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Ex2.xml" ContentType="application/vnd.ms-office.chartex+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10" documentId="8_{2581D4F9-CC7F-4312-BE58-2D0763EF1782}" xr6:coauthVersionLast="47" xr6:coauthVersionMax="47" xr10:uidLastSave="{6BC7A60A-AE67-4420-8907-C60434158490}"/>
  <bookViews>
    <workbookView xWindow="-28920" yWindow="0" windowWidth="29040" windowHeight="15840" activeTab="10" xr2:uid="{A18CACAE-29B3-4C74-9578-C8214B7D79C4}"/>
  </bookViews>
  <sheets>
    <sheet name="Figure 9" sheetId="12" r:id="rId1"/>
    <sheet name="Figure 11" sheetId="13" r:id="rId2"/>
    <sheet name="Fig 17, 18, 20" sheetId="14" r:id="rId3"/>
    <sheet name="Figure 22 - Summary" sheetId="16" r:id="rId4"/>
    <sheet name="Figure 22 - Analysis" sheetId="17" r:id="rId5"/>
    <sheet name="Figure 30" sheetId="18" r:id="rId6"/>
    <sheet name="Figure 36" sheetId="22" r:id="rId7"/>
    <sheet name="Figure 38" sheetId="19" r:id="rId8"/>
    <sheet name="Figure 41" sheetId="20" r:id="rId9"/>
    <sheet name="Figure 42" sheetId="21" r:id="rId10"/>
    <sheet name="Figure 45" sheetId="15" r:id="rId11"/>
    <sheet name="Sch 1(Fig 19, 37) - Summary " sheetId="1" r:id="rId12"/>
    <sheet name="Schedule 1- Analysis" sheetId="2" r:id="rId13"/>
    <sheet name="Schedule 2 (Fig. 29) - Summary" sheetId="3" r:id="rId14"/>
    <sheet name="Schedule 2 - Analysis" sheetId="4" r:id="rId15"/>
    <sheet name="Schedule 3 (Fig. 32) - Summary" sheetId="5" r:id="rId16"/>
    <sheet name="Schedule 3 - Analysis" sheetId="6" r:id="rId17"/>
    <sheet name="Schedule 4 (Fig 34, 35) Summary" sheetId="7" r:id="rId18"/>
    <sheet name="Sch 4 - Op. Company_Auth" sheetId="8" r:id="rId19"/>
    <sheet name="Sch 4 - Op. Company_Actual" sheetId="9" r:id="rId20"/>
    <sheet name="Sch 4 - Holding Company" sheetId="10" r:id="rId21"/>
    <sheet name="Schedule 5" sheetId="11"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_____bb" localSheetId="16" hidden="1">#REF!</definedName>
    <definedName name="__________bb" hidden="1">#REF!</definedName>
    <definedName name="__________sort" localSheetId="16" hidden="1">#REF!</definedName>
    <definedName name="__________sort" hidden="1">#REF!</definedName>
    <definedName name="_________bb" localSheetId="16" hidden="1">#REF!</definedName>
    <definedName name="_________bb" hidden="1">#REF!</definedName>
    <definedName name="_________Sort" hidden="1">#REF!</definedName>
    <definedName name="_______kay1" hidden="1">#REF!</definedName>
    <definedName name="_______ke1" hidden="1">#REF!</definedName>
    <definedName name="_______key1" hidden="1">#REF!</definedName>
    <definedName name="_______sort" hidden="1">#REF!</definedName>
    <definedName name="______key1" hidden="1">#REF!</definedName>
    <definedName name="______sort1" hidden="1">#REF!</definedName>
    <definedName name="_____BB" hidden="1">#REF!</definedName>
    <definedName name="_____Sort" hidden="1">#REF!</definedName>
    <definedName name="____sort" hidden="1">#REF!</definedName>
    <definedName name="___bb" hidden="1">#REF!</definedName>
    <definedName name="___Key1" hidden="1">#REF!</definedName>
    <definedName name="___Sort" hidden="1">#REF!</definedName>
    <definedName name="__123Graph_A" localSheetId="21" hidden="1">[1]lt!#REF!</definedName>
    <definedName name="__123Graph_A" hidden="1">[1]lt!#REF!</definedName>
    <definedName name="__123Graph_Achart" hidden="1">'[2]Chart Data'!$E$30:$E$233</definedName>
    <definedName name="__123Graph_B" localSheetId="21" hidden="1">[1]lt!#REF!</definedName>
    <definedName name="__123Graph_B" hidden="1">[1]lt!#REF!</definedName>
    <definedName name="__123Graph_C" localSheetId="21" hidden="1">[1]lt!#REF!</definedName>
    <definedName name="__123Graph_C" hidden="1">[1]lt!#REF!</definedName>
    <definedName name="__123Graph_D" localSheetId="21" hidden="1">[1]lt!#REF!</definedName>
    <definedName name="__123Graph_D" hidden="1">[3]TOPrs!#REF!</definedName>
    <definedName name="__123Graph_E" localSheetId="21" hidden="1">[1]lt!#REF!</definedName>
    <definedName name="__123Graph_E" hidden="1">[1]lt!#REF!</definedName>
    <definedName name="__123Graph_F" hidden="1">[1]lt!#REF!</definedName>
    <definedName name="__123Graph_LBL_A" hidden="1">[4]Report!#REF!</definedName>
    <definedName name="__123Graph_X" hidden="1">[1]lt!#REF!</definedName>
    <definedName name="__123Graph_XCHART" hidden="1">'[2]Chart Data'!$B$30:$B$222</definedName>
    <definedName name="__BB" hidden="1">#REF!</definedName>
    <definedName name="__FDS_HYPERLINK_TOGGLE_STATE__" hidden="1">"ON"</definedName>
    <definedName name="__key1" hidden="1">#REF!</definedName>
    <definedName name="__Sort" hidden="1">#REF!</definedName>
    <definedName name="__Sort1" hidden="1">#REF!</definedName>
    <definedName name="_123Graph_ACHART" hidden="1">'[2]Chart Data'!$E$30:$E$229</definedName>
    <definedName name="_1Q_0_Regressio" hidden="1">#REF!</definedName>
    <definedName name="_2S_0_Regressio"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21" hidden="1">#REF!</definedName>
    <definedName name="_Fill" hidden="1">#REF!</definedName>
    <definedName name="_Key1" localSheetId="16" hidden="1">#REF!</definedName>
    <definedName name="_Key1" localSheetId="21" hidden="1">#REF!</definedName>
    <definedName name="_Key1" hidden="1">#REF!</definedName>
    <definedName name="_Key11" localSheetId="16" hidden="1">#REF!</definedName>
    <definedName name="_Key11" localSheetId="21" hidden="1">#REF!</definedName>
    <definedName name="_Key11" hidden="1">#REF!</definedName>
    <definedName name="_key2" localSheetId="16" hidden="1">#REF!</definedName>
    <definedName name="_key2" localSheetId="21" hidden="1">#REF!</definedName>
    <definedName name="_Key2" hidden="1">#REF!</definedName>
    <definedName name="_lslkdjf" hidden="1">#REF!</definedName>
    <definedName name="_new23" localSheetId="16" hidden="1">{#N/A,#N/A,FALSE,"SCA";#N/A,#N/A,FALSE,"NCA";#N/A,#N/A,FALSE,"SAZ";#N/A,#N/A,FALSE,"CAZ";#N/A,#N/A,FALSE,"SNV";#N/A,#N/A,FALSE,"NNV";#N/A,#N/A,FALSE,"PP";#N/A,#N/A,FALSE,"SA"}</definedName>
    <definedName name="_new23" localSheetId="21" hidden="1">{#N/A,#N/A,FALSE,"SCA";#N/A,#N/A,FALSE,"NCA";#N/A,#N/A,FALSE,"SAZ";#N/A,#N/A,FALSE,"CAZ";#N/A,#N/A,FALSE,"SNV";#N/A,#N/A,FALSE,"NNV";#N/A,#N/A,FALSE,"PP";#N/A,#N/A,FALSE,"SA"}</definedName>
    <definedName name="_new23" hidden="1">{#N/A,#N/A,FALSE,"SCA";#N/A,#N/A,FALSE,"NCA";#N/A,#N/A,FALSE,"SAZ";#N/A,#N/A,FALSE,"CAZ";#N/A,#N/A,FALSE,"SNV";#N/A,#N/A,FALSE,"NNV";#N/A,#N/A,FALSE,"PP";#N/A,#N/A,FALSE,"SA"}</definedName>
    <definedName name="_new37" localSheetId="16" hidden="1">{#N/A,#N/A,FALSE,"SCA";#N/A,#N/A,FALSE,"NCA";#N/A,#N/A,FALSE,"SAZ";#N/A,#N/A,FALSE,"CAZ";#N/A,#N/A,FALSE,"SNV";#N/A,#N/A,FALSE,"NNV";#N/A,#N/A,FALSE,"PP";#N/A,#N/A,FALSE,"SA"}</definedName>
    <definedName name="_new37" localSheetId="21" hidden="1">{#N/A,#N/A,FALSE,"SCA";#N/A,#N/A,FALSE,"NCA";#N/A,#N/A,FALSE,"SAZ";#N/A,#N/A,FALSE,"CAZ";#N/A,#N/A,FALSE,"SNV";#N/A,#N/A,FALSE,"NNV";#N/A,#N/A,FALSE,"PP";#N/A,#N/A,FALSE,"SA"}</definedName>
    <definedName name="_new37" hidden="1">{#N/A,#N/A,FALSE,"SCA";#N/A,#N/A,FALSE,"NCA";#N/A,#N/A,FALSE,"SAZ";#N/A,#N/A,FALSE,"CAZ";#N/A,#N/A,FALSE,"SNV";#N/A,#N/A,FALSE,"NNV";#N/A,#N/A,FALSE,"PP";#N/A,#N/A,FALSE,"SA"}</definedName>
    <definedName name="_new41" localSheetId="16" hidden="1">{"caz2",#N/A,FALSE,"Central Arizona 2";"saz2",#N/A,FALSE,"Southern Arizona 2";"snv2",#N/A,FALSE,"Southern Nevada 2";"nnv2",#N/A,FALSE,"Northern Nevada 2";"sca2",#N/A,FALSE,"Southern California 2";"nca2",#N/A,FALSE,"Northern California 2";"pai2",#N/A,FALSE,"Paiute 2"}</definedName>
    <definedName name="_new41" localSheetId="21" hidden="1">{"caz2",#N/A,FALSE,"Central Arizona 2";"saz2",#N/A,FALSE,"Southern Arizona 2";"snv2",#N/A,FALSE,"Southern Nevada 2";"nnv2",#N/A,FALSE,"Northern Nevada 2";"sca2",#N/A,FALSE,"Southern California 2";"nca2",#N/A,FALSE,"Northern California 2";"pai2",#N/A,FALSE,"Paiute 2"}</definedName>
    <definedName name="_new41" hidden="1">{"caz2",#N/A,FALSE,"Central Arizona 2";"saz2",#N/A,FALSE,"Southern Arizona 2";"snv2",#N/A,FALSE,"Southern Nevada 2";"nnv2",#N/A,FALSE,"Northern Nevada 2";"sca2",#N/A,FALSE,"Southern California 2";"nca2",#N/A,FALSE,"Northern California 2";"pai2",#N/A,FALSE,"Paiute 2"}</definedName>
    <definedName name="_new43" localSheetId="16" hidden="1">{#N/A,#N/A,FALSE,"SCA";#N/A,#N/A,FALSE,"NCA";#N/A,#N/A,FALSE,"SAZ";#N/A,#N/A,FALSE,"CAZ";#N/A,#N/A,FALSE,"SNV";#N/A,#N/A,FALSE,"NNV";#N/A,#N/A,FALSE,"PP";#N/A,#N/A,FALSE,"SA"}</definedName>
    <definedName name="_new43" localSheetId="21" hidden="1">{#N/A,#N/A,FALSE,"SCA";#N/A,#N/A,FALSE,"NCA";#N/A,#N/A,FALSE,"SAZ";#N/A,#N/A,FALSE,"CAZ";#N/A,#N/A,FALSE,"SNV";#N/A,#N/A,FALSE,"NNV";#N/A,#N/A,FALSE,"PP";#N/A,#N/A,FALSE,"SA"}</definedName>
    <definedName name="_new43" hidden="1">{#N/A,#N/A,FALSE,"SCA";#N/A,#N/A,FALSE,"NCA";#N/A,#N/A,FALSE,"SAZ";#N/A,#N/A,FALSE,"CAZ";#N/A,#N/A,FALSE,"SNV";#N/A,#N/A,FALSE,"NNV";#N/A,#N/A,FALSE,"PP";#N/A,#N/A,FALSE,"SA"}</definedName>
    <definedName name="_new57" localSheetId="16" hidden="1">{#N/A,#N/A,FALSE,"SCA";#N/A,#N/A,FALSE,"NCA";#N/A,#N/A,FALSE,"SAZ";#N/A,#N/A,FALSE,"CAZ";#N/A,#N/A,FALSE,"SNV";#N/A,#N/A,FALSE,"NNV";#N/A,#N/A,FALSE,"PP";#N/A,#N/A,FALSE,"SA"}</definedName>
    <definedName name="_new57" localSheetId="21" hidden="1">{#N/A,#N/A,FALSE,"SCA";#N/A,#N/A,FALSE,"NCA";#N/A,#N/A,FALSE,"SAZ";#N/A,#N/A,FALSE,"CAZ";#N/A,#N/A,FALSE,"SNV";#N/A,#N/A,FALSE,"NNV";#N/A,#N/A,FALSE,"PP";#N/A,#N/A,FALSE,"SA"}</definedName>
    <definedName name="_new57" hidden="1">{#N/A,#N/A,FALSE,"SCA";#N/A,#N/A,FALSE,"NCA";#N/A,#N/A,FALSE,"SAZ";#N/A,#N/A,FALSE,"CAZ";#N/A,#N/A,FALSE,"SNV";#N/A,#N/A,FALSE,"NNV";#N/A,#N/A,FALSE,"PP";#N/A,#N/A,FALSE,"SA"}</definedName>
    <definedName name="_new58" localSheetId="16" hidden="1">{#N/A,#N/A,FALSE,"SCA";#N/A,#N/A,FALSE,"NCA";#N/A,#N/A,FALSE,"SAZ";#N/A,#N/A,FALSE,"CAZ";#N/A,#N/A,FALSE,"SNV";#N/A,#N/A,FALSE,"NNV";#N/A,#N/A,FALSE,"PP";#N/A,#N/A,FALSE,"SA"}</definedName>
    <definedName name="_new58" localSheetId="21" hidden="1">{#N/A,#N/A,FALSE,"SCA";#N/A,#N/A,FALSE,"NCA";#N/A,#N/A,FALSE,"SAZ";#N/A,#N/A,FALSE,"CAZ";#N/A,#N/A,FALSE,"SNV";#N/A,#N/A,FALSE,"NNV";#N/A,#N/A,FALSE,"PP";#N/A,#N/A,FALSE,"SA"}</definedName>
    <definedName name="_new58" hidden="1">{#N/A,#N/A,FALSE,"SCA";#N/A,#N/A,FALSE,"NCA";#N/A,#N/A,FALSE,"SAZ";#N/A,#N/A,FALSE,"CAZ";#N/A,#N/A,FALSE,"SNV";#N/A,#N/A,FALSE,"NNV";#N/A,#N/A,FALSE,"PP";#N/A,#N/A,FALSE,"SA"}</definedName>
    <definedName name="_new61" localSheetId="16"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61" localSheetId="2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6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1" localSheetId="16" hidden="1">{#N/A,#N/A,FALSE,"SCA";#N/A,#N/A,FALSE,"NCA";#N/A,#N/A,FALSE,"SAZ";#N/A,#N/A,FALSE,"CAZ";#N/A,#N/A,FALSE,"SNV";#N/A,#N/A,FALSE,"NNV";#N/A,#N/A,FALSE,"PP";#N/A,#N/A,FALSE,"SA"}</definedName>
    <definedName name="_new71" localSheetId="21" hidden="1">{#N/A,#N/A,FALSE,"SCA";#N/A,#N/A,FALSE,"NCA";#N/A,#N/A,FALSE,"SAZ";#N/A,#N/A,FALSE,"CAZ";#N/A,#N/A,FALSE,"SNV";#N/A,#N/A,FALSE,"NNV";#N/A,#N/A,FALSE,"PP";#N/A,#N/A,FALSE,"SA"}</definedName>
    <definedName name="_new71" hidden="1">{#N/A,#N/A,FALSE,"SCA";#N/A,#N/A,FALSE,"NCA";#N/A,#N/A,FALSE,"SAZ";#N/A,#N/A,FALSE,"CAZ";#N/A,#N/A,FALSE,"SNV";#N/A,#N/A,FALSE,"NNV";#N/A,#N/A,FALSE,"PP";#N/A,#N/A,FALSE,"SA"}</definedName>
    <definedName name="_new72" localSheetId="16" hidden="1">{#N/A,#N/A,FALSE,"SCA";#N/A,#N/A,FALSE,"NCA";#N/A,#N/A,FALSE,"SAZ";#N/A,#N/A,FALSE,"CAZ";#N/A,#N/A,FALSE,"SNV";#N/A,#N/A,FALSE,"NNV";#N/A,#N/A,FALSE,"PP";#N/A,#N/A,FALSE,"SA"}</definedName>
    <definedName name="_new72" localSheetId="21" hidden="1">{#N/A,#N/A,FALSE,"SCA";#N/A,#N/A,FALSE,"NCA";#N/A,#N/A,FALSE,"SAZ";#N/A,#N/A,FALSE,"CAZ";#N/A,#N/A,FALSE,"SNV";#N/A,#N/A,FALSE,"NNV";#N/A,#N/A,FALSE,"PP";#N/A,#N/A,FALSE,"SA"}</definedName>
    <definedName name="_new72" hidden="1">{#N/A,#N/A,FALSE,"SCA";#N/A,#N/A,FALSE,"NCA";#N/A,#N/A,FALSE,"SAZ";#N/A,#N/A,FALSE,"CAZ";#N/A,#N/A,FALSE,"SNV";#N/A,#N/A,FALSE,"NNV";#N/A,#N/A,FALSE,"PP";#N/A,#N/A,FALSE,"SA"}</definedName>
    <definedName name="_new73" localSheetId="16" hidden="1">{#N/A,#N/A,FALSE,"Page 1";#N/A,#N/A,FALSE,"Page 2";#N/A,#N/A,FALSE,"Page 3";#N/A,#N/A,FALSE,"Page 4";#N/A,#N/A,FALSE,"Page 5";#N/A,#N/A,FALSE,"Page 6";#N/A,#N/A,FALSE,"Page 7";#N/A,#N/A,FALSE,"Page 8";#N/A,#N/A,FALSE,"Page 9";#N/A,#N/A,FALSE,"PG8WP";#N/A,#N/A,FALSE,"PG9WP"}</definedName>
    <definedName name="_new73" localSheetId="21" hidden="1">{#N/A,#N/A,FALSE,"Page 1";#N/A,#N/A,FALSE,"Page 2";#N/A,#N/A,FALSE,"Page 3";#N/A,#N/A,FALSE,"Page 4";#N/A,#N/A,FALSE,"Page 5";#N/A,#N/A,FALSE,"Page 6";#N/A,#N/A,FALSE,"Page 7";#N/A,#N/A,FALSE,"Page 8";#N/A,#N/A,FALSE,"Page 9";#N/A,#N/A,FALSE,"PG8WP";#N/A,#N/A,FALSE,"PG9WP"}</definedName>
    <definedName name="_new73" hidden="1">{#N/A,#N/A,FALSE,"Page 1";#N/A,#N/A,FALSE,"Page 2";#N/A,#N/A,FALSE,"Page 3";#N/A,#N/A,FALSE,"Page 4";#N/A,#N/A,FALSE,"Page 5";#N/A,#N/A,FALSE,"Page 6";#N/A,#N/A,FALSE,"Page 7";#N/A,#N/A,FALSE,"Page 8";#N/A,#N/A,FALSE,"Page 9";#N/A,#N/A,FALSE,"PG8WP";#N/A,#N/A,FALSE,"PG9WP"}</definedName>
    <definedName name="_new74" localSheetId="16"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4" localSheetId="2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4"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_new75" localSheetId="16" hidden="1">{"caz2",#N/A,FALSE,"Central Arizona 2";"saz2",#N/A,FALSE,"Southern Arizona 2";"snv2",#N/A,FALSE,"Southern Nevada 2";"nnv2",#N/A,FALSE,"Northern Nevada 2";"sca2",#N/A,FALSE,"Southern California 2";"nca2",#N/A,FALSE,"Northern California 2";"pai2",#N/A,FALSE,"Paiute 2"}</definedName>
    <definedName name="_new75" localSheetId="21" hidden="1">{"caz2",#N/A,FALSE,"Central Arizona 2";"saz2",#N/A,FALSE,"Southern Arizona 2";"snv2",#N/A,FALSE,"Southern Nevada 2";"nnv2",#N/A,FALSE,"Northern Nevada 2";"sca2",#N/A,FALSE,"Southern California 2";"nca2",#N/A,FALSE,"Northern California 2";"pai2",#N/A,FALSE,"Paiute 2"}</definedName>
    <definedName name="_new75" hidden="1">{"caz2",#N/A,FALSE,"Central Arizona 2";"saz2",#N/A,FALSE,"Southern Arizona 2";"snv2",#N/A,FALSE,"Southern Nevada 2";"nnv2",#N/A,FALSE,"Northern Nevada 2";"sca2",#N/A,FALSE,"Southern California 2";"nca2",#N/A,FALSE,"Northern California 2";"pai2",#N/A,FALSE,"Paiute 2"}</definedName>
    <definedName name="_Order1" hidden="1">255</definedName>
    <definedName name="_Order2" hidden="1">255</definedName>
    <definedName name="_Parse_Out" hidden="1">#REF!</definedName>
    <definedName name="_Regression_Int" hidden="1">1</definedName>
    <definedName name="_Regression_Out" localSheetId="16" hidden="1">#REF!</definedName>
    <definedName name="_Regression_Out" localSheetId="21" hidden="1">#REF!</definedName>
    <definedName name="_Regression_Out" hidden="1">#REF!</definedName>
    <definedName name="_Regression_X" localSheetId="16" hidden="1">#REF!</definedName>
    <definedName name="_Regression_X" localSheetId="21" hidden="1">#REF!</definedName>
    <definedName name="_Regression_X" hidden="1">#REF!</definedName>
    <definedName name="_Regression_Y" localSheetId="16" hidden="1">#REF!</definedName>
    <definedName name="_Regression_Y" localSheetId="21" hidden="1">#REF!</definedName>
    <definedName name="_Regression_Y" hidden="1">#REF!</definedName>
    <definedName name="_Sort" localSheetId="21" hidden="1">#REF!</definedName>
    <definedName name="_Sort" hidden="1">#REF!</definedName>
    <definedName name="_sort2" hidden="1">#REF!</definedName>
    <definedName name="_Table2_Out" localSheetId="16" hidden="1">#REF!</definedName>
    <definedName name="_Table2_Out" hidden="1">#REF!</definedName>
    <definedName name="_xlchart.v5.0" hidden="1">'Figure 30'!$A$6</definedName>
    <definedName name="_xlchart.v5.1" hidden="1">'Figure 30'!$A$7:$A$18</definedName>
    <definedName name="_xlchart.v5.2" hidden="1">'Figure 30'!$F$6</definedName>
    <definedName name="_xlchart.v5.3" hidden="1">'Figure 30'!$F$7:$F$18</definedName>
    <definedName name="_xlchart.v5.4" hidden="1">'Figure 42'!$B$4</definedName>
    <definedName name="_xlchart.v5.5" hidden="1">'Figure 42'!$B$5:$B$59</definedName>
    <definedName name="_xlchart.v5.6" hidden="1">'Figure 42'!$E$4</definedName>
    <definedName name="_xlchart.v5.7" hidden="1">'Figure 42'!$E$5:$E$59</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wvu.DATABASE." localSheetId="21" hidden="1">[5]DATABASE!#REF!</definedName>
    <definedName name="ACwvu.DATABASE." hidden="1">[6]DATABASE!#REF!</definedName>
    <definedName name="ACwvu.OP." localSheetId="16" hidden="1">#REF!</definedName>
    <definedName name="ACwvu.OP." localSheetId="21" hidden="1">#REF!</definedName>
    <definedName name="ACwvu.OP." hidden="1">#REF!</definedName>
    <definedName name="adfadfdfadsfdsa" hidden="1">'[2]Chart Data'!$K$30:$K$228</definedName>
    <definedName name="aedf" hidden="1">#REF!</definedName>
    <definedName name="aewc12" hidden="1">#REF!</definedName>
    <definedName name="afd"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dafadfs" hidden="1">'[2]Chart Data'!$B$30:$B$222</definedName>
    <definedName name="afddfadfdsfafdas" hidden="1">'[2]Chart Data'!$O$30:$O$226</definedName>
    <definedName name="AGLCapExtoNetPlant" localSheetId="21">#REF!</definedName>
    <definedName name="AGLCapExtoNetPlant">#REF!</definedName>
    <definedName name="AGLCostofDebt" localSheetId="21">#REF!</definedName>
    <definedName name="AGLCostofDebt">#REF!</definedName>
    <definedName name="AGLDebttoCapital" localSheetId="21">#REF!</definedName>
    <definedName name="AGLDebttoCapital">#REF!</definedName>
    <definedName name="AGLDebttoEBITDA" localSheetId="21">#REF!</definedName>
    <definedName name="AGLDebttoEBITDA">#REF!</definedName>
    <definedName name="AGLEBITtoInterest" localSheetId="21">#REF!</definedName>
    <definedName name="AGLEBITtoInterest">#REF!</definedName>
    <definedName name="AGLFFO" localSheetId="21">#REF!</definedName>
    <definedName name="AGLFFO">#REF!</definedName>
    <definedName name="AGLFFOtoCapEx" localSheetId="21">#REF!</definedName>
    <definedName name="AGLFFOtoCapEx">#REF!</definedName>
    <definedName name="AGLFFOtoDebt" localSheetId="21">#REF!</definedName>
    <definedName name="AGLFFOtoDebt">#REF!</definedName>
    <definedName name="AGLFFOtoInterest" localSheetId="21">#REF!</definedName>
    <definedName name="AGLFFOtoInterest">#REF!</definedName>
    <definedName name="AGLGasCust" localSheetId="21">#REF!</definedName>
    <definedName name="AGLGasCust">#REF!</definedName>
    <definedName name="AGLIndSalesPerc" localSheetId="21">#REF!</definedName>
    <definedName name="AGLIndSalesPerc">#REF!</definedName>
    <definedName name="AGLNetPlant" localSheetId="21">#REF!</definedName>
    <definedName name="AGLNetPlant">#REF!</definedName>
    <definedName name="AGLOpRevGas" localSheetId="21">#REF!</definedName>
    <definedName name="AGLOpRevGas">#REF!</definedName>
    <definedName name="AGLOpRevTot" localSheetId="21">#REF!</definedName>
    <definedName name="AGLOpRevTot">#REF!</definedName>
    <definedName name="AGLYears" localSheetId="21">#REF!</definedName>
    <definedName name="AGLYears">#REF!</definedName>
    <definedName name="ajw2n" hidden="1">#REF!</definedName>
    <definedName name="anscount" hidden="1">3</definedName>
    <definedName name="ap" hidden="1">#REF!</definedName>
    <definedName name="AS2DocOpenMode" hidden="1">"AS2DocumentEdit"</definedName>
    <definedName name="asd" hidden="1">#REF!</definedName>
    <definedName name="asdf" hidden="1">#REF!</definedName>
    <definedName name="asdij" hidden="1">#REF!</definedName>
    <definedName name="asf" hidden="1">#REF!</definedName>
    <definedName name="aspd" hidden="1">#REF!</definedName>
    <definedName name="aswac" hidden="1">#REF!</definedName>
    <definedName name="aswc" hidden="1">#REF!</definedName>
    <definedName name="AuthEquityRatio">'[7]U.S._Rate_Cases'!$X$6:$X$1324</definedName>
    <definedName name="AuthROE">'[7]U.S._Rate_Cases'!$W$6:$W$1324</definedName>
    <definedName name="Average_GasAuthEquityRatio">'[7]U.S._Rate_Cases'!$H$6:$H$24</definedName>
    <definedName name="Average_GasAuthROE">'[7]U.S._Rate_Cases'!$D$6:$D$24</definedName>
    <definedName name="aw3dq" hidden="1">#REF!</definedName>
    <definedName name="awd" hidden="1">#REF!</definedName>
    <definedName name="awef" hidden="1">#REF!</definedName>
    <definedName name="AWS" hidden="1">#REF!</definedName>
    <definedName name="az" hidden="1">#REF!</definedName>
    <definedName name="BB" hidden="1">#REF!</definedName>
    <definedName name="bb_mdm" hidden="1">#REF!</definedName>
    <definedName name="bb_MDMyNTU0NDRBODY1NDVEQz" hidden="1">#REF!</definedName>
    <definedName name="bbbb" hidden="1">#REF!</definedName>
    <definedName name="bl" hidden="1">#REF!</definedName>
    <definedName name="Bloomberg_Beta" localSheetId="21">#REF!</definedName>
    <definedName name="Bloomberg_Beta">#REF!</definedName>
    <definedName name="Bloomberg_Beta_Ticker" localSheetId="21">#REF!</definedName>
    <definedName name="Bloomberg_Beta_Ticker">#REF!</definedName>
    <definedName name="Bloomberg_Earnings_Growth" localSheetId="21">#REF!</definedName>
    <definedName name="Bloomberg_Earnings_Growth">#REF!</definedName>
    <definedName name="BLPH2" localSheetId="16" hidden="1">'[8]Commercial Paper'!#REF!</definedName>
    <definedName name="BLPH2" localSheetId="21" hidden="1">'[9]Commercial Paper'!#REF!</definedName>
    <definedName name="BLPH2" hidden="1">'[8]Commercial Paper'!#REF!</definedName>
    <definedName name="BLPH3" localSheetId="16" hidden="1">'[8]Commercial Paper'!#REF!</definedName>
    <definedName name="BLPH3" localSheetId="21" hidden="1">'[9]Commercial Paper'!#REF!</definedName>
    <definedName name="BLPH3" hidden="1">'[8]Commercial Paper'!#REF!</definedName>
    <definedName name="BLPH4" localSheetId="16" hidden="1">'[8]Commercial Paper'!#REF!</definedName>
    <definedName name="BLPH4" localSheetId="21" hidden="1">'[9]Commercial Paper'!#REF!</definedName>
    <definedName name="BLPH4" hidden="1">'[8]Commercial Paper'!#REF!</definedName>
    <definedName name="BLPH5" localSheetId="16" hidden="1">'[8]Commercial Paper'!#REF!</definedName>
    <definedName name="BLPH5" localSheetId="21" hidden="1">'[9]Commercial Paper'!#REF!</definedName>
    <definedName name="BLPH5" hidden="1">'[8]Commercial Paper'!#REF!</definedName>
    <definedName name="BLPH6" localSheetId="16" hidden="1">'[8]Commercial Paper'!#REF!</definedName>
    <definedName name="BLPH6" localSheetId="21" hidden="1">'[9]Commercial Paper'!#REF!</definedName>
    <definedName name="BLPH6" hidden="1">'[8]Commercial Paper'!#REF!</definedName>
    <definedName name="bnca" localSheetId="16" hidden="1">#REF!</definedName>
    <definedName name="bnca" hidden="1">#REF!</definedName>
    <definedName name="bned" localSheetId="16" hidden="1">#REF!</definedName>
    <definedName name="bned" hidden="1">#REF!</definedName>
    <definedName name="borst" hidden="1">#REF!</definedName>
    <definedName name="BR" localSheetId="21">#REF!</definedName>
    <definedName name="BR">#REF!</definedName>
    <definedName name="BR_SV" localSheetId="21">#REF!</definedName>
    <definedName name="BR_SV">#REF!</definedName>
    <definedName name="c.LTMYear" localSheetId="16" hidden="1">#REF!</definedName>
    <definedName name="c.LTMYear" hidden="1">#REF!</definedName>
    <definedName name="C29530Y_Values">'[7]Interest Rates'!$N$28:$N$10001</definedName>
    <definedName name="C29530Y_Years">'[7]Interest Rates'!$M$28:$M$10001</definedName>
    <definedName name="ca" hidden="1">#REF!</definedName>
    <definedName name="cbwe" hidden="1">#REF!</definedName>
    <definedName name="chj" hidden="1">#REF!</definedName>
    <definedName name="CIQWBGuid" hidden="1">"Peoples Gas ROE - 12-20-2019.xlsx"</definedName>
    <definedName name="COGE" localSheetId="21" hidden="1">{"VUE95",#N/A,TRUE,"D";"VUE96",#N/A,TRUE,"E";"VUE97",#N/A,TRUE,"F";"VUE98",#N/A,TRUE,"G"}</definedName>
    <definedName name="COGE" hidden="1">{"VUE95",#N/A,TRUE,"D";"VUE96",#N/A,TRUE,"E";"VUE97",#N/A,TRUE,"F";"VUE98",#N/A,TRUE,"G"}</definedName>
    <definedName name="Common" localSheetId="16" hidden="1">{#N/A,#N/A,FALSE,"SCA";#N/A,#N/A,FALSE,"NCA";#N/A,#N/A,FALSE,"SAZ";#N/A,#N/A,FALSE,"CAZ";#N/A,#N/A,FALSE,"SNV";#N/A,#N/A,FALSE,"NNV";#N/A,#N/A,FALSE,"PP";#N/A,#N/A,FALSE,"SA"}</definedName>
    <definedName name="Common" localSheetId="21" hidden="1">{#N/A,#N/A,FALSE,"SCA";#N/A,#N/A,FALSE,"NCA";#N/A,#N/A,FALSE,"SAZ";#N/A,#N/A,FALSE,"CAZ";#N/A,#N/A,FALSE,"SNV";#N/A,#N/A,FALSE,"NNV";#N/A,#N/A,FALSE,"PP";#N/A,#N/A,FALSE,"SA"}</definedName>
    <definedName name="Common" hidden="1">{#N/A,#N/A,FALSE,"SCA";#N/A,#N/A,FALSE,"NCA";#N/A,#N/A,FALSE,"SAZ";#N/A,#N/A,FALSE,"CAZ";#N/A,#N/A,FALSE,"SNV";#N/A,#N/A,FALSE,"NNV";#N/A,#N/A,FALSE,"PP";#N/A,#N/A,FALSE,"SA"}</definedName>
    <definedName name="Companies">[7]Companies!$A$2:$A$46</definedName>
    <definedName name="Company_Data_Analysts" localSheetId="21">#REF!</definedName>
    <definedName name="Company_Data_Analysts">#REF!</definedName>
    <definedName name="Company_Data_Avg_Beta" localSheetId="21">#REF!</definedName>
    <definedName name="Company_Data_Avg_Beta">#REF!</definedName>
    <definedName name="Company_Data_B_Beta" localSheetId="21">#REF!</definedName>
    <definedName name="Company_Data_B_Beta">#REF!</definedName>
    <definedName name="Company_Data_Coal" localSheetId="21">#REF!</definedName>
    <definedName name="Company_Data_Coal">#REF!</definedName>
    <definedName name="Company_Data_Credit_Rating" localSheetId="21">#REF!</definedName>
    <definedName name="Company_Data_Credit_Rating">#REF!</definedName>
    <definedName name="Company_Data_Gen_Assets" localSheetId="21">#REF!</definedName>
    <definedName name="Company_Data_Gen_Assets">#REF!</definedName>
    <definedName name="Company_Data_Hydro" localSheetId="21">#REF!</definedName>
    <definedName name="Company_Data_Hydro">#REF!</definedName>
    <definedName name="Company_Data_MA" localSheetId="21">#REF!</definedName>
    <definedName name="Company_Data_MA">#REF!</definedName>
    <definedName name="Company_Data_Nuclear" localSheetId="21">#REF!</definedName>
    <definedName name="Company_Data_Nuclear">#REF!</definedName>
    <definedName name="Company_Data_Oil" localSheetId="21">#REF!</definedName>
    <definedName name="Company_Data_Oil">#REF!</definedName>
    <definedName name="Company_Data_Other" localSheetId="21">#REF!</definedName>
    <definedName name="Company_Data_Other">#REF!</definedName>
    <definedName name="Company_Data_Pays_Dividends" localSheetId="21">#REF!</definedName>
    <definedName name="Company_Data_Pays_Dividends">#REF!</definedName>
    <definedName name="Company_Data_Purchased_Power" localSheetId="21">#REF!</definedName>
    <definedName name="Company_Data_Purchased_Power">#REF!</definedName>
    <definedName name="Company_Data_Reg_Assets">[10]Company_Data!$U$6:$U$67</definedName>
    <definedName name="Company_Data_Reg_Elec_Assets_To_Total_Assets">[10]Company_Data!$AD$6:$AD$67</definedName>
    <definedName name="Company_Data_Reg_Elec_Assets_To_Total_Reg">[10]Company_Data!$X$6:$X$67</definedName>
    <definedName name="Company_Data_Reg_Elec_Inc" localSheetId="21">#REF!</definedName>
    <definedName name="Company_Data_Reg_Elec_Inc">#REF!</definedName>
    <definedName name="Company_Data_Reg_Elec_Inc_To_Total_Inc">[10]Company_Data!$AC$6:$AC$67</definedName>
    <definedName name="Company_Data_Reg_Elec_Inc_To_Total_Reg">[10]Company_Data!$W$6:$W$67</definedName>
    <definedName name="Company_Data_Reg_Elec_Rev" localSheetId="21">#REF!</definedName>
    <definedName name="Company_Data_Reg_Elec_Rev">#REF!</definedName>
    <definedName name="Company_Data_Reg_Elec_Rev_To_Total_Reg">[10]Company_Data!$V$6:$V$67</definedName>
    <definedName name="Company_Data_Reg_Elec_Rev_To_Total_Rev">[10]Company_Data!$AB$6:$AB$67</definedName>
    <definedName name="Company_Data_Reg_Gas_Assets_To_Total_Assets">[10]Company_Data!$AG$6:$AG$67</definedName>
    <definedName name="Company_Data_Reg_Gas_Assets_To_Total_Reg">[10]Company_Data!$AA$6:$AA$67</definedName>
    <definedName name="Company_Data_Reg_Gas_Inc" localSheetId="21">#REF!</definedName>
    <definedName name="Company_Data_Reg_Gas_Inc">#REF!</definedName>
    <definedName name="Company_Data_Reg_Gas_Inc_To_Total_Inc">[10]Company_Data!$AF$6:$AF$67</definedName>
    <definedName name="Company_Data_Reg_Gas_Inc_To_Total_Reg">[10]Company_Data!$Z$6:$Z$67</definedName>
    <definedName name="Company_Data_Reg_Gas_Rev" localSheetId="21">#REF!</definedName>
    <definedName name="Company_Data_Reg_Gas_Rev">#REF!</definedName>
    <definedName name="Company_Data_Reg_Gas_Rev_To_Total_Reg">[10]Company_Data!$Y$6:$Y$67</definedName>
    <definedName name="Company_Data_Reg_Gas_Rev_To_Total_Rev">[10]Company_Data!$AE$6:$AE$67</definedName>
    <definedName name="Company_Data_Reg_Gen_Assets" localSheetId="21">#REF!</definedName>
    <definedName name="Company_Data_Reg_Gen_Assets">#REF!</definedName>
    <definedName name="Company_Data_Reg_Inc" localSheetId="21">#REF!</definedName>
    <definedName name="Company_Data_Reg_Inc">#REF!</definedName>
    <definedName name="Company_Data_Reg_Market" localSheetId="21">#REF!</definedName>
    <definedName name="Company_Data_Reg_Market">#REF!</definedName>
    <definedName name="Company_Data_Reg_Rev" localSheetId="21">#REF!</definedName>
    <definedName name="Company_Data_Reg_Rev">#REF!</definedName>
    <definedName name="Company_Data_Ticker" localSheetId="21">#REF!</definedName>
    <definedName name="Company_Data_Ticker">#REF!</definedName>
    <definedName name="Company_Data_VL_Beta" localSheetId="21">#REF!</definedName>
    <definedName name="Company_Data_VL_Beta">#REF!</definedName>
    <definedName name="Constant_DCF_All_Growth" localSheetId="21">#REF!</definedName>
    <definedName name="Constant_DCF_All_Growth">#REF!</definedName>
    <definedName name="Constant_DCF_Average_Growth" localSheetId="21">#REF!</definedName>
    <definedName name="Constant_DCF_Average_Growth">#REF!</definedName>
    <definedName name="Constant_DCF_Ticker" localSheetId="21">#REF!</definedName>
    <definedName name="Constant_DCF_Ticker">#REF!</definedName>
    <definedName name="cover" localSheetId="16" hidden="1">#REF!</definedName>
    <definedName name="cover" localSheetId="21" hidden="1">#REF!</definedName>
    <definedName name="cover" hidden="1">#REF!</definedName>
    <definedName name="Credit_Rating" localSheetId="21">[11]Credit_Rating!$C$5:$C$66</definedName>
    <definedName name="Credit_Rating">#REF!</definedName>
    <definedName name="Credit_Rating_Ticker" localSheetId="21">[11]Credit_Rating!$B$5:$B$66</definedName>
    <definedName name="Credit_Rating_Ticker">#REF!</definedName>
    <definedName name="CreditRatingsSNLInstKeys" localSheetId="21">#REF!</definedName>
    <definedName name="CreditRatingsSNLInstKeys">#REF!</definedName>
    <definedName name="CreditRatingsSP" localSheetId="21">#REF!</definedName>
    <definedName name="CreditRatingsSP">#REF!</definedName>
    <definedName name="CreditRatingsSPDate" localSheetId="21">#REF!</definedName>
    <definedName name="CreditRatingsSPDate">#REF!</definedName>
    <definedName name="CreditRatingsSPSenUnsec" localSheetId="21">#REF!</definedName>
    <definedName name="CreditRatingsSPSenUnsec">#REF!</definedName>
    <definedName name="CreditRatingsSPSenUnsecDate" localSheetId="21">#REF!</definedName>
    <definedName name="CreditRatingsSPSenUnsecDate">#REF!</definedName>
    <definedName name="cvdsza" localSheetId="16" hidden="1">#REF!</definedName>
    <definedName name="cvdsza" hidden="1">#REF!</definedName>
    <definedName name="d" localSheetId="16" hidden="1">#REF!</definedName>
    <definedName name="d" localSheetId="21">[12]Credit_Rating!$C$5:$C$65</definedName>
    <definedName name="d" hidden="1">#REF!</definedName>
    <definedName name="da3a" hidden="1">#REF!</definedName>
    <definedName name="dadffadfa" hidden="1">'[2]Chart Data'!#REF!</definedName>
    <definedName name="db" hidden="1">#REF!</definedName>
    <definedName name="ddd" localSheetId="21" hidden="1">{"VUE95",#N/A,TRUE,"D";"VUE96",#N/A,TRUE,"E";"VUE97",#N/A,TRUE,"F";"VUE98",#N/A,TRUE,"G"}</definedName>
    <definedName name="ddd" hidden="1">{"VUE95",#N/A,TRUE,"D";"VUE96",#N/A,TRUE,"E";"VUE97",#N/A,TRUE,"F";"VUE98",#N/A,TRUE,"G"}</definedName>
    <definedName name="ddddddddddddddddddddddddddddd">'[13]SNL Data'!$BD$4:$BD$168</definedName>
    <definedName name="dfghj" hidden="1">#REF!</definedName>
    <definedName name="dfl" hidden="1">#REF!</definedName>
    <definedName name="Discount" hidden="1">'[2]Chart Data'!$O$30:$O$226</definedName>
    <definedName name="discount2" hidden="1">'[2]Chart Data'!$C$30:$C$233</definedName>
    <definedName name="Dividend" localSheetId="21">#REF!</definedName>
    <definedName name="Dividend">#REF!</definedName>
    <definedName name="Dividend_Ticker" localSheetId="21">#REF!</definedName>
    <definedName name="Dividend_Ticker">#REF!</definedName>
    <definedName name="DIVIDENDS">[14]Dividends!$A$17:$Z$24</definedName>
    <definedName name="dle" hidden="1">#REF!</definedName>
    <definedName name="dp" hidden="1">#REF!</definedName>
    <definedName name="dsac" hidden="1">#REF!</definedName>
    <definedName name="dsfds" hidden="1">#REF!</definedName>
    <definedName name="dslakfjk" hidden="1">#REF!</definedName>
    <definedName name="dsld" hidden="1">#REF!</definedName>
    <definedName name="ecao" hidden="1">#REF!</definedName>
    <definedName name="ecsaop" hidden="1">#REF!</definedName>
    <definedName name="eq" hidden="1">#REF!</definedName>
    <definedName name="er" localSheetId="16" hidden="1">{TRUE,TRUE,-1.25,-15.5,484.5,279.75,FALSE,FALSE,TRUE,TRUE,0,3,#N/A,1,#N/A,6.54545454545454,15.55,1,FALSE,FALSE,3,TRUE,1,FALSE,100,"Swvu.WP1.","ACwvu.WP1.",1,FALSE,FALSE,0.25,0.25,0.25,0.25,1,"","&amp;L&amp;D &amp;T NBW&amp;C&amp;P&amp;R&amp;F",FALSE,FALSE,FALSE,FALSE,1,100,#N/A,#N/A,FALSE,FALSE,#N/A,#N/A,FALSE,FALSE}</definedName>
    <definedName name="er" localSheetId="21"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t" hidden="1">#REF!</definedName>
    <definedName name="ertyu" hidden="1">#REF!</definedName>
    <definedName name="ETRorig" localSheetId="1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v.Calculation" hidden="1">-4105</definedName>
    <definedName name="ev.Initialized" hidden="1">FALSE</definedName>
    <definedName name="EV__EVCOM_OPTIONS__" hidden="1">8</definedName>
    <definedName name="EV__EXPOPTIONS__" hidden="1">0</definedName>
    <definedName name="EV__LASTREFTIME__" hidden="1">39198.5712152778</definedName>
    <definedName name="EV__MAXEXPCOLS__" hidden="1">10000</definedName>
    <definedName name="EV__MAXEXPROWS__" hidden="1">1000000</definedName>
    <definedName name="EV__USERCHANGEOPTIONS__" hidden="1">1</definedName>
    <definedName name="EV__WBEVMODE__" hidden="1">0</definedName>
    <definedName name="EV__WBREFOPTIONS__" hidden="1">134217728</definedName>
    <definedName name="ewqwe" hidden="1">#REF!</definedName>
    <definedName name="f" localSheetId="16" hidden="1">#REF!</definedName>
    <definedName name="f" localSheetId="21" hidden="1">#REF!</definedName>
    <definedName name="f" hidden="1">#REF!</definedName>
    <definedName name="Faib" localSheetId="21" hidden="1">{"VUE95",#N/A,TRUE,"D";"VUE96",#N/A,TRUE,"E";"VUE97",#N/A,TRUE,"F";"VUE98",#N/A,TRUE,"G"}</definedName>
    <definedName name="Faib" hidden="1">{"VUE95",#N/A,TRUE,"D";"VUE96",#N/A,TRUE,"E";"VUE97",#N/A,TRUE,"F";"VUE98",#N/A,TRUE,"G"}</definedName>
    <definedName name="Faible" localSheetId="21" hidden="1">{"VUE95",#N/A,TRUE,"D";"VUE96",#N/A,TRUE,"E";"VUE97",#N/A,TRUE,"F";"VUE98",#N/A,TRUE,"G"}</definedName>
    <definedName name="Faible" hidden="1">{"VUE95",#N/A,TRUE,"D";"VUE96",#N/A,TRUE,"E";"VUE97",#N/A,TRUE,"F";"VUE98",#N/A,TRUE,"G"}</definedName>
    <definedName name="fdafafdfdafdfafds" hidden="1">'[2]Chart Data'!$I$30:$I$228</definedName>
    <definedName name="fdv" localSheetId="16"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f" localSheetId="16" hidden="1">#REF!</definedName>
    <definedName name="ff" localSheetId="21" hidden="1">#REF!</definedName>
    <definedName name="ff" hidden="1">#REF!</definedName>
    <definedName name="fff" localSheetId="16" hidden="1">#REF!</definedName>
    <definedName name="fff" hidden="1">#REF!</definedName>
    <definedName name="fffff" localSheetId="16" hidden="1">#REF!</definedName>
    <definedName name="fffff" localSheetId="21" hidden="1">#REF!</definedName>
    <definedName name="fffff" hidden="1">#REF!</definedName>
    <definedName name="ffffff" hidden="1">#REF!</definedName>
    <definedName name="fffffffffffffffffffff" localSheetId="21" hidden="1">#REF!</definedName>
    <definedName name="fffffffffffffffffffff" hidden="1">#REF!</definedName>
    <definedName name="ffkf" hidden="1">#REF!</definedName>
    <definedName name="fkfkf" hidden="1">#REF!</definedName>
    <definedName name="FMSTBYLT_Values">'[7]Interest Rates'!$B$28:$B$10001</definedName>
    <definedName name="FMSTBYLT_Years">'[7]Interest Rates'!$A$28:$A$10001</definedName>
    <definedName name="foo" localSheetId="16" hidden="1">{#N/A,#N/A,FALSE,"SCA";#N/A,#N/A,FALSE,"NCA";#N/A,#N/A,FALSE,"SAZ";#N/A,#N/A,FALSE,"CAZ";#N/A,#N/A,FALSE,"SNV";#N/A,#N/A,FALSE,"NNV";#N/A,#N/A,FALSE,"PP";#N/A,#N/A,FALSE,"SA"}</definedName>
    <definedName name="foo" hidden="1">{#N/A,#N/A,FALSE,"SCA";#N/A,#N/A,FALSE,"NCA";#N/A,#N/A,FALSE,"SAZ";#N/A,#N/A,FALSE,"CAZ";#N/A,#N/A,FALSE,"SNV";#N/A,#N/A,FALSE,"NNV";#N/A,#N/A,FALSE,"PP";#N/A,#N/A,FALSE,"SA"}</definedName>
    <definedName name="fpfl" hidden="1">#REF!</definedName>
    <definedName name="Fuel" localSheetId="21">[15]SNL_Coal!$E$6:$E$10196</definedName>
    <definedName name="Fuel">[16]SNL_Coal!$E$6:$E$10196</definedName>
    <definedName name="FuelCycle" localSheetId="16" hidden="1">{#N/A,#N/A,FALSE,"AltFuel"}</definedName>
    <definedName name="FuelCycle" hidden="1">{#N/A,#N/A,FALSE,"AltFuel"}</definedName>
    <definedName name="fvgbn" hidden="1">#REF!</definedName>
    <definedName name="GDP_Growth">'[17]AEB-2 - GDP Growth'!$F$27</definedName>
    <definedName name="gfhj" hidden="1">#REF!</definedName>
    <definedName name="gggggg" hidden="1">#REF!</definedName>
    <definedName name="ghjk" hidden="1">#REF!</definedName>
    <definedName name="got" hidden="1">#REF!</definedName>
    <definedName name="Growth_Rates_Ticker" localSheetId="21">#REF!</definedName>
    <definedName name="Growth_Rates_Ticker">#REF!</definedName>
    <definedName name="H15T30Y_Values">'[7]Interest Rates'!$F$28:$F$10001</definedName>
    <definedName name="H15T30Y_Years">'[7]Interest Rates'!$E$28:$E$10001</definedName>
    <definedName name="hhhhh" hidden="1">#REF!</definedName>
    <definedName name="hn._I006" localSheetId="16" hidden="1">#REF!</definedName>
    <definedName name="hn._I006" hidden="1">#REF!</definedName>
    <definedName name="hn._I018" localSheetId="16" hidden="1">#REF!</definedName>
    <definedName name="hn._I018" hidden="1">#REF!</definedName>
    <definedName name="hn._I024" localSheetId="16"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Delete015" localSheetId="16" hidden="1">#REF!,#REF!,#REF!,#REF!,#REF!</definedName>
    <definedName name="hn.Delete015" hidden="1">#REF!,#REF!,#REF!,#REF!,#REF!</definedName>
    <definedName name="hn.ModelVersion" hidden="1">1</definedName>
    <definedName name="hn.NoUpload" hidden="1">0</definedName>
    <definedName name="hn.PrivateLTMYear" localSheetId="16" hidden="1">#REF!</definedName>
    <definedName name="hn.PrivateLTMYear" hidden="1">#REF!</definedName>
    <definedName name="ifch" hidden="1">#REF!</definedName>
    <definedName name="IncomeStatement" localSheetId="16" hidden="1">{#N/A,#N/A,FALSE,"FinStateUS"}</definedName>
    <definedName name="IncomeStatement" hidden="1">{#N/A,#N/A,FALSE,"FinStateUS"}</definedName>
    <definedName name="IncomeStatement6Years" localSheetId="16" hidden="1">{"IncStatement 6 years",#N/A,FALSE,"FinStateUS"}</definedName>
    <definedName name="IncomeStatement6Years" hidden="1">{"IncStatement 6 years",#N/A,FALSE,"FinStateUS"}</definedName>
    <definedName name="Indicateurs1" localSheetId="21" hidden="1">{"VUE95",#N/A,TRUE,"D";"VUE96",#N/A,TRUE,"E";"VUE97",#N/A,TRUE,"F";"VUE98",#N/A,TRUE,"G"}</definedName>
    <definedName name="Indicateurs1" hidden="1">{"VUE95",#N/A,TRUE,"D";"VUE96",#N/A,TRUE,"E";"VUE97",#N/A,TRUE,"F";"VUE98",#N/A,TRUE,"G"}</definedName>
    <definedName name="Inflation" hidden="1">[18]Data!$C$30:$C$233</definedName>
    <definedName name="Inputs_Credit_Rating" localSheetId="21">#REF!</definedName>
    <definedName name="Inputs_Credit_Rating">#REF!</definedName>
    <definedName name="Inputs_Credit_Rating_YesNo" localSheetId="21">#REF!</definedName>
    <definedName name="Inputs_Credit_Rating_YesNo">#REF!</definedName>
    <definedName name="Inputs_Group" localSheetId="21">#REF!</definedName>
    <definedName name="Inputs_Group">#REF!</definedName>
    <definedName name="Inputs_Ticker" localSheetId="21">#REF!</definedName>
    <definedName name="Inputs_Ticker">#REF!</definedName>
    <definedName name="ipowAC" hidden="1">#REF!</definedName>
    <definedName name="IQ_ADDIN" hidden="1">"AUTO"</definedName>
    <definedName name="IQ_CH">110000</definedName>
    <definedName name="IQ_CONV_RATE" hidden="1">"c2192"</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21" hidden="1">40164.5046875</definedName>
    <definedName name="IQ_NAMES_REVISION_DATE_" hidden="1">43865.0429861111</definedName>
    <definedName name="IQ_NTM">6000</definedName>
    <definedName name="IQ_OG_TOTAL_OIL_PRODUCTON" hidden="1">"c2059"</definedName>
    <definedName name="IQ_OPENED55" hidden="1">1</definedName>
    <definedName name="IQ_QTD" hidden="1">750000</definedName>
    <definedName name="IQ_SHAREOUTSTANDING" hidden="1">"c1347"</definedName>
    <definedName name="IQ_TODAY" hidden="1">0</definedName>
    <definedName name="IQ_WEEK">50000</definedName>
    <definedName name="IQ_YTD">3000</definedName>
    <definedName name="IQ_YTDMONTH" hidden="1">130000</definedName>
    <definedName name="iuy" hidden="1">#REF!</definedName>
    <definedName name="iuyt" hidden="1">#REF!</definedName>
    <definedName name="j" hidden="1">#REF!</definedName>
    <definedName name="jdn" hidden="1">#REF!</definedName>
    <definedName name="je" localSheetId="16" hidden="1">{#N/A,#N/A,FALSE,"SCA";#N/A,#N/A,FALSE,"NCA";#N/A,#N/A,FALSE,"SAZ";#N/A,#N/A,FALSE,"CAZ";#N/A,#N/A,FALSE,"SNV";#N/A,#N/A,FALSE,"NNV";#N/A,#N/A,FALSE,"PP";#N/A,#N/A,FALSE,"SA"}</definedName>
    <definedName name="je" localSheetId="21" hidden="1">{#N/A,#N/A,FALSE,"SCA";#N/A,#N/A,FALSE,"NCA";#N/A,#N/A,FALSE,"SAZ";#N/A,#N/A,FALSE,"CAZ";#N/A,#N/A,FALSE,"SNV";#N/A,#N/A,FALSE,"NNV";#N/A,#N/A,FALSE,"PP";#N/A,#N/A,FALSE,"SA"}</definedName>
    <definedName name="je" hidden="1">{#N/A,#N/A,FALSE,"SCA";#N/A,#N/A,FALSE,"NCA";#N/A,#N/A,FALSE,"SAZ";#N/A,#N/A,FALSE,"CAZ";#N/A,#N/A,FALSE,"SNV";#N/A,#N/A,FALSE,"NNV";#N/A,#N/A,FALSE,"PP";#N/A,#N/A,FALSE,"SA"}</definedName>
    <definedName name="jkdf" hidden="1">#REF!</definedName>
    <definedName name="jkdsac" hidden="1">#REF!</definedName>
    <definedName name="jkfoo" hidden="1">#REF!</definedName>
    <definedName name="jseqf" hidden="1">#REF!</definedName>
    <definedName name="jz" hidden="1">#REF!</definedName>
    <definedName name="jzs" hidden="1">#REF!</definedName>
    <definedName name="k" localSheetId="21">#REF!</definedName>
    <definedName name="k">#REF!</definedName>
    <definedName name="kal" hidden="1">#REF!</definedName>
    <definedName name="kaw" hidden="1">#REF!</definedName>
    <definedName name="kdkd" hidden="1">#REF!</definedName>
    <definedName name="kdkjrt" hidden="1">#REF!</definedName>
    <definedName name="kdsfj" hidden="1">#REF!</definedName>
    <definedName name="kfdlsg" hidden="1">#REF!</definedName>
    <definedName name="kfkf" hidden="1">#REF!</definedName>
    <definedName name="kfkfkf" hidden="1">#REF!</definedName>
    <definedName name="kfkfkfkf" hidden="1">#REF!</definedName>
    <definedName name="kfkfkfl" hidden="1">#REF!</definedName>
    <definedName name="kfkfksm" hidden="1">#REF!</definedName>
    <definedName name="KI" localSheetId="16" hidden="1">#REF!,#REF!</definedName>
    <definedName name="KI" localSheetId="21" hidden="1">#REF!,#REF!</definedName>
    <definedName name="KI" hidden="1">#REF!,#REF!</definedName>
    <definedName name="kiujh" localSheetId="16" hidden="1">#REF!</definedName>
    <definedName name="kiujh" hidden="1">#REF!</definedName>
    <definedName name="kjfjffnnf" hidden="1">#REF!</definedName>
    <definedName name="kjhg" hidden="1">#REF!</definedName>
    <definedName name="kjhgf" hidden="1">#REF!</definedName>
    <definedName name="kjzd" hidden="1">#REF!</definedName>
    <definedName name="kkkkk" hidden="1">#REF!</definedName>
    <definedName name="KL" localSheetId="21" hidden="1">#REF!</definedName>
    <definedName name="KL" hidden="1">#REF!</definedName>
    <definedName name="kldk" hidden="1">#REF!</definedName>
    <definedName name="klfeqw" hidden="1">#REF!</definedName>
    <definedName name="kqwh" hidden="1">#REF!</definedName>
    <definedName name="ksadfl" hidden="1">#REF!</definedName>
    <definedName name="kw" hidden="1">#REF!</definedName>
    <definedName name="kz" hidden="1">#REF!</definedName>
    <definedName name="l" localSheetId="21" hidden="1">#REF!</definedName>
    <definedName name="l" hidden="1">#REF!</definedName>
    <definedName name="lfkfjnn" hidden="1">#REF!</definedName>
    <definedName name="ListOffset" hidden="1">1</definedName>
    <definedName name="lkajsdfg" hidden="1">#REF!</definedName>
    <definedName name="lkjh" hidden="1">#REF!</definedName>
    <definedName name="lkohsvd" hidden="1">#REF!</definedName>
    <definedName name="llllllllll" hidden="1">#REF!</definedName>
    <definedName name="loke" hidden="1">#REF!</definedName>
    <definedName name="lpoicea" hidden="1">#REF!</definedName>
    <definedName name="Median_GasAuthEquityRatio">'[7]U.S._Rate_Cases'!$I$6:$I$24</definedName>
    <definedName name="Median_GasAuthROE">'[7]U.S._Rate_Cases'!$E$6:$E$24</definedName>
    <definedName name="mlaw" hidden="1">#REF!</definedName>
    <definedName name="mnbv" hidden="1">#REF!</definedName>
    <definedName name="mnkp" hidden="1">#REF!</definedName>
    <definedName name="mo" hidden="1">#REF!</definedName>
    <definedName name="mol" hidden="1">#REF!</definedName>
    <definedName name="molp" hidden="1">#REF!</definedName>
    <definedName name="MOODUA_Values">'[7]Interest Rates'!$R$28:$R$10001</definedName>
    <definedName name="MOODUA_Years">'[7]Interest Rates'!$Q$28:$Q$10001</definedName>
    <definedName name="NADA" localSheetId="16" hidden="1">{"caz2",#N/A,FALSE,"Central Arizona 2";"saz2",#N/A,FALSE,"Southern Arizona 2";"snv2",#N/A,FALSE,"Southern Nevada 2";"nnv2",#N/A,FALSE,"Northern Nevada 2";"sca2",#N/A,FALSE,"Southern California 2";"nca2",#N/A,FALSE,"Northern California 2";"pai2",#N/A,FALSE,"Paiute 2"}</definedName>
    <definedName name="NADA" localSheetId="21" hidden="1">{"caz2",#N/A,FALSE,"Central Arizona 2";"saz2",#N/A,FALSE,"Southern Arizona 2";"snv2",#N/A,FALSE,"Southern Nevada 2";"nnv2",#N/A,FALSE,"Northern Nevada 2";"sca2",#N/A,FALSE,"Southern California 2";"nca2",#N/A,FALSE,"Northern California 2";"pai2",#N/A,FALSE,"Paiute 2"}</definedName>
    <definedName name="NADA" hidden="1">{"caz2",#N/A,FALSE,"Central Arizona 2";"saz2",#N/A,FALSE,"Southern Arizona 2";"snv2",#N/A,FALSE,"Southern Nevada 2";"nnv2",#N/A,FALSE,"Northern Nevada 2";"sca2",#N/A,FALSE,"Southern California 2";"nca2",#N/A,FALSE,"Northern California 2";"pai2",#N/A,FALSE,"Paiute 2"}</definedName>
    <definedName name="namefield" hidden="1">#REF!</definedName>
    <definedName name="naow" hidden="1">#REF!</definedName>
    <definedName name="nbeo" hidden="1">#REF!</definedName>
    <definedName name="nbw" hidden="1">#REF!</definedName>
    <definedName name="Net_Gen" localSheetId="21">[15]SNL_Coal!$G$6:$G$10196</definedName>
    <definedName name="Net_Gen">[16]SNL_Coal!$G$6:$G$10196</definedName>
    <definedName name="niPO" hidden="1">#REF!</definedName>
    <definedName name="nipxre" hidden="1">#REF!</definedName>
    <definedName name="nixre" hidden="1">#REF!</definedName>
    <definedName name="nk" hidden="1">#REF!</definedName>
    <definedName name="nki" hidden="1">#REF!</definedName>
    <definedName name="nkiw" hidden="1">#REF!</definedName>
    <definedName name="nKLqw" hidden="1">#REF!</definedName>
    <definedName name="nkse" hidden="1">#REF!</definedName>
    <definedName name="nkw" hidden="1">#REF!</definedName>
    <definedName name="NMN" hidden="1">#REF!</definedName>
    <definedName name="nmop" hidden="1">#REF!</definedName>
    <definedName name="nmwqi" hidden="1">#REF!</definedName>
    <definedName name="nnnnnnn" hidden="1">#REF!</definedName>
    <definedName name="no" hidden="1">#REF!</definedName>
    <definedName name="noip" hidden="1">#REF!</definedName>
    <definedName name="noipx" hidden="1">#REF!</definedName>
    <definedName name="NONE" localSheetId="16" hidden="1">{#N/A,#N/A,FALSE,"SCA";#N/A,#N/A,FALSE,"NCA";#N/A,#N/A,FALSE,"SAZ";#N/A,#N/A,FALSE,"CAZ";#N/A,#N/A,FALSE,"SNV";#N/A,#N/A,FALSE,"NNV";#N/A,#N/A,FALSE,"PP";#N/A,#N/A,FALSE,"SA"}</definedName>
    <definedName name="NONE" localSheetId="21" hidden="1">{#N/A,#N/A,FALSE,"SCA";#N/A,#N/A,FALSE,"NCA";#N/A,#N/A,FALSE,"SAZ";#N/A,#N/A,FALSE,"CAZ";#N/A,#N/A,FALSE,"SNV";#N/A,#N/A,FALSE,"NNV";#N/A,#N/A,FALSE,"PP";#N/A,#N/A,FALSE,"SA"}</definedName>
    <definedName name="NONE" hidden="1">{#N/A,#N/A,FALSE,"SCA";#N/A,#N/A,FALSE,"NCA";#N/A,#N/A,FALSE,"SAZ";#N/A,#N/A,FALSE,"CAZ";#N/A,#N/A,FALSE,"SNV";#N/A,#N/A,FALSE,"NNV";#N/A,#N/A,FALSE,"PP";#N/A,#N/A,FALSE,"SA"}</definedName>
    <definedName name="nop" hidden="1">#REF!</definedName>
    <definedName name="nope" hidden="1">#REF!</definedName>
    <definedName name="noper" hidden="1">#REF!</definedName>
    <definedName name="nsz" hidden="1">#REF!</definedName>
    <definedName name="o" hidden="1">#REF!</definedName>
    <definedName name="ocq" hidden="1">#REF!</definedName>
    <definedName name="odezscv" hidden="1">#REF!</definedName>
    <definedName name="ofooooo" hidden="1">#REF!</definedName>
    <definedName name="oia" hidden="1">#REF!</definedName>
    <definedName name="oiacew" hidden="1">#REF!</definedName>
    <definedName name="oicw" hidden="1">#REF!</definedName>
    <definedName name="oieac" hidden="1">#REF!</definedName>
    <definedName name="oiewq" hidden="1">#REF!</definedName>
    <definedName name="oihyecv" hidden="1">#REF!</definedName>
    <definedName name="oips" hidden="1">#REF!</definedName>
    <definedName name="ok" hidden="1">#REF!</definedName>
    <definedName name="okey" hidden="1">#REF!</definedName>
    <definedName name="okeydokey" hidden="1">#REF!</definedName>
    <definedName name="oklpwa" hidden="1">#REF!</definedName>
    <definedName name="olpuwce" hidden="1">#REF!</definedName>
    <definedName name="oluw" hidden="1">#REF!</definedName>
    <definedName name="oooofp" hidden="1">#REF!</definedName>
    <definedName name="opec" hidden="1">#REF!</definedName>
    <definedName name="opewqr" hidden="1">#REF!</definedName>
    <definedName name="opicaew" hidden="1">#REF!</definedName>
    <definedName name="opiecv" hidden="1">#REF!</definedName>
    <definedName name="opiyu" hidden="1">#REF!</definedName>
    <definedName name="oplpp" hidden="1">#REF!</definedName>
    <definedName name="opp" hidden="1">#REF!</definedName>
    <definedName name="opuafw" hidden="1">#REF!</definedName>
    <definedName name="opuc3e" hidden="1">#REF!</definedName>
    <definedName name="opueac" hidden="1">#REF!</definedName>
    <definedName name="opufw" hidden="1">#REF!</definedName>
    <definedName name="opuwa" hidden="1">#REF!</definedName>
    <definedName name="opvs" hidden="1">#REF!</definedName>
    <definedName name="os" hidden="1">#REF!</definedName>
    <definedName name="oupc" hidden="1">#REF!</definedName>
    <definedName name="ovwe" hidden="1">#REF!</definedName>
    <definedName name="Own_Gen" localSheetId="21">[15]SNL_Gen!$E$6:$E$202</definedName>
    <definedName name="Own_Gen">[16]SNL_Gen!$E$6:$E$202</definedName>
    <definedName name="Pal_Workbook_GUID" hidden="1">"NX3BLV7C1JAFSCFCWAICH8M3"</definedName>
    <definedName name="Payout_Ratio_1" localSheetId="21">#REF!</definedName>
    <definedName name="Payout_Ratio_1">#REF!</definedName>
    <definedName name="Payout_Ratio_2" localSheetId="21">#REF!</definedName>
    <definedName name="Payout_Ratio_2">#REF!</definedName>
    <definedName name="Payout_Ratio_3" localSheetId="21">#REF!</definedName>
    <definedName name="Payout_Ratio_3">#REF!</definedName>
    <definedName name="peqafd" hidden="1">#REF!</definedName>
    <definedName name="PERO" localSheetId="16" hidden="1">{#N/A,#N/A,FALSE,"SCA";#N/A,#N/A,FALSE,"NCA";#N/A,#N/A,FALSE,"SAZ";#N/A,#N/A,FALSE,"CAZ";#N/A,#N/A,FALSE,"SNV";#N/A,#N/A,FALSE,"NNV";#N/A,#N/A,FALSE,"PP";#N/A,#N/A,FALSE,"SA"}</definedName>
    <definedName name="PERO" localSheetId="21" hidden="1">{#N/A,#N/A,FALSE,"SCA";#N/A,#N/A,FALSE,"NCA";#N/A,#N/A,FALSE,"SAZ";#N/A,#N/A,FALSE,"CAZ";#N/A,#N/A,FALSE,"SNV";#N/A,#N/A,FALSE,"NNV";#N/A,#N/A,FALSE,"PP";#N/A,#N/A,FALSE,"SA"}</definedName>
    <definedName name="PERO" hidden="1">{#N/A,#N/A,FALSE,"SCA";#N/A,#N/A,FALSE,"NCA";#N/A,#N/A,FALSE,"SAZ";#N/A,#N/A,FALSE,"CAZ";#N/A,#N/A,FALSE,"SNV";#N/A,#N/A,FALSE,"NNV";#N/A,#N/A,FALSE,"PP";#N/A,#N/A,FALSE,"SA"}</definedName>
    <definedName name="pert" hidden="1">#REF!</definedName>
    <definedName name="plk" hidden="1">#REF!</definedName>
    <definedName name="plo" hidden="1">#REF!</definedName>
    <definedName name="plvsanj" hidden="1">#REF!</definedName>
    <definedName name="PNYCapExtoNetPlant" localSheetId="21">#REF!</definedName>
    <definedName name="PNYCapExtoNetPlant">#REF!</definedName>
    <definedName name="PNYCostofDebt" localSheetId="21">#REF!</definedName>
    <definedName name="PNYCostofDebt">#REF!</definedName>
    <definedName name="PNYDebttoCapital" localSheetId="21">#REF!</definedName>
    <definedName name="PNYDebttoCapital">#REF!</definedName>
    <definedName name="PNYDebttoEBITDA" localSheetId="21">#REF!</definedName>
    <definedName name="PNYDebttoEBITDA">#REF!</definedName>
    <definedName name="PNYEBITtoInterest" localSheetId="21">#REF!</definedName>
    <definedName name="PNYEBITtoInterest">#REF!</definedName>
    <definedName name="PNYFFOtoCapEx" localSheetId="21">#REF!</definedName>
    <definedName name="PNYFFOtoCapEx">#REF!</definedName>
    <definedName name="PNYFFOtoDebt" localSheetId="21">#REF!</definedName>
    <definedName name="PNYFFOtoDebt">#REF!</definedName>
    <definedName name="PNYFFOtoInterest" localSheetId="21">#REF!</definedName>
    <definedName name="PNYFFOtoInterest">#REF!</definedName>
    <definedName name="PNYGasCust" localSheetId="21">#REF!</definedName>
    <definedName name="PNYGasCust">#REF!</definedName>
    <definedName name="PNYGasSales" localSheetId="21">#REF!</definedName>
    <definedName name="PNYGasSales">#REF!</definedName>
    <definedName name="PNYIndGasPerc" localSheetId="21">#REF!</definedName>
    <definedName name="PNYIndGasPerc">#REF!</definedName>
    <definedName name="PNYNetPlant" localSheetId="21">#REF!</definedName>
    <definedName name="PNYNetPlant">#REF!</definedName>
    <definedName name="PNYOpRevGas" localSheetId="21">#REF!</definedName>
    <definedName name="PNYOpRevGas">#REF!</definedName>
    <definedName name="PNYOpRevTot" localSheetId="21">#REF!</definedName>
    <definedName name="PNYOpRevTot">#REF!</definedName>
    <definedName name="PNYyear" localSheetId="21">#REF!</definedName>
    <definedName name="PNYyear">#REF!</definedName>
    <definedName name="pocq" hidden="1">#REF!</definedName>
    <definedName name="poe" hidden="1">#REF!</definedName>
    <definedName name="poeac" hidden="1">#REF!</definedName>
    <definedName name="poec" hidden="1">#REF!</definedName>
    <definedName name="poeca" hidden="1">#REF!</definedName>
    <definedName name="poert" hidden="1">#REF!</definedName>
    <definedName name="poi" hidden="1">#REF!</definedName>
    <definedName name="poica" hidden="1">#REF!</definedName>
    <definedName name="poiea" hidden="1">#REF!</definedName>
    <definedName name="poiv" hidden="1">#REF!</definedName>
    <definedName name="poiy" hidden="1">#REF!</definedName>
    <definedName name="poiyw" hidden="1">#REF!</definedName>
    <definedName name="PopCache_GL_INTERFACE_REFERENCE7" localSheetId="21" hidden="1">[19]PopCache!$A$1:$A$2</definedName>
    <definedName name="PopCache_GL_INTERFACE_REFERENCE7" hidden="1">[20]PopCache!$A$1:$A$2</definedName>
    <definedName name="pouac" localSheetId="16" hidden="1">#REF!</definedName>
    <definedName name="pouac" hidden="1">#REF!</definedName>
    <definedName name="pouce" localSheetId="16" hidden="1">#REF!</definedName>
    <definedName name="pouce" hidden="1">#REF!</definedName>
    <definedName name="povrs" localSheetId="16" hidden="1">#REF!</definedName>
    <definedName name="povrs" hidden="1">#REF!</definedName>
    <definedName name="pppppppp" hidden="1">#REF!</definedName>
    <definedName name="Price" localSheetId="21">#REF!</definedName>
    <definedName name="Price">#REF!</definedName>
    <definedName name="Price_Ticker" localSheetId="21">#REF!</definedName>
    <definedName name="Price_Ticker">#REF!</definedName>
    <definedName name="_xlnm.Print_Area" localSheetId="2">'Fig 17, 18, 20'!$A$1:$W$71</definedName>
    <definedName name="_xlnm.Print_Area" localSheetId="1">'Figure 11'!$A$1:$L$25</definedName>
    <definedName name="_xlnm.Print_Area" localSheetId="4">'Figure 22 - Analysis'!$A$1:$Y$34</definedName>
    <definedName name="_xlnm.Print_Area" localSheetId="3">'Figure 22 - Summary'!$A$1:$I$24</definedName>
    <definedName name="_xlnm.Print_Area" localSheetId="5">'Figure 30'!$A$1:$R$32</definedName>
    <definedName name="_xlnm.Print_Area" localSheetId="6">'Figure 36'!$A$1:$J$16</definedName>
    <definedName name="_xlnm.Print_Area" localSheetId="7">'Figure 38'!$A$1:$T$80</definedName>
    <definedName name="_xlnm.Print_Area" localSheetId="8">'Figure 41'!$A$1:$S$54</definedName>
    <definedName name="_xlnm.Print_Area" localSheetId="9">'Figure 42'!$A$1:$S$66</definedName>
    <definedName name="_xlnm.Print_Area" localSheetId="10">'Figure 45'!$A$1:$Z$45</definedName>
    <definedName name="_xlnm.Print_Area" localSheetId="0">'Figure 9'!$A$1:$U$33</definedName>
    <definedName name="_xlnm.Print_Area" localSheetId="11">'Sch 1(Fig 19, 37) - Summary '!$A$1:$H$18</definedName>
    <definedName name="_xlnm.Print_Area" localSheetId="20">'Sch 4 - Holding Company'!$A$1:$O$31</definedName>
    <definedName name="_xlnm.Print_Area" localSheetId="19">'Sch 4 - Op. Company_Actual'!$A$1:$AA$141</definedName>
    <definedName name="_xlnm.Print_Area" localSheetId="18">'Sch 4 - Op. Company_Auth'!$A$1:$J$150</definedName>
    <definedName name="_xlnm.Print_Area" localSheetId="12">'Schedule 1- Analysis'!$A$1:$I$47</definedName>
    <definedName name="_xlnm.Print_Area" localSheetId="14">'Schedule 2 - Analysis'!$A$1:$Y$155</definedName>
    <definedName name="_xlnm.Print_Area" localSheetId="16">'Schedule 3 - Analysis'!$A$1:$J$99</definedName>
    <definedName name="_xlnm.Print_Area" localSheetId="15">'Schedule 3 (Fig. 32) - Summary'!$A$1:$G$17</definedName>
    <definedName name="_xlnm.Print_Area" localSheetId="17">'Schedule 4 (Fig 34, 35) Summary'!$A$2:$H$108</definedName>
    <definedName name="_xlnm.Print_Area" localSheetId="21">'Schedule 5'!$A$1:$P$63</definedName>
    <definedName name="_xlnm.Print_Titles" localSheetId="16">'Schedule 3 - Analysis'!$3:$5</definedName>
    <definedName name="Provinces">[7]Provinces!$A$1:$A$11</definedName>
    <definedName name="pslf" localSheetId="16" hidden="1">#REF!</definedName>
    <definedName name="pslf" hidden="1">#REF!</definedName>
    <definedName name="psrfdgl" localSheetId="16" hidden="1">#REF!</definedName>
    <definedName name="psrfdgl" hidden="1">#REF!</definedName>
    <definedName name="pwe" localSheetId="16" hidden="1">#REF!</definedName>
    <definedName name="pwe" hidden="1">#REF!</definedName>
    <definedName name="q" localSheetId="16" hidden="1">{"MATALL",#N/A,FALSE,"Sheet4";"matclass",#N/A,FALSE,"Sheet4"}</definedName>
    <definedName name="q" localSheetId="21" hidden="1">{"VUE95",#N/A,TRUE,"D";"VUE96",#N/A,TRUE,"E";"VUE97",#N/A,TRUE,"F";"VUE98",#N/A,TRUE,"G"}</definedName>
    <definedName name="q" hidden="1">{"MATALL",#N/A,FALSE,"Sheet4";"matclass",#N/A,FALSE,"Sheet4"}</definedName>
    <definedName name="qaw" hidden="1">#REF!</definedName>
    <definedName name="qwr" hidden="1">#REF!</definedName>
    <definedName name="RateCaseDate">'[7]U.S._Rate_Cases'!$V$6:$V$1324</definedName>
    <definedName name="RateCaseYear">'[7]U.S._Rate_Cases'!$A$6:$A$24</definedName>
    <definedName name="Ratios">'[21]SNL Data'!$A$6:$S$226</definedName>
    <definedName name="Reg_Status" localSheetId="21">[15]SNL_Coal!$H$6:$H$10196</definedName>
    <definedName name="Reg_Status">[16]SNL_Coal!$H$6:$H$10196</definedName>
    <definedName name="repeat" hidden="1">#REF!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Input" localSheetId="16" hidden="1">_xll.RiskCellHasTokens(262144+512+524288)</definedName>
    <definedName name="RiskIsInput" hidden="1">_xll.RiskCellHasTokens(262144+512+524288)</definedName>
    <definedName name="RiskIsOutput" localSheetId="16" hidden="1">_xll.RiskCellHasTokens(1024)</definedName>
    <definedName name="RiskIsOutput" hidden="1">_xll.RiskCellHasTokens(1024)</definedName>
    <definedName name="RiskIsStatistics" localSheetId="16"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k" localSheetId="16" hidden="1">{#N/A,#N/A,FALSE,"SCA";#N/A,#N/A,FALSE,"NCA";#N/A,#N/A,FALSE,"SAZ";#N/A,#N/A,FALSE,"CAZ";#N/A,#N/A,FALSE,"SNV";#N/A,#N/A,FALSE,"NNV";#N/A,#N/A,FALSE,"PP";#N/A,#N/A,FALSE,"SA"}</definedName>
    <definedName name="rk" localSheetId="21" hidden="1">{#N/A,#N/A,FALSE,"SCA";#N/A,#N/A,FALSE,"NCA";#N/A,#N/A,FALSE,"SAZ";#N/A,#N/A,FALSE,"CAZ";#N/A,#N/A,FALSE,"SNV";#N/A,#N/A,FALSE,"NNV";#N/A,#N/A,FALSE,"PP";#N/A,#N/A,FALSE,"SA"}</definedName>
    <definedName name="rk" hidden="1">{#N/A,#N/A,FALSE,"SCA";#N/A,#N/A,FALSE,"NCA";#N/A,#N/A,FALSE,"SAZ";#N/A,#N/A,FALSE,"CAZ";#N/A,#N/A,FALSE,"SNV";#N/A,#N/A,FALSE,"NNV";#N/A,#N/A,FALSE,"PP";#N/A,#N/A,FALSE,"SA"}</definedName>
    <definedName name="rtyui" hidden="1">#REF!</definedName>
    <definedName name="rtyuiop" hidden="1">#REF!</definedName>
    <definedName name="S" localSheetId="16" hidden="1">#REF!</definedName>
    <definedName name="S" localSheetId="21" hidden="1">#REF!</definedName>
    <definedName name="S" hidden="1">#REF!</definedName>
    <definedName name="sac" hidden="1">#REF!</definedName>
    <definedName name="sadf" hidden="1">#REF!</definedName>
    <definedName name="sadfdfafdsfasf" hidden="1">'[2]Chart Data'!$P$30:$P$229</definedName>
    <definedName name="sadfkj" hidden="1">#REF!</definedName>
    <definedName name="sd" hidden="1">#REF!</definedName>
    <definedName name="sdf" hidden="1">#REF!</definedName>
    <definedName name="sdfp" hidden="1">#REF!</definedName>
    <definedName name="sdklofj" hidden="1">#REF!</definedName>
    <definedName name="sdld" hidden="1">#REF!</definedName>
    <definedName name="sdljgfj" hidden="1">#REF!</definedName>
    <definedName name="sdop" hidden="1">#REF!</definedName>
    <definedName name="sdsdl" hidden="1">#REF!</definedName>
    <definedName name="sdv" hidden="1">#REF!</definedName>
    <definedName name="sedf" hidden="1">#REF!</definedName>
    <definedName name="Segment_Year" localSheetId="21">[15]Screening!$G$3</definedName>
    <definedName name="Segment_Year">[16]Screening!$G$3</definedName>
    <definedName name="Service">'[7]U.S._Rate_Cases'!$U$6:$U$1324</definedName>
    <definedName name="Services">[7]Services!$A$1:$A$5</definedName>
    <definedName name="sevw" hidden="1">#REF!</definedName>
    <definedName name="sfdv" hidden="1">#REF!</definedName>
    <definedName name="SI" localSheetId="16"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SI" localSheetId="2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SI"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slkd" hidden="1">#REF!</definedName>
    <definedName name="SNLCanCapExtoNetPlant" localSheetId="21">#REF!</definedName>
    <definedName name="SNLCanCapExtoNetPlant">#REF!</definedName>
    <definedName name="SNLCanCostofDebt" localSheetId="21">#REF!</definedName>
    <definedName name="SNLCanCostofDebt">#REF!</definedName>
    <definedName name="SNLCanDebttoCap" localSheetId="21">#REF!</definedName>
    <definedName name="SNLCanDebttoCap">#REF!</definedName>
    <definedName name="SNLCanDebttoEBITDA" localSheetId="21">#REF!</definedName>
    <definedName name="SNLCanDebttoEBITDA">#REF!</definedName>
    <definedName name="SNLCanEBITtoInt" localSheetId="21">#REF!</definedName>
    <definedName name="SNLCanEBITtoInt">#REF!</definedName>
    <definedName name="SNLCanElecCust" localSheetId="21">#REF!</definedName>
    <definedName name="SNLCanElecCust">#REF!</definedName>
    <definedName name="SNLCanFFOtoCapEx" localSheetId="21">#REF!</definedName>
    <definedName name="SNLCanFFOtoCapEx">#REF!</definedName>
    <definedName name="SNLCanFFOtoDebt" localSheetId="21">#REF!</definedName>
    <definedName name="SNLCanFFOtoDebt">#REF!</definedName>
    <definedName name="SNLCanFFOtoInterest" localSheetId="21">#REF!</definedName>
    <definedName name="SNLCanFFOtoInterest">#REF!</definedName>
    <definedName name="SNLCanGasCust" localSheetId="21">#REF!</definedName>
    <definedName name="SNLCanGasCust">#REF!</definedName>
    <definedName name="SNLCanIndSales" localSheetId="21">#REF!</definedName>
    <definedName name="SNLCanIndSales">#REF!</definedName>
    <definedName name="SNLCanInstKeys" localSheetId="21">#REF!</definedName>
    <definedName name="SNLCanInstKeys">#REF!</definedName>
    <definedName name="SNLCanNetUtilPlant" localSheetId="21">#REF!</definedName>
    <definedName name="SNLCanNetUtilPlant">#REF!</definedName>
    <definedName name="SNLCanRegRevElec" localSheetId="21">#REF!</definedName>
    <definedName name="SNLCanRegRevElec">#REF!</definedName>
    <definedName name="SNLCanRegRevGas" localSheetId="21">#REF!</definedName>
    <definedName name="SNLCanRegRevGas">#REF!</definedName>
    <definedName name="SNLCanRegRevTot" localSheetId="21">#REF!</definedName>
    <definedName name="SNLCanRegRevTot">#REF!</definedName>
    <definedName name="SNLCanYears" localSheetId="21">#REF!</definedName>
    <definedName name="SNLCanYears">#REF!</definedName>
    <definedName name="SNLDataCapExtoNetPlant" localSheetId="21">#REF!</definedName>
    <definedName name="SNLDataCapExtoNetPlant">#REF!</definedName>
    <definedName name="SNLDataCompanyName" localSheetId="21">#REF!</definedName>
    <definedName name="SNLDataCompanyName">#REF!</definedName>
    <definedName name="SNLDataCostofDebt" localSheetId="21">#REF!</definedName>
    <definedName name="SNLDataCostofDebt">#REF!</definedName>
    <definedName name="SNLDataDebttoCapital" localSheetId="21">#REF!</definedName>
    <definedName name="SNLDataDebttoCapital">#REF!</definedName>
    <definedName name="SNLDataDebtToEBITDA" localSheetId="21">#REF!</definedName>
    <definedName name="SNLDataDebtToEBITDA">#REF!</definedName>
    <definedName name="SNLDataEBITtoInt" localSheetId="21">#REF!</definedName>
    <definedName name="SNLDataEBITtoInt">#REF!</definedName>
    <definedName name="SNLDataElecStates" localSheetId="21">#REF!</definedName>
    <definedName name="SNLDataElecStates">#REF!</definedName>
    <definedName name="SNLDataFFOtoCapEx" localSheetId="21">#REF!</definedName>
    <definedName name="SNLDataFFOtoCapEx">#REF!</definedName>
    <definedName name="SNLDataFFOtoDebt" localSheetId="21">#REF!</definedName>
    <definedName name="SNLDataFFOtoDebt">#REF!</definedName>
    <definedName name="SNLDataFFOtoInt" localSheetId="21">#REF!</definedName>
    <definedName name="SNLDataFFOtoInt">#REF!</definedName>
    <definedName name="SNLDataGasStates" localSheetId="21">#REF!</definedName>
    <definedName name="SNLDataGasStates">#REF!</definedName>
    <definedName name="SNLDataIndElecRev" localSheetId="21">#REF!</definedName>
    <definedName name="SNLDataIndElecRev">#REF!</definedName>
    <definedName name="SNLDataInstKey" localSheetId="21">#REF!</definedName>
    <definedName name="SNLDataInstKey">#REF!</definedName>
    <definedName name="SNLDataNatGasEndUserCusts" localSheetId="21">#REF!</definedName>
    <definedName name="SNLDataNatGasEndUserCusts">#REF!</definedName>
    <definedName name="SNLDataNetPlantTotal" localSheetId="21">#REF!</definedName>
    <definedName name="SNLDataNetPlantTotal">#REF!</definedName>
    <definedName name="SNLDataOpRevGas" localSheetId="21">#REF!</definedName>
    <definedName name="SNLDataOpRevGas">#REF!</definedName>
    <definedName name="SNLDataParentInstKey" localSheetId="21">#REF!</definedName>
    <definedName name="SNLDataParentInstKey">#REF!</definedName>
    <definedName name="SNLDataPercIndGasSales" localSheetId="21">#REF!</definedName>
    <definedName name="SNLDataPercIndGasSales">#REF!</definedName>
    <definedName name="SNLDataRetailElecCustTotal" localSheetId="21">#REF!</definedName>
    <definedName name="SNLDataRetailElecCustTotal">#REF!</definedName>
    <definedName name="SNLDataTotElecSalesRev" localSheetId="21">#REF!</definedName>
    <definedName name="SNLDataTotElecSalesRev">#REF!</definedName>
    <definedName name="SNLDataTotOpRev" localSheetId="21">#REF!</definedName>
    <definedName name="SNLDataTotOpRev">#REF!</definedName>
    <definedName name="SNLDataYear" localSheetId="21">#REF!</definedName>
    <definedName name="SNLDataYear">#REF!</definedName>
    <definedName name="SNLHoldCoCapExtoNetPlant" localSheetId="21">'[22]SNL Data'!#REF!</definedName>
    <definedName name="SNLHoldCoCapExtoNetPlant">'[23]SNL Data'!#REF!</definedName>
    <definedName name="SNLHoldCoCostofDebt" localSheetId="21">'[22]SNL Data'!#REF!</definedName>
    <definedName name="SNLHoldCoCostofDebt">'[23]SNL Data'!#REF!</definedName>
    <definedName name="SNLHoldCoDebttoCapital" localSheetId="21">'[22]SNL Data'!#REF!</definedName>
    <definedName name="SNLHoldCoDebttoCapital">'[23]SNL Data'!#REF!</definedName>
    <definedName name="SNLHoldCoDebttoEBITDA" localSheetId="21">'[22]SNL Data'!#REF!</definedName>
    <definedName name="SNLHoldCoDebttoEBITDA">'[23]SNL Data'!#REF!</definedName>
    <definedName name="SNLHoldCoEBITtoInterest" localSheetId="21">'[22]SNL Data'!#REF!</definedName>
    <definedName name="SNLHoldCoEBITtoInterest">'[23]SNL Data'!#REF!</definedName>
    <definedName name="SNLHoldCoFFOtoCapEx" localSheetId="21">'[22]SNL Data'!#REF!</definedName>
    <definedName name="SNLHoldCoFFOtoCapEx">'[23]SNL Data'!#REF!</definedName>
    <definedName name="SNLHoldCoFFOtoDebt" localSheetId="21">'[22]SNL Data'!#REF!</definedName>
    <definedName name="SNLHoldCoFFOtoDebt">'[23]SNL Data'!#REF!</definedName>
    <definedName name="SNLHoldCoFFOtoInterest" localSheetId="21">'[22]SNL Data'!#REF!</definedName>
    <definedName name="SNLHoldCoFFOtoInterest">'[23]SNL Data'!#REF!</definedName>
    <definedName name="SNLHoldCoInstKeysLong" localSheetId="21">'[22]SNL Data'!$A$4:$A$168</definedName>
    <definedName name="SNLHoldCoInstKeysLong">'[23]SNL Data'!$A$4:$A$168</definedName>
    <definedName name="SNLHoldCoYearLong" localSheetId="21">'[22]SNL Data'!$B$4:$B$168</definedName>
    <definedName name="SNLHoldCoYearLong">'[23]SNL Data'!$B$4:$B$168</definedName>
    <definedName name="SNLRegRevElec" localSheetId="21">#REF!</definedName>
    <definedName name="SNLRegRevElec">#REF!</definedName>
    <definedName name="SNLRegRevTot" localSheetId="21">#REF!</definedName>
    <definedName name="SNLRegRevTot">#REF!</definedName>
    <definedName name="SNLSubCapEx" localSheetId="21">#REF!</definedName>
    <definedName name="SNLSubCapEx">#REF!</definedName>
    <definedName name="SNLSubCapExtoNetPlant" localSheetId="21">#REF!</definedName>
    <definedName name="SNLSubCapExtoNetPlant">#REF!</definedName>
    <definedName name="SNLSubCostofDebt" localSheetId="21">#REF!</definedName>
    <definedName name="SNLSubCostofDebt">#REF!</definedName>
    <definedName name="SNLSubDebt" localSheetId="21">#REF!</definedName>
    <definedName name="SNLSubDebt">#REF!</definedName>
    <definedName name="SNLSubDebttoCapital" localSheetId="21">#REF!</definedName>
    <definedName name="SNLSubDebttoCapital">#REF!</definedName>
    <definedName name="SNLSubDebttoEBITDA" localSheetId="21">#REF!</definedName>
    <definedName name="SNLSubDebttoEBITDA">#REF!</definedName>
    <definedName name="SNLSubDebtYrEnd" localSheetId="21">#REF!</definedName>
    <definedName name="SNLSubDebtYrEnd">#REF!</definedName>
    <definedName name="SNLSubEBIT" localSheetId="21">#REF!</definedName>
    <definedName name="SNLSubEBIT">#REF!</definedName>
    <definedName name="SNLSubEBITDA" localSheetId="21">#REF!</definedName>
    <definedName name="SNLSubEBITDA">#REF!</definedName>
    <definedName name="SNLSubEBITtoInterest" localSheetId="21">#REF!</definedName>
    <definedName name="SNLSubEBITtoInterest">#REF!</definedName>
    <definedName name="SNLSubFFO" localSheetId="21">#REF!</definedName>
    <definedName name="SNLSubFFO">#REF!</definedName>
    <definedName name="SNLSubFFOtoCapEx" localSheetId="21">#REF!</definedName>
    <definedName name="SNLSubFFOtoCapEx">#REF!</definedName>
    <definedName name="SNLSubFFOtoDebt" localSheetId="21">#REF!</definedName>
    <definedName name="SNLSubFFOtoDebt">#REF!</definedName>
    <definedName name="SNLSubFFOtoInterest" localSheetId="21">#REF!</definedName>
    <definedName name="SNLSubFFOtoInterest">#REF!</definedName>
    <definedName name="SNLSubFilerKeys" localSheetId="21">#REF!</definedName>
    <definedName name="SNLSubFilerKeys">#REF!</definedName>
    <definedName name="SNLSubGasCustTot" localSheetId="21">#REF!</definedName>
    <definedName name="SNLSubGasCustTot">#REF!</definedName>
    <definedName name="SNLSubIndGasPer" localSheetId="21">#REF!</definedName>
    <definedName name="SNLSubIndGasPer">#REF!</definedName>
    <definedName name="SNLSubMaintGas" localSheetId="21">#REF!</definedName>
    <definedName name="SNLSubMaintGas">#REF!</definedName>
    <definedName name="SNLSubNetInterest" localSheetId="21">#REF!</definedName>
    <definedName name="SNLSubNetInterest">#REF!</definedName>
    <definedName name="SNLSubNetPlant" localSheetId="21">#REF!</definedName>
    <definedName name="SNLSubNetPlant">#REF!</definedName>
    <definedName name="SNLSubNetUtilOpIncGas" localSheetId="21">#REF!</definedName>
    <definedName name="SNLSubNetUtilOpIncGas">#REF!</definedName>
    <definedName name="SNLSubOpExpGas" localSheetId="21">#REF!</definedName>
    <definedName name="SNLSubOpExpGas">#REF!</definedName>
    <definedName name="SNLSubOpRevGas" localSheetId="21">#REF!</definedName>
    <definedName name="SNLSubOpRevGas">#REF!</definedName>
    <definedName name="SNLSubOpRevTot" localSheetId="21">#REF!</definedName>
    <definedName name="SNLSubOpRevTot">#REF!</definedName>
    <definedName name="SNLSubTaxes1" localSheetId="21">#REF!</definedName>
    <definedName name="SNLSubTaxes1">#REF!</definedName>
    <definedName name="SNLSubTaxes2" localSheetId="21">#REF!</definedName>
    <definedName name="SNLSubTaxes2">#REF!</definedName>
    <definedName name="SNLSubTaxes3" localSheetId="21">#REF!</definedName>
    <definedName name="SNLSubTaxes3">#REF!</definedName>
    <definedName name="SNLSubTaxes4" localSheetId="21">#REF!</definedName>
    <definedName name="SNLSubTaxes4">#REF!</definedName>
    <definedName name="SNLSubTaxes5" localSheetId="21">#REF!</definedName>
    <definedName name="SNLSubTaxes5">#REF!</definedName>
    <definedName name="SNLSubTaxes6" localSheetId="21">#REF!</definedName>
    <definedName name="SNLSubTaxes6">#REF!</definedName>
    <definedName name="SNLSubTotPropCap" localSheetId="21">#REF!</definedName>
    <definedName name="SNLSubTotPropCap">#REF!</definedName>
    <definedName name="SNLSubUtilEBITDAGas" localSheetId="21">#REF!</definedName>
    <definedName name="SNLSubUtilEBITDAGas">#REF!</definedName>
    <definedName name="SNLSubYears" localSheetId="21">#REF!</definedName>
    <definedName name="SNLSubYears">#REF!</definedName>
    <definedName name="SNLUtilDataEarnedROE" localSheetId="21">'[24]SNL - Util Data'!$R$6:$R$335</definedName>
    <definedName name="SNLUtilDataEarnedROE">'[25]SNL - Util Data'!$R$6:$R$335</definedName>
    <definedName name="Sources_Energy" localSheetId="21">[15]SNL_Gen!$F$6:$F$202</definedName>
    <definedName name="Sources_Energy">[16]SNL_Gen!$F$6:$F$202</definedName>
    <definedName name="SPLTIssuer" localSheetId="21">#REF!</definedName>
    <definedName name="SPLTIssuer">#REF!</definedName>
    <definedName name="SpreadsheetBuilder_1" localSheetId="8" hidden="1">#REF!</definedName>
    <definedName name="SpreadsheetBuilder_1" hidden="1">[26]Dividend_Data!$B$2:$CX$8</definedName>
    <definedName name="SpreadsheetBuilder_10" localSheetId="16" hidden="1">#REF!</definedName>
    <definedName name="SpreadsheetBuilder_10" hidden="1">#REF!</definedName>
    <definedName name="SpreadsheetBuilder_2" localSheetId="8" hidden="1">#REF!</definedName>
    <definedName name="SpreadsheetBuilder_2" localSheetId="16" hidden="1">#REF!</definedName>
    <definedName name="SpreadsheetBuilder_2" hidden="1">#REF!</definedName>
    <definedName name="SpreadsheetBuilder_3" localSheetId="16"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sdo" localSheetId="16" hidden="1">#REF!</definedName>
    <definedName name="ssdo" hidden="1">#REF!</definedName>
    <definedName name="ssss">'[13]SNL Data'!$B$4:$B$168</definedName>
    <definedName name="sssset" localSheetId="16" hidden="1">#REF!</definedName>
    <definedName name="sssset" hidden="1">#REF!</definedName>
    <definedName name="StateList" localSheetId="21">[24]mstrStates!$A$1:$B$52</definedName>
    <definedName name="StateList">[25]mstrStates!$A$1:$B$52</definedName>
    <definedName name="sv" localSheetId="16" hidden="1">#REF!</definedName>
    <definedName name="sv" hidden="1">#REF!</definedName>
    <definedName name="svfdv" hidden="1">#REF!</definedName>
    <definedName name="swae" hidden="1">#REF!</definedName>
    <definedName name="Swvu.DATABASE." localSheetId="16" hidden="1">[6]DATABASE!#REF!</definedName>
    <definedName name="Swvu.DATABASE." localSheetId="21" hidden="1">[5]DATABASE!#REF!</definedName>
    <definedName name="Swvu.DATABASE." hidden="1">[6]DATABASE!#REF!</definedName>
    <definedName name="Swvu.OP." localSheetId="16" hidden="1">#REF!</definedName>
    <definedName name="Swvu.OP." localSheetId="21" hidden="1">#REF!</definedName>
    <definedName name="Swvu.OP." hidden="1">#REF!</definedName>
    <definedName name="SWXOpRevGas" localSheetId="21">#REF!</definedName>
    <definedName name="SWXOpRevGas">#REF!</definedName>
    <definedName name="SWXOpRevTot" localSheetId="21">#REF!</definedName>
    <definedName name="SWXOpRevTot">#REF!</definedName>
    <definedName name="SWXYears" localSheetId="21">#REF!</definedName>
    <definedName name="SWXYears">#REF!</definedName>
    <definedName name="tabla">#REF!</definedName>
    <definedName name="TEST" localSheetId="16" hidden="1">{TRUE,TRUE,-1.25,-15.5,484.5,279.75,FALSE,FALSE,TRUE,TRUE,0,3,#N/A,1,#N/A,6.54545454545454,15.55,1,FALSE,FALSE,3,TRUE,1,FALSE,100,"Swvu.WP1.","ACwvu.WP1.",1,FALSE,FALSE,0.25,0.25,0.25,0.25,1,"","&amp;L&amp;D &amp;T NBW&amp;C&amp;P&amp;R&amp;F",FALSE,FALSE,FALSE,FALSE,1,100,#N/A,#N/A,FALSE,FALSE,#N/A,#N/A,FALSE,FALSE}</definedName>
    <definedName name="TEST" localSheetId="21" hidden="1">{TRUE,TRUE,-1.25,-15.5,484.5,279.75,FALSE,FALSE,TRUE,TRUE,0,3,#N/A,1,#N/A,6.54545454545454,15.55,1,FALSE,FALSE,3,TRUE,1,FALSE,100,"Swvu.WP1.","ACwvu.WP1.",1,FALSE,FALSE,0.25,0.25,0.25,0.25,1,"","&amp;L&amp;D &amp;T NBW&amp;C&amp;P&amp;R&amp;F",FALSE,FALSE,FALSE,FALSE,1,100,#N/A,#N/A,FALSE,FALSE,#N/A,#N/A,FALSE,FALSE}</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ttt" hidden="1">#REF!</definedName>
    <definedName name="tw" hidden="1">#REF!</definedName>
    <definedName name="Ult_Parent" localSheetId="21">[15]SNL_Coal!$D$6:$D$10196</definedName>
    <definedName name="Ult_Parent">[16]SNL_Coal!$D$6:$D$10196</definedName>
    <definedName name="Ult_Parents">[7]Companies!$C$2:$C$46</definedName>
    <definedName name="USGG30YR_Values">'[7]Interest Rates'!$J$28:$J$10001</definedName>
    <definedName name="USGG30YR_Years">'[7]Interest Rates'!$I$28:$I$10001</definedName>
    <definedName name="UtilDataGasStates" localSheetId="21">'[24]SNL - Util Data'!$M$6:$M$335</definedName>
    <definedName name="UtilDataGasStates">'[25]SNL - Util Data'!$M$6:$M$335</definedName>
    <definedName name="UtilDataSNLInstKey" localSheetId="21">'[24]SNL - Util Data'!$B$6:$B$335</definedName>
    <definedName name="UtilDataSNLInstKey">'[25]SNL - Util Data'!$B$6:$B$335</definedName>
    <definedName name="UtilDataSNLYear" localSheetId="21">'[24]SNL - Util Data'!$C$6:$C$335</definedName>
    <definedName name="UtilDataSNLYear">'[25]SNL - Util Data'!$C$6:$C$335</definedName>
    <definedName name="UtiliDataElecStates" localSheetId="21">'[24]SNL - Util Data'!$L$6:$L$335</definedName>
    <definedName name="UtiliDataElecStates">'[25]SNL - Util Data'!$L$6:$L$335</definedName>
    <definedName name="Utilities" localSheetId="21">[15]SNL_Gen!$A$6:$A$202</definedName>
    <definedName name="Utilities">[16]SNL_Gen!$A$6:$A$202</definedName>
    <definedName name="utility_yld" localSheetId="21">'[27]Industrial 20 Year Debt'!$E$1:$AS$54</definedName>
    <definedName name="utility_yld">'[28]Industrial 20 Year Debt'!$E$1:$AS$54</definedName>
    <definedName name="Value_Line_Book_Value_Growth" localSheetId="21">#REF!</definedName>
    <definedName name="Value_Line_Book_Value_Growth">#REF!</definedName>
    <definedName name="Value_Line_Dividends_Growth" localSheetId="21">#REF!</definedName>
    <definedName name="Value_Line_Dividends_Growth">#REF!</definedName>
    <definedName name="Value_Line_Earnings_Growth" localSheetId="21">#REF!</definedName>
    <definedName name="Value_Line_Earnings_Growth">#REF!</definedName>
    <definedName name="w" localSheetId="16" hidden="1">{"quarterly",#N/A,FALSE,"Income Statement";#N/A,#N/A,FALSE,"print segment";#N/A,#N/A,FALSE,"Balance Sheet";#N/A,#N/A,FALSE,"Annl Inc";#N/A,#N/A,FALSE,"Cash Flow"}</definedName>
    <definedName name="w" hidden="1">{"quarterly",#N/A,FALSE,"Income Statement";#N/A,#N/A,FALSE,"print segment";#N/A,#N/A,FALSE,"Balance Sheet";#N/A,#N/A,FALSE,"Annl Inc";#N/A,#N/A,FALSE,"Cash Flow"}</definedName>
    <definedName name="wepfo" hidden="1">#REF!</definedName>
    <definedName name="willdo" hidden="1">#REF!</definedName>
    <definedName name="WORKCAPa" localSheetId="16" hidden="1">{"WCCWCLL",#N/A,FALSE,"Sheet3";"PP",#N/A,FALSE,"Sheet3";"MAT1",#N/A,FALSE,"Sheet3";"MAT2",#N/A,FALSE,"Sheet3"}</definedName>
    <definedName name="WORKCAPa" hidden="1">{"WCCWCLL",#N/A,FALSE,"Sheet3";"PP",#N/A,FALSE,"Sheet3";"MAT1",#N/A,FALSE,"Sheet3";"MAT2",#N/A,FALSE,"Sheet3"}</definedName>
    <definedName name="wrn.agexpense." localSheetId="16" hidden="1">{"pb",#N/A,FALSE,"Sheet3";"pd",#N/A,FALSE,"Sheet3";"pe",#N/A,FALSE,"Sheet3"}</definedName>
    <definedName name="wrn.agexpense." localSheetId="21" hidden="1">{"pb",#N/A,FALSE,"Sheet3";"pd",#N/A,FALSE,"Sheet3";"pe",#N/A,FALSE,"Sheet3"}</definedName>
    <definedName name="wrn.agexpense." hidden="1">{"pb",#N/A,FALSE,"Sheet3";"pd",#N/A,FALSE,"Sheet3";"pe",#N/A,FALSE,"Sheet3"}</definedName>
    <definedName name="wrn.AllRjs." localSheetId="16" hidden="1">{#N/A,#N/A,FALSE,"SCA";#N/A,#N/A,FALSE,"NCA";#N/A,#N/A,FALSE,"SAZ";#N/A,#N/A,FALSE,"CAZ";#N/A,#N/A,FALSE,"SNV";#N/A,#N/A,FALSE,"NNV";#N/A,#N/A,FALSE,"PP";#N/A,#N/A,FALSE,"SA"}</definedName>
    <definedName name="wrn.AllRjs." localSheetId="21" hidden="1">{#N/A,#N/A,FALSE,"SCA";#N/A,#N/A,FALSE,"NCA";#N/A,#N/A,FALSE,"SAZ";#N/A,#N/A,FALSE,"CAZ";#N/A,#N/A,FALSE,"SNV";#N/A,#N/A,FALSE,"NNV";#N/A,#N/A,FALSE,"PP";#N/A,#N/A,FALSE,"SA"}</definedName>
    <definedName name="wrn.AllRjs." hidden="1">{#N/A,#N/A,FALSE,"SCA";#N/A,#N/A,FALSE,"NCA";#N/A,#N/A,FALSE,"SAZ";#N/A,#N/A,FALSE,"CAZ";#N/A,#N/A,FALSE,"SNV";#N/A,#N/A,FALSE,"NNV";#N/A,#N/A,FALSE,"PP";#N/A,#N/A,FALSE,"SA"}</definedName>
    <definedName name="wrn.alrjs." localSheetId="16" hidden="1">{#N/A,#N/A,FALSE,"SCA";#N/A,#N/A,FALSE,"NCA";#N/A,#N/A,FALSE,"SAZ";#N/A,#N/A,FALSE,"CAZ";#N/A,#N/A,FALSE,"SNV";#N/A,#N/A,FALSE,"NNV";#N/A,#N/A,FALSE,"PP";#N/A,#N/A,FALSE,"SA"}</definedName>
    <definedName name="wrn.alrjs." localSheetId="21" hidden="1">{#N/A,#N/A,FALSE,"SCA";#N/A,#N/A,FALSE,"NCA";#N/A,#N/A,FALSE,"SAZ";#N/A,#N/A,FALSE,"CAZ";#N/A,#N/A,FALSE,"SNV";#N/A,#N/A,FALSE,"NNV";#N/A,#N/A,FALSE,"PP";#N/A,#N/A,FALSE,"SA"}</definedName>
    <definedName name="wrn.alrjs." hidden="1">{#N/A,#N/A,FALSE,"SCA";#N/A,#N/A,FALSE,"NCA";#N/A,#N/A,FALSE,"SAZ";#N/A,#N/A,FALSE,"CAZ";#N/A,#N/A,FALSE,"SNV";#N/A,#N/A,FALSE,"NNV";#N/A,#N/A,FALSE,"PP";#N/A,#N/A,FALSE,"SA"}</definedName>
    <definedName name="wrn.CLP._.SEG._.INPUTS." localSheetId="16" hidden="1">{#N/A,#N/A,FALSE,"Rev Seg Taxes";#N/A,#N/A,FALSE,"BookRev Seg";#N/A,#N/A,FALSE,"Supp Adj Seg";#N/A,#N/A,FALSE,"outside prov seg taxes"}</definedName>
    <definedName name="wrn.CLP._.SEG._.INPUTS." hidden="1">{#N/A,#N/A,FALSE,"Rev Seg Taxes";#N/A,#N/A,FALSE,"BookRev Seg";#N/A,#N/A,FALSE,"Supp Adj Seg";#N/A,#N/A,FALSE,"outside prov seg taxes"}</definedName>
    <definedName name="wrn.CLP._.SEG._.PROV." localSheetId="16"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GL." localSheetId="16" hidden="1">{#N/A,#N/A,FALSE,"GLDwnLoad"}</definedName>
    <definedName name="wrn.CLP_GL." hidden="1">{#N/A,#N/A,FALSE,"GLDwnLoad"}</definedName>
    <definedName name="wrn.CLP_INPUTS." localSheetId="16" hidden="1">{#N/A,#N/A,FALSE,"OTHERINPUTS";#N/A,#N/A,FALSE,"DITRATEINPUTS";#N/A,#N/A,FALSE,"SUPPLIEDADJINPUT";#N/A,#N/A,FALSE,"BR&amp;SUPADJ."}</definedName>
    <definedName name="wrn.CLP_INPUTS." hidden="1">{#N/A,#N/A,FALSE,"OTHERINPUTS";#N/A,#N/A,FALSE,"DITRATEINPUTS";#N/A,#N/A,FALSE,"SUPPLIEDADJINPUT";#N/A,#N/A,FALSE,"BR&amp;SUPADJ."}</definedName>
    <definedName name="wrn.CLP_PROV." localSheetId="1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omparaison." localSheetId="21" hidden="1">{"page1",#N/A,FALSE,"Comparaison";"page2",#N/A,FALSE,"Comparaison";"page3",#N/A,FALSE,"Comparaison";"page4",#N/A,FALSE,"Comparaison"}</definedName>
    <definedName name="wrn.Comparaison." hidden="1">{"page1",#N/A,FALSE,"Comparaison";"page2",#N/A,FALSE,"Comparaison";"page3",#N/A,FALSE,"Comparaison";"page4",#N/A,FALSE,"Comparaison"}</definedName>
    <definedName name="wrn.cwip." localSheetId="16" hidden="1">{"CWIP2",#N/A,FALSE,"CWIP";"CWIP3",#N/A,FALSE,"CWIP"}</definedName>
    <definedName name="wrn.cwip." hidden="1">{"CWIP2",#N/A,FALSE,"CWIP";"CWIP3",#N/A,FALSE,"CWIP"}</definedName>
    <definedName name="wrn.cwipa" localSheetId="16" hidden="1">{"CWIP2",#N/A,FALSE,"CWIP";"CWIP3",#N/A,FALSE,"CWIP"}</definedName>
    <definedName name="wrn.cwipa" hidden="1">{"CWIP2",#N/A,FALSE,"CWIP";"CWIP3",#N/A,FALSE,"CWIP"}</definedName>
    <definedName name="wrn.CY_GL." localSheetId="16" hidden="1">{#N/A,#N/A,FALSE,"GLDwnLoad"}</definedName>
    <definedName name="wrn.CY_GL." hidden="1">{#N/A,#N/A,FALSE,"GLDwnLoad"}</definedName>
    <definedName name="wrn.CY_INPUTS." localSheetId="16" hidden="1">{#N/A,#N/A,FALSE,"OTHERINPUTS";#N/A,#N/A,FALSE,"DITRATEINPUTS";#N/A,#N/A,FALSE,"SUPPLIEDADJINPUT";#N/A,#N/A,FALSE,"TIMINGDIFFINPUTS";#N/A,#N/A,FALSE,"COSSINPUT";#N/A,#N/A,FALSE,"BR&amp;SUPADJ."}</definedName>
    <definedName name="wrn.CY_INPUTS." hidden="1">{#N/A,#N/A,FALSE,"OTHERINPUTS";#N/A,#N/A,FALSE,"DITRATEINPUTS";#N/A,#N/A,FALSE,"SUPPLIEDADJINPUT";#N/A,#N/A,FALSE,"TIMINGDIFFINPUTS";#N/A,#N/A,FALSE,"COSSINPUT";#N/A,#N/A,FALSE,"BR&amp;SUPADJ."}</definedName>
    <definedName name="wrn.CY_PROV." localSheetId="1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FAS109." localSheetId="16" hidden="1">{#N/A,#N/A,FALSE,"FAS109 Summary";#N/A,#N/A,FALSE,"FAS109 OPER 190 ITC";#N/A,#N/A,FALSE,"FAS109 OPER 190 Other";#N/A,#N/A,FALSE,"FAS109 OPER 282";#N/A,#N/A,FALSE,"FAS109 OPER 283";#N/A,#N/A,FALSE,"FAS109 Non OPER 283 ";#N/A,#N/A,FALSE,"J.E.UPLOAD DATA"}</definedName>
    <definedName name="wrn.CYFAS109." hidden="1">{#N/A,#N/A,FALSE,"FAS109 Summary";#N/A,#N/A,FALSE,"FAS109 OPER 190 ITC";#N/A,#N/A,FALSE,"FAS109 OPER 190 Other";#N/A,#N/A,FALSE,"FAS109 OPER 282";#N/A,#N/A,FALSE,"FAS109 OPER 283";#N/A,#N/A,FALSE,"FAS109 Non OPER 283 ";#N/A,#N/A,FALSE,"J.E.UPLOAD DATA"}</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Test." localSheetId="16"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Fuel._.Cycle." localSheetId="16" hidden="1">{#N/A,#N/A,FALSE,"AltFuel"}</definedName>
    <definedName name="wrn.Fuel._.Cycle." hidden="1">{#N/A,#N/A,FALSE,"AltFuel"}</definedName>
    <definedName name="wrn.full._.print." localSheetId="16"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handout." localSheetId="16"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WP_GL." localSheetId="16" hidden="1">{#N/A,#N/A,FALSE,"GLDwnLoad"}</definedName>
    <definedName name="wrn.HWP_GL." hidden="1">{#N/A,#N/A,FALSE,"GLDwnLoad"}</definedName>
    <definedName name="wrn.HWP_INPUTS." localSheetId="16" hidden="1">{#N/A,#N/A,FALSE,"OTHERINPUTS";#N/A,#N/A,FALSE,"SUPPLIEDADJINPUT";#N/A,#N/A,FALSE,"BR&amp;SUPADJ."}</definedName>
    <definedName name="wrn.HWP_INPUTS." hidden="1">{#N/A,#N/A,FALSE,"OTHERINPUTS";#N/A,#N/A,FALSE,"SUPPLIEDADJINPUT";#N/A,#N/A,FALSE,"BR&amp;SUPADJ."}</definedName>
    <definedName name="wrn.HWP_PROV." localSheetId="16"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IncStatement._.15._.years." localSheetId="16" hidden="1">{#N/A,#N/A,FALSE,"FinStateUS"}</definedName>
    <definedName name="wrn.IncStatement._.15._.years." hidden="1">{#N/A,#N/A,FALSE,"FinStateUS"}</definedName>
    <definedName name="wrn.IncStatement._.6._.years." localSheetId="16" hidden="1">{"IncStatement 6 years",#N/A,FALSE,"FinStateUS"}</definedName>
    <definedName name="wrn.IncStatement._.6._.years." hidden="1">{"IncStatement 6 years",#N/A,FALSE,"FinStateUS"}</definedName>
    <definedName name="wrn.market._.share." localSheetId="16"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tdtl." localSheetId="16" hidden="1">{"MATALL",#N/A,FALSE,"Sheet4";"matclass",#N/A,FALSE,"Sheet4"}</definedName>
    <definedName name="wrn.matdtl." hidden="1">{"MATALL",#N/A,FALSE,"Sheet4";"matclass",#N/A,FALSE,"Sheet4"}</definedName>
    <definedName name="wrn.matdtla" localSheetId="16" hidden="1">{"MATALL",#N/A,FALSE,"Sheet4";"matclass",#N/A,FALSE,"Sheet4"}</definedName>
    <definedName name="wrn.matdtla" hidden="1">{"MATALL",#N/A,FALSE,"Sheet4";"matclass",#N/A,FALSE,"Sheet4"}</definedName>
    <definedName name="wrn.MFR." localSheetId="16"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2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MFRENT." localSheetId="16" hidden="1">{#N/A,#N/A,FALSE,"Page 1";#N/A,#N/A,FALSE,"Page 2";#N/A,#N/A,FALSE,"Page 3";#N/A,#N/A,FALSE,"Page 4";#N/A,#N/A,FALSE,"Page 5";#N/A,#N/A,FALSE,"Page 6";#N/A,#N/A,FALSE,"Page 7";#N/A,#N/A,FALSE,"Page 8";#N/A,#N/A,FALSE,"Page 9";#N/A,#N/A,FALSE,"PG8WP";#N/A,#N/A,FALSE,"PG9WP"}</definedName>
    <definedName name="wrn.MMFRENT." localSheetId="21" hidden="1">{#N/A,#N/A,FALSE,"Page 1";#N/A,#N/A,FALSE,"Page 2";#N/A,#N/A,FALSE,"Page 3";#N/A,#N/A,FALSE,"Page 4";#N/A,#N/A,FALSE,"Page 5";#N/A,#N/A,FALSE,"Page 6";#N/A,#N/A,FALSE,"Page 7";#N/A,#N/A,FALSE,"Page 8";#N/A,#N/A,FALSE,"Page 9";#N/A,#N/A,FALSE,"PG8WP";#N/A,#N/A,FALSE,"PG9WP"}</definedName>
    <definedName name="wrn.MMFRENT." hidden="1">{#N/A,#N/A,FALSE,"Page 1";#N/A,#N/A,FALSE,"Page 2";#N/A,#N/A,FALSE,"Page 3";#N/A,#N/A,FALSE,"Page 4";#N/A,#N/A,FALSE,"Page 5";#N/A,#N/A,FALSE,"Page 6";#N/A,#N/A,FALSE,"Page 7";#N/A,#N/A,FALSE,"Page 8";#N/A,#N/A,FALSE,"Page 9";#N/A,#N/A,FALSE,"PG8WP";#N/A,#N/A,FALSE,"PG9WP"}</definedName>
    <definedName name="wrn.mmfrent2" localSheetId="16" hidden="1">{#N/A,#N/A,FALSE,"Page 1";#N/A,#N/A,FALSE,"Page 2";#N/A,#N/A,FALSE,"Page 3";#N/A,#N/A,FALSE,"Page 4";#N/A,#N/A,FALSE,"Page 5";#N/A,#N/A,FALSE,"Page 6";#N/A,#N/A,FALSE,"Page 7";#N/A,#N/A,FALSE,"Page 8";#N/A,#N/A,FALSE,"Page 9";#N/A,#N/A,FALSE,"PG8WP";#N/A,#N/A,FALSE,"PG9WP"}</definedName>
    <definedName name="wrn.mmfrent2" localSheetId="21" hidden="1">{#N/A,#N/A,FALSE,"Page 1";#N/A,#N/A,FALSE,"Page 2";#N/A,#N/A,FALSE,"Page 3";#N/A,#N/A,FALSE,"Page 4";#N/A,#N/A,FALSE,"Page 5";#N/A,#N/A,FALSE,"Page 6";#N/A,#N/A,FALSE,"Page 7";#N/A,#N/A,FALSE,"Page 8";#N/A,#N/A,FALSE,"Page 9";#N/A,#N/A,FALSE,"PG8WP";#N/A,#N/A,FALSE,"PG9WP"}</definedName>
    <definedName name="wrn.mmfrent2" hidden="1">{#N/A,#N/A,FALSE,"Page 1";#N/A,#N/A,FALSE,"Page 2";#N/A,#N/A,FALSE,"Page 3";#N/A,#N/A,FALSE,"Page 4";#N/A,#N/A,FALSE,"Page 5";#N/A,#N/A,FALSE,"Page 6";#N/A,#N/A,FALSE,"Page 7";#N/A,#N/A,FALSE,"Page 8";#N/A,#N/A,FALSE,"Page 9";#N/A,#N/A,FALSE,"PG8WP";#N/A,#N/A,FALSE,"PG9WP"}</definedName>
    <definedName name="wrn.OMEXPENSE." localSheetId="16" hidden="1">{"PF",#N/A,FALSE,"Sheet4";"PG",#N/A,FALSE,"Sheet4";"PH",#N/A,FALSE,"Sheet4";"PI",#N/A,FALSE,"Sheet4";"PJ",#N/A,FALSE,"Sheet4"}</definedName>
    <definedName name="wrn.OMEXPENSE." localSheetId="21" hidden="1">{"PF",#N/A,FALSE,"Sheet4";"PG",#N/A,FALSE,"Sheet4";"PH",#N/A,FALSE,"Sheet4";"PI",#N/A,FALSE,"Sheet4";"PJ",#N/A,FALSE,"Sheet4"}</definedName>
    <definedName name="wrn.OMEXPENSE." hidden="1">{"PF",#N/A,FALSE,"Sheet4";"PG",#N/A,FALSE,"Sheet4";"PH",#N/A,FALSE,"Sheet4";"PI",#N/A,FALSE,"Sheet4";"PJ",#N/A,FALSE,"Sheet4"}</definedName>
    <definedName name="wrn.one." localSheetId="16" hidden="1">{"page1",#N/A,FALSE,"A";"page2",#N/A,FALSE,"A"}</definedName>
    <definedName name="wrn.one." hidden="1">{"page1",#N/A,FALSE,"A";"page2",#N/A,FALSE,"A"}</definedName>
    <definedName name="wrn.PPJOURNAL._.ENTRY." localSheetId="16" hidden="1">{"PPDEFERREDBAL",#N/A,FALSE,"PRIOR PERIOD ADJMT";#N/A,#N/A,FALSE,"PRIOR PERIOD ADJMT";"PPJOURNALENTRY",#N/A,FALSE,"PRIOR PERIOD ADJMT"}</definedName>
    <definedName name="wrn.PPJOURNAL._.ENTRY." localSheetId="21"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nttable1." localSheetId="16" hidden="1">{"print1",#N/A,FALSE,"D21CUSTS"}</definedName>
    <definedName name="wrn.printtable1." localSheetId="21" hidden="1">{"print1",#N/A,FALSE,"D21CUSTS"}</definedName>
    <definedName name="wrn.printtable1." hidden="1">{"print1",#N/A,FALSE,"D21CUSTS"}</definedName>
    <definedName name="wrn.printtable2." localSheetId="16" hidden="1">{"print2",#N/A,FALSE,"D21CUSTS"}</definedName>
    <definedName name="wrn.printtable2." localSheetId="21" hidden="1">{"print2",#N/A,FALSE,"D21CUSTS"}</definedName>
    <definedName name="wrn.printtable2." hidden="1">{"print2",#N/A,FALSE,"D21CUSTS"}</definedName>
    <definedName name="wrn.printtable3." localSheetId="16" hidden="1">{"print3",#N/A,FALSE,"D21CUSTS"}</definedName>
    <definedName name="wrn.printtable3." localSheetId="21" hidden="1">{"print3",#N/A,FALSE,"D21CUSTS"}</definedName>
    <definedName name="wrn.printtable3." hidden="1">{"print3",#N/A,FALSE,"D21CUSTS"}</definedName>
    <definedName name="wrn.printtable4." localSheetId="16" hidden="1">{"print4",#N/A,FALSE,"D21CUSTS"}</definedName>
    <definedName name="wrn.printtable4." localSheetId="21" hidden="1">{"print4",#N/A,FALSE,"D21CUSTS"}</definedName>
    <definedName name="wrn.printtable4." hidden="1">{"print4",#N/A,FALSE,"D21CUSTS"}</definedName>
    <definedName name="wrn.PRIOR._.PERIOD._.ADJMT." localSheetId="16" hidden="1">{#N/A,#N/A,FALSE,"PRIOR PERIOD ADJMT"}</definedName>
    <definedName name="wrn.PRIOR._.PERIOD._.ADJMT." localSheetId="21" hidden="1">{#N/A,#N/A,FALSE,"PRIOR PERIOD ADJMT"}</definedName>
    <definedName name="wrn.PRIOR._.PERIOD._.ADJMT." hidden="1">{#N/A,#N/A,FALSE,"PRIOR PERIOD ADJMT"}</definedName>
    <definedName name="wrn.Production." localSheetId="16" hidden="1">{"Production",#N/A,FALSE,"Electric O&amp;M Functionalization"}</definedName>
    <definedName name="wrn.Production." hidden="1">{"Production",#N/A,FALSE,"Electric O&amp;M Functionalization"}</definedName>
    <definedName name="wrn.Projected._.Def._.Adjustments." localSheetId="16"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wrn.Projected._.Def._.Adjustments." localSheetId="21"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wrn.Projected._.Def._.Adjustments." hidden="1">{"projom",#N/A,FALSE,"Central Arizona 1";"projomvar",#N/A,FALSE,"Central Arizona 1";"caz1",#N/A,FALSE,"Central Arizona 1";"cazvar",#N/A,FALSE,"Central Arizona 1";"saz1",#N/A,FALSE,"Southern Arizona 1";"sazvar",#N/A,FALSE,"Southern Arizona 1";"snv1",#N/A,FALSE,"Southern Nevada 1";"snvvar",#N/A,FALSE,"Southern Nevada 1";"nnv1",#N/A,FALSE,"Northern Nevada 1";"nnvvar",#N/A,FALSE,"Northern Nevada 1";"sca1",#N/A,FALSE,"Southern California 1";"scavar",#N/A,FALSE,"Southern California 1";"nca1",#N/A,FALSE,"Northern California 1";"ncavar",#N/A,FALSE,"Northern California 1";"paiute1",#N/A,FALSE,"Paiute 1";"paivar",#N/A,FALSE,"Paiute 1"}</definedName>
    <definedName name="wrn.Projected._.Defiency." localSheetId="16" hidden="1">{"caz2",#N/A,FALSE,"Central Arizona 2";"saz2",#N/A,FALSE,"Southern Arizona 2";"snv2",#N/A,FALSE,"Southern Nevada 2";"nnv2",#N/A,FALSE,"Northern Nevada 2";"sca2",#N/A,FALSE,"Southern California 2";"nca2",#N/A,FALSE,"Northern California 2";"pai2",#N/A,FALSE,"Paiute 2"}</definedName>
    <definedName name="wrn.Projected._.Defiency." localSheetId="21" hidden="1">{"caz2",#N/A,FALSE,"Central Arizona 2";"saz2",#N/A,FALSE,"Southern Arizona 2";"snv2",#N/A,FALSE,"Southern Nevada 2";"nnv2",#N/A,FALSE,"Northern Nevada 2";"sca2",#N/A,FALSE,"Southern California 2";"nca2",#N/A,FALSE,"Northern California 2";"pai2",#N/A,FALSE,"Paiute 2"}</definedName>
    <definedName name="wrn.Projected._.Defiency." hidden="1">{"caz2",#N/A,FALSE,"Central Arizona 2";"saz2",#N/A,FALSE,"Southern Arizona 2";"snv2",#N/A,FALSE,"Southern Nevada 2";"nnv2",#N/A,FALSE,"Northern Nevada 2";"sca2",#N/A,FALSE,"Southern California 2";"nca2",#N/A,FALSE,"Northern California 2";"pai2",#N/A,FALSE,"Paiute 2"}</definedName>
    <definedName name="wrn.PSNH_GL." localSheetId="16" hidden="1">{#N/A,#N/A,FALSE,"GLDwnLoad"}</definedName>
    <definedName name="wrn.PSNH_GL." hidden="1">{#N/A,#N/A,FALSE,"GLDwnLoad"}</definedName>
    <definedName name="wrn.PSNH_INPUTS." localSheetId="16" hidden="1">{#N/A,#N/A,FALSE,"OTHERINPUTS";#N/A,#N/A,FALSE,"DITRATEINPUTS";#N/A,#N/A,FALSE,"SUPPLIEDADJINPUT";#N/A,#N/A,FALSE,"TIMINGDIFFINPUTS";#N/A,#N/A,FALSE,"BR&amp;SUPADJ."}</definedName>
    <definedName name="wrn.PSNH_INPUTS." hidden="1">{#N/A,#N/A,FALSE,"OTHERINPUTS";#N/A,#N/A,FALSE,"DITRATEINPUTS";#N/A,#N/A,FALSE,"SUPPLIEDADJINPUT";#N/A,#N/A,FALSE,"TIMINGDIFFINPUTS";#N/A,#N/A,FALSE,"BR&amp;SUPADJ."}</definedName>
    <definedName name="wrn.PSNH_PROV." localSheetId="16"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Report1." localSheetId="16"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OR_MEMO." localSheetId="16" hidden="1">{#N/A,#N/A,FALSE,"RORMEMO";#N/A,#N/A,FALSE,"RORSUMMARY";#N/A,#N/A,FALSE,"RORDETAIL"}</definedName>
    <definedName name="wrn.ROR_MEMO." hidden="1">{#N/A,#N/A,FALSE,"RORMEMO";#N/A,#N/A,FALSE,"RORSUMMARY";#N/A,#N/A,FALSE,"RORDETAIL"}</definedName>
    <definedName name="wrn.SELECT_GL." localSheetId="16" hidden="1">{#N/A,#N/A,FALSE,"GLDwnLoad"}</definedName>
    <definedName name="wrn.SELECT_GL." hidden="1">{#N/A,#N/A,FALSE,"GLDwnLoad"}</definedName>
    <definedName name="wrn.SELECT_INPUTS." localSheetId="16" hidden="1">{#N/A,#N/A,FALSE,"OTHERINPUTS";#N/A,#N/A,FALSE,"SUPPLIEDADJINPUT";#N/A,#N/A,FALSE,"BR&amp;SUPADJ."}</definedName>
    <definedName name="wrn.SELECT_INPUTS." hidden="1">{#N/A,#N/A,FALSE,"OTHERINPUTS";#N/A,#N/A,FALSE,"SUPPLIEDADJINPUT";#N/A,#N/A,FALSE,"BR&amp;SUPADJ."}</definedName>
    <definedName name="wrn.SELECT_PROV." localSheetId="16" hidden="1">{#N/A,#N/A,FALSE,"TITLEPG";#N/A,#N/A,FALSE,"INDEX";#N/A,#N/A,FALSE,"BKTAXINCOME";#N/A,#N/A,FALSE,"FITCALC";#N/A,#N/A,FALSE,"CCBT";#N/A,#N/A,FALSE,"MET";#N/A,#N/A,FALSE,"New York";#N/A,#N/A,FALSE,"New Jersey";#N/A,#N/A,FALSE,"Penn";#N/A,#N/A,FALSE,"Other States";#N/A,#N/A,FALSE,"PERMDIFFEVENTS";#N/A,#N/A,FALSE,"TIMDIFFEVENTS";#N/A,#N/A,FALSE,"DEPREC";#N/A,#N/A,FALSE,"PERMDIFF";#N/A,#N/A,FALSE,"OPTIMDIFF";#N/A,#N/A,FALSE,"NONOPTIMDIFF";#N/A,#N/A,FALSE,"Deferred Tax Analysis";#N/A,#N/A,FALSE,"Net Plant";#N/A,#N/A,FALSE,"Def Tax Entry";#N/A,#N/A,FALSE,"Other Comprehensive Income";#N/A,#N/A,FALSE,"Pre Close ETR";#N/A,#N/A,FALSE,"CRYTDACREC";#N/A,#N/A,FALSE,"SYSJRNL"}</definedName>
    <definedName name="wrn.SELECT_PROV." hidden="1">{#N/A,#N/A,FALSE,"TITLEPG";#N/A,#N/A,FALSE,"INDEX";#N/A,#N/A,FALSE,"BKTAXINCOME";#N/A,#N/A,FALSE,"FITCALC";#N/A,#N/A,FALSE,"CCBT";#N/A,#N/A,FALSE,"MET";#N/A,#N/A,FALSE,"New York";#N/A,#N/A,FALSE,"New Jersey";#N/A,#N/A,FALSE,"Penn";#N/A,#N/A,FALSE,"Other States";#N/A,#N/A,FALSE,"PERMDIFFEVENTS";#N/A,#N/A,FALSE,"TIMDIFFEVENTS";#N/A,#N/A,FALSE,"DEPREC";#N/A,#N/A,FALSE,"PERMDIFF";#N/A,#N/A,FALSE,"OPTIMDIFF";#N/A,#N/A,FALSE,"NONOPTIMDIFF";#N/A,#N/A,FALSE,"Deferred Tax Analysis";#N/A,#N/A,FALSE,"Net Plant";#N/A,#N/A,FALSE,"Def Tax Entry";#N/A,#N/A,FALSE,"Other Comprehensive Income";#N/A,#N/A,FALSE,"Pre Close ETR";#N/A,#N/A,FALSE,"CRYTDACREC";#N/A,#N/A,FALSE,"SYSJRNL"}</definedName>
    <definedName name="wrn.Summary_GL." localSheetId="16" hidden="1">{#N/A,#N/A,FALSE,"GLDwnLoad"}</definedName>
    <definedName name="wrn.Summary_GL." hidden="1">{#N/A,#N/A,FALSE,"GLDwnLoad"}</definedName>
    <definedName name="wrn.SUP." localSheetId="16"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2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TAB9510." localSheetId="21" hidden="1">{"VUE95",#N/A,TRUE,"D";"VUE96",#N/A,TRUE,"E";"VUE97",#N/A,TRUE,"F";"VUE98",#N/A,TRUE,"G"}</definedName>
    <definedName name="wrn.TAB9510." hidden="1">{"VUE95",#N/A,TRUE,"D";"VUE96",#N/A,TRUE,"E";"VUE97",#N/A,TRUE,"F";"VUE98",#N/A,TRUE,"G"}</definedName>
    <definedName name="wrn.tables." localSheetId="16" hidden="1">{"print1",#N/A,FALSE,"D21CUSTS";"print2",#N/A,FALSE,"D21CUSTS";"print3",#N/A,FALSE,"D21CUSTS";"print4",#N/A,FALSE,"D21CUSTS"}</definedName>
    <definedName name="wrn.tables." localSheetId="21" hidden="1">{"print1",#N/A,FALSE,"D21CUSTS";"print2",#N/A,FALSE,"D21CUSTS";"print3",#N/A,FALSE,"D21CUSTS";"print4",#N/A,FALSE,"D21CUSTS"}</definedName>
    <definedName name="wrn.tables." hidden="1">{"print1",#N/A,FALSE,"D21CUSTS";"print2",#N/A,FALSE,"D21CUSTS";"print3",#N/A,FALSE,"D21CUSTS";"print4",#N/A,FALSE,"D21CUSTS"}</definedName>
    <definedName name="wrn.Transmission." localSheetId="16" hidden="1">{"Transmission",#N/A,FALSE,"Electric O&amp;M Functionalization"}</definedName>
    <definedName name="wrn.Transmission." hidden="1">{"Transmission",#N/A,FALSE,"Electric O&amp;M Functionalization"}</definedName>
    <definedName name="wrn.WMECO_GL." localSheetId="16" hidden="1">{#N/A,#N/A,FALSE,"GLDwnLoad"}</definedName>
    <definedName name="wrn.WMECO_GL." hidden="1">{#N/A,#N/A,FALSE,"GLDwnLoad"}</definedName>
    <definedName name="wrn.WMECO_INPUTS." localSheetId="16" hidden="1">{#N/A,#N/A,FALSE,"OTHERINPUTS";#N/A,#N/A,FALSE,"DITRATEINPUTS";#N/A,#N/A,FALSE,"SUPPLIEDADJINPUT";#N/A,#N/A,FALSE,"TIMINGDIFFINPUTS";#N/A,#N/A,FALSE,"BR&amp;SUPADJ."}</definedName>
    <definedName name="wrn.WMECO_INPUTS." hidden="1">{#N/A,#N/A,FALSE,"OTHERINPUTS";#N/A,#N/A,FALSE,"DITRATEINPUTS";#N/A,#N/A,FALSE,"SUPPLIEDADJINPUT";#N/A,#N/A,FALSE,"TIMINGDIFFINPUTS";#N/A,#N/A,FALSE,"BR&amp;SUPADJ."}</definedName>
    <definedName name="wrn.WMECO_PROV." localSheetId="1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ORKCAP." localSheetId="16" hidden="1">{"WCCWCLL",#N/A,FALSE,"Sheet3";"PP",#N/A,FALSE,"Sheet3";"MAT1",#N/A,FALSE,"Sheet3";"MAT2",#N/A,FALSE,"Sheet3"}</definedName>
    <definedName name="wrn.WORKCAP." hidden="1">{"WCCWCLL",#N/A,FALSE,"Sheet3";"PP",#N/A,FALSE,"Sheet3";"MAT1",#N/A,FALSE,"Sheet3";"MAT2",#N/A,FALSE,"Sheet3"}</definedName>
    <definedName name="wvu.DATABASE." localSheetId="16"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2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16"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2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16" hidden="1">{TRUE,TRUE,-1.25,-15.5,484.5,279.75,FALSE,FALSE,TRUE,TRUE,0,3,#N/A,1,#N/A,6.54545454545454,15.55,1,FALSE,FALSE,3,TRUE,1,FALSE,100,"Swvu.WP1.","ACwvu.WP1.",1,FALSE,FALSE,0.25,0.25,0.25,0.25,1,"","&amp;L&amp;D &amp;T NBW&amp;C&amp;P&amp;R&amp;F",FALSE,FALSE,FALSE,FALSE,1,100,#N/A,#N/A,FALSE,FALSE,#N/A,#N/A,FALSE,FALSE}</definedName>
    <definedName name="wvu.WP1." localSheetId="21"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 localSheetId="16" hidden="1">#REF!</definedName>
    <definedName name="X" localSheetId="21" hidden="1">#REF!</definedName>
    <definedName name="X" hidden="1">#REF!</definedName>
    <definedName name="xxx" localSheetId="16" hidden="1">{#N/A,#N/A,FALSE,"GLDwnLoad"}</definedName>
    <definedName name="xxx" localSheetId="21" hidden="1">[1]lt!#REF!</definedName>
    <definedName name="xxx" hidden="1">{#N/A,#N/A,FALSE,"GLDwnLoad"}</definedName>
    <definedName name="Y" localSheetId="16" hidden="1">#REF!</definedName>
    <definedName name="Y" localSheetId="21" hidden="1">#REF!</definedName>
    <definedName name="Y" hidden="1">#REF!</definedName>
    <definedName name="Yahoo_Earnings_Growth" localSheetId="21">#REF!</definedName>
    <definedName name="Yahoo_Earnings_Growth">#REF!</definedName>
    <definedName name="yes" localSheetId="16" hidden="1">#REF!</definedName>
    <definedName name="yes" hidden="1">#REF!</definedName>
    <definedName name="yesindeed" localSheetId="16" hidden="1">#REF!</definedName>
    <definedName name="yesindeed" hidden="1">#REF!</definedName>
    <definedName name="yesir" hidden="1">#REF!</definedName>
    <definedName name="Yvan" localSheetId="21" hidden="1">{"VUE95",#N/A,TRUE,"D";"VUE96",#N/A,TRUE,"E";"VUE97",#N/A,TRUE,"F";"VUE98",#N/A,TRUE,"G"}</definedName>
    <definedName name="Yvan" hidden="1">{"VUE95",#N/A,TRUE,"D";"VUE96",#N/A,TRUE,"E";"VUE97",#N/A,TRUE,"F";"VUE98",#N/A,TRUE,"G"}</definedName>
    <definedName name="yyyyyy" hidden="1">#REF!</definedName>
    <definedName name="Z" localSheetId="21" hidden="1">{"VUE95",#N/A,TRUE,"D";"VUE96",#N/A,TRUE,"E";"VUE97",#N/A,TRUE,"F";"VUE98",#N/A,TRUE,"G"}</definedName>
    <definedName name="Z" hidden="1">#REF!</definedName>
    <definedName name="Z_055ABE5A_5E06_11D2_8EED_0008C7BCAF29_.wvu.PrintArea" localSheetId="21" hidden="1">#REF!</definedName>
    <definedName name="Z_055ABE5A_5E06_11D2_8EED_0008C7BCAF29_.wvu.PrintArea" hidden="1">#REF!</definedName>
    <definedName name="Z_055ABE5A_5E06_11D2_8EED_0008C7BCAF29_.wvu.PrintTitles" localSheetId="21" hidden="1">#REF!</definedName>
    <definedName name="Z_055ABE5A_5E06_11D2_8EED_0008C7BCAF29_.wvu.PrintTitles" hidden="1">#REF!</definedName>
    <definedName name="Z_055ABE69_5E06_11D2_8EED_0008C7BCAF29_.wvu.PrintArea" localSheetId="21" hidden="1">#REF!</definedName>
    <definedName name="Z_055ABE69_5E06_11D2_8EED_0008C7BCAF29_.wvu.PrintArea" hidden="1">#REF!</definedName>
    <definedName name="Z_055ABE69_5E06_11D2_8EED_0008C7BCAF29_.wvu.PrintTitles" localSheetId="21" hidden="1">#REF!</definedName>
    <definedName name="Z_055ABE69_5E06_11D2_8EED_0008C7BCAF29_.wvu.PrintTitles" hidden="1">#REF!</definedName>
    <definedName name="Z_055ABE76_5E06_11D2_8EED_0008C7BCAF29_.wvu.PrintArea" localSheetId="21" hidden="1">#REF!</definedName>
    <definedName name="Z_055ABE76_5E06_11D2_8EED_0008C7BCAF29_.wvu.PrintArea" hidden="1">#REF!</definedName>
    <definedName name="Z_055ABE76_5E06_11D2_8EED_0008C7BCAF29_.wvu.PrintTitles" localSheetId="16" hidden="1">#REF!,#REF!</definedName>
    <definedName name="Z_055ABE76_5E06_11D2_8EED_0008C7BCAF29_.wvu.PrintTitles" localSheetId="21" hidden="1">#REF!,#REF!</definedName>
    <definedName name="Z_055ABE76_5E06_11D2_8EED_0008C7BCAF29_.wvu.PrintTitles" hidden="1">#REF!,#REF!</definedName>
    <definedName name="Z_055ABE84_5E06_11D2_8EED_0008C7BCAF29_.wvu.PrintArea" localSheetId="16" hidden="1">#REF!</definedName>
    <definedName name="Z_055ABE84_5E06_11D2_8EED_0008C7BCAF29_.wvu.PrintArea" localSheetId="21" hidden="1">#REF!</definedName>
    <definedName name="Z_055ABE84_5E06_11D2_8EED_0008C7BCAF29_.wvu.PrintArea" hidden="1">#REF!</definedName>
    <definedName name="Z_055ABE84_5E06_11D2_8EED_0008C7BCAF29_.wvu.PrintTitles" localSheetId="16" hidden="1">#REF!</definedName>
    <definedName name="Z_055ABE84_5E06_11D2_8EED_0008C7BCAF29_.wvu.PrintTitles" localSheetId="21" hidden="1">#REF!</definedName>
    <definedName name="Z_055ABE84_5E06_11D2_8EED_0008C7BCAF29_.wvu.PrintTitles" hidden="1">#REF!</definedName>
    <definedName name="Z_055ABE93_5E06_11D2_8EED_0008C7BCAF29_.wvu.PrintArea" localSheetId="16" hidden="1">#REF!</definedName>
    <definedName name="Z_055ABE93_5E06_11D2_8EED_0008C7BCAF29_.wvu.PrintArea" localSheetId="21" hidden="1">#REF!</definedName>
    <definedName name="Z_055ABE93_5E06_11D2_8EED_0008C7BCAF29_.wvu.PrintArea" hidden="1">#REF!</definedName>
    <definedName name="Z_055ABE93_5E06_11D2_8EED_0008C7BCAF29_.wvu.PrintTitles" localSheetId="21" hidden="1">#REF!</definedName>
    <definedName name="Z_055ABE93_5E06_11D2_8EED_0008C7BCAF29_.wvu.PrintTitles" hidden="1">#REF!</definedName>
    <definedName name="Z_055ABEA0_5E06_11D2_8EED_0008C7BCAF29_.wvu.PrintArea" localSheetId="21" hidden="1">#REF!</definedName>
    <definedName name="Z_055ABEA0_5E06_11D2_8EED_0008C7BCAF29_.wvu.PrintArea" hidden="1">#REF!</definedName>
    <definedName name="Z_055ABEA0_5E06_11D2_8EED_0008C7BCAF29_.wvu.PrintTitles" localSheetId="16" hidden="1">#REF!,#REF!</definedName>
    <definedName name="Z_055ABEA0_5E06_11D2_8EED_0008C7BCAF29_.wvu.PrintTitles" localSheetId="21" hidden="1">#REF!,#REF!</definedName>
    <definedName name="Z_055ABEA0_5E06_11D2_8EED_0008C7BCAF29_.wvu.PrintTitles" hidden="1">#REF!,#REF!</definedName>
    <definedName name="Z_05DE23E1_1046_11D2_8E70_0008C77C0743_.wvu.PrintArea" localSheetId="21" hidden="1">#REF!</definedName>
    <definedName name="Z_05DE23E1_1046_11D2_8E70_0008C77C0743_.wvu.PrintArea" hidden="1">#REF!</definedName>
    <definedName name="Z_05DE23E1_1046_11D2_8E70_0008C77C0743_.wvu.PrintTitles" localSheetId="21" hidden="1">#REF!,#REF!</definedName>
    <definedName name="Z_05DE23E1_1046_11D2_8E70_0008C77C0743_.wvu.PrintTitles" hidden="1">#REF!,#REF!</definedName>
    <definedName name="Z_05DE23E4_1046_11D2_8E70_0008C77C0743_.wvu.PrintArea" localSheetId="21" hidden="1">#REF!</definedName>
    <definedName name="Z_05DE23E4_1046_11D2_8E70_0008C77C0743_.wvu.PrintArea" hidden="1">#REF!</definedName>
    <definedName name="Z_05DE23E4_1046_11D2_8E70_0008C77C0743_.wvu.PrintTitles" localSheetId="21" hidden="1">#REF!</definedName>
    <definedName name="Z_05DE23E4_1046_11D2_8E70_0008C77C0743_.wvu.PrintTitles" hidden="1">#REF!</definedName>
    <definedName name="Z_05DE23E9_1046_11D2_8E70_0008C77C0743_.wvu.PrintArea" localSheetId="21" hidden="1">#REF!</definedName>
    <definedName name="Z_05DE23E9_1046_11D2_8E70_0008C77C0743_.wvu.PrintArea" hidden="1">#REF!</definedName>
    <definedName name="Z_05DE23E9_1046_11D2_8E70_0008C77C0743_.wvu.PrintTitles" localSheetId="21" hidden="1">#REF!,#REF!</definedName>
    <definedName name="Z_05DE23E9_1046_11D2_8E70_0008C77C0743_.wvu.PrintTitles" hidden="1">#REF!,#REF!</definedName>
    <definedName name="Z_05DE23EB_1046_11D2_8E70_0008C77C0743_.wvu.PrintArea" localSheetId="21" hidden="1">#REF!</definedName>
    <definedName name="Z_05DE23EB_1046_11D2_8E70_0008C77C0743_.wvu.PrintArea" hidden="1">#REF!</definedName>
    <definedName name="Z_05DE23EB_1046_11D2_8E70_0008C77C0743_.wvu.PrintTitles" localSheetId="21" hidden="1">#REF!,#REF!</definedName>
    <definedName name="Z_05DE23EB_1046_11D2_8E70_0008C77C0743_.wvu.PrintTitles" hidden="1">#REF!,#REF!</definedName>
    <definedName name="Z_05DE23EE_1046_11D2_8E70_0008C77C0743_.wvu.PrintArea" localSheetId="21" hidden="1">#REF!</definedName>
    <definedName name="Z_05DE23EE_1046_11D2_8E70_0008C77C0743_.wvu.PrintArea" hidden="1">#REF!</definedName>
    <definedName name="Z_05DE23EE_1046_11D2_8E70_0008C77C0743_.wvu.PrintTitles" localSheetId="21" hidden="1">#REF!</definedName>
    <definedName name="Z_05DE23EE_1046_11D2_8E70_0008C77C0743_.wvu.PrintTitles" hidden="1">#REF!</definedName>
    <definedName name="Z_05DE23F3_1046_11D2_8E70_0008C77C0743_.wvu.PrintArea" localSheetId="21" hidden="1">#REF!</definedName>
    <definedName name="Z_05DE23F3_1046_11D2_8E70_0008C77C0743_.wvu.PrintArea" hidden="1">#REF!</definedName>
    <definedName name="Z_05DE23F3_1046_11D2_8E70_0008C77C0743_.wvu.PrintTitles" localSheetId="21" hidden="1">#REF!,#REF!</definedName>
    <definedName name="Z_05DE23F3_1046_11D2_8E70_0008C77C0743_.wvu.PrintTitles" hidden="1">#REF!,#REF!</definedName>
    <definedName name="Z_05DE23F6_1046_11D2_8E70_0008C77C0743_.wvu.PrintArea" localSheetId="21" hidden="1">#REF!</definedName>
    <definedName name="Z_05DE23F6_1046_11D2_8E70_0008C77C0743_.wvu.PrintArea" hidden="1">#REF!</definedName>
    <definedName name="Z_05DE23F6_1046_11D2_8E70_0008C77C0743_.wvu.PrintTitles" localSheetId="21" hidden="1">#REF!,#REF!</definedName>
    <definedName name="Z_05DE23F6_1046_11D2_8E70_0008C77C0743_.wvu.PrintTitles" hidden="1">#REF!,#REF!</definedName>
    <definedName name="Z_0CE6A482_5DEF_11D2_8EC3_0008C77C0743_.wvu.PrintArea" localSheetId="21" hidden="1">#REF!</definedName>
    <definedName name="Z_0CE6A482_5DEF_11D2_8EC3_0008C77C0743_.wvu.PrintArea" hidden="1">#REF!</definedName>
    <definedName name="Z_0CE6A482_5DEF_11D2_8EC3_0008C77C0743_.wvu.PrintTitles" localSheetId="21" hidden="1">#REF!</definedName>
    <definedName name="Z_0CE6A482_5DEF_11D2_8EC3_0008C77C0743_.wvu.PrintTitles" hidden="1">#REF!</definedName>
    <definedName name="Z_0CE6A491_5DEF_11D2_8EC3_0008C77C0743_.wvu.PrintArea" localSheetId="21" hidden="1">#REF!</definedName>
    <definedName name="Z_0CE6A491_5DEF_11D2_8EC3_0008C77C0743_.wvu.PrintArea" hidden="1">#REF!</definedName>
    <definedName name="Z_0CE6A491_5DEF_11D2_8EC3_0008C77C0743_.wvu.PrintTitles" localSheetId="21" hidden="1">#REF!</definedName>
    <definedName name="Z_0CE6A491_5DEF_11D2_8EC3_0008C77C0743_.wvu.PrintTitles" hidden="1">#REF!</definedName>
    <definedName name="Z_0CE6A49E_5DEF_11D2_8EC3_0008C77C0743_.wvu.PrintArea" localSheetId="21" hidden="1">#REF!</definedName>
    <definedName name="Z_0CE6A49E_5DEF_11D2_8EC3_0008C77C0743_.wvu.PrintArea" hidden="1">#REF!</definedName>
    <definedName name="Z_0CE6A49E_5DEF_11D2_8EC3_0008C77C0743_.wvu.PrintTitles" localSheetId="21" hidden="1">#REF!,#REF!</definedName>
    <definedName name="Z_0CE6A49E_5DEF_11D2_8EC3_0008C77C0743_.wvu.PrintTitles" hidden="1">#REF!,#REF!</definedName>
    <definedName name="Z_0CE6A4AB_5DEF_11D2_8EC3_0008C77C0743_.wvu.PrintArea" localSheetId="21" hidden="1">#REF!</definedName>
    <definedName name="Z_0CE6A4AB_5DEF_11D2_8EC3_0008C77C0743_.wvu.PrintArea" hidden="1">#REF!</definedName>
    <definedName name="Z_0CE6A4AB_5DEF_11D2_8EC3_0008C77C0743_.wvu.PrintTitles" localSheetId="21" hidden="1">#REF!</definedName>
    <definedName name="Z_0CE6A4AB_5DEF_11D2_8EC3_0008C77C0743_.wvu.PrintTitles" hidden="1">#REF!</definedName>
    <definedName name="Z_0CE6A4BA_5DEF_11D2_8EC3_0008C77C0743_.wvu.PrintArea" localSheetId="21" hidden="1">#REF!</definedName>
    <definedName name="Z_0CE6A4BA_5DEF_11D2_8EC3_0008C77C0743_.wvu.PrintArea" hidden="1">#REF!</definedName>
    <definedName name="Z_0CE6A4BA_5DEF_11D2_8EC3_0008C77C0743_.wvu.PrintTitles" localSheetId="21" hidden="1">#REF!</definedName>
    <definedName name="Z_0CE6A4BA_5DEF_11D2_8EC3_0008C77C0743_.wvu.PrintTitles" hidden="1">#REF!</definedName>
    <definedName name="Z_0CE6A4C7_5DEF_11D2_8EC3_0008C77C0743_.wvu.PrintArea" localSheetId="21" hidden="1">#REF!</definedName>
    <definedName name="Z_0CE6A4C7_5DEF_11D2_8EC3_0008C77C0743_.wvu.PrintArea" hidden="1">#REF!</definedName>
    <definedName name="Z_0CE6A4C7_5DEF_11D2_8EC3_0008C77C0743_.wvu.PrintTitles" localSheetId="21" hidden="1">#REF!,#REF!</definedName>
    <definedName name="Z_0CE6A4C7_5DEF_11D2_8EC3_0008C77C0743_.wvu.PrintTitles" hidden="1">#REF!,#REF!</definedName>
    <definedName name="Z_0CE6A4D4_5DEF_11D2_8EC3_0008C77C0743_.wvu.PrintArea" localSheetId="21" hidden="1">#REF!</definedName>
    <definedName name="Z_0CE6A4D4_5DEF_11D2_8EC3_0008C77C0743_.wvu.PrintArea" hidden="1">#REF!</definedName>
    <definedName name="Z_0CE6A4D4_5DEF_11D2_8EC3_0008C77C0743_.wvu.PrintTitles" localSheetId="21" hidden="1">#REF!</definedName>
    <definedName name="Z_0CE6A4D4_5DEF_11D2_8EC3_0008C77C0743_.wvu.PrintTitles" hidden="1">#REF!</definedName>
    <definedName name="Z_0CE6A4E3_5DEF_11D2_8EC3_0008C77C0743_.wvu.PrintArea" localSheetId="21" hidden="1">#REF!</definedName>
    <definedName name="Z_0CE6A4E3_5DEF_11D2_8EC3_0008C77C0743_.wvu.PrintArea" hidden="1">#REF!</definedName>
    <definedName name="Z_0CE6A4E3_5DEF_11D2_8EC3_0008C77C0743_.wvu.PrintTitles" localSheetId="21" hidden="1">#REF!</definedName>
    <definedName name="Z_0CE6A4E3_5DEF_11D2_8EC3_0008C77C0743_.wvu.PrintTitles" hidden="1">#REF!</definedName>
    <definedName name="Z_0CE6A4F0_5DEF_11D2_8EC3_0008C77C0743_.wvu.PrintArea" localSheetId="21" hidden="1">#REF!</definedName>
    <definedName name="Z_0CE6A4F0_5DEF_11D2_8EC3_0008C77C0743_.wvu.PrintArea" hidden="1">#REF!</definedName>
    <definedName name="Z_0CE6A4F0_5DEF_11D2_8EC3_0008C77C0743_.wvu.PrintTitles" localSheetId="21" hidden="1">#REF!,#REF!</definedName>
    <definedName name="Z_0CE6A4F0_5DEF_11D2_8EC3_0008C77C0743_.wvu.PrintTitles" hidden="1">#REF!,#REF!</definedName>
    <definedName name="Z_0CE6A4FD_5DEF_11D2_8EC3_0008C77C0743_.wvu.PrintArea" localSheetId="21" hidden="1">#REF!</definedName>
    <definedName name="Z_0CE6A4FD_5DEF_11D2_8EC3_0008C77C0743_.wvu.PrintArea" hidden="1">#REF!</definedName>
    <definedName name="Z_0CE6A4FD_5DEF_11D2_8EC3_0008C77C0743_.wvu.PrintTitles" localSheetId="21" hidden="1">#REF!</definedName>
    <definedName name="Z_0CE6A4FD_5DEF_11D2_8EC3_0008C77C0743_.wvu.PrintTitles" hidden="1">#REF!</definedName>
    <definedName name="Z_0CE6A50C_5DEF_11D2_8EC3_0008C77C0743_.wvu.PrintArea" localSheetId="21" hidden="1">#REF!</definedName>
    <definedName name="Z_0CE6A50C_5DEF_11D2_8EC3_0008C77C0743_.wvu.PrintArea" hidden="1">#REF!</definedName>
    <definedName name="Z_0CE6A50C_5DEF_11D2_8EC3_0008C77C0743_.wvu.PrintTitles" localSheetId="21" hidden="1">#REF!</definedName>
    <definedName name="Z_0CE6A50C_5DEF_11D2_8EC3_0008C77C0743_.wvu.PrintTitles" hidden="1">#REF!</definedName>
    <definedName name="Z_0CE6A519_5DEF_11D2_8EC3_0008C77C0743_.wvu.PrintArea" localSheetId="21" hidden="1">#REF!</definedName>
    <definedName name="Z_0CE6A519_5DEF_11D2_8EC3_0008C77C0743_.wvu.PrintArea" hidden="1">#REF!</definedName>
    <definedName name="Z_0CE6A519_5DEF_11D2_8EC3_0008C77C0743_.wvu.PrintTitles" localSheetId="21" hidden="1">#REF!,#REF!</definedName>
    <definedName name="Z_0CE6A519_5DEF_11D2_8EC3_0008C77C0743_.wvu.PrintTitles" hidden="1">#REF!,#REF!</definedName>
    <definedName name="Z_0E8DEF60_5D61_11D2_8EEB_0008C7BCAF29_.wvu.PrintArea" localSheetId="21" hidden="1">#REF!</definedName>
    <definedName name="Z_0E8DEF60_5D61_11D2_8EEB_0008C7BCAF29_.wvu.PrintArea" hidden="1">#REF!</definedName>
    <definedName name="Z_0E8DEF60_5D61_11D2_8EEB_0008C7BCAF29_.wvu.PrintTitles" localSheetId="21" hidden="1">#REF!,#REF!</definedName>
    <definedName name="Z_0E8DEF60_5D61_11D2_8EEB_0008C7BCAF29_.wvu.PrintTitles" hidden="1">#REF!,#REF!</definedName>
    <definedName name="Z_0E8DEF63_5D61_11D2_8EEB_0008C7BCAF29_.wvu.PrintArea" localSheetId="21" hidden="1">#REF!</definedName>
    <definedName name="Z_0E8DEF63_5D61_11D2_8EEB_0008C7BCAF29_.wvu.PrintArea" hidden="1">#REF!</definedName>
    <definedName name="Z_0E8DEF63_5D61_11D2_8EEB_0008C7BCAF29_.wvu.PrintTitles" localSheetId="21" hidden="1">#REF!</definedName>
    <definedName name="Z_0E8DEF63_5D61_11D2_8EEB_0008C7BCAF29_.wvu.PrintTitles" hidden="1">#REF!</definedName>
    <definedName name="Z_0E8DEF68_5D61_11D2_8EEB_0008C7BCAF29_.wvu.PrintArea" localSheetId="21" hidden="1">#REF!</definedName>
    <definedName name="Z_0E8DEF68_5D61_11D2_8EEB_0008C7BCAF29_.wvu.PrintArea" hidden="1">#REF!</definedName>
    <definedName name="Z_0E8DEF68_5D61_11D2_8EEB_0008C7BCAF29_.wvu.PrintTitles" localSheetId="21" hidden="1">#REF!,#REF!</definedName>
    <definedName name="Z_0E8DEF68_5D61_11D2_8EEB_0008C7BCAF29_.wvu.PrintTitles" hidden="1">#REF!,#REF!</definedName>
    <definedName name="Z_0E8DEF6A_5D61_11D2_8EEB_0008C7BCAF29_.wvu.PrintArea" localSheetId="21" hidden="1">#REF!</definedName>
    <definedName name="Z_0E8DEF6A_5D61_11D2_8EEB_0008C7BCAF29_.wvu.PrintArea" hidden="1">#REF!</definedName>
    <definedName name="Z_0E8DEF6A_5D61_11D2_8EEB_0008C7BCAF29_.wvu.PrintTitles" localSheetId="21" hidden="1">#REF!,#REF!</definedName>
    <definedName name="Z_0E8DEF6A_5D61_11D2_8EEB_0008C7BCAF29_.wvu.PrintTitles" hidden="1">#REF!,#REF!</definedName>
    <definedName name="Z_0E8DEF6D_5D61_11D2_8EEB_0008C7BCAF29_.wvu.PrintArea" localSheetId="21" hidden="1">#REF!</definedName>
    <definedName name="Z_0E8DEF6D_5D61_11D2_8EEB_0008C7BCAF29_.wvu.PrintArea" hidden="1">#REF!</definedName>
    <definedName name="Z_0E8DEF6D_5D61_11D2_8EEB_0008C7BCAF29_.wvu.PrintTitles" localSheetId="21" hidden="1">#REF!</definedName>
    <definedName name="Z_0E8DEF6D_5D61_11D2_8EEB_0008C7BCAF29_.wvu.PrintTitles" hidden="1">#REF!</definedName>
    <definedName name="Z_0E8DEF72_5D61_11D2_8EEB_0008C7BCAF29_.wvu.PrintArea" localSheetId="21" hidden="1">#REF!</definedName>
    <definedName name="Z_0E8DEF72_5D61_11D2_8EEB_0008C7BCAF29_.wvu.PrintArea" hidden="1">#REF!</definedName>
    <definedName name="Z_0E8DEF72_5D61_11D2_8EEB_0008C7BCAF29_.wvu.PrintTitles" localSheetId="21" hidden="1">#REF!,#REF!</definedName>
    <definedName name="Z_0E8DEF72_5D61_11D2_8EEB_0008C7BCAF29_.wvu.PrintTitles" hidden="1">#REF!,#REF!</definedName>
    <definedName name="Z_0E8DEF75_5D61_11D2_8EEB_0008C7BCAF29_.wvu.PrintArea" localSheetId="21" hidden="1">#REF!</definedName>
    <definedName name="Z_0E8DEF75_5D61_11D2_8EEB_0008C7BCAF29_.wvu.PrintArea" hidden="1">#REF!</definedName>
    <definedName name="Z_0E8DEF75_5D61_11D2_8EEB_0008C7BCAF29_.wvu.PrintTitles" localSheetId="21" hidden="1">#REF!,#REF!</definedName>
    <definedName name="Z_0E8DEF75_5D61_11D2_8EEB_0008C7BCAF29_.wvu.PrintTitles" hidden="1">#REF!,#REF!</definedName>
    <definedName name="Z_179EFDC8_A1B1_11D3_8FA9_0008C7809E09_.wvu.PrintArea" localSheetId="21" hidden="1">#REF!</definedName>
    <definedName name="Z_179EFDC8_A1B1_11D3_8FA9_0008C7809E09_.wvu.PrintArea" hidden="1">#REF!</definedName>
    <definedName name="Z_179EFDC8_A1B1_11D3_8FA9_0008C7809E09_.wvu.PrintTitles" localSheetId="21" hidden="1">#REF!,#REF!</definedName>
    <definedName name="Z_179EFDC8_A1B1_11D3_8FA9_0008C7809E09_.wvu.PrintTitles" hidden="1">#REF!,#REF!</definedName>
    <definedName name="Z_179EFDC9_A1B1_11D3_8FA9_0008C7809E09_.wvu.PrintArea" localSheetId="21" hidden="1">#REF!</definedName>
    <definedName name="Z_179EFDC9_A1B1_11D3_8FA9_0008C7809E09_.wvu.PrintArea" hidden="1">#REF!</definedName>
    <definedName name="Z_179EFDC9_A1B1_11D3_8FA9_0008C7809E09_.wvu.PrintTitles" localSheetId="21" hidden="1">#REF!,#REF!</definedName>
    <definedName name="Z_179EFDC9_A1B1_11D3_8FA9_0008C7809E09_.wvu.PrintTitles" hidden="1">#REF!,#REF!</definedName>
    <definedName name="Z_179EFDCA_A1B1_11D3_8FA9_0008C7809E09_.wvu.PrintArea" localSheetId="21" hidden="1">#REF!</definedName>
    <definedName name="Z_179EFDCA_A1B1_11D3_8FA9_0008C7809E09_.wvu.PrintArea" hidden="1">#REF!</definedName>
    <definedName name="Z_179EFDCA_A1B1_11D3_8FA9_0008C7809E09_.wvu.PrintTitles" localSheetId="21" hidden="1">#REF!,#REF!</definedName>
    <definedName name="Z_179EFDCA_A1B1_11D3_8FA9_0008C7809E09_.wvu.PrintTitles" hidden="1">#REF!,#REF!</definedName>
    <definedName name="Z_179EFDCB_A1B1_11D3_8FA9_0008C7809E09_.wvu.PrintArea" localSheetId="21" hidden="1">#REF!</definedName>
    <definedName name="Z_179EFDCB_A1B1_11D3_8FA9_0008C7809E09_.wvu.PrintArea" hidden="1">#REF!</definedName>
    <definedName name="Z_179EFDCB_A1B1_11D3_8FA9_0008C7809E09_.wvu.PrintTitles" localSheetId="21" hidden="1">#REF!,#REF!</definedName>
    <definedName name="Z_179EFDCB_A1B1_11D3_8FA9_0008C7809E09_.wvu.PrintTitles" hidden="1">#REF!,#REF!</definedName>
    <definedName name="Z_179EFDCC_A1B1_11D3_8FA9_0008C7809E09_.wvu.PrintArea" localSheetId="21" hidden="1">#REF!</definedName>
    <definedName name="Z_179EFDCC_A1B1_11D3_8FA9_0008C7809E09_.wvu.PrintArea" hidden="1">#REF!</definedName>
    <definedName name="Z_179EFDCC_A1B1_11D3_8FA9_0008C7809E09_.wvu.PrintTitles" localSheetId="21" hidden="1">#REF!,#REF!</definedName>
    <definedName name="Z_179EFDCC_A1B1_11D3_8FA9_0008C7809E09_.wvu.PrintTitles" hidden="1">#REF!,#REF!</definedName>
    <definedName name="Z_179EFDCD_A1B1_11D3_8FA9_0008C7809E09_.wvu.PrintArea" localSheetId="21" hidden="1">#REF!</definedName>
    <definedName name="Z_179EFDCD_A1B1_11D3_8FA9_0008C7809E09_.wvu.PrintArea" hidden="1">#REF!</definedName>
    <definedName name="Z_179EFDCD_A1B1_11D3_8FA9_0008C7809E09_.wvu.PrintTitles" localSheetId="21" hidden="1">#REF!,#REF!</definedName>
    <definedName name="Z_179EFDCD_A1B1_11D3_8FA9_0008C7809E09_.wvu.PrintTitles" hidden="1">#REF!,#REF!</definedName>
    <definedName name="Z_179EFDCE_A1B1_11D3_8FA9_0008C7809E09_.wvu.PrintArea" localSheetId="21" hidden="1">#REF!</definedName>
    <definedName name="Z_179EFDCE_A1B1_11D3_8FA9_0008C7809E09_.wvu.PrintArea" hidden="1">#REF!</definedName>
    <definedName name="Z_179EFDCE_A1B1_11D3_8FA9_0008C7809E09_.wvu.PrintTitles" localSheetId="21" hidden="1">#REF!,#REF!</definedName>
    <definedName name="Z_179EFDCE_A1B1_11D3_8FA9_0008C7809E09_.wvu.PrintTitles" hidden="1">#REF!,#REF!</definedName>
    <definedName name="Z_179EFDCF_A1B1_11D3_8FA9_0008C7809E09_.wvu.PrintArea" localSheetId="21" hidden="1">#REF!</definedName>
    <definedName name="Z_179EFDCF_A1B1_11D3_8FA9_0008C7809E09_.wvu.PrintArea" hidden="1">#REF!</definedName>
    <definedName name="Z_179EFDCF_A1B1_11D3_8FA9_0008C7809E09_.wvu.PrintTitles" localSheetId="21" hidden="1">#REF!,#REF!</definedName>
    <definedName name="Z_179EFDCF_A1B1_11D3_8FA9_0008C7809E09_.wvu.PrintTitles" hidden="1">#REF!,#REF!</definedName>
    <definedName name="Z_179EFDD0_A1B1_11D3_8FA9_0008C7809E09_.wvu.PrintArea" localSheetId="21" hidden="1">#REF!</definedName>
    <definedName name="Z_179EFDD0_A1B1_11D3_8FA9_0008C7809E09_.wvu.PrintArea" hidden="1">#REF!</definedName>
    <definedName name="Z_179EFDD0_A1B1_11D3_8FA9_0008C7809E09_.wvu.PrintTitles" localSheetId="21" hidden="1">#REF!,#REF!</definedName>
    <definedName name="Z_179EFDD0_A1B1_11D3_8FA9_0008C7809E09_.wvu.PrintTitles" hidden="1">#REF!,#REF!</definedName>
    <definedName name="Z_179EFDD1_A1B1_11D3_8FA9_0008C7809E09_.wvu.PrintArea" localSheetId="21" hidden="1">#REF!</definedName>
    <definedName name="Z_179EFDD1_A1B1_11D3_8FA9_0008C7809E09_.wvu.PrintArea" hidden="1">#REF!</definedName>
    <definedName name="Z_179EFDD1_A1B1_11D3_8FA9_0008C7809E09_.wvu.PrintTitles" localSheetId="21" hidden="1">#REF!,#REF!</definedName>
    <definedName name="Z_179EFDD1_A1B1_11D3_8FA9_0008C7809E09_.wvu.PrintTitles" hidden="1">#REF!,#REF!</definedName>
    <definedName name="Z_179EFDD2_A1B1_11D3_8FA9_0008C7809E09_.wvu.PrintArea" localSheetId="21" hidden="1">#REF!</definedName>
    <definedName name="Z_179EFDD2_A1B1_11D3_8FA9_0008C7809E09_.wvu.PrintArea" hidden="1">#REF!</definedName>
    <definedName name="Z_179EFDD2_A1B1_11D3_8FA9_0008C7809E09_.wvu.PrintTitles" localSheetId="21" hidden="1">#REF!,#REF!</definedName>
    <definedName name="Z_179EFDD2_A1B1_11D3_8FA9_0008C7809E09_.wvu.PrintTitles" hidden="1">#REF!,#REF!</definedName>
    <definedName name="Z_179EFDD3_A1B1_11D3_8FA9_0008C7809E09_.wvu.PrintArea" localSheetId="21" hidden="1">#REF!</definedName>
    <definedName name="Z_179EFDD3_A1B1_11D3_8FA9_0008C7809E09_.wvu.PrintArea" hidden="1">#REF!</definedName>
    <definedName name="Z_179EFDD3_A1B1_11D3_8FA9_0008C7809E09_.wvu.PrintTitles" localSheetId="21" hidden="1">#REF!,#REF!</definedName>
    <definedName name="Z_179EFDD3_A1B1_11D3_8FA9_0008C7809E09_.wvu.PrintTitles" hidden="1">#REF!,#REF!</definedName>
    <definedName name="Z_179EFDD4_A1B1_11D3_8FA9_0008C7809E09_.wvu.PrintArea" localSheetId="21" hidden="1">#REF!</definedName>
    <definedName name="Z_179EFDD4_A1B1_11D3_8FA9_0008C7809E09_.wvu.PrintArea" hidden="1">#REF!</definedName>
    <definedName name="Z_179EFDD4_A1B1_11D3_8FA9_0008C7809E09_.wvu.PrintTitles" localSheetId="21" hidden="1">#REF!,#REF!</definedName>
    <definedName name="Z_179EFDD4_A1B1_11D3_8FA9_0008C7809E09_.wvu.PrintTitles" hidden="1">#REF!,#REF!</definedName>
    <definedName name="Z_179EFDD5_A1B1_11D3_8FA9_0008C7809E09_.wvu.PrintArea" localSheetId="21" hidden="1">#REF!</definedName>
    <definedName name="Z_179EFDD5_A1B1_11D3_8FA9_0008C7809E09_.wvu.PrintArea" hidden="1">#REF!</definedName>
    <definedName name="Z_179EFDD5_A1B1_11D3_8FA9_0008C7809E09_.wvu.PrintTitles" localSheetId="21" hidden="1">#REF!,#REF!</definedName>
    <definedName name="Z_179EFDD5_A1B1_11D3_8FA9_0008C7809E09_.wvu.PrintTitles" hidden="1">#REF!,#REF!</definedName>
    <definedName name="Z_179EFDD6_A1B1_11D3_8FA9_0008C7809E09_.wvu.PrintArea" localSheetId="21" hidden="1">#REF!</definedName>
    <definedName name="Z_179EFDD6_A1B1_11D3_8FA9_0008C7809E09_.wvu.PrintArea" hidden="1">#REF!</definedName>
    <definedName name="Z_179EFDD6_A1B1_11D3_8FA9_0008C7809E09_.wvu.PrintTitles" localSheetId="21" hidden="1">#REF!,#REF!</definedName>
    <definedName name="Z_179EFDD6_A1B1_11D3_8FA9_0008C7809E09_.wvu.PrintTitles" hidden="1">#REF!,#REF!</definedName>
    <definedName name="Z_179EFDD7_A1B1_11D3_8FA9_0008C7809E09_.wvu.PrintArea" localSheetId="21" hidden="1">#REF!</definedName>
    <definedName name="Z_179EFDD7_A1B1_11D3_8FA9_0008C7809E09_.wvu.PrintArea" hidden="1">#REF!</definedName>
    <definedName name="Z_179EFDD7_A1B1_11D3_8FA9_0008C7809E09_.wvu.PrintTitles" localSheetId="21" hidden="1">#REF!,#REF!</definedName>
    <definedName name="Z_179EFDD7_A1B1_11D3_8FA9_0008C7809E09_.wvu.PrintTitles" hidden="1">#REF!,#REF!</definedName>
    <definedName name="Z_179EFDD8_A1B1_11D3_8FA9_0008C7809E09_.wvu.PrintArea" localSheetId="21" hidden="1">#REF!</definedName>
    <definedName name="Z_179EFDD8_A1B1_11D3_8FA9_0008C7809E09_.wvu.PrintArea" hidden="1">#REF!</definedName>
    <definedName name="Z_179EFDD8_A1B1_11D3_8FA9_0008C7809E09_.wvu.PrintTitles" localSheetId="21" hidden="1">#REF!,#REF!</definedName>
    <definedName name="Z_179EFDD8_A1B1_11D3_8FA9_0008C7809E09_.wvu.PrintTitles" hidden="1">#REF!,#REF!</definedName>
    <definedName name="Z_179EFDD9_A1B1_11D3_8FA9_0008C7809E09_.wvu.PrintArea" localSheetId="21" hidden="1">#REF!</definedName>
    <definedName name="Z_179EFDD9_A1B1_11D3_8FA9_0008C7809E09_.wvu.PrintArea" hidden="1">#REF!</definedName>
    <definedName name="Z_179EFDD9_A1B1_11D3_8FA9_0008C7809E09_.wvu.PrintTitles" localSheetId="21" hidden="1">#REF!,#REF!</definedName>
    <definedName name="Z_179EFDD9_A1B1_11D3_8FA9_0008C7809E09_.wvu.PrintTitles" hidden="1">#REF!,#REF!</definedName>
    <definedName name="Z_179EFDDA_A1B1_11D3_8FA9_0008C7809E09_.wvu.PrintArea" localSheetId="21" hidden="1">#REF!</definedName>
    <definedName name="Z_179EFDDA_A1B1_11D3_8FA9_0008C7809E09_.wvu.PrintArea" hidden="1">#REF!</definedName>
    <definedName name="Z_179EFDDA_A1B1_11D3_8FA9_0008C7809E09_.wvu.PrintTitles" localSheetId="21" hidden="1">#REF!,#REF!</definedName>
    <definedName name="Z_179EFDDA_A1B1_11D3_8FA9_0008C7809E09_.wvu.PrintTitles" hidden="1">#REF!,#REF!</definedName>
    <definedName name="Z_179EFDDB_A1B1_11D3_8FA9_0008C7809E09_.wvu.PrintArea" localSheetId="21" hidden="1">#REF!</definedName>
    <definedName name="Z_179EFDDB_A1B1_11D3_8FA9_0008C7809E09_.wvu.PrintArea" hidden="1">#REF!</definedName>
    <definedName name="Z_179EFDDB_A1B1_11D3_8FA9_0008C7809E09_.wvu.PrintTitles" localSheetId="21" hidden="1">#REF!,#REF!</definedName>
    <definedName name="Z_179EFDDB_A1B1_11D3_8FA9_0008C7809E09_.wvu.PrintTitles" hidden="1">#REF!,#REF!</definedName>
    <definedName name="Z_179EFDDC_A1B1_11D3_8FA9_0008C7809E09_.wvu.PrintArea" localSheetId="21" hidden="1">#REF!</definedName>
    <definedName name="Z_179EFDDC_A1B1_11D3_8FA9_0008C7809E09_.wvu.PrintArea" hidden="1">#REF!</definedName>
    <definedName name="Z_179EFDDC_A1B1_11D3_8FA9_0008C7809E09_.wvu.PrintTitles" localSheetId="21" hidden="1">#REF!,#REF!</definedName>
    <definedName name="Z_179EFDDC_A1B1_11D3_8FA9_0008C7809E09_.wvu.PrintTitles" hidden="1">#REF!,#REF!</definedName>
    <definedName name="Z_179EFDDD_A1B1_11D3_8FA9_0008C7809E09_.wvu.PrintArea" localSheetId="21" hidden="1">#REF!</definedName>
    <definedName name="Z_179EFDDD_A1B1_11D3_8FA9_0008C7809E09_.wvu.PrintArea" hidden="1">#REF!</definedName>
    <definedName name="Z_179EFDDD_A1B1_11D3_8FA9_0008C7809E09_.wvu.PrintTitles" localSheetId="21" hidden="1">#REF!,#REF!</definedName>
    <definedName name="Z_179EFDDD_A1B1_11D3_8FA9_0008C7809E09_.wvu.PrintTitles" hidden="1">#REF!,#REF!</definedName>
    <definedName name="Z_179EFDDE_A1B1_11D3_8FA9_0008C7809E09_.wvu.PrintArea" localSheetId="21" hidden="1">#REF!</definedName>
    <definedName name="Z_179EFDDE_A1B1_11D3_8FA9_0008C7809E09_.wvu.PrintArea" hidden="1">#REF!</definedName>
    <definedName name="Z_179EFDDE_A1B1_11D3_8FA9_0008C7809E09_.wvu.PrintTitles" localSheetId="21" hidden="1">#REF!,#REF!</definedName>
    <definedName name="Z_179EFDDE_A1B1_11D3_8FA9_0008C7809E09_.wvu.PrintTitles" hidden="1">#REF!,#REF!</definedName>
    <definedName name="Z_179EFDDF_A1B1_11D3_8FA9_0008C7809E09_.wvu.PrintArea" localSheetId="21" hidden="1">#REF!</definedName>
    <definedName name="Z_179EFDDF_A1B1_11D3_8FA9_0008C7809E09_.wvu.PrintArea" hidden="1">#REF!</definedName>
    <definedName name="Z_179EFDDF_A1B1_11D3_8FA9_0008C7809E09_.wvu.PrintTitles" localSheetId="21" hidden="1">#REF!,#REF!</definedName>
    <definedName name="Z_179EFDDF_A1B1_11D3_8FA9_0008C7809E09_.wvu.PrintTitles" hidden="1">#REF!,#REF!</definedName>
    <definedName name="Z_179EFDE0_A1B1_11D3_8FA9_0008C7809E09_.wvu.PrintArea" localSheetId="21" hidden="1">#REF!</definedName>
    <definedName name="Z_179EFDE0_A1B1_11D3_8FA9_0008C7809E09_.wvu.PrintArea" hidden="1">#REF!</definedName>
    <definedName name="Z_179EFDE0_A1B1_11D3_8FA9_0008C7809E09_.wvu.PrintTitles" localSheetId="21" hidden="1">#REF!,#REF!</definedName>
    <definedName name="Z_179EFDE0_A1B1_11D3_8FA9_0008C7809E09_.wvu.PrintTitles" hidden="1">#REF!,#REF!</definedName>
    <definedName name="Z_179EFDE1_A1B1_11D3_8FA9_0008C7809E09_.wvu.PrintArea" localSheetId="21" hidden="1">#REF!</definedName>
    <definedName name="Z_179EFDE1_A1B1_11D3_8FA9_0008C7809E09_.wvu.PrintArea" hidden="1">#REF!</definedName>
    <definedName name="Z_179EFDE1_A1B1_11D3_8FA9_0008C7809E09_.wvu.PrintTitles" localSheetId="21" hidden="1">#REF!,#REF!</definedName>
    <definedName name="Z_179EFDE1_A1B1_11D3_8FA9_0008C7809E09_.wvu.PrintTitles" hidden="1">#REF!,#REF!</definedName>
    <definedName name="Z_179EFDE2_A1B1_11D3_8FA9_0008C7809E09_.wvu.PrintArea" localSheetId="21" hidden="1">#REF!</definedName>
    <definedName name="Z_179EFDE2_A1B1_11D3_8FA9_0008C7809E09_.wvu.PrintArea" hidden="1">#REF!</definedName>
    <definedName name="Z_179EFDE2_A1B1_11D3_8FA9_0008C7809E09_.wvu.PrintTitles" localSheetId="21" hidden="1">#REF!,#REF!</definedName>
    <definedName name="Z_179EFDE2_A1B1_11D3_8FA9_0008C7809E09_.wvu.PrintTitles" hidden="1">#REF!,#REF!</definedName>
    <definedName name="Z_179EFDE3_A1B1_11D3_8FA9_0008C7809E09_.wvu.PrintArea" localSheetId="21" hidden="1">#REF!</definedName>
    <definedName name="Z_179EFDE3_A1B1_11D3_8FA9_0008C7809E09_.wvu.PrintArea" hidden="1">#REF!</definedName>
    <definedName name="Z_179EFDE3_A1B1_11D3_8FA9_0008C7809E09_.wvu.PrintTitles" localSheetId="21" hidden="1">#REF!,#REF!</definedName>
    <definedName name="Z_179EFDE3_A1B1_11D3_8FA9_0008C7809E09_.wvu.PrintTitles" hidden="1">#REF!,#REF!</definedName>
    <definedName name="Z_179EFDE4_A1B1_11D3_8FA9_0008C7809E09_.wvu.PrintArea" localSheetId="21" hidden="1">#REF!</definedName>
    <definedName name="Z_179EFDE4_A1B1_11D3_8FA9_0008C7809E09_.wvu.PrintArea" hidden="1">#REF!</definedName>
    <definedName name="Z_179EFDE4_A1B1_11D3_8FA9_0008C7809E09_.wvu.PrintTitles" localSheetId="21" hidden="1">#REF!,#REF!</definedName>
    <definedName name="Z_179EFDE4_A1B1_11D3_8FA9_0008C7809E09_.wvu.PrintTitles" hidden="1">#REF!,#REF!</definedName>
    <definedName name="Z_179EFDE5_A1B1_11D3_8FA9_0008C7809E09_.wvu.PrintArea" localSheetId="21" hidden="1">#REF!</definedName>
    <definedName name="Z_179EFDE5_A1B1_11D3_8FA9_0008C7809E09_.wvu.PrintArea" hidden="1">#REF!</definedName>
    <definedName name="Z_179EFDE5_A1B1_11D3_8FA9_0008C7809E09_.wvu.PrintTitles" localSheetId="21" hidden="1">#REF!,#REF!</definedName>
    <definedName name="Z_179EFDE5_A1B1_11D3_8FA9_0008C7809E09_.wvu.PrintTitles" hidden="1">#REF!,#REF!</definedName>
    <definedName name="Z_179EFDE6_A1B1_11D3_8FA9_0008C7809E09_.wvu.PrintArea" localSheetId="21" hidden="1">#REF!</definedName>
    <definedName name="Z_179EFDE6_A1B1_11D3_8FA9_0008C7809E09_.wvu.PrintArea" hidden="1">#REF!</definedName>
    <definedName name="Z_179EFDE6_A1B1_11D3_8FA9_0008C7809E09_.wvu.PrintTitles" localSheetId="21" hidden="1">#REF!</definedName>
    <definedName name="Z_179EFDE6_A1B1_11D3_8FA9_0008C7809E09_.wvu.PrintTitles" hidden="1">#REF!</definedName>
    <definedName name="Z_179EFDE7_A1B1_11D3_8FA9_0008C7809E09_.wvu.PrintArea" localSheetId="21" hidden="1">#REF!</definedName>
    <definedName name="Z_179EFDE7_A1B1_11D3_8FA9_0008C7809E09_.wvu.PrintArea" hidden="1">#REF!</definedName>
    <definedName name="Z_179EFDE7_A1B1_11D3_8FA9_0008C7809E09_.wvu.PrintTitles" localSheetId="21" hidden="1">#REF!</definedName>
    <definedName name="Z_179EFDE7_A1B1_11D3_8FA9_0008C7809E09_.wvu.PrintTitles" hidden="1">#REF!</definedName>
    <definedName name="Z_179EFDE8_A1B1_11D3_8FA9_0008C7809E09_.wvu.PrintArea" localSheetId="21" hidden="1">#REF!</definedName>
    <definedName name="Z_179EFDE8_A1B1_11D3_8FA9_0008C7809E09_.wvu.PrintArea" hidden="1">#REF!</definedName>
    <definedName name="Z_179EFDE8_A1B1_11D3_8FA9_0008C7809E09_.wvu.PrintTitles" localSheetId="21" hidden="1">#REF!</definedName>
    <definedName name="Z_179EFDE8_A1B1_11D3_8FA9_0008C7809E09_.wvu.PrintTitles" hidden="1">#REF!</definedName>
    <definedName name="Z_179EFDE9_A1B1_11D3_8FA9_0008C7809E09_.wvu.PrintArea" localSheetId="21" hidden="1">#REF!</definedName>
    <definedName name="Z_179EFDE9_A1B1_11D3_8FA9_0008C7809E09_.wvu.PrintArea" hidden="1">#REF!</definedName>
    <definedName name="Z_179EFDE9_A1B1_11D3_8FA9_0008C7809E09_.wvu.PrintTitles" localSheetId="21" hidden="1">#REF!</definedName>
    <definedName name="Z_179EFDE9_A1B1_11D3_8FA9_0008C7809E09_.wvu.PrintTitles" hidden="1">#REF!</definedName>
    <definedName name="Z_179EFDEA_A1B1_11D3_8FA9_0008C7809E09_.wvu.PrintArea" localSheetId="21" hidden="1">#REF!</definedName>
    <definedName name="Z_179EFDEA_A1B1_11D3_8FA9_0008C7809E09_.wvu.PrintArea" hidden="1">#REF!</definedName>
    <definedName name="Z_179EFDEA_A1B1_11D3_8FA9_0008C7809E09_.wvu.PrintTitles" localSheetId="21" hidden="1">#REF!</definedName>
    <definedName name="Z_179EFDEA_A1B1_11D3_8FA9_0008C7809E09_.wvu.PrintTitles" hidden="1">#REF!</definedName>
    <definedName name="Z_179EFDEB_A1B1_11D3_8FA9_0008C7809E09_.wvu.PrintArea" localSheetId="21" hidden="1">#REF!</definedName>
    <definedName name="Z_179EFDEB_A1B1_11D3_8FA9_0008C7809E09_.wvu.PrintArea" hidden="1">#REF!</definedName>
    <definedName name="Z_179EFDEB_A1B1_11D3_8FA9_0008C7809E09_.wvu.PrintTitles" localSheetId="21" hidden="1">#REF!</definedName>
    <definedName name="Z_179EFDEB_A1B1_11D3_8FA9_0008C7809E09_.wvu.PrintTitles" hidden="1">#REF!</definedName>
    <definedName name="Z_179EFDEC_A1B1_11D3_8FA9_0008C7809E09_.wvu.PrintArea" localSheetId="21" hidden="1">#REF!</definedName>
    <definedName name="Z_179EFDEC_A1B1_11D3_8FA9_0008C7809E09_.wvu.PrintArea" hidden="1">#REF!</definedName>
    <definedName name="Z_179EFDEC_A1B1_11D3_8FA9_0008C7809E09_.wvu.PrintTitles" localSheetId="21" hidden="1">#REF!</definedName>
    <definedName name="Z_179EFDEC_A1B1_11D3_8FA9_0008C7809E09_.wvu.PrintTitles" hidden="1">#REF!</definedName>
    <definedName name="Z_179EFDED_A1B1_11D3_8FA9_0008C7809E09_.wvu.PrintArea" localSheetId="21" hidden="1">#REF!</definedName>
    <definedName name="Z_179EFDED_A1B1_11D3_8FA9_0008C7809E09_.wvu.PrintArea" hidden="1">#REF!</definedName>
    <definedName name="Z_179EFDED_A1B1_11D3_8FA9_0008C7809E09_.wvu.PrintTitles" localSheetId="21" hidden="1">#REF!</definedName>
    <definedName name="Z_179EFDED_A1B1_11D3_8FA9_0008C7809E09_.wvu.PrintTitles" hidden="1">#REF!</definedName>
    <definedName name="Z_179EFDEE_A1B1_11D3_8FA9_0008C7809E09_.wvu.PrintArea" localSheetId="21" hidden="1">#REF!</definedName>
    <definedName name="Z_179EFDEE_A1B1_11D3_8FA9_0008C7809E09_.wvu.PrintArea" hidden="1">#REF!</definedName>
    <definedName name="Z_179EFDEE_A1B1_11D3_8FA9_0008C7809E09_.wvu.PrintTitles" localSheetId="21" hidden="1">#REF!</definedName>
    <definedName name="Z_179EFDEE_A1B1_11D3_8FA9_0008C7809E09_.wvu.PrintTitles" hidden="1">#REF!</definedName>
    <definedName name="Z_179EFDEF_A1B1_11D3_8FA9_0008C7809E09_.wvu.PrintArea" localSheetId="21" hidden="1">#REF!</definedName>
    <definedName name="Z_179EFDEF_A1B1_11D3_8FA9_0008C7809E09_.wvu.PrintArea" hidden="1">#REF!</definedName>
    <definedName name="Z_179EFDEF_A1B1_11D3_8FA9_0008C7809E09_.wvu.PrintTitles" localSheetId="21" hidden="1">#REF!</definedName>
    <definedName name="Z_179EFDEF_A1B1_11D3_8FA9_0008C7809E09_.wvu.PrintTitles" hidden="1">#REF!</definedName>
    <definedName name="Z_179EFDF0_A1B1_11D3_8FA9_0008C7809E09_.wvu.PrintArea" localSheetId="21" hidden="1">#REF!</definedName>
    <definedName name="Z_179EFDF0_A1B1_11D3_8FA9_0008C7809E09_.wvu.PrintArea" hidden="1">#REF!</definedName>
    <definedName name="Z_179EFDF0_A1B1_11D3_8FA9_0008C7809E09_.wvu.PrintTitles" localSheetId="21" hidden="1">#REF!</definedName>
    <definedName name="Z_179EFDF0_A1B1_11D3_8FA9_0008C7809E09_.wvu.PrintTitles" hidden="1">#REF!</definedName>
    <definedName name="Z_179EFDF1_A1B1_11D3_8FA9_0008C7809E09_.wvu.PrintArea" localSheetId="21" hidden="1">#REF!</definedName>
    <definedName name="Z_179EFDF1_A1B1_11D3_8FA9_0008C7809E09_.wvu.PrintArea" hidden="1">#REF!</definedName>
    <definedName name="Z_179EFDF1_A1B1_11D3_8FA9_0008C7809E09_.wvu.PrintTitles" localSheetId="21" hidden="1">#REF!</definedName>
    <definedName name="Z_179EFDF1_A1B1_11D3_8FA9_0008C7809E09_.wvu.PrintTitles" hidden="1">#REF!</definedName>
    <definedName name="Z_179EFDF2_A1B1_11D3_8FA9_0008C7809E09_.wvu.PrintArea" localSheetId="21" hidden="1">#REF!</definedName>
    <definedName name="Z_179EFDF2_A1B1_11D3_8FA9_0008C7809E09_.wvu.PrintArea" hidden="1">#REF!</definedName>
    <definedName name="Z_179EFDF2_A1B1_11D3_8FA9_0008C7809E09_.wvu.PrintTitles" localSheetId="21" hidden="1">#REF!</definedName>
    <definedName name="Z_179EFDF2_A1B1_11D3_8FA9_0008C7809E09_.wvu.PrintTitles" hidden="1">#REF!</definedName>
    <definedName name="Z_179EFDF3_A1B1_11D3_8FA9_0008C7809E09_.wvu.PrintArea" localSheetId="21" hidden="1">#REF!</definedName>
    <definedName name="Z_179EFDF3_A1B1_11D3_8FA9_0008C7809E09_.wvu.PrintArea" hidden="1">#REF!</definedName>
    <definedName name="Z_179EFDF3_A1B1_11D3_8FA9_0008C7809E09_.wvu.PrintTitles" localSheetId="21" hidden="1">#REF!,#REF!</definedName>
    <definedName name="Z_179EFDF3_A1B1_11D3_8FA9_0008C7809E09_.wvu.PrintTitles" hidden="1">#REF!,#REF!</definedName>
    <definedName name="Z_179EFDF4_A1B1_11D3_8FA9_0008C7809E09_.wvu.PrintArea" localSheetId="21" hidden="1">#REF!</definedName>
    <definedName name="Z_179EFDF4_A1B1_11D3_8FA9_0008C7809E09_.wvu.PrintArea" hidden="1">#REF!</definedName>
    <definedName name="Z_179EFDF4_A1B1_11D3_8FA9_0008C7809E09_.wvu.PrintTitles" localSheetId="21" hidden="1">#REF!,#REF!</definedName>
    <definedName name="Z_179EFDF4_A1B1_11D3_8FA9_0008C7809E09_.wvu.PrintTitles" hidden="1">#REF!,#REF!</definedName>
    <definedName name="Z_179EFDF5_A1B1_11D3_8FA9_0008C7809E09_.wvu.PrintArea" localSheetId="21" hidden="1">#REF!</definedName>
    <definedName name="Z_179EFDF5_A1B1_11D3_8FA9_0008C7809E09_.wvu.PrintArea" hidden="1">#REF!</definedName>
    <definedName name="Z_179EFDF5_A1B1_11D3_8FA9_0008C7809E09_.wvu.PrintTitles" localSheetId="21" hidden="1">#REF!,#REF!</definedName>
    <definedName name="Z_179EFDF5_A1B1_11D3_8FA9_0008C7809E09_.wvu.PrintTitles" hidden="1">#REF!,#REF!</definedName>
    <definedName name="Z_179EFDF6_A1B1_11D3_8FA9_0008C7809E09_.wvu.PrintArea" localSheetId="21" hidden="1">#REF!</definedName>
    <definedName name="Z_179EFDF6_A1B1_11D3_8FA9_0008C7809E09_.wvu.PrintArea" hidden="1">#REF!</definedName>
    <definedName name="Z_179EFDF6_A1B1_11D3_8FA9_0008C7809E09_.wvu.PrintTitles" localSheetId="21" hidden="1">#REF!,#REF!</definedName>
    <definedName name="Z_179EFDF6_A1B1_11D3_8FA9_0008C7809E09_.wvu.PrintTitles" hidden="1">#REF!,#REF!</definedName>
    <definedName name="Z_179EFDF7_A1B1_11D3_8FA9_0008C7809E09_.wvu.PrintArea" localSheetId="21" hidden="1">#REF!</definedName>
    <definedName name="Z_179EFDF7_A1B1_11D3_8FA9_0008C7809E09_.wvu.PrintArea" hidden="1">#REF!</definedName>
    <definedName name="Z_179EFDF7_A1B1_11D3_8FA9_0008C7809E09_.wvu.PrintTitles" localSheetId="21" hidden="1">#REF!,#REF!</definedName>
    <definedName name="Z_179EFDF7_A1B1_11D3_8FA9_0008C7809E09_.wvu.PrintTitles" hidden="1">#REF!,#REF!</definedName>
    <definedName name="Z_179EFDF8_A1B1_11D3_8FA9_0008C7809E09_.wvu.PrintArea" localSheetId="21" hidden="1">#REF!</definedName>
    <definedName name="Z_179EFDF8_A1B1_11D3_8FA9_0008C7809E09_.wvu.PrintArea" hidden="1">#REF!</definedName>
    <definedName name="Z_179EFDF8_A1B1_11D3_8FA9_0008C7809E09_.wvu.PrintTitles" localSheetId="21" hidden="1">#REF!,#REF!</definedName>
    <definedName name="Z_179EFDF8_A1B1_11D3_8FA9_0008C7809E09_.wvu.PrintTitles" hidden="1">#REF!,#REF!</definedName>
    <definedName name="Z_179EFDF9_A1B1_11D3_8FA9_0008C7809E09_.wvu.PrintArea" localSheetId="21" hidden="1">#REF!</definedName>
    <definedName name="Z_179EFDF9_A1B1_11D3_8FA9_0008C7809E09_.wvu.PrintArea" hidden="1">#REF!</definedName>
    <definedName name="Z_179EFDF9_A1B1_11D3_8FA9_0008C7809E09_.wvu.PrintTitles" localSheetId="21" hidden="1">#REF!,#REF!</definedName>
    <definedName name="Z_179EFDF9_A1B1_11D3_8FA9_0008C7809E09_.wvu.PrintTitles" hidden="1">#REF!,#REF!</definedName>
    <definedName name="Z_179EFDFA_A1B1_11D3_8FA9_0008C7809E09_.wvu.PrintArea" localSheetId="21" hidden="1">#REF!</definedName>
    <definedName name="Z_179EFDFA_A1B1_11D3_8FA9_0008C7809E09_.wvu.PrintArea" hidden="1">#REF!</definedName>
    <definedName name="Z_179EFDFA_A1B1_11D3_8FA9_0008C7809E09_.wvu.PrintTitles" localSheetId="21" hidden="1">#REF!,#REF!</definedName>
    <definedName name="Z_179EFDFA_A1B1_11D3_8FA9_0008C7809E09_.wvu.PrintTitles" hidden="1">#REF!,#REF!</definedName>
    <definedName name="Z_179EFDFB_A1B1_11D3_8FA9_0008C7809E09_.wvu.PrintArea" localSheetId="21" hidden="1">#REF!</definedName>
    <definedName name="Z_179EFDFB_A1B1_11D3_8FA9_0008C7809E09_.wvu.PrintArea" hidden="1">#REF!</definedName>
    <definedName name="Z_179EFDFB_A1B1_11D3_8FA9_0008C7809E09_.wvu.PrintTitles" localSheetId="21" hidden="1">#REF!,#REF!</definedName>
    <definedName name="Z_179EFDFB_A1B1_11D3_8FA9_0008C7809E09_.wvu.PrintTitles" hidden="1">#REF!,#REF!</definedName>
    <definedName name="Z_179EFDFC_A1B1_11D3_8FA9_0008C7809E09_.wvu.PrintArea" localSheetId="21" hidden="1">#REF!</definedName>
    <definedName name="Z_179EFDFC_A1B1_11D3_8FA9_0008C7809E09_.wvu.PrintArea" hidden="1">#REF!</definedName>
    <definedName name="Z_179EFDFC_A1B1_11D3_8FA9_0008C7809E09_.wvu.PrintTitles" localSheetId="21" hidden="1">#REF!,#REF!</definedName>
    <definedName name="Z_179EFDFC_A1B1_11D3_8FA9_0008C7809E09_.wvu.PrintTitles" hidden="1">#REF!,#REF!</definedName>
    <definedName name="Z_179EFDFD_A1B1_11D3_8FA9_0008C7809E09_.wvu.PrintArea" localSheetId="21" hidden="1">#REF!</definedName>
    <definedName name="Z_179EFDFD_A1B1_11D3_8FA9_0008C7809E09_.wvu.PrintArea" hidden="1">#REF!</definedName>
    <definedName name="Z_179EFDFD_A1B1_11D3_8FA9_0008C7809E09_.wvu.PrintTitles" localSheetId="21" hidden="1">#REF!,#REF!</definedName>
    <definedName name="Z_179EFDFD_A1B1_11D3_8FA9_0008C7809E09_.wvu.PrintTitles" hidden="1">#REF!,#REF!</definedName>
    <definedName name="Z_179EFDFE_A1B1_11D3_8FA9_0008C7809E09_.wvu.PrintArea" localSheetId="21" hidden="1">#REF!</definedName>
    <definedName name="Z_179EFDFE_A1B1_11D3_8FA9_0008C7809E09_.wvu.PrintArea" hidden="1">#REF!</definedName>
    <definedName name="Z_179EFDFE_A1B1_11D3_8FA9_0008C7809E09_.wvu.PrintTitles" localSheetId="21" hidden="1">#REF!,#REF!</definedName>
    <definedName name="Z_179EFDFE_A1B1_11D3_8FA9_0008C7809E09_.wvu.PrintTitles" hidden="1">#REF!,#REF!</definedName>
    <definedName name="Z_179EFDFF_A1B1_11D3_8FA9_0008C7809E09_.wvu.PrintArea" localSheetId="21" hidden="1">#REF!</definedName>
    <definedName name="Z_179EFDFF_A1B1_11D3_8FA9_0008C7809E09_.wvu.PrintArea" hidden="1">#REF!</definedName>
    <definedName name="Z_179EFDFF_A1B1_11D3_8FA9_0008C7809E09_.wvu.PrintTitles" localSheetId="21" hidden="1">#REF!,#REF!</definedName>
    <definedName name="Z_179EFDFF_A1B1_11D3_8FA9_0008C7809E09_.wvu.PrintTitles" hidden="1">#REF!,#REF!</definedName>
    <definedName name="Z_179EFE00_A1B1_11D3_8FA9_0008C7809E09_.wvu.PrintArea" localSheetId="21" hidden="1">#REF!</definedName>
    <definedName name="Z_179EFE00_A1B1_11D3_8FA9_0008C7809E09_.wvu.PrintArea" hidden="1">#REF!</definedName>
    <definedName name="Z_179EFE00_A1B1_11D3_8FA9_0008C7809E09_.wvu.PrintTitles" localSheetId="21" hidden="1">#REF!,#REF!</definedName>
    <definedName name="Z_179EFE00_A1B1_11D3_8FA9_0008C7809E09_.wvu.PrintTitles" hidden="1">#REF!,#REF!</definedName>
    <definedName name="Z_179EFE01_A1B1_11D3_8FA9_0008C7809E09_.wvu.PrintArea" localSheetId="21" hidden="1">#REF!</definedName>
    <definedName name="Z_179EFE01_A1B1_11D3_8FA9_0008C7809E09_.wvu.PrintArea" hidden="1">#REF!</definedName>
    <definedName name="Z_179EFE01_A1B1_11D3_8FA9_0008C7809E09_.wvu.PrintTitles" localSheetId="21" hidden="1">#REF!,#REF!</definedName>
    <definedName name="Z_179EFE01_A1B1_11D3_8FA9_0008C7809E09_.wvu.PrintTitles" hidden="1">#REF!,#REF!</definedName>
    <definedName name="Z_179EFE02_A1B1_11D3_8FA9_0008C7809E09_.wvu.PrintArea" localSheetId="21" hidden="1">#REF!</definedName>
    <definedName name="Z_179EFE02_A1B1_11D3_8FA9_0008C7809E09_.wvu.PrintArea" hidden="1">#REF!</definedName>
    <definedName name="Z_179EFE02_A1B1_11D3_8FA9_0008C7809E09_.wvu.PrintTitles" localSheetId="21" hidden="1">#REF!,#REF!</definedName>
    <definedName name="Z_179EFE02_A1B1_11D3_8FA9_0008C7809E09_.wvu.PrintTitles" hidden="1">#REF!,#REF!</definedName>
    <definedName name="Z_179EFE03_A1B1_11D3_8FA9_0008C7809E09_.wvu.PrintArea" localSheetId="21" hidden="1">#REF!</definedName>
    <definedName name="Z_179EFE03_A1B1_11D3_8FA9_0008C7809E09_.wvu.PrintArea" hidden="1">#REF!</definedName>
    <definedName name="Z_179EFE03_A1B1_11D3_8FA9_0008C7809E09_.wvu.PrintTitles" localSheetId="21" hidden="1">#REF!,#REF!</definedName>
    <definedName name="Z_179EFE03_A1B1_11D3_8FA9_0008C7809E09_.wvu.PrintTitles" hidden="1">#REF!,#REF!</definedName>
    <definedName name="Z_179EFE04_A1B1_11D3_8FA9_0008C7809E09_.wvu.PrintArea" localSheetId="21" hidden="1">#REF!</definedName>
    <definedName name="Z_179EFE04_A1B1_11D3_8FA9_0008C7809E09_.wvu.PrintArea" hidden="1">#REF!</definedName>
    <definedName name="Z_179EFE04_A1B1_11D3_8FA9_0008C7809E09_.wvu.PrintTitles" localSheetId="21" hidden="1">#REF!,#REF!</definedName>
    <definedName name="Z_179EFE04_A1B1_11D3_8FA9_0008C7809E09_.wvu.PrintTitles" hidden="1">#REF!,#REF!</definedName>
    <definedName name="Z_179EFE05_A1B1_11D3_8FA9_0008C7809E09_.wvu.PrintArea" localSheetId="21" hidden="1">#REF!</definedName>
    <definedName name="Z_179EFE05_A1B1_11D3_8FA9_0008C7809E09_.wvu.PrintArea" hidden="1">#REF!</definedName>
    <definedName name="Z_179EFE05_A1B1_11D3_8FA9_0008C7809E09_.wvu.PrintTitles" localSheetId="21" hidden="1">#REF!,#REF!</definedName>
    <definedName name="Z_179EFE05_A1B1_11D3_8FA9_0008C7809E09_.wvu.PrintTitles" hidden="1">#REF!,#REF!</definedName>
    <definedName name="Z_179EFE06_A1B1_11D3_8FA9_0008C7809E09_.wvu.PrintArea" localSheetId="21" hidden="1">#REF!</definedName>
    <definedName name="Z_179EFE06_A1B1_11D3_8FA9_0008C7809E09_.wvu.PrintArea" hidden="1">#REF!</definedName>
    <definedName name="Z_179EFE06_A1B1_11D3_8FA9_0008C7809E09_.wvu.PrintTitles" localSheetId="21" hidden="1">#REF!,#REF!</definedName>
    <definedName name="Z_179EFE06_A1B1_11D3_8FA9_0008C7809E09_.wvu.PrintTitles" hidden="1">#REF!,#REF!</definedName>
    <definedName name="Z_179EFE07_A1B1_11D3_8FA9_0008C7809E09_.wvu.PrintArea" localSheetId="21" hidden="1">#REF!</definedName>
    <definedName name="Z_179EFE07_A1B1_11D3_8FA9_0008C7809E09_.wvu.PrintArea" hidden="1">#REF!</definedName>
    <definedName name="Z_179EFE07_A1B1_11D3_8FA9_0008C7809E09_.wvu.PrintTitles" localSheetId="21" hidden="1">#REF!,#REF!</definedName>
    <definedName name="Z_179EFE07_A1B1_11D3_8FA9_0008C7809E09_.wvu.PrintTitles" hidden="1">#REF!,#REF!</definedName>
    <definedName name="Z_179EFE08_A1B1_11D3_8FA9_0008C7809E09_.wvu.PrintArea" localSheetId="21" hidden="1">#REF!</definedName>
    <definedName name="Z_179EFE08_A1B1_11D3_8FA9_0008C7809E09_.wvu.PrintArea" hidden="1">#REF!</definedName>
    <definedName name="Z_179EFE08_A1B1_11D3_8FA9_0008C7809E09_.wvu.PrintTitles" localSheetId="21" hidden="1">#REF!,#REF!</definedName>
    <definedName name="Z_179EFE08_A1B1_11D3_8FA9_0008C7809E09_.wvu.PrintTitles" hidden="1">#REF!,#REF!</definedName>
    <definedName name="Z_179EFE09_A1B1_11D3_8FA9_0008C7809E09_.wvu.PrintArea" localSheetId="21" hidden="1">#REF!</definedName>
    <definedName name="Z_179EFE09_A1B1_11D3_8FA9_0008C7809E09_.wvu.PrintArea" hidden="1">#REF!</definedName>
    <definedName name="Z_179EFE09_A1B1_11D3_8FA9_0008C7809E09_.wvu.PrintTitles" localSheetId="21" hidden="1">#REF!,#REF!</definedName>
    <definedName name="Z_179EFE09_A1B1_11D3_8FA9_0008C7809E09_.wvu.PrintTitles" hidden="1">#REF!,#REF!</definedName>
    <definedName name="Z_179EFE0A_A1B1_11D3_8FA9_0008C7809E09_.wvu.PrintArea" localSheetId="21" hidden="1">#REF!</definedName>
    <definedName name="Z_179EFE0A_A1B1_11D3_8FA9_0008C7809E09_.wvu.PrintArea" hidden="1">#REF!</definedName>
    <definedName name="Z_179EFE0A_A1B1_11D3_8FA9_0008C7809E09_.wvu.PrintTitles" localSheetId="21" hidden="1">#REF!,#REF!</definedName>
    <definedName name="Z_179EFE0A_A1B1_11D3_8FA9_0008C7809E09_.wvu.PrintTitles" hidden="1">#REF!,#REF!</definedName>
    <definedName name="Z_179EFE0B_A1B1_11D3_8FA9_0008C7809E09_.wvu.PrintArea" localSheetId="21" hidden="1">#REF!</definedName>
    <definedName name="Z_179EFE0B_A1B1_11D3_8FA9_0008C7809E09_.wvu.PrintArea" hidden="1">#REF!</definedName>
    <definedName name="Z_179EFE0B_A1B1_11D3_8FA9_0008C7809E09_.wvu.PrintTitles" localSheetId="21" hidden="1">#REF!,#REF!</definedName>
    <definedName name="Z_179EFE0B_A1B1_11D3_8FA9_0008C7809E09_.wvu.PrintTitles" hidden="1">#REF!,#REF!</definedName>
    <definedName name="Z_179EFE0C_A1B1_11D3_8FA9_0008C7809E09_.wvu.PrintArea" localSheetId="21" hidden="1">#REF!</definedName>
    <definedName name="Z_179EFE0C_A1B1_11D3_8FA9_0008C7809E09_.wvu.PrintArea" hidden="1">#REF!</definedName>
    <definedName name="Z_179EFE0C_A1B1_11D3_8FA9_0008C7809E09_.wvu.PrintTitles" localSheetId="21" hidden="1">#REF!,#REF!</definedName>
    <definedName name="Z_179EFE0C_A1B1_11D3_8FA9_0008C7809E09_.wvu.PrintTitles" hidden="1">#REF!,#REF!</definedName>
    <definedName name="Z_179EFE0D_A1B1_11D3_8FA9_0008C7809E09_.wvu.PrintArea" localSheetId="21" hidden="1">#REF!</definedName>
    <definedName name="Z_179EFE0D_A1B1_11D3_8FA9_0008C7809E09_.wvu.PrintArea" hidden="1">#REF!</definedName>
    <definedName name="Z_179EFE0D_A1B1_11D3_8FA9_0008C7809E09_.wvu.PrintTitles" localSheetId="21" hidden="1">#REF!,#REF!</definedName>
    <definedName name="Z_179EFE0D_A1B1_11D3_8FA9_0008C7809E09_.wvu.PrintTitles" hidden="1">#REF!,#REF!</definedName>
    <definedName name="Z_179EFE0E_A1B1_11D3_8FA9_0008C7809E09_.wvu.PrintArea" localSheetId="21" hidden="1">#REF!</definedName>
    <definedName name="Z_179EFE0E_A1B1_11D3_8FA9_0008C7809E09_.wvu.PrintArea" hidden="1">#REF!</definedName>
    <definedName name="Z_179EFE0E_A1B1_11D3_8FA9_0008C7809E09_.wvu.PrintTitles" localSheetId="21" hidden="1">#REF!,#REF!</definedName>
    <definedName name="Z_179EFE0E_A1B1_11D3_8FA9_0008C7809E09_.wvu.PrintTitles" hidden="1">#REF!,#REF!</definedName>
    <definedName name="Z_179EFE0F_A1B1_11D3_8FA9_0008C7809E09_.wvu.PrintArea" localSheetId="21" hidden="1">#REF!</definedName>
    <definedName name="Z_179EFE0F_A1B1_11D3_8FA9_0008C7809E09_.wvu.PrintArea" hidden="1">#REF!</definedName>
    <definedName name="Z_179EFE0F_A1B1_11D3_8FA9_0008C7809E09_.wvu.PrintTitles" localSheetId="21" hidden="1">#REF!,#REF!</definedName>
    <definedName name="Z_179EFE0F_A1B1_11D3_8FA9_0008C7809E09_.wvu.PrintTitles" hidden="1">#REF!,#REF!</definedName>
    <definedName name="Z_179EFE10_A1B1_11D3_8FA9_0008C7809E09_.wvu.PrintArea" localSheetId="21" hidden="1">#REF!</definedName>
    <definedName name="Z_179EFE10_A1B1_11D3_8FA9_0008C7809E09_.wvu.PrintArea" hidden="1">#REF!</definedName>
    <definedName name="Z_179EFE10_A1B1_11D3_8FA9_0008C7809E09_.wvu.PrintTitles" localSheetId="21" hidden="1">#REF!,#REF!</definedName>
    <definedName name="Z_179EFE10_A1B1_11D3_8FA9_0008C7809E09_.wvu.PrintTitles" hidden="1">#REF!,#REF!</definedName>
    <definedName name="Z_179EFE11_A1B1_11D3_8FA9_0008C7809E09_.wvu.PrintArea" localSheetId="21" hidden="1">#REF!</definedName>
    <definedName name="Z_179EFE11_A1B1_11D3_8FA9_0008C7809E09_.wvu.PrintArea" hidden="1">#REF!</definedName>
    <definedName name="Z_179EFE11_A1B1_11D3_8FA9_0008C7809E09_.wvu.PrintTitles" localSheetId="21" hidden="1">#REF!,#REF!</definedName>
    <definedName name="Z_179EFE11_A1B1_11D3_8FA9_0008C7809E09_.wvu.PrintTitles" hidden="1">#REF!,#REF!</definedName>
    <definedName name="Z_179EFE12_A1B1_11D3_8FA9_0008C7809E09_.wvu.PrintArea" localSheetId="21" hidden="1">#REF!</definedName>
    <definedName name="Z_179EFE12_A1B1_11D3_8FA9_0008C7809E09_.wvu.PrintArea" hidden="1">#REF!</definedName>
    <definedName name="Z_179EFE12_A1B1_11D3_8FA9_0008C7809E09_.wvu.PrintTitles" localSheetId="21" hidden="1">#REF!,#REF!</definedName>
    <definedName name="Z_179EFE12_A1B1_11D3_8FA9_0008C7809E09_.wvu.PrintTitles" hidden="1">#REF!,#REF!</definedName>
    <definedName name="Z_179EFE13_A1B1_11D3_8FA9_0008C7809E09_.wvu.PrintArea" localSheetId="21" hidden="1">#REF!</definedName>
    <definedName name="Z_179EFE13_A1B1_11D3_8FA9_0008C7809E09_.wvu.PrintArea" hidden="1">#REF!</definedName>
    <definedName name="Z_179EFE13_A1B1_11D3_8FA9_0008C7809E09_.wvu.PrintTitles" localSheetId="21" hidden="1">#REF!,#REF!</definedName>
    <definedName name="Z_179EFE13_A1B1_11D3_8FA9_0008C7809E09_.wvu.PrintTitles" hidden="1">#REF!,#REF!</definedName>
    <definedName name="Z_179EFE14_A1B1_11D3_8FA9_0008C7809E09_.wvu.PrintArea" localSheetId="21" hidden="1">#REF!</definedName>
    <definedName name="Z_179EFE14_A1B1_11D3_8FA9_0008C7809E09_.wvu.PrintArea" hidden="1">#REF!</definedName>
    <definedName name="Z_179EFE14_A1B1_11D3_8FA9_0008C7809E09_.wvu.PrintTitles" localSheetId="21" hidden="1">#REF!,#REF!</definedName>
    <definedName name="Z_179EFE14_A1B1_11D3_8FA9_0008C7809E09_.wvu.PrintTitles" hidden="1">#REF!,#REF!</definedName>
    <definedName name="Z_179EFE15_A1B1_11D3_8FA9_0008C7809E09_.wvu.PrintArea" localSheetId="21" hidden="1">#REF!</definedName>
    <definedName name="Z_179EFE15_A1B1_11D3_8FA9_0008C7809E09_.wvu.PrintArea" hidden="1">#REF!</definedName>
    <definedName name="Z_179EFE15_A1B1_11D3_8FA9_0008C7809E09_.wvu.PrintTitles" localSheetId="21" hidden="1">#REF!,#REF!</definedName>
    <definedName name="Z_179EFE15_A1B1_11D3_8FA9_0008C7809E09_.wvu.PrintTitles" hidden="1">#REF!,#REF!</definedName>
    <definedName name="Z_179EFE16_A1B1_11D3_8FA9_0008C7809E09_.wvu.PrintArea" localSheetId="21" hidden="1">#REF!</definedName>
    <definedName name="Z_179EFE16_A1B1_11D3_8FA9_0008C7809E09_.wvu.PrintArea" hidden="1">#REF!</definedName>
    <definedName name="Z_179EFE16_A1B1_11D3_8FA9_0008C7809E09_.wvu.PrintTitles" localSheetId="21" hidden="1">#REF!,#REF!</definedName>
    <definedName name="Z_179EFE16_A1B1_11D3_8FA9_0008C7809E09_.wvu.PrintTitles" hidden="1">#REF!,#REF!</definedName>
    <definedName name="Z_179EFE17_A1B1_11D3_8FA9_0008C7809E09_.wvu.PrintArea" localSheetId="21" hidden="1">#REF!</definedName>
    <definedName name="Z_179EFE17_A1B1_11D3_8FA9_0008C7809E09_.wvu.PrintArea" hidden="1">#REF!</definedName>
    <definedName name="Z_179EFE17_A1B1_11D3_8FA9_0008C7809E09_.wvu.PrintTitles" localSheetId="21" hidden="1">#REF!,#REF!</definedName>
    <definedName name="Z_179EFE17_A1B1_11D3_8FA9_0008C7809E09_.wvu.PrintTitles" hidden="1">#REF!,#REF!</definedName>
    <definedName name="Z_179EFE18_A1B1_11D3_8FA9_0008C7809E09_.wvu.PrintArea" localSheetId="21" hidden="1">#REF!</definedName>
    <definedName name="Z_179EFE18_A1B1_11D3_8FA9_0008C7809E09_.wvu.PrintArea" hidden="1">#REF!</definedName>
    <definedName name="Z_179EFE18_A1B1_11D3_8FA9_0008C7809E09_.wvu.PrintTitles" localSheetId="21" hidden="1">#REF!,#REF!</definedName>
    <definedName name="Z_179EFE18_A1B1_11D3_8FA9_0008C7809E09_.wvu.PrintTitles" hidden="1">#REF!,#REF!</definedName>
    <definedName name="Z_179EFE19_A1B1_11D3_8FA9_0008C7809E09_.wvu.PrintArea" localSheetId="21" hidden="1">#REF!</definedName>
    <definedName name="Z_179EFE19_A1B1_11D3_8FA9_0008C7809E09_.wvu.PrintArea" hidden="1">#REF!</definedName>
    <definedName name="Z_179EFE19_A1B1_11D3_8FA9_0008C7809E09_.wvu.PrintTitles" localSheetId="21" hidden="1">#REF!,#REF!</definedName>
    <definedName name="Z_179EFE19_A1B1_11D3_8FA9_0008C7809E09_.wvu.PrintTitles" hidden="1">#REF!,#REF!</definedName>
    <definedName name="Z_179EFE1A_A1B1_11D3_8FA9_0008C7809E09_.wvu.PrintArea" localSheetId="21" hidden="1">#REF!</definedName>
    <definedName name="Z_179EFE1A_A1B1_11D3_8FA9_0008C7809E09_.wvu.PrintArea" hidden="1">#REF!</definedName>
    <definedName name="Z_179EFE1A_A1B1_11D3_8FA9_0008C7809E09_.wvu.PrintTitles" localSheetId="21" hidden="1">#REF!,#REF!</definedName>
    <definedName name="Z_179EFE1A_A1B1_11D3_8FA9_0008C7809E09_.wvu.PrintTitles" hidden="1">#REF!,#REF!</definedName>
    <definedName name="Z_179EFE1B_A1B1_11D3_8FA9_0008C7809E09_.wvu.PrintArea" localSheetId="21" hidden="1">#REF!</definedName>
    <definedName name="Z_179EFE1B_A1B1_11D3_8FA9_0008C7809E09_.wvu.PrintArea" hidden="1">#REF!</definedName>
    <definedName name="Z_179EFE1B_A1B1_11D3_8FA9_0008C7809E09_.wvu.PrintTitles" localSheetId="21" hidden="1">#REF!,#REF!</definedName>
    <definedName name="Z_179EFE1B_A1B1_11D3_8FA9_0008C7809E09_.wvu.PrintTitles" hidden="1">#REF!,#REF!</definedName>
    <definedName name="Z_179EFE1C_A1B1_11D3_8FA9_0008C7809E09_.wvu.PrintArea" localSheetId="21" hidden="1">#REF!</definedName>
    <definedName name="Z_179EFE1C_A1B1_11D3_8FA9_0008C7809E09_.wvu.PrintArea" hidden="1">#REF!</definedName>
    <definedName name="Z_179EFE1C_A1B1_11D3_8FA9_0008C7809E09_.wvu.PrintTitles" localSheetId="21" hidden="1">#REF!,#REF!</definedName>
    <definedName name="Z_179EFE1C_A1B1_11D3_8FA9_0008C7809E09_.wvu.PrintTitles" hidden="1">#REF!,#REF!</definedName>
    <definedName name="Z_179EFE1D_A1B1_11D3_8FA9_0008C7809E09_.wvu.PrintArea" localSheetId="21" hidden="1">#REF!</definedName>
    <definedName name="Z_179EFE1D_A1B1_11D3_8FA9_0008C7809E09_.wvu.PrintArea" hidden="1">#REF!</definedName>
    <definedName name="Z_179EFE1D_A1B1_11D3_8FA9_0008C7809E09_.wvu.PrintTitles" localSheetId="21" hidden="1">#REF!,#REF!</definedName>
    <definedName name="Z_179EFE1D_A1B1_11D3_8FA9_0008C7809E09_.wvu.PrintTitles" hidden="1">#REF!,#REF!</definedName>
    <definedName name="Z_179EFE1E_A1B1_11D3_8FA9_0008C7809E09_.wvu.PrintArea" localSheetId="21" hidden="1">#REF!</definedName>
    <definedName name="Z_179EFE1E_A1B1_11D3_8FA9_0008C7809E09_.wvu.PrintArea" hidden="1">#REF!</definedName>
    <definedName name="Z_179EFE1E_A1B1_11D3_8FA9_0008C7809E09_.wvu.PrintTitles" localSheetId="21" hidden="1">#REF!,#REF!</definedName>
    <definedName name="Z_179EFE1E_A1B1_11D3_8FA9_0008C7809E09_.wvu.PrintTitles" hidden="1">#REF!,#REF!</definedName>
    <definedName name="Z_179EFE1F_A1B1_11D3_8FA9_0008C7809E09_.wvu.PrintArea" localSheetId="21" hidden="1">#REF!</definedName>
    <definedName name="Z_179EFE1F_A1B1_11D3_8FA9_0008C7809E09_.wvu.PrintArea" hidden="1">#REF!</definedName>
    <definedName name="Z_179EFE1F_A1B1_11D3_8FA9_0008C7809E09_.wvu.PrintTitles" localSheetId="21" hidden="1">#REF!,#REF!</definedName>
    <definedName name="Z_179EFE1F_A1B1_11D3_8FA9_0008C7809E09_.wvu.PrintTitles" hidden="1">#REF!,#REF!</definedName>
    <definedName name="Z_179EFE20_A1B1_11D3_8FA9_0008C7809E09_.wvu.PrintArea" localSheetId="21" hidden="1">#REF!</definedName>
    <definedName name="Z_179EFE20_A1B1_11D3_8FA9_0008C7809E09_.wvu.PrintArea" hidden="1">#REF!</definedName>
    <definedName name="Z_179EFE20_A1B1_11D3_8FA9_0008C7809E09_.wvu.PrintTitles" localSheetId="21" hidden="1">#REF!,#REF!</definedName>
    <definedName name="Z_179EFE20_A1B1_11D3_8FA9_0008C7809E09_.wvu.PrintTitles" hidden="1">#REF!,#REF!</definedName>
    <definedName name="Z_179EFE21_A1B1_11D3_8FA9_0008C7809E09_.wvu.PrintArea" localSheetId="21" hidden="1">#REF!</definedName>
    <definedName name="Z_179EFE21_A1B1_11D3_8FA9_0008C7809E09_.wvu.PrintArea" hidden="1">#REF!</definedName>
    <definedName name="Z_179EFE21_A1B1_11D3_8FA9_0008C7809E09_.wvu.PrintTitles" localSheetId="21" hidden="1">#REF!,#REF!</definedName>
    <definedName name="Z_179EFE21_A1B1_11D3_8FA9_0008C7809E09_.wvu.PrintTitles" hidden="1">#REF!,#REF!</definedName>
    <definedName name="Z_179EFE22_A1B1_11D3_8FA9_0008C7809E09_.wvu.PrintArea" localSheetId="21" hidden="1">#REF!</definedName>
    <definedName name="Z_179EFE22_A1B1_11D3_8FA9_0008C7809E09_.wvu.PrintArea" hidden="1">#REF!</definedName>
    <definedName name="Z_179EFE22_A1B1_11D3_8FA9_0008C7809E09_.wvu.PrintTitles" localSheetId="21" hidden="1">#REF!,#REF!</definedName>
    <definedName name="Z_179EFE22_A1B1_11D3_8FA9_0008C7809E09_.wvu.PrintTitles" hidden="1">#REF!,#REF!</definedName>
    <definedName name="Z_179EFE23_A1B1_11D3_8FA9_0008C7809E09_.wvu.PrintArea" localSheetId="21" hidden="1">#REF!</definedName>
    <definedName name="Z_179EFE23_A1B1_11D3_8FA9_0008C7809E09_.wvu.PrintArea" hidden="1">#REF!</definedName>
    <definedName name="Z_179EFE23_A1B1_11D3_8FA9_0008C7809E09_.wvu.PrintTitles" localSheetId="21" hidden="1">#REF!,#REF!</definedName>
    <definedName name="Z_179EFE23_A1B1_11D3_8FA9_0008C7809E09_.wvu.PrintTitles" hidden="1">#REF!,#REF!</definedName>
    <definedName name="Z_179EFE24_A1B1_11D3_8FA9_0008C7809E09_.wvu.PrintArea" localSheetId="21" hidden="1">#REF!</definedName>
    <definedName name="Z_179EFE24_A1B1_11D3_8FA9_0008C7809E09_.wvu.PrintArea" hidden="1">#REF!</definedName>
    <definedName name="Z_179EFE24_A1B1_11D3_8FA9_0008C7809E09_.wvu.PrintTitles" localSheetId="21" hidden="1">#REF!,#REF!</definedName>
    <definedName name="Z_179EFE24_A1B1_11D3_8FA9_0008C7809E09_.wvu.PrintTitles" hidden="1">#REF!,#REF!</definedName>
    <definedName name="Z_179EFE25_A1B1_11D3_8FA9_0008C7809E09_.wvu.PrintArea" localSheetId="21" hidden="1">#REF!</definedName>
    <definedName name="Z_179EFE25_A1B1_11D3_8FA9_0008C7809E09_.wvu.PrintArea" hidden="1">#REF!</definedName>
    <definedName name="Z_179EFE25_A1B1_11D3_8FA9_0008C7809E09_.wvu.PrintTitles" localSheetId="21" hidden="1">#REF!,#REF!</definedName>
    <definedName name="Z_179EFE25_A1B1_11D3_8FA9_0008C7809E09_.wvu.PrintTitles" hidden="1">#REF!,#REF!</definedName>
    <definedName name="Z_179EFE26_A1B1_11D3_8FA9_0008C7809E09_.wvu.PrintArea" localSheetId="21" hidden="1">#REF!</definedName>
    <definedName name="Z_179EFE26_A1B1_11D3_8FA9_0008C7809E09_.wvu.PrintArea" hidden="1">#REF!</definedName>
    <definedName name="Z_179EFE26_A1B1_11D3_8FA9_0008C7809E09_.wvu.PrintTitles" localSheetId="21" hidden="1">#REF!,#REF!</definedName>
    <definedName name="Z_179EFE26_A1B1_11D3_8FA9_0008C7809E09_.wvu.PrintTitles" hidden="1">#REF!,#REF!</definedName>
    <definedName name="Z_179EFE27_A1B1_11D3_8FA9_0008C7809E09_.wvu.PrintArea" localSheetId="21" hidden="1">#REF!</definedName>
    <definedName name="Z_179EFE27_A1B1_11D3_8FA9_0008C7809E09_.wvu.PrintArea" hidden="1">#REF!</definedName>
    <definedName name="Z_179EFE27_A1B1_11D3_8FA9_0008C7809E09_.wvu.PrintTitles" localSheetId="21" hidden="1">#REF!,#REF!</definedName>
    <definedName name="Z_179EFE27_A1B1_11D3_8FA9_0008C7809E09_.wvu.PrintTitles" hidden="1">#REF!,#REF!</definedName>
    <definedName name="Z_179EFE28_A1B1_11D3_8FA9_0008C7809E09_.wvu.PrintArea" localSheetId="21" hidden="1">#REF!</definedName>
    <definedName name="Z_179EFE28_A1B1_11D3_8FA9_0008C7809E09_.wvu.PrintArea" hidden="1">#REF!</definedName>
    <definedName name="Z_179EFE28_A1B1_11D3_8FA9_0008C7809E09_.wvu.PrintTitles" localSheetId="21" hidden="1">#REF!,#REF!</definedName>
    <definedName name="Z_179EFE28_A1B1_11D3_8FA9_0008C7809E09_.wvu.PrintTitles" hidden="1">#REF!,#REF!</definedName>
    <definedName name="Z_179EFE29_A1B1_11D3_8FA9_0008C7809E09_.wvu.PrintArea" localSheetId="21" hidden="1">#REF!</definedName>
    <definedName name="Z_179EFE29_A1B1_11D3_8FA9_0008C7809E09_.wvu.PrintArea" hidden="1">#REF!</definedName>
    <definedName name="Z_179EFE29_A1B1_11D3_8FA9_0008C7809E09_.wvu.PrintTitles" localSheetId="21" hidden="1">#REF!,#REF!</definedName>
    <definedName name="Z_179EFE29_A1B1_11D3_8FA9_0008C7809E09_.wvu.PrintTitles" hidden="1">#REF!,#REF!</definedName>
    <definedName name="Z_179EFE2A_A1B1_11D3_8FA9_0008C7809E09_.wvu.PrintArea" localSheetId="21" hidden="1">#REF!</definedName>
    <definedName name="Z_179EFE2A_A1B1_11D3_8FA9_0008C7809E09_.wvu.PrintArea" hidden="1">#REF!</definedName>
    <definedName name="Z_179EFE2A_A1B1_11D3_8FA9_0008C7809E09_.wvu.PrintTitles" localSheetId="21" hidden="1">#REF!,#REF!</definedName>
    <definedName name="Z_179EFE2A_A1B1_11D3_8FA9_0008C7809E09_.wvu.PrintTitles" hidden="1">#REF!,#REF!</definedName>
    <definedName name="Z_179EFE2B_A1B1_11D3_8FA9_0008C7809E09_.wvu.PrintArea" localSheetId="21" hidden="1">#REF!</definedName>
    <definedName name="Z_179EFE2B_A1B1_11D3_8FA9_0008C7809E09_.wvu.PrintArea" hidden="1">#REF!</definedName>
    <definedName name="Z_179EFE2B_A1B1_11D3_8FA9_0008C7809E09_.wvu.PrintTitles" localSheetId="21" hidden="1">#REF!,#REF!</definedName>
    <definedName name="Z_179EFE2B_A1B1_11D3_8FA9_0008C7809E09_.wvu.PrintTitles" hidden="1">#REF!,#REF!</definedName>
    <definedName name="Z_179EFE2C_A1B1_11D3_8FA9_0008C7809E09_.wvu.PrintArea" localSheetId="21" hidden="1">#REF!</definedName>
    <definedName name="Z_179EFE2C_A1B1_11D3_8FA9_0008C7809E09_.wvu.PrintArea" hidden="1">#REF!</definedName>
    <definedName name="Z_179EFE2C_A1B1_11D3_8FA9_0008C7809E09_.wvu.PrintTitles" localSheetId="21" hidden="1">#REF!,#REF!</definedName>
    <definedName name="Z_179EFE2C_A1B1_11D3_8FA9_0008C7809E09_.wvu.PrintTitles" hidden="1">#REF!,#REF!</definedName>
    <definedName name="Z_179EFE2D_A1B1_11D3_8FA9_0008C7809E09_.wvu.PrintArea" localSheetId="21" hidden="1">#REF!</definedName>
    <definedName name="Z_179EFE2D_A1B1_11D3_8FA9_0008C7809E09_.wvu.PrintArea" hidden="1">#REF!</definedName>
    <definedName name="Z_179EFE2D_A1B1_11D3_8FA9_0008C7809E09_.wvu.PrintTitles" localSheetId="21" hidden="1">#REF!,#REF!</definedName>
    <definedName name="Z_179EFE2D_A1B1_11D3_8FA9_0008C7809E09_.wvu.PrintTitles" hidden="1">#REF!,#REF!</definedName>
    <definedName name="Z_179EFE2E_A1B1_11D3_8FA9_0008C7809E09_.wvu.PrintArea" localSheetId="21" hidden="1">#REF!</definedName>
    <definedName name="Z_179EFE2E_A1B1_11D3_8FA9_0008C7809E09_.wvu.PrintArea" hidden="1">#REF!</definedName>
    <definedName name="Z_179EFE2E_A1B1_11D3_8FA9_0008C7809E09_.wvu.PrintTitles" localSheetId="21" hidden="1">#REF!,#REF!</definedName>
    <definedName name="Z_179EFE2E_A1B1_11D3_8FA9_0008C7809E09_.wvu.PrintTitles" hidden="1">#REF!,#REF!</definedName>
    <definedName name="Z_179EFE2F_A1B1_11D3_8FA9_0008C7809E09_.wvu.PrintArea" localSheetId="21" hidden="1">#REF!</definedName>
    <definedName name="Z_179EFE2F_A1B1_11D3_8FA9_0008C7809E09_.wvu.PrintArea" hidden="1">#REF!</definedName>
    <definedName name="Z_179EFE2F_A1B1_11D3_8FA9_0008C7809E09_.wvu.PrintTitles" localSheetId="21" hidden="1">#REF!</definedName>
    <definedName name="Z_179EFE2F_A1B1_11D3_8FA9_0008C7809E09_.wvu.PrintTitles" hidden="1">#REF!</definedName>
    <definedName name="Z_179EFE30_A1B1_11D3_8FA9_0008C7809E09_.wvu.PrintArea" localSheetId="21" hidden="1">#REF!</definedName>
    <definedName name="Z_179EFE30_A1B1_11D3_8FA9_0008C7809E09_.wvu.PrintArea" hidden="1">#REF!</definedName>
    <definedName name="Z_179EFE30_A1B1_11D3_8FA9_0008C7809E09_.wvu.PrintTitles" localSheetId="21" hidden="1">#REF!</definedName>
    <definedName name="Z_179EFE30_A1B1_11D3_8FA9_0008C7809E09_.wvu.PrintTitles" hidden="1">#REF!</definedName>
    <definedName name="Z_179EFE31_A1B1_11D3_8FA9_0008C7809E09_.wvu.PrintArea" localSheetId="21" hidden="1">#REF!</definedName>
    <definedName name="Z_179EFE31_A1B1_11D3_8FA9_0008C7809E09_.wvu.PrintArea" hidden="1">#REF!</definedName>
    <definedName name="Z_179EFE31_A1B1_11D3_8FA9_0008C7809E09_.wvu.PrintTitles" localSheetId="21" hidden="1">#REF!</definedName>
    <definedName name="Z_179EFE31_A1B1_11D3_8FA9_0008C7809E09_.wvu.PrintTitles" hidden="1">#REF!</definedName>
    <definedName name="Z_179EFE32_A1B1_11D3_8FA9_0008C7809E09_.wvu.PrintArea" localSheetId="21" hidden="1">#REF!</definedName>
    <definedName name="Z_179EFE32_A1B1_11D3_8FA9_0008C7809E09_.wvu.PrintArea" hidden="1">#REF!</definedName>
    <definedName name="Z_179EFE32_A1B1_11D3_8FA9_0008C7809E09_.wvu.PrintTitles" localSheetId="21" hidden="1">#REF!</definedName>
    <definedName name="Z_179EFE32_A1B1_11D3_8FA9_0008C7809E09_.wvu.PrintTitles" hidden="1">#REF!</definedName>
    <definedName name="Z_179EFE33_A1B1_11D3_8FA9_0008C7809E09_.wvu.PrintArea" localSheetId="21" hidden="1">#REF!</definedName>
    <definedName name="Z_179EFE33_A1B1_11D3_8FA9_0008C7809E09_.wvu.PrintArea" hidden="1">#REF!</definedName>
    <definedName name="Z_179EFE33_A1B1_11D3_8FA9_0008C7809E09_.wvu.PrintTitles" localSheetId="21" hidden="1">#REF!</definedName>
    <definedName name="Z_179EFE33_A1B1_11D3_8FA9_0008C7809E09_.wvu.PrintTitles" hidden="1">#REF!</definedName>
    <definedName name="Z_179EFE34_A1B1_11D3_8FA9_0008C7809E09_.wvu.PrintArea" localSheetId="21" hidden="1">#REF!</definedName>
    <definedName name="Z_179EFE34_A1B1_11D3_8FA9_0008C7809E09_.wvu.PrintArea" hidden="1">#REF!</definedName>
    <definedName name="Z_179EFE34_A1B1_11D3_8FA9_0008C7809E09_.wvu.PrintTitles" localSheetId="21" hidden="1">#REF!</definedName>
    <definedName name="Z_179EFE34_A1B1_11D3_8FA9_0008C7809E09_.wvu.PrintTitles" hidden="1">#REF!</definedName>
    <definedName name="Z_179EFE35_A1B1_11D3_8FA9_0008C7809E09_.wvu.PrintArea" localSheetId="21" hidden="1">#REF!</definedName>
    <definedName name="Z_179EFE35_A1B1_11D3_8FA9_0008C7809E09_.wvu.PrintArea" hidden="1">#REF!</definedName>
    <definedName name="Z_179EFE35_A1B1_11D3_8FA9_0008C7809E09_.wvu.PrintTitles" localSheetId="21" hidden="1">#REF!</definedName>
    <definedName name="Z_179EFE35_A1B1_11D3_8FA9_0008C7809E09_.wvu.PrintTitles" hidden="1">#REF!</definedName>
    <definedName name="Z_179EFE36_A1B1_11D3_8FA9_0008C7809E09_.wvu.PrintArea" localSheetId="21" hidden="1">#REF!</definedName>
    <definedName name="Z_179EFE36_A1B1_11D3_8FA9_0008C7809E09_.wvu.PrintArea" hidden="1">#REF!</definedName>
    <definedName name="Z_179EFE36_A1B1_11D3_8FA9_0008C7809E09_.wvu.PrintTitles" localSheetId="21" hidden="1">#REF!</definedName>
    <definedName name="Z_179EFE36_A1B1_11D3_8FA9_0008C7809E09_.wvu.PrintTitles" hidden="1">#REF!</definedName>
    <definedName name="Z_179EFE37_A1B1_11D3_8FA9_0008C7809E09_.wvu.PrintArea" localSheetId="21" hidden="1">#REF!</definedName>
    <definedName name="Z_179EFE37_A1B1_11D3_8FA9_0008C7809E09_.wvu.PrintArea" hidden="1">#REF!</definedName>
    <definedName name="Z_179EFE37_A1B1_11D3_8FA9_0008C7809E09_.wvu.PrintTitles" localSheetId="21" hidden="1">#REF!</definedName>
    <definedName name="Z_179EFE37_A1B1_11D3_8FA9_0008C7809E09_.wvu.PrintTitles" hidden="1">#REF!</definedName>
    <definedName name="Z_179EFE38_A1B1_11D3_8FA9_0008C7809E09_.wvu.PrintArea" localSheetId="21" hidden="1">#REF!</definedName>
    <definedName name="Z_179EFE38_A1B1_11D3_8FA9_0008C7809E09_.wvu.PrintArea" hidden="1">#REF!</definedName>
    <definedName name="Z_179EFE38_A1B1_11D3_8FA9_0008C7809E09_.wvu.PrintTitles" localSheetId="21" hidden="1">#REF!</definedName>
    <definedName name="Z_179EFE38_A1B1_11D3_8FA9_0008C7809E09_.wvu.PrintTitles" hidden="1">#REF!</definedName>
    <definedName name="Z_179EFE39_A1B1_11D3_8FA9_0008C7809E09_.wvu.PrintArea" localSheetId="21" hidden="1">#REF!</definedName>
    <definedName name="Z_179EFE39_A1B1_11D3_8FA9_0008C7809E09_.wvu.PrintArea" hidden="1">#REF!</definedName>
    <definedName name="Z_179EFE39_A1B1_11D3_8FA9_0008C7809E09_.wvu.PrintTitles" localSheetId="21" hidden="1">#REF!</definedName>
    <definedName name="Z_179EFE39_A1B1_11D3_8FA9_0008C7809E09_.wvu.PrintTitles" hidden="1">#REF!</definedName>
    <definedName name="Z_179EFE3A_A1B1_11D3_8FA9_0008C7809E09_.wvu.PrintArea" localSheetId="21" hidden="1">#REF!</definedName>
    <definedName name="Z_179EFE3A_A1B1_11D3_8FA9_0008C7809E09_.wvu.PrintArea" hidden="1">#REF!</definedName>
    <definedName name="Z_179EFE3A_A1B1_11D3_8FA9_0008C7809E09_.wvu.PrintTitles" localSheetId="21" hidden="1">#REF!</definedName>
    <definedName name="Z_179EFE3A_A1B1_11D3_8FA9_0008C7809E09_.wvu.PrintTitles" hidden="1">#REF!</definedName>
    <definedName name="Z_179EFE3B_A1B1_11D3_8FA9_0008C7809E09_.wvu.PrintArea" localSheetId="21" hidden="1">#REF!</definedName>
    <definedName name="Z_179EFE3B_A1B1_11D3_8FA9_0008C7809E09_.wvu.PrintArea" hidden="1">#REF!</definedName>
    <definedName name="Z_179EFE3B_A1B1_11D3_8FA9_0008C7809E09_.wvu.PrintTitles" localSheetId="21" hidden="1">#REF!</definedName>
    <definedName name="Z_179EFE3B_A1B1_11D3_8FA9_0008C7809E09_.wvu.PrintTitles" hidden="1">#REF!</definedName>
    <definedName name="Z_179EFE3C_A1B1_11D3_8FA9_0008C7809E09_.wvu.PrintArea" localSheetId="21" hidden="1">#REF!</definedName>
    <definedName name="Z_179EFE3C_A1B1_11D3_8FA9_0008C7809E09_.wvu.PrintArea" hidden="1">#REF!</definedName>
    <definedName name="Z_179EFE3C_A1B1_11D3_8FA9_0008C7809E09_.wvu.PrintTitles" localSheetId="21" hidden="1">#REF!,#REF!</definedName>
    <definedName name="Z_179EFE3C_A1B1_11D3_8FA9_0008C7809E09_.wvu.PrintTitles" hidden="1">#REF!,#REF!</definedName>
    <definedName name="Z_179EFE3D_A1B1_11D3_8FA9_0008C7809E09_.wvu.PrintArea" localSheetId="21" hidden="1">#REF!</definedName>
    <definedName name="Z_179EFE3D_A1B1_11D3_8FA9_0008C7809E09_.wvu.PrintArea" hidden="1">#REF!</definedName>
    <definedName name="Z_179EFE3D_A1B1_11D3_8FA9_0008C7809E09_.wvu.PrintTitles" localSheetId="21" hidden="1">#REF!,#REF!</definedName>
    <definedName name="Z_179EFE3D_A1B1_11D3_8FA9_0008C7809E09_.wvu.PrintTitles" hidden="1">#REF!,#REF!</definedName>
    <definedName name="Z_179EFE3E_A1B1_11D3_8FA9_0008C7809E09_.wvu.PrintArea" localSheetId="21" hidden="1">#REF!</definedName>
    <definedName name="Z_179EFE3E_A1B1_11D3_8FA9_0008C7809E09_.wvu.PrintArea" hidden="1">#REF!</definedName>
    <definedName name="Z_179EFE3E_A1B1_11D3_8FA9_0008C7809E09_.wvu.PrintTitles" localSheetId="21" hidden="1">#REF!,#REF!</definedName>
    <definedName name="Z_179EFE3E_A1B1_11D3_8FA9_0008C7809E09_.wvu.PrintTitles" hidden="1">#REF!,#REF!</definedName>
    <definedName name="Z_179EFE3F_A1B1_11D3_8FA9_0008C7809E09_.wvu.PrintArea" localSheetId="21" hidden="1">#REF!</definedName>
    <definedName name="Z_179EFE3F_A1B1_11D3_8FA9_0008C7809E09_.wvu.PrintArea" hidden="1">#REF!</definedName>
    <definedName name="Z_179EFE3F_A1B1_11D3_8FA9_0008C7809E09_.wvu.PrintTitles" localSheetId="21" hidden="1">#REF!,#REF!</definedName>
    <definedName name="Z_179EFE3F_A1B1_11D3_8FA9_0008C7809E09_.wvu.PrintTitles" hidden="1">#REF!,#REF!</definedName>
    <definedName name="Z_179EFE40_A1B1_11D3_8FA9_0008C7809E09_.wvu.PrintArea" localSheetId="21" hidden="1">#REF!</definedName>
    <definedName name="Z_179EFE40_A1B1_11D3_8FA9_0008C7809E09_.wvu.PrintArea" hidden="1">#REF!</definedName>
    <definedName name="Z_179EFE40_A1B1_11D3_8FA9_0008C7809E09_.wvu.PrintTitles" localSheetId="21" hidden="1">#REF!,#REF!</definedName>
    <definedName name="Z_179EFE40_A1B1_11D3_8FA9_0008C7809E09_.wvu.PrintTitles" hidden="1">#REF!,#REF!</definedName>
    <definedName name="Z_179EFE41_A1B1_11D3_8FA9_0008C7809E09_.wvu.PrintArea" localSheetId="21" hidden="1">#REF!</definedName>
    <definedName name="Z_179EFE41_A1B1_11D3_8FA9_0008C7809E09_.wvu.PrintArea" hidden="1">#REF!</definedName>
    <definedName name="Z_179EFE41_A1B1_11D3_8FA9_0008C7809E09_.wvu.PrintTitles" localSheetId="21" hidden="1">#REF!,#REF!</definedName>
    <definedName name="Z_179EFE41_A1B1_11D3_8FA9_0008C7809E09_.wvu.PrintTitles" hidden="1">#REF!,#REF!</definedName>
    <definedName name="Z_179EFE42_A1B1_11D3_8FA9_0008C7809E09_.wvu.PrintArea" localSheetId="21" hidden="1">#REF!</definedName>
    <definedName name="Z_179EFE42_A1B1_11D3_8FA9_0008C7809E09_.wvu.PrintArea" hidden="1">#REF!</definedName>
    <definedName name="Z_179EFE42_A1B1_11D3_8FA9_0008C7809E09_.wvu.PrintTitles" localSheetId="21" hidden="1">#REF!,#REF!</definedName>
    <definedName name="Z_179EFE42_A1B1_11D3_8FA9_0008C7809E09_.wvu.PrintTitles" hidden="1">#REF!,#REF!</definedName>
    <definedName name="Z_179EFE43_A1B1_11D3_8FA9_0008C7809E09_.wvu.PrintArea" localSheetId="21" hidden="1">#REF!</definedName>
    <definedName name="Z_179EFE43_A1B1_11D3_8FA9_0008C7809E09_.wvu.PrintArea" hidden="1">#REF!</definedName>
    <definedName name="Z_179EFE43_A1B1_11D3_8FA9_0008C7809E09_.wvu.PrintTitles" localSheetId="21" hidden="1">#REF!,#REF!</definedName>
    <definedName name="Z_179EFE43_A1B1_11D3_8FA9_0008C7809E09_.wvu.PrintTitles" hidden="1">#REF!,#REF!</definedName>
    <definedName name="Z_179EFE44_A1B1_11D3_8FA9_0008C7809E09_.wvu.PrintArea" localSheetId="21" hidden="1">#REF!</definedName>
    <definedName name="Z_179EFE44_A1B1_11D3_8FA9_0008C7809E09_.wvu.PrintArea" hidden="1">#REF!</definedName>
    <definedName name="Z_179EFE44_A1B1_11D3_8FA9_0008C7809E09_.wvu.PrintTitles" localSheetId="21" hidden="1">#REF!,#REF!</definedName>
    <definedName name="Z_179EFE44_A1B1_11D3_8FA9_0008C7809E09_.wvu.PrintTitles" hidden="1">#REF!,#REF!</definedName>
    <definedName name="Z_179EFE45_A1B1_11D3_8FA9_0008C7809E09_.wvu.PrintArea" localSheetId="21" hidden="1">#REF!</definedName>
    <definedName name="Z_179EFE45_A1B1_11D3_8FA9_0008C7809E09_.wvu.PrintArea" hidden="1">#REF!</definedName>
    <definedName name="Z_179EFE45_A1B1_11D3_8FA9_0008C7809E09_.wvu.PrintTitles" localSheetId="21" hidden="1">#REF!,#REF!</definedName>
    <definedName name="Z_179EFE45_A1B1_11D3_8FA9_0008C7809E09_.wvu.PrintTitles" hidden="1">#REF!,#REF!</definedName>
    <definedName name="Z_179EFE46_A1B1_11D3_8FA9_0008C7809E09_.wvu.PrintArea" localSheetId="21" hidden="1">#REF!</definedName>
    <definedName name="Z_179EFE46_A1B1_11D3_8FA9_0008C7809E09_.wvu.PrintArea" hidden="1">#REF!</definedName>
    <definedName name="Z_179EFE46_A1B1_11D3_8FA9_0008C7809E09_.wvu.PrintTitles" localSheetId="21" hidden="1">#REF!,#REF!</definedName>
    <definedName name="Z_179EFE46_A1B1_11D3_8FA9_0008C7809E09_.wvu.PrintTitles" hidden="1">#REF!,#REF!</definedName>
    <definedName name="Z_179EFE47_A1B1_11D3_8FA9_0008C7809E09_.wvu.PrintArea" localSheetId="21" hidden="1">#REF!</definedName>
    <definedName name="Z_179EFE47_A1B1_11D3_8FA9_0008C7809E09_.wvu.PrintArea" hidden="1">#REF!</definedName>
    <definedName name="Z_179EFE47_A1B1_11D3_8FA9_0008C7809E09_.wvu.PrintTitles" localSheetId="21" hidden="1">#REF!,#REF!</definedName>
    <definedName name="Z_179EFE47_A1B1_11D3_8FA9_0008C7809E09_.wvu.PrintTitles" hidden="1">#REF!,#REF!</definedName>
    <definedName name="Z_179EFE48_A1B1_11D3_8FA9_0008C7809E09_.wvu.PrintArea" localSheetId="21" hidden="1">#REF!</definedName>
    <definedName name="Z_179EFE48_A1B1_11D3_8FA9_0008C7809E09_.wvu.PrintArea" hidden="1">#REF!</definedName>
    <definedName name="Z_179EFE48_A1B1_11D3_8FA9_0008C7809E09_.wvu.PrintTitles" localSheetId="21" hidden="1">#REF!,#REF!</definedName>
    <definedName name="Z_179EFE48_A1B1_11D3_8FA9_0008C7809E09_.wvu.PrintTitles" hidden="1">#REF!,#REF!</definedName>
    <definedName name="Z_179EFE49_A1B1_11D3_8FA9_0008C7809E09_.wvu.PrintArea" localSheetId="21" hidden="1">#REF!</definedName>
    <definedName name="Z_179EFE49_A1B1_11D3_8FA9_0008C7809E09_.wvu.PrintArea" hidden="1">#REF!</definedName>
    <definedName name="Z_179EFE49_A1B1_11D3_8FA9_0008C7809E09_.wvu.PrintTitles" localSheetId="21" hidden="1">#REF!,#REF!</definedName>
    <definedName name="Z_179EFE49_A1B1_11D3_8FA9_0008C7809E09_.wvu.PrintTitles" hidden="1">#REF!,#REF!</definedName>
    <definedName name="Z_179EFE4A_A1B1_11D3_8FA9_0008C7809E09_.wvu.PrintArea" localSheetId="21" hidden="1">#REF!</definedName>
    <definedName name="Z_179EFE4A_A1B1_11D3_8FA9_0008C7809E09_.wvu.PrintArea" hidden="1">#REF!</definedName>
    <definedName name="Z_179EFE4A_A1B1_11D3_8FA9_0008C7809E09_.wvu.PrintTitles" localSheetId="21" hidden="1">#REF!,#REF!</definedName>
    <definedName name="Z_179EFE4A_A1B1_11D3_8FA9_0008C7809E09_.wvu.PrintTitles" hidden="1">#REF!,#REF!</definedName>
    <definedName name="Z_179EFE4B_A1B1_11D3_8FA9_0008C7809E09_.wvu.PrintArea" localSheetId="21" hidden="1">#REF!</definedName>
    <definedName name="Z_179EFE4B_A1B1_11D3_8FA9_0008C7809E09_.wvu.PrintArea" hidden="1">#REF!</definedName>
    <definedName name="Z_179EFE4B_A1B1_11D3_8FA9_0008C7809E09_.wvu.PrintTitles" localSheetId="21" hidden="1">#REF!,#REF!</definedName>
    <definedName name="Z_179EFE4B_A1B1_11D3_8FA9_0008C7809E09_.wvu.PrintTitles" hidden="1">#REF!,#REF!</definedName>
    <definedName name="Z_179EFE4C_A1B1_11D3_8FA9_0008C7809E09_.wvu.PrintArea" localSheetId="21" hidden="1">#REF!</definedName>
    <definedName name="Z_179EFE4C_A1B1_11D3_8FA9_0008C7809E09_.wvu.PrintArea" hidden="1">#REF!</definedName>
    <definedName name="Z_179EFE4C_A1B1_11D3_8FA9_0008C7809E09_.wvu.PrintTitles" localSheetId="21" hidden="1">#REF!,#REF!</definedName>
    <definedName name="Z_179EFE4C_A1B1_11D3_8FA9_0008C7809E09_.wvu.PrintTitles" hidden="1">#REF!,#REF!</definedName>
    <definedName name="Z_179EFE4D_A1B1_11D3_8FA9_0008C7809E09_.wvu.PrintArea" localSheetId="21" hidden="1">#REF!</definedName>
    <definedName name="Z_179EFE4D_A1B1_11D3_8FA9_0008C7809E09_.wvu.PrintArea" hidden="1">#REF!</definedName>
    <definedName name="Z_179EFE4D_A1B1_11D3_8FA9_0008C7809E09_.wvu.PrintTitles" localSheetId="21" hidden="1">#REF!,#REF!</definedName>
    <definedName name="Z_179EFE4D_A1B1_11D3_8FA9_0008C7809E09_.wvu.PrintTitles" hidden="1">#REF!,#REF!</definedName>
    <definedName name="Z_179EFE4E_A1B1_11D3_8FA9_0008C7809E09_.wvu.PrintArea" localSheetId="21" hidden="1">#REF!</definedName>
    <definedName name="Z_179EFE4E_A1B1_11D3_8FA9_0008C7809E09_.wvu.PrintArea" hidden="1">#REF!</definedName>
    <definedName name="Z_179EFE4E_A1B1_11D3_8FA9_0008C7809E09_.wvu.PrintTitles" localSheetId="21" hidden="1">#REF!,#REF!</definedName>
    <definedName name="Z_179EFE4E_A1B1_11D3_8FA9_0008C7809E09_.wvu.PrintTitles" hidden="1">#REF!,#REF!</definedName>
    <definedName name="Z_179EFE4F_A1B1_11D3_8FA9_0008C7809E09_.wvu.PrintArea" localSheetId="21" hidden="1">#REF!</definedName>
    <definedName name="Z_179EFE4F_A1B1_11D3_8FA9_0008C7809E09_.wvu.PrintArea" hidden="1">#REF!</definedName>
    <definedName name="Z_179EFE4F_A1B1_11D3_8FA9_0008C7809E09_.wvu.PrintTitles" localSheetId="21" hidden="1">#REF!,#REF!</definedName>
    <definedName name="Z_179EFE4F_A1B1_11D3_8FA9_0008C7809E09_.wvu.PrintTitles" hidden="1">#REF!,#REF!</definedName>
    <definedName name="Z_179EFE50_A1B1_11D3_8FA9_0008C7809E09_.wvu.PrintArea" localSheetId="21" hidden="1">#REF!</definedName>
    <definedName name="Z_179EFE50_A1B1_11D3_8FA9_0008C7809E09_.wvu.PrintArea" hidden="1">#REF!</definedName>
    <definedName name="Z_179EFE50_A1B1_11D3_8FA9_0008C7809E09_.wvu.PrintTitles" localSheetId="21" hidden="1">#REF!,#REF!</definedName>
    <definedName name="Z_179EFE50_A1B1_11D3_8FA9_0008C7809E09_.wvu.PrintTitles" hidden="1">#REF!,#REF!</definedName>
    <definedName name="Z_179EFE51_A1B1_11D3_8FA9_0008C7809E09_.wvu.PrintArea" localSheetId="21" hidden="1">#REF!</definedName>
    <definedName name="Z_179EFE51_A1B1_11D3_8FA9_0008C7809E09_.wvu.PrintArea" hidden="1">#REF!</definedName>
    <definedName name="Z_179EFE51_A1B1_11D3_8FA9_0008C7809E09_.wvu.PrintTitles" localSheetId="21" hidden="1">#REF!,#REF!</definedName>
    <definedName name="Z_179EFE51_A1B1_11D3_8FA9_0008C7809E09_.wvu.PrintTitles" hidden="1">#REF!,#REF!</definedName>
    <definedName name="Z_179EFE52_A1B1_11D3_8FA9_0008C7809E09_.wvu.PrintArea" localSheetId="21" hidden="1">#REF!</definedName>
    <definedName name="Z_179EFE52_A1B1_11D3_8FA9_0008C7809E09_.wvu.PrintArea" hidden="1">#REF!</definedName>
    <definedName name="Z_179EFE52_A1B1_11D3_8FA9_0008C7809E09_.wvu.PrintTitles" localSheetId="21" hidden="1">#REF!,#REF!</definedName>
    <definedName name="Z_179EFE52_A1B1_11D3_8FA9_0008C7809E09_.wvu.PrintTitles" hidden="1">#REF!,#REF!</definedName>
    <definedName name="Z_179EFE53_A1B1_11D3_8FA9_0008C7809E09_.wvu.PrintArea" localSheetId="21" hidden="1">#REF!</definedName>
    <definedName name="Z_179EFE53_A1B1_11D3_8FA9_0008C7809E09_.wvu.PrintArea" hidden="1">#REF!</definedName>
    <definedName name="Z_179EFE53_A1B1_11D3_8FA9_0008C7809E09_.wvu.PrintTitles" localSheetId="21" hidden="1">#REF!,#REF!</definedName>
    <definedName name="Z_179EFE53_A1B1_11D3_8FA9_0008C7809E09_.wvu.PrintTitles" hidden="1">#REF!,#REF!</definedName>
    <definedName name="Z_179EFE54_A1B1_11D3_8FA9_0008C7809E09_.wvu.PrintArea" localSheetId="21" hidden="1">#REF!</definedName>
    <definedName name="Z_179EFE54_A1B1_11D3_8FA9_0008C7809E09_.wvu.PrintArea" hidden="1">#REF!</definedName>
    <definedName name="Z_179EFE54_A1B1_11D3_8FA9_0008C7809E09_.wvu.PrintTitles" localSheetId="21" hidden="1">#REF!,#REF!</definedName>
    <definedName name="Z_179EFE54_A1B1_11D3_8FA9_0008C7809E09_.wvu.PrintTitles" hidden="1">#REF!,#REF!</definedName>
    <definedName name="Z_179EFE55_A1B1_11D3_8FA9_0008C7809E09_.wvu.PrintArea" localSheetId="21" hidden="1">#REF!</definedName>
    <definedName name="Z_179EFE55_A1B1_11D3_8FA9_0008C7809E09_.wvu.PrintArea" hidden="1">#REF!</definedName>
    <definedName name="Z_179EFE55_A1B1_11D3_8FA9_0008C7809E09_.wvu.PrintTitles" localSheetId="21" hidden="1">#REF!</definedName>
    <definedName name="Z_179EFE55_A1B1_11D3_8FA9_0008C7809E09_.wvu.PrintTitles" hidden="1">#REF!</definedName>
    <definedName name="Z_179EFE56_A1B1_11D3_8FA9_0008C7809E09_.wvu.PrintArea" localSheetId="21" hidden="1">#REF!</definedName>
    <definedName name="Z_179EFE56_A1B1_11D3_8FA9_0008C7809E09_.wvu.PrintArea" hidden="1">#REF!</definedName>
    <definedName name="Z_179EFE56_A1B1_11D3_8FA9_0008C7809E09_.wvu.PrintTitles" localSheetId="21" hidden="1">#REF!,#REF!</definedName>
    <definedName name="Z_179EFE56_A1B1_11D3_8FA9_0008C7809E09_.wvu.PrintTitles" hidden="1">#REF!,#REF!</definedName>
    <definedName name="Z_179EFE57_A1B1_11D3_8FA9_0008C7809E09_.wvu.PrintArea" localSheetId="21" hidden="1">#REF!</definedName>
    <definedName name="Z_179EFE57_A1B1_11D3_8FA9_0008C7809E09_.wvu.PrintArea" hidden="1">#REF!</definedName>
    <definedName name="Z_179EFE57_A1B1_11D3_8FA9_0008C7809E09_.wvu.PrintTitles" localSheetId="21" hidden="1">#REF!,#REF!</definedName>
    <definedName name="Z_179EFE57_A1B1_11D3_8FA9_0008C7809E09_.wvu.PrintTitles" hidden="1">#REF!,#REF!</definedName>
    <definedName name="Z_179EFE58_A1B1_11D3_8FA9_0008C7809E09_.wvu.PrintArea" localSheetId="21" hidden="1">#REF!</definedName>
    <definedName name="Z_179EFE58_A1B1_11D3_8FA9_0008C7809E09_.wvu.PrintArea" hidden="1">#REF!</definedName>
    <definedName name="Z_179EFE58_A1B1_11D3_8FA9_0008C7809E09_.wvu.PrintTitles" localSheetId="21" hidden="1">#REF!,#REF!</definedName>
    <definedName name="Z_179EFE58_A1B1_11D3_8FA9_0008C7809E09_.wvu.PrintTitles" hidden="1">#REF!,#REF!</definedName>
    <definedName name="Z_179EFE59_A1B1_11D3_8FA9_0008C7809E09_.wvu.PrintArea" localSheetId="21" hidden="1">#REF!</definedName>
    <definedName name="Z_179EFE59_A1B1_11D3_8FA9_0008C7809E09_.wvu.PrintArea" hidden="1">#REF!</definedName>
    <definedName name="Z_179EFE59_A1B1_11D3_8FA9_0008C7809E09_.wvu.PrintTitles" localSheetId="21" hidden="1">#REF!,#REF!</definedName>
    <definedName name="Z_179EFE59_A1B1_11D3_8FA9_0008C7809E09_.wvu.PrintTitles" hidden="1">#REF!,#REF!</definedName>
    <definedName name="Z_179EFE5A_A1B1_11D3_8FA9_0008C7809E09_.wvu.PrintArea" localSheetId="21" hidden="1">#REF!</definedName>
    <definedName name="Z_179EFE5A_A1B1_11D3_8FA9_0008C7809E09_.wvu.PrintArea" hidden="1">#REF!</definedName>
    <definedName name="Z_179EFE5A_A1B1_11D3_8FA9_0008C7809E09_.wvu.PrintTitles" localSheetId="21" hidden="1">#REF!,#REF!</definedName>
    <definedName name="Z_179EFE5A_A1B1_11D3_8FA9_0008C7809E09_.wvu.PrintTitles" hidden="1">#REF!,#REF!</definedName>
    <definedName name="Z_1DA8B6E2_5DE1_11D2_8EEC_0008C7BCAF29_.wvu.PrintArea" localSheetId="21" hidden="1">#REF!</definedName>
    <definedName name="Z_1DA8B6E2_5DE1_11D2_8EEC_0008C7BCAF29_.wvu.PrintArea" hidden="1">#REF!</definedName>
    <definedName name="Z_1DA8B6E2_5DE1_11D2_8EEC_0008C7BCAF29_.wvu.PrintTitles" localSheetId="21" hidden="1">#REF!</definedName>
    <definedName name="Z_1DA8B6E2_5DE1_11D2_8EEC_0008C7BCAF29_.wvu.PrintTitles" hidden="1">#REF!</definedName>
    <definedName name="Z_1DA8B6F1_5DE1_11D2_8EEC_0008C7BCAF29_.wvu.PrintArea" localSheetId="21" hidden="1">#REF!</definedName>
    <definedName name="Z_1DA8B6F1_5DE1_11D2_8EEC_0008C7BCAF29_.wvu.PrintArea" hidden="1">#REF!</definedName>
    <definedName name="Z_1DA8B6F1_5DE1_11D2_8EEC_0008C7BCAF29_.wvu.PrintTitles" localSheetId="21" hidden="1">#REF!</definedName>
    <definedName name="Z_1DA8B6F1_5DE1_11D2_8EEC_0008C7BCAF29_.wvu.PrintTitles" hidden="1">#REF!</definedName>
    <definedName name="Z_1DA8B6FE_5DE1_11D2_8EEC_0008C7BCAF29_.wvu.PrintArea" localSheetId="21" hidden="1">#REF!</definedName>
    <definedName name="Z_1DA8B6FE_5DE1_11D2_8EEC_0008C7BCAF29_.wvu.PrintArea" hidden="1">#REF!</definedName>
    <definedName name="Z_1DA8B6FE_5DE1_11D2_8EEC_0008C7BCAF29_.wvu.PrintTitles" localSheetId="21" hidden="1">#REF!,#REF!</definedName>
    <definedName name="Z_1DA8B6FE_5DE1_11D2_8EEC_0008C7BCAF29_.wvu.PrintTitles" hidden="1">#REF!,#REF!</definedName>
    <definedName name="Z_2DA61901_F1AB_11D2_8EBB_0008C77C0743_.wvu.PrintArea" localSheetId="21" hidden="1">#REF!</definedName>
    <definedName name="Z_2DA61901_F1AB_11D2_8EBB_0008C77C0743_.wvu.PrintArea" hidden="1">#REF!</definedName>
    <definedName name="Z_2DA61901_F1AB_11D2_8EBB_0008C77C0743_.wvu.PrintTitles" localSheetId="21" hidden="1">#REF!</definedName>
    <definedName name="Z_2DA61901_F1AB_11D2_8EBB_0008C77C0743_.wvu.PrintTitles" hidden="1">#REF!</definedName>
    <definedName name="Z_2DA61914_F1AB_11D2_8EBB_0008C77C0743_.wvu.PrintArea" localSheetId="21" hidden="1">#REF!</definedName>
    <definedName name="Z_2DA61914_F1AB_11D2_8EBB_0008C77C0743_.wvu.PrintArea" hidden="1">#REF!</definedName>
    <definedName name="Z_2DA61914_F1AB_11D2_8EBB_0008C77C0743_.wvu.PrintTitles" localSheetId="21" hidden="1">#REF!</definedName>
    <definedName name="Z_2DA61914_F1AB_11D2_8EBB_0008C77C0743_.wvu.PrintTitles" hidden="1">#REF!</definedName>
    <definedName name="Z_2DA61924_F1AB_11D2_8EBB_0008C77C0743_.wvu.PrintArea" localSheetId="21" hidden="1">#REF!</definedName>
    <definedName name="Z_2DA61924_F1AB_11D2_8EBB_0008C77C0743_.wvu.PrintArea" hidden="1">#REF!</definedName>
    <definedName name="Z_2DA61924_F1AB_11D2_8EBB_0008C77C0743_.wvu.PrintTitles" localSheetId="21" hidden="1">#REF!,#REF!</definedName>
    <definedName name="Z_2DA61924_F1AB_11D2_8EBB_0008C77C0743_.wvu.PrintTitles" hidden="1">#REF!,#REF!</definedName>
    <definedName name="Z_3FBA103C_5DE2_11D2_8EE8_0008C77CC149_.wvu.PrintArea" localSheetId="21" hidden="1">#REF!</definedName>
    <definedName name="Z_3FBA103C_5DE2_11D2_8EE8_0008C77CC149_.wvu.PrintArea" hidden="1">#REF!</definedName>
    <definedName name="Z_3FBA103C_5DE2_11D2_8EE8_0008C77CC149_.wvu.PrintTitles" localSheetId="21" hidden="1">#REF!</definedName>
    <definedName name="Z_3FBA103C_5DE2_11D2_8EE8_0008C77CC149_.wvu.PrintTitles" hidden="1">#REF!</definedName>
    <definedName name="Z_3FBA104B_5DE2_11D2_8EE8_0008C77CC149_.wvu.PrintArea" localSheetId="21" hidden="1">#REF!</definedName>
    <definedName name="Z_3FBA104B_5DE2_11D2_8EE8_0008C77CC149_.wvu.PrintArea" hidden="1">#REF!</definedName>
    <definedName name="Z_3FBA104B_5DE2_11D2_8EE8_0008C77CC149_.wvu.PrintTitles" localSheetId="21" hidden="1">#REF!</definedName>
    <definedName name="Z_3FBA104B_5DE2_11D2_8EE8_0008C77CC149_.wvu.PrintTitles" hidden="1">#REF!</definedName>
    <definedName name="Z_3FBA1058_5DE2_11D2_8EE8_0008C77CC149_.wvu.PrintArea" localSheetId="21" hidden="1">#REF!</definedName>
    <definedName name="Z_3FBA1058_5DE2_11D2_8EE8_0008C77CC149_.wvu.PrintArea" hidden="1">#REF!</definedName>
    <definedName name="Z_3FBA1058_5DE2_11D2_8EE8_0008C77CC149_.wvu.PrintTitles" localSheetId="21" hidden="1">#REF!,#REF!</definedName>
    <definedName name="Z_3FBA1058_5DE2_11D2_8EE8_0008C77CC149_.wvu.PrintTitles" hidden="1">#REF!,#REF!</definedName>
    <definedName name="Z_3FE15DB3_17FC_11D2_8E97_0008C77CC149_.wvu.PrintArea" localSheetId="21" hidden="1">#REF!</definedName>
    <definedName name="Z_3FE15DB3_17FC_11D2_8E97_0008C77CC149_.wvu.PrintArea" hidden="1">#REF!</definedName>
    <definedName name="Z_3FE15DB3_17FC_11D2_8E97_0008C77CC149_.wvu.PrintTitles" localSheetId="21" hidden="1">#REF!</definedName>
    <definedName name="Z_3FE15DB3_17FC_11D2_8E97_0008C77CC149_.wvu.PrintTitles" hidden="1">#REF!</definedName>
    <definedName name="Z_3FE15DC2_17FC_11D2_8E97_0008C77CC149_.wvu.PrintArea" localSheetId="21" hidden="1">#REF!</definedName>
    <definedName name="Z_3FE15DC2_17FC_11D2_8E97_0008C77CC149_.wvu.PrintArea" hidden="1">#REF!</definedName>
    <definedName name="Z_3FE15DC2_17FC_11D2_8E97_0008C77CC149_.wvu.PrintTitles" localSheetId="21" hidden="1">#REF!</definedName>
    <definedName name="Z_3FE15DC2_17FC_11D2_8E97_0008C77CC149_.wvu.PrintTitles" hidden="1">#REF!</definedName>
    <definedName name="Z_3FE15DCF_17FC_11D2_8E97_0008C77CC149_.wvu.PrintArea" localSheetId="21" hidden="1">#REF!</definedName>
    <definedName name="Z_3FE15DCF_17FC_11D2_8E97_0008C77CC149_.wvu.PrintArea" hidden="1">#REF!</definedName>
    <definedName name="Z_3FE15DCF_17FC_11D2_8E97_0008C77CC149_.wvu.PrintTitles" localSheetId="21" hidden="1">#REF!,#REF!</definedName>
    <definedName name="Z_3FE15DCF_17FC_11D2_8E97_0008C77CC149_.wvu.PrintTitles" hidden="1">#REF!,#REF!</definedName>
    <definedName name="Z_4CC3570C_99A5_11D2_8E90_0008C7BCAF29_.wvu.PrintArea" localSheetId="21" hidden="1">#REF!</definedName>
    <definedName name="Z_4CC3570C_99A5_11D2_8E90_0008C7BCAF29_.wvu.PrintArea" hidden="1">#REF!</definedName>
    <definedName name="Z_4CC3570C_99A5_11D2_8E90_0008C7BCAF29_.wvu.PrintTitles" localSheetId="21" hidden="1">#REF!,#REF!</definedName>
    <definedName name="Z_4CC3570C_99A5_11D2_8E90_0008C7BCAF29_.wvu.PrintTitles" hidden="1">#REF!,#REF!</definedName>
    <definedName name="Z_4CC3570F_99A5_11D2_8E90_0008C7BCAF29_.wvu.PrintArea" localSheetId="21" hidden="1">#REF!</definedName>
    <definedName name="Z_4CC3570F_99A5_11D2_8E90_0008C7BCAF29_.wvu.PrintArea" hidden="1">#REF!</definedName>
    <definedName name="Z_4CC3570F_99A5_11D2_8E90_0008C7BCAF29_.wvu.PrintTitles" localSheetId="21" hidden="1">#REF!</definedName>
    <definedName name="Z_4CC3570F_99A5_11D2_8E90_0008C7BCAF29_.wvu.PrintTitles" hidden="1">#REF!</definedName>
    <definedName name="Z_4CC35714_99A5_11D2_8E90_0008C7BCAF29_.wvu.PrintArea" localSheetId="21" hidden="1">#REF!</definedName>
    <definedName name="Z_4CC35714_99A5_11D2_8E90_0008C7BCAF29_.wvu.PrintArea" hidden="1">#REF!</definedName>
    <definedName name="Z_4CC35714_99A5_11D2_8E90_0008C7BCAF29_.wvu.PrintTitles" localSheetId="21" hidden="1">#REF!,#REF!</definedName>
    <definedName name="Z_4CC35714_99A5_11D2_8E90_0008C7BCAF29_.wvu.PrintTitles" hidden="1">#REF!,#REF!</definedName>
    <definedName name="Z_4CC35716_99A5_11D2_8E90_0008C7BCAF29_.wvu.PrintArea" localSheetId="21" hidden="1">#REF!</definedName>
    <definedName name="Z_4CC35716_99A5_11D2_8E90_0008C7BCAF29_.wvu.PrintArea" hidden="1">#REF!</definedName>
    <definedName name="Z_4CC35716_99A5_11D2_8E90_0008C7BCAF29_.wvu.PrintTitles" localSheetId="21" hidden="1">#REF!,#REF!</definedName>
    <definedName name="Z_4CC35716_99A5_11D2_8E90_0008C7BCAF29_.wvu.PrintTitles" hidden="1">#REF!,#REF!</definedName>
    <definedName name="Z_4CC35719_99A5_11D2_8E90_0008C7BCAF29_.wvu.PrintArea" localSheetId="21" hidden="1">#REF!</definedName>
    <definedName name="Z_4CC35719_99A5_11D2_8E90_0008C7BCAF29_.wvu.PrintArea" hidden="1">#REF!</definedName>
    <definedName name="Z_4CC35719_99A5_11D2_8E90_0008C7BCAF29_.wvu.PrintTitles" localSheetId="21" hidden="1">#REF!</definedName>
    <definedName name="Z_4CC35719_99A5_11D2_8E90_0008C7BCAF29_.wvu.PrintTitles" hidden="1">#REF!</definedName>
    <definedName name="Z_4CC3571E_99A5_11D2_8E90_0008C7BCAF29_.wvu.PrintArea" localSheetId="21" hidden="1">#REF!</definedName>
    <definedName name="Z_4CC3571E_99A5_11D2_8E90_0008C7BCAF29_.wvu.PrintArea" hidden="1">#REF!</definedName>
    <definedName name="Z_4CC3571E_99A5_11D2_8E90_0008C7BCAF29_.wvu.PrintTitles" localSheetId="21" hidden="1">#REF!,#REF!</definedName>
    <definedName name="Z_4CC3571E_99A5_11D2_8E90_0008C7BCAF29_.wvu.PrintTitles" hidden="1">#REF!,#REF!</definedName>
    <definedName name="Z_4CC35721_99A5_11D2_8E90_0008C7BCAF29_.wvu.PrintArea" localSheetId="21" hidden="1">#REF!</definedName>
    <definedName name="Z_4CC35721_99A5_11D2_8E90_0008C7BCAF29_.wvu.PrintArea" hidden="1">#REF!</definedName>
    <definedName name="Z_4CC35721_99A5_11D2_8E90_0008C7BCAF29_.wvu.PrintTitles" localSheetId="21" hidden="1">#REF!,#REF!</definedName>
    <definedName name="Z_4CC35721_99A5_11D2_8E90_0008C7BCAF29_.wvu.PrintTitles" hidden="1">#REF!,#REF!</definedName>
    <definedName name="Z_5F95E421_892A_11D2_8E7F_0008C7809E09_.wvu.PrintArea" localSheetId="21" hidden="1">#REF!</definedName>
    <definedName name="Z_5F95E421_892A_11D2_8E7F_0008C7809E09_.wvu.PrintArea" hidden="1">#REF!</definedName>
    <definedName name="Z_5F95E421_892A_11D2_8E7F_0008C7809E09_.wvu.PrintTitles" localSheetId="21" hidden="1">#REF!,#REF!</definedName>
    <definedName name="Z_5F95E421_892A_11D2_8E7F_0008C7809E09_.wvu.PrintTitles" hidden="1">#REF!,#REF!</definedName>
    <definedName name="Z_5F95E424_892A_11D2_8E7F_0008C7809E09_.wvu.PrintArea" localSheetId="21" hidden="1">#REF!</definedName>
    <definedName name="Z_5F95E424_892A_11D2_8E7F_0008C7809E09_.wvu.PrintArea" hidden="1">#REF!</definedName>
    <definedName name="Z_5F95E424_892A_11D2_8E7F_0008C7809E09_.wvu.PrintTitles" localSheetId="21" hidden="1">#REF!</definedName>
    <definedName name="Z_5F95E424_892A_11D2_8E7F_0008C7809E09_.wvu.PrintTitles" hidden="1">#REF!</definedName>
    <definedName name="Z_5F95E429_892A_11D2_8E7F_0008C7809E09_.wvu.PrintArea" localSheetId="21" hidden="1">#REF!</definedName>
    <definedName name="Z_5F95E429_892A_11D2_8E7F_0008C7809E09_.wvu.PrintArea" hidden="1">#REF!</definedName>
    <definedName name="Z_5F95E429_892A_11D2_8E7F_0008C7809E09_.wvu.PrintTitles" localSheetId="21" hidden="1">#REF!,#REF!</definedName>
    <definedName name="Z_5F95E429_892A_11D2_8E7F_0008C7809E09_.wvu.PrintTitles" hidden="1">#REF!,#REF!</definedName>
    <definedName name="Z_5F95E42B_892A_11D2_8E7F_0008C7809E09_.wvu.PrintArea" localSheetId="21" hidden="1">#REF!</definedName>
    <definedName name="Z_5F95E42B_892A_11D2_8E7F_0008C7809E09_.wvu.PrintArea" hidden="1">#REF!</definedName>
    <definedName name="Z_5F95E42B_892A_11D2_8E7F_0008C7809E09_.wvu.PrintTitles" localSheetId="21" hidden="1">#REF!,#REF!</definedName>
    <definedName name="Z_5F95E42B_892A_11D2_8E7F_0008C7809E09_.wvu.PrintTitles" hidden="1">#REF!,#REF!</definedName>
    <definedName name="Z_5F95E42E_892A_11D2_8E7F_0008C7809E09_.wvu.PrintArea" localSheetId="21" hidden="1">#REF!</definedName>
    <definedName name="Z_5F95E42E_892A_11D2_8E7F_0008C7809E09_.wvu.PrintArea" hidden="1">#REF!</definedName>
    <definedName name="Z_5F95E42E_892A_11D2_8E7F_0008C7809E09_.wvu.PrintTitles" localSheetId="21" hidden="1">#REF!</definedName>
    <definedName name="Z_5F95E42E_892A_11D2_8E7F_0008C7809E09_.wvu.PrintTitles" hidden="1">#REF!</definedName>
    <definedName name="Z_5F95E433_892A_11D2_8E7F_0008C7809E09_.wvu.PrintArea" localSheetId="21" hidden="1">#REF!</definedName>
    <definedName name="Z_5F95E433_892A_11D2_8E7F_0008C7809E09_.wvu.PrintArea" hidden="1">#REF!</definedName>
    <definedName name="Z_5F95E433_892A_11D2_8E7F_0008C7809E09_.wvu.PrintTitles" localSheetId="21" hidden="1">#REF!,#REF!</definedName>
    <definedName name="Z_5F95E433_892A_11D2_8E7F_0008C7809E09_.wvu.PrintTitles" hidden="1">#REF!,#REF!</definedName>
    <definedName name="Z_5F95E436_892A_11D2_8E7F_0008C7809E09_.wvu.PrintArea" localSheetId="21" hidden="1">#REF!</definedName>
    <definedName name="Z_5F95E436_892A_11D2_8E7F_0008C7809E09_.wvu.PrintArea" hidden="1">#REF!</definedName>
    <definedName name="Z_5F95E436_892A_11D2_8E7F_0008C7809E09_.wvu.PrintTitles" localSheetId="21" hidden="1">#REF!,#REF!</definedName>
    <definedName name="Z_5F95E436_892A_11D2_8E7F_0008C7809E09_.wvu.PrintTitles" hidden="1">#REF!,#REF!</definedName>
    <definedName name="Z_61DB0F02_10ED_11D2_8E73_0008C77C0743_.wvu.PrintArea" localSheetId="21" hidden="1">#REF!</definedName>
    <definedName name="Z_61DB0F02_10ED_11D2_8E73_0008C77C0743_.wvu.PrintArea" hidden="1">#REF!</definedName>
    <definedName name="Z_61DB0F02_10ED_11D2_8E73_0008C77C0743_.wvu.PrintTitles" localSheetId="21" hidden="1">#REF!</definedName>
    <definedName name="Z_61DB0F02_10ED_11D2_8E73_0008C77C0743_.wvu.PrintTitles" hidden="1">#REF!</definedName>
    <definedName name="Z_61DB0F11_10ED_11D2_8E73_0008C77C0743_.wvu.PrintArea" localSheetId="21" hidden="1">#REF!</definedName>
    <definedName name="Z_61DB0F11_10ED_11D2_8E73_0008C77C0743_.wvu.PrintArea" hidden="1">#REF!</definedName>
    <definedName name="Z_61DB0F11_10ED_11D2_8E73_0008C77C0743_.wvu.PrintTitles" localSheetId="21" hidden="1">#REF!</definedName>
    <definedName name="Z_61DB0F11_10ED_11D2_8E73_0008C77C0743_.wvu.PrintTitles" hidden="1">#REF!</definedName>
    <definedName name="Z_61DB0F1E_10ED_11D2_8E73_0008C77C0743_.wvu.PrintArea" localSheetId="21" hidden="1">#REF!</definedName>
    <definedName name="Z_61DB0F1E_10ED_11D2_8E73_0008C77C0743_.wvu.PrintArea" hidden="1">#REF!</definedName>
    <definedName name="Z_61DB0F1E_10ED_11D2_8E73_0008C77C0743_.wvu.PrintTitles" localSheetId="21" hidden="1">#REF!,#REF!</definedName>
    <definedName name="Z_61DB0F1E_10ED_11D2_8E73_0008C77C0743_.wvu.PrintTitles" hidden="1">#REF!,#REF!</definedName>
    <definedName name="Z_6749F589_14FD_11D3_8EF9_0008C7BCAF29_.wvu.PrintArea" localSheetId="21" hidden="1">#REF!</definedName>
    <definedName name="Z_6749F589_14FD_11D3_8EF9_0008C7BCAF29_.wvu.PrintArea" hidden="1">#REF!</definedName>
    <definedName name="Z_6749F589_14FD_11D3_8EF9_0008C7BCAF29_.wvu.PrintTitles" localSheetId="21" hidden="1">#REF!</definedName>
    <definedName name="Z_6749F589_14FD_11D3_8EF9_0008C7BCAF29_.wvu.PrintTitles" hidden="1">#REF!</definedName>
    <definedName name="Z_6749F59C_14FD_11D3_8EF9_0008C7BCAF29_.wvu.PrintArea" localSheetId="21" hidden="1">#REF!</definedName>
    <definedName name="Z_6749F59C_14FD_11D3_8EF9_0008C7BCAF29_.wvu.PrintArea" hidden="1">#REF!</definedName>
    <definedName name="Z_6749F59C_14FD_11D3_8EF9_0008C7BCAF29_.wvu.PrintTitles" localSheetId="21" hidden="1">#REF!</definedName>
    <definedName name="Z_6749F59C_14FD_11D3_8EF9_0008C7BCAF29_.wvu.PrintTitles" hidden="1">#REF!</definedName>
    <definedName name="Z_6749F5AC_14FD_11D3_8EF9_0008C7BCAF29_.wvu.PrintArea" localSheetId="21" hidden="1">#REF!</definedName>
    <definedName name="Z_6749F5AC_14FD_11D3_8EF9_0008C7BCAF29_.wvu.PrintArea" hidden="1">#REF!</definedName>
    <definedName name="Z_6749F5AC_14FD_11D3_8EF9_0008C7BCAF29_.wvu.PrintTitles" localSheetId="21" hidden="1">#REF!,#REF!</definedName>
    <definedName name="Z_6749F5AC_14FD_11D3_8EF9_0008C7BCAF29_.wvu.PrintTitles" hidden="1">#REF!,#REF!</definedName>
    <definedName name="Z_68F84A93_5E0B_11D2_8EEE_0008C7BCAF29_.wvu.PrintArea" localSheetId="21" hidden="1">#REF!</definedName>
    <definedName name="Z_68F84A93_5E0B_11D2_8EEE_0008C7BCAF29_.wvu.PrintArea" hidden="1">#REF!</definedName>
    <definedName name="Z_68F84A93_5E0B_11D2_8EEE_0008C7BCAF29_.wvu.PrintTitles" localSheetId="21" hidden="1">#REF!</definedName>
    <definedName name="Z_68F84A93_5E0B_11D2_8EEE_0008C7BCAF29_.wvu.PrintTitles" hidden="1">#REF!</definedName>
    <definedName name="Z_68F84AA2_5E0B_11D2_8EEE_0008C7BCAF29_.wvu.PrintArea" localSheetId="21" hidden="1">#REF!</definedName>
    <definedName name="Z_68F84AA2_5E0B_11D2_8EEE_0008C7BCAF29_.wvu.PrintArea" hidden="1">#REF!</definedName>
    <definedName name="Z_68F84AA2_5E0B_11D2_8EEE_0008C7BCAF29_.wvu.PrintTitles" localSheetId="21" hidden="1">#REF!</definedName>
    <definedName name="Z_68F84AA2_5E0B_11D2_8EEE_0008C7BCAF29_.wvu.PrintTitles" hidden="1">#REF!</definedName>
    <definedName name="Z_68F84AAF_5E0B_11D2_8EEE_0008C7BCAF29_.wvu.PrintArea" localSheetId="21" hidden="1">#REF!</definedName>
    <definedName name="Z_68F84AAF_5E0B_11D2_8EEE_0008C7BCAF29_.wvu.PrintArea" hidden="1">#REF!</definedName>
    <definedName name="Z_68F84AAF_5E0B_11D2_8EEE_0008C7BCAF29_.wvu.PrintTitles" localSheetId="21" hidden="1">#REF!,#REF!</definedName>
    <definedName name="Z_68F84AAF_5E0B_11D2_8EEE_0008C7BCAF29_.wvu.PrintTitles" hidden="1">#REF!,#REF!</definedName>
    <definedName name="Z_68F84ABA_5E0B_11D2_8EEE_0008C7BCAF29_.wvu.PrintArea" localSheetId="21" hidden="1">#REF!</definedName>
    <definedName name="Z_68F84ABA_5E0B_11D2_8EEE_0008C7BCAF29_.wvu.PrintArea" hidden="1">#REF!</definedName>
    <definedName name="Z_68F84ABA_5E0B_11D2_8EEE_0008C7BCAF29_.wvu.PrintTitles" localSheetId="21" hidden="1">#REF!,#REF!</definedName>
    <definedName name="Z_68F84ABA_5E0B_11D2_8EEE_0008C7BCAF29_.wvu.PrintTitles" hidden="1">#REF!,#REF!</definedName>
    <definedName name="Z_68F84ABC_5E0B_11D2_8EEE_0008C7BCAF29_.wvu.PrintArea" localSheetId="21" hidden="1">#REF!</definedName>
    <definedName name="Z_68F84ABC_5E0B_11D2_8EEE_0008C7BCAF29_.wvu.PrintArea" hidden="1">#REF!</definedName>
    <definedName name="Z_68F84ABC_5E0B_11D2_8EEE_0008C7BCAF29_.wvu.PrintTitles" localSheetId="21" hidden="1">#REF!</definedName>
    <definedName name="Z_68F84ABC_5E0B_11D2_8EEE_0008C7BCAF29_.wvu.PrintTitles" hidden="1">#REF!</definedName>
    <definedName name="Z_68F84ABF_5E0B_11D2_8EEE_0008C7BCAF29_.wvu.PrintArea" localSheetId="21" hidden="1">#REF!</definedName>
    <definedName name="Z_68F84ABF_5E0B_11D2_8EEE_0008C7BCAF29_.wvu.PrintArea" hidden="1">#REF!</definedName>
    <definedName name="Z_68F84ABF_5E0B_11D2_8EEE_0008C7BCAF29_.wvu.PrintTitles" localSheetId="21" hidden="1">#REF!,#REF!</definedName>
    <definedName name="Z_68F84ABF_5E0B_11D2_8EEE_0008C7BCAF29_.wvu.PrintTitles" hidden="1">#REF!,#REF!</definedName>
    <definedName name="Z_68F84AC1_5E0B_11D2_8EEE_0008C7BCAF29_.wvu.PrintArea" localSheetId="21" hidden="1">#REF!</definedName>
    <definedName name="Z_68F84AC1_5E0B_11D2_8EEE_0008C7BCAF29_.wvu.PrintArea" hidden="1">#REF!</definedName>
    <definedName name="Z_68F84AC1_5E0B_11D2_8EEE_0008C7BCAF29_.wvu.PrintTitles" localSheetId="21" hidden="1">#REF!,#REF!</definedName>
    <definedName name="Z_68F84AC1_5E0B_11D2_8EEE_0008C7BCAF29_.wvu.PrintTitles" hidden="1">#REF!,#REF!</definedName>
    <definedName name="Z_68F84AC3_5E0B_11D2_8EEE_0008C7BCAF29_.wvu.PrintArea" localSheetId="21" hidden="1">#REF!</definedName>
    <definedName name="Z_68F84AC3_5E0B_11D2_8EEE_0008C7BCAF29_.wvu.PrintArea" hidden="1">#REF!</definedName>
    <definedName name="Z_68F84AC3_5E0B_11D2_8EEE_0008C7BCAF29_.wvu.PrintTitles" localSheetId="21" hidden="1">#REF!</definedName>
    <definedName name="Z_68F84AC3_5E0B_11D2_8EEE_0008C7BCAF29_.wvu.PrintTitles" hidden="1">#REF!</definedName>
    <definedName name="Z_68F84AC6_5E0B_11D2_8EEE_0008C7BCAF29_.wvu.PrintArea" localSheetId="21" hidden="1">#REF!</definedName>
    <definedName name="Z_68F84AC6_5E0B_11D2_8EEE_0008C7BCAF29_.wvu.PrintArea" hidden="1">#REF!</definedName>
    <definedName name="Z_68F84AC6_5E0B_11D2_8EEE_0008C7BCAF29_.wvu.PrintTitles" localSheetId="21" hidden="1">#REF!,#REF!</definedName>
    <definedName name="Z_68F84AC6_5E0B_11D2_8EEE_0008C7BCAF29_.wvu.PrintTitles" hidden="1">#REF!,#REF!</definedName>
    <definedName name="Z_68F84AC8_5E0B_11D2_8EEE_0008C7BCAF29_.wvu.PrintArea" localSheetId="21" hidden="1">#REF!</definedName>
    <definedName name="Z_68F84AC8_5E0B_11D2_8EEE_0008C7BCAF29_.wvu.PrintArea" hidden="1">#REF!</definedName>
    <definedName name="Z_68F84AC8_5E0B_11D2_8EEE_0008C7BCAF29_.wvu.PrintTitles" localSheetId="21" hidden="1">#REF!,#REF!</definedName>
    <definedName name="Z_68F84AC8_5E0B_11D2_8EEE_0008C7BCAF29_.wvu.PrintTitles" hidden="1">#REF!,#REF!</definedName>
    <definedName name="Z_68F84ACE_5E0B_11D2_8EEE_0008C7BCAF29_.wvu.PrintArea" localSheetId="21" hidden="1">#REF!</definedName>
    <definedName name="Z_68F84ACE_5E0B_11D2_8EEE_0008C7BCAF29_.wvu.PrintArea" hidden="1">#REF!</definedName>
    <definedName name="Z_68F84ACE_5E0B_11D2_8EEE_0008C7BCAF29_.wvu.PrintTitles" localSheetId="21" hidden="1">#REF!</definedName>
    <definedName name="Z_68F84ACE_5E0B_11D2_8EEE_0008C7BCAF29_.wvu.PrintTitles" hidden="1">#REF!</definedName>
    <definedName name="Z_68F84ADD_5E0B_11D2_8EEE_0008C7BCAF29_.wvu.PrintArea" localSheetId="21" hidden="1">#REF!</definedName>
    <definedName name="Z_68F84ADD_5E0B_11D2_8EEE_0008C7BCAF29_.wvu.PrintArea" hidden="1">#REF!</definedName>
    <definedName name="Z_68F84ADD_5E0B_11D2_8EEE_0008C7BCAF29_.wvu.PrintTitles" localSheetId="21" hidden="1">#REF!</definedName>
    <definedName name="Z_68F84ADD_5E0B_11D2_8EEE_0008C7BCAF29_.wvu.PrintTitles" hidden="1">#REF!</definedName>
    <definedName name="Z_68F84AEA_5E0B_11D2_8EEE_0008C7BCAF29_.wvu.PrintArea" localSheetId="21" hidden="1">#REF!</definedName>
    <definedName name="Z_68F84AEA_5E0B_11D2_8EEE_0008C7BCAF29_.wvu.PrintArea" hidden="1">#REF!</definedName>
    <definedName name="Z_68F84AEA_5E0B_11D2_8EEE_0008C7BCAF29_.wvu.PrintTitles" localSheetId="21" hidden="1">#REF!,#REF!</definedName>
    <definedName name="Z_68F84AEA_5E0B_11D2_8EEE_0008C7BCAF29_.wvu.PrintTitles" hidden="1">#REF!,#REF!</definedName>
    <definedName name="Z_68F84AF6_5E0B_11D2_8EEE_0008C7BCAF29_.wvu.PrintArea" localSheetId="21" hidden="1">#REF!</definedName>
    <definedName name="Z_68F84AF6_5E0B_11D2_8EEE_0008C7BCAF29_.wvu.PrintArea" hidden="1">#REF!</definedName>
    <definedName name="Z_68F84AF6_5E0B_11D2_8EEE_0008C7BCAF29_.wvu.PrintTitles" localSheetId="21" hidden="1">#REF!,#REF!</definedName>
    <definedName name="Z_68F84AF6_5E0B_11D2_8EEE_0008C7BCAF29_.wvu.PrintTitles" hidden="1">#REF!,#REF!</definedName>
    <definedName name="Z_68F84AF9_5E0B_11D2_8EEE_0008C7BCAF29_.wvu.PrintArea" localSheetId="21" hidden="1">#REF!</definedName>
    <definedName name="Z_68F84AF9_5E0B_11D2_8EEE_0008C7BCAF29_.wvu.PrintArea" hidden="1">#REF!</definedName>
    <definedName name="Z_68F84AF9_5E0B_11D2_8EEE_0008C7BCAF29_.wvu.PrintTitles" localSheetId="21" hidden="1">#REF!</definedName>
    <definedName name="Z_68F84AF9_5E0B_11D2_8EEE_0008C7BCAF29_.wvu.PrintTitles" hidden="1">#REF!</definedName>
    <definedName name="Z_68F84AFE_5E0B_11D2_8EEE_0008C7BCAF29_.wvu.PrintArea" localSheetId="21" hidden="1">#REF!</definedName>
    <definedName name="Z_68F84AFE_5E0B_11D2_8EEE_0008C7BCAF29_.wvu.PrintArea" hidden="1">#REF!</definedName>
    <definedName name="Z_68F84AFE_5E0B_11D2_8EEE_0008C7BCAF29_.wvu.PrintTitles" localSheetId="21" hidden="1">#REF!,#REF!</definedName>
    <definedName name="Z_68F84AFE_5E0B_11D2_8EEE_0008C7BCAF29_.wvu.PrintTitles" hidden="1">#REF!,#REF!</definedName>
    <definedName name="Z_68F84B00_5E0B_11D2_8EEE_0008C7BCAF29_.wvu.PrintArea" localSheetId="21" hidden="1">#REF!</definedName>
    <definedName name="Z_68F84B00_5E0B_11D2_8EEE_0008C7BCAF29_.wvu.PrintArea" hidden="1">#REF!</definedName>
    <definedName name="Z_68F84B00_5E0B_11D2_8EEE_0008C7BCAF29_.wvu.PrintTitles" localSheetId="21" hidden="1">#REF!,#REF!</definedName>
    <definedName name="Z_68F84B00_5E0B_11D2_8EEE_0008C7BCAF29_.wvu.PrintTitles" hidden="1">#REF!,#REF!</definedName>
    <definedName name="Z_68F84B03_5E0B_11D2_8EEE_0008C7BCAF29_.wvu.PrintArea" localSheetId="21" hidden="1">#REF!</definedName>
    <definedName name="Z_68F84B03_5E0B_11D2_8EEE_0008C7BCAF29_.wvu.PrintArea" hidden="1">#REF!</definedName>
    <definedName name="Z_68F84B03_5E0B_11D2_8EEE_0008C7BCAF29_.wvu.PrintTitles" localSheetId="21" hidden="1">#REF!</definedName>
    <definedName name="Z_68F84B03_5E0B_11D2_8EEE_0008C7BCAF29_.wvu.PrintTitles" hidden="1">#REF!</definedName>
    <definedName name="Z_68F84B08_5E0B_11D2_8EEE_0008C7BCAF29_.wvu.PrintArea" localSheetId="21" hidden="1">#REF!</definedName>
    <definedName name="Z_68F84B08_5E0B_11D2_8EEE_0008C7BCAF29_.wvu.PrintArea" hidden="1">#REF!</definedName>
    <definedName name="Z_68F84B08_5E0B_11D2_8EEE_0008C7BCAF29_.wvu.PrintTitles" localSheetId="21" hidden="1">#REF!,#REF!</definedName>
    <definedName name="Z_68F84B08_5E0B_11D2_8EEE_0008C7BCAF29_.wvu.PrintTitles" hidden="1">#REF!,#REF!</definedName>
    <definedName name="Z_68F84B0B_5E0B_11D2_8EEE_0008C7BCAF29_.wvu.PrintArea" localSheetId="21" hidden="1">#REF!</definedName>
    <definedName name="Z_68F84B0B_5E0B_11D2_8EEE_0008C7BCAF29_.wvu.PrintArea" hidden="1">#REF!</definedName>
    <definedName name="Z_68F84B0B_5E0B_11D2_8EEE_0008C7BCAF29_.wvu.PrintTitles" localSheetId="21" hidden="1">#REF!,#REF!</definedName>
    <definedName name="Z_68F84B0B_5E0B_11D2_8EEE_0008C7BCAF29_.wvu.PrintTitles" hidden="1">#REF!,#REF!</definedName>
    <definedName name="Z_68F84B11_5E0B_11D2_8EEE_0008C7BCAF29_.wvu.PrintArea" localSheetId="21" hidden="1">#REF!</definedName>
    <definedName name="Z_68F84B11_5E0B_11D2_8EEE_0008C7BCAF29_.wvu.PrintArea" hidden="1">#REF!</definedName>
    <definedName name="Z_68F84B11_5E0B_11D2_8EEE_0008C7BCAF29_.wvu.PrintTitles" localSheetId="21" hidden="1">#REF!,#REF!</definedName>
    <definedName name="Z_68F84B11_5E0B_11D2_8EEE_0008C7BCAF29_.wvu.PrintTitles" hidden="1">#REF!,#REF!</definedName>
    <definedName name="Z_68F84B14_5E0B_11D2_8EEE_0008C7BCAF29_.wvu.PrintArea" localSheetId="21" hidden="1">#REF!</definedName>
    <definedName name="Z_68F84B14_5E0B_11D2_8EEE_0008C7BCAF29_.wvu.PrintArea" hidden="1">#REF!</definedName>
    <definedName name="Z_68F84B14_5E0B_11D2_8EEE_0008C7BCAF29_.wvu.PrintTitles" localSheetId="21" hidden="1">#REF!</definedName>
    <definedName name="Z_68F84B14_5E0B_11D2_8EEE_0008C7BCAF29_.wvu.PrintTitles" hidden="1">#REF!</definedName>
    <definedName name="Z_68F84B19_5E0B_11D2_8EEE_0008C7BCAF29_.wvu.PrintArea" localSheetId="21" hidden="1">#REF!</definedName>
    <definedName name="Z_68F84B19_5E0B_11D2_8EEE_0008C7BCAF29_.wvu.PrintArea" hidden="1">#REF!</definedName>
    <definedName name="Z_68F84B19_5E0B_11D2_8EEE_0008C7BCAF29_.wvu.PrintTitles" localSheetId="21" hidden="1">#REF!,#REF!</definedName>
    <definedName name="Z_68F84B19_5E0B_11D2_8EEE_0008C7BCAF29_.wvu.PrintTitles" hidden="1">#REF!,#REF!</definedName>
    <definedName name="Z_68F84B1B_5E0B_11D2_8EEE_0008C7BCAF29_.wvu.PrintArea" localSheetId="21" hidden="1">#REF!</definedName>
    <definedName name="Z_68F84B1B_5E0B_11D2_8EEE_0008C7BCAF29_.wvu.PrintArea" hidden="1">#REF!</definedName>
    <definedName name="Z_68F84B1B_5E0B_11D2_8EEE_0008C7BCAF29_.wvu.PrintTitles" localSheetId="21" hidden="1">#REF!,#REF!</definedName>
    <definedName name="Z_68F84B1B_5E0B_11D2_8EEE_0008C7BCAF29_.wvu.PrintTitles" hidden="1">#REF!,#REF!</definedName>
    <definedName name="Z_68F84B1E_5E0B_11D2_8EEE_0008C7BCAF29_.wvu.PrintArea" localSheetId="21" hidden="1">#REF!</definedName>
    <definedName name="Z_68F84B1E_5E0B_11D2_8EEE_0008C7BCAF29_.wvu.PrintArea" hidden="1">#REF!</definedName>
    <definedName name="Z_68F84B1E_5E0B_11D2_8EEE_0008C7BCAF29_.wvu.PrintTitles" localSheetId="21" hidden="1">#REF!</definedName>
    <definedName name="Z_68F84B1E_5E0B_11D2_8EEE_0008C7BCAF29_.wvu.PrintTitles" hidden="1">#REF!</definedName>
    <definedName name="Z_68F84B23_5E0B_11D2_8EEE_0008C7BCAF29_.wvu.PrintArea" localSheetId="21" hidden="1">#REF!</definedName>
    <definedName name="Z_68F84B23_5E0B_11D2_8EEE_0008C7BCAF29_.wvu.PrintArea" hidden="1">#REF!</definedName>
    <definedName name="Z_68F84B23_5E0B_11D2_8EEE_0008C7BCAF29_.wvu.PrintTitles" localSheetId="21" hidden="1">#REF!,#REF!</definedName>
    <definedName name="Z_68F84B23_5E0B_11D2_8EEE_0008C7BCAF29_.wvu.PrintTitles" hidden="1">#REF!,#REF!</definedName>
    <definedName name="Z_68F84B26_5E0B_11D2_8EEE_0008C7BCAF29_.wvu.PrintArea" localSheetId="21" hidden="1">#REF!</definedName>
    <definedName name="Z_68F84B26_5E0B_11D2_8EEE_0008C7BCAF29_.wvu.PrintArea" hidden="1">#REF!</definedName>
    <definedName name="Z_68F84B26_5E0B_11D2_8EEE_0008C7BCAF29_.wvu.PrintTitles" localSheetId="21" hidden="1">#REF!,#REF!</definedName>
    <definedName name="Z_68F84B26_5E0B_11D2_8EEE_0008C7BCAF29_.wvu.PrintTitles" hidden="1">#REF!,#REF!</definedName>
    <definedName name="Z_76FBE7D5_5EAD_11D2_8EEF_0008C7BCAF29_.wvu.PrintArea" localSheetId="21" hidden="1">#REF!</definedName>
    <definedName name="Z_76FBE7D5_5EAD_11D2_8EEF_0008C7BCAF29_.wvu.PrintArea" hidden="1">#REF!</definedName>
    <definedName name="Z_76FBE7D5_5EAD_11D2_8EEF_0008C7BCAF29_.wvu.PrintTitles" localSheetId="21" hidden="1">#REF!,#REF!</definedName>
    <definedName name="Z_76FBE7D5_5EAD_11D2_8EEF_0008C7BCAF29_.wvu.PrintTitles" hidden="1">#REF!,#REF!</definedName>
    <definedName name="Z_76FBE7D7_5EAD_11D2_8EEF_0008C7BCAF29_.wvu.PrintArea" localSheetId="21" hidden="1">#REF!</definedName>
    <definedName name="Z_76FBE7D7_5EAD_11D2_8EEF_0008C7BCAF29_.wvu.PrintArea" hidden="1">#REF!</definedName>
    <definedName name="Z_76FBE7D7_5EAD_11D2_8EEF_0008C7BCAF29_.wvu.PrintTitles" localSheetId="21" hidden="1">#REF!</definedName>
    <definedName name="Z_76FBE7D7_5EAD_11D2_8EEF_0008C7BCAF29_.wvu.PrintTitles" hidden="1">#REF!</definedName>
    <definedName name="Z_76FBE7DA_5EAD_11D2_8EEF_0008C7BCAF29_.wvu.PrintArea" localSheetId="21" hidden="1">#REF!</definedName>
    <definedName name="Z_76FBE7DA_5EAD_11D2_8EEF_0008C7BCAF29_.wvu.PrintArea" hidden="1">#REF!</definedName>
    <definedName name="Z_76FBE7DA_5EAD_11D2_8EEF_0008C7BCAF29_.wvu.PrintTitles" localSheetId="21" hidden="1">#REF!,#REF!</definedName>
    <definedName name="Z_76FBE7DA_5EAD_11D2_8EEF_0008C7BCAF29_.wvu.PrintTitles" hidden="1">#REF!,#REF!</definedName>
    <definedName name="Z_76FBE7DC_5EAD_11D2_8EEF_0008C7BCAF29_.wvu.PrintArea" localSheetId="21" hidden="1">#REF!</definedName>
    <definedName name="Z_76FBE7DC_5EAD_11D2_8EEF_0008C7BCAF29_.wvu.PrintArea" hidden="1">#REF!</definedName>
    <definedName name="Z_76FBE7DC_5EAD_11D2_8EEF_0008C7BCAF29_.wvu.PrintTitles" localSheetId="21" hidden="1">#REF!,#REF!</definedName>
    <definedName name="Z_76FBE7DC_5EAD_11D2_8EEF_0008C7BCAF29_.wvu.PrintTitles" hidden="1">#REF!,#REF!</definedName>
    <definedName name="Z_76FBE7DE_5EAD_11D2_8EEF_0008C7BCAF29_.wvu.PrintArea" localSheetId="21" hidden="1">#REF!</definedName>
    <definedName name="Z_76FBE7DE_5EAD_11D2_8EEF_0008C7BCAF29_.wvu.PrintArea" hidden="1">#REF!</definedName>
    <definedName name="Z_76FBE7DE_5EAD_11D2_8EEF_0008C7BCAF29_.wvu.PrintTitles" localSheetId="21" hidden="1">#REF!</definedName>
    <definedName name="Z_76FBE7DE_5EAD_11D2_8EEF_0008C7BCAF29_.wvu.PrintTitles" hidden="1">#REF!</definedName>
    <definedName name="Z_76FBE7E1_5EAD_11D2_8EEF_0008C7BCAF29_.wvu.PrintArea" localSheetId="21" hidden="1">#REF!</definedName>
    <definedName name="Z_76FBE7E1_5EAD_11D2_8EEF_0008C7BCAF29_.wvu.PrintArea" hidden="1">#REF!</definedName>
    <definedName name="Z_76FBE7E1_5EAD_11D2_8EEF_0008C7BCAF29_.wvu.PrintTitles" localSheetId="21" hidden="1">#REF!,#REF!</definedName>
    <definedName name="Z_76FBE7E1_5EAD_11D2_8EEF_0008C7BCAF29_.wvu.PrintTitles" hidden="1">#REF!,#REF!</definedName>
    <definedName name="Z_76FBE7E3_5EAD_11D2_8EEF_0008C7BCAF29_.wvu.PrintArea" localSheetId="21" hidden="1">#REF!</definedName>
    <definedName name="Z_76FBE7E3_5EAD_11D2_8EEF_0008C7BCAF29_.wvu.PrintArea" hidden="1">#REF!</definedName>
    <definedName name="Z_76FBE7E3_5EAD_11D2_8EEF_0008C7BCAF29_.wvu.PrintTitles" localSheetId="21" hidden="1">#REF!,#REF!</definedName>
    <definedName name="Z_76FBE7E3_5EAD_11D2_8EEF_0008C7BCAF29_.wvu.PrintTitles" hidden="1">#REF!,#REF!</definedName>
    <definedName name="Z_974EFDB0_1051_11D2_8E71_0008C77C0743_.wvu.PrintArea" localSheetId="21" hidden="1">#REF!</definedName>
    <definedName name="Z_974EFDB0_1051_11D2_8E71_0008C77C0743_.wvu.PrintArea" hidden="1">#REF!</definedName>
    <definedName name="Z_974EFDB0_1051_11D2_8E71_0008C77C0743_.wvu.PrintTitles" localSheetId="21" hidden="1">#REF!,#REF!</definedName>
    <definedName name="Z_974EFDB0_1051_11D2_8E71_0008C77C0743_.wvu.PrintTitles" hidden="1">#REF!,#REF!</definedName>
    <definedName name="Z_974EFDB2_1051_11D2_8E71_0008C77C0743_.wvu.PrintArea" localSheetId="21" hidden="1">#REF!</definedName>
    <definedName name="Z_974EFDB2_1051_11D2_8E71_0008C77C0743_.wvu.PrintArea" hidden="1">#REF!</definedName>
    <definedName name="Z_974EFDB2_1051_11D2_8E71_0008C77C0743_.wvu.PrintTitles" localSheetId="21" hidden="1">#REF!</definedName>
    <definedName name="Z_974EFDB2_1051_11D2_8E71_0008C77C0743_.wvu.PrintTitles" hidden="1">#REF!</definedName>
    <definedName name="Z_974EFDB5_1051_11D2_8E71_0008C77C0743_.wvu.PrintArea" localSheetId="21" hidden="1">#REF!</definedName>
    <definedName name="Z_974EFDB5_1051_11D2_8E71_0008C77C0743_.wvu.PrintArea" hidden="1">#REF!</definedName>
    <definedName name="Z_974EFDB5_1051_11D2_8E71_0008C77C0743_.wvu.PrintTitles" localSheetId="21" hidden="1">#REF!,#REF!</definedName>
    <definedName name="Z_974EFDB5_1051_11D2_8E71_0008C77C0743_.wvu.PrintTitles" hidden="1">#REF!,#REF!</definedName>
    <definedName name="Z_974EFDB7_1051_11D2_8E71_0008C77C0743_.wvu.PrintArea" localSheetId="21" hidden="1">#REF!</definedName>
    <definedName name="Z_974EFDB7_1051_11D2_8E71_0008C77C0743_.wvu.PrintArea" hidden="1">#REF!</definedName>
    <definedName name="Z_974EFDB7_1051_11D2_8E71_0008C77C0743_.wvu.PrintTitles" localSheetId="21" hidden="1">#REF!,#REF!</definedName>
    <definedName name="Z_974EFDB7_1051_11D2_8E71_0008C77C0743_.wvu.PrintTitles" hidden="1">#REF!,#REF!</definedName>
    <definedName name="Z_974EFDB9_1051_11D2_8E71_0008C77C0743_.wvu.PrintArea" localSheetId="21" hidden="1">#REF!</definedName>
    <definedName name="Z_974EFDB9_1051_11D2_8E71_0008C77C0743_.wvu.PrintArea" hidden="1">#REF!</definedName>
    <definedName name="Z_974EFDB9_1051_11D2_8E71_0008C77C0743_.wvu.PrintTitles" localSheetId="21" hidden="1">#REF!</definedName>
    <definedName name="Z_974EFDB9_1051_11D2_8E71_0008C77C0743_.wvu.PrintTitles" hidden="1">#REF!</definedName>
    <definedName name="Z_974EFDBC_1051_11D2_8E71_0008C77C0743_.wvu.PrintArea" localSheetId="21" hidden="1">#REF!</definedName>
    <definedName name="Z_974EFDBC_1051_11D2_8E71_0008C77C0743_.wvu.PrintArea" hidden="1">#REF!</definedName>
    <definedName name="Z_974EFDBC_1051_11D2_8E71_0008C77C0743_.wvu.PrintTitles" localSheetId="21" hidden="1">#REF!,#REF!</definedName>
    <definedName name="Z_974EFDBC_1051_11D2_8E71_0008C77C0743_.wvu.PrintTitles" hidden="1">#REF!,#REF!</definedName>
    <definedName name="Z_974EFDBE_1051_11D2_8E71_0008C77C0743_.wvu.PrintArea" localSheetId="21" hidden="1">#REF!</definedName>
    <definedName name="Z_974EFDBE_1051_11D2_8E71_0008C77C0743_.wvu.PrintArea" hidden="1">#REF!</definedName>
    <definedName name="Z_974EFDBE_1051_11D2_8E71_0008C77C0743_.wvu.PrintTitles" localSheetId="21" hidden="1">#REF!,#REF!</definedName>
    <definedName name="Z_974EFDBE_1051_11D2_8E71_0008C77C0743_.wvu.PrintTitles" hidden="1">#REF!,#REF!</definedName>
    <definedName name="Z_A1DB4122_5E0E_11D2_8EC3_0008C77C0743_.wvu.PrintArea" localSheetId="21" hidden="1">#REF!</definedName>
    <definedName name="Z_A1DB4122_5E0E_11D2_8EC3_0008C77C0743_.wvu.PrintArea" hidden="1">#REF!</definedName>
    <definedName name="Z_A1DB4122_5E0E_11D2_8EC3_0008C77C0743_.wvu.PrintTitles" localSheetId="21" hidden="1">#REF!</definedName>
    <definedName name="Z_A1DB4122_5E0E_11D2_8EC3_0008C77C0743_.wvu.PrintTitles" hidden="1">#REF!</definedName>
    <definedName name="Z_A1DB4131_5E0E_11D2_8EC3_0008C77C0743_.wvu.PrintArea" localSheetId="21" hidden="1">#REF!</definedName>
    <definedName name="Z_A1DB4131_5E0E_11D2_8EC3_0008C77C0743_.wvu.PrintArea" hidden="1">#REF!</definedName>
    <definedName name="Z_A1DB4131_5E0E_11D2_8EC3_0008C77C0743_.wvu.PrintTitles" localSheetId="21" hidden="1">#REF!</definedName>
    <definedName name="Z_A1DB4131_5E0E_11D2_8EC3_0008C77C0743_.wvu.PrintTitles" hidden="1">#REF!</definedName>
    <definedName name="Z_A1DB413E_5E0E_11D2_8EC3_0008C77C0743_.wvu.PrintArea" localSheetId="21" hidden="1">#REF!</definedName>
    <definedName name="Z_A1DB413E_5E0E_11D2_8EC3_0008C77C0743_.wvu.PrintArea" hidden="1">#REF!</definedName>
    <definedName name="Z_A1DB413E_5E0E_11D2_8EC3_0008C77C0743_.wvu.PrintTitles" localSheetId="21" hidden="1">#REF!,#REF!</definedName>
    <definedName name="Z_A1DB413E_5E0E_11D2_8EC3_0008C77C0743_.wvu.PrintTitles" hidden="1">#REF!,#REF!</definedName>
    <definedName name="Z_A1DB414B_5E0E_11D2_8EC3_0008C77C0743_.wvu.PrintArea" localSheetId="21" hidden="1">#REF!</definedName>
    <definedName name="Z_A1DB414B_5E0E_11D2_8EC3_0008C77C0743_.wvu.PrintArea" hidden="1">#REF!</definedName>
    <definedName name="Z_A1DB414B_5E0E_11D2_8EC3_0008C77C0743_.wvu.PrintTitles" localSheetId="21" hidden="1">#REF!</definedName>
    <definedName name="Z_A1DB414B_5E0E_11D2_8EC3_0008C77C0743_.wvu.PrintTitles" hidden="1">#REF!</definedName>
    <definedName name="Z_A1DB415A_5E0E_11D2_8EC3_0008C77C0743_.wvu.PrintArea" localSheetId="21" hidden="1">#REF!</definedName>
    <definedName name="Z_A1DB415A_5E0E_11D2_8EC3_0008C77C0743_.wvu.PrintArea" hidden="1">#REF!</definedName>
    <definedName name="Z_A1DB415A_5E0E_11D2_8EC3_0008C77C0743_.wvu.PrintTitles" localSheetId="21" hidden="1">#REF!</definedName>
    <definedName name="Z_A1DB415A_5E0E_11D2_8EC3_0008C77C0743_.wvu.PrintTitles" hidden="1">#REF!</definedName>
    <definedName name="Z_A1DB4167_5E0E_11D2_8EC3_0008C77C0743_.wvu.PrintArea" localSheetId="21" hidden="1">#REF!</definedName>
    <definedName name="Z_A1DB4167_5E0E_11D2_8EC3_0008C77C0743_.wvu.PrintArea" hidden="1">#REF!</definedName>
    <definedName name="Z_A1DB4167_5E0E_11D2_8EC3_0008C77C0743_.wvu.PrintTitles" localSheetId="21" hidden="1">#REF!,#REF!</definedName>
    <definedName name="Z_A1DB4167_5E0E_11D2_8EC3_0008C77C0743_.wvu.PrintTitles" hidden="1">#REF!,#REF!</definedName>
    <definedName name="Z_A1DB4176_5E0E_11D2_8EC3_0008C77C0743_.wvu.PrintArea" localSheetId="21" hidden="1">#REF!</definedName>
    <definedName name="Z_A1DB4176_5E0E_11D2_8EC3_0008C77C0743_.wvu.PrintArea" hidden="1">#REF!</definedName>
    <definedName name="Z_A1DB4176_5E0E_11D2_8EC3_0008C77C0743_.wvu.PrintTitles" localSheetId="21" hidden="1">#REF!</definedName>
    <definedName name="Z_A1DB4176_5E0E_11D2_8EC3_0008C77C0743_.wvu.PrintTitles" hidden="1">#REF!</definedName>
    <definedName name="Z_A1DB4185_5E0E_11D2_8EC3_0008C77C0743_.wvu.PrintArea" localSheetId="21" hidden="1">#REF!</definedName>
    <definedName name="Z_A1DB4185_5E0E_11D2_8EC3_0008C77C0743_.wvu.PrintArea" hidden="1">#REF!</definedName>
    <definedName name="Z_A1DB4185_5E0E_11D2_8EC3_0008C77C0743_.wvu.PrintTitles" localSheetId="21" hidden="1">#REF!</definedName>
    <definedName name="Z_A1DB4185_5E0E_11D2_8EC3_0008C77C0743_.wvu.PrintTitles" hidden="1">#REF!</definedName>
    <definedName name="Z_A1DB4192_5E0E_11D2_8EC3_0008C77C0743_.wvu.PrintArea" localSheetId="21" hidden="1">#REF!</definedName>
    <definedName name="Z_A1DB4192_5E0E_11D2_8EC3_0008C77C0743_.wvu.PrintArea" hidden="1">#REF!</definedName>
    <definedName name="Z_A1DB4192_5E0E_11D2_8EC3_0008C77C0743_.wvu.PrintTitles" localSheetId="21" hidden="1">#REF!,#REF!</definedName>
    <definedName name="Z_A1DB4192_5E0E_11D2_8EC3_0008C77C0743_.wvu.PrintTitles" hidden="1">#REF!,#REF!</definedName>
    <definedName name="Z_A1DB41A0_5E0E_11D2_8EC3_0008C77C0743_.wvu.PrintArea" localSheetId="21" hidden="1">#REF!</definedName>
    <definedName name="Z_A1DB41A0_5E0E_11D2_8EC3_0008C77C0743_.wvu.PrintArea" hidden="1">#REF!</definedName>
    <definedName name="Z_A1DB41A0_5E0E_11D2_8EC3_0008C77C0743_.wvu.PrintTitles" localSheetId="21" hidden="1">#REF!</definedName>
    <definedName name="Z_A1DB41A0_5E0E_11D2_8EC3_0008C77C0743_.wvu.PrintTitles" hidden="1">#REF!</definedName>
    <definedName name="Z_A1DB41AF_5E0E_11D2_8EC3_0008C77C0743_.wvu.PrintArea" localSheetId="21" hidden="1">#REF!</definedName>
    <definedName name="Z_A1DB41AF_5E0E_11D2_8EC3_0008C77C0743_.wvu.PrintArea" hidden="1">#REF!</definedName>
    <definedName name="Z_A1DB41AF_5E0E_11D2_8EC3_0008C77C0743_.wvu.PrintTitles" localSheetId="21" hidden="1">#REF!</definedName>
    <definedName name="Z_A1DB41AF_5E0E_11D2_8EC3_0008C77C0743_.wvu.PrintTitles" hidden="1">#REF!</definedName>
    <definedName name="Z_A1DB41BC_5E0E_11D2_8EC3_0008C77C0743_.wvu.PrintArea" localSheetId="21" hidden="1">#REF!</definedName>
    <definedName name="Z_A1DB41BC_5E0E_11D2_8EC3_0008C77C0743_.wvu.PrintArea" hidden="1">#REF!</definedName>
    <definedName name="Z_A1DB41BC_5E0E_11D2_8EC3_0008C77C0743_.wvu.PrintTitles" localSheetId="21" hidden="1">#REF!,#REF!</definedName>
    <definedName name="Z_A1DB41BC_5E0E_11D2_8EC3_0008C77C0743_.wvu.PrintTitles" hidden="1">#REF!,#REF!</definedName>
    <definedName name="Z_B6FCCF30_1696_11D2_8E91_0008C77C21AF_.wvu.PrintArea" localSheetId="21" hidden="1">#REF!</definedName>
    <definedName name="Z_B6FCCF30_1696_11D2_8E91_0008C77C21AF_.wvu.PrintArea" hidden="1">#REF!</definedName>
    <definedName name="Z_B6FCCF30_1696_11D2_8E91_0008C77C21AF_.wvu.PrintTitles" localSheetId="21" hidden="1">#REF!,#REF!</definedName>
    <definedName name="Z_B6FCCF30_1696_11D2_8E91_0008C77C21AF_.wvu.PrintTitles" hidden="1">#REF!,#REF!</definedName>
    <definedName name="Z_B6FCCF32_1696_11D2_8E91_0008C77C21AF_.wvu.PrintArea" localSheetId="21" hidden="1">#REF!</definedName>
    <definedName name="Z_B6FCCF32_1696_11D2_8E91_0008C77C21AF_.wvu.PrintArea" hidden="1">#REF!</definedName>
    <definedName name="Z_B6FCCF32_1696_11D2_8E91_0008C77C21AF_.wvu.PrintTitles" localSheetId="21" hidden="1">#REF!</definedName>
    <definedName name="Z_B6FCCF32_1696_11D2_8E91_0008C77C21AF_.wvu.PrintTitles" hidden="1">#REF!</definedName>
    <definedName name="Z_B6FCCF35_1696_11D2_8E91_0008C77C21AF_.wvu.PrintArea" localSheetId="21" hidden="1">#REF!</definedName>
    <definedName name="Z_B6FCCF35_1696_11D2_8E91_0008C77C21AF_.wvu.PrintArea" hidden="1">#REF!</definedName>
    <definedName name="Z_B6FCCF35_1696_11D2_8E91_0008C77C21AF_.wvu.PrintTitles" localSheetId="21" hidden="1">#REF!,#REF!</definedName>
    <definedName name="Z_B6FCCF35_1696_11D2_8E91_0008C77C21AF_.wvu.PrintTitles" hidden="1">#REF!,#REF!</definedName>
    <definedName name="Z_B6FCCF37_1696_11D2_8E91_0008C77C21AF_.wvu.PrintArea" localSheetId="21" hidden="1">#REF!</definedName>
    <definedName name="Z_B6FCCF37_1696_11D2_8E91_0008C77C21AF_.wvu.PrintArea" hidden="1">#REF!</definedName>
    <definedName name="Z_B6FCCF37_1696_11D2_8E91_0008C77C21AF_.wvu.PrintTitles" localSheetId="21" hidden="1">#REF!,#REF!</definedName>
    <definedName name="Z_B6FCCF37_1696_11D2_8E91_0008C77C21AF_.wvu.PrintTitles" hidden="1">#REF!,#REF!</definedName>
    <definedName name="Z_B6FCCF39_1696_11D2_8E91_0008C77C21AF_.wvu.PrintArea" localSheetId="21" hidden="1">#REF!</definedName>
    <definedName name="Z_B6FCCF39_1696_11D2_8E91_0008C77C21AF_.wvu.PrintArea" hidden="1">#REF!</definedName>
    <definedName name="Z_B6FCCF39_1696_11D2_8E91_0008C77C21AF_.wvu.PrintTitles" localSheetId="21" hidden="1">#REF!</definedName>
    <definedName name="Z_B6FCCF39_1696_11D2_8E91_0008C77C21AF_.wvu.PrintTitles" hidden="1">#REF!</definedName>
    <definedName name="Z_B6FCCF3C_1696_11D2_8E91_0008C77C21AF_.wvu.PrintArea" localSheetId="21" hidden="1">#REF!</definedName>
    <definedName name="Z_B6FCCF3C_1696_11D2_8E91_0008C77C21AF_.wvu.PrintArea" hidden="1">#REF!</definedName>
    <definedName name="Z_B6FCCF3C_1696_11D2_8E91_0008C77C21AF_.wvu.PrintTitles" localSheetId="21" hidden="1">#REF!,#REF!</definedName>
    <definedName name="Z_B6FCCF3C_1696_11D2_8E91_0008C77C21AF_.wvu.PrintTitles" hidden="1">#REF!,#REF!</definedName>
    <definedName name="Z_B6FCCF3E_1696_11D2_8E91_0008C77C21AF_.wvu.PrintArea" localSheetId="21" hidden="1">#REF!</definedName>
    <definedName name="Z_B6FCCF3E_1696_11D2_8E91_0008C77C21AF_.wvu.PrintArea" hidden="1">#REF!</definedName>
    <definedName name="Z_B6FCCF3E_1696_11D2_8E91_0008C77C21AF_.wvu.PrintTitles" localSheetId="21" hidden="1">#REF!,#REF!</definedName>
    <definedName name="Z_B6FCCF3E_1696_11D2_8E91_0008C77C21AF_.wvu.PrintTitles" hidden="1">#REF!,#REF!</definedName>
    <definedName name="Z_BDFEE6B6_734C_11D2_8E68_0008C77C0743_.wvu.PrintArea" localSheetId="21" hidden="1">#REF!</definedName>
    <definedName name="Z_BDFEE6B6_734C_11D2_8E68_0008C77C0743_.wvu.PrintArea" hidden="1">#REF!</definedName>
    <definedName name="Z_BDFEE6B6_734C_11D2_8E68_0008C77C0743_.wvu.PrintTitles" localSheetId="21" hidden="1">#REF!,#REF!</definedName>
    <definedName name="Z_BDFEE6B6_734C_11D2_8E68_0008C77C0743_.wvu.PrintTitles" hidden="1">#REF!,#REF!</definedName>
    <definedName name="Z_BDFEE6B9_734C_11D2_8E68_0008C77C0743_.wvu.PrintArea" localSheetId="21" hidden="1">#REF!</definedName>
    <definedName name="Z_BDFEE6B9_734C_11D2_8E68_0008C77C0743_.wvu.PrintArea" hidden="1">#REF!</definedName>
    <definedName name="Z_BDFEE6B9_734C_11D2_8E68_0008C77C0743_.wvu.PrintTitles" localSheetId="21" hidden="1">#REF!,#REF!</definedName>
    <definedName name="Z_BDFEE6B9_734C_11D2_8E68_0008C77C0743_.wvu.PrintTitles" hidden="1">#REF!,#REF!</definedName>
    <definedName name="Z_BDFEE6BB_734C_11D2_8E68_0008C77C0743_.wvu.PrintArea" localSheetId="21" hidden="1">#REF!</definedName>
    <definedName name="Z_BDFEE6BB_734C_11D2_8E68_0008C77C0743_.wvu.PrintArea" hidden="1">#REF!</definedName>
    <definedName name="Z_BDFEE6BB_734C_11D2_8E68_0008C77C0743_.wvu.PrintTitles" localSheetId="21" hidden="1">#REF!,#REF!</definedName>
    <definedName name="Z_BDFEE6BB_734C_11D2_8E68_0008C77C0743_.wvu.PrintTitles" hidden="1">#REF!,#REF!</definedName>
    <definedName name="Z_BDFEE6C1_734C_11D2_8E68_0008C77C0743_.wvu.PrintArea" localSheetId="21" hidden="1">#REF!</definedName>
    <definedName name="Z_BDFEE6C1_734C_11D2_8E68_0008C77C0743_.wvu.PrintArea" hidden="1">#REF!</definedName>
    <definedName name="Z_BDFEE6C1_734C_11D2_8E68_0008C77C0743_.wvu.PrintTitles" localSheetId="21" hidden="1">#REF!</definedName>
    <definedName name="Z_BDFEE6C1_734C_11D2_8E68_0008C77C0743_.wvu.PrintTitles" hidden="1">#REF!</definedName>
    <definedName name="Z_BDFEE6C3_734C_11D2_8E68_0008C77C0743_.wvu.PrintArea" localSheetId="21" hidden="1">#REF!</definedName>
    <definedName name="Z_BDFEE6C3_734C_11D2_8E68_0008C77C0743_.wvu.PrintArea" hidden="1">#REF!</definedName>
    <definedName name="Z_BDFEE6C3_734C_11D2_8E68_0008C77C0743_.wvu.PrintTitles" localSheetId="21" hidden="1">#REF!</definedName>
    <definedName name="Z_BDFEE6C3_734C_11D2_8E68_0008C77C0743_.wvu.PrintTitles" hidden="1">#REF!</definedName>
    <definedName name="Z_BDFEE6C5_734C_11D2_8E68_0008C77C0743_.wvu.PrintArea" localSheetId="21" hidden="1">#REF!</definedName>
    <definedName name="Z_BDFEE6C5_734C_11D2_8E68_0008C77C0743_.wvu.PrintArea" hidden="1">#REF!</definedName>
    <definedName name="Z_BDFEE6C5_734C_11D2_8E68_0008C77C0743_.wvu.PrintTitles" localSheetId="21" hidden="1">#REF!</definedName>
    <definedName name="Z_BDFEE6C5_734C_11D2_8E68_0008C77C0743_.wvu.PrintTitles" hidden="1">#REF!</definedName>
    <definedName name="Z_BDFEE6CE_734C_11D2_8E68_0008C77C0743_.wvu.PrintArea" localSheetId="21" hidden="1">#REF!</definedName>
    <definedName name="Z_BDFEE6CE_734C_11D2_8E68_0008C77C0743_.wvu.PrintArea" hidden="1">#REF!</definedName>
    <definedName name="Z_BDFEE6CE_734C_11D2_8E68_0008C77C0743_.wvu.PrintTitles" localSheetId="21" hidden="1">#REF!,#REF!</definedName>
    <definedName name="Z_BDFEE6CE_734C_11D2_8E68_0008C77C0743_.wvu.PrintTitles" hidden="1">#REF!,#REF!</definedName>
    <definedName name="Z_BDFEE6D1_734C_11D2_8E68_0008C77C0743_.wvu.PrintArea" localSheetId="21" hidden="1">#REF!</definedName>
    <definedName name="Z_BDFEE6D1_734C_11D2_8E68_0008C77C0743_.wvu.PrintArea" hidden="1">#REF!</definedName>
    <definedName name="Z_BDFEE6D1_734C_11D2_8E68_0008C77C0743_.wvu.PrintTitles" localSheetId="21" hidden="1">#REF!,#REF!</definedName>
    <definedName name="Z_BDFEE6D1_734C_11D2_8E68_0008C77C0743_.wvu.PrintTitles" hidden="1">#REF!,#REF!</definedName>
    <definedName name="Z_BDFEE6D3_734C_11D2_8E68_0008C77C0743_.wvu.PrintArea" localSheetId="21" hidden="1">#REF!</definedName>
    <definedName name="Z_BDFEE6D3_734C_11D2_8E68_0008C77C0743_.wvu.PrintArea" hidden="1">#REF!</definedName>
    <definedName name="Z_BDFEE6D3_734C_11D2_8E68_0008C77C0743_.wvu.PrintTitles" localSheetId="21" hidden="1">#REF!,#REF!</definedName>
    <definedName name="Z_BDFEE6D3_734C_11D2_8E68_0008C77C0743_.wvu.PrintTitles" hidden="1">#REF!,#REF!</definedName>
    <definedName name="Z_BDFEE6D7_734C_11D2_8E68_0008C77C0743_.wvu.PrintArea" localSheetId="21" hidden="1">#REF!</definedName>
    <definedName name="Z_BDFEE6D7_734C_11D2_8E68_0008C77C0743_.wvu.PrintArea" hidden="1">#REF!</definedName>
    <definedName name="Z_BDFEE6D7_734C_11D2_8E68_0008C77C0743_.wvu.PrintTitles" localSheetId="21" hidden="1">#REF!,#REF!</definedName>
    <definedName name="Z_BDFEE6D7_734C_11D2_8E68_0008C77C0743_.wvu.PrintTitles" hidden="1">#REF!,#REF!</definedName>
    <definedName name="Z_BDFEE6DA_734C_11D2_8E68_0008C77C0743_.wvu.PrintArea" localSheetId="21" hidden="1">#REF!</definedName>
    <definedName name="Z_BDFEE6DA_734C_11D2_8E68_0008C77C0743_.wvu.PrintArea" hidden="1">#REF!</definedName>
    <definedName name="Z_BDFEE6DA_734C_11D2_8E68_0008C77C0743_.wvu.PrintTitles" localSheetId="21" hidden="1">#REF!,#REF!</definedName>
    <definedName name="Z_BDFEE6DA_734C_11D2_8E68_0008C77C0743_.wvu.PrintTitles" hidden="1">#REF!,#REF!</definedName>
    <definedName name="Z_BDFEE6DC_734C_11D2_8E68_0008C77C0743_.wvu.PrintArea" localSheetId="21" hidden="1">#REF!</definedName>
    <definedName name="Z_BDFEE6DC_734C_11D2_8E68_0008C77C0743_.wvu.PrintArea" hidden="1">#REF!</definedName>
    <definedName name="Z_BDFEE6DC_734C_11D2_8E68_0008C77C0743_.wvu.PrintTitles" localSheetId="21" hidden="1">#REF!,#REF!</definedName>
    <definedName name="Z_BDFEE6DC_734C_11D2_8E68_0008C77C0743_.wvu.PrintTitles" hidden="1">#REF!,#REF!</definedName>
    <definedName name="Z_BDFEE6E2_734C_11D2_8E68_0008C77C0743_.wvu.PrintArea" localSheetId="21" hidden="1">#REF!</definedName>
    <definedName name="Z_BDFEE6E2_734C_11D2_8E68_0008C77C0743_.wvu.PrintArea" hidden="1">#REF!</definedName>
    <definedName name="Z_BDFEE6E2_734C_11D2_8E68_0008C77C0743_.wvu.PrintTitles" localSheetId="21" hidden="1">#REF!</definedName>
    <definedName name="Z_BDFEE6E2_734C_11D2_8E68_0008C77C0743_.wvu.PrintTitles" hidden="1">#REF!</definedName>
    <definedName name="Z_BDFEE6E4_734C_11D2_8E68_0008C77C0743_.wvu.PrintArea" localSheetId="21" hidden="1">#REF!</definedName>
    <definedName name="Z_BDFEE6E4_734C_11D2_8E68_0008C77C0743_.wvu.PrintArea" hidden="1">#REF!</definedName>
    <definedName name="Z_BDFEE6E4_734C_11D2_8E68_0008C77C0743_.wvu.PrintTitles" localSheetId="21" hidden="1">#REF!</definedName>
    <definedName name="Z_BDFEE6E4_734C_11D2_8E68_0008C77C0743_.wvu.PrintTitles" hidden="1">#REF!</definedName>
    <definedName name="Z_BDFEE6E6_734C_11D2_8E68_0008C77C0743_.wvu.PrintArea" localSheetId="21" hidden="1">#REF!</definedName>
    <definedName name="Z_BDFEE6E6_734C_11D2_8E68_0008C77C0743_.wvu.PrintArea" hidden="1">#REF!</definedName>
    <definedName name="Z_BDFEE6E6_734C_11D2_8E68_0008C77C0743_.wvu.PrintTitles" localSheetId="21" hidden="1">#REF!</definedName>
    <definedName name="Z_BDFEE6E6_734C_11D2_8E68_0008C77C0743_.wvu.PrintTitles" hidden="1">#REF!</definedName>
    <definedName name="Z_BDFEE6EF_734C_11D2_8E68_0008C77C0743_.wvu.PrintArea" localSheetId="21" hidden="1">#REF!</definedName>
    <definedName name="Z_BDFEE6EF_734C_11D2_8E68_0008C77C0743_.wvu.PrintArea" hidden="1">#REF!</definedName>
    <definedName name="Z_BDFEE6EF_734C_11D2_8E68_0008C77C0743_.wvu.PrintTitles" localSheetId="21" hidden="1">#REF!,#REF!</definedName>
    <definedName name="Z_BDFEE6EF_734C_11D2_8E68_0008C77C0743_.wvu.PrintTitles" hidden="1">#REF!,#REF!</definedName>
    <definedName name="Z_BDFEE6F2_734C_11D2_8E68_0008C77C0743_.wvu.PrintArea" localSheetId="21" hidden="1">#REF!</definedName>
    <definedName name="Z_BDFEE6F2_734C_11D2_8E68_0008C77C0743_.wvu.PrintArea" hidden="1">#REF!</definedName>
    <definedName name="Z_BDFEE6F2_734C_11D2_8E68_0008C77C0743_.wvu.PrintTitles" localSheetId="21" hidden="1">#REF!,#REF!</definedName>
    <definedName name="Z_BDFEE6F2_734C_11D2_8E68_0008C77C0743_.wvu.PrintTitles" hidden="1">#REF!,#REF!</definedName>
    <definedName name="Z_BDFEE6F4_734C_11D2_8E68_0008C77C0743_.wvu.PrintArea" localSheetId="21" hidden="1">#REF!</definedName>
    <definedName name="Z_BDFEE6F4_734C_11D2_8E68_0008C77C0743_.wvu.PrintArea" hidden="1">#REF!</definedName>
    <definedName name="Z_BDFEE6F4_734C_11D2_8E68_0008C77C0743_.wvu.PrintTitles" localSheetId="21" hidden="1">#REF!,#REF!</definedName>
    <definedName name="Z_BDFEE6F4_734C_11D2_8E68_0008C77C0743_.wvu.PrintTitles" hidden="1">#REF!,#REF!</definedName>
    <definedName name="Z_BDFEE6FA_734C_11D2_8E68_0008C77C0743_.wvu.PrintArea" localSheetId="21" hidden="1">#REF!</definedName>
    <definedName name="Z_BDFEE6FA_734C_11D2_8E68_0008C77C0743_.wvu.PrintArea" hidden="1">#REF!</definedName>
    <definedName name="Z_BDFEE6FA_734C_11D2_8E68_0008C77C0743_.wvu.PrintTitles" localSheetId="21" hidden="1">#REF!,#REF!</definedName>
    <definedName name="Z_BDFEE6FA_734C_11D2_8E68_0008C77C0743_.wvu.PrintTitles" hidden="1">#REF!,#REF!</definedName>
    <definedName name="Z_BDFEE6FC_734C_11D2_8E68_0008C77C0743_.wvu.PrintArea" localSheetId="21" hidden="1">#REF!</definedName>
    <definedName name="Z_BDFEE6FC_734C_11D2_8E68_0008C77C0743_.wvu.PrintArea" hidden="1">#REF!</definedName>
    <definedName name="Z_BDFEE6FC_734C_11D2_8E68_0008C77C0743_.wvu.PrintTitles" localSheetId="21" hidden="1">#REF!,#REF!</definedName>
    <definedName name="Z_BDFEE6FC_734C_11D2_8E68_0008C77C0743_.wvu.PrintTitles" hidden="1">#REF!,#REF!</definedName>
    <definedName name="Z_BDFEE6FE_734C_11D2_8E68_0008C77C0743_.wvu.PrintArea" localSheetId="21" hidden="1">#REF!</definedName>
    <definedName name="Z_BDFEE6FE_734C_11D2_8E68_0008C77C0743_.wvu.PrintArea" hidden="1">#REF!</definedName>
    <definedName name="Z_BDFEE6FE_734C_11D2_8E68_0008C77C0743_.wvu.PrintTitles" localSheetId="21" hidden="1">#REF!,#REF!</definedName>
    <definedName name="Z_BDFEE6FE_734C_11D2_8E68_0008C77C0743_.wvu.PrintTitles" hidden="1">#REF!,#REF!</definedName>
    <definedName name="Z_BE4AA1C5_ECFE_11D2_8EB8_0008C77C0743_.wvu.PrintArea" localSheetId="21" hidden="1">#REF!</definedName>
    <definedName name="Z_BE4AA1C5_ECFE_11D2_8EB8_0008C77C0743_.wvu.PrintArea" hidden="1">#REF!</definedName>
    <definedName name="Z_BE4AA1C5_ECFE_11D2_8EB8_0008C77C0743_.wvu.PrintTitles" localSheetId="21" hidden="1">#REF!</definedName>
    <definedName name="Z_BE4AA1C5_ECFE_11D2_8EB8_0008C77C0743_.wvu.PrintTitles" hidden="1">#REF!</definedName>
    <definedName name="Z_BE4AA1D8_ECFE_11D2_8EB8_0008C77C0743_.wvu.PrintArea" localSheetId="21" hidden="1">#REF!</definedName>
    <definedName name="Z_BE4AA1D8_ECFE_11D2_8EB8_0008C77C0743_.wvu.PrintArea" hidden="1">#REF!</definedName>
    <definedName name="Z_BE4AA1D8_ECFE_11D2_8EB8_0008C77C0743_.wvu.PrintTitles" localSheetId="21" hidden="1">#REF!</definedName>
    <definedName name="Z_BE4AA1D8_ECFE_11D2_8EB8_0008C77C0743_.wvu.PrintTitles" hidden="1">#REF!</definedName>
    <definedName name="Z_BE4AA1E8_ECFE_11D2_8EB8_0008C77C0743_.wvu.PrintArea" localSheetId="21" hidden="1">#REF!</definedName>
    <definedName name="Z_BE4AA1E8_ECFE_11D2_8EB8_0008C77C0743_.wvu.PrintArea" hidden="1">#REF!</definedName>
    <definedName name="Z_BE4AA1E8_ECFE_11D2_8EB8_0008C77C0743_.wvu.PrintTitles" localSheetId="21" hidden="1">#REF!,#REF!</definedName>
    <definedName name="Z_BE4AA1E8_ECFE_11D2_8EB8_0008C77C0743_.wvu.PrintTitles" hidden="1">#REF!,#REF!</definedName>
    <definedName name="Z_BFEBD6B7_EDBB_11D2_8EB9_0008C77C0743_.wvu.PrintArea" localSheetId="21" hidden="1">#REF!</definedName>
    <definedName name="Z_BFEBD6B7_EDBB_11D2_8EB9_0008C77C0743_.wvu.PrintArea" hidden="1">#REF!</definedName>
    <definedName name="Z_BFEBD6B7_EDBB_11D2_8EB9_0008C77C0743_.wvu.PrintTitles" localSheetId="21" hidden="1">#REF!</definedName>
    <definedName name="Z_BFEBD6B7_EDBB_11D2_8EB9_0008C77C0743_.wvu.PrintTitles" hidden="1">#REF!</definedName>
    <definedName name="Z_BFEBD6CA_EDBB_11D2_8EB9_0008C77C0743_.wvu.PrintArea" localSheetId="21" hidden="1">#REF!</definedName>
    <definedName name="Z_BFEBD6CA_EDBB_11D2_8EB9_0008C77C0743_.wvu.PrintArea" hidden="1">#REF!</definedName>
    <definedName name="Z_BFEBD6CA_EDBB_11D2_8EB9_0008C77C0743_.wvu.PrintTitles" localSheetId="21" hidden="1">#REF!</definedName>
    <definedName name="Z_BFEBD6CA_EDBB_11D2_8EB9_0008C77C0743_.wvu.PrintTitles" hidden="1">#REF!</definedName>
    <definedName name="Z_BFEBD6DA_EDBB_11D2_8EB9_0008C77C0743_.wvu.PrintArea" localSheetId="21" hidden="1">#REF!</definedName>
    <definedName name="Z_BFEBD6DA_EDBB_11D2_8EB9_0008C77C0743_.wvu.PrintArea" hidden="1">#REF!</definedName>
    <definedName name="Z_BFEBD6DA_EDBB_11D2_8EB9_0008C77C0743_.wvu.PrintTitles" localSheetId="21" hidden="1">#REF!,#REF!</definedName>
    <definedName name="Z_BFEBD6DA_EDBB_11D2_8EB9_0008C77C0743_.wvu.PrintTitles" hidden="1">#REF!,#REF!</definedName>
    <definedName name="Z_CD050555_ECE8_11D2_8EB7_0008C77C0743_.wvu.PrintArea" localSheetId="21" hidden="1">#REF!</definedName>
    <definedName name="Z_CD050555_ECE8_11D2_8EB7_0008C77C0743_.wvu.PrintArea" hidden="1">#REF!</definedName>
    <definedName name="Z_CD050555_ECE8_11D2_8EB7_0008C77C0743_.wvu.PrintTitles" localSheetId="21" hidden="1">#REF!</definedName>
    <definedName name="Z_CD050555_ECE8_11D2_8EB7_0008C77C0743_.wvu.PrintTitles" hidden="1">#REF!</definedName>
    <definedName name="Z_CD050568_ECE8_11D2_8EB7_0008C77C0743_.wvu.PrintArea" localSheetId="21" hidden="1">#REF!</definedName>
    <definedName name="Z_CD050568_ECE8_11D2_8EB7_0008C77C0743_.wvu.PrintArea" hidden="1">#REF!</definedName>
    <definedName name="Z_CD050568_ECE8_11D2_8EB7_0008C77C0743_.wvu.PrintTitles" localSheetId="21" hidden="1">#REF!</definedName>
    <definedName name="Z_CD050568_ECE8_11D2_8EB7_0008C77C0743_.wvu.PrintTitles" hidden="1">#REF!</definedName>
    <definedName name="Z_CD050578_ECE8_11D2_8EB7_0008C77C0743_.wvu.PrintArea" localSheetId="21" hidden="1">#REF!</definedName>
    <definedName name="Z_CD050578_ECE8_11D2_8EB7_0008C77C0743_.wvu.PrintArea" hidden="1">#REF!</definedName>
    <definedName name="Z_CD050578_ECE8_11D2_8EB7_0008C77C0743_.wvu.PrintTitles" localSheetId="21" hidden="1">#REF!,#REF!</definedName>
    <definedName name="Z_CD050578_ECE8_11D2_8EB7_0008C77C0743_.wvu.PrintTitles" hidden="1">#REF!,#REF!</definedName>
    <definedName name="Z_CF4A68D4_EB6D_11D2_8EB5_0008C77C0743_.wvu.PrintArea" localSheetId="21" hidden="1">#REF!</definedName>
    <definedName name="Z_CF4A68D4_EB6D_11D2_8EB5_0008C77C0743_.wvu.PrintArea" hidden="1">#REF!</definedName>
    <definedName name="Z_CF4A68D4_EB6D_11D2_8EB5_0008C77C0743_.wvu.PrintTitles" localSheetId="21" hidden="1">#REF!</definedName>
    <definedName name="Z_CF4A68D4_EB6D_11D2_8EB5_0008C77C0743_.wvu.PrintTitles" hidden="1">#REF!</definedName>
    <definedName name="Z_CF4A68E7_EB6D_11D2_8EB5_0008C77C0743_.wvu.PrintArea" localSheetId="21" hidden="1">#REF!</definedName>
    <definedName name="Z_CF4A68E7_EB6D_11D2_8EB5_0008C77C0743_.wvu.PrintArea" hidden="1">#REF!</definedName>
    <definedName name="Z_CF4A68E7_EB6D_11D2_8EB5_0008C77C0743_.wvu.PrintTitles" localSheetId="21" hidden="1">#REF!</definedName>
    <definedName name="Z_CF4A68E7_EB6D_11D2_8EB5_0008C77C0743_.wvu.PrintTitles" hidden="1">#REF!</definedName>
    <definedName name="Z_CF4A68F7_EB6D_11D2_8EB5_0008C77C0743_.wvu.PrintArea" localSheetId="21" hidden="1">#REF!</definedName>
    <definedName name="Z_CF4A68F7_EB6D_11D2_8EB5_0008C77C0743_.wvu.PrintArea" hidden="1">#REF!</definedName>
    <definedName name="Z_CF4A68F7_EB6D_11D2_8EB5_0008C77C0743_.wvu.PrintTitles" localSheetId="21" hidden="1">#REF!,#REF!</definedName>
    <definedName name="Z_CF4A68F7_EB6D_11D2_8EB5_0008C77C0743_.wvu.PrintTitles" hidden="1">#REF!,#REF!</definedName>
    <definedName name="Z_F3D6017D_338E_11D2_8E9B_0008C77C0743_.wvu.PrintArea" localSheetId="21" hidden="1">#REF!</definedName>
    <definedName name="Z_F3D6017D_338E_11D2_8E9B_0008C77C0743_.wvu.PrintArea" hidden="1">#REF!</definedName>
    <definedName name="Z_F3D6017D_338E_11D2_8E9B_0008C77C0743_.wvu.PrintTitles" localSheetId="21" hidden="1">#REF!</definedName>
    <definedName name="Z_F3D6017D_338E_11D2_8E9B_0008C77C0743_.wvu.PrintTitles" hidden="1">#REF!</definedName>
    <definedName name="Z_F3D6018C_338E_11D2_8E9B_0008C77C0743_.wvu.PrintArea" localSheetId="21" hidden="1">#REF!</definedName>
    <definedName name="Z_F3D6018C_338E_11D2_8E9B_0008C77C0743_.wvu.PrintArea" hidden="1">#REF!</definedName>
    <definedName name="Z_F3D6018C_338E_11D2_8E9B_0008C77C0743_.wvu.PrintTitles" localSheetId="21" hidden="1">#REF!</definedName>
    <definedName name="Z_F3D6018C_338E_11D2_8E9B_0008C77C0743_.wvu.PrintTitles" hidden="1">#REF!</definedName>
    <definedName name="Z_F3D60199_338E_11D2_8E9B_0008C77C0743_.wvu.PrintArea" localSheetId="21" hidden="1">#REF!</definedName>
    <definedName name="Z_F3D60199_338E_11D2_8E9B_0008C77C0743_.wvu.PrintArea" hidden="1">#REF!</definedName>
    <definedName name="Z_F3D60199_338E_11D2_8E9B_0008C77C0743_.wvu.PrintTitles" localSheetId="21" hidden="1">#REF!,#REF!</definedName>
    <definedName name="Z_F3D60199_338E_11D2_8E9B_0008C77C0743_.wvu.PrintTitles" hidden="1">#REF!,#REF!</definedName>
    <definedName name="Zacks_Earnings_Growth" localSheetId="21">#REF!</definedName>
    <definedName name="Zacks_Earnings_Growth">#REF!</definedName>
    <definedName name="zdcw" hidden="1">#REF!</definedName>
    <definedName name="zj" hidden="1">#REF!</definedName>
    <definedName name="znh" hidden="1">#REF!</definedName>
    <definedName name="zozo" localSheetId="21" hidden="1">{"VUE95",#N/A,TRUE,"D";"VUE96",#N/A,TRUE,"E";"VUE97",#N/A,TRUE,"F";"VUE98",#N/A,TRUE,"G"}</definedName>
    <definedName name="zozo" hidden="1">{"VUE95",#N/A,TRUE,"D";"VUE96",#N/A,TRUE,"E";"VUE97",#N/A,TRUE,"F";"VUE98",#N/A,TRUE,"G"}</definedName>
    <definedName name="zxcvb" hidden="1">#REF!</definedName>
    <definedName name="zxd"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5" l="1"/>
  <c r="C17" i="15"/>
  <c r="C18" i="15"/>
  <c r="C19" i="15"/>
  <c r="C20" i="15"/>
  <c r="C21" i="15"/>
  <c r="C22" i="15"/>
  <c r="C14" i="15" l="1"/>
  <c r="C12" i="15" l="1"/>
  <c r="C11" i="15"/>
  <c r="C9" i="15"/>
  <c r="S69" i="4" l="1"/>
  <c r="E10" i="22" l="1"/>
  <c r="D10" i="22"/>
  <c r="G9" i="22"/>
  <c r="G8" i="22"/>
  <c r="G7" i="22"/>
  <c r="G10" i="22" s="1"/>
  <c r="E62" i="21" l="1"/>
  <c r="E61" i="21"/>
  <c r="Q20" i="20"/>
  <c r="P20" i="20"/>
  <c r="O20" i="20"/>
  <c r="N20" i="20"/>
  <c r="M20" i="20"/>
  <c r="L20" i="20"/>
  <c r="K20" i="20"/>
  <c r="J20" i="20"/>
  <c r="I20" i="20"/>
  <c r="H20" i="20"/>
  <c r="G20" i="20"/>
  <c r="F20" i="20"/>
  <c r="E20" i="20"/>
  <c r="Q12" i="20"/>
  <c r="P12" i="20"/>
  <c r="O12" i="20"/>
  <c r="N12" i="20"/>
  <c r="M12" i="20"/>
  <c r="L12" i="20"/>
  <c r="K12" i="20"/>
  <c r="J12" i="20"/>
  <c r="I12" i="20"/>
  <c r="H12" i="20"/>
  <c r="G12" i="20"/>
  <c r="F12" i="20"/>
  <c r="E12" i="20"/>
  <c r="F3" i="20"/>
  <c r="G3" i="20" s="1"/>
  <c r="H3" i="20" s="1"/>
  <c r="I3" i="20" s="1"/>
  <c r="J3" i="20" s="1"/>
  <c r="K3" i="20" s="1"/>
  <c r="L3" i="20" s="1"/>
  <c r="M3" i="20" s="1"/>
  <c r="N3" i="20" s="1"/>
  <c r="O3" i="20" s="1"/>
  <c r="P3" i="20" s="1"/>
  <c r="Q3" i="20" s="1"/>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76" i="19" s="1"/>
  <c r="E23" i="19"/>
  <c r="E22" i="19"/>
  <c r="E21" i="19"/>
  <c r="E20" i="19"/>
  <c r="E17" i="19"/>
  <c r="E16" i="19"/>
  <c r="E15" i="19"/>
  <c r="E14" i="19"/>
  <c r="E13" i="19"/>
  <c r="E12" i="19"/>
  <c r="E11" i="19"/>
  <c r="E10" i="19"/>
  <c r="E9" i="19"/>
  <c r="E8" i="19"/>
  <c r="E6" i="19"/>
  <c r="F16" i="18"/>
  <c r="F15" i="18"/>
  <c r="F14" i="18"/>
  <c r="F13" i="18"/>
  <c r="F12" i="18"/>
  <c r="F11" i="18"/>
  <c r="F10" i="18"/>
  <c r="F9" i="18"/>
  <c r="F8" i="18"/>
  <c r="F7" i="18"/>
  <c r="S28" i="17"/>
  <c r="Q28" i="17"/>
  <c r="P28" i="17"/>
  <c r="N28" i="17"/>
  <c r="L28" i="17"/>
  <c r="E10" i="16" s="1"/>
  <c r="K28" i="17"/>
  <c r="I28" i="17"/>
  <c r="G9" i="16" s="1"/>
  <c r="G28" i="17"/>
  <c r="E9" i="16" s="1"/>
  <c r="F28" i="17"/>
  <c r="AC27" i="17"/>
  <c r="AA27" i="17"/>
  <c r="Z27" i="17"/>
  <c r="AC26" i="17"/>
  <c r="AA26" i="17"/>
  <c r="Z26" i="17"/>
  <c r="AC25" i="17"/>
  <c r="AA25" i="17"/>
  <c r="Z25" i="17"/>
  <c r="AC24" i="17"/>
  <c r="AA24" i="17"/>
  <c r="Z24" i="17"/>
  <c r="AC23" i="17"/>
  <c r="AA23" i="17"/>
  <c r="Z23" i="17"/>
  <c r="Z28" i="17" s="1"/>
  <c r="U28" i="17" s="1"/>
  <c r="D17" i="16" s="1"/>
  <c r="AC22" i="17"/>
  <c r="AA22" i="17"/>
  <c r="Z22" i="17"/>
  <c r="AC21" i="17"/>
  <c r="AA21" i="17"/>
  <c r="Z21" i="17"/>
  <c r="AC20" i="17"/>
  <c r="AC28" i="17" s="1"/>
  <c r="X28" i="17" s="1"/>
  <c r="G17" i="16" s="1"/>
  <c r="AA20" i="17"/>
  <c r="AA28" i="17" s="1"/>
  <c r="V28" i="17" s="1"/>
  <c r="E17" i="16" s="1"/>
  <c r="Z20" i="17"/>
  <c r="S17" i="17"/>
  <c r="Q17" i="17"/>
  <c r="P17" i="17"/>
  <c r="N17" i="17"/>
  <c r="L17" i="17"/>
  <c r="K17" i="17"/>
  <c r="D6" i="16" s="1"/>
  <c r="I17" i="17"/>
  <c r="G17" i="17"/>
  <c r="E5" i="16" s="1"/>
  <c r="F17" i="17"/>
  <c r="D5" i="16" s="1"/>
  <c r="AC16" i="17"/>
  <c r="AA16" i="17"/>
  <c r="Z16" i="17"/>
  <c r="AC15" i="17"/>
  <c r="AA15" i="17"/>
  <c r="Z15" i="17"/>
  <c r="AC14" i="17"/>
  <c r="AA14" i="17"/>
  <c r="Z14" i="17"/>
  <c r="AC13" i="17"/>
  <c r="AA13" i="17"/>
  <c r="Z13" i="17"/>
  <c r="AC12" i="17"/>
  <c r="AA12" i="17"/>
  <c r="Z12" i="17"/>
  <c r="AC11" i="17"/>
  <c r="AA11" i="17"/>
  <c r="Z11" i="17"/>
  <c r="AC10" i="17"/>
  <c r="AA10" i="17"/>
  <c r="Z10" i="17"/>
  <c r="AC9" i="17"/>
  <c r="AA9" i="17"/>
  <c r="Z9" i="17"/>
  <c r="AC8" i="17"/>
  <c r="AA8" i="17"/>
  <c r="Z8" i="17"/>
  <c r="AC7" i="17"/>
  <c r="AC17" i="17" s="1"/>
  <c r="X17" i="17" s="1"/>
  <c r="G16" i="16" s="1"/>
  <c r="AA7" i="17"/>
  <c r="AA17" i="17" s="1"/>
  <c r="V17" i="17" s="1"/>
  <c r="E16" i="16" s="1"/>
  <c r="Z7" i="17"/>
  <c r="Z17" i="17" s="1"/>
  <c r="U17" i="17" s="1"/>
  <c r="D16" i="16" s="1"/>
  <c r="G14" i="16"/>
  <c r="E14" i="16"/>
  <c r="D14" i="16"/>
  <c r="G13" i="16"/>
  <c r="E13" i="16"/>
  <c r="D13" i="16"/>
  <c r="G10" i="16"/>
  <c r="D10" i="16"/>
  <c r="D9" i="16"/>
  <c r="G6" i="16"/>
  <c r="E6" i="16"/>
  <c r="G5" i="16"/>
  <c r="W49" i="14"/>
  <c r="V49" i="14"/>
  <c r="U49" i="14"/>
  <c r="T49" i="14"/>
  <c r="S49" i="14"/>
  <c r="R49" i="14"/>
  <c r="Q49" i="14"/>
  <c r="P49" i="14"/>
  <c r="O49" i="14"/>
  <c r="N49" i="14"/>
  <c r="M49" i="14"/>
  <c r="L49" i="14"/>
  <c r="K49" i="14"/>
  <c r="J49" i="14"/>
  <c r="I49" i="14"/>
  <c r="H49" i="14"/>
  <c r="G49" i="14"/>
  <c r="F49" i="14"/>
  <c r="E49" i="14"/>
  <c r="D49" i="14"/>
  <c r="C49" i="14"/>
  <c r="W29" i="14"/>
  <c r="V29" i="14"/>
  <c r="U29" i="14"/>
  <c r="T29" i="14"/>
  <c r="S29" i="14"/>
  <c r="R29" i="14"/>
  <c r="Q29" i="14"/>
  <c r="P29" i="14"/>
  <c r="O29" i="14"/>
  <c r="N29" i="14"/>
  <c r="M29" i="14"/>
  <c r="L29" i="14"/>
  <c r="K29" i="14"/>
  <c r="J29" i="14"/>
  <c r="I29" i="14"/>
  <c r="H29" i="14"/>
  <c r="G29" i="14"/>
  <c r="F29" i="14"/>
  <c r="E29" i="14"/>
  <c r="D29" i="14"/>
  <c r="C29" i="14"/>
  <c r="W24" i="14"/>
  <c r="W58" i="14" s="1"/>
  <c r="V24" i="14"/>
  <c r="V61" i="14" s="1"/>
  <c r="U24" i="14"/>
  <c r="U61" i="14" s="1"/>
  <c r="T24" i="14"/>
  <c r="S24" i="14"/>
  <c r="R24" i="14"/>
  <c r="R61" i="14" s="1"/>
  <c r="Q24" i="14"/>
  <c r="Q61" i="14" s="1"/>
  <c r="P24" i="14"/>
  <c r="P58" i="14" s="1"/>
  <c r="O24" i="14"/>
  <c r="O58" i="14" s="1"/>
  <c r="N24" i="14"/>
  <c r="N61" i="14" s="1"/>
  <c r="M24" i="14"/>
  <c r="M61" i="14" s="1"/>
  <c r="L24" i="14"/>
  <c r="K24" i="14"/>
  <c r="K61" i="14" s="1"/>
  <c r="J24" i="14"/>
  <c r="J61" i="14" s="1"/>
  <c r="I24" i="14"/>
  <c r="I61" i="14" s="1"/>
  <c r="H24" i="14"/>
  <c r="H58" i="14" s="1"/>
  <c r="G24" i="14"/>
  <c r="G58" i="14" s="1"/>
  <c r="F24" i="14"/>
  <c r="F61" i="14" s="1"/>
  <c r="E24" i="14"/>
  <c r="E61" i="14" s="1"/>
  <c r="D24" i="14"/>
  <c r="C24" i="14"/>
  <c r="W19" i="14"/>
  <c r="W42" i="14" s="1"/>
  <c r="V19" i="14"/>
  <c r="V42" i="14" s="1"/>
  <c r="U19" i="14"/>
  <c r="U42" i="14" s="1"/>
  <c r="T19" i="14"/>
  <c r="T42" i="14" s="1"/>
  <c r="S19" i="14"/>
  <c r="S42" i="14" s="1"/>
  <c r="R19" i="14"/>
  <c r="R42" i="14" s="1"/>
  <c r="R43" i="14" s="1"/>
  <c r="Q19" i="14"/>
  <c r="Q42" i="14" s="1"/>
  <c r="Q62" i="14" s="1"/>
  <c r="P19" i="14"/>
  <c r="P42" i="14" s="1"/>
  <c r="O19" i="14"/>
  <c r="O42" i="14" s="1"/>
  <c r="N19" i="14"/>
  <c r="N42" i="14" s="1"/>
  <c r="M19" i="14"/>
  <c r="M42" i="14" s="1"/>
  <c r="L19" i="14"/>
  <c r="L42" i="14" s="1"/>
  <c r="K19" i="14"/>
  <c r="K42" i="14" s="1"/>
  <c r="J19" i="14"/>
  <c r="J42" i="14" s="1"/>
  <c r="J43" i="14" s="1"/>
  <c r="I19" i="14"/>
  <c r="I42" i="14" s="1"/>
  <c r="I43" i="14" s="1"/>
  <c r="H19" i="14"/>
  <c r="H42" i="14" s="1"/>
  <c r="G19" i="14"/>
  <c r="G42" i="14" s="1"/>
  <c r="F19" i="14"/>
  <c r="F42" i="14" s="1"/>
  <c r="E19" i="14"/>
  <c r="E42" i="14" s="1"/>
  <c r="D19" i="14"/>
  <c r="D42" i="14" s="1"/>
  <c r="D62" i="14" s="1"/>
  <c r="C19" i="14"/>
  <c r="C42" i="14" s="1"/>
  <c r="R6" i="12"/>
  <c r="Q6" i="12"/>
  <c r="P6" i="12"/>
  <c r="O6" i="12"/>
  <c r="N6" i="12"/>
  <c r="M6" i="12"/>
  <c r="L6" i="12"/>
  <c r="K6" i="12"/>
  <c r="J6" i="12"/>
  <c r="I6" i="12"/>
  <c r="H6" i="12"/>
  <c r="G6" i="12"/>
  <c r="F6" i="12"/>
  <c r="E6" i="12"/>
  <c r="D6" i="12"/>
  <c r="S5" i="12"/>
  <c r="N41" i="11"/>
  <c r="L41" i="11"/>
  <c r="J41" i="11"/>
  <c r="H41" i="11"/>
  <c r="F41" i="11"/>
  <c r="D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G22" i="20" l="1"/>
  <c r="F22" i="20"/>
  <c r="N22" i="20"/>
  <c r="I22" i="20"/>
  <c r="J22" i="20"/>
  <c r="K22" i="20"/>
  <c r="L22" i="20"/>
  <c r="Q22" i="20"/>
  <c r="E22" i="20"/>
  <c r="M22" i="20"/>
  <c r="O22" i="20"/>
  <c r="H22" i="20"/>
  <c r="P22" i="20"/>
  <c r="E18" i="19"/>
  <c r="L62" i="14"/>
  <c r="L43" i="14"/>
  <c r="L48" i="14" s="1"/>
  <c r="L50" i="14" s="1"/>
  <c r="L60" i="14" s="1"/>
  <c r="T62" i="14"/>
  <c r="T43" i="14"/>
  <c r="T48" i="14" s="1"/>
  <c r="T50" i="14" s="1"/>
  <c r="T57" i="14" s="1"/>
  <c r="I58" i="14"/>
  <c r="J58" i="14"/>
  <c r="M58" i="14"/>
  <c r="Q58" i="14"/>
  <c r="R58" i="14"/>
  <c r="U58" i="14"/>
  <c r="D43" i="14"/>
  <c r="D48" i="14" s="1"/>
  <c r="D50" i="14" s="1"/>
  <c r="D57" i="14" s="1"/>
  <c r="E58" i="14"/>
  <c r="T6" i="12"/>
  <c r="J48" i="14"/>
  <c r="J50" i="14" s="1"/>
  <c r="J44" i="14"/>
  <c r="E62" i="14"/>
  <c r="E43" i="14"/>
  <c r="U62" i="14"/>
  <c r="U43" i="14"/>
  <c r="H43" i="14"/>
  <c r="H62" i="14"/>
  <c r="P43" i="14"/>
  <c r="P62" i="14"/>
  <c r="M62" i="14"/>
  <c r="M43" i="14"/>
  <c r="L54" i="14"/>
  <c r="L57" i="14"/>
  <c r="C43" i="14"/>
  <c r="C62" i="14"/>
  <c r="K43" i="14"/>
  <c r="K62" i="14"/>
  <c r="S43" i="14"/>
  <c r="S62" i="14"/>
  <c r="I48" i="14"/>
  <c r="I50" i="14" s="1"/>
  <c r="I44" i="14"/>
  <c r="T54" i="14"/>
  <c r="F62" i="14"/>
  <c r="F43" i="14"/>
  <c r="N62" i="14"/>
  <c r="N43" i="14"/>
  <c r="V62" i="14"/>
  <c r="V43" i="14"/>
  <c r="G43" i="14"/>
  <c r="G62" i="14"/>
  <c r="O43" i="14"/>
  <c r="O62" i="14"/>
  <c r="W43" i="14"/>
  <c r="W62" i="14"/>
  <c r="R44" i="14"/>
  <c r="R48" i="14"/>
  <c r="R50" i="14" s="1"/>
  <c r="C58" i="14"/>
  <c r="K58" i="14"/>
  <c r="S58" i="14"/>
  <c r="D61" i="14"/>
  <c r="L61" i="14"/>
  <c r="T61" i="14"/>
  <c r="D58" i="14"/>
  <c r="L58" i="14"/>
  <c r="T58" i="14"/>
  <c r="I62" i="14"/>
  <c r="F58" i="14"/>
  <c r="N58" i="14"/>
  <c r="V58" i="14"/>
  <c r="G61" i="14"/>
  <c r="O61" i="14"/>
  <c r="W61" i="14"/>
  <c r="J62" i="14"/>
  <c r="R62" i="14"/>
  <c r="C61" i="14"/>
  <c r="Q43" i="14"/>
  <c r="T44" i="14"/>
  <c r="H61" i="14"/>
  <c r="P61" i="14"/>
  <c r="S61" i="14"/>
  <c r="E5" i="10"/>
  <c r="F5" i="10" s="1"/>
  <c r="G5" i="10" s="1"/>
  <c r="H5" i="10" s="1"/>
  <c r="K7" i="10"/>
  <c r="K8" i="10"/>
  <c r="K9" i="10"/>
  <c r="D10" i="10"/>
  <c r="E10" i="10"/>
  <c r="F10" i="10"/>
  <c r="G10" i="10"/>
  <c r="H10" i="10"/>
  <c r="K10" i="10"/>
  <c r="K11" i="10"/>
  <c r="G64" i="7" s="1"/>
  <c r="K12" i="10"/>
  <c r="D13" i="10"/>
  <c r="E13" i="10"/>
  <c r="F13" i="10"/>
  <c r="G13" i="10"/>
  <c r="H13" i="10"/>
  <c r="E19" i="10"/>
  <c r="F19" i="10" s="1"/>
  <c r="G19" i="10" s="1"/>
  <c r="H19" i="10" s="1"/>
  <c r="K21" i="10"/>
  <c r="K22" i="10"/>
  <c r="K23" i="10"/>
  <c r="K24" i="10"/>
  <c r="K25" i="10"/>
  <c r="K29" i="10" s="1"/>
  <c r="K26" i="10"/>
  <c r="K27" i="10"/>
  <c r="K28" i="10"/>
  <c r="D29" i="10"/>
  <c r="E29" i="10"/>
  <c r="F29" i="10"/>
  <c r="G29" i="10"/>
  <c r="H29" i="10"/>
  <c r="G6" i="9"/>
  <c r="H6" i="9" s="1"/>
  <c r="I6" i="9" s="1"/>
  <c r="J6" i="9" s="1"/>
  <c r="L6" i="9"/>
  <c r="M6" i="9" s="1"/>
  <c r="N6" i="9" s="1"/>
  <c r="O6" i="9" s="1"/>
  <c r="P6" i="9" s="1"/>
  <c r="R6" i="9"/>
  <c r="S6" i="9"/>
  <c r="T6" i="9" s="1"/>
  <c r="U6" i="9" s="1"/>
  <c r="V6" i="9" s="1"/>
  <c r="F8" i="9"/>
  <c r="R8" i="9" s="1"/>
  <c r="G8" i="9"/>
  <c r="H8" i="9"/>
  <c r="T8" i="9" s="1"/>
  <c r="I8" i="9"/>
  <c r="J8" i="9"/>
  <c r="V8" i="9" s="1"/>
  <c r="L8" i="9"/>
  <c r="M8" i="9"/>
  <c r="N8" i="9"/>
  <c r="O8" i="9"/>
  <c r="U8" i="9" s="1"/>
  <c r="S8" i="9"/>
  <c r="F9" i="9"/>
  <c r="G9" i="9"/>
  <c r="S9" i="9" s="1"/>
  <c r="H9" i="9"/>
  <c r="T9" i="9" s="1"/>
  <c r="I9" i="9"/>
  <c r="U9" i="9" s="1"/>
  <c r="J9" i="9"/>
  <c r="L9" i="9"/>
  <c r="M9" i="9"/>
  <c r="N9" i="9"/>
  <c r="O9" i="9"/>
  <c r="P9" i="9"/>
  <c r="V9" i="9" s="1"/>
  <c r="R9" i="9"/>
  <c r="R10" i="9"/>
  <c r="S10" i="9"/>
  <c r="T10" i="9"/>
  <c r="U10" i="9"/>
  <c r="Y10" i="9" s="1"/>
  <c r="E41" i="7" s="1"/>
  <c r="V10" i="9"/>
  <c r="F11" i="9"/>
  <c r="G11" i="9"/>
  <c r="H11" i="9"/>
  <c r="T11" i="9" s="1"/>
  <c r="I11" i="9"/>
  <c r="U11" i="9" s="1"/>
  <c r="Y11" i="9" s="1"/>
  <c r="J11" i="9"/>
  <c r="L11" i="9"/>
  <c r="R11" i="9" s="1"/>
  <c r="M11" i="9"/>
  <c r="N11" i="9"/>
  <c r="O11" i="9"/>
  <c r="P11" i="9"/>
  <c r="S11" i="9"/>
  <c r="V11" i="9"/>
  <c r="R12" i="9"/>
  <c r="S12" i="9"/>
  <c r="T12" i="9"/>
  <c r="U12" i="9"/>
  <c r="Y12" i="9" s="1"/>
  <c r="E43" i="7" s="1"/>
  <c r="V12" i="9"/>
  <c r="R13" i="9"/>
  <c r="S13" i="9"/>
  <c r="T13" i="9"/>
  <c r="U13" i="9"/>
  <c r="V13" i="9"/>
  <c r="Y13" i="9"/>
  <c r="F14" i="9"/>
  <c r="R14" i="9" s="1"/>
  <c r="G14" i="9"/>
  <c r="S14" i="9" s="1"/>
  <c r="H14" i="9"/>
  <c r="T14" i="9" s="1"/>
  <c r="I14" i="9"/>
  <c r="J14" i="9"/>
  <c r="L14" i="9"/>
  <c r="M14" i="9"/>
  <c r="N14" i="9"/>
  <c r="O14" i="9"/>
  <c r="U14" i="9" s="1"/>
  <c r="P14" i="9"/>
  <c r="V14" i="9" s="1"/>
  <c r="Y14" i="9"/>
  <c r="E45" i="7" s="1"/>
  <c r="R15" i="9"/>
  <c r="S15" i="9"/>
  <c r="T15" i="9"/>
  <c r="U15" i="9"/>
  <c r="V15" i="9"/>
  <c r="Y15" i="9" s="1"/>
  <c r="R16" i="9"/>
  <c r="S16" i="9"/>
  <c r="T16" i="9"/>
  <c r="U16" i="9"/>
  <c r="Y16" i="9" s="1"/>
  <c r="V16" i="9"/>
  <c r="R17" i="9"/>
  <c r="S17" i="9"/>
  <c r="T17" i="9"/>
  <c r="U17" i="9"/>
  <c r="Y17" i="9" s="1"/>
  <c r="E48" i="7" s="1"/>
  <c r="V17" i="9"/>
  <c r="G24" i="9"/>
  <c r="H24" i="9"/>
  <c r="I24" i="9" s="1"/>
  <c r="J24" i="9" s="1"/>
  <c r="L24" i="9"/>
  <c r="M24" i="9" s="1"/>
  <c r="N24" i="9" s="1"/>
  <c r="O24" i="9"/>
  <c r="P24" i="9" s="1"/>
  <c r="R24" i="9"/>
  <c r="S24" i="9" s="1"/>
  <c r="T24" i="9" s="1"/>
  <c r="U24" i="9" s="1"/>
  <c r="V24" i="9" s="1"/>
  <c r="R27" i="9"/>
  <c r="S27" i="9"/>
  <c r="T27" i="9"/>
  <c r="U27" i="9"/>
  <c r="Y27" i="9" s="1"/>
  <c r="V27" i="9"/>
  <c r="R28" i="9"/>
  <c r="S28" i="9"/>
  <c r="T28" i="9"/>
  <c r="U28" i="9"/>
  <c r="Y28" i="9" s="1"/>
  <c r="V28" i="9"/>
  <c r="Y29" i="9"/>
  <c r="R30" i="9"/>
  <c r="S30" i="9"/>
  <c r="T30" i="9"/>
  <c r="U30" i="9"/>
  <c r="Y30" i="9" s="1"/>
  <c r="V30" i="9"/>
  <c r="R31" i="9"/>
  <c r="S31" i="9"/>
  <c r="T31" i="9"/>
  <c r="U31" i="9"/>
  <c r="V31" i="9"/>
  <c r="Y31" i="9"/>
  <c r="F32" i="9"/>
  <c r="R32" i="9" s="1"/>
  <c r="G32" i="9"/>
  <c r="S32" i="9" s="1"/>
  <c r="H32" i="9"/>
  <c r="T32" i="9" s="1"/>
  <c r="I32" i="9"/>
  <c r="J32" i="9"/>
  <c r="L32" i="9"/>
  <c r="M32" i="9"/>
  <c r="N32" i="9"/>
  <c r="O32" i="9"/>
  <c r="U32" i="9" s="1"/>
  <c r="Y32" i="9" s="1"/>
  <c r="P32" i="9"/>
  <c r="V32" i="9" s="1"/>
  <c r="F37" i="9"/>
  <c r="R37" i="9" s="1"/>
  <c r="G35" i="9"/>
  <c r="H37" i="9"/>
  <c r="T37" i="9" s="1"/>
  <c r="I37" i="9"/>
  <c r="U37" i="9" s="1"/>
  <c r="N37" i="9"/>
  <c r="V35" i="9"/>
  <c r="S35" i="9"/>
  <c r="U35" i="9"/>
  <c r="R36" i="9"/>
  <c r="S36" i="9"/>
  <c r="T36" i="9"/>
  <c r="U36" i="9"/>
  <c r="V36" i="9"/>
  <c r="Y36" i="9" s="1"/>
  <c r="G37" i="9"/>
  <c r="J37" i="9"/>
  <c r="L37" i="9"/>
  <c r="M37" i="9"/>
  <c r="S37" i="9" s="1"/>
  <c r="O37" i="9"/>
  <c r="R40" i="9"/>
  <c r="S40" i="9"/>
  <c r="T40" i="9"/>
  <c r="U40" i="9"/>
  <c r="Y40" i="9" s="1"/>
  <c r="V40" i="9"/>
  <c r="F41" i="9"/>
  <c r="R41" i="9" s="1"/>
  <c r="G41" i="9"/>
  <c r="H41" i="9"/>
  <c r="I41" i="9"/>
  <c r="J41" i="9"/>
  <c r="L41" i="9"/>
  <c r="M41" i="9"/>
  <c r="S41" i="9" s="1"/>
  <c r="N41" i="9"/>
  <c r="O41" i="9"/>
  <c r="U41" i="9" s="1"/>
  <c r="P41" i="9"/>
  <c r="T41" i="9"/>
  <c r="V41" i="9"/>
  <c r="R45" i="9"/>
  <c r="S45" i="9"/>
  <c r="T45" i="9"/>
  <c r="U45" i="9"/>
  <c r="V45" i="9"/>
  <c r="Y45" i="9"/>
  <c r="R46" i="9"/>
  <c r="S46" i="9"/>
  <c r="T46" i="9"/>
  <c r="U46" i="9"/>
  <c r="V46" i="9"/>
  <c r="Y46" i="9"/>
  <c r="F47" i="9"/>
  <c r="G47" i="9"/>
  <c r="S47" i="9" s="1"/>
  <c r="H47" i="9"/>
  <c r="T47" i="9" s="1"/>
  <c r="I47" i="9"/>
  <c r="J47" i="9"/>
  <c r="V47" i="9" s="1"/>
  <c r="Y47" i="9" s="1"/>
  <c r="L47" i="9"/>
  <c r="M47" i="9"/>
  <c r="N47" i="9"/>
  <c r="O47" i="9"/>
  <c r="P47" i="9"/>
  <c r="R47" i="9"/>
  <c r="U47" i="9"/>
  <c r="R51" i="9"/>
  <c r="S51" i="9"/>
  <c r="T51" i="9"/>
  <c r="U51" i="9"/>
  <c r="V51" i="9"/>
  <c r="Y51" i="9" s="1"/>
  <c r="R52" i="9"/>
  <c r="S52" i="9"/>
  <c r="T52" i="9"/>
  <c r="U52" i="9"/>
  <c r="V52" i="9"/>
  <c r="R53" i="9"/>
  <c r="S53" i="9"/>
  <c r="T53" i="9"/>
  <c r="U53" i="9"/>
  <c r="V53" i="9"/>
  <c r="Y53" i="9"/>
  <c r="F54" i="9"/>
  <c r="R54" i="9" s="1"/>
  <c r="G54" i="9"/>
  <c r="H54" i="9"/>
  <c r="T54" i="9" s="1"/>
  <c r="I54" i="9"/>
  <c r="J54" i="9"/>
  <c r="V54" i="9" s="1"/>
  <c r="L54" i="9"/>
  <c r="M54" i="9"/>
  <c r="N54" i="9"/>
  <c r="O54" i="9"/>
  <c r="U54" i="9" s="1"/>
  <c r="Y54" i="9" s="1"/>
  <c r="P54" i="9"/>
  <c r="S54" i="9"/>
  <c r="R57" i="9"/>
  <c r="S57" i="9"/>
  <c r="T57" i="9"/>
  <c r="J58" i="9"/>
  <c r="L58" i="9"/>
  <c r="M58" i="9"/>
  <c r="N58" i="9"/>
  <c r="U57" i="9"/>
  <c r="P58" i="9"/>
  <c r="I58" i="9"/>
  <c r="G66" i="9"/>
  <c r="H66" i="9"/>
  <c r="I66" i="9" s="1"/>
  <c r="J66" i="9" s="1"/>
  <c r="M66" i="9"/>
  <c r="N66" i="9" s="1"/>
  <c r="O66" i="9" s="1"/>
  <c r="P66" i="9" s="1"/>
  <c r="S66" i="9"/>
  <c r="T66" i="9" s="1"/>
  <c r="U66" i="9" s="1"/>
  <c r="V66" i="9" s="1"/>
  <c r="R68" i="9"/>
  <c r="S68" i="9"/>
  <c r="T68" i="9"/>
  <c r="U68" i="9"/>
  <c r="Y68" i="9" s="1"/>
  <c r="V68" i="9"/>
  <c r="R69" i="9"/>
  <c r="S69" i="9"/>
  <c r="T69" i="9"/>
  <c r="U69" i="9"/>
  <c r="V69" i="9"/>
  <c r="Y69" i="9"/>
  <c r="E78" i="7" s="1"/>
  <c r="R70" i="9"/>
  <c r="S70" i="9"/>
  <c r="T70" i="9"/>
  <c r="U70" i="9"/>
  <c r="Y70" i="9" s="1"/>
  <c r="V70" i="9"/>
  <c r="R71" i="9"/>
  <c r="S71" i="9"/>
  <c r="T71" i="9"/>
  <c r="U71" i="9"/>
  <c r="Y71" i="9" s="1"/>
  <c r="V71" i="9"/>
  <c r="R72" i="9"/>
  <c r="S72" i="9"/>
  <c r="T72" i="9"/>
  <c r="U72" i="9"/>
  <c r="V72" i="9"/>
  <c r="Y72" i="9"/>
  <c r="E81" i="7" s="1"/>
  <c r="R73" i="9"/>
  <c r="S73" i="9"/>
  <c r="T73" i="9"/>
  <c r="U73" i="9"/>
  <c r="V73" i="9"/>
  <c r="Y73" i="9" s="1"/>
  <c r="E82" i="7" s="1"/>
  <c r="R74" i="9"/>
  <c r="S74" i="9"/>
  <c r="T74" i="9"/>
  <c r="U74" i="9"/>
  <c r="Y74" i="9" s="1"/>
  <c r="V74" i="9"/>
  <c r="R75" i="9"/>
  <c r="S75" i="9"/>
  <c r="T75" i="9"/>
  <c r="U75" i="9"/>
  <c r="Y75" i="9" s="1"/>
  <c r="V75" i="9"/>
  <c r="R76" i="9"/>
  <c r="S76" i="9"/>
  <c r="T76" i="9"/>
  <c r="U76" i="9"/>
  <c r="V76" i="9"/>
  <c r="Y76" i="9" s="1"/>
  <c r="E85" i="7" s="1"/>
  <c r="R77" i="9"/>
  <c r="S77" i="9"/>
  <c r="T77" i="9"/>
  <c r="U77" i="9"/>
  <c r="V77" i="9"/>
  <c r="Y77" i="9" s="1"/>
  <c r="E86" i="7" s="1"/>
  <c r="G83" i="9"/>
  <c r="H83" i="9" s="1"/>
  <c r="I83" i="9" s="1"/>
  <c r="J83" i="9" s="1"/>
  <c r="M83" i="9"/>
  <c r="N83" i="9"/>
  <c r="O83" i="9" s="1"/>
  <c r="P83" i="9" s="1"/>
  <c r="S83" i="9"/>
  <c r="T83" i="9" s="1"/>
  <c r="U83" i="9" s="1"/>
  <c r="V83" i="9" s="1"/>
  <c r="R86" i="9"/>
  <c r="S86" i="9"/>
  <c r="T86" i="9"/>
  <c r="U86" i="9"/>
  <c r="V86" i="9"/>
  <c r="F87" i="9"/>
  <c r="G87" i="9"/>
  <c r="H87" i="9"/>
  <c r="I87" i="9"/>
  <c r="J87" i="9"/>
  <c r="V87" i="9" s="1"/>
  <c r="L87" i="9"/>
  <c r="M87" i="9"/>
  <c r="S87" i="9" s="1"/>
  <c r="N87" i="9"/>
  <c r="O87" i="9"/>
  <c r="P87" i="9"/>
  <c r="T87" i="9"/>
  <c r="U87" i="9"/>
  <c r="R90" i="9"/>
  <c r="S90" i="9"/>
  <c r="T90" i="9"/>
  <c r="U90" i="9"/>
  <c r="Y90" i="9" s="1"/>
  <c r="V90" i="9"/>
  <c r="F91" i="9"/>
  <c r="R91" i="9" s="1"/>
  <c r="G91" i="9"/>
  <c r="H91" i="9"/>
  <c r="T91" i="9" s="1"/>
  <c r="I91" i="9"/>
  <c r="J91" i="9"/>
  <c r="L91" i="9"/>
  <c r="M91" i="9"/>
  <c r="S91" i="9" s="1"/>
  <c r="N91" i="9"/>
  <c r="O91" i="9"/>
  <c r="P91" i="9"/>
  <c r="U91" i="9"/>
  <c r="Y91" i="9" s="1"/>
  <c r="E100" i="7" s="1"/>
  <c r="V91" i="9"/>
  <c r="R94" i="9"/>
  <c r="S94" i="9"/>
  <c r="T94" i="9"/>
  <c r="U94" i="9"/>
  <c r="V94" i="9"/>
  <c r="Y94" i="9"/>
  <c r="R95" i="9"/>
  <c r="S95" i="9"/>
  <c r="T95" i="9"/>
  <c r="U95" i="9"/>
  <c r="V95" i="9"/>
  <c r="Y95" i="9"/>
  <c r="R96" i="9"/>
  <c r="S96" i="9"/>
  <c r="T96" i="9"/>
  <c r="U96" i="9"/>
  <c r="Y96" i="9" s="1"/>
  <c r="V96" i="9"/>
  <c r="R97" i="9"/>
  <c r="S97" i="9"/>
  <c r="T97" i="9"/>
  <c r="U97" i="9"/>
  <c r="V97" i="9"/>
  <c r="Y97" i="9"/>
  <c r="R98" i="9"/>
  <c r="S98" i="9"/>
  <c r="T98" i="9"/>
  <c r="U98" i="9"/>
  <c r="V98" i="9"/>
  <c r="Y98" i="9"/>
  <c r="R99" i="9"/>
  <c r="S99" i="9"/>
  <c r="T99" i="9"/>
  <c r="U99" i="9"/>
  <c r="V99" i="9"/>
  <c r="Y99" i="9"/>
  <c r="F100" i="9"/>
  <c r="G100" i="9"/>
  <c r="H100" i="9"/>
  <c r="T100" i="9" s="1"/>
  <c r="I100" i="9"/>
  <c r="U100" i="9" s="1"/>
  <c r="Y100" i="9" s="1"/>
  <c r="E101" i="7" s="1"/>
  <c r="J100" i="9"/>
  <c r="V100" i="9" s="1"/>
  <c r="L100" i="9"/>
  <c r="M100" i="9"/>
  <c r="N100" i="9"/>
  <c r="O100" i="9"/>
  <c r="P100" i="9"/>
  <c r="R100" i="9"/>
  <c r="S100" i="9"/>
  <c r="R103" i="9"/>
  <c r="S103" i="9"/>
  <c r="T103" i="9"/>
  <c r="U103" i="9"/>
  <c r="Y103" i="9" s="1"/>
  <c r="V103" i="9"/>
  <c r="F104" i="9"/>
  <c r="R104" i="9" s="1"/>
  <c r="G104" i="9"/>
  <c r="H104" i="9"/>
  <c r="I104" i="9"/>
  <c r="J104" i="9"/>
  <c r="V104" i="9" s="1"/>
  <c r="L104" i="9"/>
  <c r="M104" i="9"/>
  <c r="S104" i="9" s="1"/>
  <c r="N104" i="9"/>
  <c r="O104" i="9"/>
  <c r="P104" i="9"/>
  <c r="T104" i="9"/>
  <c r="U104" i="9"/>
  <c r="R107" i="9"/>
  <c r="S107" i="9"/>
  <c r="T107" i="9"/>
  <c r="U107" i="9"/>
  <c r="Y107" i="9" s="1"/>
  <c r="V107" i="9"/>
  <c r="R108" i="9"/>
  <c r="S108" i="9"/>
  <c r="T108" i="9"/>
  <c r="U108" i="9"/>
  <c r="V108" i="9"/>
  <c r="Y108" i="9"/>
  <c r="R109" i="9"/>
  <c r="S109" i="9"/>
  <c r="T109" i="9"/>
  <c r="U109" i="9"/>
  <c r="V109" i="9"/>
  <c r="Y109" i="9"/>
  <c r="F110" i="9"/>
  <c r="G110" i="9"/>
  <c r="S110" i="9" s="1"/>
  <c r="H110" i="9"/>
  <c r="I110" i="9"/>
  <c r="U110" i="9" s="1"/>
  <c r="J110" i="9"/>
  <c r="L110" i="9"/>
  <c r="M110" i="9"/>
  <c r="N110" i="9"/>
  <c r="O110" i="9"/>
  <c r="P110" i="9"/>
  <c r="R110" i="9"/>
  <c r="T110" i="9"/>
  <c r="O113" i="9"/>
  <c r="V113" i="9"/>
  <c r="Y113" i="9" s="1"/>
  <c r="R113" i="9"/>
  <c r="S113" i="9"/>
  <c r="T113" i="9"/>
  <c r="U113" i="9"/>
  <c r="F114" i="9"/>
  <c r="G114" i="9"/>
  <c r="H114" i="9"/>
  <c r="I114" i="9"/>
  <c r="U114" i="9" s="1"/>
  <c r="J114" i="9"/>
  <c r="L114" i="9"/>
  <c r="M114" i="9"/>
  <c r="N114" i="9"/>
  <c r="O114" i="9"/>
  <c r="R114" i="9"/>
  <c r="S114" i="9"/>
  <c r="T114" i="9"/>
  <c r="V117" i="9"/>
  <c r="R117" i="9"/>
  <c r="S117" i="9"/>
  <c r="T117" i="9"/>
  <c r="U117" i="9"/>
  <c r="F118" i="9"/>
  <c r="G118" i="9"/>
  <c r="H118" i="9"/>
  <c r="I118" i="9"/>
  <c r="U118" i="9" s="1"/>
  <c r="J118" i="9"/>
  <c r="L118" i="9"/>
  <c r="R118" i="9" s="1"/>
  <c r="M118" i="9"/>
  <c r="N118" i="9"/>
  <c r="O118" i="9"/>
  <c r="P118" i="9"/>
  <c r="S118" i="9"/>
  <c r="T118" i="9"/>
  <c r="R121" i="9"/>
  <c r="S121" i="9"/>
  <c r="T121" i="9"/>
  <c r="U121" i="9"/>
  <c r="V121" i="9"/>
  <c r="Y121" i="9"/>
  <c r="R122" i="9"/>
  <c r="S122" i="9"/>
  <c r="T122" i="9"/>
  <c r="U122" i="9"/>
  <c r="V122" i="9"/>
  <c r="Y122" i="9"/>
  <c r="R123" i="9"/>
  <c r="S123" i="9"/>
  <c r="T123" i="9"/>
  <c r="U123" i="9"/>
  <c r="Y123" i="9" s="1"/>
  <c r="V123" i="9"/>
  <c r="F124" i="9"/>
  <c r="G124" i="9"/>
  <c r="H124" i="9"/>
  <c r="T124" i="9" s="1"/>
  <c r="I124" i="9"/>
  <c r="J124" i="9"/>
  <c r="L124" i="9"/>
  <c r="M124" i="9"/>
  <c r="N124" i="9"/>
  <c r="O124" i="9"/>
  <c r="P124" i="9"/>
  <c r="V124" i="9" s="1"/>
  <c r="R124" i="9"/>
  <c r="S124" i="9"/>
  <c r="F18" i="8"/>
  <c r="I32" i="8"/>
  <c r="I40" i="8"/>
  <c r="I44" i="8"/>
  <c r="D62" i="7" s="1"/>
  <c r="I50" i="8"/>
  <c r="D63" i="7" s="1"/>
  <c r="I57" i="8"/>
  <c r="D64" i="7" s="1"/>
  <c r="I61" i="8"/>
  <c r="I82" i="8"/>
  <c r="I100" i="8"/>
  <c r="I143" i="8" s="1"/>
  <c r="I104" i="8"/>
  <c r="D100" i="7" s="1"/>
  <c r="I113" i="8"/>
  <c r="D101" i="7" s="1"/>
  <c r="I118" i="8"/>
  <c r="I124" i="8"/>
  <c r="I129" i="8"/>
  <c r="I135" i="8"/>
  <c r="I141" i="8"/>
  <c r="G12" i="7"/>
  <c r="G14" i="7"/>
  <c r="D39" i="7"/>
  <c r="D40" i="7"/>
  <c r="D41" i="7"/>
  <c r="D42" i="7"/>
  <c r="E42" i="7"/>
  <c r="D43" i="7"/>
  <c r="D44" i="7"/>
  <c r="E44" i="7"/>
  <c r="D45" i="7"/>
  <c r="D46" i="7"/>
  <c r="E46" i="7"/>
  <c r="D47" i="7"/>
  <c r="E47" i="7"/>
  <c r="D48" i="7"/>
  <c r="D60" i="7"/>
  <c r="E60" i="7"/>
  <c r="G60" i="7"/>
  <c r="G27" i="7" s="1"/>
  <c r="G61" i="7"/>
  <c r="G62" i="7"/>
  <c r="E63" i="7"/>
  <c r="G63" i="7"/>
  <c r="E64" i="7"/>
  <c r="D65" i="7"/>
  <c r="G65" i="7"/>
  <c r="D77" i="7"/>
  <c r="D78" i="7"/>
  <c r="D79" i="7"/>
  <c r="E79" i="7"/>
  <c r="E80" i="7"/>
  <c r="D81" i="7"/>
  <c r="D82" i="7"/>
  <c r="D83" i="7"/>
  <c r="E83" i="7"/>
  <c r="D84" i="7"/>
  <c r="E84" i="7"/>
  <c r="D85" i="7"/>
  <c r="D86" i="7"/>
  <c r="D99" i="7"/>
  <c r="G99" i="7"/>
  <c r="G107" i="7" s="1"/>
  <c r="G15" i="7" s="1"/>
  <c r="G100" i="7"/>
  <c r="G29" i="7" s="1"/>
  <c r="G101" i="7"/>
  <c r="D102" i="7"/>
  <c r="G102" i="7"/>
  <c r="D103" i="7"/>
  <c r="G103" i="7"/>
  <c r="D104" i="7"/>
  <c r="G104" i="7"/>
  <c r="D105" i="7"/>
  <c r="G105" i="7"/>
  <c r="D106" i="7"/>
  <c r="G106" i="7"/>
  <c r="L44" i="14" l="1"/>
  <c r="L45" i="14" s="1"/>
  <c r="D44" i="14"/>
  <c r="D54" i="14"/>
  <c r="T60" i="14"/>
  <c r="D60" i="14"/>
  <c r="V118" i="9"/>
  <c r="Y118" i="9" s="1"/>
  <c r="E105" i="7" s="1"/>
  <c r="H58" i="9"/>
  <c r="G58" i="9"/>
  <c r="S58" i="9" s="1"/>
  <c r="T35" i="9"/>
  <c r="D80" i="7"/>
  <c r="D28" i="7" s="1"/>
  <c r="Y35" i="9"/>
  <c r="R57" i="14"/>
  <c r="R54" i="14"/>
  <c r="R60" i="14"/>
  <c r="V44" i="14"/>
  <c r="V48" i="14"/>
  <c r="V50" i="14" s="1"/>
  <c r="C48" i="14"/>
  <c r="C50" i="14" s="1"/>
  <c r="C44" i="14"/>
  <c r="D55" i="14"/>
  <c r="D45" i="14"/>
  <c r="R55" i="14"/>
  <c r="R45" i="14"/>
  <c r="I45" i="14"/>
  <c r="I55" i="14"/>
  <c r="H48" i="14"/>
  <c r="H50" i="14" s="1"/>
  <c r="H44" i="14"/>
  <c r="Q48" i="14"/>
  <c r="Q50" i="14" s="1"/>
  <c r="Q44" i="14"/>
  <c r="U48" i="14"/>
  <c r="U50" i="14" s="1"/>
  <c r="U44" i="14"/>
  <c r="W44" i="14"/>
  <c r="W48" i="14"/>
  <c r="W50" i="14" s="1"/>
  <c r="F44" i="14"/>
  <c r="F48" i="14"/>
  <c r="F50" i="14" s="1"/>
  <c r="S48" i="14"/>
  <c r="S50" i="14" s="1"/>
  <c r="S44" i="14"/>
  <c r="M44" i="14"/>
  <c r="M48" i="14"/>
  <c r="M50" i="14" s="1"/>
  <c r="E44" i="14"/>
  <c r="E48" i="14"/>
  <c r="E50" i="14" s="1"/>
  <c r="I54" i="14"/>
  <c r="I57" i="14"/>
  <c r="I60" i="14"/>
  <c r="O44" i="14"/>
  <c r="O48" i="14"/>
  <c r="O50" i="14" s="1"/>
  <c r="K48" i="14"/>
  <c r="K50" i="14" s="1"/>
  <c r="K44" i="14"/>
  <c r="J45" i="14"/>
  <c r="J55" i="14"/>
  <c r="N44" i="14"/>
  <c r="N48" i="14"/>
  <c r="N50" i="14" s="1"/>
  <c r="T55" i="14"/>
  <c r="T45" i="14"/>
  <c r="G44" i="14"/>
  <c r="G48" i="14"/>
  <c r="G50" i="14" s="1"/>
  <c r="P48" i="14"/>
  <c r="P50" i="14" s="1"/>
  <c r="P44" i="14"/>
  <c r="J57" i="14"/>
  <c r="J54" i="14"/>
  <c r="J60" i="14"/>
  <c r="E77" i="7"/>
  <c r="Y78" i="9"/>
  <c r="S126" i="9"/>
  <c r="T126" i="9"/>
  <c r="Y87" i="9"/>
  <c r="T58" i="9"/>
  <c r="Y52" i="9"/>
  <c r="T18" i="9"/>
  <c r="D29" i="7"/>
  <c r="I63" i="8"/>
  <c r="D87" i="7"/>
  <c r="D14" i="7" s="1"/>
  <c r="G66" i="7"/>
  <c r="G13" i="7" s="1"/>
  <c r="Y117" i="9"/>
  <c r="P114" i="9"/>
  <c r="V110" i="9"/>
  <c r="Y110" i="9" s="1"/>
  <c r="E103" i="7" s="1"/>
  <c r="Y104" i="9"/>
  <c r="E102" i="7" s="1"/>
  <c r="F58" i="9"/>
  <c r="R58" i="9" s="1"/>
  <c r="V58" i="9"/>
  <c r="R35" i="9"/>
  <c r="Y8" i="9"/>
  <c r="E39" i="7" s="1"/>
  <c r="U18" i="9"/>
  <c r="R18" i="9"/>
  <c r="Y86" i="9"/>
  <c r="S18" i="9"/>
  <c r="D107" i="7"/>
  <c r="D15" i="7" s="1"/>
  <c r="D49" i="7"/>
  <c r="D12" i="7" s="1"/>
  <c r="D26" i="7"/>
  <c r="R87" i="9"/>
  <c r="R126" i="9" s="1"/>
  <c r="O58" i="9"/>
  <c r="U58" i="9" s="1"/>
  <c r="Y41" i="9"/>
  <c r="E62" i="7" s="1"/>
  <c r="K13" i="10"/>
  <c r="Y9" i="9"/>
  <c r="E40" i="7" s="1"/>
  <c r="D61" i="7"/>
  <c r="U124" i="9"/>
  <c r="Y124" i="9" s="1"/>
  <c r="E106" i="7" s="1"/>
  <c r="V114" i="9"/>
  <c r="Y114" i="9" s="1"/>
  <c r="E104" i="7" s="1"/>
  <c r="V18" i="9"/>
  <c r="V57" i="9"/>
  <c r="Y57" i="9" s="1"/>
  <c r="P37" i="9"/>
  <c r="V37" i="9" s="1"/>
  <c r="Y37" i="9" s="1"/>
  <c r="F93" i="6"/>
  <c r="H92" i="6"/>
  <c r="G92" i="6"/>
  <c r="F92" i="6"/>
  <c r="H91" i="6"/>
  <c r="G91" i="6"/>
  <c r="F91" i="6"/>
  <c r="J90" i="6"/>
  <c r="I90" i="6"/>
  <c r="H90" i="6"/>
  <c r="G90" i="6"/>
  <c r="F90" i="6"/>
  <c r="F61" i="6"/>
  <c r="H60" i="6"/>
  <c r="G60" i="6"/>
  <c r="F60" i="6"/>
  <c r="H59" i="6"/>
  <c r="G59" i="6"/>
  <c r="F59" i="6"/>
  <c r="J58" i="6"/>
  <c r="I58" i="6"/>
  <c r="H58" i="6"/>
  <c r="G58" i="6"/>
  <c r="F58" i="6"/>
  <c r="F45" i="6"/>
  <c r="H44" i="6"/>
  <c r="G44" i="6"/>
  <c r="F44" i="6"/>
  <c r="H43" i="6"/>
  <c r="G43" i="6"/>
  <c r="F43" i="6"/>
  <c r="J42" i="6"/>
  <c r="I42" i="6"/>
  <c r="H42" i="6"/>
  <c r="G42" i="6"/>
  <c r="F42" i="6"/>
  <c r="F21" i="6"/>
  <c r="H20" i="6"/>
  <c r="G20" i="6"/>
  <c r="F20" i="6"/>
  <c r="H19" i="6"/>
  <c r="G19" i="6"/>
  <c r="F19" i="6"/>
  <c r="J18" i="6"/>
  <c r="I18" i="6"/>
  <c r="H18" i="6"/>
  <c r="G18" i="6"/>
  <c r="F18" i="6"/>
  <c r="G12" i="5"/>
  <c r="F12" i="5"/>
  <c r="E12" i="5"/>
  <c r="D12" i="5"/>
  <c r="C12" i="5"/>
  <c r="G11" i="5"/>
  <c r="F11" i="5"/>
  <c r="E11" i="5"/>
  <c r="D11" i="5"/>
  <c r="C11" i="5"/>
  <c r="G10" i="5"/>
  <c r="F10" i="5"/>
  <c r="E10" i="5"/>
  <c r="D10" i="5"/>
  <c r="C10" i="5"/>
  <c r="G9" i="5"/>
  <c r="F9" i="5"/>
  <c r="E9" i="5"/>
  <c r="D9" i="5"/>
  <c r="C9" i="5"/>
  <c r="M135" i="4"/>
  <c r="L135" i="4"/>
  <c r="J135" i="4"/>
  <c r="V135" i="4" s="1"/>
  <c r="I135" i="4"/>
  <c r="U135" i="4" s="1"/>
  <c r="G135" i="4"/>
  <c r="P135" i="4" s="1"/>
  <c r="F135" i="4"/>
  <c r="O135" i="4" s="1"/>
  <c r="V134" i="4"/>
  <c r="U134" i="4"/>
  <c r="S134" i="4"/>
  <c r="R134" i="4"/>
  <c r="P134" i="4"/>
  <c r="O134" i="4"/>
  <c r="V133" i="4"/>
  <c r="U133" i="4"/>
  <c r="S133" i="4"/>
  <c r="R133" i="4"/>
  <c r="P133" i="4"/>
  <c r="O133" i="4"/>
  <c r="V132" i="4"/>
  <c r="U132" i="4"/>
  <c r="S132" i="4"/>
  <c r="R132" i="4"/>
  <c r="P132" i="4"/>
  <c r="O132" i="4"/>
  <c r="J129" i="4"/>
  <c r="V129" i="4" s="1"/>
  <c r="I129" i="4"/>
  <c r="U129" i="4" s="1"/>
  <c r="G129" i="4"/>
  <c r="F129" i="4"/>
  <c r="R129" i="4" s="1"/>
  <c r="V128" i="4"/>
  <c r="U128" i="4"/>
  <c r="P128" i="4"/>
  <c r="M128" i="4"/>
  <c r="M129" i="4" s="1"/>
  <c r="L128" i="4"/>
  <c r="L129" i="4" s="1"/>
  <c r="P125" i="4"/>
  <c r="M125" i="4"/>
  <c r="L125" i="4"/>
  <c r="J125" i="4"/>
  <c r="V125" i="4" s="1"/>
  <c r="I125" i="4"/>
  <c r="U125" i="4" s="1"/>
  <c r="G125" i="4"/>
  <c r="S125" i="4" s="1"/>
  <c r="F125" i="4"/>
  <c r="R125" i="4" s="1"/>
  <c r="V124" i="4"/>
  <c r="U124" i="4"/>
  <c r="S124" i="4"/>
  <c r="R124" i="4"/>
  <c r="P124" i="4"/>
  <c r="O124" i="4"/>
  <c r="M121" i="4"/>
  <c r="J121" i="4"/>
  <c r="V121" i="4" s="1"/>
  <c r="I121" i="4"/>
  <c r="U121" i="4" s="1"/>
  <c r="G121" i="4"/>
  <c r="S121" i="4" s="1"/>
  <c r="F121" i="4"/>
  <c r="V120" i="4"/>
  <c r="U120" i="4"/>
  <c r="S120" i="4"/>
  <c r="R120" i="4"/>
  <c r="P120" i="4"/>
  <c r="O120" i="4"/>
  <c r="V119" i="4"/>
  <c r="U119" i="4"/>
  <c r="S119" i="4"/>
  <c r="R119" i="4"/>
  <c r="P119" i="4"/>
  <c r="O119" i="4"/>
  <c r="V118" i="4"/>
  <c r="U118" i="4"/>
  <c r="S118" i="4"/>
  <c r="P118" i="4"/>
  <c r="L118" i="4"/>
  <c r="R118" i="4" s="1"/>
  <c r="M115" i="4"/>
  <c r="L115" i="4"/>
  <c r="J115" i="4"/>
  <c r="V115" i="4" s="1"/>
  <c r="I115" i="4"/>
  <c r="U115" i="4" s="1"/>
  <c r="G115" i="4"/>
  <c r="S115" i="4" s="1"/>
  <c r="F115" i="4"/>
  <c r="R115" i="4" s="1"/>
  <c r="V114" i="4"/>
  <c r="U114" i="4"/>
  <c r="S114" i="4"/>
  <c r="R114" i="4"/>
  <c r="P114" i="4"/>
  <c r="O114" i="4"/>
  <c r="J111" i="4"/>
  <c r="I111" i="4"/>
  <c r="V110" i="4"/>
  <c r="U110" i="4"/>
  <c r="S110" i="4"/>
  <c r="R110" i="4"/>
  <c r="P110" i="4"/>
  <c r="O110" i="4"/>
  <c r="M109" i="4"/>
  <c r="M111" i="4" s="1"/>
  <c r="L109" i="4"/>
  <c r="L111" i="4" s="1"/>
  <c r="G111" i="4"/>
  <c r="O109" i="4"/>
  <c r="V108" i="4"/>
  <c r="U108" i="4"/>
  <c r="S108" i="4"/>
  <c r="R108" i="4"/>
  <c r="P108" i="4"/>
  <c r="O108" i="4"/>
  <c r="V107" i="4"/>
  <c r="U107" i="4"/>
  <c r="S107" i="4"/>
  <c r="R107" i="4"/>
  <c r="P107" i="4"/>
  <c r="O107" i="4"/>
  <c r="V106" i="4"/>
  <c r="U106" i="4"/>
  <c r="S106" i="4"/>
  <c r="R106" i="4"/>
  <c r="P106" i="4"/>
  <c r="O106" i="4"/>
  <c r="V105" i="4"/>
  <c r="U105" i="4"/>
  <c r="S105" i="4"/>
  <c r="R105" i="4"/>
  <c r="P105" i="4"/>
  <c r="O105" i="4"/>
  <c r="M102" i="4"/>
  <c r="J102" i="4"/>
  <c r="V102" i="4" s="1"/>
  <c r="G102" i="4"/>
  <c r="V101" i="4"/>
  <c r="S101" i="4"/>
  <c r="P101" i="4"/>
  <c r="R101" i="4"/>
  <c r="I102" i="4"/>
  <c r="F102" i="4"/>
  <c r="O98" i="4"/>
  <c r="M98" i="4"/>
  <c r="L98" i="4"/>
  <c r="J98" i="4"/>
  <c r="J137" i="4" s="1"/>
  <c r="I98" i="4"/>
  <c r="G98" i="4"/>
  <c r="F98" i="4"/>
  <c r="V97" i="4"/>
  <c r="U97" i="4"/>
  <c r="S97" i="4"/>
  <c r="R97" i="4"/>
  <c r="P97" i="4"/>
  <c r="O97" i="4"/>
  <c r="V94" i="4"/>
  <c r="S94" i="4"/>
  <c r="P94" i="4"/>
  <c r="M94" i="4"/>
  <c r="J94" i="4"/>
  <c r="G94" i="4"/>
  <c r="M88" i="4"/>
  <c r="L88" i="4"/>
  <c r="J88" i="4"/>
  <c r="V88" i="4" s="1"/>
  <c r="K8" i="3" s="1"/>
  <c r="I88" i="4"/>
  <c r="U88" i="4" s="1"/>
  <c r="J8" i="3" s="1"/>
  <c r="G88" i="4"/>
  <c r="F88" i="4"/>
  <c r="V87" i="4"/>
  <c r="U87" i="4"/>
  <c r="S87" i="4"/>
  <c r="R87" i="4"/>
  <c r="P87" i="4"/>
  <c r="O87" i="4"/>
  <c r="V86" i="4"/>
  <c r="U86" i="4"/>
  <c r="S86" i="4"/>
  <c r="R86" i="4"/>
  <c r="P86" i="4"/>
  <c r="O86" i="4"/>
  <c r="V85" i="4"/>
  <c r="U85" i="4"/>
  <c r="S85" i="4"/>
  <c r="R85" i="4"/>
  <c r="P85" i="4"/>
  <c r="O85" i="4"/>
  <c r="V84" i="4"/>
  <c r="U84" i="4"/>
  <c r="S84" i="4"/>
  <c r="R84" i="4"/>
  <c r="P84" i="4"/>
  <c r="O84" i="4"/>
  <c r="V83" i="4"/>
  <c r="U83" i="4"/>
  <c r="S83" i="4"/>
  <c r="R83" i="4"/>
  <c r="P83" i="4"/>
  <c r="O83" i="4"/>
  <c r="V82" i="4"/>
  <c r="U82" i="4"/>
  <c r="S82" i="4"/>
  <c r="R82" i="4"/>
  <c r="P82" i="4"/>
  <c r="O82" i="4"/>
  <c r="V81" i="4"/>
  <c r="U81" i="4"/>
  <c r="S81" i="4"/>
  <c r="R81" i="4"/>
  <c r="P81" i="4"/>
  <c r="O81" i="4"/>
  <c r="O88" i="4" s="1"/>
  <c r="D8" i="3" s="1"/>
  <c r="V80" i="4"/>
  <c r="U80" i="4"/>
  <c r="S80" i="4"/>
  <c r="S88" i="4" s="1"/>
  <c r="H8" i="3" s="1"/>
  <c r="R80" i="4"/>
  <c r="P80" i="4"/>
  <c r="O80" i="4"/>
  <c r="V79" i="4"/>
  <c r="U79" i="4"/>
  <c r="S79" i="4"/>
  <c r="R79" i="4"/>
  <c r="P79" i="4"/>
  <c r="O79" i="4"/>
  <c r="V78" i="4"/>
  <c r="U78" i="4"/>
  <c r="S78" i="4"/>
  <c r="R78" i="4"/>
  <c r="R88" i="4" s="1"/>
  <c r="G8" i="3" s="1"/>
  <c r="P78" i="4"/>
  <c r="P88" i="4" s="1"/>
  <c r="E8" i="3" s="1"/>
  <c r="O78" i="4"/>
  <c r="V76" i="4"/>
  <c r="S76" i="4"/>
  <c r="P76" i="4"/>
  <c r="M76" i="4"/>
  <c r="J76" i="4"/>
  <c r="G76" i="4"/>
  <c r="P67" i="4"/>
  <c r="M67" i="4"/>
  <c r="L67" i="4"/>
  <c r="J67" i="4"/>
  <c r="V67" i="4" s="1"/>
  <c r="I67" i="4"/>
  <c r="U67" i="4" s="1"/>
  <c r="G67" i="4"/>
  <c r="S67" i="4" s="1"/>
  <c r="F67" i="4"/>
  <c r="R67" i="4" s="1"/>
  <c r="V66" i="4"/>
  <c r="U66" i="4"/>
  <c r="S66" i="4"/>
  <c r="R66" i="4"/>
  <c r="P66" i="4"/>
  <c r="O66" i="4"/>
  <c r="M62" i="4"/>
  <c r="L62" i="4"/>
  <c r="J62" i="4"/>
  <c r="P62" i="4" s="1"/>
  <c r="I62" i="4"/>
  <c r="U62" i="4" s="1"/>
  <c r="G62" i="4"/>
  <c r="S62" i="4" s="1"/>
  <c r="F62" i="4"/>
  <c r="O62" i="4" s="1"/>
  <c r="M63" i="4"/>
  <c r="L63" i="4"/>
  <c r="J63" i="4"/>
  <c r="I63" i="4"/>
  <c r="F63" i="4"/>
  <c r="V60" i="4"/>
  <c r="U60" i="4"/>
  <c r="S60" i="4"/>
  <c r="R60" i="4"/>
  <c r="P60" i="4"/>
  <c r="O60" i="4"/>
  <c r="P55" i="4"/>
  <c r="V55" i="4"/>
  <c r="R55" i="4"/>
  <c r="L56" i="4"/>
  <c r="V54" i="4"/>
  <c r="G56" i="4"/>
  <c r="M50" i="4"/>
  <c r="F50" i="4"/>
  <c r="M49" i="4"/>
  <c r="L49" i="4"/>
  <c r="L50" i="4" s="1"/>
  <c r="J49" i="4"/>
  <c r="J50" i="4" s="1"/>
  <c r="I49" i="4"/>
  <c r="U49" i="4" s="1"/>
  <c r="G49" i="4"/>
  <c r="S49" i="4" s="1"/>
  <c r="F49" i="4"/>
  <c r="R49" i="4" s="1"/>
  <c r="M46" i="4"/>
  <c r="P46" i="4" s="1"/>
  <c r="J46" i="4"/>
  <c r="V46" i="4" s="1"/>
  <c r="G46" i="4"/>
  <c r="S46" i="4" s="1"/>
  <c r="V45" i="4"/>
  <c r="S45" i="4"/>
  <c r="P45" i="4"/>
  <c r="L46" i="4"/>
  <c r="U45" i="4"/>
  <c r="F46" i="4"/>
  <c r="V44" i="4"/>
  <c r="U44" i="4"/>
  <c r="S44" i="4"/>
  <c r="R44" i="4"/>
  <c r="P44" i="4"/>
  <c r="O44" i="4"/>
  <c r="V43" i="4"/>
  <c r="U43" i="4"/>
  <c r="S43" i="4"/>
  <c r="R43" i="4"/>
  <c r="P43" i="4"/>
  <c r="O43" i="4"/>
  <c r="M39" i="4"/>
  <c r="L39" i="4"/>
  <c r="J39" i="4"/>
  <c r="V39" i="4" s="1"/>
  <c r="I39" i="4"/>
  <c r="U39" i="4" s="1"/>
  <c r="G39" i="4"/>
  <c r="S39" i="4" s="1"/>
  <c r="F39" i="4"/>
  <c r="R39" i="4" s="1"/>
  <c r="V38" i="4"/>
  <c r="R38" i="4"/>
  <c r="V37" i="4"/>
  <c r="S37" i="4"/>
  <c r="V36" i="4"/>
  <c r="U36" i="4"/>
  <c r="O36" i="4"/>
  <c r="S35" i="4"/>
  <c r="R35" i="4"/>
  <c r="V34" i="4"/>
  <c r="U34" i="4"/>
  <c r="V32" i="4"/>
  <c r="S32" i="4"/>
  <c r="P32" i="4"/>
  <c r="M32" i="4"/>
  <c r="J32" i="4"/>
  <c r="G32" i="4"/>
  <c r="V25" i="4"/>
  <c r="U25" i="4"/>
  <c r="S25" i="4"/>
  <c r="R25" i="4"/>
  <c r="P25" i="4"/>
  <c r="O25" i="4"/>
  <c r="V24" i="4"/>
  <c r="U24" i="4"/>
  <c r="S24" i="4"/>
  <c r="R24" i="4"/>
  <c r="P24" i="4"/>
  <c r="O24" i="4"/>
  <c r="V23" i="4"/>
  <c r="U23" i="4"/>
  <c r="S23" i="4"/>
  <c r="R23" i="4"/>
  <c r="P23" i="4"/>
  <c r="O23" i="4"/>
  <c r="V22" i="4"/>
  <c r="U22" i="4"/>
  <c r="S22" i="4"/>
  <c r="R22" i="4"/>
  <c r="R26" i="4" s="1"/>
  <c r="G6" i="3" s="1"/>
  <c r="P22" i="4"/>
  <c r="O22" i="4"/>
  <c r="O26" i="4" s="1"/>
  <c r="D6" i="3" s="1"/>
  <c r="V21" i="4"/>
  <c r="U21" i="4"/>
  <c r="S21" i="4"/>
  <c r="R21" i="4"/>
  <c r="P21" i="4"/>
  <c r="O21" i="4"/>
  <c r="L21" i="4"/>
  <c r="V20" i="4"/>
  <c r="U20" i="4"/>
  <c r="S20" i="4"/>
  <c r="R20" i="4"/>
  <c r="P20" i="4"/>
  <c r="O20" i="4"/>
  <c r="V19" i="4"/>
  <c r="U19" i="4"/>
  <c r="S19" i="4"/>
  <c r="R19" i="4"/>
  <c r="P19" i="4"/>
  <c r="O19" i="4"/>
  <c r="V18" i="4"/>
  <c r="U18" i="4"/>
  <c r="U26" i="4" s="1"/>
  <c r="J6" i="3" s="1"/>
  <c r="S18" i="4"/>
  <c r="S26" i="4" s="1"/>
  <c r="H6" i="3" s="1"/>
  <c r="R18" i="4"/>
  <c r="P18" i="4"/>
  <c r="O18" i="4"/>
  <c r="V17" i="4"/>
  <c r="U17" i="4"/>
  <c r="S17" i="4"/>
  <c r="R17" i="4"/>
  <c r="P17" i="4"/>
  <c r="O17" i="4"/>
  <c r="V16" i="4"/>
  <c r="V26" i="4" s="1"/>
  <c r="K6" i="3" s="1"/>
  <c r="U16" i="4"/>
  <c r="S16" i="4"/>
  <c r="R16" i="4"/>
  <c r="P16" i="4"/>
  <c r="P26" i="4" s="1"/>
  <c r="E6" i="3" s="1"/>
  <c r="O16" i="4"/>
  <c r="V14" i="4"/>
  <c r="S14" i="4"/>
  <c r="P14" i="4"/>
  <c r="M14" i="4"/>
  <c r="J14" i="4"/>
  <c r="G14" i="4"/>
  <c r="S7" i="4"/>
  <c r="H11" i="3" s="1"/>
  <c r="P7" i="4"/>
  <c r="J7" i="4"/>
  <c r="I7" i="4"/>
  <c r="G7" i="4"/>
  <c r="V7" i="4" s="1"/>
  <c r="K11" i="3" s="1"/>
  <c r="F7" i="4"/>
  <c r="U7" i="4" s="1"/>
  <c r="J11" i="3" s="1"/>
  <c r="V5" i="4"/>
  <c r="S5" i="4"/>
  <c r="P5" i="4"/>
  <c r="M5" i="4"/>
  <c r="J5" i="4"/>
  <c r="G5" i="4"/>
  <c r="E11" i="3"/>
  <c r="K4" i="3"/>
  <c r="H4" i="3"/>
  <c r="E4" i="3"/>
  <c r="L55" i="14" l="1"/>
  <c r="O38" i="4"/>
  <c r="P61" i="4"/>
  <c r="I40" i="4"/>
  <c r="U40" i="4" s="1"/>
  <c r="M56" i="4"/>
  <c r="S56" i="4" s="1"/>
  <c r="U101" i="4"/>
  <c r="L40" i="4"/>
  <c r="P38" i="4"/>
  <c r="S55" i="4"/>
  <c r="P102" i="4"/>
  <c r="V35" i="4"/>
  <c r="M40" i="4"/>
  <c r="R37" i="4"/>
  <c r="U38" i="4"/>
  <c r="F56" i="4"/>
  <c r="U55" i="4"/>
  <c r="L102" i="4"/>
  <c r="O102" i="4" s="1"/>
  <c r="F40" i="4"/>
  <c r="R40" i="4" s="1"/>
  <c r="G137" i="4"/>
  <c r="V137" i="4" s="1"/>
  <c r="K9" i="3" s="1"/>
  <c r="P36" i="4"/>
  <c r="U37" i="4"/>
  <c r="I56" i="4"/>
  <c r="P55" i="14"/>
  <c r="P45" i="14"/>
  <c r="P57" i="14"/>
  <c r="P54" i="14"/>
  <c r="P60" i="14"/>
  <c r="G60" i="14"/>
  <c r="G57" i="14"/>
  <c r="G54" i="14"/>
  <c r="K55" i="14"/>
  <c r="K45" i="14"/>
  <c r="E45" i="14"/>
  <c r="E55" i="14"/>
  <c r="W55" i="14"/>
  <c r="W45" i="14"/>
  <c r="I56" i="14"/>
  <c r="I59" i="14"/>
  <c r="V55" i="14"/>
  <c r="V45" i="14"/>
  <c r="F55" i="14"/>
  <c r="F45" i="14"/>
  <c r="G55" i="14"/>
  <c r="G45" i="14"/>
  <c r="K54" i="14"/>
  <c r="K60" i="14"/>
  <c r="K57" i="14"/>
  <c r="M54" i="14"/>
  <c r="M57" i="14"/>
  <c r="M60" i="14"/>
  <c r="U45" i="14"/>
  <c r="U55" i="14"/>
  <c r="R56" i="14"/>
  <c r="R59" i="14"/>
  <c r="C60" i="14"/>
  <c r="C54" i="14"/>
  <c r="C57" i="14"/>
  <c r="E54" i="14"/>
  <c r="E57" i="14"/>
  <c r="E60" i="14"/>
  <c r="T56" i="14"/>
  <c r="T59" i="14"/>
  <c r="O60" i="14"/>
  <c r="O57" i="14"/>
  <c r="O54" i="14"/>
  <c r="M55" i="14"/>
  <c r="M45" i="14"/>
  <c r="U54" i="14"/>
  <c r="U57" i="14"/>
  <c r="U60" i="14"/>
  <c r="J56" i="14"/>
  <c r="J59" i="14"/>
  <c r="O55" i="14"/>
  <c r="O45" i="14"/>
  <c r="S45" i="14"/>
  <c r="S55" i="14"/>
  <c r="Q45" i="14"/>
  <c r="Q55" i="14"/>
  <c r="D56" i="14"/>
  <c r="D59" i="14"/>
  <c r="V57" i="14"/>
  <c r="V54" i="14"/>
  <c r="V60" i="14"/>
  <c r="N57" i="14"/>
  <c r="N60" i="14"/>
  <c r="N54" i="14"/>
  <c r="S54" i="14"/>
  <c r="S57" i="14"/>
  <c r="S60" i="14"/>
  <c r="Q54" i="14"/>
  <c r="Q57" i="14"/>
  <c r="Q60" i="14"/>
  <c r="L56" i="14"/>
  <c r="L59" i="14"/>
  <c r="H60" i="14"/>
  <c r="H57" i="14"/>
  <c r="H54" i="14"/>
  <c r="W60" i="14"/>
  <c r="W57" i="14"/>
  <c r="W54" i="14"/>
  <c r="N55" i="14"/>
  <c r="N45" i="14"/>
  <c r="F57" i="14"/>
  <c r="F60" i="14"/>
  <c r="F54" i="14"/>
  <c r="H55" i="14"/>
  <c r="H45" i="14"/>
  <c r="C45" i="14"/>
  <c r="C55" i="14"/>
  <c r="E61" i="7"/>
  <c r="Y126" i="9"/>
  <c r="E99" i="7"/>
  <c r="V126" i="9"/>
  <c r="D66" i="7"/>
  <c r="D13" i="7" s="1"/>
  <c r="D27" i="7"/>
  <c r="Y58" i="9"/>
  <c r="E65" i="7" s="1"/>
  <c r="Y18" i="9"/>
  <c r="E49" i="7"/>
  <c r="E12" i="7" s="1"/>
  <c r="E26" i="7"/>
  <c r="E28" i="7"/>
  <c r="E87" i="7"/>
  <c r="E14" i="7" s="1"/>
  <c r="U126" i="9"/>
  <c r="U102" i="4"/>
  <c r="R46" i="4"/>
  <c r="U56" i="4"/>
  <c r="I137" i="4"/>
  <c r="R56" i="4"/>
  <c r="O56" i="4"/>
  <c r="F137" i="4"/>
  <c r="V50" i="4"/>
  <c r="R63" i="4"/>
  <c r="O63" i="4"/>
  <c r="L137" i="4"/>
  <c r="S111" i="4"/>
  <c r="P111" i="4"/>
  <c r="S129" i="4"/>
  <c r="R102" i="4"/>
  <c r="U63" i="4"/>
  <c r="M137" i="4"/>
  <c r="U111" i="4"/>
  <c r="R50" i="4"/>
  <c r="V111" i="4"/>
  <c r="U35" i="4"/>
  <c r="P35" i="4"/>
  <c r="P37" i="4"/>
  <c r="P39" i="4"/>
  <c r="J40" i="4"/>
  <c r="O45" i="4"/>
  <c r="I46" i="4"/>
  <c r="U46" i="4" s="1"/>
  <c r="O49" i="4"/>
  <c r="I50" i="4"/>
  <c r="U50" i="4" s="1"/>
  <c r="O54" i="4"/>
  <c r="R62" i="4"/>
  <c r="S102" i="4"/>
  <c r="P109" i="4"/>
  <c r="L121" i="4"/>
  <c r="O121" i="4" s="1"/>
  <c r="O129" i="4"/>
  <c r="R135" i="4"/>
  <c r="V49" i="4"/>
  <c r="J56" i="4"/>
  <c r="V56" i="4" s="1"/>
  <c r="O35" i="4"/>
  <c r="O37" i="4"/>
  <c r="G50" i="4"/>
  <c r="P49" i="4"/>
  <c r="P54" i="4"/>
  <c r="P98" i="4"/>
  <c r="O101" i="4"/>
  <c r="R109" i="4"/>
  <c r="P129" i="4"/>
  <c r="S135" i="4"/>
  <c r="S61" i="4"/>
  <c r="G63" i="4"/>
  <c r="V63" i="4" s="1"/>
  <c r="S36" i="4"/>
  <c r="S38" i="4"/>
  <c r="G40" i="4"/>
  <c r="O39" i="4"/>
  <c r="O7" i="4"/>
  <c r="D11" i="3" s="1"/>
  <c r="R45" i="4"/>
  <c r="R54" i="4"/>
  <c r="O61" i="4"/>
  <c r="R98" i="4"/>
  <c r="S109" i="4"/>
  <c r="O118" i="4"/>
  <c r="U109" i="4"/>
  <c r="F111" i="4"/>
  <c r="O115" i="4"/>
  <c r="P121" i="4"/>
  <c r="S54" i="4"/>
  <c r="V62" i="4"/>
  <c r="S98" i="4"/>
  <c r="S137" i="4" s="1"/>
  <c r="H9" i="3" s="1"/>
  <c r="R7" i="4"/>
  <c r="G11" i="3" s="1"/>
  <c r="O50" i="4"/>
  <c r="U54" i="4"/>
  <c r="O55" i="4"/>
  <c r="R61" i="4"/>
  <c r="O67" i="4"/>
  <c r="U98" i="4"/>
  <c r="V109" i="4"/>
  <c r="P115" i="4"/>
  <c r="O125" i="4"/>
  <c r="O128" i="4"/>
  <c r="R36" i="4"/>
  <c r="V98" i="4"/>
  <c r="U61" i="4"/>
  <c r="R128" i="4"/>
  <c r="V61" i="4"/>
  <c r="S128" i="4"/>
  <c r="O40" i="4" l="1"/>
  <c r="Q56" i="14"/>
  <c r="Q59" i="14"/>
  <c r="C56" i="14"/>
  <c r="C59" i="14"/>
  <c r="G56" i="14"/>
  <c r="G59" i="14"/>
  <c r="W56" i="14"/>
  <c r="W59" i="14"/>
  <c r="H59" i="14"/>
  <c r="H56" i="14"/>
  <c r="S56" i="14"/>
  <c r="S59" i="14"/>
  <c r="M59" i="14"/>
  <c r="M56" i="14"/>
  <c r="U59" i="14"/>
  <c r="U56" i="14"/>
  <c r="F59" i="14"/>
  <c r="F56" i="14"/>
  <c r="O56" i="14"/>
  <c r="O59" i="14"/>
  <c r="E56" i="14"/>
  <c r="E59" i="14"/>
  <c r="V59" i="14"/>
  <c r="V56" i="14"/>
  <c r="K59" i="14"/>
  <c r="K56" i="14"/>
  <c r="P59" i="14"/>
  <c r="P56" i="14"/>
  <c r="N59" i="14"/>
  <c r="N56" i="14"/>
  <c r="E29" i="7"/>
  <c r="E107" i="7"/>
  <c r="E15" i="7" s="1"/>
  <c r="E27" i="7"/>
  <c r="E66" i="7"/>
  <c r="E13" i="7" s="1"/>
  <c r="Y60" i="9"/>
  <c r="U69" i="4"/>
  <c r="J7" i="3" s="1"/>
  <c r="P137" i="4"/>
  <c r="E9" i="3" s="1"/>
  <c r="R69" i="4"/>
  <c r="G7" i="3" s="1"/>
  <c r="P40" i="4"/>
  <c r="S40" i="4"/>
  <c r="H7" i="3" s="1"/>
  <c r="P56" i="4"/>
  <c r="O46" i="4"/>
  <c r="O69" i="4" s="1"/>
  <c r="D7" i="3" s="1"/>
  <c r="P63" i="4"/>
  <c r="S63" i="4"/>
  <c r="P50" i="4"/>
  <c r="S50" i="4"/>
  <c r="V40" i="4"/>
  <c r="V69" i="4" s="1"/>
  <c r="K7" i="3" s="1"/>
  <c r="R121" i="4"/>
  <c r="R111" i="4"/>
  <c r="R137" i="4" s="1"/>
  <c r="G9" i="3" s="1"/>
  <c r="O111" i="4"/>
  <c r="O137" i="4" s="1"/>
  <c r="D9" i="3" s="1"/>
  <c r="U137" i="4"/>
  <c r="J9" i="3" s="1"/>
  <c r="P69" i="4" l="1"/>
  <c r="E7" i="3" s="1"/>
  <c r="F38" i="2" l="1"/>
  <c r="F14" i="1" s="1"/>
  <c r="D38" i="2"/>
  <c r="D14" i="1" s="1"/>
  <c r="H38" i="2"/>
  <c r="H14" i="1" s="1"/>
  <c r="G38" i="2"/>
  <c r="G14" i="1" s="1"/>
  <c r="E38" i="2"/>
  <c r="E14" i="1" s="1"/>
  <c r="D27" i="2"/>
  <c r="D13" i="1" s="1"/>
  <c r="F27" i="2"/>
  <c r="F13" i="1" s="1"/>
  <c r="E27" i="2"/>
  <c r="E13" i="1" s="1"/>
  <c r="H27" i="2"/>
  <c r="H13" i="1" s="1"/>
  <c r="G27" i="2"/>
  <c r="G13" i="1" s="1"/>
  <c r="G14" i="2"/>
  <c r="G12" i="1" s="1"/>
  <c r="H14" i="2"/>
  <c r="H12" i="1" s="1"/>
  <c r="F14" i="2"/>
  <c r="F12" i="1" s="1"/>
  <c r="E14" i="2"/>
  <c r="E12" i="1" s="1"/>
  <c r="D14" i="2"/>
  <c r="D12" i="1" s="1"/>
  <c r="G8" i="1"/>
  <c r="F8" i="1"/>
  <c r="H9" i="1"/>
  <c r="G9" i="1"/>
  <c r="F9" i="1"/>
  <c r="E9" i="1"/>
  <c r="D9" i="1"/>
  <c r="H8" i="1"/>
  <c r="E8" i="1"/>
  <c r="D8" i="1"/>
</calcChain>
</file>

<file path=xl/sharedStrings.xml><?xml version="1.0" encoding="utf-8"?>
<sst xmlns="http://schemas.openxmlformats.org/spreadsheetml/2006/main" count="2475" uniqueCount="778">
  <si>
    <t xml:space="preserve"> </t>
  </si>
  <si>
    <t>Debt to</t>
  </si>
  <si>
    <t>EBIT /</t>
  </si>
  <si>
    <t>FFO to</t>
  </si>
  <si>
    <t>Capital</t>
  </si>
  <si>
    <t>Interest</t>
  </si>
  <si>
    <t>Cash Interest</t>
  </si>
  <si>
    <t>FFO /</t>
  </si>
  <si>
    <t xml:space="preserve">Debt to </t>
  </si>
  <si>
    <t>Company / Proxy Group</t>
  </si>
  <si>
    <t>Ratio</t>
  </si>
  <si>
    <t>Coverage</t>
  </si>
  <si>
    <t>Debt (%)</t>
  </si>
  <si>
    <t>EBITDA</t>
  </si>
  <si>
    <t>Enbridge Gas Inc. (Per S&amp;P)</t>
  </si>
  <si>
    <t>Enbridge Gas Inc. (S&amp;P)</t>
  </si>
  <si>
    <t>Enbridge Gas Inc. (Reg-only)</t>
  </si>
  <si>
    <t>Canadian OpCo Average [1]</t>
  </si>
  <si>
    <t>N/A</t>
  </si>
  <si>
    <t>Canadian HoldCo Average</t>
  </si>
  <si>
    <t>US OpCo Average</t>
  </si>
  <si>
    <t>US HoldCo Average</t>
  </si>
  <si>
    <t>Notes:</t>
  </si>
  <si>
    <t>[1] Insufficient companies in this proxy group are rated by S&amp;P to produce meaningful results.</t>
  </si>
  <si>
    <t>Company Name</t>
  </si>
  <si>
    <t>Ticker</t>
  </si>
  <si>
    <t>Debt to Capital Ratio</t>
  </si>
  <si>
    <t>EBIT / Interest Coverage</t>
  </si>
  <si>
    <t>FFO to Cash Interest Coverage</t>
  </si>
  <si>
    <t>FFO / Debt (%)</t>
  </si>
  <si>
    <t>Debt to EBITDA</t>
  </si>
  <si>
    <t>Enbridge Gas Inc. (Regulated-Only)</t>
  </si>
  <si>
    <t>Canadian HoldCo Group</t>
  </si>
  <si>
    <t>Algonquin Power and Utilities Corp.</t>
  </si>
  <si>
    <t>AQN</t>
  </si>
  <si>
    <t>AltaGas Utilities Inc</t>
  </si>
  <si>
    <t>ALA</t>
  </si>
  <si>
    <t>Canadan Utilities Ltd.</t>
  </si>
  <si>
    <t>CU</t>
  </si>
  <si>
    <t>Emera Inc.</t>
  </si>
  <si>
    <t>EMA</t>
  </si>
  <si>
    <t>Fortis, Inc.</t>
  </si>
  <si>
    <t>FTS</t>
  </si>
  <si>
    <t>Hydro One Inc.</t>
  </si>
  <si>
    <t>H</t>
  </si>
  <si>
    <t>US OpCo Group</t>
  </si>
  <si>
    <t>Southern California Gas Company</t>
  </si>
  <si>
    <t>Consumers Energy Company</t>
  </si>
  <si>
    <t>Northern Illinois Gas Company</t>
  </si>
  <si>
    <t>DTE Gas Company</t>
  </si>
  <si>
    <t>Consolidated Edison Company of NY</t>
  </si>
  <si>
    <t>The Eash Ohio Gas company</t>
  </si>
  <si>
    <t>Atlanta Gas Light Company</t>
  </si>
  <si>
    <t>Columbia Gas of Ohio, Inc.</t>
  </si>
  <si>
    <t>The Peoples Gas Light and Coke Company</t>
  </si>
  <si>
    <t>US HoldCo Group</t>
  </si>
  <si>
    <t>ATO</t>
  </si>
  <si>
    <t xml:space="preserve">New Jersey Resources Corporation </t>
  </si>
  <si>
    <t>NJR</t>
  </si>
  <si>
    <t>NiSource Inc.</t>
  </si>
  <si>
    <t xml:space="preserve">NI </t>
  </si>
  <si>
    <t>Northwest Natural Gas Company</t>
  </si>
  <si>
    <t>NWN</t>
  </si>
  <si>
    <t>ONE Gas, Inc.</t>
  </si>
  <si>
    <t>OGS</t>
  </si>
  <si>
    <t>South Jersey Industries, Inc.</t>
  </si>
  <si>
    <t>SJI</t>
  </si>
  <si>
    <t>Southwest Gas Corporation</t>
  </si>
  <si>
    <t>SWX</t>
  </si>
  <si>
    <t>SR</t>
  </si>
  <si>
    <t>Notes &amp; Sources:</t>
  </si>
  <si>
    <t>All values are based on S&amp;P Capital IQ, Credit Stats Direct, Select Stats &amp; Ratios as calculated and adjusted by S&amp;P</t>
  </si>
  <si>
    <t>Capital IQ for the most recent period, December 31, 2021 unless otherwise stated.</t>
  </si>
  <si>
    <t>SCHEDULE 1- CREDIT METRICS ANALYSIS</t>
  </si>
  <si>
    <t>SCHEDULE 1 - SUMMARY OF CREDIT METRICS ANALYSIS</t>
  </si>
  <si>
    <t>Brooklyn Union Gas Company  [1]</t>
  </si>
  <si>
    <t>Spire, Inc. [2]</t>
  </si>
  <si>
    <t>[1] Fiscal year ended on March 31, 2022</t>
  </si>
  <si>
    <t>Atmos Energy Corporation [2]</t>
  </si>
  <si>
    <t>[2] Fiscal year ended on September 30, 2021</t>
  </si>
  <si>
    <t>SCHEDULE 2- Sumary of Energy Transition Risk Comparison</t>
  </si>
  <si>
    <t>Remaining Life</t>
  </si>
  <si>
    <t>Total Life</t>
  </si>
  <si>
    <t>% Depreciated</t>
  </si>
  <si>
    <t>Proxy Group</t>
  </si>
  <si>
    <t>Canadian OpCo</t>
  </si>
  <si>
    <t>Canadian HoldCo</t>
  </si>
  <si>
    <t>US OpCo</t>
  </si>
  <si>
    <t>US HoldCo</t>
  </si>
  <si>
    <t>Enbridge Gas</t>
  </si>
  <si>
    <t>Proxy Group One: Canadian Operating Companies</t>
  </si>
  <si>
    <t>Gross Plant ($M)</t>
  </si>
  <si>
    <t>Accum. Depr. ($M)</t>
  </si>
  <si>
    <t>Depr. Expense ($M)</t>
  </si>
  <si>
    <t>Percent Depreciated</t>
  </si>
  <si>
    <t>Company</t>
  </si>
  <si>
    <t>Notes</t>
  </si>
  <si>
    <t xml:space="preserve">Engridge Gas Inc. </t>
  </si>
  <si>
    <t>[1]</t>
  </si>
  <si>
    <t>Gross Plant ($000)</t>
  </si>
  <si>
    <t>Accum. Depr. ($000)</t>
  </si>
  <si>
    <t>Depr. Expense ($000)</t>
  </si>
  <si>
    <t>AltaGas Utilities Inc.</t>
  </si>
  <si>
    <t>[2]</t>
  </si>
  <si>
    <t>ATCO Gas</t>
  </si>
  <si>
    <t>[3]</t>
  </si>
  <si>
    <t>Energir</t>
  </si>
  <si>
    <t>FortisBC Energy</t>
  </si>
  <si>
    <t>[4]</t>
  </si>
  <si>
    <t>Gazifere Inc.</t>
  </si>
  <si>
    <t>Heritage Gas Limited</t>
  </si>
  <si>
    <t>[5]</t>
  </si>
  <si>
    <t>Liberty Gas New Brunswick</t>
  </si>
  <si>
    <t>Pacific Northern Gas Ltd</t>
  </si>
  <si>
    <t>Pacific Northern Gas Ltd (Fort St. John/Dawson Creek)</t>
  </si>
  <si>
    <t>Pacific Northern Gas Ltd (Tumbler Ridge)</t>
  </si>
  <si>
    <t>Average</t>
  </si>
  <si>
    <t>Proxy Group Two: Canadian Holding Companies</t>
  </si>
  <si>
    <t>Depr. Expense</t>
  </si>
  <si>
    <t>Algonquin Power &amp; Utilities</t>
  </si>
  <si>
    <t>Liberty Utilities (New England Natural Gas Company) Corp.</t>
  </si>
  <si>
    <t>Empire District Gas Company</t>
  </si>
  <si>
    <t>Liberty Utilities (Midstates Natural Gas) Corp</t>
  </si>
  <si>
    <t>Liberty Utilities (EnergyNorth Natural Gas) Corp.</t>
  </si>
  <si>
    <t>AltaGas Inc.</t>
  </si>
  <si>
    <t>ENSTAR Natural Gas Company</t>
  </si>
  <si>
    <t>SEMCO Energy, Inc.</t>
  </si>
  <si>
    <t>Washington Gas Light Company</t>
  </si>
  <si>
    <t>Canadian Utilities Ltd.</t>
  </si>
  <si>
    <t>Peoples Gas System</t>
  </si>
  <si>
    <t>New Mexico Gas Company, Inc.</t>
  </si>
  <si>
    <t>Fortis Inc.</t>
  </si>
  <si>
    <t>UNS Gas, Inc.</t>
  </si>
  <si>
    <t>[6]</t>
  </si>
  <si>
    <t>Central Hudson Gas &amp; Electric Corporation</t>
  </si>
  <si>
    <t>Hydro One, Ltd.</t>
  </si>
  <si>
    <t>Proxy Group Three: US Operating Companies</t>
  </si>
  <si>
    <t>[7]</t>
  </si>
  <si>
    <t>Consolidated Edison Company of New York, Inc.</t>
  </si>
  <si>
    <t>The East Ohio Gas Company</t>
  </si>
  <si>
    <t>Brooklyn Union Gas Company</t>
  </si>
  <si>
    <t>Proxy Group Four: US Holding Companies</t>
  </si>
  <si>
    <t>Atmos Energy Corporation</t>
  </si>
  <si>
    <t>Weighted Average</t>
  </si>
  <si>
    <t>New Jersey Resources Corporation</t>
  </si>
  <si>
    <t>New Jersey Natural Gas Company</t>
  </si>
  <si>
    <t>Northern Indiana Public Service Company</t>
  </si>
  <si>
    <t>NI</t>
  </si>
  <si>
    <t>Columbia Gas of Kentucky, Incorporated</t>
  </si>
  <si>
    <t>Columbia Gas of Maryland, Incorporated</t>
  </si>
  <si>
    <t>Columbia Gas of Pennsylvania, Inc.</t>
  </si>
  <si>
    <t>[8]</t>
  </si>
  <si>
    <t>Columbia Gas of Virginia, Incorporated</t>
  </si>
  <si>
    <t>Northwest Natural Holding Company</t>
  </si>
  <si>
    <t>Kansas Gas Service Company, Inc.</t>
  </si>
  <si>
    <t>[9]</t>
  </si>
  <si>
    <t>Oklahoma Natural Gas Company</t>
  </si>
  <si>
    <t>[10]</t>
  </si>
  <si>
    <t>Texas Gas Service Company, Inc.</t>
  </si>
  <si>
    <t>South Jersey Gas Company</t>
  </si>
  <si>
    <t>[11]</t>
  </si>
  <si>
    <t>[12]</t>
  </si>
  <si>
    <t>Spire, Inc.</t>
  </si>
  <si>
    <t>Spire Gulf Inc.</t>
  </si>
  <si>
    <t>[13]</t>
  </si>
  <si>
    <t>Spire Missouri Inc.</t>
  </si>
  <si>
    <t>Spire Alabama Inc.</t>
  </si>
  <si>
    <t>[1] Enbridge Gas Inc, Consolidated Financial Statements, December 31, 2020, at 19 and December 31, 2021 at  22</t>
  </si>
  <si>
    <t>[2] AltaGas Canada distribution Finance and Operations Reports to the Alberta Utilities Commission, 2020 and 2021 Schedule 1, 2.1</t>
  </si>
  <si>
    <t>[3] ATCO Gas Finance and Operations Reports to the Alberta Utilities Commission, 2016-2021, Schedule 1, 2.1</t>
  </si>
  <si>
    <t>[4] S&amp;P Capital IQ Pro</t>
  </si>
  <si>
    <t>[5] Heritage Gas, NSUARB-NG-HG-R008 Compliance Filing, at 9 &amp; 15</t>
  </si>
  <si>
    <t>[6] UNS Gas Annual Reports to the Arizona Corporation Commission, Financial Statements, at 1, 3</t>
  </si>
  <si>
    <t>[7] Southern California Gas Company 2021 Balance Sheets</t>
  </si>
  <si>
    <t>[8] Columbia Gas of Pennsylvania Annual LDC Report 2021, at page 12</t>
  </si>
  <si>
    <t>[9] 2019 &amp; 2020 Source: Kansas Gas Service 2020 FERC Form 2, at 110 and 114</t>
  </si>
  <si>
    <t>[10] 2019 &amp; 2020 Source: Oklahoma Natural Gas Company 2020 FERC Form 2, at 112 and 114</t>
  </si>
  <si>
    <t>[11]  2020 Source: South Jersey Gas 2020 FERC Form 2, at 114, 209</t>
  </si>
  <si>
    <t>[12] Southwest Gas 2020 and 2021 FERC Form 2, at 110, 114, 209</t>
  </si>
  <si>
    <t>[13] 2020 &amp; 2021 Source: Spire Gulf Inc. 2020 FERC Form 2, at 110 and 114</t>
  </si>
  <si>
    <t>SCHEDULE 3 - Summary of Regulatory Mechanism for Proxy Group</t>
  </si>
  <si>
    <t>Percentage of Companies Operating in Juridictions With …</t>
  </si>
  <si>
    <t>Formula-Based</t>
  </si>
  <si>
    <t>Fully or</t>
  </si>
  <si>
    <t>Ratemaking</t>
  </si>
  <si>
    <t>Partially</t>
  </si>
  <si>
    <t>or Multi-Year</t>
  </si>
  <si>
    <t>Forecast</t>
  </si>
  <si>
    <t>Full or Partial</t>
  </si>
  <si>
    <t>Capital Cost</t>
  </si>
  <si>
    <t>Conservation</t>
  </si>
  <si>
    <t>Rate Plans</t>
  </si>
  <si>
    <t>Test Years</t>
  </si>
  <si>
    <t>Decoupling</t>
  </si>
  <si>
    <t>Trackers</t>
  </si>
  <si>
    <t>Programs</t>
  </si>
  <si>
    <t>Yes</t>
  </si>
  <si>
    <t>Fully</t>
  </si>
  <si>
    <t>Partial</t>
  </si>
  <si>
    <t>Canadian OpCo - data not available for all companies</t>
  </si>
  <si>
    <t xml:space="preserve">SCHEDULE 3 - COMPARISON OF ENBRIDGE GAS INC AND PROXY GROUP COMPANIES  </t>
  </si>
  <si>
    <t>RISK ASSESSMENT</t>
  </si>
  <si>
    <t>Operating Subsidiary</t>
  </si>
  <si>
    <t>Jurisdiction</t>
  </si>
  <si>
    <t>Regulatory Framework</t>
  </si>
  <si>
    <t>Test Year</t>
  </si>
  <si>
    <t>Decoupling?</t>
  </si>
  <si>
    <t>Conservation Program Expenses</t>
  </si>
  <si>
    <t>Capital Cost Tracker</t>
  </si>
  <si>
    <t>Canadian OpCo Proxy Group</t>
  </si>
  <si>
    <t>Apex Utilities Inc.</t>
  </si>
  <si>
    <t>Alberta</t>
  </si>
  <si>
    <t>Multi-year rate plans</t>
  </si>
  <si>
    <t>Historical</t>
  </si>
  <si>
    <t>No</t>
  </si>
  <si>
    <t>Quebec</t>
  </si>
  <si>
    <t>Fully Forecast</t>
  </si>
  <si>
    <t>Full</t>
  </si>
  <si>
    <t>British Columbia</t>
  </si>
  <si>
    <t>Nova Scotia</t>
  </si>
  <si>
    <t>Cost of service</t>
  </si>
  <si>
    <t xml:space="preserve">Fully forecast </t>
  </si>
  <si>
    <t>New Brunswick</t>
  </si>
  <si>
    <t>Pacific Northern Gas Ltd (FSJ/DC)</t>
  </si>
  <si>
    <t>Pacific Northern Gas Ltd (TR)</t>
  </si>
  <si>
    <t>Canadian HoldCo Proxy Group</t>
  </si>
  <si>
    <t>Algonquin Power &amp; Utilities Corp.</t>
  </si>
  <si>
    <t>Liberty Utilities (Peach State Nat. Gas) Corp.</t>
  </si>
  <si>
    <t>Georgia</t>
  </si>
  <si>
    <t>Multi-Year rate plans</t>
  </si>
  <si>
    <t>Partially Forecast</t>
  </si>
  <si>
    <t>Liberty Utilities (Midstates Natural Gas) Corp.</t>
  </si>
  <si>
    <t>Illinois</t>
  </si>
  <si>
    <t>Liberty Utilities (NE Nat Gas)</t>
  </si>
  <si>
    <t>Massachusetts</t>
  </si>
  <si>
    <t>Empire District Gas Co.</t>
  </si>
  <si>
    <t>Missouri</t>
  </si>
  <si>
    <t>Original Cost/Fair Value</t>
  </si>
  <si>
    <t>Liberty Utilities (Midstates)</t>
  </si>
  <si>
    <t>Liberty Utilities EnergyNorth</t>
  </si>
  <si>
    <t>New Hampshire</t>
  </si>
  <si>
    <t>AltaGas Ltd.</t>
  </si>
  <si>
    <t>Enstar Natural Gas Co.</t>
  </si>
  <si>
    <t>Alaska</t>
  </si>
  <si>
    <t>SEMCO Energy Inc.</t>
  </si>
  <si>
    <t>Michigan</t>
  </si>
  <si>
    <t>Washington Gas Light Co.</t>
  </si>
  <si>
    <t>District of Columbia</t>
  </si>
  <si>
    <t>Maryland</t>
  </si>
  <si>
    <t>Virginia</t>
  </si>
  <si>
    <t>Canadian Utilities Limited</t>
  </si>
  <si>
    <t>New Mexico Gas Co.</t>
  </si>
  <si>
    <t>New Mexico</t>
  </si>
  <si>
    <t>Florida</t>
  </si>
  <si>
    <t>Central Hudson Gas &amp; Electric</t>
  </si>
  <si>
    <t>New York</t>
  </si>
  <si>
    <t>UNS Gas Inc.</t>
  </si>
  <si>
    <t>Arizona</t>
  </si>
  <si>
    <t>Fair Value</t>
  </si>
  <si>
    <t>US OpCo Proxy Group</t>
  </si>
  <si>
    <t>California</t>
  </si>
  <si>
    <t>East Ohio Gas</t>
  </si>
  <si>
    <t>Ohio</t>
  </si>
  <si>
    <t>Atlanta Gas Light</t>
  </si>
  <si>
    <t>Columbia Gas of Ohio</t>
  </si>
  <si>
    <t>Peoples Gas Light and Coke</t>
  </si>
  <si>
    <t>US HoldCo Proxy Group</t>
  </si>
  <si>
    <t>Kansas</t>
  </si>
  <si>
    <t>Kentucky</t>
  </si>
  <si>
    <t>Louisiana</t>
  </si>
  <si>
    <t>Mississippi</t>
  </si>
  <si>
    <t>Formula-based ratemaking</t>
  </si>
  <si>
    <t>Tennessee</t>
  </si>
  <si>
    <t>Texas</t>
  </si>
  <si>
    <t>New Jersey Natural Gas Co.</t>
  </si>
  <si>
    <t>New Jersey</t>
  </si>
  <si>
    <t>Columbia Gas of Kentucky Inc</t>
  </si>
  <si>
    <t>Columbia Gas of Maryland Inc.</t>
  </si>
  <si>
    <t>Columbia Gas of Ohio Inc.</t>
  </si>
  <si>
    <t>Columbia Gas of Pennsylvania Inc.</t>
  </si>
  <si>
    <t>Pennsylvania</t>
  </si>
  <si>
    <t>Columbia Gas of Virginia Inc.</t>
  </si>
  <si>
    <t>Northwest Natural Gas Co.</t>
  </si>
  <si>
    <t>Oregon</t>
  </si>
  <si>
    <t>Washington</t>
  </si>
  <si>
    <t>Kansas Gas Service Co.</t>
  </si>
  <si>
    <t>Oklahoma Natural Gas Co.</t>
  </si>
  <si>
    <t>Oklahoma</t>
  </si>
  <si>
    <t>Texas Gas Service Co. Inc.</t>
  </si>
  <si>
    <t>Elizabethtown Gas Co.</t>
  </si>
  <si>
    <t>South Jersey Gas Co.</t>
  </si>
  <si>
    <t>Southwest Gas Corp.</t>
  </si>
  <si>
    <t>Nevada</t>
  </si>
  <si>
    <t>Alabama</t>
  </si>
  <si>
    <t>Spire Missouri Inc. - East</t>
  </si>
  <si>
    <t>Spire Missouri Inc. - West</t>
  </si>
  <si>
    <t>[1] S&amp;P Global Market Intelligence, "RRA Regulatory Focus: Alternative Ratemaking Plans in the US," April 16, 2020, at 2; Regulatory Research Associates commission profiles</t>
  </si>
  <si>
    <t>[2] Source: S&amp;P Global - Market Intelligence Rate Case History (Past Rate Cases), accessed 9/24/21</t>
  </si>
  <si>
    <t>[3] - [5] Regulatory Research Associates, "Adjustment Clauses: A State-by-State Overview," July 18, 2022</t>
  </si>
  <si>
    <t>Equity Ratio</t>
  </si>
  <si>
    <t>2-Year Avg.</t>
  </si>
  <si>
    <t>Book</t>
  </si>
  <si>
    <t>Authorized</t>
  </si>
  <si>
    <t>Currently</t>
  </si>
  <si>
    <t>Holding</t>
  </si>
  <si>
    <t>Gas Subsidiaries</t>
  </si>
  <si>
    <t>US Holding Companies</t>
  </si>
  <si>
    <t>US Operating Companies</t>
  </si>
  <si>
    <t>Canadian Holding Companies</t>
  </si>
  <si>
    <t>Canadian Operating Companies</t>
  </si>
  <si>
    <t>Analytical Results: All Proxy Groups (Median)</t>
  </si>
  <si>
    <t>Analytical Results: All Proxy Groups (Mean)</t>
  </si>
  <si>
    <t>SCHEDULE 4 -  Summary Results of Equity Ratio Analysis</t>
  </si>
  <si>
    <t>capital items.</t>
  </si>
  <si>
    <t>informaiton was provided in this proceeding to adjust the authorized equity ratio to remove zero cost of</t>
  </si>
  <si>
    <t>[3] Michigan traditionally includes zero cost of capital items in authorized capital structures, but insufficient</t>
  </si>
  <si>
    <t>[2] Authorized equity ratio adjusted to exclude zero cost of capital items</t>
  </si>
  <si>
    <t>[1] Most recently authorized equity ratio has been excluded because it is more than 10 years old</t>
  </si>
  <si>
    <t>C-GR-2017-0216</t>
  </si>
  <si>
    <t>MO</t>
  </si>
  <si>
    <t>Missouri Gas Energy</t>
  </si>
  <si>
    <t>C-GR-2017-0215</t>
  </si>
  <si>
    <t>D-24794</t>
  </si>
  <si>
    <t>AL</t>
  </si>
  <si>
    <t>D-20-02023</t>
  </si>
  <si>
    <t>NV</t>
  </si>
  <si>
    <t>Nevada operations</t>
  </si>
  <si>
    <t>A-19-08-015</t>
  </si>
  <si>
    <t>CA</t>
  </si>
  <si>
    <t>California operations</t>
  </si>
  <si>
    <t>D-G-01551A-19-0055</t>
  </si>
  <si>
    <t>AZ</t>
  </si>
  <si>
    <t>Arizona operations</t>
  </si>
  <si>
    <t>D-GR2112154</t>
  </si>
  <si>
    <t>NJ</t>
  </si>
  <si>
    <t>Elizabethtown Gas Company</t>
  </si>
  <si>
    <t>D-GR20030243</t>
  </si>
  <si>
    <t>D-GUD-10928</t>
  </si>
  <si>
    <t>TX</t>
  </si>
  <si>
    <t>Ca-PUD202100063</t>
  </si>
  <si>
    <t>OK</t>
  </si>
  <si>
    <t>D-18-KGSG-560-RTS</t>
  </si>
  <si>
    <t>KS</t>
  </si>
  <si>
    <t>D-UG-181053</t>
  </si>
  <si>
    <t>WA</t>
  </si>
  <si>
    <t>D-UG-388</t>
  </si>
  <si>
    <t>OR</t>
  </si>
  <si>
    <t>C-PUE-2014-00020</t>
  </si>
  <si>
    <t>VA</t>
  </si>
  <si>
    <t>D-R-2020-3018835</t>
  </si>
  <si>
    <t>PA</t>
  </si>
  <si>
    <t>C-08-0072-GA-AIR</t>
  </si>
  <si>
    <t>OH</t>
  </si>
  <si>
    <t>C-9664</t>
  </si>
  <si>
    <t>MD</t>
  </si>
  <si>
    <t>C-2021-00183</t>
  </si>
  <si>
    <t>KY</t>
  </si>
  <si>
    <t>Ca-4561</t>
  </si>
  <si>
    <t>IN [2]</t>
  </si>
  <si>
    <t>D-GR19030420</t>
  </si>
  <si>
    <t>D-GUD-10900</t>
  </si>
  <si>
    <t>Texas operations</t>
  </si>
  <si>
    <t>D-21-00019</t>
  </si>
  <si>
    <t>TN</t>
  </si>
  <si>
    <t>Tennessee operations</t>
  </si>
  <si>
    <t>C-U-4728</t>
  </si>
  <si>
    <t>MS</t>
  </si>
  <si>
    <t>Mississippi operations</t>
  </si>
  <si>
    <t>D-U-21484 (LGS)</t>
  </si>
  <si>
    <t>LA</t>
  </si>
  <si>
    <t>Louisiana operations</t>
  </si>
  <si>
    <t>C-2021-00214</t>
  </si>
  <si>
    <t>Kentucky operations</t>
  </si>
  <si>
    <t>D-19-ATMG-525-RTS</t>
  </si>
  <si>
    <t>Kansas operations</t>
  </si>
  <si>
    <t>D-30442</t>
  </si>
  <si>
    <t>GA</t>
  </si>
  <si>
    <t>Georgia operations</t>
  </si>
  <si>
    <t>D-13AL-0496G</t>
  </si>
  <si>
    <t>CO</t>
  </si>
  <si>
    <t>Colorado operations</t>
  </si>
  <si>
    <t>Docket</t>
  </si>
  <si>
    <t>State</t>
  </si>
  <si>
    <t>D-14-0225</t>
  </si>
  <si>
    <t xml:space="preserve">IL </t>
  </si>
  <si>
    <t>NA</t>
  </si>
  <si>
    <t xml:space="preserve">OH </t>
  </si>
  <si>
    <t>D-42315 (2021 Review)</t>
  </si>
  <si>
    <t>C-19-G-0309</t>
  </si>
  <si>
    <t>NY</t>
  </si>
  <si>
    <t>C-19-G-0066</t>
  </si>
  <si>
    <t>C-U-20940</t>
  </si>
  <si>
    <t xml:space="preserve">MI </t>
  </si>
  <si>
    <t>D-21-0098</t>
  </si>
  <si>
    <t>C-U-21148</t>
  </si>
  <si>
    <t>A-19-04-018</t>
  </si>
  <si>
    <t>BC</t>
  </si>
  <si>
    <t>C-20-G-0429</t>
  </si>
  <si>
    <t>D-G-04204A-11-0158</t>
  </si>
  <si>
    <t>C-19-00317-UT</t>
  </si>
  <si>
    <t>NM</t>
  </si>
  <si>
    <t>D-20200051</t>
  </si>
  <si>
    <t>FL</t>
  </si>
  <si>
    <t>AB</t>
  </si>
  <si>
    <t>C-PUE-2016-00001</t>
  </si>
  <si>
    <t>C-U-20479</t>
  </si>
  <si>
    <t>MI</t>
  </si>
  <si>
    <t>C-9651</t>
  </si>
  <si>
    <t>FC-1162</t>
  </si>
  <si>
    <t>DC</t>
  </si>
  <si>
    <t>D-U-16-066</t>
  </si>
  <si>
    <t>AK</t>
  </si>
  <si>
    <t>NB</t>
  </si>
  <si>
    <t>D-DG-20-105</t>
  </si>
  <si>
    <t>NH</t>
  </si>
  <si>
    <t>EnergyNorth Natural Gas</t>
  </si>
  <si>
    <t>C-GR-2018-0013</t>
  </si>
  <si>
    <t>Midstates Natural Gas</t>
  </si>
  <si>
    <t>C-GR-2009-0434</t>
  </si>
  <si>
    <t>Empire District Gas</t>
  </si>
  <si>
    <t>DPU 15-75</t>
  </si>
  <si>
    <t>MA</t>
  </si>
  <si>
    <t>New England Natural Gas Company</t>
  </si>
  <si>
    <t>SCHEDULE 4 - Authorized Equity Ratio for Operating Companies</t>
  </si>
  <si>
    <t>[12] 2020 and  2021 data from  Southern California Gas Company 2021 Statement of Operations</t>
  </si>
  <si>
    <t>[11] S&amp;P Capital IQ</t>
  </si>
  <si>
    <t>[10] Liberty Gas New Brunswick's Regulatory Financial Statements, Note 13.  2019 data is excluded because Liberty Gas New Brunswick no longer carried long-term debt as of June 30, 2019.</t>
  </si>
  <si>
    <t>[9] UNS Gas Annual Reports to the Arizona Corporation Commission, Financial Statements, at 4</t>
  </si>
  <si>
    <t>[8] Michigan Public Service Commission Case No. U-20479, SEMCO Energy Gas Company application, Exhibit No. A-2 (BHF-6), Schedule B-4</t>
  </si>
  <si>
    <t>[7] Midstates Natural Gas is excluded from the analysis because S&amp;P Capital IQ Pro does not report data regarding its long-term debt</t>
  </si>
  <si>
    <t>[6] AltaGas Canada distribution Finance and Operations Reports to the Alberta Utilities Commission, 2016-2021</t>
  </si>
  <si>
    <t>[5] ATCO Gas Finance and Operations Reports to the Alberta Utilities Commission, 2016-2021, Schedule 11</t>
  </si>
  <si>
    <t>[4] 2020 &amp; 2021 Source: Spire Gulf Inc. 2020 FERC Form 2, at 110 and 114</t>
  </si>
  <si>
    <t>[3] 2019 &amp; 2020 Source: Oklahoma Natural Gas Company 2020 FERC Form 2, at 112</t>
  </si>
  <si>
    <t>[2] 2019 &amp; 2020 Source: Kansas Gas Service 2020 FERC Form 2, at 112</t>
  </si>
  <si>
    <t>[1] 2019 &amp; 2020 Source: South Jersey Gas 2020 FERC Form 2, at 112</t>
  </si>
  <si>
    <t xml:space="preserve">Notes: </t>
  </si>
  <si>
    <t>Avg. Book</t>
  </si>
  <si>
    <t>Book Equity Ratio</t>
  </si>
  <si>
    <t>Total Long-Term Debt ($M)</t>
  </si>
  <si>
    <t>Total Proprietary Capital ($M)</t>
  </si>
  <si>
    <t>Proxy Group Four: US Holding  Companies</t>
  </si>
  <si>
    <t>[11], [12]</t>
  </si>
  <si>
    <t>SCHEDULE 4 - Actual Equity Ratio for Operating Companies</t>
  </si>
  <si>
    <t>Value Line, May 27, 2022</t>
  </si>
  <si>
    <t>Source</t>
  </si>
  <si>
    <t>Annual Reports</t>
  </si>
  <si>
    <t>Value Line, June 10, 2022</t>
  </si>
  <si>
    <t>Value Line, June 17, 2022</t>
  </si>
  <si>
    <t>,;,,,</t>
  </si>
  <si>
    <t>SCHEDULE 4 - Equity Ratio for Holding Companies</t>
  </si>
  <si>
    <t>SCHEDULE  5 - Canadian &amp; U.S. Macroeconomic Factors</t>
  </si>
  <si>
    <t>[14]</t>
  </si>
  <si>
    <t>Total Return on:</t>
  </si>
  <si>
    <t>Real GDP Growth</t>
  </si>
  <si>
    <t>CPI Change</t>
  </si>
  <si>
    <t>10-year Gov't Bond</t>
  </si>
  <si>
    <t>Exports</t>
  </si>
  <si>
    <t>Unemployment</t>
  </si>
  <si>
    <t>Currency</t>
  </si>
  <si>
    <t>S&amp;P/TSX</t>
  </si>
  <si>
    <t>S&amp;P 500</t>
  </si>
  <si>
    <t>S&amp;P/TSX Utilities</t>
  </si>
  <si>
    <t>S&amp;P 500 Utilities</t>
  </si>
  <si>
    <t>Canada</t>
  </si>
  <si>
    <t>U.S.</t>
  </si>
  <si>
    <t>Canada to U.S./ Canadian GDP</t>
  </si>
  <si>
    <t>U.S. to Canada / U.S. GDP</t>
  </si>
  <si>
    <t>Exchange Rate
(CAD / USD)</t>
  </si>
  <si>
    <t>n/a</t>
  </si>
  <si>
    <t>25-year Avg.</t>
  </si>
  <si>
    <t>10-year Avg.</t>
  </si>
  <si>
    <t>5-year Avg.</t>
  </si>
  <si>
    <t>Correlation</t>
  </si>
  <si>
    <t>--</t>
  </si>
  <si>
    <t>Consensus Forecasts [15]</t>
  </si>
  <si>
    <t>[1] Source:Bloomberg Professional; total return index gross dividend yield</t>
  </si>
  <si>
    <t>[2] Source:Bloomberg Professional; total return index gross dividend yield</t>
  </si>
  <si>
    <t>[3] Source:Bloomberg Professional; total return index gross dividend yield</t>
  </si>
  <si>
    <t>[4] Source:Bloomberg Professional; total return index gross dividend yield</t>
  </si>
  <si>
    <t>[5] Source: Statistics Canada. Table 36-10-0104-01 Gross domestic product, expenditure-based, Canada</t>
  </si>
  <si>
    <t>[6] Source: Bureau of Economic Analysis, Table 1.1.5. Gross Domestic Product</t>
  </si>
  <si>
    <t>[7] Source: Statistics Canada; Consumer Price Index (2002=100), All items, not seasonally adjusted, accessed February 26, 2021</t>
  </si>
  <si>
    <t>[8] Source: U.S. Bureau of Labor Statistics; CPI-All Urban Consumers (1982-84=100), all items, not seasonally adjusted, accessed February 26, 2021</t>
  </si>
  <si>
    <t>[9] Source: Bank of Canada</t>
  </si>
  <si>
    <t>[10] Source:  Bloomberg Professional</t>
  </si>
  <si>
    <t>[11] Source: Statistics Canada, Imports, exports and trade balance of goods by country and Gross domestic product, expenditure-based;</t>
  </si>
  <si>
    <t>United States Census Bureau (https://www.census.gov/foreign-trade/balance/c1220.html); Bureau of Economic Analysis; Table 1.1.5</t>
  </si>
  <si>
    <t>[12] Source: Statistics Canada; Labour force survey estimates (LFS), unemployment rate, 15 years and over, seasonally adjusted, accessed February 26, 2021</t>
  </si>
  <si>
    <t>[13] Source: U.S. Bureau of Labor Statistics, Unemployment Rate, seasonally adjusted, accessed February 26, 2021</t>
  </si>
  <si>
    <t>[14] Source: Federal Reserve Economic Data, as of February 22, 2021</t>
  </si>
  <si>
    <t>[15] Source: Consensus Forecasts, Survey Date April 11, 2022</t>
  </si>
  <si>
    <t>Weather Normalized at Proposed 2024 Weather Normal</t>
  </si>
  <si>
    <t xml:space="preserve">Total % Decline </t>
  </si>
  <si>
    <t>Average % Decline  Year</t>
  </si>
  <si>
    <t>Residential Average Use</t>
  </si>
  <si>
    <t>YOY % Change</t>
  </si>
  <si>
    <t>Data provided by Enbridge</t>
  </si>
  <si>
    <t>Year</t>
  </si>
  <si>
    <t>EGI Customer Growth</t>
  </si>
  <si>
    <t>UGL 2012 Actuals</t>
  </si>
  <si>
    <t>EGD 2012 Actuals</t>
  </si>
  <si>
    <t>UGL 2013 Actuals</t>
  </si>
  <si>
    <t>EGD 2013 Actuals</t>
  </si>
  <si>
    <t>UGL 2014 Actuals</t>
  </si>
  <si>
    <t>EGD 2014 Actuals</t>
  </si>
  <si>
    <t>UGL 2015 Actuals</t>
  </si>
  <si>
    <t>EGD 2015 Actuals</t>
  </si>
  <si>
    <t>UGL 2016 Actuals</t>
  </si>
  <si>
    <t>EGD 2016 Actuals</t>
  </si>
  <si>
    <t>UGL 2017 Actuals</t>
  </si>
  <si>
    <t>EGD 2017 Actuals</t>
  </si>
  <si>
    <t>UGL 2018 Actuals</t>
  </si>
  <si>
    <t>EGD 2018 Actuals</t>
  </si>
  <si>
    <t>EGI 2019 Actuals</t>
  </si>
  <si>
    <t>EGI 2020 Actuals</t>
  </si>
  <si>
    <t>EGI 2021 Actuals</t>
  </si>
  <si>
    <t>EGI 2022</t>
  </si>
  <si>
    <t>EGI 2023</t>
  </si>
  <si>
    <t>EGI 2024</t>
  </si>
  <si>
    <t>Estimate</t>
  </si>
  <si>
    <t>Bridge Year</t>
  </si>
  <si>
    <t>36% Equity</t>
  </si>
  <si>
    <t>OEB Case Number</t>
  </si>
  <si>
    <t>EB-2013-0109</t>
  </si>
  <si>
    <t>EB-2013-0046</t>
  </si>
  <si>
    <t>EB-2014-0145</t>
  </si>
  <si>
    <t>EB-2012-0459</t>
  </si>
  <si>
    <t>EB-2015-0010</t>
  </si>
  <si>
    <t>EB-2015-0122</t>
  </si>
  <si>
    <t>EB-2016-0118</t>
  </si>
  <si>
    <t>EB-2016-0142</t>
  </si>
  <si>
    <t>EB-2017-0091</t>
  </si>
  <si>
    <t>EB-2017-0102</t>
  </si>
  <si>
    <t>EB-2018-0105</t>
  </si>
  <si>
    <t>EB-2018-0131</t>
  </si>
  <si>
    <t>EB-2019-0105</t>
  </si>
  <si>
    <t>EB-2020-0134</t>
  </si>
  <si>
    <t>EB-2021-0149</t>
  </si>
  <si>
    <t>EB-2022-0110</t>
  </si>
  <si>
    <t>EB-2022-0200</t>
  </si>
  <si>
    <t>Utility Financial Results As Filed</t>
  </si>
  <si>
    <t>Utility Income Statement (as filed)</t>
  </si>
  <si>
    <t>Total Operating Revenues</t>
  </si>
  <si>
    <t>Gas Commodity and Distribution Costs</t>
  </si>
  <si>
    <t>Operating and Administrative Expenses</t>
  </si>
  <si>
    <t>Depreciation and Amortization</t>
  </si>
  <si>
    <t>Other Revenue</t>
  </si>
  <si>
    <t>Other Income</t>
  </si>
  <si>
    <t>Interest Expense</t>
  </si>
  <si>
    <t>Income Tax Expense</t>
  </si>
  <si>
    <t>Pref Share Dividends</t>
  </si>
  <si>
    <t>Net Income Applicable To Common Equity</t>
  </si>
  <si>
    <t>Total Debt</t>
  </si>
  <si>
    <t>Short Term Debt</t>
  </si>
  <si>
    <t>Long Term Debt</t>
  </si>
  <si>
    <t>Common Equity</t>
  </si>
  <si>
    <t>Preference Shares</t>
  </si>
  <si>
    <t>Utility Rate Base</t>
  </si>
  <si>
    <t>check</t>
  </si>
  <si>
    <t>Utility Common Equity</t>
  </si>
  <si>
    <t>Achieved or Allowed Return On Common Equity (pre-ESM as filed)</t>
  </si>
  <si>
    <t>Adjustments To Utility Financial Results</t>
  </si>
  <si>
    <t>Weather Normalization Revenue (negative = warmer)</t>
  </si>
  <si>
    <t>Weather Normalization Costs (positive = warmer)</t>
  </si>
  <si>
    <t>Weather Normalization Tax Impact</t>
  </si>
  <si>
    <t>Pre-Tax Earnings Sharing Mechanism (as filed)</t>
  </si>
  <si>
    <t>Earnings Sharing Tax Impact</t>
  </si>
  <si>
    <t>Adjusted Income Applicable To Common Equity</t>
  </si>
  <si>
    <t>Adjusted Earnings</t>
  </si>
  <si>
    <t>Adjusted EBIT</t>
  </si>
  <si>
    <t>Adjusted EBITDA</t>
  </si>
  <si>
    <t xml:space="preserve">Funds From Operations (FFO) </t>
  </si>
  <si>
    <t>Earnings</t>
  </si>
  <si>
    <t xml:space="preserve">Adjusted Metrics </t>
  </si>
  <si>
    <t>2021 A</t>
  </si>
  <si>
    <t>2022 F</t>
  </si>
  <si>
    <t>2023 F</t>
  </si>
  <si>
    <t>2024 F</t>
  </si>
  <si>
    <t>2024 F - no change</t>
  </si>
  <si>
    <t>FFO Cash Interest Coverage</t>
  </si>
  <si>
    <t>EBIT Interest Coverage</t>
  </si>
  <si>
    <t>Debt to EBITDA (regulatory)</t>
  </si>
  <si>
    <t>FFO/Debt (regulatory)</t>
  </si>
  <si>
    <t>Debt/Capitalization (regulatory)</t>
  </si>
  <si>
    <t>Debt to EBITDA (US GAAP)</t>
  </si>
  <si>
    <t>FFO/Debt (US GAAP)</t>
  </si>
  <si>
    <t>Debt/Capitalization (US GAAP)</t>
  </si>
  <si>
    <t>Calculated Return on Common Equity</t>
  </si>
  <si>
    <t xml:space="preserve">1) The figures above have been extracted from OEB regulatory filings (as filed evidence). These filings do not contain the same details as US GAAP audited financial statements (and the notes to the financials). </t>
  </si>
  <si>
    <t xml:space="preserve">As such, certain adjustments to reported amounts have not been made that would otherwise have been made (by the credit rating agencies) if the source of the financial information were audited financial statements.   </t>
  </si>
  <si>
    <t xml:space="preserve">2) Balance sheet figures are the average of monthly averages for a particular year and not the year end balance (consistent with the calculations for rate base).   </t>
  </si>
  <si>
    <t xml:space="preserve">3) Utility financial results and the adjusted metrics have not been updated for adjustments between as filed and approved results. </t>
  </si>
  <si>
    <t xml:space="preserve">As filed Earning Sharing and the impact of weather normalization have been incorporated into the ratios as adjustments. </t>
  </si>
  <si>
    <t xml:space="preserve">4) FSLI groupings for OEB regulatory purposes may not be consistent with US GAAP FSLI groupings. However each adjustment is materially consistent across the historical data set. </t>
  </si>
  <si>
    <t xml:space="preserve">5) In 2019 EGD and UGL amalgamated as EGI and combined harmonized utility results were filed with the OEB. Any differences from harmonizing calculation methodologies have not been reflected retrospectively in comparative years. </t>
  </si>
  <si>
    <t>Description</t>
  </si>
  <si>
    <t>Value</t>
  </si>
  <si>
    <t xml:space="preserve">YTD </t>
  </si>
  <si>
    <t>Risk Takeaway</t>
  </si>
  <si>
    <t xml:space="preserve">P/E Ratios - US Gas Utilities </t>
  </si>
  <si>
    <t>Decrease</t>
  </si>
  <si>
    <t xml:space="preserve">M/B Ratios - US Gas Utilities </t>
  </si>
  <si>
    <t xml:space="preserve">30-Year Treasury Yield (US)  </t>
  </si>
  <si>
    <t>Same</t>
  </si>
  <si>
    <t xml:space="preserve">P/E Ratios - Canadian Utilities </t>
  </si>
  <si>
    <t xml:space="preserve">M/B Ratios - Canadian Utilities </t>
  </si>
  <si>
    <t>Increase</t>
  </si>
  <si>
    <t xml:space="preserve">30-Year Treasury Yield (Canadian) </t>
  </si>
  <si>
    <t>Beta Coefficients - US Gas Utilities</t>
  </si>
  <si>
    <t>Beta Coefficients - Canadian Utilities</t>
  </si>
  <si>
    <t xml:space="preserve">Credit Ratings - US Gas Utilities </t>
  </si>
  <si>
    <t xml:space="preserve">Credit Ratings - Canadian Utilities </t>
  </si>
  <si>
    <t>VIX Index</t>
  </si>
  <si>
    <t>Annual Average P/E Ratios</t>
  </si>
  <si>
    <t>Annual Average M/B Ratios</t>
  </si>
  <si>
    <t>Year End Beta Coefficients</t>
  </si>
  <si>
    <t>Year End Credit Ratings</t>
  </si>
  <si>
    <t>YTD</t>
  </si>
  <si>
    <t>Gas Utilities</t>
  </si>
  <si>
    <t>BBB+</t>
  </si>
  <si>
    <t>A-</t>
  </si>
  <si>
    <t>BBB-</t>
  </si>
  <si>
    <t>Chesapeake Utilities Corporation</t>
  </si>
  <si>
    <t>CPK</t>
  </si>
  <si>
    <t>NR</t>
  </si>
  <si>
    <t>BBB</t>
  </si>
  <si>
    <t>A</t>
  </si>
  <si>
    <t>A+</t>
  </si>
  <si>
    <t>UGI Corporation</t>
  </si>
  <si>
    <t>UGI</t>
  </si>
  <si>
    <t>Canadian Utilities</t>
  </si>
  <si>
    <t>Algonquin Power &amp; Utilities Corporation</t>
  </si>
  <si>
    <t>AltaGas Limited</t>
  </si>
  <si>
    <t>Enbridge Inc.</t>
  </si>
  <si>
    <t>ENB</t>
  </si>
  <si>
    <t>Hydro One Limited</t>
  </si>
  <si>
    <t>TC Energy Corporation</t>
  </si>
  <si>
    <t>TRP</t>
  </si>
  <si>
    <t>[1] Bloomberg Professional</t>
  </si>
  <si>
    <t>[2] S&amp;P Capital IQ Pro.</t>
  </si>
  <si>
    <t>2019 Residential Gas Heating Share (%)</t>
  </si>
  <si>
    <t>Normal</t>
  </si>
  <si>
    <t>Medium</t>
  </si>
  <si>
    <t>High</t>
  </si>
  <si>
    <t>Province</t>
  </si>
  <si>
    <t>Efficiency</t>
  </si>
  <si>
    <t>Total</t>
  </si>
  <si>
    <t>Newfoundland and Labrador</t>
  </si>
  <si>
    <t>Prince Edward Island</t>
  </si>
  <si>
    <t>Ontario</t>
  </si>
  <si>
    <t>Manitoba</t>
  </si>
  <si>
    <t>Saskatchewan</t>
  </si>
  <si>
    <t>Source:</t>
  </si>
  <si>
    <t>Weighted</t>
  </si>
  <si>
    <t>Return on</t>
  </si>
  <si>
    <t>Equity</t>
  </si>
  <si>
    <t>AltaGas Utilities</t>
  </si>
  <si>
    <t>Gaz Metro LP</t>
  </si>
  <si>
    <t>Pacific Northern Gas Ltd.</t>
  </si>
  <si>
    <t>Pacific Northern Gas Ltd. (FSJ/DC)</t>
  </si>
  <si>
    <t>Pacific Northern Gas Ltd. (Tumbler Ridge)</t>
  </si>
  <si>
    <t>Black Hills Colorado Gas Inc.</t>
  </si>
  <si>
    <t>Delmarva Power &amp; Light Co.</t>
  </si>
  <si>
    <t>Black Hills Iowa Gas Utility</t>
  </si>
  <si>
    <t>Avista Corp.</t>
  </si>
  <si>
    <t>Ameren Illinois</t>
  </si>
  <si>
    <t>North Shore Gas Co.</t>
  </si>
  <si>
    <t>Northern Illinois Gas Co.</t>
  </si>
  <si>
    <t>Indiana Gas Co.</t>
  </si>
  <si>
    <t>Northern IN Public Svc Co.</t>
  </si>
  <si>
    <t>Sthrn IN Gas &amp; Electric Co.</t>
  </si>
  <si>
    <t>Atmos Energy Corp.</t>
  </si>
  <si>
    <t>Duke Energy Kentucky Inc.</t>
  </si>
  <si>
    <t>Boston Gas Co.</t>
  </si>
  <si>
    <t>Columbia Gas of Maryland Inc</t>
  </si>
  <si>
    <t>DTE Gas Co.</t>
  </si>
  <si>
    <t>CenterPoint Energy Resources</t>
  </si>
  <si>
    <t>Piedmont Natural Gas Co.</t>
  </si>
  <si>
    <t>Public Service Co. of NC</t>
  </si>
  <si>
    <t>MDU Resources Group</t>
  </si>
  <si>
    <t>Black Hills Nebraska Gas LLC</t>
  </si>
  <si>
    <t>Northern Utilities Inc.</t>
  </si>
  <si>
    <t>Brooklyn Union Gas Co.</t>
  </si>
  <si>
    <t>Corning Natural Gas Corp.</t>
  </si>
  <si>
    <t>KeySpan Gas East Corp.</t>
  </si>
  <si>
    <t>Niagara Mohawk Power Corp.</t>
  </si>
  <si>
    <t>Orange &amp; Rockland Utlts Inc.</t>
  </si>
  <si>
    <t>Oklahoma Natural Gas Co</t>
  </si>
  <si>
    <t>Cascade Natural Gas Corp.</t>
  </si>
  <si>
    <t>Columbia Gas of Pennsylvania</t>
  </si>
  <si>
    <t>PECO Energy Co</t>
  </si>
  <si>
    <t>Virginia Natural Gas Inc.</t>
  </si>
  <si>
    <t>Madison Gas and Electric Co.</t>
  </si>
  <si>
    <t>Northern States Power Co.</t>
  </si>
  <si>
    <t>Wisconsin Power and Light Co</t>
  </si>
  <si>
    <t>Hope Gas Inc.</t>
  </si>
  <si>
    <t>Mid-Cap Utilities</t>
  </si>
  <si>
    <t>PNW</t>
  </si>
  <si>
    <t>AEE</t>
  </si>
  <si>
    <t>WEC</t>
  </si>
  <si>
    <t>CMS</t>
  </si>
  <si>
    <t>CNP</t>
  </si>
  <si>
    <t>X</t>
  </si>
  <si>
    <t>Y</t>
  </si>
  <si>
    <t>Canadian premium (negative = discount)</t>
  </si>
  <si>
    <t xml:space="preserve">Notes </t>
  </si>
  <si>
    <t>UBS</t>
  </si>
  <si>
    <t>State/Province</t>
  </si>
  <si>
    <t>Country</t>
  </si>
  <si>
    <t>Ranking</t>
  </si>
  <si>
    <t>United States</t>
  </si>
  <si>
    <t>North Carolina</t>
  </si>
  <si>
    <t>Indiana</t>
  </si>
  <si>
    <t>Wisconsin</t>
  </si>
  <si>
    <t>Arkansas</t>
  </si>
  <si>
    <t>Utah</t>
  </si>
  <si>
    <t>Idaho</t>
  </si>
  <si>
    <t>Colorado</t>
  </si>
  <si>
    <t>Iowa</t>
  </si>
  <si>
    <t>North Dakota</t>
  </si>
  <si>
    <t>South Carolina</t>
  </si>
  <si>
    <t>Wyoming</t>
  </si>
  <si>
    <t>Delaware</t>
  </si>
  <si>
    <t>Minnesota</t>
  </si>
  <si>
    <t>Newfoundland &amp; Labrador</t>
  </si>
  <si>
    <t>West Virginia</t>
  </si>
  <si>
    <t>Nebraska</t>
  </si>
  <si>
    <t>Connecticut</t>
  </si>
  <si>
    <t>Rhode Island</t>
  </si>
  <si>
    <t>South Dakota</t>
  </si>
  <si>
    <t>Maine</t>
  </si>
  <si>
    <t>Vermont</t>
  </si>
  <si>
    <t>Montana</t>
  </si>
  <si>
    <t>US Avg.</t>
  </si>
  <si>
    <t>CA Avg.</t>
  </si>
  <si>
    <t xml:space="preserve">UBS. North America Power &amp; Utilities, Mind the Gap(s): 2021 Utility Outlook. </t>
  </si>
  <si>
    <t>EGI Current (Auth.)</t>
  </si>
  <si>
    <t>Select Comps (Auth.)</t>
  </si>
  <si>
    <t>Ontario Electric Utilities (Auth.)</t>
  </si>
  <si>
    <t>Canadian HoldCo  (Sub book)</t>
  </si>
  <si>
    <t>US HoldCo (Sub Book)</t>
  </si>
  <si>
    <t>Canadian HoldCo (Parent Book)</t>
  </si>
  <si>
    <t>US HoldCo (Auth.)</t>
  </si>
  <si>
    <t>Canadian OpCo (Auth.)</t>
  </si>
  <si>
    <t>Preliminary Concentric Result</t>
  </si>
  <si>
    <t>US OpCo Average (Sub Book)</t>
  </si>
  <si>
    <t>Canadian OpCo (Sub Book)</t>
  </si>
  <si>
    <t>OPG Settlement</t>
  </si>
  <si>
    <t>US HoldCo (Parent Book)</t>
  </si>
  <si>
    <t>Canadian HoldCo (Auth.)</t>
  </si>
  <si>
    <t>US OpCo (Auth.)</t>
  </si>
  <si>
    <t>Table 21: Housing Stock by Building Type and Vintage</t>
  </si>
  <si>
    <t>Natural Resources Canada, Residential Sector</t>
  </si>
  <si>
    <t>Data for US utilities obtained from  S&amp;P Capital IQ Past Rate Cases</t>
  </si>
  <si>
    <t>Common</t>
  </si>
  <si>
    <t>Preferred</t>
  </si>
  <si>
    <t>Adjusted</t>
  </si>
  <si>
    <t>Note</t>
  </si>
  <si>
    <t>Energir Inc.</t>
  </si>
  <si>
    <t xml:space="preserve">[1] Equals common equity plus one half preferred equity, consistent with the </t>
  </si>
  <si>
    <t>calculation generally employed by credit rating agencies.</t>
  </si>
  <si>
    <t>the respective jurisdictional authorities</t>
  </si>
  <si>
    <t>Data for Canadian utilities are the ROEs and equity ratios authorized by the</t>
  </si>
  <si>
    <t>[1] Bloomberg Professional. 2022 data as of August 17, 2022</t>
  </si>
  <si>
    <t>[1] All data as of September 30, 2022 except P/E ratio and M/B ratio. P/E ratio and M/B ratio as of October 6, 2022</t>
  </si>
  <si>
    <t>Figure 9 - EGI Historical Residential Average USE (m3/year)</t>
  </si>
  <si>
    <t>Figures 17, 18 and 20 - Financial Metrics (Utility) ($M)</t>
  </si>
  <si>
    <t>Figure 22 - Comparison of Market Risk Indicators</t>
  </si>
  <si>
    <t>Figure 22 - Analysis</t>
  </si>
  <si>
    <t>Figure 30 - Share of Residential Space Heating Provided by Natural Gas</t>
  </si>
  <si>
    <t>Figure 36 - Adjusted Equity Ratios of ATCO Gas, FortisBC Energy, and Energir</t>
  </si>
  <si>
    <t>Figure 38 - Authorized Returns and Equity Ratis for EGI vs. North American Gas Utilities</t>
  </si>
  <si>
    <t>Figure 41 - Annual Average P/E Ratios</t>
  </si>
  <si>
    <t>Figure 42 - UBS Regulatory Rankings (1 = Best, 5 = Worst)</t>
  </si>
  <si>
    <t>Figure 45 -  Key Data Points in Equity Thickness Recommendation</t>
  </si>
  <si>
    <t>SCHEDULE 2- Analysis</t>
  </si>
  <si>
    <t>Figure 11 -Customer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</si>
</sst>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00"/>
    <numFmt numFmtId="166" formatCode="&quot;$&quot;#,##0"/>
    <numFmt numFmtId="167" formatCode="0.0"/>
    <numFmt numFmtId="168" formatCode="&quot;$&quot;#,##0.00"/>
    <numFmt numFmtId="169" formatCode="_(* #,##0_);_(* \(#,##0\);_(* &quot;-&quot;??_);_(@_)"/>
    <numFmt numFmtId="170" formatCode="0.000%"/>
    <numFmt numFmtId="171" formatCode="_(&quot;$&quot;* #,##0.0_);_(&quot;$&quot;* \(#,##0.0\);_(&quot;$&quot;* &quot;-&quot;??_);_(@_)"/>
    <numFmt numFmtId="172" formatCode="_(* #,##0.0000000_);_(* \(#,##0.0000000\);_(* &quot;-&quot;??_);_(@_)"/>
  </numFmts>
  <fonts count="25" x14ac:knownFonts="1">
    <font>
      <sz val="11"/>
      <color theme="1"/>
      <name val="Calibri"/>
      <family val="2"/>
      <scheme val="minor"/>
    </font>
    <font>
      <sz val="10"/>
      <color theme="1"/>
      <name val="Arial"/>
      <family val="2"/>
    </font>
    <font>
      <sz val="12"/>
      <name val="Times New Roman"/>
      <family val="1"/>
    </font>
    <font>
      <b/>
      <sz val="10"/>
      <color theme="1"/>
      <name val="Arial"/>
      <family val="2"/>
    </font>
    <font>
      <sz val="10"/>
      <name val="Arial"/>
      <family val="2"/>
    </font>
    <font>
      <b/>
      <sz val="14"/>
      <color theme="1"/>
      <name val="Century Gothic"/>
      <family val="2"/>
    </font>
    <font>
      <sz val="11"/>
      <color theme="1"/>
      <name val="Times New Roman"/>
      <family val="1"/>
    </font>
    <font>
      <sz val="11"/>
      <color theme="1"/>
      <name val="Century Gothic"/>
      <family val="2"/>
    </font>
    <font>
      <b/>
      <sz val="11"/>
      <color theme="1"/>
      <name val="Century Gothic"/>
      <family val="2"/>
    </font>
    <font>
      <u/>
      <sz val="11"/>
      <color theme="1"/>
      <name val="Century Gothic"/>
      <family val="2"/>
    </font>
    <font>
      <sz val="11"/>
      <color theme="1"/>
      <name val="Calibri"/>
      <family val="2"/>
      <scheme val="minor"/>
    </font>
    <font>
      <i/>
      <u/>
      <sz val="10"/>
      <color theme="1"/>
      <name val="Arial"/>
      <family val="2"/>
    </font>
    <font>
      <b/>
      <sz val="10"/>
      <name val="Arial"/>
      <family val="2"/>
    </font>
    <font>
      <i/>
      <sz val="10"/>
      <color theme="1"/>
      <name val="Arial"/>
      <family val="2"/>
    </font>
    <font>
      <sz val="11"/>
      <name val="Garamond"/>
      <family val="1"/>
    </font>
    <font>
      <sz val="11"/>
      <name val="Century Gothic"/>
      <family val="2"/>
    </font>
    <font>
      <b/>
      <sz val="15"/>
      <color theme="3"/>
      <name val="Calibri"/>
      <family val="2"/>
      <scheme val="minor"/>
    </font>
    <font>
      <b/>
      <sz val="11"/>
      <color rgb="FF3F3F3F"/>
      <name val="Calibri"/>
      <family val="2"/>
      <scheme val="minor"/>
    </font>
    <font>
      <b/>
      <sz val="11"/>
      <color theme="1"/>
      <name val="Calibri"/>
      <family val="2"/>
      <scheme val="minor"/>
    </font>
    <font>
      <sz val="16"/>
      <color theme="1"/>
      <name val="Calibri"/>
      <family val="2"/>
      <scheme val="minor"/>
    </font>
    <font>
      <sz val="11"/>
      <color theme="1"/>
      <name val="Arial"/>
      <family val="2"/>
    </font>
    <font>
      <i/>
      <sz val="10"/>
      <name val="Arial"/>
      <family val="2"/>
    </font>
    <font>
      <i/>
      <sz val="10"/>
      <color rgb="FFFF0000"/>
      <name val="Arial"/>
      <family val="2"/>
    </font>
    <font>
      <sz val="10"/>
      <color rgb="FFFF0000"/>
      <name val="Arial"/>
      <family val="2"/>
    </font>
    <font>
      <b/>
      <sz val="11"/>
      <color theme="1"/>
      <name val="Arial"/>
      <family val="2"/>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32">
    <border>
      <left/>
      <right/>
      <top/>
      <bottom/>
      <diagonal/>
    </border>
    <border>
      <left/>
      <right/>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style="thin">
        <color auto="1"/>
      </right>
      <top/>
      <bottom style="thin">
        <color auto="1"/>
      </bottom>
      <diagonal/>
    </border>
    <border>
      <left/>
      <right/>
      <top/>
      <bottom style="thick">
        <color theme="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0">
    <xf numFmtId="0" fontId="0" fillId="0" borderId="0"/>
    <xf numFmtId="0" fontId="2" fillId="0" borderId="0"/>
    <xf numFmtId="43" fontId="2"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4" fillId="0" borderId="0"/>
    <xf numFmtId="0" fontId="16" fillId="0" borderId="29" applyNumberFormat="0" applyFill="0" applyAlignment="0" applyProtection="0"/>
    <xf numFmtId="0" fontId="20" fillId="0" borderId="0"/>
    <xf numFmtId="9" fontId="20"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35">
    <xf numFmtId="0" fontId="0" fillId="0" borderId="0" xfId="0"/>
    <xf numFmtId="0" fontId="1" fillId="0" borderId="0" xfId="0" applyFont="1"/>
    <xf numFmtId="0" fontId="3" fillId="0" borderId="1" xfId="1" applyFont="1" applyBorder="1" applyAlignment="1">
      <alignment horizontal="center" vertical="center" wrapText="1"/>
    </xf>
    <xf numFmtId="2" fontId="1" fillId="0" borderId="0" xfId="2" applyNumberFormat="1" applyFont="1" applyFill="1" applyBorder="1" applyAlignment="1">
      <alignment horizontal="center"/>
    </xf>
    <xf numFmtId="164" fontId="1" fillId="0" borderId="0" xfId="3" applyNumberFormat="1" applyFont="1" applyFill="1" applyBorder="1" applyAlignment="1">
      <alignment horizontal="center"/>
    </xf>
    <xf numFmtId="0" fontId="6" fillId="0" borderId="0" xfId="1" applyFont="1"/>
    <xf numFmtId="0" fontId="7" fillId="0" borderId="0" xfId="1" applyFont="1"/>
    <xf numFmtId="0" fontId="8" fillId="0" borderId="3" xfId="1" applyFont="1" applyBorder="1" applyAlignment="1">
      <alignment wrapText="1"/>
    </xf>
    <xf numFmtId="0" fontId="8" fillId="0" borderId="4" xfId="1" applyFont="1" applyBorder="1" applyAlignment="1">
      <alignment horizont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7" fillId="0" borderId="6" xfId="1" applyFont="1" applyBorder="1" applyAlignment="1">
      <alignment horizontal="left"/>
    </xf>
    <xf numFmtId="0" fontId="7" fillId="0" borderId="0" xfId="1" applyFont="1" applyAlignment="1">
      <alignment horizontal="left"/>
    </xf>
    <xf numFmtId="0" fontId="7" fillId="0" borderId="0" xfId="1" applyFont="1" applyAlignment="1">
      <alignment horizontal="center"/>
    </xf>
    <xf numFmtId="164" fontId="7" fillId="0" borderId="0" xfId="1" applyNumberFormat="1" applyFont="1" applyAlignment="1">
      <alignment horizontal="center"/>
    </xf>
    <xf numFmtId="2" fontId="7" fillId="0" borderId="0" xfId="1" applyNumberFormat="1" applyFont="1" applyAlignment="1">
      <alignment horizontal="center"/>
    </xf>
    <xf numFmtId="2" fontId="7" fillId="0" borderId="0" xfId="2" applyNumberFormat="1" applyFont="1" applyFill="1" applyBorder="1" applyAlignment="1">
      <alignment horizontal="center"/>
    </xf>
    <xf numFmtId="10" fontId="7" fillId="0" borderId="0" xfId="3" applyNumberFormat="1" applyFont="1" applyFill="1" applyBorder="1" applyAlignment="1">
      <alignment horizontal="center"/>
    </xf>
    <xf numFmtId="2" fontId="7" fillId="0" borderId="7" xfId="2" applyNumberFormat="1" applyFont="1" applyFill="1" applyBorder="1" applyAlignment="1">
      <alignment horizontal="center"/>
    </xf>
    <xf numFmtId="164" fontId="7" fillId="0" borderId="0" xfId="3" applyNumberFormat="1" applyFont="1" applyFill="1" applyBorder="1" applyAlignment="1">
      <alignment horizontal="center"/>
    </xf>
    <xf numFmtId="0" fontId="9" fillId="0" borderId="6" xfId="1" applyFont="1" applyBorder="1" applyAlignment="1">
      <alignment horizontal="left"/>
    </xf>
    <xf numFmtId="0" fontId="8" fillId="0" borderId="8" xfId="1" applyFont="1" applyBorder="1" applyAlignment="1">
      <alignment horizontal="center"/>
    </xf>
    <xf numFmtId="164" fontId="8" fillId="0" borderId="9" xfId="3" applyNumberFormat="1" applyFont="1" applyFill="1" applyBorder="1" applyAlignment="1">
      <alignment horizontal="center"/>
    </xf>
    <xf numFmtId="2" fontId="8" fillId="0" borderId="9" xfId="2" applyNumberFormat="1" applyFont="1" applyFill="1" applyBorder="1" applyAlignment="1">
      <alignment horizontal="center"/>
    </xf>
    <xf numFmtId="10" fontId="8" fillId="0" borderId="9" xfId="3" applyNumberFormat="1" applyFont="1" applyFill="1" applyBorder="1" applyAlignment="1">
      <alignment horizontal="center"/>
    </xf>
    <xf numFmtId="2" fontId="8" fillId="0" borderId="10" xfId="2" applyNumberFormat="1" applyFont="1" applyFill="1" applyBorder="1" applyAlignment="1">
      <alignment horizontal="center"/>
    </xf>
    <xf numFmtId="0" fontId="9" fillId="0" borderId="0" xfId="1" applyFont="1" applyAlignment="1">
      <alignment horizontal="centerContinuous"/>
    </xf>
    <xf numFmtId="10" fontId="9" fillId="0" borderId="0" xfId="1" applyNumberFormat="1" applyFont="1" applyAlignment="1">
      <alignment horizontal="centerContinuous"/>
    </xf>
    <xf numFmtId="2" fontId="9" fillId="0" borderId="0" xfId="1" applyNumberFormat="1" applyFont="1" applyAlignment="1">
      <alignment horizontal="centerContinuous"/>
    </xf>
    <xf numFmtId="2" fontId="7" fillId="0" borderId="0" xfId="2" applyNumberFormat="1" applyFont="1" applyBorder="1" applyAlignment="1">
      <alignment horizontal="center"/>
    </xf>
    <xf numFmtId="2" fontId="7" fillId="0" borderId="7" xfId="2" applyNumberFormat="1" applyFont="1" applyBorder="1" applyAlignment="1">
      <alignment horizontal="center"/>
    </xf>
    <xf numFmtId="0" fontId="7" fillId="0" borderId="11" xfId="1" applyFont="1" applyBorder="1" applyAlignment="1">
      <alignment horizontal="left"/>
    </xf>
    <xf numFmtId="0" fontId="7" fillId="0" borderId="2" xfId="1" applyFont="1" applyBorder="1" applyAlignment="1">
      <alignment horizontal="center"/>
    </xf>
    <xf numFmtId="164" fontId="7" fillId="0" borderId="2" xfId="1" applyNumberFormat="1" applyFont="1" applyBorder="1" applyAlignment="1">
      <alignment horizontal="center"/>
    </xf>
    <xf numFmtId="2" fontId="7" fillId="0" borderId="2" xfId="1" applyNumberFormat="1" applyFont="1" applyBorder="1" applyAlignment="1">
      <alignment horizontal="center"/>
    </xf>
    <xf numFmtId="2" fontId="7" fillId="0" borderId="2" xfId="2" applyNumberFormat="1" applyFont="1" applyFill="1" applyBorder="1" applyAlignment="1">
      <alignment horizontal="center"/>
    </xf>
    <xf numFmtId="10" fontId="7" fillId="0" borderId="2" xfId="3" applyNumberFormat="1" applyFont="1" applyFill="1" applyBorder="1" applyAlignment="1">
      <alignment horizontal="center"/>
    </xf>
    <xf numFmtId="2" fontId="7" fillId="0" borderId="12" xfId="2" applyNumberFormat="1" applyFont="1" applyFill="1" applyBorder="1" applyAlignment="1">
      <alignment horizontal="center"/>
    </xf>
    <xf numFmtId="0" fontId="8" fillId="0" borderId="6" xfId="1" applyFont="1" applyBorder="1" applyAlignment="1">
      <alignment horizontal="center"/>
    </xf>
    <xf numFmtId="0" fontId="8" fillId="0" borderId="0" xfId="1" applyFont="1" applyAlignment="1">
      <alignment horizontal="center"/>
    </xf>
    <xf numFmtId="164" fontId="8" fillId="0" borderId="0" xfId="3" applyNumberFormat="1" applyFont="1" applyFill="1" applyBorder="1" applyAlignment="1">
      <alignment horizontal="center"/>
    </xf>
    <xf numFmtId="2" fontId="8" fillId="0" borderId="0" xfId="2" applyNumberFormat="1" applyFont="1" applyFill="1" applyBorder="1" applyAlignment="1">
      <alignment horizontal="center"/>
    </xf>
    <xf numFmtId="10" fontId="8" fillId="0" borderId="0" xfId="3" applyNumberFormat="1" applyFont="1" applyFill="1" applyBorder="1" applyAlignment="1">
      <alignment horizontal="center"/>
    </xf>
    <xf numFmtId="0" fontId="7" fillId="0" borderId="9" xfId="1" applyFont="1" applyBorder="1" applyAlignment="1">
      <alignment horizontal="center"/>
    </xf>
    <xf numFmtId="0" fontId="8" fillId="0" borderId="3" xfId="1" applyFont="1" applyBorder="1" applyAlignment="1">
      <alignment horizontal="center"/>
    </xf>
    <xf numFmtId="0" fontId="0" fillId="0" borderId="4" xfId="0" applyBorder="1"/>
    <xf numFmtId="0" fontId="0" fillId="0" borderId="9" xfId="0" applyBorder="1"/>
    <xf numFmtId="0" fontId="9" fillId="0" borderId="0" xfId="1" applyFont="1"/>
    <xf numFmtId="0" fontId="1" fillId="0" borderId="6" xfId="0" applyFont="1" applyBorder="1"/>
    <xf numFmtId="0" fontId="3" fillId="0" borderId="0" xfId="1" applyFont="1"/>
    <xf numFmtId="0" fontId="1" fillId="0" borderId="0" xfId="1" applyFont="1"/>
    <xf numFmtId="0" fontId="1" fillId="0" borderId="7" xfId="1" applyFont="1" applyBorder="1"/>
    <xf numFmtId="0" fontId="1" fillId="0" borderId="6" xfId="1" applyFont="1" applyBorder="1"/>
    <xf numFmtId="0" fontId="3" fillId="0" borderId="0" xfId="1" applyFont="1" applyAlignment="1">
      <alignment horizontal="center"/>
    </xf>
    <xf numFmtId="0" fontId="3" fillId="0" borderId="7" xfId="1" applyFont="1" applyBorder="1" applyAlignment="1">
      <alignment horizontal="center"/>
    </xf>
    <xf numFmtId="0" fontId="3" fillId="0" borderId="13" xfId="1" applyFont="1" applyBorder="1" applyAlignment="1">
      <alignment horizontal="center" wrapText="1"/>
    </xf>
    <xf numFmtId="0" fontId="3" fillId="0" borderId="0" xfId="1" applyFont="1" applyAlignment="1">
      <alignment wrapText="1"/>
    </xf>
    <xf numFmtId="0" fontId="3" fillId="0" borderId="14" xfId="1" applyFont="1" applyBorder="1" applyAlignment="1">
      <alignment horizontal="center" vertical="center" wrapText="1"/>
    </xf>
    <xf numFmtId="0" fontId="1" fillId="0" borderId="6" xfId="1" applyFont="1" applyBorder="1" applyAlignment="1">
      <alignment horizontal="left"/>
    </xf>
    <xf numFmtId="0" fontId="1" fillId="0" borderId="0" xfId="1" applyFont="1" applyAlignment="1">
      <alignment horizontal="left"/>
    </xf>
    <xf numFmtId="164" fontId="1" fillId="0" borderId="0" xfId="1" applyNumberFormat="1" applyFont="1" applyAlignment="1">
      <alignment horizontal="center"/>
    </xf>
    <xf numFmtId="2" fontId="1" fillId="0" borderId="0" xfId="1" applyNumberFormat="1" applyFont="1" applyAlignment="1">
      <alignment horizontal="center"/>
    </xf>
    <xf numFmtId="2" fontId="1" fillId="0" borderId="7" xfId="2" applyNumberFormat="1" applyFont="1" applyFill="1" applyBorder="1" applyAlignment="1">
      <alignment horizontal="center"/>
    </xf>
    <xf numFmtId="0" fontId="3" fillId="0" borderId="0" xfId="1" applyFont="1" applyAlignment="1">
      <alignment horizontal="left"/>
    </xf>
    <xf numFmtId="164" fontId="1" fillId="0" borderId="7" xfId="1" applyNumberFormat="1" applyFont="1" applyBorder="1" applyAlignment="1">
      <alignment horizontal="center"/>
    </xf>
    <xf numFmtId="0" fontId="1" fillId="0" borderId="7" xfId="0" applyFont="1" applyBorder="1"/>
    <xf numFmtId="0" fontId="1" fillId="0" borderId="11" xfId="1" applyFont="1" applyBorder="1" applyAlignment="1">
      <alignment horizontal="left"/>
    </xf>
    <xf numFmtId="0" fontId="1" fillId="0" borderId="2" xfId="0" applyFont="1" applyBorder="1"/>
    <xf numFmtId="0" fontId="1" fillId="0" borderId="12" xfId="0" applyFont="1" applyBorder="1"/>
    <xf numFmtId="0" fontId="7" fillId="0" borderId="8" xfId="1" applyFont="1" applyBorder="1" applyAlignment="1">
      <alignment horizontal="left"/>
    </xf>
    <xf numFmtId="0" fontId="7" fillId="0" borderId="9" xfId="1" applyFont="1" applyBorder="1" applyAlignment="1">
      <alignment horizontal="left"/>
    </xf>
    <xf numFmtId="164" fontId="7" fillId="0" borderId="9" xfId="1" applyNumberFormat="1" applyFont="1" applyBorder="1" applyAlignment="1">
      <alignment horizontal="center"/>
    </xf>
    <xf numFmtId="2" fontId="7" fillId="0" borderId="9" xfId="1" applyNumberFormat="1" applyFont="1" applyBorder="1" applyAlignment="1">
      <alignment horizontal="center"/>
    </xf>
    <xf numFmtId="2" fontId="7" fillId="0" borderId="9" xfId="2" applyNumberFormat="1" applyFont="1" applyFill="1" applyBorder="1" applyAlignment="1">
      <alignment horizontal="center"/>
    </xf>
    <xf numFmtId="10" fontId="7" fillId="0" borderId="9" xfId="3" applyNumberFormat="1" applyFont="1" applyFill="1" applyBorder="1" applyAlignment="1">
      <alignment horizontal="center"/>
    </xf>
    <xf numFmtId="2" fontId="7" fillId="0" borderId="10" xfId="2" applyNumberFormat="1" applyFont="1" applyFill="1" applyBorder="1" applyAlignment="1">
      <alignment horizontal="center"/>
    </xf>
    <xf numFmtId="10" fontId="1" fillId="0" borderId="0" xfId="3" applyNumberFormat="1" applyFont="1" applyFill="1" applyBorder="1" applyAlignment="1">
      <alignment horizontal="center"/>
    </xf>
    <xf numFmtId="165" fontId="1" fillId="0" borderId="0" xfId="1" applyNumberFormat="1" applyFont="1" applyAlignment="1">
      <alignment horizontal="center"/>
    </xf>
    <xf numFmtId="0" fontId="5" fillId="0" borderId="0" xfId="1" applyFont="1" applyAlignment="1">
      <alignment horizontal="center"/>
    </xf>
    <xf numFmtId="0" fontId="1" fillId="0" borderId="15" xfId="0" applyFont="1" applyBorder="1"/>
    <xf numFmtId="0" fontId="1" fillId="0" borderId="16" xfId="0" applyFont="1" applyBorder="1"/>
    <xf numFmtId="0" fontId="3" fillId="0" borderId="16" xfId="0" applyFont="1" applyBorder="1" applyAlignment="1">
      <alignment horizontal="centerContinuous"/>
    </xf>
    <xf numFmtId="0" fontId="3" fillId="0" borderId="17" xfId="0" applyFont="1" applyBorder="1" applyAlignment="1">
      <alignment horizontal="centerContinuous"/>
    </xf>
    <xf numFmtId="0" fontId="3" fillId="0" borderId="18"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1" fillId="0" borderId="20" xfId="0" applyFont="1" applyBorder="1"/>
    <xf numFmtId="0" fontId="1" fillId="0" borderId="21" xfId="0" applyFont="1" applyBorder="1"/>
    <xf numFmtId="2" fontId="1" fillId="0" borderId="0" xfId="0" applyNumberFormat="1" applyFont="1" applyAlignment="1">
      <alignment horizontal="center"/>
    </xf>
    <xf numFmtId="10" fontId="1" fillId="0" borderId="0" xfId="4" applyNumberFormat="1" applyFont="1" applyBorder="1" applyAlignment="1">
      <alignment horizontal="center"/>
    </xf>
    <xf numFmtId="10" fontId="1" fillId="0" borderId="21" xfId="4" applyNumberFormat="1" applyFont="1" applyBorder="1" applyAlignment="1">
      <alignment horizontal="center"/>
    </xf>
    <xf numFmtId="10" fontId="1" fillId="0" borderId="0" xfId="4" applyNumberFormat="1" applyFont="1"/>
    <xf numFmtId="0" fontId="3" fillId="0" borderId="18" xfId="0" applyFont="1" applyBorder="1"/>
    <xf numFmtId="0" fontId="1" fillId="0" borderId="1" xfId="0" applyFont="1" applyBorder="1"/>
    <xf numFmtId="2" fontId="3" fillId="0" borderId="1" xfId="0" applyNumberFormat="1" applyFont="1" applyBorder="1" applyAlignment="1">
      <alignment horizontal="center"/>
    </xf>
    <xf numFmtId="0" fontId="3" fillId="0" borderId="1" xfId="0" applyFont="1" applyBorder="1"/>
    <xf numFmtId="10" fontId="3" fillId="0" borderId="1" xfId="4" applyNumberFormat="1" applyFont="1" applyBorder="1" applyAlignment="1">
      <alignment horizontal="center"/>
    </xf>
    <xf numFmtId="10" fontId="3" fillId="0" borderId="19" xfId="4" applyNumberFormat="1" applyFont="1" applyBorder="1" applyAlignment="1">
      <alignment horizontal="center"/>
    </xf>
    <xf numFmtId="10" fontId="3" fillId="0" borderId="0" xfId="4" applyNumberFormat="1" applyFont="1"/>
    <xf numFmtId="0" fontId="1" fillId="0" borderId="0" xfId="0" applyFont="1" applyAlignment="1">
      <alignment horizontal="center"/>
    </xf>
    <xf numFmtId="0" fontId="3" fillId="0" borderId="0" xfId="0" applyFont="1" applyAlignment="1">
      <alignment horizontal="centerContinuous"/>
    </xf>
    <xf numFmtId="0" fontId="3" fillId="0" borderId="1" xfId="0" applyFont="1" applyBorder="1" applyAlignment="1">
      <alignment horizontal="centerContinuous"/>
    </xf>
    <xf numFmtId="166" fontId="1" fillId="0" borderId="0" xfId="0" applyNumberFormat="1" applyFont="1" applyAlignment="1">
      <alignment horizontal="center"/>
    </xf>
    <xf numFmtId="167" fontId="1" fillId="0" borderId="0" xfId="0" applyNumberFormat="1" applyFont="1" applyAlignment="1">
      <alignment horizontal="center"/>
    </xf>
    <xf numFmtId="10" fontId="1" fillId="0" borderId="0" xfId="4" applyNumberFormat="1" applyFont="1" applyAlignment="1">
      <alignment horizontal="center"/>
    </xf>
    <xf numFmtId="10" fontId="1" fillId="0" borderId="0" xfId="0" applyNumberFormat="1" applyFont="1" applyAlignment="1">
      <alignment horizontal="center"/>
    </xf>
    <xf numFmtId="0" fontId="3" fillId="0" borderId="0" xfId="0" applyFont="1"/>
    <xf numFmtId="10" fontId="3" fillId="0" borderId="0" xfId="0" applyNumberFormat="1" applyFont="1" applyAlignment="1">
      <alignment horizontal="center"/>
    </xf>
    <xf numFmtId="167" fontId="3" fillId="0" borderId="9" xfId="0" applyNumberFormat="1" applyFont="1" applyBorder="1" applyAlignment="1">
      <alignment horizontal="center"/>
    </xf>
    <xf numFmtId="10" fontId="3" fillId="0" borderId="9" xfId="4" applyNumberFormat="1" applyFont="1" applyBorder="1" applyAlignment="1">
      <alignment horizontal="center"/>
    </xf>
    <xf numFmtId="166" fontId="1" fillId="0" borderId="9" xfId="0" applyNumberFormat="1" applyFont="1" applyBorder="1" applyAlignment="1">
      <alignment horizontal="center"/>
    </xf>
    <xf numFmtId="167" fontId="1" fillId="0" borderId="9" xfId="0" applyNumberFormat="1" applyFont="1" applyBorder="1" applyAlignment="1">
      <alignment horizontal="center"/>
    </xf>
    <xf numFmtId="10" fontId="1" fillId="0" borderId="9" xfId="4" applyNumberFormat="1" applyFont="1" applyBorder="1" applyAlignment="1">
      <alignment horizontal="center"/>
    </xf>
    <xf numFmtId="10" fontId="3" fillId="0" borderId="0" xfId="4" applyNumberFormat="1" applyFont="1" applyAlignment="1">
      <alignment horizontal="center"/>
    </xf>
    <xf numFmtId="0" fontId="1" fillId="0" borderId="0" xfId="0" applyFont="1" applyAlignment="1">
      <alignment horizontal="centerContinuous"/>
    </xf>
    <xf numFmtId="0" fontId="1" fillId="0" borderId="0" xfId="0" applyFont="1" applyAlignment="1">
      <alignment horizontal="left"/>
    </xf>
    <xf numFmtId="166" fontId="3" fillId="0" borderId="9" xfId="0" applyNumberFormat="1" applyFont="1" applyBorder="1" applyAlignment="1">
      <alignment horizontal="center"/>
    </xf>
    <xf numFmtId="0" fontId="11" fillId="0" borderId="0" xfId="0" applyFont="1"/>
    <xf numFmtId="168" fontId="1" fillId="0" borderId="0" xfId="0" applyNumberFormat="1" applyFont="1" applyAlignment="1">
      <alignment horizontal="center"/>
    </xf>
    <xf numFmtId="166" fontId="3" fillId="0" borderId="9" xfId="0" applyNumberFormat="1" applyFont="1" applyBorder="1"/>
    <xf numFmtId="167" fontId="3" fillId="0" borderId="9" xfId="0" applyNumberFormat="1" applyFont="1" applyBorder="1"/>
    <xf numFmtId="10" fontId="3" fillId="0" borderId="9" xfId="4" applyNumberFormat="1" applyFont="1" applyBorder="1"/>
    <xf numFmtId="0" fontId="1" fillId="0" borderId="8" xfId="0" applyFont="1" applyBorder="1"/>
    <xf numFmtId="0" fontId="1" fillId="0" borderId="9" xfId="0" applyFont="1" applyBorder="1"/>
    <xf numFmtId="0" fontId="3" fillId="0" borderId="4" xfId="0" applyFont="1" applyBorder="1" applyAlignment="1">
      <alignment horizontal="centerContinuous"/>
    </xf>
    <xf numFmtId="0" fontId="3" fillId="0" borderId="5" xfId="0" applyFont="1" applyBorder="1" applyAlignment="1">
      <alignment horizontal="centerContinuous"/>
    </xf>
    <xf numFmtId="0" fontId="3" fillId="0" borderId="7"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9" fontId="1" fillId="0" borderId="0" xfId="4" applyFont="1" applyFill="1" applyBorder="1" applyAlignment="1">
      <alignment horizontal="center"/>
    </xf>
    <xf numFmtId="9" fontId="1" fillId="0" borderId="7" xfId="4" applyFont="1" applyFill="1" applyBorder="1" applyAlignment="1">
      <alignment horizontal="center"/>
    </xf>
    <xf numFmtId="9" fontId="1" fillId="0" borderId="0" xfId="4" applyFont="1" applyBorder="1" applyAlignment="1">
      <alignment horizontal="center"/>
    </xf>
    <xf numFmtId="9" fontId="1" fillId="0" borderId="7" xfId="4"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1" fillId="0" borderId="0" xfId="6"/>
    <xf numFmtId="0" fontId="1" fillId="0" borderId="0" xfId="7"/>
    <xf numFmtId="0" fontId="1" fillId="0" borderId="2" xfId="7" applyBorder="1"/>
    <xf numFmtId="0" fontId="4" fillId="0" borderId="2" xfId="5" applyBorder="1"/>
    <xf numFmtId="0" fontId="4" fillId="0" borderId="1" xfId="5" applyBorder="1" applyAlignment="1">
      <alignment horizontal="center"/>
    </xf>
    <xf numFmtId="0" fontId="1" fillId="0" borderId="1" xfId="7" applyBorder="1" applyAlignment="1">
      <alignment horizontal="center"/>
    </xf>
    <xf numFmtId="0" fontId="1" fillId="0" borderId="0" xfId="7" applyAlignment="1">
      <alignment horizontal="center"/>
    </xf>
    <xf numFmtId="0" fontId="12" fillId="0" borderId="2" xfId="5" applyFont="1" applyBorder="1" applyAlignment="1">
      <alignment horizontal="centerContinuous"/>
    </xf>
    <xf numFmtId="0" fontId="12" fillId="0" borderId="2" xfId="5" applyFont="1" applyBorder="1" applyAlignment="1">
      <alignment horizontal="center"/>
    </xf>
    <xf numFmtId="0" fontId="12" fillId="0" borderId="2" xfId="5" applyFont="1" applyBorder="1" applyAlignment="1">
      <alignment horizontal="center" wrapText="1"/>
    </xf>
    <xf numFmtId="0" fontId="3" fillId="0" borderId="4" xfId="7" applyFont="1" applyBorder="1" applyAlignment="1">
      <alignment horizontal="center" wrapText="1"/>
    </xf>
    <xf numFmtId="0" fontId="3" fillId="0" borderId="2" xfId="7" applyFont="1" applyBorder="1" applyAlignment="1">
      <alignment horizontal="center" vertical="center" wrapText="1"/>
    </xf>
    <xf numFmtId="0" fontId="12" fillId="0" borderId="0" xfId="5" applyFont="1" applyAlignment="1">
      <alignment horizontal="left"/>
    </xf>
    <xf numFmtId="0" fontId="12" fillId="0" borderId="0" xfId="5" applyFont="1" applyAlignment="1">
      <alignment horizontal="center" wrapText="1"/>
    </xf>
    <xf numFmtId="0" fontId="11" fillId="0" borderId="0" xfId="7" applyFont="1" applyAlignment="1">
      <alignment horizontal="left"/>
    </xf>
    <xf numFmtId="0" fontId="4" fillId="0" borderId="0" xfId="5" applyAlignment="1">
      <alignment horizontal="center" wrapText="1"/>
    </xf>
    <xf numFmtId="0" fontId="4" fillId="0" borderId="0" xfId="5" applyAlignment="1">
      <alignment horizontal="left"/>
    </xf>
    <xf numFmtId="0" fontId="4" fillId="0" borderId="0" xfId="5" applyAlignment="1">
      <alignment horizontal="center"/>
    </xf>
    <xf numFmtId="0" fontId="1" fillId="0" borderId="9" xfId="7" applyBorder="1"/>
    <xf numFmtId="164" fontId="1" fillId="0" borderId="9" xfId="4" applyNumberFormat="1" applyFont="1" applyFill="1" applyBorder="1" applyAlignment="1">
      <alignment horizontal="center"/>
    </xf>
    <xf numFmtId="0" fontId="1" fillId="0" borderId="0" xfId="8"/>
    <xf numFmtId="0" fontId="1" fillId="0" borderId="0" xfId="8" applyAlignment="1">
      <alignment horizontal="center"/>
    </xf>
    <xf numFmtId="0" fontId="1" fillId="0" borderId="9" xfId="7" applyBorder="1" applyAlignment="1">
      <alignment horizontal="left"/>
    </xf>
    <xf numFmtId="164" fontId="1" fillId="0" borderId="9" xfId="4" applyNumberFormat="1" applyFont="1" applyBorder="1" applyAlignment="1">
      <alignment horizontal="center"/>
    </xf>
    <xf numFmtId="0" fontId="1" fillId="0" borderId="0" xfId="7" applyAlignment="1">
      <alignment horizontal="left"/>
    </xf>
    <xf numFmtId="0" fontId="1" fillId="0" borderId="0" xfId="9" applyAlignment="1">
      <alignment horizontal="left"/>
    </xf>
    <xf numFmtId="0" fontId="1" fillId="0" borderId="0" xfId="5" applyFont="1" applyAlignment="1">
      <alignment horizontal="left"/>
    </xf>
    <xf numFmtId="0" fontId="1" fillId="0" borderId="0" xfId="5" applyFont="1" applyAlignment="1">
      <alignment horizontal="center"/>
    </xf>
    <xf numFmtId="0" fontId="4" fillId="0" borderId="0" xfId="7" applyFont="1" applyAlignment="1">
      <alignment horizontal="center"/>
    </xf>
    <xf numFmtId="0" fontId="1" fillId="0" borderId="0" xfId="9" applyAlignment="1">
      <alignment horizontal="center"/>
    </xf>
    <xf numFmtId="0" fontId="1" fillId="0" borderId="2" xfId="7" applyBorder="1" applyAlignment="1">
      <alignment horizontal="center"/>
    </xf>
    <xf numFmtId="0" fontId="4" fillId="0" borderId="2" xfId="5" applyBorder="1" applyAlignment="1">
      <alignment horizontal="center" wrapText="1"/>
    </xf>
    <xf numFmtId="0" fontId="1" fillId="0" borderId="2" xfId="9" applyBorder="1" applyAlignment="1">
      <alignment horizontal="center"/>
    </xf>
    <xf numFmtId="0" fontId="4" fillId="0" borderId="2" xfId="7" applyFont="1" applyBorder="1" applyAlignment="1">
      <alignment horizontal="center"/>
    </xf>
    <xf numFmtId="164" fontId="1" fillId="0" borderId="0" xfId="4" applyNumberFormat="1" applyFont="1" applyBorder="1" applyAlignment="1">
      <alignment horizontal="center"/>
    </xf>
    <xf numFmtId="0" fontId="4" fillId="0" borderId="2" xfId="10" applyFont="1" applyBorder="1"/>
    <xf numFmtId="0" fontId="4" fillId="0" borderId="0" xfId="10" applyFont="1"/>
    <xf numFmtId="10" fontId="3" fillId="0" borderId="9" xfId="0" applyNumberFormat="1" applyFont="1" applyBorder="1" applyAlignment="1">
      <alignment horizontal="center"/>
    </xf>
    <xf numFmtId="0" fontId="3" fillId="0" borderId="2" xfId="0" applyFont="1" applyBorder="1" applyAlignment="1">
      <alignment horizontal="centerContinuous"/>
    </xf>
    <xf numFmtId="0" fontId="1" fillId="0" borderId="22" xfId="0" applyFont="1" applyBorder="1" applyAlignment="1">
      <alignment horizontal="centerContinuous"/>
    </xf>
    <xf numFmtId="0" fontId="1" fillId="0" borderId="23" xfId="0" applyFont="1" applyBorder="1" applyAlignment="1">
      <alignment horizontal="centerContinuous"/>
    </xf>
    <xf numFmtId="0" fontId="12" fillId="0" borderId="24" xfId="0" applyFont="1" applyBorder="1" applyAlignment="1">
      <alignment horizontal="left"/>
    </xf>
    <xf numFmtId="10" fontId="3" fillId="0" borderId="0" xfId="4" applyNumberFormat="1" applyFont="1" applyFill="1" applyBorder="1" applyAlignment="1">
      <alignment horizontal="center"/>
    </xf>
    <xf numFmtId="0" fontId="1" fillId="0" borderId="0" xfId="0" applyFont="1" applyAlignment="1">
      <alignment horizontal="right"/>
    </xf>
    <xf numFmtId="0" fontId="3" fillId="0" borderId="0" xfId="0" applyFont="1" applyAlignment="1">
      <alignment horizontal="left"/>
    </xf>
    <xf numFmtId="10" fontId="1" fillId="0" borderId="19" xfId="4" applyNumberFormat="1" applyFont="1" applyFill="1" applyBorder="1" applyAlignment="1">
      <alignment horizontal="center"/>
    </xf>
    <xf numFmtId="10" fontId="1" fillId="0" borderId="1" xfId="4" applyNumberFormat="1" applyFont="1" applyFill="1" applyBorder="1" applyAlignment="1">
      <alignment horizontal="center"/>
    </xf>
    <xf numFmtId="0" fontId="1" fillId="0" borderId="1" xfId="0" applyFont="1" applyBorder="1" applyAlignment="1">
      <alignment horizontal="centerContinuous"/>
    </xf>
    <xf numFmtId="0" fontId="1" fillId="0" borderId="18" xfId="0" applyFont="1" applyBorder="1" applyAlignment="1">
      <alignment horizontal="left"/>
    </xf>
    <xf numFmtId="10" fontId="1" fillId="0" borderId="21" xfId="0" applyNumberFormat="1" applyFont="1" applyBorder="1" applyAlignment="1">
      <alignment horizontal="center"/>
    </xf>
    <xf numFmtId="10" fontId="1" fillId="0" borderId="0" xfId="4" applyNumberFormat="1" applyFont="1" applyFill="1" applyBorder="1" applyAlignment="1">
      <alignment horizontal="center"/>
    </xf>
    <xf numFmtId="0" fontId="1" fillId="0" borderId="20" xfId="0" applyFont="1" applyBorder="1" applyAlignment="1">
      <alignment horizontal="left"/>
    </xf>
    <xf numFmtId="0" fontId="1" fillId="0" borderId="21" xfId="0" applyFont="1" applyBorder="1" applyAlignment="1">
      <alignment horizontal="centerContinuous"/>
    </xf>
    <xf numFmtId="0" fontId="1" fillId="0" borderId="20" xfId="0" applyFont="1" applyBorder="1" applyAlignment="1">
      <alignment horizontal="centerContinuous"/>
    </xf>
    <xf numFmtId="0" fontId="3" fillId="0" borderId="21" xfId="0" applyFont="1" applyBorder="1" applyAlignment="1">
      <alignment horizontal="center"/>
    </xf>
    <xf numFmtId="0" fontId="3" fillId="0" borderId="17" xfId="0" applyFont="1" applyBorder="1" applyAlignment="1">
      <alignment horizontal="center"/>
    </xf>
    <xf numFmtId="0" fontId="1" fillId="0" borderId="16" xfId="0" applyFont="1" applyBorder="1" applyAlignment="1">
      <alignment horizontal="centerContinuous"/>
    </xf>
    <xf numFmtId="0" fontId="3" fillId="0" borderId="25" xfId="0" applyFont="1" applyBorder="1" applyAlignment="1">
      <alignment horizontal="centerContinuous"/>
    </xf>
    <xf numFmtId="0" fontId="1" fillId="0" borderId="15" xfId="0" applyFont="1" applyBorder="1" applyAlignment="1">
      <alignment horizontal="centerContinuous"/>
    </xf>
    <xf numFmtId="10" fontId="1" fillId="0" borderId="19" xfId="0" applyNumberFormat="1" applyFont="1" applyBorder="1" applyAlignment="1">
      <alignment horizontal="center"/>
    </xf>
    <xf numFmtId="0" fontId="1" fillId="0" borderId="21" xfId="0" applyFont="1" applyBorder="1" applyAlignment="1">
      <alignment horizontal="center"/>
    </xf>
    <xf numFmtId="0" fontId="1" fillId="0" borderId="0" xfId="0" applyFont="1" applyAlignment="1">
      <alignment horizontal="left" indent="2"/>
    </xf>
    <xf numFmtId="10" fontId="1" fillId="0" borderId="9" xfId="0" applyNumberFormat="1" applyFont="1" applyBorder="1" applyAlignment="1">
      <alignment horizontal="center"/>
    </xf>
    <xf numFmtId="0" fontId="4" fillId="0" borderId="0" xfId="11" applyAlignment="1">
      <alignment horizontal="center" vertical="top"/>
    </xf>
    <xf numFmtId="10" fontId="1" fillId="0" borderId="0" xfId="0" applyNumberFormat="1" applyFont="1" applyAlignment="1">
      <alignment horizontal="left"/>
    </xf>
    <xf numFmtId="0" fontId="3" fillId="0" borderId="0" xfId="0" applyFont="1" applyAlignment="1">
      <alignment horizontal="right"/>
    </xf>
    <xf numFmtId="166" fontId="4" fillId="0" borderId="0" xfId="0" applyNumberFormat="1" applyFont="1" applyAlignment="1">
      <alignment horizontal="center"/>
    </xf>
    <xf numFmtId="10" fontId="3" fillId="0" borderId="0" xfId="4" applyNumberFormat="1" applyFont="1" applyBorder="1" applyAlignment="1">
      <alignment horizontal="center"/>
    </xf>
    <xf numFmtId="0" fontId="13" fillId="0" borderId="0" xfId="0" applyFont="1"/>
    <xf numFmtId="0" fontId="5" fillId="0" borderId="0" xfId="12" applyFont="1" applyAlignment="1">
      <alignment horizontal="centerContinuous"/>
    </xf>
    <xf numFmtId="0" fontId="8" fillId="0" borderId="0" xfId="12" applyFont="1" applyAlignment="1">
      <alignment horizontal="centerContinuous"/>
    </xf>
    <xf numFmtId="0" fontId="7" fillId="0" borderId="0" xfId="12" applyFont="1"/>
    <xf numFmtId="0" fontId="15" fillId="0" borderId="0" xfId="12" applyFont="1"/>
    <xf numFmtId="0" fontId="15" fillId="0" borderId="0" xfId="12" applyFont="1" applyAlignment="1">
      <alignment horizontal="center"/>
    </xf>
    <xf numFmtId="0" fontId="7" fillId="0" borderId="26" xfId="12" applyFont="1" applyBorder="1" applyAlignment="1">
      <alignment horizontal="center"/>
    </xf>
    <xf numFmtId="0" fontId="7" fillId="0" borderId="6" xfId="12" applyFont="1" applyBorder="1" applyAlignment="1">
      <alignment horizontal="center" vertical="center" wrapText="1"/>
    </xf>
    <xf numFmtId="0" fontId="7" fillId="0" borderId="7" xfId="12" applyFont="1" applyBorder="1" applyAlignment="1">
      <alignment horizontal="center" vertical="center" wrapText="1"/>
    </xf>
    <xf numFmtId="0" fontId="7" fillId="0" borderId="27" xfId="12" applyFont="1" applyBorder="1" applyAlignment="1">
      <alignment horizontal="center" vertical="center" wrapText="1"/>
    </xf>
    <xf numFmtId="0" fontId="7" fillId="0" borderId="0" xfId="12" applyFont="1" applyAlignment="1">
      <alignment horizontal="center"/>
    </xf>
    <xf numFmtId="167" fontId="7" fillId="0" borderId="6" xfId="12" quotePrefix="1" applyNumberFormat="1" applyFont="1" applyBorder="1" applyAlignment="1">
      <alignment horizontal="center"/>
    </xf>
    <xf numFmtId="167" fontId="7" fillId="0" borderId="7" xfId="12" quotePrefix="1" applyNumberFormat="1" applyFont="1" applyBorder="1" applyAlignment="1">
      <alignment horizontal="center"/>
    </xf>
    <xf numFmtId="2" fontId="7" fillId="0" borderId="27" xfId="12" quotePrefix="1" applyNumberFormat="1" applyFont="1" applyBorder="1" applyAlignment="1">
      <alignment horizontal="center"/>
    </xf>
    <xf numFmtId="167" fontId="7" fillId="0" borderId="0" xfId="12" applyNumberFormat="1" applyFont="1"/>
    <xf numFmtId="2" fontId="7" fillId="0" borderId="6" xfId="12" quotePrefix="1" applyNumberFormat="1" applyFont="1" applyBorder="1" applyAlignment="1">
      <alignment horizontal="center"/>
    </xf>
    <xf numFmtId="2" fontId="7" fillId="0" borderId="7" xfId="12" quotePrefix="1" applyNumberFormat="1" applyFont="1" applyBorder="1" applyAlignment="1">
      <alignment horizontal="center"/>
    </xf>
    <xf numFmtId="2" fontId="7" fillId="0" borderId="6" xfId="12" applyNumberFormat="1" applyFont="1" applyBorder="1" applyAlignment="1">
      <alignment horizontal="center"/>
    </xf>
    <xf numFmtId="2" fontId="7" fillId="0" borderId="7" xfId="12" applyNumberFormat="1" applyFont="1" applyBorder="1" applyAlignment="1">
      <alignment horizontal="center"/>
    </xf>
    <xf numFmtId="2" fontId="7" fillId="0" borderId="27" xfId="12" applyNumberFormat="1" applyFont="1" applyBorder="1" applyAlignment="1">
      <alignment horizontal="center"/>
    </xf>
    <xf numFmtId="2" fontId="7" fillId="0" borderId="28" xfId="12" applyNumberFormat="1" applyFont="1" applyBorder="1" applyAlignment="1">
      <alignment horizontal="center"/>
    </xf>
    <xf numFmtId="2" fontId="7" fillId="0" borderId="0" xfId="12" quotePrefix="1" applyNumberFormat="1" applyFont="1" applyAlignment="1">
      <alignment horizontal="center"/>
    </xf>
    <xf numFmtId="2" fontId="7" fillId="0" borderId="0" xfId="12" applyNumberFormat="1" applyFont="1" applyAlignment="1">
      <alignment horizontal="center"/>
    </xf>
    <xf numFmtId="0" fontId="7" fillId="0" borderId="0" xfId="12" applyFont="1" applyAlignment="1">
      <alignment horizontal="left"/>
    </xf>
    <xf numFmtId="0" fontId="19" fillId="0" borderId="0" xfId="0" applyFont="1"/>
    <xf numFmtId="0" fontId="18" fillId="3" borderId="0" xfId="0" applyFont="1" applyFill="1" applyAlignment="1">
      <alignment horizontal="center"/>
    </xf>
    <xf numFmtId="0" fontId="18" fillId="3" borderId="0" xfId="0" applyFont="1" applyFill="1" applyAlignment="1">
      <alignment horizontal="center" wrapText="1"/>
    </xf>
    <xf numFmtId="3" fontId="0" fillId="0" borderId="0" xfId="0" applyNumberFormat="1"/>
    <xf numFmtId="164" fontId="0" fillId="0" borderId="0" xfId="4" applyNumberFormat="1" applyFont="1"/>
    <xf numFmtId="164" fontId="0" fillId="0" borderId="0" xfId="0" applyNumberFormat="1"/>
    <xf numFmtId="0" fontId="20" fillId="0" borderId="0" xfId="14" applyAlignment="1">
      <alignment horizontal="left"/>
    </xf>
    <xf numFmtId="0" fontId="20" fillId="0" borderId="2" xfId="14" applyBorder="1" applyAlignment="1">
      <alignment horizontal="center"/>
    </xf>
    <xf numFmtId="0" fontId="20" fillId="0" borderId="2" xfId="14" applyBorder="1" applyAlignment="1">
      <alignment horizontal="center" wrapText="1"/>
    </xf>
    <xf numFmtId="0" fontId="20" fillId="0" borderId="0" xfId="14"/>
    <xf numFmtId="0" fontId="20" fillId="0" borderId="0" xfId="14" applyAlignment="1">
      <alignment horizontal="center"/>
    </xf>
    <xf numFmtId="169" fontId="20" fillId="0" borderId="0" xfId="14" applyNumberFormat="1" applyAlignment="1">
      <alignment horizontal="center"/>
    </xf>
    <xf numFmtId="164" fontId="0" fillId="0" borderId="0" xfId="15" applyNumberFormat="1" applyFont="1"/>
    <xf numFmtId="164" fontId="20" fillId="0" borderId="0" xfId="14" applyNumberFormat="1"/>
    <xf numFmtId="16" fontId="20" fillId="0" borderId="0" xfId="14" quotePrefix="1" applyNumberFormat="1" applyAlignment="1">
      <alignment horizontal="center"/>
    </xf>
    <xf numFmtId="10" fontId="20" fillId="0" borderId="0" xfId="4" applyNumberFormat="1" applyFont="1" applyAlignment="1">
      <alignment horizontal="center"/>
    </xf>
    <xf numFmtId="0" fontId="20" fillId="0" borderId="0" xfId="14" quotePrefix="1" applyAlignment="1">
      <alignment horizontal="center"/>
    </xf>
    <xf numFmtId="0" fontId="4" fillId="0" borderId="0" xfId="16"/>
    <xf numFmtId="0" fontId="12" fillId="0" borderId="0" xfId="16" applyFont="1" applyAlignment="1">
      <alignment horizontal="left"/>
    </xf>
    <xf numFmtId="0" fontId="21" fillId="0" borderId="0" xfId="16" applyFont="1"/>
    <xf numFmtId="0" fontId="12" fillId="4" borderId="0" xfId="16" applyFont="1" applyFill="1" applyAlignment="1">
      <alignment horizontal="center" wrapText="1"/>
    </xf>
    <xf numFmtId="0" fontId="4" fillId="0" borderId="2" xfId="16" applyBorder="1"/>
    <xf numFmtId="0" fontId="12" fillId="0" borderId="2" xfId="16" applyFont="1" applyBorder="1" applyAlignment="1">
      <alignment horizontal="right" indent="1"/>
    </xf>
    <xf numFmtId="0" fontId="12" fillId="4" borderId="2" xfId="16" applyFont="1" applyFill="1" applyBorder="1" applyAlignment="1">
      <alignment horizontal="center" wrapText="1"/>
    </xf>
    <xf numFmtId="0" fontId="4" fillId="4" borderId="0" xfId="16" applyFill="1"/>
    <xf numFmtId="0" fontId="12" fillId="0" borderId="0" xfId="16" applyFont="1"/>
    <xf numFmtId="44" fontId="4" fillId="4" borderId="0" xfId="17" applyFont="1" applyFill="1" applyBorder="1"/>
    <xf numFmtId="44" fontId="4" fillId="0" borderId="0" xfId="16" applyNumberFormat="1"/>
    <xf numFmtId="44" fontId="4" fillId="4" borderId="2" xfId="17" applyFont="1" applyFill="1" applyBorder="1"/>
    <xf numFmtId="170" fontId="0" fillId="0" borderId="0" xfId="18" applyNumberFormat="1" applyFont="1"/>
    <xf numFmtId="0" fontId="22" fillId="0" borderId="0" xfId="16" applyFont="1"/>
    <xf numFmtId="43" fontId="22" fillId="4" borderId="0" xfId="16" applyNumberFormat="1" applyFont="1" applyFill="1"/>
    <xf numFmtId="170" fontId="4" fillId="4" borderId="0" xfId="18" applyNumberFormat="1" applyFont="1" applyFill="1" applyBorder="1"/>
    <xf numFmtId="0" fontId="4" fillId="5" borderId="0" xfId="16" applyFill="1"/>
    <xf numFmtId="44" fontId="4" fillId="5" borderId="0" xfId="17" applyFont="1" applyFill="1" applyBorder="1"/>
    <xf numFmtId="0" fontId="4" fillId="6" borderId="0" xfId="16" applyFill="1"/>
    <xf numFmtId="44" fontId="4" fillId="6" borderId="0" xfId="17" applyFont="1" applyFill="1" applyBorder="1"/>
    <xf numFmtId="44" fontId="4" fillId="4" borderId="0" xfId="16" applyNumberFormat="1" applyFill="1"/>
    <xf numFmtId="171" fontId="4" fillId="4" borderId="0" xfId="17" applyNumberFormat="1" applyFont="1" applyFill="1" applyBorder="1"/>
    <xf numFmtId="171" fontId="4" fillId="4" borderId="2" xfId="17" applyNumberFormat="1" applyFont="1" applyFill="1" applyBorder="1"/>
    <xf numFmtId="43" fontId="4" fillId="0" borderId="0" xfId="19" applyFont="1" applyFill="1" applyAlignment="1">
      <alignment horizontal="right"/>
    </xf>
    <xf numFmtId="0" fontId="23" fillId="0" borderId="0" xfId="16" applyFont="1"/>
    <xf numFmtId="43" fontId="4" fillId="0" borderId="0" xfId="19" applyFont="1" applyFill="1"/>
    <xf numFmtId="10" fontId="4" fillId="0" borderId="0" xfId="18" applyNumberFormat="1" applyFont="1" applyFill="1"/>
    <xf numFmtId="9" fontId="0" fillId="0" borderId="0" xfId="18" applyFont="1"/>
    <xf numFmtId="172" fontId="4" fillId="0" borderId="0" xfId="16" applyNumberFormat="1"/>
    <xf numFmtId="43" fontId="4" fillId="0" borderId="0" xfId="16" applyNumberFormat="1"/>
    <xf numFmtId="0" fontId="1" fillId="0" borderId="0" xfId="0" applyFont="1" applyAlignment="1">
      <alignment wrapText="1"/>
    </xf>
    <xf numFmtId="0" fontId="23" fillId="0" borderId="0" xfId="0" applyFont="1"/>
    <xf numFmtId="0" fontId="1" fillId="0" borderId="2" xfId="0" applyFont="1" applyBorder="1" applyAlignment="1">
      <alignment horizontal="centerContinuous"/>
    </xf>
    <xf numFmtId="2" fontId="1" fillId="0" borderId="9" xfId="0" applyNumberFormat="1" applyFont="1" applyBorder="1" applyAlignment="1">
      <alignment horizontal="center"/>
    </xf>
    <xf numFmtId="164" fontId="1" fillId="0" borderId="0" xfId="4" applyNumberFormat="1" applyFont="1" applyAlignment="1">
      <alignment horizontal="center"/>
    </xf>
    <xf numFmtId="9" fontId="1" fillId="0" borderId="0" xfId="0" applyNumberFormat="1" applyFont="1" applyAlignment="1">
      <alignment horizontal="center"/>
    </xf>
    <xf numFmtId="9" fontId="1" fillId="0" borderId="0" xfId="0" applyNumberFormat="1" applyFont="1"/>
    <xf numFmtId="0" fontId="4" fillId="0" borderId="0" xfId="0" applyFont="1" applyAlignment="1">
      <alignment horizontal="left"/>
    </xf>
    <xf numFmtId="0" fontId="17" fillId="2" borderId="29" xfId="13" applyNumberFormat="1" applyFont="1" applyFill="1" applyAlignment="1">
      <alignment horizontal="right" vertical="top" wrapText="1"/>
    </xf>
    <xf numFmtId="10" fontId="0" fillId="0" borderId="0" xfId="0" applyNumberFormat="1" applyAlignment="1">
      <alignment horizontal="right"/>
    </xf>
    <xf numFmtId="10" fontId="0" fillId="0" borderId="0" xfId="0" applyNumberFormat="1" applyAlignment="1">
      <alignment horizontal="center"/>
    </xf>
    <xf numFmtId="10" fontId="0" fillId="0" borderId="9" xfId="0" applyNumberFormat="1" applyBorder="1" applyAlignment="1">
      <alignment horizontal="center"/>
    </xf>
    <xf numFmtId="10" fontId="0" fillId="0" borderId="0" xfId="4" applyNumberFormat="1" applyFont="1" applyAlignment="1">
      <alignment horizontal="right"/>
    </xf>
    <xf numFmtId="9" fontId="0" fillId="0" borderId="0" xfId="4" applyFont="1"/>
    <xf numFmtId="0" fontId="3" fillId="0" borderId="30" xfId="0" applyFont="1" applyBorder="1" applyAlignment="1">
      <alignment horizontal="center"/>
    </xf>
    <xf numFmtId="0" fontId="4" fillId="0" borderId="0" xfId="0" applyFont="1"/>
    <xf numFmtId="0" fontId="4" fillId="0" borderId="0" xfId="0" applyFont="1" applyAlignment="1">
      <alignment horizontal="center"/>
    </xf>
    <xf numFmtId="0" fontId="1" fillId="0" borderId="0" xfId="0" applyFont="1" applyAlignment="1">
      <alignment horizontal="left" wrapText="1"/>
    </xf>
    <xf numFmtId="0" fontId="1" fillId="4" borderId="0" xfId="0" applyFont="1" applyFill="1"/>
    <xf numFmtId="0" fontId="1" fillId="4" borderId="15" xfId="0" applyFont="1" applyFill="1" applyBorder="1"/>
    <xf numFmtId="0" fontId="1" fillId="4" borderId="16" xfId="0" applyFont="1" applyFill="1" applyBorder="1"/>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7" xfId="0" applyFont="1" applyFill="1" applyBorder="1"/>
    <xf numFmtId="0" fontId="3" fillId="4" borderId="18" xfId="0" applyFont="1" applyFill="1" applyBorder="1" applyAlignment="1">
      <alignment horizontal="center"/>
    </xf>
    <xf numFmtId="0" fontId="3" fillId="4" borderId="1" xfId="0" applyFont="1" applyFill="1" applyBorder="1" applyAlignment="1">
      <alignment horizontal="center"/>
    </xf>
    <xf numFmtId="0" fontId="3" fillId="4" borderId="0" xfId="0" applyFont="1" applyFill="1" applyAlignment="1">
      <alignment horizontal="center"/>
    </xf>
    <xf numFmtId="0" fontId="3" fillId="4" borderId="19" xfId="0" applyFont="1" applyFill="1" applyBorder="1" applyAlignment="1">
      <alignment horizontal="center"/>
    </xf>
    <xf numFmtId="0" fontId="1" fillId="4" borderId="20" xfId="0" applyFont="1" applyFill="1" applyBorder="1"/>
    <xf numFmtId="0" fontId="3" fillId="4" borderId="21" xfId="0" applyFont="1" applyFill="1" applyBorder="1" applyAlignment="1">
      <alignment horizontal="center"/>
    </xf>
    <xf numFmtId="10" fontId="1" fillId="4" borderId="0" xfId="0" applyNumberFormat="1" applyFont="1" applyFill="1" applyAlignment="1">
      <alignment horizontal="center"/>
    </xf>
    <xf numFmtId="10" fontId="1" fillId="4" borderId="21" xfId="0" applyNumberFormat="1" applyFont="1" applyFill="1" applyBorder="1" applyAlignment="1">
      <alignment horizontal="center"/>
    </xf>
    <xf numFmtId="0" fontId="1" fillId="4" borderId="21" xfId="0" applyFont="1" applyFill="1" applyBorder="1" applyAlignment="1">
      <alignment horizontal="center"/>
    </xf>
    <xf numFmtId="0" fontId="1" fillId="4" borderId="18" xfId="0" applyFont="1" applyFill="1" applyBorder="1" applyAlignment="1">
      <alignment horizontal="center"/>
    </xf>
    <xf numFmtId="0" fontId="1" fillId="4" borderId="1" xfId="0" applyFont="1" applyFill="1" applyBorder="1"/>
    <xf numFmtId="10" fontId="1" fillId="4" borderId="30" xfId="0" applyNumberFormat="1" applyFont="1" applyFill="1" applyBorder="1" applyAlignment="1">
      <alignment horizontal="center"/>
    </xf>
    <xf numFmtId="10" fontId="1" fillId="4" borderId="31" xfId="0" applyNumberFormat="1" applyFont="1" applyFill="1" applyBorder="1" applyAlignment="1">
      <alignment horizontal="center"/>
    </xf>
    <xf numFmtId="0" fontId="1" fillId="4" borderId="19" xfId="0" applyFont="1" applyFill="1" applyBorder="1" applyAlignment="1">
      <alignment horizontal="center"/>
    </xf>
    <xf numFmtId="0" fontId="1" fillId="4" borderId="2" xfId="0" applyFont="1" applyFill="1" applyBorder="1"/>
    <xf numFmtId="0" fontId="1" fillId="4" borderId="0" xfId="0" applyFont="1" applyFill="1" applyAlignment="1">
      <alignment horizontal="left" indent="2"/>
    </xf>
    <xf numFmtId="0" fontId="18" fillId="0" borderId="0" xfId="0" applyFont="1"/>
    <xf numFmtId="0" fontId="24" fillId="0" borderId="0" xfId="14" applyFont="1" applyAlignment="1">
      <alignment horizontal="left"/>
    </xf>
    <xf numFmtId="0" fontId="12" fillId="4" borderId="0" xfId="16" applyFont="1" applyFill="1" applyAlignment="1">
      <alignment horizontal="center" wrapText="1"/>
    </xf>
    <xf numFmtId="0" fontId="3" fillId="0" borderId="8" xfId="1" applyFont="1" applyBorder="1" applyAlignment="1">
      <alignment horizontal="center"/>
    </xf>
    <xf numFmtId="0" fontId="3" fillId="0" borderId="9" xfId="1" applyFont="1" applyBorder="1" applyAlignment="1">
      <alignment horizontal="center"/>
    </xf>
    <xf numFmtId="0" fontId="3" fillId="0" borderId="10" xfId="1" applyFont="1" applyBorder="1" applyAlignment="1">
      <alignment horizontal="center"/>
    </xf>
    <xf numFmtId="0" fontId="5" fillId="0" borderId="0" xfId="1" applyFont="1" applyAlignment="1">
      <alignment horizontal="center"/>
    </xf>
    <xf numFmtId="0" fontId="0" fillId="0" borderId="0" xfId="0" applyAlignment="1">
      <alignment horizontal="center"/>
    </xf>
    <xf numFmtId="0" fontId="3" fillId="0" borderId="0" xfId="0" applyFont="1" applyAlignment="1">
      <alignment horizontal="center"/>
    </xf>
    <xf numFmtId="10" fontId="3" fillId="0" borderId="0" xfId="4" applyNumberFormat="1" applyFont="1" applyAlignment="1">
      <alignment horizontal="center"/>
    </xf>
    <xf numFmtId="10" fontId="3" fillId="0" borderId="0" xfId="4" applyNumberFormat="1" applyFont="1" applyBorder="1" applyAlignment="1">
      <alignment horizontal="center"/>
    </xf>
    <xf numFmtId="0" fontId="12" fillId="0" borderId="0" xfId="5" applyFont="1" applyAlignment="1">
      <alignment horizontal="center"/>
    </xf>
    <xf numFmtId="0" fontId="3" fillId="0" borderId="0" xfId="7" applyFont="1" applyAlignment="1">
      <alignment horizontal="center"/>
    </xf>
    <xf numFmtId="0" fontId="1" fillId="0" borderId="0" xfId="0" applyFont="1" applyAlignment="1">
      <alignment horizontal="center"/>
    </xf>
    <xf numFmtId="14" fontId="7" fillId="0" borderId="0" xfId="12" applyNumberFormat="1" applyFont="1" applyAlignment="1">
      <alignment horizontal="center"/>
    </xf>
    <xf numFmtId="0" fontId="7" fillId="0" borderId="8" xfId="12" applyFont="1" applyBorder="1" applyAlignment="1">
      <alignment horizontal="center"/>
    </xf>
    <xf numFmtId="0" fontId="7" fillId="0" borderId="10" xfId="12" applyFont="1" applyBorder="1" applyAlignment="1">
      <alignment horizontal="center"/>
    </xf>
    <xf numFmtId="2" fontId="7" fillId="0" borderId="11" xfId="12" applyNumberFormat="1" applyFont="1" applyBorder="1" applyAlignment="1">
      <alignment horizontal="center"/>
    </xf>
    <xf numFmtId="2" fontId="7" fillId="0" borderId="12" xfId="12" applyNumberFormat="1" applyFont="1" applyBorder="1" applyAlignment="1">
      <alignment horizontal="center"/>
    </xf>
  </cellXfs>
  <cellStyles count="20">
    <cellStyle name="Comma 2" xfId="19" xr:uid="{11F354C7-B6B2-42E8-9C04-18D093CA1E53}"/>
    <cellStyle name="Comma 2 3" xfId="2" xr:uid="{1DB3757F-2397-49B0-9F16-5C911225FE64}"/>
    <cellStyle name="Currency 2" xfId="17" xr:uid="{6630F41F-42BA-4DD1-9C71-B3F3CA0A2008}"/>
    <cellStyle name="Heading 1" xfId="13" builtinId="16"/>
    <cellStyle name="Normal" xfId="0" builtinId="0"/>
    <cellStyle name="Normal 10 10 3 2" xfId="8" xr:uid="{9BF43C98-9DFA-4B6D-873E-D520920EC67E}"/>
    <cellStyle name="Normal 10 10 6 2" xfId="9" xr:uid="{C92EE11E-4DA9-4D1F-A7D6-BCE9B17BAFB3}"/>
    <cellStyle name="Normal 10 10 8" xfId="7" xr:uid="{B4DA3270-CEB9-494A-AEEF-0DF959D2E9B0}"/>
    <cellStyle name="Normal 10 11 4" xfId="10" xr:uid="{7BD0AA21-6308-4BE4-AE0A-06418DE94681}"/>
    <cellStyle name="Normal 12 10 2" xfId="6" xr:uid="{90C72B1B-FEF6-4FE6-B700-BB4AB2A08536}"/>
    <cellStyle name="Normal 2" xfId="11" xr:uid="{411D09B8-A130-40BD-A6E9-E3D62E6130C5}"/>
    <cellStyle name="Normal 2 2" xfId="14" xr:uid="{CD500603-9836-4D2A-BF55-4CE41B3E7E03}"/>
    <cellStyle name="Normal 2 3" xfId="1" xr:uid="{4208EF16-98A3-45DE-B0B6-129E918B1992}"/>
    <cellStyle name="Normal 3" xfId="16" xr:uid="{61D8080A-F147-4014-B0C7-2962098F83EE}"/>
    <cellStyle name="Normal 41" xfId="5" xr:uid="{F9E1A09F-C15E-4149-B38B-819ABA2BBBF5}"/>
    <cellStyle name="Normal 6" xfId="12" xr:uid="{A7A7C327-D70C-40B3-AEA4-FC765C8D1241}"/>
    <cellStyle name="Percent" xfId="4" builtinId="5"/>
    <cellStyle name="Percent 2" xfId="15" xr:uid="{C9EDB655-EA49-4D3B-82C4-A3A3CB4D8DD2}"/>
    <cellStyle name="Percent 2 4" xfId="3" xr:uid="{B5B7FC88-AFE0-4C88-99F7-64ED93FE5ADD}"/>
    <cellStyle name="Percent 3" xfId="18" xr:uid="{89437EE9-C45D-4352-8F06-5EB5A0A1F3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externalLink" Target="externalLinks/externalLink2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EGI </a:t>
            </a:r>
          </a:p>
          <a:p>
            <a:pPr>
              <a:defRPr/>
            </a:pPr>
            <a:r>
              <a:rPr lang="en-US"/>
              <a:t>Historical Residential Average Use</a:t>
            </a:r>
          </a:p>
          <a:p>
            <a:pPr>
              <a:defRPr/>
            </a:pPr>
            <a:r>
              <a:rPr lang="en-US" sz="1100"/>
              <a:t>(Weather Normalized at 2024 Proposed HDDs)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9'!$B$5</c:f>
              <c:strCache>
                <c:ptCount val="1"/>
                <c:pt idx="0">
                  <c:v>Residential Average Use</c:v>
                </c:pt>
              </c:strCache>
            </c:strRef>
          </c:tx>
          <c:spPr>
            <a:ln w="28575" cap="rnd">
              <a:solidFill>
                <a:schemeClr val="accent1"/>
              </a:solidFill>
              <a:round/>
            </a:ln>
            <a:effectLst/>
          </c:spPr>
          <c:marker>
            <c:symbol val="none"/>
          </c:marker>
          <c:cat>
            <c:numRef>
              <c:f>'Figure 9'!$C$4:$R$4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 9'!$C$5:$R$5</c:f>
              <c:numCache>
                <c:formatCode>#,##0</c:formatCode>
                <c:ptCount val="16"/>
                <c:pt idx="0">
                  <c:v>2466.3924340880872</c:v>
                </c:pt>
                <c:pt idx="1">
                  <c:v>2473.0726767439119</c:v>
                </c:pt>
                <c:pt idx="2">
                  <c:v>2463.3043288951044</c:v>
                </c:pt>
                <c:pt idx="3">
                  <c:v>2457.3719065154337</c:v>
                </c:pt>
                <c:pt idx="4">
                  <c:v>2469.6161325823396</c:v>
                </c:pt>
                <c:pt idx="5">
                  <c:v>2455.7156044019966</c:v>
                </c:pt>
                <c:pt idx="6">
                  <c:v>2422.2226934453502</c:v>
                </c:pt>
                <c:pt idx="7">
                  <c:v>2404.5273719416036</c:v>
                </c:pt>
                <c:pt idx="8">
                  <c:v>2401.8841523147676</c:v>
                </c:pt>
                <c:pt idx="9">
                  <c:v>2341.7332242713342</c:v>
                </c:pt>
                <c:pt idx="10">
                  <c:v>2314.8298040236482</c:v>
                </c:pt>
                <c:pt idx="11">
                  <c:v>2361.5118273201633</c:v>
                </c:pt>
                <c:pt idx="12">
                  <c:v>2346.4975820387349</c:v>
                </c:pt>
                <c:pt idx="13">
                  <c:v>2347.9821977320698</c:v>
                </c:pt>
                <c:pt idx="14">
                  <c:v>2358.5750145928487</c:v>
                </c:pt>
                <c:pt idx="15">
                  <c:v>2298.3199883930638</c:v>
                </c:pt>
              </c:numCache>
            </c:numRef>
          </c:val>
          <c:smooth val="0"/>
          <c:extLs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0-0972-4DB1-924B-E4971288A955}"/>
            </c:ext>
          </c:extLst>
        </c:ser>
        <c:dLbls>
          <c:showLegendKey val="0"/>
          <c:showVal val="0"/>
          <c:showCatName val="0"/>
          <c:showSerName val="0"/>
          <c:showPercent val="0"/>
          <c:showBubbleSize val="0"/>
        </c:dLbls>
        <c:smooth val="0"/>
        <c:axId val="964227224"/>
        <c:axId val="964231816"/>
      </c:lineChart>
      <c:catAx>
        <c:axId val="96422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4231816"/>
        <c:crosses val="autoZero"/>
        <c:auto val="1"/>
        <c:lblAlgn val="ctr"/>
        <c:lblOffset val="100"/>
        <c:noMultiLvlLbl val="0"/>
      </c:catAx>
      <c:valAx>
        <c:axId val="964231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4227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214229577235"/>
          <c:y val="5.8940160412909282E-2"/>
          <c:w val="0.80011985018726595"/>
          <c:h val="0.77349564857024455"/>
        </c:manualLayout>
      </c:layout>
      <c:lineChart>
        <c:grouping val="standard"/>
        <c:varyColors val="0"/>
        <c:ser>
          <c:idx val="0"/>
          <c:order val="0"/>
          <c:spPr>
            <a:ln w="28575" cap="rnd">
              <a:solidFill>
                <a:schemeClr val="tx1"/>
              </a:solidFill>
              <a:round/>
            </a:ln>
            <a:effectLst/>
          </c:spPr>
          <c:marker>
            <c:symbol val="none"/>
          </c:marker>
          <c:cat>
            <c:numLit>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Lit>
          </c:cat>
          <c:val>
            <c:numRef>
              <c:f>'Figure 11'!$B$3:$B$16</c:f>
              <c:numCache>
                <c:formatCode>_(* #,##0_);_(* \(#,##0\);_(* "-"??_);_(@_)</c:formatCode>
                <c:ptCount val="14"/>
                <c:pt idx="0">
                  <c:v>65174</c:v>
                </c:pt>
                <c:pt idx="1">
                  <c:v>49723</c:v>
                </c:pt>
                <c:pt idx="2">
                  <c:v>56897</c:v>
                </c:pt>
                <c:pt idx="3">
                  <c:v>54952</c:v>
                </c:pt>
                <c:pt idx="4">
                  <c:v>56537</c:v>
                </c:pt>
                <c:pt idx="5">
                  <c:v>54903</c:v>
                </c:pt>
                <c:pt idx="6">
                  <c:v>55668</c:v>
                </c:pt>
                <c:pt idx="7">
                  <c:v>51657</c:v>
                </c:pt>
                <c:pt idx="8">
                  <c:v>51224</c:v>
                </c:pt>
                <c:pt idx="9">
                  <c:v>55001</c:v>
                </c:pt>
                <c:pt idx="10">
                  <c:v>50859</c:v>
                </c:pt>
                <c:pt idx="11">
                  <c:v>44194</c:v>
                </c:pt>
                <c:pt idx="12">
                  <c:v>43369</c:v>
                </c:pt>
                <c:pt idx="13">
                  <c:v>42482</c:v>
                </c:pt>
              </c:numCache>
            </c:numRef>
          </c:val>
          <c:smooth val="0"/>
          <c:extLst>
            <c:ext xmlns:c16="http://schemas.microsoft.com/office/drawing/2014/chart" uri="{C3380CC4-5D6E-409C-BE32-E72D297353CC}">
              <c16:uniqueId val="{00000000-F5D9-4B8A-ACE4-4C5B7B020C30}"/>
            </c:ext>
          </c:extLst>
        </c:ser>
        <c:dLbls>
          <c:showLegendKey val="0"/>
          <c:showVal val="0"/>
          <c:showCatName val="0"/>
          <c:showSerName val="0"/>
          <c:showPercent val="0"/>
          <c:showBubbleSize val="0"/>
        </c:dLbls>
        <c:marker val="1"/>
        <c:smooth val="0"/>
        <c:axId val="27469423"/>
        <c:axId val="152232767"/>
      </c:lineChart>
      <c:scatterChart>
        <c:scatterStyle val="lineMarker"/>
        <c:varyColors val="0"/>
        <c:ser>
          <c:idx val="1"/>
          <c:order val="1"/>
          <c:spPr>
            <a:ln w="25400" cap="rnd">
              <a:solidFill>
                <a:schemeClr val="bg1">
                  <a:lumMod val="65000"/>
                </a:schemeClr>
              </a:solidFill>
              <a:prstDash val="dash"/>
              <a:round/>
            </a:ln>
            <a:effectLst/>
          </c:spPr>
          <c:marker>
            <c:symbol val="circle"/>
            <c:size val="5"/>
            <c:spPr>
              <a:noFill/>
              <a:ln w="9525">
                <a:noFill/>
              </a:ln>
              <a:effectLst/>
            </c:spPr>
          </c:marker>
          <c:xVal>
            <c:numLit>
              <c:formatCode>General</c:formatCode>
              <c:ptCount val="2"/>
              <c:pt idx="0">
                <c:v>5.5</c:v>
              </c:pt>
              <c:pt idx="1">
                <c:v>5.5</c:v>
              </c:pt>
            </c:numLit>
          </c:xVal>
          <c:yVal>
            <c:numLit>
              <c:formatCode>General</c:formatCode>
              <c:ptCount val="2"/>
              <c:pt idx="0">
                <c:v>0</c:v>
              </c:pt>
              <c:pt idx="1">
                <c:v>80000</c:v>
              </c:pt>
            </c:numLit>
          </c:yVal>
          <c:smooth val="0"/>
          <c:extLst>
            <c:ext xmlns:c16="http://schemas.microsoft.com/office/drawing/2014/chart" uri="{C3380CC4-5D6E-409C-BE32-E72D297353CC}">
              <c16:uniqueId val="{00000001-F5D9-4B8A-ACE4-4C5B7B020C30}"/>
            </c:ext>
          </c:extLst>
        </c:ser>
        <c:dLbls>
          <c:showLegendKey val="0"/>
          <c:showVal val="0"/>
          <c:showCatName val="0"/>
          <c:showSerName val="0"/>
          <c:showPercent val="0"/>
          <c:showBubbleSize val="0"/>
        </c:dLbls>
        <c:axId val="27469423"/>
        <c:axId val="152232767"/>
      </c:scatterChart>
      <c:catAx>
        <c:axId val="2746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52232767"/>
        <c:crosses val="autoZero"/>
        <c:auto val="1"/>
        <c:lblAlgn val="ctr"/>
        <c:lblOffset val="100"/>
        <c:noMultiLvlLbl val="0"/>
      </c:catAx>
      <c:valAx>
        <c:axId val="152232767"/>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7469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Enbridge Gas Inc.</c:v>
          </c:tx>
          <c:spPr>
            <a:ln w="25400" cap="rnd">
              <a:noFill/>
              <a:round/>
            </a:ln>
            <a:effectLst/>
          </c:spPr>
          <c:marker>
            <c:symbol val="square"/>
            <c:size val="7"/>
            <c:spPr>
              <a:solidFill>
                <a:srgbClr val="C00000"/>
              </a:solidFill>
              <a:ln w="9525">
                <a:solidFill>
                  <a:srgbClr val="C00000"/>
                </a:solidFill>
              </a:ln>
              <a:effectLst/>
            </c:spPr>
          </c:marker>
          <c:xVal>
            <c:numRef>
              <c:f>'Figure 38'!$D$6</c:f>
              <c:numCache>
                <c:formatCode>0.00%</c:formatCode>
                <c:ptCount val="1"/>
                <c:pt idx="0">
                  <c:v>0.36</c:v>
                </c:pt>
              </c:numCache>
            </c:numRef>
          </c:xVal>
          <c:yVal>
            <c:numRef>
              <c:f>'Figure 38'!$C$6</c:f>
              <c:numCache>
                <c:formatCode>0.00%</c:formatCode>
                <c:ptCount val="1"/>
                <c:pt idx="0">
                  <c:v>8.6599999999999996E-2</c:v>
                </c:pt>
              </c:numCache>
            </c:numRef>
          </c:yVal>
          <c:smooth val="0"/>
          <c:extLst>
            <c:ext xmlns:c16="http://schemas.microsoft.com/office/drawing/2014/chart" uri="{C3380CC4-5D6E-409C-BE32-E72D297353CC}">
              <c16:uniqueId val="{00000000-1424-4BD0-8F37-A57C5500B864}"/>
            </c:ext>
          </c:extLst>
        </c:ser>
        <c:ser>
          <c:idx val="1"/>
          <c:order val="1"/>
          <c:tx>
            <c:v>Canadian Gas Decisions</c:v>
          </c:tx>
          <c:spPr>
            <a:ln w="25400" cap="rnd">
              <a:noFill/>
              <a:round/>
            </a:ln>
            <a:effectLst/>
          </c:spPr>
          <c:marker>
            <c:symbol val="circle"/>
            <c:size val="5"/>
            <c:spPr>
              <a:solidFill>
                <a:srgbClr val="002060"/>
              </a:solidFill>
              <a:ln w="9525">
                <a:solidFill>
                  <a:srgbClr val="002060"/>
                </a:solidFill>
              </a:ln>
              <a:effectLst/>
            </c:spPr>
          </c:marker>
          <c:xVal>
            <c:numRef>
              <c:f>'Figure 38'!$D$8:$D$17</c:f>
              <c:numCache>
                <c:formatCode>0.00%</c:formatCode>
                <c:ptCount val="10"/>
                <c:pt idx="0">
                  <c:v>0.45</c:v>
                </c:pt>
                <c:pt idx="1">
                  <c:v>0.39</c:v>
                </c:pt>
                <c:pt idx="2">
                  <c:v>0.37</c:v>
                </c:pt>
                <c:pt idx="3">
                  <c:v>0.38500000000000001</c:v>
                </c:pt>
                <c:pt idx="4">
                  <c:v>0.38500000000000001</c:v>
                </c:pt>
                <c:pt idx="5">
                  <c:v>0.4</c:v>
                </c:pt>
                <c:pt idx="6">
                  <c:v>0.45</c:v>
                </c:pt>
                <c:pt idx="7">
                  <c:v>0.46500000000000002</c:v>
                </c:pt>
                <c:pt idx="8">
                  <c:v>0.41</c:v>
                </c:pt>
                <c:pt idx="9">
                  <c:v>0.46500000000000002</c:v>
                </c:pt>
              </c:numCache>
            </c:numRef>
          </c:xVal>
          <c:yVal>
            <c:numRef>
              <c:f>'Figure 38'!$C$8:$C$17</c:f>
              <c:numCache>
                <c:formatCode>0.00%</c:formatCode>
                <c:ptCount val="10"/>
                <c:pt idx="0">
                  <c:v>0.109</c:v>
                </c:pt>
                <c:pt idx="1">
                  <c:v>8.5000000000000006E-2</c:v>
                </c:pt>
                <c:pt idx="2">
                  <c:v>8.5000000000000006E-2</c:v>
                </c:pt>
                <c:pt idx="3">
                  <c:v>8.7499999999999994E-2</c:v>
                </c:pt>
                <c:pt idx="4">
                  <c:v>8.8999999999999996E-2</c:v>
                </c:pt>
                <c:pt idx="5">
                  <c:v>9.0999999999999998E-2</c:v>
                </c:pt>
                <c:pt idx="6">
                  <c:v>0.11</c:v>
                </c:pt>
                <c:pt idx="7">
                  <c:v>9.5000000000000001E-2</c:v>
                </c:pt>
                <c:pt idx="8">
                  <c:v>9.2499999999999999E-2</c:v>
                </c:pt>
                <c:pt idx="9">
                  <c:v>9.5000000000000001E-2</c:v>
                </c:pt>
              </c:numCache>
            </c:numRef>
          </c:yVal>
          <c:smooth val="0"/>
          <c:extLst>
            <c:ext xmlns:c16="http://schemas.microsoft.com/office/drawing/2014/chart" uri="{C3380CC4-5D6E-409C-BE32-E72D297353CC}">
              <c16:uniqueId val="{00000001-1424-4BD0-8F37-A57C5500B864}"/>
            </c:ext>
          </c:extLst>
        </c:ser>
        <c:ser>
          <c:idx val="2"/>
          <c:order val="2"/>
          <c:tx>
            <c:v>US Gas Decisions (2021 - 2022 YTD)</c:v>
          </c:tx>
          <c:spPr>
            <a:ln w="25400" cap="rnd">
              <a:noFill/>
              <a:round/>
            </a:ln>
            <a:effectLst/>
          </c:spPr>
          <c:marker>
            <c:symbol val="circle"/>
            <c:size val="7"/>
            <c:spPr>
              <a:solidFill>
                <a:schemeClr val="bg1"/>
              </a:solidFill>
              <a:ln w="9525">
                <a:solidFill>
                  <a:schemeClr val="tx1"/>
                </a:solidFill>
              </a:ln>
              <a:effectLst/>
            </c:spPr>
          </c:marker>
          <c:xVal>
            <c:numRef>
              <c:f>'Figure 38'!$D$20:$D$74</c:f>
              <c:numCache>
                <c:formatCode>0.00%</c:formatCode>
                <c:ptCount val="55"/>
                <c:pt idx="0">
                  <c:v>0.52</c:v>
                </c:pt>
                <c:pt idx="1">
                  <c:v>0.52</c:v>
                </c:pt>
                <c:pt idx="2">
                  <c:v>0.52</c:v>
                </c:pt>
                <c:pt idx="3">
                  <c:v>0.50259999999999994</c:v>
                </c:pt>
                <c:pt idx="4">
                  <c:v>0.52100000000000002</c:v>
                </c:pt>
                <c:pt idx="5">
                  <c:v>0.50369999999999993</c:v>
                </c:pt>
                <c:pt idx="6">
                  <c:v>0.50009999999999999</c:v>
                </c:pt>
                <c:pt idx="7">
                  <c:v>0.5</c:v>
                </c:pt>
                <c:pt idx="8">
                  <c:v>0.52</c:v>
                </c:pt>
                <c:pt idx="9">
                  <c:v>0.51580000000000004</c:v>
                </c:pt>
                <c:pt idx="10">
                  <c:v>0.54459999999999997</c:v>
                </c:pt>
                <c:pt idx="11">
                  <c:v>0.46210000000000001</c:v>
                </c:pt>
                <c:pt idx="12">
                  <c:v>0.49469999999999997</c:v>
                </c:pt>
                <c:pt idx="13">
                  <c:v>0.45740000000000003</c:v>
                </c:pt>
                <c:pt idx="14">
                  <c:v>0.54500000000000004</c:v>
                </c:pt>
                <c:pt idx="15">
                  <c:v>0.52639999999999998</c:v>
                </c:pt>
                <c:pt idx="16">
                  <c:v>0.51340000000000008</c:v>
                </c:pt>
                <c:pt idx="17">
                  <c:v>0.53439999999999999</c:v>
                </c:pt>
                <c:pt idx="18">
                  <c:v>0.52950000000000008</c:v>
                </c:pt>
                <c:pt idx="19">
                  <c:v>0.52029999999999998</c:v>
                </c:pt>
                <c:pt idx="20">
                  <c:v>0.39229999999999998</c:v>
                </c:pt>
                <c:pt idx="21">
                  <c:v>0.51</c:v>
                </c:pt>
                <c:pt idx="22">
                  <c:v>0.49859999999999999</c:v>
                </c:pt>
                <c:pt idx="23">
                  <c:v>0.51600000000000001</c:v>
                </c:pt>
                <c:pt idx="24">
                  <c:v>0.51600000000000001</c:v>
                </c:pt>
                <c:pt idx="25">
                  <c:v>0.50309999999999999</c:v>
                </c:pt>
                <c:pt idx="26">
                  <c:v>0.5</c:v>
                </c:pt>
                <c:pt idx="27">
                  <c:v>0.52</c:v>
                </c:pt>
                <c:pt idx="28">
                  <c:v>0.52</c:v>
                </c:pt>
                <c:pt idx="29">
                  <c:v>0.52</c:v>
                </c:pt>
                <c:pt idx="30">
                  <c:v>0.54</c:v>
                </c:pt>
                <c:pt idx="31">
                  <c:v>0.5</c:v>
                </c:pt>
                <c:pt idx="32">
                  <c:v>0.5</c:v>
                </c:pt>
                <c:pt idx="33">
                  <c:v>0.48</c:v>
                </c:pt>
                <c:pt idx="34">
                  <c:v>0.5</c:v>
                </c:pt>
                <c:pt idx="35">
                  <c:v>0.48</c:v>
                </c:pt>
                <c:pt idx="36">
                  <c:v>0.48</c:v>
                </c:pt>
                <c:pt idx="37">
                  <c:v>0.48</c:v>
                </c:pt>
                <c:pt idx="38">
                  <c:v>0.48</c:v>
                </c:pt>
                <c:pt idx="39">
                  <c:v>0.48</c:v>
                </c:pt>
                <c:pt idx="40">
                  <c:v>0.58550000000000002</c:v>
                </c:pt>
                <c:pt idx="41">
                  <c:v>0.5</c:v>
                </c:pt>
                <c:pt idx="42">
                  <c:v>0.5</c:v>
                </c:pt>
                <c:pt idx="43">
                  <c:v>0.54189999999999994</c:v>
                </c:pt>
                <c:pt idx="44">
                  <c:v>0.53380000000000005</c:v>
                </c:pt>
                <c:pt idx="45">
                  <c:v>0.52200000000000002</c:v>
                </c:pt>
                <c:pt idx="46">
                  <c:v>0.505</c:v>
                </c:pt>
                <c:pt idx="47">
                  <c:v>0.51890000000000003</c:v>
                </c:pt>
                <c:pt idx="48">
                  <c:v>0.48499999999999999</c:v>
                </c:pt>
                <c:pt idx="49">
                  <c:v>0.47</c:v>
                </c:pt>
                <c:pt idx="50">
                  <c:v>0.49099999999999999</c:v>
                </c:pt>
                <c:pt idx="51">
                  <c:v>0.55000000000000004</c:v>
                </c:pt>
                <c:pt idx="52">
                  <c:v>0.52500000000000002</c:v>
                </c:pt>
                <c:pt idx="53">
                  <c:v>0.52500000000000002</c:v>
                </c:pt>
                <c:pt idx="54">
                  <c:v>0.46259999999999996</c:v>
                </c:pt>
              </c:numCache>
            </c:numRef>
          </c:xVal>
          <c:yVal>
            <c:numRef>
              <c:f>'Figure 38'!$C$20:$C$74</c:f>
              <c:numCache>
                <c:formatCode>0.00%</c:formatCode>
                <c:ptCount val="55"/>
                <c:pt idx="0">
                  <c:v>0.1</c:v>
                </c:pt>
                <c:pt idx="1">
                  <c:v>0.1</c:v>
                </c:pt>
                <c:pt idx="2">
                  <c:v>0.1</c:v>
                </c:pt>
                <c:pt idx="3">
                  <c:v>9.1999999999999998E-2</c:v>
                </c:pt>
                <c:pt idx="4">
                  <c:v>9.2499999999999999E-2</c:v>
                </c:pt>
                <c:pt idx="5">
                  <c:v>9.6000000000000002E-2</c:v>
                </c:pt>
                <c:pt idx="6">
                  <c:v>9.6000000000000002E-2</c:v>
                </c:pt>
                <c:pt idx="7">
                  <c:v>9.4E-2</c:v>
                </c:pt>
                <c:pt idx="8">
                  <c:v>9.6699999999999994E-2</c:v>
                </c:pt>
                <c:pt idx="9">
                  <c:v>9.6699999999999994E-2</c:v>
                </c:pt>
                <c:pt idx="10">
                  <c:v>9.7500000000000003E-2</c:v>
                </c:pt>
                <c:pt idx="11">
                  <c:v>9.8000000000000004E-2</c:v>
                </c:pt>
                <c:pt idx="12">
                  <c:v>9.849999999999999E-2</c:v>
                </c:pt>
                <c:pt idx="13">
                  <c:v>9.6999999999999989E-2</c:v>
                </c:pt>
                <c:pt idx="14">
                  <c:v>9.2300000000000007E-2</c:v>
                </c:pt>
                <c:pt idx="15">
                  <c:v>9.35E-2</c:v>
                </c:pt>
                <c:pt idx="16">
                  <c:v>9.3800000000000008E-2</c:v>
                </c:pt>
                <c:pt idx="17">
                  <c:v>9.6999999999999989E-2</c:v>
                </c:pt>
                <c:pt idx="18">
                  <c:v>9.6500000000000002E-2</c:v>
                </c:pt>
                <c:pt idx="19">
                  <c:v>9.6999999999999989E-2</c:v>
                </c:pt>
                <c:pt idx="20">
                  <c:v>9.9000000000000005E-2</c:v>
                </c:pt>
                <c:pt idx="21">
                  <c:v>9.3900000000000011E-2</c:v>
                </c:pt>
                <c:pt idx="22">
                  <c:v>9.3699999999999992E-2</c:v>
                </c:pt>
                <c:pt idx="23">
                  <c:v>9.6000000000000002E-2</c:v>
                </c:pt>
                <c:pt idx="24">
                  <c:v>9.6000000000000002E-2</c:v>
                </c:pt>
                <c:pt idx="25">
                  <c:v>9.3000000000000013E-2</c:v>
                </c:pt>
                <c:pt idx="26">
                  <c:v>9.5000000000000001E-2</c:v>
                </c:pt>
                <c:pt idx="27">
                  <c:v>9.3000000000000013E-2</c:v>
                </c:pt>
                <c:pt idx="28">
                  <c:v>9.3000000000000013E-2</c:v>
                </c:pt>
                <c:pt idx="29">
                  <c:v>9.6000000000000002E-2</c:v>
                </c:pt>
                <c:pt idx="30">
                  <c:v>9.6000000000000002E-2</c:v>
                </c:pt>
                <c:pt idx="31">
                  <c:v>9.4E-2</c:v>
                </c:pt>
                <c:pt idx="32">
                  <c:v>9.4E-2</c:v>
                </c:pt>
                <c:pt idx="33">
                  <c:v>8.8000000000000009E-2</c:v>
                </c:pt>
                <c:pt idx="34">
                  <c:v>0.09</c:v>
                </c:pt>
                <c:pt idx="35">
                  <c:v>9.2499999999999999E-2</c:v>
                </c:pt>
                <c:pt idx="36">
                  <c:v>8.8000000000000009E-2</c:v>
                </c:pt>
                <c:pt idx="37">
                  <c:v>8.8000000000000009E-2</c:v>
                </c:pt>
                <c:pt idx="38">
                  <c:v>0.09</c:v>
                </c:pt>
                <c:pt idx="39">
                  <c:v>9.1999999999999998E-2</c:v>
                </c:pt>
                <c:pt idx="40">
                  <c:v>9.4E-2</c:v>
                </c:pt>
                <c:pt idx="41">
                  <c:v>9.4E-2</c:v>
                </c:pt>
                <c:pt idx="42">
                  <c:v>9.4E-2</c:v>
                </c:pt>
                <c:pt idx="43">
                  <c:v>9.8599999999999993E-2</c:v>
                </c:pt>
                <c:pt idx="44">
                  <c:v>0.1024</c:v>
                </c:pt>
                <c:pt idx="45">
                  <c:v>9.8000000000000004E-2</c:v>
                </c:pt>
                <c:pt idx="46">
                  <c:v>9.8000000000000004E-2</c:v>
                </c:pt>
                <c:pt idx="47">
                  <c:v>9.5000000000000001E-2</c:v>
                </c:pt>
                <c:pt idx="48">
                  <c:v>9.4E-2</c:v>
                </c:pt>
                <c:pt idx="49">
                  <c:v>9.4E-2</c:v>
                </c:pt>
                <c:pt idx="50">
                  <c:v>9.4E-2</c:v>
                </c:pt>
                <c:pt idx="51">
                  <c:v>9.8000000000000004E-2</c:v>
                </c:pt>
                <c:pt idx="52">
                  <c:v>0.1</c:v>
                </c:pt>
                <c:pt idx="53">
                  <c:v>0.1</c:v>
                </c:pt>
                <c:pt idx="54">
                  <c:v>9.5399999999999985E-2</c:v>
                </c:pt>
              </c:numCache>
            </c:numRef>
          </c:yVal>
          <c:smooth val="0"/>
          <c:extLst>
            <c:ext xmlns:c16="http://schemas.microsoft.com/office/drawing/2014/chart" uri="{C3380CC4-5D6E-409C-BE32-E72D297353CC}">
              <c16:uniqueId val="{00000002-1424-4BD0-8F37-A57C5500B864}"/>
            </c:ext>
          </c:extLst>
        </c:ser>
        <c:dLbls>
          <c:showLegendKey val="0"/>
          <c:showVal val="0"/>
          <c:showCatName val="0"/>
          <c:showSerName val="0"/>
          <c:showPercent val="0"/>
          <c:showBubbleSize val="0"/>
        </c:dLbls>
        <c:axId val="1905085807"/>
        <c:axId val="1905083727"/>
      </c:scatterChart>
      <c:valAx>
        <c:axId val="1905085807"/>
        <c:scaling>
          <c:orientation val="minMax"/>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solidFill>
                      <a:sysClr val="windowText" lastClr="000000"/>
                    </a:solidFill>
                    <a:latin typeface="Times New Roman" panose="02020603050405020304" pitchFamily="18" charset="0"/>
                    <a:cs typeface="Times New Roman" panose="02020603050405020304" pitchFamily="18" charset="0"/>
                  </a:rPr>
                  <a:t>Deemed Equity Ratio</a:t>
                </a:r>
              </a:p>
            </c:rich>
          </c:tx>
          <c:layout>
            <c:manualLayout>
              <c:xMode val="edge"/>
              <c:yMode val="edge"/>
              <c:x val="0.42320813228108523"/>
              <c:y val="0.923279176980635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05083727"/>
        <c:crosses val="autoZero"/>
        <c:crossBetween val="midCat"/>
      </c:valAx>
      <c:valAx>
        <c:axId val="1905083727"/>
        <c:scaling>
          <c:orientation val="minMax"/>
          <c:min val="8.0000000000000016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solidFill>
                      <a:sysClr val="windowText" lastClr="000000"/>
                    </a:solidFill>
                    <a:latin typeface="Times New Roman" panose="02020603050405020304" pitchFamily="18" charset="0"/>
                    <a:cs typeface="Times New Roman" panose="02020603050405020304" pitchFamily="18" charset="0"/>
                  </a:rPr>
                  <a:t>Authorized Return on Equity</a:t>
                </a:r>
              </a:p>
            </c:rich>
          </c:tx>
          <c:layout>
            <c:manualLayout>
              <c:xMode val="edge"/>
              <c:yMode val="edge"/>
              <c:x val="8.4871648672540587E-3"/>
              <c:y val="0.20751720835198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05085807"/>
        <c:crosses val="autoZero"/>
        <c:crossBetween val="midCat"/>
      </c:valAx>
      <c:spPr>
        <a:noFill/>
        <a:ln>
          <a:noFill/>
        </a:ln>
        <a:effectLst/>
      </c:spPr>
    </c:plotArea>
    <c:legend>
      <c:legendPos val="r"/>
      <c:layout>
        <c:manualLayout>
          <c:xMode val="edge"/>
          <c:yMode val="edge"/>
          <c:x val="0.14512664320199478"/>
          <c:y val="6.5482839878653651E-2"/>
          <c:w val="0.41331570676163737"/>
          <c:h val="0.20760855426458746"/>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US Utilities</c:v>
          </c:tx>
          <c:spPr>
            <a:ln w="28575" cap="rnd">
              <a:solidFill>
                <a:schemeClr val="tx1"/>
              </a:solidFill>
              <a:round/>
            </a:ln>
            <a:effectLst/>
          </c:spPr>
          <c:marker>
            <c:symbol val="none"/>
          </c:marker>
          <c:cat>
            <c:numRef>
              <c:f>'Figure 41'!$E$3:$Q$3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'Figure 41'!$E$12:$Q$12</c:f>
              <c:numCache>
                <c:formatCode>0.00</c:formatCode>
                <c:ptCount val="13"/>
                <c:pt idx="0">
                  <c:v>12.949959897828862</c:v>
                </c:pt>
                <c:pt idx="1">
                  <c:v>13.024542051282053</c:v>
                </c:pt>
                <c:pt idx="2">
                  <c:v>14.553919731800768</c:v>
                </c:pt>
                <c:pt idx="3">
                  <c:v>15.640747509578539</c:v>
                </c:pt>
                <c:pt idx="4">
                  <c:v>16.010400319284802</c:v>
                </c:pt>
                <c:pt idx="5">
                  <c:v>17.498985823754783</c:v>
                </c:pt>
                <c:pt idx="6">
                  <c:v>21.041867241379308</c:v>
                </c:pt>
                <c:pt idx="7">
                  <c:v>21.861879358974363</c:v>
                </c:pt>
                <c:pt idx="8">
                  <c:v>19.386153575989784</c:v>
                </c:pt>
                <c:pt idx="9">
                  <c:v>22.9847101532567</c:v>
                </c:pt>
                <c:pt idx="10">
                  <c:v>18.153406997455463</c:v>
                </c:pt>
                <c:pt idx="11">
                  <c:v>19.855141762452117</c:v>
                </c:pt>
                <c:pt idx="12">
                  <c:v>22.915535467479675</c:v>
                </c:pt>
              </c:numCache>
            </c:numRef>
          </c:val>
          <c:smooth val="0"/>
          <c:extLst>
            <c:ext xmlns:c16="http://schemas.microsoft.com/office/drawing/2014/chart" uri="{C3380CC4-5D6E-409C-BE32-E72D297353CC}">
              <c16:uniqueId val="{00000000-28B4-4CC4-9DFB-5CF84A650EB5}"/>
            </c:ext>
          </c:extLst>
        </c:ser>
        <c:ser>
          <c:idx val="1"/>
          <c:order val="1"/>
          <c:tx>
            <c:v>Canadian Utilities</c:v>
          </c:tx>
          <c:spPr>
            <a:ln w="28575" cap="rnd">
              <a:solidFill>
                <a:schemeClr val="tx1"/>
              </a:solidFill>
              <a:prstDash val="dash"/>
              <a:round/>
            </a:ln>
            <a:effectLst/>
          </c:spPr>
          <c:marker>
            <c:symbol val="none"/>
          </c:marker>
          <c:cat>
            <c:numRef>
              <c:f>'Figure 41'!$E$3:$Q$3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'Figure 41'!$E$20:$Q$20</c:f>
              <c:numCache>
                <c:formatCode>0.00</c:formatCode>
                <c:ptCount val="13"/>
                <c:pt idx="0">
                  <c:v>20.255582279693488</c:v>
                </c:pt>
                <c:pt idx="1">
                  <c:v>18.771630961538463</c:v>
                </c:pt>
                <c:pt idx="2">
                  <c:v>22.642834099616856</c:v>
                </c:pt>
                <c:pt idx="3">
                  <c:v>24.857149808429106</c:v>
                </c:pt>
                <c:pt idx="4">
                  <c:v>20.715094444444432</c:v>
                </c:pt>
                <c:pt idx="5">
                  <c:v>21.12709853858788</c:v>
                </c:pt>
                <c:pt idx="6">
                  <c:v>21.028948199233717</c:v>
                </c:pt>
                <c:pt idx="7">
                  <c:v>20.03530515384616</c:v>
                </c:pt>
                <c:pt idx="8">
                  <c:v>16.232220766283525</c:v>
                </c:pt>
                <c:pt idx="9">
                  <c:v>18.163778160919549</c:v>
                </c:pt>
                <c:pt idx="10">
                  <c:v>19.56454572519085</c:v>
                </c:pt>
                <c:pt idx="11">
                  <c:v>21.331090957854407</c:v>
                </c:pt>
                <c:pt idx="12">
                  <c:v>22.072272760736208</c:v>
                </c:pt>
              </c:numCache>
            </c:numRef>
          </c:val>
          <c:smooth val="0"/>
          <c:extLst>
            <c:ext xmlns:c16="http://schemas.microsoft.com/office/drawing/2014/chart" uri="{C3380CC4-5D6E-409C-BE32-E72D297353CC}">
              <c16:uniqueId val="{00000001-28B4-4CC4-9DFB-5CF84A650EB5}"/>
            </c:ext>
          </c:extLst>
        </c:ser>
        <c:dLbls>
          <c:showLegendKey val="0"/>
          <c:showVal val="0"/>
          <c:showCatName val="0"/>
          <c:showSerName val="0"/>
          <c:showPercent val="0"/>
          <c:showBubbleSize val="0"/>
        </c:dLbls>
        <c:marker val="1"/>
        <c:smooth val="0"/>
        <c:axId val="631956848"/>
        <c:axId val="631962672"/>
      </c:lineChart>
      <c:scatterChart>
        <c:scatterStyle val="lineMarker"/>
        <c:varyColors val="0"/>
        <c:ser>
          <c:idx val="2"/>
          <c:order val="2"/>
          <c:spPr>
            <a:ln w="25400" cap="rnd">
              <a:solidFill>
                <a:schemeClr val="bg1">
                  <a:lumMod val="65000"/>
                </a:schemeClr>
              </a:solidFill>
              <a:prstDash val="sysDash"/>
              <a:round/>
            </a:ln>
            <a:effectLst/>
          </c:spPr>
          <c:marker>
            <c:symbol val="none"/>
          </c:marker>
          <c:xVal>
            <c:numRef>
              <c:f>'Figure 41'!$V$13:$V$14</c:f>
              <c:numCache>
                <c:formatCode>General</c:formatCode>
                <c:ptCount val="2"/>
                <c:pt idx="0">
                  <c:v>3</c:v>
                </c:pt>
                <c:pt idx="1">
                  <c:v>3</c:v>
                </c:pt>
              </c:numCache>
            </c:numRef>
          </c:xVal>
          <c:yVal>
            <c:numRef>
              <c:f>'Figure 41'!$W$13:$W$14</c:f>
              <c:numCache>
                <c:formatCode>General</c:formatCode>
                <c:ptCount val="2"/>
                <c:pt idx="0">
                  <c:v>0</c:v>
                </c:pt>
                <c:pt idx="1">
                  <c:v>30</c:v>
                </c:pt>
              </c:numCache>
            </c:numRef>
          </c:yVal>
          <c:smooth val="0"/>
          <c:extLst>
            <c:ext xmlns:c16="http://schemas.microsoft.com/office/drawing/2014/chart" uri="{C3380CC4-5D6E-409C-BE32-E72D297353CC}">
              <c16:uniqueId val="{00000002-28B4-4CC4-9DFB-5CF84A650EB5}"/>
            </c:ext>
          </c:extLst>
        </c:ser>
        <c:dLbls>
          <c:showLegendKey val="0"/>
          <c:showVal val="0"/>
          <c:showCatName val="0"/>
          <c:showSerName val="0"/>
          <c:showPercent val="0"/>
          <c:showBubbleSize val="0"/>
        </c:dLbls>
        <c:axId val="631956848"/>
        <c:axId val="631962672"/>
      </c:scatterChart>
      <c:catAx>
        <c:axId val="63195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31962672"/>
        <c:crosses val="autoZero"/>
        <c:auto val="1"/>
        <c:lblAlgn val="ctr"/>
        <c:lblOffset val="100"/>
        <c:noMultiLvlLbl val="0"/>
      </c:catAx>
      <c:valAx>
        <c:axId val="63196267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solidFill>
                      <a:sysClr val="windowText" lastClr="000000"/>
                    </a:solidFill>
                    <a:latin typeface="Times New Roman" panose="02020603050405020304" pitchFamily="18" charset="0"/>
                    <a:cs typeface="Times New Roman" panose="02020603050405020304" pitchFamily="18" charset="0"/>
                  </a:rPr>
                  <a:t>P/E Ratio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631956848"/>
        <c:crosses val="autoZero"/>
        <c:crossBetween val="between"/>
      </c:valAx>
      <c:spPr>
        <a:noFill/>
        <a:ln>
          <a:noFill/>
        </a:ln>
        <a:effectLst/>
      </c:spPr>
    </c:plotArea>
    <c:legend>
      <c:legendPos val="r"/>
      <c:legendEntry>
        <c:idx val="2"/>
        <c:delete val="1"/>
      </c:legendEntry>
      <c:layout>
        <c:manualLayout>
          <c:xMode val="edge"/>
          <c:yMode val="edge"/>
          <c:x val="0.57411668174246577"/>
          <c:y val="2.7232338145231811E-2"/>
          <c:w val="0.39000370716372318"/>
          <c:h val="0.17470199037620299"/>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1641360304522E-3"/>
          <c:y val="1.6733828837438108E-2"/>
          <c:w val="0.97727859725183253"/>
          <c:h val="0.85251896461232257"/>
        </c:manualLayout>
      </c:layout>
      <c:barChart>
        <c:barDir val="col"/>
        <c:grouping val="clustered"/>
        <c:varyColors val="0"/>
        <c:ser>
          <c:idx val="0"/>
          <c:order val="0"/>
          <c:spPr>
            <a:solidFill>
              <a:schemeClr val="tx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7F16-4004-BEEE-E584D5FB39F5}"/>
              </c:ext>
            </c:extLst>
          </c:dPt>
          <c:dPt>
            <c:idx val="2"/>
            <c:invertIfNegative val="0"/>
            <c:bubble3D val="0"/>
            <c:spPr>
              <a:solidFill>
                <a:srgbClr val="002060"/>
              </a:solidFill>
              <a:ln>
                <a:noFill/>
              </a:ln>
              <a:effectLst/>
            </c:spPr>
            <c:extLst>
              <c:ext xmlns:c16="http://schemas.microsoft.com/office/drawing/2014/chart" uri="{C3380CC4-5D6E-409C-BE32-E72D297353CC}">
                <c16:uniqueId val="{00000003-7F16-4004-BEEE-E584D5FB39F5}"/>
              </c:ext>
            </c:extLst>
          </c:dPt>
          <c:dPt>
            <c:idx val="5"/>
            <c:invertIfNegative val="0"/>
            <c:bubble3D val="0"/>
            <c:spPr>
              <a:solidFill>
                <a:srgbClr val="00B050"/>
              </a:solidFill>
              <a:ln>
                <a:noFill/>
              </a:ln>
              <a:effectLst/>
            </c:spPr>
            <c:extLst>
              <c:ext xmlns:c16="http://schemas.microsoft.com/office/drawing/2014/chart" uri="{C3380CC4-5D6E-409C-BE32-E72D297353CC}">
                <c16:uniqueId val="{00000005-7F16-4004-BEEE-E584D5FB39F5}"/>
              </c:ext>
            </c:extLst>
          </c:dPt>
          <c:dPt>
            <c:idx val="7"/>
            <c:invertIfNegative val="0"/>
            <c:bubble3D val="0"/>
            <c:spPr>
              <a:solidFill>
                <a:srgbClr val="002060"/>
              </a:solidFill>
              <a:ln>
                <a:noFill/>
              </a:ln>
              <a:effectLst/>
            </c:spPr>
            <c:extLst>
              <c:ext xmlns:c16="http://schemas.microsoft.com/office/drawing/2014/chart" uri="{C3380CC4-5D6E-409C-BE32-E72D297353CC}">
                <c16:uniqueId val="{00000007-7F16-4004-BEEE-E584D5FB39F5}"/>
              </c:ext>
            </c:extLst>
          </c:dPt>
          <c:dLbls>
            <c:dLbl>
              <c:idx val="0"/>
              <c:spPr>
                <a:solidFill>
                  <a:schemeClr val="bg1"/>
                </a:solidFill>
                <a:ln>
                  <a:solidFill>
                    <a:srgbClr val="C0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7F16-4004-BEEE-E584D5FB39F5}"/>
                </c:ext>
              </c:extLst>
            </c:dLbl>
            <c:dLbl>
              <c:idx val="2"/>
              <c:spPr>
                <a:solidFill>
                  <a:schemeClr val="bg1"/>
                </a:solidFill>
                <a:ln>
                  <a:solidFill>
                    <a:srgbClr val="00206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206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7F16-4004-BEEE-E584D5FB39F5}"/>
                </c:ext>
              </c:extLst>
            </c:dLbl>
            <c:dLbl>
              <c:idx val="5"/>
              <c:spPr>
                <a:solidFill>
                  <a:schemeClr val="bg1"/>
                </a:solidFill>
                <a:ln>
                  <a:solidFill>
                    <a:srgbClr val="00B05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5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7F16-4004-BEEE-E584D5FB39F5}"/>
                </c:ext>
              </c:extLst>
            </c:dLbl>
            <c:dLbl>
              <c:idx val="7"/>
              <c:spPr>
                <a:solidFill>
                  <a:schemeClr val="bg1"/>
                </a:solidFill>
                <a:ln>
                  <a:solidFill>
                    <a:srgbClr val="00206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206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7F16-4004-BEEE-E584D5FB39F5}"/>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45'!$B$8:$B$22</c:f>
              <c:strCache>
                <c:ptCount val="15"/>
                <c:pt idx="0">
                  <c:v>EGI Current (Auth.)</c:v>
                </c:pt>
                <c:pt idx="1">
                  <c:v>Select Comps (Auth.)</c:v>
                </c:pt>
                <c:pt idx="2">
                  <c:v>Ontario Electric Utilities (Auth.)</c:v>
                </c:pt>
                <c:pt idx="3">
                  <c:v>Canadian HoldCo (Parent Book)</c:v>
                </c:pt>
                <c:pt idx="4">
                  <c:v>Canadian OpCo (Auth.)</c:v>
                </c:pt>
                <c:pt idx="5">
                  <c:v>Preliminary Concentric Result</c:v>
                </c:pt>
                <c:pt idx="6">
                  <c:v>Canadian OpCo (Sub Book)</c:v>
                </c:pt>
                <c:pt idx="7">
                  <c:v>OPG Settlement</c:v>
                </c:pt>
                <c:pt idx="8">
                  <c:v>US HoldCo (Parent Book)</c:v>
                </c:pt>
                <c:pt idx="9">
                  <c:v>Canadian HoldCo (Auth.)</c:v>
                </c:pt>
                <c:pt idx="10">
                  <c:v>US OpCo (Auth.)</c:v>
                </c:pt>
                <c:pt idx="11">
                  <c:v>US OpCo Average (Sub Book)</c:v>
                </c:pt>
                <c:pt idx="12">
                  <c:v>US HoldCo (Auth.)</c:v>
                </c:pt>
                <c:pt idx="13">
                  <c:v>US HoldCo (Sub Book)</c:v>
                </c:pt>
                <c:pt idx="14">
                  <c:v>Canadian HoldCo  (Sub book)</c:v>
                </c:pt>
              </c:strCache>
            </c:strRef>
          </c:cat>
          <c:val>
            <c:numRef>
              <c:f>'Figure 45'!$C$8:$C$22</c:f>
              <c:numCache>
                <c:formatCode>0.00%</c:formatCode>
                <c:ptCount val="15"/>
                <c:pt idx="0">
                  <c:v>0.36</c:v>
                </c:pt>
                <c:pt idx="1">
                  <c:v>0.39250000000000002</c:v>
                </c:pt>
                <c:pt idx="2">
                  <c:v>0.4</c:v>
                </c:pt>
                <c:pt idx="3">
                  <c:v>0.41281578963973925</c:v>
                </c:pt>
                <c:pt idx="4">
                  <c:v>0.41700000000000009</c:v>
                </c:pt>
                <c:pt idx="5">
                  <c:v>0.42</c:v>
                </c:pt>
                <c:pt idx="6">
                  <c:v>0.4279503775276533</c:v>
                </c:pt>
                <c:pt idx="7">
                  <c:v>0.45</c:v>
                </c:pt>
                <c:pt idx="8">
                  <c:v>0.4579375</c:v>
                </c:pt>
                <c:pt idx="9">
                  <c:v>0.47531999999999996</c:v>
                </c:pt>
                <c:pt idx="10">
                  <c:v>0.51398720005943088</c:v>
                </c:pt>
                <c:pt idx="11">
                  <c:v>0.53382911280259926</c:v>
                </c:pt>
                <c:pt idx="12">
                  <c:v>0.53537005837453888</c:v>
                </c:pt>
                <c:pt idx="13">
                  <c:v>0.54915978373775542</c:v>
                </c:pt>
                <c:pt idx="14">
                  <c:v>0.55566235140702458</c:v>
                </c:pt>
              </c:numCache>
            </c:numRef>
          </c:val>
          <c:extLst>
            <c:ext xmlns:c16="http://schemas.microsoft.com/office/drawing/2014/chart" uri="{C3380CC4-5D6E-409C-BE32-E72D297353CC}">
              <c16:uniqueId val="{00000008-7F16-4004-BEEE-E584D5FB39F5}"/>
            </c:ext>
          </c:extLst>
        </c:ser>
        <c:dLbls>
          <c:dLblPos val="outEnd"/>
          <c:showLegendKey val="0"/>
          <c:showVal val="1"/>
          <c:showCatName val="0"/>
          <c:showSerName val="0"/>
          <c:showPercent val="0"/>
          <c:showBubbleSize val="0"/>
        </c:dLbls>
        <c:gapWidth val="219"/>
        <c:overlap val="-27"/>
        <c:axId val="1991155807"/>
        <c:axId val="1991158303"/>
      </c:barChart>
      <c:catAx>
        <c:axId val="199115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91158303"/>
        <c:crosses val="autoZero"/>
        <c:auto val="1"/>
        <c:lblAlgn val="ctr"/>
        <c:lblOffset val="100"/>
        <c:noMultiLvlLbl val="0"/>
      </c:catAx>
      <c:valAx>
        <c:axId val="1991158303"/>
        <c:scaling>
          <c:orientation val="minMax"/>
          <c:max val="0.9"/>
        </c:scaling>
        <c:delete val="1"/>
        <c:axPos val="l"/>
        <c:numFmt formatCode="0%" sourceLinked="0"/>
        <c:majorTickMark val="none"/>
        <c:minorTickMark val="none"/>
        <c:tickLblPos val="nextTo"/>
        <c:crossAx val="1991155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0EFFCF46-2C55-4B1B-BD91-F0C59D379430}" formatIdx="4">
          <cx:tx>
            <cx:txData>
              <cx:f/>
              <cx:v> </cx:v>
            </cx:txData>
          </cx:tx>
          <cx:spPr>
            <a:ln>
              <a:solidFill>
                <a:schemeClr val="tx1"/>
              </a:solidFill>
            </a:ln>
          </cx:spPr>
          <cx:dataLabels>
            <cx:txPr>
              <a:bodyPr spcFirstLastPara="1" vertOverflow="ellipsis" horzOverflow="overflow" wrap="square" lIns="0" tIns="0" rIns="0" bIns="0" anchor="ctr" anchorCtr="1"/>
              <a:lstStyle/>
              <a:p>
                <a:pPr algn="ctr" rtl="0">
                  <a:defRPr sz="12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12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dataLabel idx="0">
              <cx:numFmt formatCode="0%" sourceLinked="0"/>
              <cx:txPr>
                <a:bodyPr spcFirstLastPara="1" vertOverflow="ellipsis" horzOverflow="overflow" wrap="square" lIns="0" tIns="0" rIns="0" bIns="0" anchor="ctr" anchorCtr="1"/>
                <a:lstStyle/>
                <a:p>
                  <a:pPr algn="ctr" rtl="0">
                    <a:defRPr/>
                  </a:pPr>
                  <a:r>
                    <a:rPr lang="en-US" sz="1200" b="1" i="0" u="none" strike="noStrike" baseline="0">
                      <a:solidFill>
                        <a:sysClr val="windowText" lastClr="000000"/>
                      </a:solidFill>
                      <a:latin typeface="Times New Roman" panose="02020603050405020304" pitchFamily="18" charset="0"/>
                      <a:cs typeface="Times New Roman" panose="02020603050405020304" pitchFamily="18" charset="0"/>
                    </a:rPr>
                    <a:t>2%</a:t>
                  </a:r>
                </a:p>
              </cx:txPr>
              <cx:separator>, </cx:separator>
            </cx:dataLabel>
          </cx:dataLabels>
          <cx:dataId val="0"/>
          <cx:layoutPr>
            <cx:geography viewedRegionType="dataOnly" cultureLanguage="en-US" cultureRegion="US" attribution="Powered by Bing">
              <cx:geoCache provider="{E9337A44-BEBE-4D9F-B70C-5C5E7DAFC167}">
                <cx:binary>1HpZc9y40uVfcfh56AZJLMSN21/EBVmLqkqlkmXZsl8YsuwGQRIkCALcfv1klbrdttt3m+mJmH4Q
hI0sAInMPHmSf3+a/vZUf360LyZdN/3fnqafXxbOmb/99FP/VHzWj/0rrZ5s27e/uFdPrf6p/eUX
9fT5p0/2cVSN/ClCIf7pqXi07vP08n/+Dm+Tn9tD+/ToVNvc+s92fv2597Xr/8XYD4dePH7SqslU
76x6cuHPL28a92hV+/LF58YpN7+ZzeefX34z6eWLn75/1R9+9kUNK3P+EzxL0CvEMKVhRHCSREkY
vXxRt438dThIyCvoZTjiCeKEoTj87bePjxqe/w8WdFnO46dP9nPfw4Yu/7968JvVQ//x5Yun1jfu
fGgSzu/nl+lj8/jp8eUL1bfp80jantee/uOy2Z++Pe//+ft3HbD973q+Esn3Z/Xvhv4gkePn8RdY
1Kf6sfn04vx3ePxoHz+19rdz+hNkFL2iYRJzyghHcRyh+FsZUfQqikOCaIwZJTQiv/30s4j+j1b4
Y6H9i1d9J8bj4S8nxhfC+qYf1VP12/n934sO01eEhzElSYgjlPAEfyc6+ipkSUwZDTGoIeIw/qza
X2T3ny3rn8rr68e/l5H4a8noZFXz9PnF6tP4aD+9uOrPKvfbcf0posIhmDjMYvZsC78TVfwKRRxj
jmmUcPQHNftvV/djif34Ld8J7rT6awnu2A6PL+6eWqfAiv9ZnguTVwjcEbgunrAYYcr/IC+KKAs5
Z+jst/5gFv+zRf1YTN/s6DvpHO/+WtK5e+yrRwc4Z3xs/jzxEPwKh5THYUiiGINKfSudEAGw4Cgh
cZKAbyPfG77/dFE/Fs+3T38nn7v9X0s+AEk+fn76EyUDhgzhBFESJoRgmiTfioahVwx8UhL+GE78
++X8WCa/PfedNG7Tv5Y0rh8b5dqPf6IhA03hMSKY0ygkCaC78Ft5cPYKxyECgBdiihMcg7y+xgj/
yYp+LJLfn/xOKNd/MWTwj/rjZ+v+TJmQV2C8IhAJ/XLmX4dFYYhfkTBMUERZHMcXXPe1TP6DBf1Y
JF8e/E4i//iLSURY5VRfvEjb2uuPf6bfB3U5xziI0YjHHJPv1QUc/aswhDiIk5AjCFzZt+ry36zs
xzL64xu+E5b4/9ym/ZP4+mtk9s2U/5JToNErgNERAlQGAevZon1n0OgrihhHEYnoxQMBcvtaeX6L
9//5en4sl9+e+2bt/6/pg39OLXyhXbJH97i68DVfsQv/evSyQSCRvnv0X4Hn59O6+vTzy4ghCj7i
Cw90fsk3B/ybK/7DI58fe/fzy4CwV4jTJGQI4DU4Hhq9fDF+vgwxDuAARSyMURiBip21r2mtK35+
CWKnEYRGCfgqQBcUw1Df+vMQBhcHoRNhEcYXsM6+0GSntp5l23w5jl/bLxqvT61qXP/zy5igly/M
87zz/uBHOUswYmCcE5IAxqQw/vT4Grg4mB7+L9MG3JjCyG3QObSaa4tviyWIbx0OrkvXrfupOwzV
iFYTYpZmaqw+hsvQX9Gw5TfDsvAbq6pK5BJv267oN6jg9PUwuv5Y2Ga/jAa/Dpul3HYaBZk0Ot+0
ffm4VDp6nKh8rpx7WjR1t0zXXKDQZz7SzeMQkyALZYF31RJHd13Z3ivnbmo0szdVUTIRl/n8Ovd5
swkdNbthjOsD6VSzjma0q/rYXJclxXuUtAc/6+KU44LdRCc254RlvEf5fiJm3YWzVuscR+OqzJd8
r3QhNzwYIkFyHK8QC9QVq2nz0C5G8LhrPowY52undbjppkR/yMsV6ofl/dgeyk6aG3Y+ms7MLpVF
oI6tbOZBmEn5jDW12s7M5PeJHY75yM3HkmomkmLMb/hQiGEM/cmHJhZB2S9buvTzrQrL5XZolRS5
Y273ex+qqlNRIH9Ycl2LVkt8ZaNZ3+Z8uS3NwPeXluwafcv77rOuVbcz5wmXfo2TQVAc0O2lieJu
uLat3A5dNGVjm8dZb/h8U/F5uWnKFgpriJikqjeX5mXgMsWHzT0J82o3zqWj4jIa1YEocoevn/vq
qHLXSrL08kBd0zktZYEy1YVkfylqYhsrwiX/td2SWW/o2NwvX7risWmLTHnCBCJRsSLJkBxyRJJD
VOnkQJyTQtI4X4eaSptdOgMSweHn+YBW2PlQRKaEtutpsE5C14rLvVgWM+4qXd6bueyaVT96m5a+
G9bDNBUnGsUsQyVyKWuN3I+dlHusTdGK39ttM/86culzEz9hRqq0XcI06M1j1FdzuTJl7da9QU2q
R7fcOEQ8FdVCZDYtrFtdOpsOLzdjbZOsK0mcBXW/CtnI31yKKf/F1qS/uzSiIrolgZY3lxZf3CJG
p5o9Hjh/00yFyVwXyG10bvYjndZlWPqVJ2WRJqZFG09qe4OHxOytDPeLYt1NPA2WiCqP1SFW8ea5
eRlhtN3ZWprtPKprVHl+UzTlr8UyFCzzS7Rkvw/EgWwFd2c9ieSxmyy5uxQQR92jwvlrO1X6aCr3
pncTSo1z5d6jSD2Mtkh5VcT384jn49TAMV/6sWnsuqaL3lyaNtdPLh78qiOJvSo4u2uw0+8J64OV
w1WzvTQ5KbO2r+PUl0iuaFRXh6ieKtF0HB0GExXXtJTq+lKbSGM2mpBPl66+nQ5SKnRERLubamhu
eNnlb0Jp2F2gTrKn9bEJh/sm0fne+OSztLG7q5K0iGWy9VE5nuCQu3QqdHTQReiEIQve0GoM4Br5
+A5XS7uJfEOFtQkIjaJiC+F/msto68GMvM073JyCBd9cWoTQ91RF0dXAXLftJXqiy+TDzWg6tC7r
DgmZMIUzo1B3dHVYr+aZOTGVbAV6nhw8GaZB8LOyhGdluXSGSNqNqtDH6Dzl0rVc9ON59Mu8tp2E
xGbNmNZ7iYrmdCkm2+VrFpoqrcO+OfXO66MPsGBw/oPosSyyycokdS0mhzEo6OFS819qOCdqlyxs
JUdd77WcllZMA6/2VVVWaalLlZXFEuv1RJMOgOIXN/0DzwcRxneeL0IUc+BMIs6hgqLz+FeeT+eQ
CJCU4Q1WxSSW1g6wG4wSuBgtP0RLWWZIl7/Qsn03eBJfT1+KaCrxdRN1b5DjJ6sbujfnwocdFm2j
WTbb48K0u+edmq5ZEH0eWiPiuRhvbBWPN6PtocbjPk2wK9fPzfMAi/1mRGUn6sCiJKsk4hkJsxl7
e4fGRUSt6+4V0fa+AO9U8vzNpQcvMvNhjl5fhjhxex404+kyNjf+XVzQSUxRTldIInDtNSlPmhlR
1yNXqZbGwf1ob1FV5tucBd26buOgBytZkSwcCgKOUFf7KOflPj7XpjZPMu9NscItC09tCEYD5XH5
VMTzBhRheJiwL9ZW2w9moDjtyjK87YO6E1WVBBkf0ZKZmZH3OTUb7JRcSx/320kXajuwXGYWV/VT
q/o3bTibO5nXGHx9iK9IvaRx6ZKjLebytop0edtYfmP8og6/dxlX14LE8lZNOjyVkR1WCNWTGNvi
zrWkuKlC/2sR83JcFbO/saN3aZ3k8Wta0CXjC89vPTixzOeLyeKocOsw4XDqVIIl/TdXMUroGWZ9
BcNwQlECuUGCARBCBjE6w7SvLiPWuRuKuC2vpK/cGlxwu7sUEVfmuXZpBgbsMD8Xl6bkVVmL32d/
NwwOv7hiZhQxGZOdXRTfwb2Ym+d237QfC/KRdSDkomBpLX20a3Ud7RZcEC1an6/r4r5yJheFMx/Q
gsE1LKYWla+7HZ8nvqSXalRF9zQqzLowU7wbSxrv2IzHDPNmAlt7lVeKi7YYojQY7VaVOtgoUgZa
8ATe0FqTlqU/Wm5vItwlom/LIJ0ZqlPe+CUdQrFUpt1NcVmtiknf0hFlpEACRXN1ZS1twnSq9Vum
Wfu8goSvKEfmanb3nWmmHZfjtAvOBUdZ3RXJVdIOzS4/FzzUv9ZsgIqNnw1KQMhBmI1jMexQOfpd
QbF/rg1keDK2fVNoS0WHKjiBDptuF9cj2czeAm5EdofHMV8vqjrqsQ52dk7y5yJXrQKPjtsUVT3Z
9/MVUbCxi/xC3L0l0ZSvXNA1gKSWZsf6jQ/qYddHDb7CpBENDbUWnvVKDLFvVhj5eRcm9bxruf4Q
tz1ZNaic7baB/MEaoMxbGXK7q2p3bM8Hi6dgT0u19X7eVIyzzWVjBY3DtDG6TEMVLTvVuWVHXHec
64CuGUnMTp3lrcI+2bBSbRxqAF3n8yi0Nf75mH59ERzTpVY33fBcq5LaXrm4BAg2hrXobaRT2SZT
qpFd1j0lt3Grh6yW3IklKPrdpUhQ1+98VYSb2YI1HMlcC9O2QjrX77TKP4AFurVdiISRnUvLKMyC
otsn1oMdSvYhmXZS6ddldzYcvi+uBml3XRMPIgSrY2mQX5fTsKSubG7bUk97h8OPcsK1CPtxryc8
ix6QblrQJhGaJUVG/UFWyL3uql5mlIKBsabu18pONpUVC9e0wzgt1RqrqXg7R7leD7UtMwi/7EqS
LsoCNcoMfiOTgQGFw/W6yZPHKkiSjFB3N7dmyiYjE3iE56mNokLQxdXrIj5X8HhXsKBYTfPwniyN
XEWagzkltF5blljBZ7QKcubWRQSB0expu3YkWoVDpdd9ZSrBAVhmoFRclIklWzY4tO65kxkBALUq
eLGvE32rW6qyGI1DGsiJbCkpb7jMAmsg+IhAJ8K8mTaNj2P46SlagV/BZxcdCjuFQrZxnFVLBLv0
xS2xfqvzU13JQpQ1DzYQOZymkrhtQt2B5gHdV4W5KhetdypXG69LCJiqgaU05zVAPRwLm/d6ZZd2
WQVRYA5NII+V0iatrEUrIw1dNXqaMsnqt0TmaEVLU6zLoFPpPEl6q4p6NfLIpLTWclUl8q3Gvl+P
rRWSuek49vQGdMjum2JYezYcdN4AfPH8PQLgnynX8bRJ4jK11WyzBLE2pWH4YUg0Es7ZYpfkQ0os
nTNc9fV2GFS1Yt75jMsOXJS6aoo4ASuIb4a+LkXZcryNijpKk75/z33db0A/u9T37W3UmjdRZPsV
CAvivkSTTU2H1TRG/aafsBXdxOFSa7onhQK5BmX5eonhykXx1WIntZZ9fIz7uTv0ahlFPU/tVRgP
h7wYkNBJriGGnmdR+omks1HpaGy8IRMe9zVSv5Sz15kc8nynBrxbclxlDcL5KkdU75K2QsJXSsx8
vJHVzAQJlkkYb8tD7U/9EgJQMrB/N1efiIEAKkyC+DogpBNWq184LpPDVNt7I4v90kezIKTPV2OC
bspSaWH4sokCfo3rok2r0PEdCasxM6GZj1WZrCseVEfHrycZSjFEhbpjzZRvcFOTbRIMLBssIyKx
7lQC5Z9RvaRAt/BdqFRqi7FIASfl1zUNAwGe1x+7zgY3C5mNKDkgqm7eBbVfNjgwH9o2jESSSHsa
x/u2ruvUjLXZhDMLV93UjKm15EDrgmwJW3wahPZpml0nVNDne/BGx7Im3XaebqoyANTkxm5jCSv3
tEZk5Ytrxoc+a/LqYAeT3BQTAvNkXblxY+RELDHckbxi192CwOovnmbViMNV3UoqxkEnmeQ6Sp2P
jQhjArDYcEGKjr1WQRemoW6zgQObAI6bpL5iXdoN9SxkZ0k6NDpj2tsM1xCZRxAFwqLKYzE0J4iW
OxHIHALNqI/huOGeaCCzRFAB5xB0jK78sgvaBLbf0nTpkiKFuGQRdbE0IkpwuQvxkC2Gv52rCFw0
GpaNXMx6pOGHSC1xli9hAv4jaq9ao+qbdrJlusQ0lWhy8HuNT+OGmHQsCiwcHqt0JMOcziObdiMg
uEh6u9bgnm80bwLREOUFOIHiJGV7Lyt6GJr56HOXHxc+zdtgOfLQjOs8GfgtJsOmnsH/dLqLVxQh
Jmyn9M0czLHgkz/vp3ZZ09F5bVF7V/dDv0rizmdt4B+rRrs1Tcy0VpqHaSx7llWFlWmMp0jokY4g
CFat8gWNAr5gq1Jr1Cj6Ead9ldwvLQ7e8DI4VWbYR6am1/XkhnWESpKVtB+PIcDKpDLhvji3vFPj
kep4PKJAkh01y26sGpihAIIPYCHSenxYFh1kDVi1oyqW6KgDGWQ9Qjy9NMFo76a57E+k7SdgU5bu
QWKIbpzp+gdjxlH42PuHqYdVcgpAvZV4EDMY+wcJPls4VC8PwAl4oRKPHsJm9oJUOHzgS+XF1Azx
Q++pE+cL/YC1dkI5yx7CKukFfPKWPAD86AU3OckmF05XDGugvoKkfWjyFm6UdeE7ILaIyGNcvBuU
DgREFMNbUxR1yqoxubcqUGmFtqP13T1t1JQ65MibwjdxSiZp3igNVnmmRZgynjfbqe+brB4peS19
sECohOWtDK+jUqtVaAd2IuEcrhbLohtOx24tI74crXRyMyk7X/NS4Q3QMvOhZXbc4nZc9kMYdFeO
9eHOF4PeBWYgV8kgy/0gk3wbzHVxcLSsgQrp4p0LwUVpTSHIIexqsoZlkA2GJSEwi2PT1yunkAAO
0d/WM9q0sten3tZ260aeA/mDyTFwzRtbFcWqXMy7Viqb0XlGaYsrUTd4TxU+DEUXCqfDp6GP3w7O
/tLQQOQawD+KuqsK8MMUUZ1NnaK7aaj3vgAFX4rx12Kogl0DaxG4ZGydzKo/YgBbaVhUwyo/N0ns
AWcXKglSiwdw4UnYCMkjv2ENtscIAEUK7KNK4bueU3xDyiE+Phd3yRQsO27Lo+rn+bZbDHjJhswb
MIVPkc/xTlk23TI6TLd9U5yGsPaHS+vSH81AEbHY7sd5Xidl+76EAOzUD/S1CzS6U7oJ95Vqmkzn
8/Jh1OQWQDK5A+Q97itgzlM3vcMAlx9KVUYi5jPcPNbtiyRgogaHeJjb8IP2bbsNh9DBCbS93RWo
tDvpab0KyqkQYd6P4PWgmJvq11rlS7L1fZW1Zl72RY7XaInkFrjjdhd5Bydv8l5ltQEms4jcDoh9
txvC6tfa732XgcLoKgOti8SiKYBZGrB+J6diXHXefCR1QnZ9t/xaaKxdmqjlukbRqWuCOMcrUNv3
fCFNms9dRuYZ71miH3zEgRTG7c3EikrYclIpUqXLurFQQpeVEUjR23CmSdrG9B5Ptr/ScUevx0hv
gnE2aVRWeI2ncUe1L1+3xL+ugMs8QKw+bXolx7QegjENctdk1dwAV97ZVQfmfu3mPu1JniVuuEpo
9d4Ab5A6jAXynxfPphVN1KeqxO8TZPYNz9+143SqLfJpXaAtLzlKeZnc+MJDjGFdav177PmVmSFc
LYfSiYg/YJ88wZWWosRjCdwBvxqNvgqX4KRDc9WGpt0ygl5Tj/wOq9sRKHngDheWlggbkdQ+WvuQ
fKxIFazqaroyHWB6NRkgSgmZRYXjTWX6u8aPvRjrAiIQBORgv+pM3B9HxX5pykM+FTIFRxhmemg3
fBzfQQhab6ucr5IgeNv7Hom+jDsRN6YDKKLeJZFZ+4YsG6voOx8FZKVrcM+85WsDd1iULBKjbqJ0
VqYUtfbCT7NNXdf3m8D150xJe2f0lNyO1Bz7fd4PSQp7HDcgKuN0DMzYkIjYyaekmd+XvVs5MJyu
vfJlXex1V40i51Ej5jAcsnHuilSryIhmNAZIcXQM8sLuIoO3vrIRxKnDukyWYZv0sFNEun5dLbwG
2toelG30eibhrjeSbUABduPo+R74Fb6fJQhGs8iKauRWlGHeyZ2K53curt2ub/ay7elJNajYAcTv
BJtPPariI8AXeEHQijwgy7qEdbxGcStUmzeroqnizQL5zrccYk+fA/CEKOojZYVKwae8G2UUbqd4
AIbKA0NBwilrkzC6ctGdm1p045nwI/uAFe3WQx7IdIBM0C0wa9ee9FcTYGjwHDrYwcduuZgbzN4x
YCrzpOg/0bFYROKTXWOHm4GbZtMRM952umKbURnTC+BH1KH5UuS5nXZ10qR9XqJdW+FDJItlr6N5
P0dwkkHUxPswH+Q7MJ7XMw32Ek/yfQV0Ut2w/pegXE5jr8s7cPYS2NLwRkZKvoNknN+7pKlSz49e
cpxaMofbkEugxOO+zhROSoHKeMhmT9B7Xq6SJZbvHa3cFaDadhUMTfjeSvlGg0hEp0BjYYPIi8TV
iwdAZ+RKMxenUa0+DBaEWkNoeboU0vIyHSBoAO4foFaPbLfxC5OnPg5LsLfT6dJCrPqcqyrZmEKW
RwwX/kJiI7M0+3FRzW6RT5fGc3cHiZmYlSOEvdGdgoCjyORYTKmNvdmXOFjTpbZxVigVXYf5tZnO
MYJS/gYoGEhRxNEi2i6aP+S56oRvSzF083DVaK0lBGTdlLZhRdd1R4pb5uWyYTQ5gzCu38SanrqY
gq764a6ziXcikS3eyLp+E7phcEIa5eA4IE8zhRO5k7p9kv0wHSpgSe9mQH3rBnOS8QK9nhNZH0yd
RK+bkGQ0ZiyLAPkAn5nI6zbEt3Usp+3cyCWdMNO58GVRr2fUdSemclB1OLYrOwfmdClKyYCd6xRQ
CV/6gGvzm9JBNMDrJriCrzHXRlZJm3EcNJmvQ7leAjmsc2LIGpjt4V0zABNWT3NxPasuF84Sf4gh
5dC2wduhTcg1BM4AwXIrH6aKqXXSGL9BkFmFOAcjYaulP/V9DZIcyz71HXldYUFoW93X2g5rPcXx
DmLSPmsr3aWsZ7dBXrsH2r3VvGSQ9I1qJkULQb6s4lCJafyttnypXUaJf+iSoXndxF5taIn8ZmKJ
+jAuD2ZW84Pul27TjsAOmXrZwupzAMVMdARSGQyyHO8dCAUSTfHdEJjwmqM6Ee0Qd+9NO4OXiqZ6
HVCvrlTbNpugaowgZqiPQLQBS9TNpD6SeaivBhzcXQaeu85TuqKuj5DD/tQE4/sQ4ssdEBDVa4sp
ZLAmjD/6orqbmXT32sV5puNJXw2TK/A6DjjEyKzuDzM3n7tExQASqmFdY4irOzLNB3g/XpElzt/Q
gjWi0uP8OciBNY26z7RchVMPDrwt3F61rH1bI3DbQ2fp9aUJ6n0DWezhtAB+eZuzLuOudnfMRPk9
hIqXObYv2eu2IKsqYhXER8ttcc7PYLApW9K5WeRzpMFdQn7mMtCy4UQMbveXrsvg73OfZ/COQGSL
gQIKmiCNzQCA45wfkvDJ3cF2btrmKD5d8q6X/oJeUqzn1NJzlbgceFrW7S7DQVdXaVKqNqNdWzYC
oCkGHjZSjejP1aWI6iwvMQTrkKeps3ZYyh18swCJuzyuIRMNMRekgLFoXN3uq8G3+0vt98JSWxjR
jeEg0EgroEIidwSE5wHVSn9kE2MiD4EcRrIdV3qhFGjAqN/H5yKJXQ9E1FvARsHe5Iu8/r0oO92s
gE8LBR4BVF+KvLZR+9xGVRuuq4LfJ81i/aE8J7G+mhPnrE+dmZsVcJHougVEFaBK3bZnO7UErrjV
B1Ww5PR7r0+A+5Gqv9bnOZeJnRs/hbXxV2AoZp8ZHCUrkrvyhHJcnkxVX49gNveXrkshITbcorGH
0JzXPgFCFObpRpdiyefi6quJAVhfNMU3z/MuA7UECLV0YFx+nzcFuj1Kz0VF2UMMSZRrwnnyZhjY
G9qHw7EvkLktbJ5NJEJbY+H76LErk43M7eOCFvi+YCHx0RQx3uRk8qKHgOK2mys4G9vd6GYYivRL
8zLYkP55xhIQlXG+DP+bsC9rkpPHovxFihA7vLLkXln7Yr8QtssGCYGQQID49XOSz93V09Ex86KQ
SJyZlUhX955Fzk07RtfJ86LreGtEKX+PXbAcnDn4XUPOcdz+YTvIedfEHfKlqO2LuqElCBy6Prbj
YApZO6DmqoE+btegEq2A1IVmN00VfUw6IfPVSUTer2F9DgLQ1+5UjDwCGLkk6kWb1j0RswJP4wu4
P6bjR1vRbHuxbucrQQS9CFZXqenD5JssDwFlfZkldHxsiGE7Z17I0V1LtXddGz6tbo+0MfLlsYv8
6m5rFI0epmRw75qofF6BC1197ZKX2WmQOHZUogbl1Su0JDxfpVWH7VWCYmUnrIqLSLte3hNZFjLW
+iGqwwS0lxz225CUrn6YFsr3UwPhAdJmcHSlOEFTZB9Y6yJfmuvmaayq98EPTO5JRooODOrj1qwW
6o6q5fOhHxd+ttP4HZh48xgGzZK2K6ad8UtbZXbqpqx3o3K3vexNBPckhuaRwU7Ox4mncyXtd10t
D4vi1YtjAIKroRwinZqJF17d0mzRHdQxwM2m0Rs+vA7x1nUigprMGV8qqd9M46J0CoYxDbSVj+PC
5FlOjCPeGr9YljY4Su9PO/fimzDGBf7syf2aVNV3sh5NlyTfy7gBGhyWzsED9gQwthRFHZDX0YvG
30pMu7Cm1Y/FA+jWmKF68EGzHCsWV4fZrfzHkQRVFqlE/nJol27/CEBEnXZJ1LzWvcRmK0p6plit
d0G3IWMVCBIvhnJkXoETIsnNLSsDBB/RFHiA5T6J5uBt9eMztn8IQoU68/dvt2KpsxrwZ+fZnQ8U
8A8pp5OWc/DpMHuPLXP8VfLXMZ5O3S1RMvh9c6Te9jyDcnxeQb+KpHmsh6n92ZWOwhYNOhbFMIpd
m9eyVitYRP1N1swetj9LDkP///6zxnANinWViC1BdTWqcs+TdnMBvhDkLv4A3kJUw1Ysw7Vdf0TJ
s12e3cQp3yM3WL5Pao3OqiQ0TWrtXEdCHMBex9qsUBco/rgsZY1F4GTTxMV9GfrNPbaMt74TCX4B
Gh9tzOLdaljz2vnyZ2Ra+RngO4hFAPMaXVWEQfs6AzfZz9g/Lw6xS9HqqHsjbv9je1g+xYKPquon
itohk43jP2jhOQdbsuVQYyHfrxHNgiR2U72u0TdiI45p6a8HHQ9nHvfetatJmDXByCA68VGezEDK
SwmGDej4R2y7TMUu+e761VJ4FQoxdxhUOiX1cm9ufH/c+CtgmuDkCnsRrSvut/W8OmRf3whs7vXk
xYzR5wTkRal1PoZDwh+3hqtJpjps9RHbORbY7QU58S6zdaj3dGqXfT3FKu1X0MXQOdXtWWnq78Ce
lg8uQ/0PdcT7SnZ8SryHuPs0pTb3io6kTKniOp2QvB8SmsQ7E/iiGGLEF3f21ankVfwIZYcG+Nd4
P0tmn0bltadQUQ2xEv/OJ3f9oWqoIXrlt7lsw+dITOXJcL88KdmWp224NS2YOZ1U5Y6IONrJjsT3
bmyrYpGkfwbkPmfubNmegH25E9yirOr7SxMk3ZoRkA6PbTi6aSOBxLZ9HO/HmyJx0yZKgl8ZoOE2
2C4jFiPziMv3sm7DlCSSnioe3LBFXuYkJmzfsTYznizfVRTsIETxfoM6flpCxj4arsA69313HShW
sdEd3zsJ0HWu5ousvf44s9Y/tJLx+3UOKbIdslxDynk2ii5tK2YfShBET2zp4nNs1vdtFM9LmS18
9MA/hV7KtOxeWaPH3AtL76HtS5EuPRDx2NLwECljXhC03jlknUfVMx8Puw1OW6Op1xedixTcQVwB
VRT88oOwOQHJr5+76FCVSfDsl4pn1md4Q1nzO0n85pSMTYa6sBEqSUGiyWITwbCljC/NralDyA1m
6v+qh+hn6/v2Q7lJv/P6UGTT0jzXIV8urouyrKmCulgFKTzaZHVn219RIKOUVZP7BE0d27cKwszV
8dw7VKtV0Q0seFtq9sPxCfntqT5thyT4NZUA1w2UBc+8nINdSdvqzKHRu2MWGEE3YA27ZPwES1n9
kept5NP4SSQkLpHwnWfjTvMOzJg+N26JclkI6CvbhpypgNbDrpN9Dyy5n4do/gR2/BzILnkzI10y
pLs0tasFJi0TkAW1H4BUUd1D2TndQ0ztN1DBzWm7FKpk7yylzaJ55Kmk9FpHT9pj6jXSL05DOaRi
1HtaRpKHEO440WhexpXI22pOh8g3b4ECeQb50cMEgrfC43onECDsFCiiw2CJLpqFk4PSIjOQGr1R
zZ2L02IqhAAKPwBgRdlSDs3ZGe384f2qmxZoykzdyyrJIUal8KcS/Vn2skWsxQbiq5A+OJx0B97N
+jhATnHfdUhmatdFsdx7r6Lu6bH3wItDfOT+x7BfVMqta75Ltp5QVDR16ronSIc7hrQbXDQkI6t5
NnJc75xgbl6UI8Fje4gkVUxebW/ukfCb77QJgTCxxTyDyqYFFE6jjwpqbhqoP2ZjrkPs/+1NijwM
YQjlCVvJHXaY54iL4Z0sAAHJ4tX5NuwDg7QThOdhGzqx/RN4A7muPBkwCTW2imi9WmnCq5wFfwGK
NeTOgnxI3YYB6bpTFcnHsuuenQrzdRD9UYM4/AiSut0lwwcUb2Q8ejWApcjNqqiPTqspo7Ql0fSK
0h6KAUaiyySm6XUNADtwIoI88ADMAgDJWkcGf2Brvgqtwm+grZcMqdu8ty7koEpOYA1JTc668f+g
NtQ78GrlOVqbI4Hiv/AF8AqHcf+hg7zg3h2e9C13BrMwPPplBTEt4nI3jUERuZI89o74lRgd7rnu
VRYrcKCYpslp660jTU7dLfbKKN7LxE7nlQD8CgLu5OstimxNs4rvrWie2nKFOjYuNT9vTRsj+7AJ
b5qD5ebeWOZQwKxMQ6YRRw88Ns6lLtW515N38HQd3nktWEhPox4TflLdAT2u7yqDvdRzYuC2Opr2
XI5+Wi5BqQs+yqehtm0hyrjNliVuEFrpQHaLBw1HbMEsdGKCggVKODIy/Rwpf8mm1VuLsSq9i1TU
u5AKuLMBTZx7ltbQddX+vvOofOs9lESB7x66NUHQBw14ijw7QT7w7zGp+J96wBryIIrIeF9Vv1hd
g8lw3N9Ac34kzB/eIKJRBQvC8oJsDKrSBZhhJxbvOkGUntV8bX/VyU8VzSyvBxYdKx6Hd1B4NCli
6PoaLod1Ju1la0AQ1ZeIpbSqnaeoHycoeQaZjkG3XOKRYeNiSZuCRQOOE2InhrjjZyLG+hppRz+6
k1sVziwEwGqg/ksXagicQ5tKJ65/Ri598zvVvojZYwXi5HGWcflYz1gRiGFhhlyD3YN0t5k3W3rB
Cv3uKy/IkuiAskDWKeqIk2yZeREhnfA3+immLH1rg9i7J3H7lrRL9ZKwIOuDbj3Hiy0R4wh9W8YG
4LiWSc51/OHGXrlvZ9o/bI2Ykc6KSFy+LlVNR3fuEOhMVapNwKni5qCCIuzYTX6rUxnq5NRgKz4k
4+ikkKyyokFl/cO0zzFSRLHa+ViTnqKSTyaVJrO3nkkIiRIFZ7ChlYbW1ZW5OttGganicz0Km5se
pBoNEJNG6NPWSMvrKKeiIqtz7vqyglqce5+04hCgkVHeTXE5A+zugTAskcnYrTqLEVyQAIKESxwR
vkTDZHKFBH1MocFq9tMQHvg62+9z4i/Pvl5fkRKaufscNMUv5uR8NOAaq9qm2onZE8Iif4LkYMk9
j0bZP2tjDqcfVdfaNGlLuh+XHlSmXl58K6ILSK33xA3l+xDTi6Rj/61hOzL7EOyE7jcD7O8P4/0r
7wOMVge8rr+8kr5OUOWO+q51+N8m0hBETIqGR4AkKAln4Gs3qjX3a4DOPHTNeWsA8fztSbtAQzoS
J8zjFcw9Ua28qCjuLqKuIpAR1a5zfQY8Rao5VU5UUB9iPBsZBvEsXth6iZz1nEbr4F+w1ZUzQ600
ju6hd6p75k7eGckyQZkMK8Z5GxtKHwYivUPQwrHQdNXfZhSLA3ayggq9pf/5wnbLdi3xRJmX4TBk
rvFj1Kxz2N3y/iGfQq87b834795/XBvxgZgg+8ZK7wQxYHduASOfS44aKqZg8bxWlhJuCrzSe6I7
b71/Lk6TkMiMnPYI6c9hhiDvx9ISoGFDzS54rB+tnILLFDT6tFICBYhxsVJvTcMsKdQEO8Z2LZ6C
X50tq0MEA8xla8QcnR1LxJEO8d9LXy/CvPBuhRdBnVHJp3bme1sHwXUbJTMKBSRjSR5XqnQyFnfP
1Wi9XYXFf57GBl6duhlA2iz1eQig/NPMnITbzTsnaUDzUIg3cGe5otl6xNWNTCGXMbu2bmPIg5zT
4mj6VkKssDdALDI+Df2prIf6ARDVC2lHcRmDenlSAdL4mTLkDt0dFUkCyqucc0h7kDwlnruD2DPO
LFDHlDigK+hoo5wrxgrGVnZ1pGfO2nf/GU19wq4QxrArdcTjyqDHWWdfX4iCWmimzvFL29718HSY
tYmusGnwdIxnBcRQ+JlfTdMxHAe194T30w6lPoW3IrX3VnwPiZyuXyvnCpowOnA6tnsZrv4lqDS0
gFABvUR2wu5IhXuWt3S5n/UnSMf2ATM0nYZqymwViHR0LIKNphyLaK36M2btj6UnLB+HSeSJksO3
oF1VurqgqEnpfENgjgoPZPmrmptPGi1zIcMY+qfbv97ewmkjcIVbV47uHGcE0KYW53+uJ0vZZR0N
3TyklhxwctFrPNaRkwfCZ9de82Ish+QNIqgYe+9qUQw26djoDpiFKk+98iaIx4K6PFFm57/dbTxC
igbnA3bubbjdTqMJAgiPL6hdKgjmAiwBmnptf+/owTlCUlpfGzMhaQXnm5KVOjqFHhwP/9aAgylP
i/oIbbMz/YlEK7LvpESlohf1zEM8JajI62yyI36+gdbXsPMEpINqLSwV7XlrJGcxPAj+cqRl2Ry8
hSqIYqwbQovHVaZjFRWsFCzXoJEgKByqR+jFXOrTBzE4oJndqnpczHIHbe1w2UbSnbq09KlzmhDz
AuGsj5LMy3Oo1yTrB3cPvHvFJHH9y3xrOBI8KGxuXcbBtabN4tyXzLeH2iLmLRDVpaVo24KzMZFp
LVV3tjceDaKJMR/aNEpnRm1uoeB56xL9u6mH8ClpCIHugNC9rhFcE+s3F9tWFrKT4UUij3kirls9
98sJ6757whEGHjI9Xe2dBiIN7O4hDGOQ/O7Lzru4NwjSrcvHaWnnQ3vDInvAkKER7BLHYBOwhPc4
TCl6TewAWpZQ7yhD0z5yRh4AG1VvGmR5TukSpJUnnJ8a1rfklslu6awXD3/6yaojDgNY72MRZlt0
KxMnSptpRWYDJumA4KCzZoCJwXfkHUQIJnMIwOK4IofEA8VUah9yHWX+1UQwpMzJvKTbNRr2Cmm6
vVRTr87RYtV5GQE51trtMu57vZvKZVA7mtQorToS7IeoSk5u005Zx+Lm0RWQTdouJncwEvxtwOzs
42oGhg5hPSpy2T4Q2AeQysOGEHjBs46c/smYP8FsiwrmlSBKsGtGpNlF2IKvWwNX9TtkPgNoQv6n
saBq4WpTRbCQ8uD0kO6SfnFwSEpTMLfrXnupohxrf8qA0yVpP1XOt3qCBtW1a4Vcqv/BehgM00CF
DjyMceZDD/MSt2TOV9bP2Bq9YBcxZy6MQ3+7ANxeknj5rZKovCysJvu2jtciSJr92Gv/g6imzo0X
pwulEyRlZLpuvdmS/eiDIODQIbvGeg8TFeNTo6M3rkx7cWpnLdZEI4z4YWFVYj5h+frJAF196Lr+
WyA4sa7TnpoZVdbEPlwDCeOszNkvuzKfPMB1dPKcc9sG9zA4JVkyR6fN3sU96FcZdBV5LMilKWOy
8wMCGh/k3xkPY4G+7s5OzXhXcriObO8foxh2KzaHPEWt5O07ROxrhL1938okSAWn5ZXjHbASqhcK
gczLLOSdnQvy2fNZZsLjw1H6HNW78cQ+GDsnhxlIv0AXVmfWgQxg9W3WV20CR48H9Yis6Omjnkr2
pqIufkbJkHV82uEB5N0UJ3znkDWtk3W4d9tp3nNHLJeh/eOXEJ1PUjlP669YtPzCfGjllzLCzHG+
LY0i4B+D4BzJeCg0i33U0JA/jHXNdmFv7dVCNLAngZgg5lBgZlh5YNVt6SdQ5bYeIXfJ7PxtYNnb
J90A10B/g46N4/1yolq3eZkYVdRxTKEXieRVO7kOxE/R/QqXOhl2SYdvoJL5AKjk0VWwORhoyM5A
PMrXaEFywCr9TUE2jNx3OolJN08NdJ8nqFdBTNKFpc3I6gPse8uddpSbgR+SgM4x2xtSQtATuoem
nu3PwcBo1IOFAP7UT7kuG3PZmnpcmtPE5G5xhwVmKW6yrsFPsN6GBknhfTh5yz3vzZBOpi5BN00B
TBrVu1f1CcCLvIST5s1Qr3lC9XhwVFfuOqlUAbGAgjYCnmHoy7YBG1Sbth1Q9zgqm/1qA5R1BiXE
4JTraRFxtjZQ8w3spWJzfJkD6q95q5zf4dR0kF8r++ADBjjDFHIHU5x9MC2BUuLWoAC/h2mGnsPZ
sQ/AYtuiFxAkEmkvxs7iIdZY9Cq2v+gYr6C1w/aV1QyCejP15wnHGcImUNGddemHMuCqyAo9llqJ
SFk/kp27jPjzvECnNZLRfWKStw1W+OdaAAICbq3oXgxec92Um7ODv7URU7SHUu8GDK8Km+Vsf7lN
1BwQTMQdDcvME7bneRc4tzAMTaO2ptpt4bkOwQwRr3HzDSIEFP+wOvVy8OsRztrVUY/VwjkYfOjQ
5sE6b3OrHiwLctUp/Qm+CGL5mXwfZ3EkZvgsxzhGJeB8eAwEkgiEd6lFbfahlmtaXeno/5yTBFTF
msAgy91CMPD4aUd7t6iq5scm2/Md569sL7z1voZb7+va0M+XYFb1fjB+f+rs4gEQFN8h5benrRk4
5OBfQ1sLmtVNojPRu9M5hojfwOUHkUGgT0J3qEQ5foY12GMLuZbSJAcShOuBLkNuh1GeeNCgQaYs
0q3LouBf3X9eqty/N6nRq3DTbYxDngAdbV2Y11gWAyTOUHC3p62xQfC3J2enPX0Nt1fLmEVwe9zu
Lps+bFLCIP7fxpVp4wL18dv27+Kb8Wnr9dYTRbIsVRosAA2gzfWarLx96HKzIU23xtxcSV+NSHKa
DNB79b10ixUPEsYdNAow735CwlaSxWkP5e0zan77AjevVRA5dC3q/rlbw/lomYFEwKWPbqXhrhO0
h40Kjbvo/qT1AE/71p3X5F/dbbw1OCbw751Ow+qTFJkDa9EeyeHLsn0RerMV//PFIrOItHK8v99x
uyhVCwHmv68tuunSpJmC3I0mfI8J08PrOnzEv4dbb/A4vgtS2/70T/e/Xm8kIGEFnUNm+hU5PioP
c/pqiHUgnwyH39vD96EeO/FQG3GfKIcXSedV6fZDbb/bV8NiDx6122+5Nf/rFpzDl+AUhv/7HrK5
3G7X/nlZN9AD+xO2/qnCNKsqzMWt29w+wL950bbhV7NdKwGZwPT3P+7ZXlZ1hdA4rTfqfzx52nuP
4DQs8BFwwmmi/qP5uoYN/s2LE1KE8Kyc3MHw44CdgN2eyNasqhr/6f2va9AyXiETDHeBP0maEQVR
L7hEfQo0HHRU1Idt+X01gmkIrb7W3PaKqGsNZ0Qss21mbxM9bmf8kF9j6iXuUZkDi0bAeMNtGUwD
FG7bHVFFcHEb/3NRh27KG/1s9QzHfriPV8iFvxrnNqW+hlsv/P/f8r/+2XZN3MLF1/v9r/vgLwFl
4EPOs631bTECnVjWopECX56aEGRW0O2X2/ManFmftt5X81/XzICKJYyMg+LE+eVj2wQruMVPdm5N
04K5RMzb5rbioZPJzsHmbmZ353TDVd9m3jYvv5ptem/Ta7u2Dbfef13THDBdqMF6wZxd1kj0Nvek
GiWqWqjZt5jwFUK2ntHiW6LqpSD05itpfidjiCq1d5CatfqH1w4fdacy0cU1lD5gfjw25X5k53y0
fXng2v1crOtnYHiOjelJugxzk0OJkc9hr+8AsP2EqBEJO4Wnaib+zo74rCoJH0wivHRYq4vtFr4L
eXudtbSHQafzUvtFDyVuIRC8gGnrdt947XFd5MVawI5iYd/VAAVcldQxbBHQFQfgXCCSmXbyVguF
PtSvkAP94CvMr5PBYRhr4CNJ85asQqFdEFguiyShPyd/6M910p5N6K8XqEZ/wtzupW3p+4Wu2KPP
zPRih/hxTdgdpOGgWXDoiiFzmaoRRo+l7a5LJT4jpSFC7chl5vjebi+PoxOs+ejRpwqhPlOJYzMT
m7s+QpXfrvOS96bJEy37U88hhDUQsNhhALs40rSLZHXy4MqhIhwusy/eeY9Mw4sDkSkQxiANu665
l5Ba5C5JlVdOuxkg9B5y1Zus0lNnb/kpfOqd27C+JHRFDX23zqbLajitUwKSTTEcYSI9TI4wmAo9
42mg/jC5b75BMBu/DISqvHQXTOY+GQB4iAZ8fGQK6gSs8HEcTsoIuJGBh4dxUU+rWzv5YgGJoASs
yzB5q9YKGvj4AunkUcEuMfJwyhOPfS+VtXnSHX1CF9wtANK5ItM4VwSnYdzOTyE4mmFc1ZLqYarP
naRBOgy6TYnrjYeu6V6hhgSa4MJ9AwBp50WTl4JiLojjlu+OzscaEqIpwUknBlXnlJj9EI9BRl3P
AQEAhRhtlMiDidgLY/1DDOxYBaTJlegRHkOfPTetuCPtIg7SZizSLGXhRC+ma95CKSsoSOtUxNOI
E2sslNqcPcQkeNRsAtZVVh8g2rpUyfUuJhbchifdS8+Ic/FVex+A/dgvNysvHoubzQOEvrybYDwI
9NGBrebcCVBbGqYRmPOGO+l6e61PLEhhpJwO7mrDk4qr8NS3Fmw8ky4os+gSY5al8wRFuI7nH5Xf
saJKJpThcLabpXl0TKUhkAfKGpDh2bU54j2KAkUA3gfNUUAXC3DCFtLjMtd8RapqoN2YUIXkAZ/P
Yzj9jvywORum9Vn3zg/qLw3OiyF8j9XCMx4YULFl6ecanofMh20pI9594rbqUAdwVNAAM81CVq06
4FfWOziezukMBTIs3e0uEE2SThV+SQ4XXS1+LFYYqEv4gpyDqYPRa4oTJvHOCeVF40UsI13i50OA
mp17lzmq9iCnizKukqIW5bj3f5tkeB2GsNwtVXvtBlOna6fW3HcWcNJBWSPA9DhSg4cwArf0kQw4
YagP/Nzvo18aQCzCkptA0brCOTjLn6UAbYmJAmOxbYZiSbiXCkOD/RrjPA4cPYrkRZVnx2nawp3a
314X71TLcDBO8uGW83IIb0qP8HkADn6A7yoPNMoJW79GposAusCA1FvR31fzuMCKVMJgPfCfldvg
sRjr56unPhSsQXt/hmjSRJ817x/ENLv35Rr9YDb4hjmp0qEdecHBVjVtmByMfGTdVN0xuGRuolxD
+xhiLN4Xw+0Kn2TegJDPxwCluQFHQhK8g4JS2U0e4Ab4Vlalu4ujJqdL9MMh1cuwTmUKZHuXJGyH
/bPKm2612cLeoUm/8wcgWMNQQ/8GE7LjN9dVyynvonXK4tC5koHBJRS3oIFu0m7EbW/12wMbnG+O
kHtUXu05INGpR7HALcGJPC1orqFB/Kt7+xqWC6TLXoInBpycw207NvDxiAAJqoT+O1vkg4rNRbj+
p8aOmOH80T7n8uSVI9gpJb/PZf2utAfsiwSvau3C9ygUXTYvzSeZA3FCNuenTDRr5vdmKibf8r27
Skh92l2/OsvZBLZN1WRAnhKx3nkc8ywYzi3XT6bs70oVymO7KDgDk+7TV2N9H/bxUbfPbRwlhz6h
1cHDjgt7WE4CyAuZEmFR8xjORK9gAznOsL+fwHAcyuVPBbSBTvyFzf5SrNKB5VbYcD+60FnKEDgi
Y3cg06wFRFXGyMOSuJjl2KXLzZUARxa22V8xCKhLBMeflN79SMCyV3VlM9SGn9J2CeZFrXKBY9r2
VYwhZreT1XhHMy7DiQwKGVJEouMsXiz52cGzrVeI4YPIew/jcX6ADwkLa6C5pFDEu6ZN1/GPwpxa
577DBsHrfNhBvDhnoOfjtHGmYD91+YQ6Nq/XCOcCdL88/LcEvkPfjFK7RvHliLQFYGgQ4mADCIpP
PFpHGO1bzDrLsy5DAkUP05yseQAiAad7taSAf7fNmeuA4Iu9V5irihlOCWyasIfjOAjWsb1coIIm
UVPv/GnmRRUHkChXEehYI/vDArIO5lqc47ZQuEhc7POZWxGe0YHfETp9CB5GmaertPeCs45xBMDQ
Rx8BEAnQli7F6TzysWVDrpwEwbU1z2y8a6HGyugcDQU8vzi7w+Q4FWDCH/4NMBQQCj95dQFOpLVf
f8yig6ufTWXWZ4izSS64MxxXHFdx8CBiTes5XvKkNfRUCl5mOEWiVCj0QKEV3VyInj7qEHHWjHGZ
CTIjE2q6ApaZfTAF5567Yy55MJ0p4Jgclo8163sXvyjp451rxw9oteS+dXFiBEEcUcQ+3tg/8Adw
NwYTlKQ4W/5VS8RRYMImG+DqlREOjhumQ4Uj6U4waMLsHeBQCLH0r4AmkTsrcoyWBHqyFvZ1Nrjw
mqzwdfM2em2p/2f5A1zJySzeKxuW+XMZJ3MhoKTT3g2jnd8HB0QMOKnIgiLfUaYAgwpKYInTufGS
/WznBBK4k+sK2FgdvN2Cw6f/D0nntWQnskTRLyKi8PCKO7a9lV6IVkuN9wUFfP1dZ+7DTChijFrn
QFXmzr1XLsUWLUU7BXpm34MuIkyQ3yIp3kNqTng/Zkb+2u6953gDL50o0cHLKSIqZjyqIfB6Vx5H
I21Jg4/E+XfyV45jkp+3dQZ3AxdOmvkJoRwraPTEz8b9MC3qTau82Gr9IdnSs6V9t679V+H3ZRhr
Ql1oyW6gXaubyc9cGToVxXqw9bJOdll94N9bzspHQcH+CWmvkd9I3U3g0ITE+XObpmAuNn04FuLa
I/SFTd+9epPx3eXtP6/y/5HFTuGHFIdNeXok2oTL8qiWbg0t15PYNir4Vr7r0sNosehlHvg6SzCm
/G8jUiLTdCAX+xaJbFVL9bX5SL7UhI07fmXV6gSbN/ZB7xOWabze56Mue1AdRG8Zmx9amQZjzQdT
5s2dV6RdPK6rCtNmfZUAi0i/Pe/D/Oj5+98Vrf84eM7Jd6cqaZcRbksv9+Nui5d59b40qay4yvfP
lU8qmc2AMqvALFUzFqwPTgH7psZOEs3Nxzj7P93ME75oPkHQ/V6vs/wgHSQuTcxxmVtXHf9qRB6w
CdHyXMcwIn2v74a0xtDqWdyipZssOiUxl8iVefWFGfhbWacg7LL110KEOJJGtz5Q4r2IvaNT06U8
zLpPftTu04NR6ksyqBJCgNTrg+RkCSeNIZlyil/ZNDM6K6y43Tw72hoLBdzmZ6teU6szI1fj4eqt
4mLN4qKolmPZpH8JFTuRU+WQM9rVu3p1tsf1VGgRS2OSfLfCdhqKc2p2JmlI61UOzd247W6U9sb7
iE0gmGsIW/AYwYuM2juomIqfaLDi2tqoz+shtJVYo0rStalMHKkC1tgfsFSuVVEmkCq0c1PRVWCV
YihWjz4ING5qhh2x52/N9TYexOxKPhOo5tXpHoiq39MxT0+eh1WP/2cdj8P8IQytRaYlcmsAnjuK
XrPpI9M0XLyFMFvaliHUVhUtGnZiZfvHcdEiNRdWstxasAlH1smcKYTE9D1NcrhTdfFrHabffl/E
OYqW0RZOkM94DOTNZVJ32r9pdrMEzuh30dbnOSoEdw72uXsr17E/6lrDZNp+0QWOqmHJv9duxXrq
Gm7cT4/1rYR3XZUYqf1mzgvWITVjL90qfJzKb+K1t+49tPsDluvDOOPr2znp8lqNF7f0H7GxJkXG
aGe1/GjZVIcbvSoxsaCfrPabEgr3r7Lu3SmfEmt2bFgD6a9Ozmev6eyoNYn65jpBnq73Pgc1Pe+5
5MwGD9FgFFzzlJ/Ag9K3SqIXk44zj6KRCbFzroYWa8EIL7K3UaLszn7ABcpkd9gnrmLj0+S19ufP
TXp50ojcTcSm96GQsHrGWjNCXKVY5Bhrt+TYT37tXBBwAfHVW/eAQ/t+qpVGJtd3EqaSW5jp80s2
jXfTbJhBZ/7T4I8S4V/fUtNZ7nAYXm5/OZvdv7grvzVjmTpqxh5yhOAC91bVRB7mWftns6h0eeW+
inbNDkWz+gGgoubUjYN3UDPi8uRfcp1DxyjB1LhudrKAFLiy3egwrGeLljjuNPtqNB1tznjlnf7A
8TwCJml/dd1n7zkIZmr66Lv5u1JSEB+ms9+d6v3FbfqVq6PAQKGa7NpvXwtqO6Iu+j6LHpq4eKVA
55V3jJOOvR1LSJ+a+akvMBFwHv9ya4SKxbaOme0bEd3A2ZHiaZElTgGLkcMt8NbZ1nxxZ1oMkinx
QgTgyCCuCoe8ewLfI6Kbjp1sqnzuDf+ED7cLeNb2KO2mb0dNf1uF3uAy+o6M0XjNZiZROO3WpJOK
l6aWQbmDVfVuIXBoQljvqlBkPXDSnQk4k4av0dT0sJLdF7XqeyqNPjZy/7QOzHDqIuuD0cUtiuJF
iodXOTPp95tuONRyfCvb+gWmYgT4SY+kzPfjthUP+0CkFlaTQWqV/EyRrJ3/aQ9rGTrjjVvj4FP2
Ovefbz+WYk8PTF/ODV85c0fus2XStqM3yENnlDJh2szAiUZsWy3JC5q2+P1Mgz9rrR3dyn/XLA8f
mMXkxDcA7pRG54b+ODwSnCpo5VOmzsMFjuZDTnzxdvJ+2pP5e9icGdlnKuO5UNjzhGNF1FlVNLr4
0A2tpPefPtebnzhd069Sto+b3TyUGLAObncctZuDl/zTB9G4qwB0sTj+9J3O0/eCdyWARs74WbNm
wEnbBcsf6DC7cg6zp4gXaBm+BAsuTT4aL41hvPpV97lT/QSQts43FA6gUyXvDCwX4ejOP8WUroTM
uiJ22vwNjNjwODFKJyJxN/mkpVqT6zcrqdpdfI5D69UY7NRTCt8v2EzJ6ytK/cjUrAx5oMg36VNK
maH8xDf2nMjMngVDiw4hmiZRvQ+dBR5YZ+tMSYEBYdq5m+zcOzKnCZiLMZrxye8yPsOJ4r0Zmr7R
+0xIN564J45VEVMezOP+IfrZiMt2/RTdVj/wkj446/RNZn46TVR5A0YQjuM2mQzrg3hj4c4VA2ra
664jsTtNZDsnzvETLR9HYEqaBOmwVUsZwrOYgV7al413n0qM22ip7dBjpVoE50w73nytet/cZ60j
+Powku/EdLr6QYOWFhrWYoXLBI9Py/N3lVK0mvAuiApzAdMjvOj7n3L3XxoptqNjtxORKDdHSzFl
XAyEi9fe7C+oVzWKSfVSjtsrA+ssGHOF/lfgyCjNUNeX8qKpTkR6V1SRhz2SO2t+6TBDR9KvyP3X
HQLMGNSq3yKGkb/RUNwQH3UXMjxifJ7pZ2co26Mqu8e5padkrvKc2wkW+yFUc+cxyGxjaYj0OJh+
SwmDPUbVzrXodU5NgCQ939+C2R8/BTZ+04AGJjxG+pvBKd7r9+MNfwMOign9sj9Mm5VFimo/bFg3
EHP5fuRDjtHTysrQdYq/UHHQRtfuMHTkUrZdahfyjFcbCcfwVvmiueJ+str3JctgTTjrX9+Zuvti
nN72UvutGcp84v5Y9np+Lvn2NYwLF8V3vUyNd+wnL/FVZT/ZZsdQ2J0ZKPG3mxacVZStxvBX2FSq
2LvXEBfVY1FxPou2r8+AbEAuUf+0xiSOWMjbxKk8pMjKCPXaUNHqGV44Y6SOLZVgeqfc28u71D2i
eMC0dEFbpfJzXG0vcG1iolO/LKGvpZ/p7t/bfr2F9nzTZUOTyE4MR/lRIDzFENsOnCXNpUmd6o45
NWVwRmxtMMzPVoqPLC/PmJIN/NSFEUkHmkSuoFU3c4L15OL243S2vH5MsMHibMcmWBepf1/OOUWY
DQytW6vj4OA0mJYFWB4P4WAqGZtlzRna2GkoBriEpFhRBu0DxuwML3yF6EXOb1mxJy1Io95Ufa5N
D9kLX+HYEolBy6Et8AJ0newoM6Qgs0djITuGn5lCVxW41bEu6DeS44u7g2OQlu6FLTgswhTmfWG6
l14HrVDWd/7WVcGOLpUguXAxrdMff6i3O3P52zR+g3uo1ONKvZZdr0KzQsoYC50EU/XmLZy0RVsS
+1ZxX8EcqQ0W7/VqAieXOq9OYy1xUTcFwq74leY6/x6cg13dgju+A1culU7oz4ipetdaiW1ta9D5
rha70PDoX5ZfGl7qyE+LKtDL6m03QbeVM1lbf/dw3NXYJIcR4hAcwEOzlLzCOzKv7swWvJzmL+Bx
DIvZ0CMqdsQ65tkKqHciqfbDQJooqWh96fVr69nzl8Tvhyd4JnNQW+0UCrNIknyp/5hGq9PYm0Gp
0oPtuDJsJDWyZS73qqk+8tEaYr+QHy0UP76hyljcJ01zPrzGSwDOy4897480IWPgyLq5EjY8TdK1
Ym+sIsmk4gRHuOSGAc9I2Q+Jt6Atmy0sgvivBCp53ij3OTXeZNt9dSvWB5eHM7Gz9Z9RWV1StHl6
sWxE2TIVR+9Giiqz3QwXawisxjRDz8Yp+B+1BozDj/C5TFLcfU4/OcTatNe+gqfSeovC8Twydfap
NnpvisTuz495mxqHyiMhWRMLXkvDPfkiPfNk6OfaLeNm4MUScy0OBSDAbNf+Uf5Pv9o6j7nIn7xK
fDkbnJWty+9VfXB9x4t3wB5n3S8fihWMDtSD3x350Ah31ysR/j4ckCJyPDhRVaV/ysb67RnmFPCF
XA27dk4lZChvMMHvedRcMFNa6Gt5eSg19YeI5+8Jpu5Ds+1X2/AkdJnSi5SlnVoEm3sPSxVUOT4m
6oZ2P1qttgXCIn1hEB1WNWOH0VchBTh5j9za4tr2tZCCq5jpCdPqqc/2l4k9Lke/mv5upJDS3F8P
eGH1YzX5xqEGEheR6QewEq4LYeHcfq47ftvdqJHDLM9ElC2e8OKDOJxQm6xFhiTV5LHgJSJWEUx1
4RzMiQmj4do/RT9iYpBvDJ70yJMeYyYoIlvNLzaQNQCw7gtuxYDLrQlFI1WcMp05GI31NK3yi2d7
fcGPH0/GcpV92d5rLDvYfUzgRcp8onWa8mzbInH9PD9qvEc5ehJuO8ePJsU9r5wdDDtPoe5Ard+x
Nt12ewbNioVyrmgB7YmyT5PyTVq1CpRMfb47OYTEs4kDyfus0cpHMTn3yjb6g8rsJcx2YChKM/0w
X31gtDt7DqaxSka1jegj0+/CzAc0v3Y+NRazITRtZmZt0DuMUG9ivUzd01amKO+2SUIoe1FrS2Ix
JahlFBuGcUqEBOS8CFTPY5C73QnHGDdhrgG1T39cCnvCTMiaADwAmJVdPR2z0vqCyPuLJg78Hf4I
26xAAGNbDY2K/ijr7LCpxS+NfHnU1nC+LOYht6mThRy/3PIo+BdKXZyAd9bhBDYKLBx42sjj8Qhq
4iZRhx35RJUKr3p0IYCgnTDp+15a5j/2AoB9x/W89DwJN7lHjlHjpmj3Y8p00LEIrUPLwDndFnfj
qYL28Eb/8aezsFGKpdNQi8tf+EAU+GDrs6L+DaaBjkB3hmveat+TcIpLHuXV0FwHwz0bg91GMHgh
4LmUoL78zkYiNMULku51XpffZD/WRM5GoBukhRyHvE4F2/0KizKajI2PA4kOd+KxKAYqBnDFgYdR
yS637AFRIgGCqYWei2Fp8rsfYh5AybTZP/SakZ32BpKiHFK+ZH+lK+HrYCiAmtKD6F+2/pLJgXHQ
TlKy35O9cb9JMPbvGQY9KFZVbMPQ5SNiApwXc7y7XX3lA50D3J9e4KOCR0TqP8yVfoYx7HjQM/NY
Nf0Y2nqzXEgGHEZiM8VA51lw3xzIn6vImectVOSag73kA1WuTqYmc01mRub9XpU/2Y6cadZed5HG
tdAyxGCrfq6jXa9LEI7DgGKgp4nKNnBi+NW7yU8KXCekHg3ECu2nMroMTn1XvRW2sZxqYLLtQhaQ
EccvcmmURIzJiy73QxJ5L0pMHETu5+p79aPoeNxXp3n1CoNEYzqtH57lhf9ETn2M30/E7Ps4urtq
r63kM6xX1CDDJdbQNs5xmKgoVUObXk/efWmPJPwq8eHrUGf0Wl4aU+wPms31tgFaK20K5WxaLr1h
Vod85bwcUgjBWclXNOmOHqfV5AblxvqGwuRXmkMboyn3qbOr9NgQNH3Atg7kWpSJXzTIcy3D0q1R
6jg5dgN8OL3P5ybJN+gBHg22Yw0TgXTfDW0bZXthDAggVUFfh4LN/LOIFmoYvc2cu3SnRS4dxnwZ
1FngxwswP2smnu5LAv1rWRDG90ocouUeZ22GWWA4eaXm8/1C6Cd2enYpZ2IKlA4RuOJ9UW6yj54d
lEy8+AoahozVNt3fqNCU5WkquJI8glmZXb7Uy2SfJZm2YB0MXol9Z1gwt4HbWDvtLqbUoVgeNAHU
2emrd1fl7Xu6pNGAHZZBQv/TN9jj13E6WpgBQyUfFn1Tr7BVEs3/73A4GiMPQMOeDk5aF0Jfc+jB
AExcjqtXxoXfycfmY5DIfYYBwHkT+90ovVNNNCvIZtuLS2s/bHYHuyVv2ihLizJYQbcc1obSypun
6rommZmdhkX6aB9vtZyRi7sfEIr209oXh3y0VVRR8QIbz/9RRIJxlLWKKFvrYFuH6kh/HmYTJ4cS
s/U+tf1Pqs13cjXXFzUs91huf8xmWe/93oD7sBMHFQzi3KoZH3riB4J3LdZbV4VezRzvhghmI1D5
OLrZD4fPHPrL7RTXi+EkjDIirQJ2WfO4UcYpj0ErvFhCdRcaG1AdNSFzt+i848Y5ec4oaIj3SUCt
AkZWN3IR4C9gOLKeSE/Caran7WnbkUc0L0o1RuVMUBi3l3UTemP9W0/lTJnnssKEecEiQpB8DooE
vFTsyAH8kO1+rGgyVJmC+WT+oftW0s03ysWID1kOZn7dJcNaTaPNcyRwvdm4KmyOwVqsS7Kx7cVg
MnIhinBDYaxPvAbTFaraz9IbRO+kMYOm9Ql972+GL387cjwTlvjo5PiAsmFFIp2242I4v5pWW4M2
LbXDoBid0IIM4T7t12VX5knjaB2nfbwT2/zeeegvXIT3pGMCLr75APuWpLVRHzFV5y/M66ZyMa5T
N63Rpt4Xuy1ekXWwlUxEfb2MhSDZ+AIa5HvYqCsWXZPBJC8U9PFUYe2pDX4wqJ9OWLq5fSo0WIO1
tj9tNFEBxsQXpIUtIOf0NPsldoulvVKABuXI1g57X5IcES5a6IlIYrZG1IiqTlZxAfx439gNCgxk
2cavmfbWOkbNG0XPY6EPEC5mktbiHnfCbP3uoRs1aZXkN1aQT9+zEhjQUKB21SRi1/76KSS8rf+A
WcDr21NSo5BbEMXW6S6lXWeSTaSoz8zn3MBGM3TM8VT/jDFdBuxZAdGwuDE8iLKrsojOhHOrQ8kF
5IeHeN3rsJsRje2RSE87IwRvNUlxrPKX2d8kJ2VWJYa7p1gpQMewOYDREzOzFK7OnbNo59RaIN5q
qPdQSmgs0xGuWKWdTNYMXYqimQHoyPEoUvfFNorlkvXbuVTlCvEzc56a/nbgZfBiOyLDmY1yp1qT
dTYZY4SpcK6jB/SsVnQYTfEnG73+S0zT+24yFyrqjk8gTydeikDYaIxCYmmXRXGFaHNxqPFOdOqP
zlS/0lve99rYcjKVlKcE2BQlaq25KnJZeXEQY+O/8Arjla1bJtmzcRDzdJ912OB1qdUHz6Vgahi3
X7KhQwHANxEODTcb3NmRPoiNN6Rr8rjfqj+i5gG0C3zrfQtYjYR0c6z14pHfDS7YCP1A0KMfrOeu
ZOGOxuv1WUzLvdmYI/kEB7Tks2i39mFquIRc1n6UqWefcKr27EySB2dwPl3PKKLec7+A6hvhuI/f
Utu80CDYkWgLeEzmf/uBRHtEF8KUqs8e9+K9bjT7ud2ly0/NzzTetBatFT/7VNRQntuL7j77/on1
TtTaGi69tFrPi02V5Nm9cymk+bdM8UNZyukO5G/8eK4zwAHF+lZYtN8zwyfU5KJ8+z/U7wqpk6Rq
67UPJjHeaJ9pywt7s6km2+dRxprxkq8L3uyt/kJHz6g5jR9PNdhSzPap6pa7fFgA2TItC30bh5a3
O17i0idyFrux18/qWqhqIl1uPZCrHB/Uzsog1RoXxnoPg77VjG3HL5v4Pn/c9UO/Hc5mml786abt
AcBHHXu3NLdPtmw+1Lp61ukBTpQzHMPePl4GBUxAsdcrFJoL/rAq/XDqTmrWjQddacuduJ0/I2Vc
kQ1rbDUZ+NW0y56gjUWjOtl8/d9276KE7DgIWCD05TQ8LSIN0TpA+82WfPZv8vw2ZAgdFhinpuiO
Sz30WG3Sh1mngXN2AdR3sadzba5VIizGbdjcwyZfnjWlvD8kEj82aKLL2jZ/9sU8tuDJbwpR99QP
8qH9J7KV3W9bd9xEGjM1+U578Pg2iMteOYBF/FfC6vNpz1Je7o0FUfrSH8XN2QtQCp8jfq3YZ+mR
rOT2JNP5jljtO0uhxAuHFdBHlpXFLlVE2G/N8KCM7t3iPUYfqOM5XlIaTc+xskAp+beW5nnetvTU
0evpjFPRpKaSDQ7KDIYyZ2roqaTWEaZqENyOsZOGwn9eIioF2q2Pz1rx1ycmQeVGXHwwWsT7+rfq
MNghokWjX1z6XfxejIuxaOrIACt9UoAbAkZ69C6YqNBPb4n91vrm8YEO78VM5x/ERParAwH4Qmz3
2LMbjjIp41ctjzSYklDL1VMOAOXoDHWd+INX4AYSbdTRh57x9bEGLa+tSFaWS9rG7pJhmn/tjKgx
0P/CE7Mm5pZ+AETl2MEdG+85V2vj9B92YTTg/d1Px5JQXB37pHciYTRkX2EOJQUsdrRTNh4UboYP
yOc/20bTPnYr7laE9mPjb3FvD/qZJ4J3pWSQwlKOT7nTaTCDzTXoG17GoK5vk6ZZxmNa4/Z0yQG3
qf2nIB5Iq4H+Wk1suxg075TCuL+Z1OF/FgL35yq+zBJfmzkXEnsruggikW6NazwQuidS7DADyQ84
5usLe17eZWtKHKihbRX2ZTd9hGxDHtzdOCC1HQU8Izk132NN9FyI37shmGLPnOo5KjaHgygs54EN
FChKoutZgZJXMULpN8gI+usMGWWh8IaMAqkusyHtO0dGWAvvl7Mk72JY1lPay4AVOQPI3I27IR8/
yzF/dzLU4AXMfbzlbQLFT8RAp4gGUZT5jvyNgXPC3AHYz28wSzll4mran7RiJu2x1EOZ8+vC1DiR
fvNu2ctLJrQm7DTtNc/NJpoLaEy3sHZggBwMm/Y1TaHtSFhK+pPjzfkhn0nBGuZxpKQMTCf3WA7l
FRcBVKocAWO6GhobTteiYrqTcmqGvg/7VCvtUw4PMVpv1URDPDXIdc9J9FR/Jdhhv9sLirCZV9m1
td2FiIUG6ZbOp7ONB/pLcWDL25+WR+ggbaa2TBbv2Tp2LbPuq3H2CfcN1uVSvVbGF+J4j3vsdbp5
TJp8MBJJ1ZBn+35QgqrNEohutf2hqYqeDV9gmGfy3kb1Ztnci5k1Ge+HfYLaIyP6/j1ye0wii5r+
4FN4t/Ix7hHVmGWyXmMYVRsN1bk3sz9W4d41WDKxoO+XySxY5KDsb3LjjFz1nIrW7C69l5+BnuNf
PfhgwzeHZ3PQGCUMK9cJptB7xFJ+6rqWsYXTBlk6ey+oxOOsuUk+5dIH1tTtx2U2f1rgqXza2w8Z
w0dhUXFm5vJv1srbCHtdWPayPIJEyK+YdQ+FK9p41Gkci3z5Ka3lQ2x1lZiGRuh0vjleWYRJsu8B
H6kOuITVTZo5x0yTGI1l7BBqpoagq/WG6o+GRGgiuK0rCKwePzpIMhFAUKIuFtCKmMucCouFcxTp
ViwmBsoFtKhbzBeM1EYwB3wj7n6q2bYO7V1n79VC4LqxxXlhsU6lyog1EiaKp0cUq1sjfTAIiIMP
ypZZ0qvaON3K/rtssh+ntjPkLO+pE8NzmRd/2pQswKLSN4KBw/ssxR/Yjvs9bf1Cf5HZ9Bkwlyit
HBaADs9INx7G4nwOxb7IQzlZChkYuxrb4ybcEWN+EAV7MCbWGeLoWl40zQzEkC4QU/rq0PuI8Ruc
pWRxhr/D5MyHfmmmO+TmcLYwasA4pne70b8A55/57v9If63jNT3TMmpxtuZlMg6+dgb/+Vb46f3c
yze3y7nqBhUuTv7iW3l6tW18GLLBP34bAm7UDyxq6Wh/EJ0sQlyUFwxZUBwwjFxdN8dqsM2XjIhJ
NLvtoYaxEMGYxUeyuf8St9mezNUwLy5KYuIsfTi7efNX440z8/qfWRbmFYJF5w3jBYHvplKmwHlz
n0aWbz4d8v7iF/rLimB/Xkd1uVsxg6N6FmuEgIl7mAgMpnQUQ/k1jCPNnZB/JdbBtLf0u0VfvTNU
4j+q/ZdvN0sUQb7QcbQlabd3kAf0VjslnsPJFJWr5J/hajyYNhoFwUgZ23lmJkb9UZclUSzfZu2V
rV8Z+LNziihnAIU2O7V5++ZtOntC04dp9F4ye8QMSqYkk+Kv5hXlYbX0VwqV+Ti7PjtbDRHPmu6H
TrP8abGzX2As2rwY2wQYl6l7Na6n3WI6aRIrY/kgwVQ5BR10yDAVIHwGKm0LkY09ijxqQ27e9VV5
Z9niWHj+/ABFDm4sROfEUVQ368bWxcq471AgZ1gTkxlkY2/G+bAiYeP4C7IcLV6u28rbC88BlcZb
zV8OM1xBnXMH9ssOrJparXYiu5WEaw0MzHO9HSuOR8eXSUfOmnlHk9CgFrGfge9laP9v9Y6dZ+BL
bGHjGhsmKtjw3sbT72e/Og8o6zrqTHBpuPMOGJdVmncZS5PKXryDP/exv233OGCmcSAbszHlupmQ
e6wIWgb8lc2TYvEfoNMcun1ghr/hZmVxX94QwMr1w9pCnEFPdsKiSq9U/tpZjUZ/XVj8ImYMmtbc
vVlj9sGhzXfpdHnS+xWlD38YLn0cuZV+xNoxha2ashjHp20v8+PGxgLEza06A5zWTpvhfuZ1xnmJ
96hGVoozq3fO1OJlPW8XpbUwfk/turMol4KQ5ajmgS/OidfGCdNCe7GUL9BV14cCmBGGXGxaIBBb
PFODViHj30441xRX4W8vqKRV0gzTY8UvED6aUA1j1NWldilKkB+2rLOQcPZI4JktF9sKBnzJy9ed
zjfoc+ITA9Wx6WJQh/XxfAsgB0NvkBbxmyVWuCl0e3sgPuGH+qR9bwvGs24deDsqwTW07Tte2O7d
ttrusAkBrG1+hSGan4Upk5E910nhi9+0Qc5V36HaDwI4QzHX3RG1hUqIGMSjOwkcddK6kvJRiZsO
Rtwp53lxuayYezeD/GhsLcbtB1ypk3z6TEz9qj4IfX2xUldd8pGpfEew1TY3kgcDuRxvKjnrve5n
1v5tOK6I/7P6d8W64ed+TVOGxbK6SZ7GIreE7vXNHkTLzJ11dm5K2dIsTuC53nr1rrwtLscGKw7q
jI6mnK0Q9XYAtGL5Z3nEEew/2PAL6vlU76PzrE2rD+AZ7yXzItbdWSPzc8xfdaPwWHYy2Pr+aXDx
0aUFH/dK9KAd+DirnWFTA4v8CBicdVx2x1Mv86iZ1/SFcgwFimW5vmXlj1veRMaNs1ppmHKxh1ph
NYhHz3F6QsxqZovGk5ZZmOQYIuKzZRDp5eLFIPEAIuylKG1C6XjtTqufvZUNJrpdZ8Ha2GG2seCC
x2zqe+DOvA2mzFCzsBTa1UL1oTG6hFqVZMCPr7WwfrlMSj5x2PWX/j9v7BLz8eOaaDMWs2rG27x7
7dPoN4g++Myk0i/weTE/rOVz5ZLo8Uc9LPGiMkpLT8vQgYCwxkeb7C0nesoEpmtc7OBYlWwr/d5T
Y45aTDZ5NzzioB5Oer29jDQnmOzKihUeWNcoXtMBY4Jm0l7YkjreYsmyiw0frGfjkSWTVZmFvdb8
HvdG4CBilldr29sOOaPHen+iM41Z87VL50O081e2TW86dizc9y225AY8XltnA3VU9ZE11h+j4FXz
yrI82bP5e4fdfNetJlJtBvJoz/y7uTy66BRYtPFht0xmKu+1hrLDuofyAY0XZqYyLz1297wsTqKx
8frcdmxnq56SpLd0kDdgP+tlVnTNuOqcG230v78Z8k04q3ZdBEYC23FoDOTYH2q1Q1oy2juPCXyE
Xjae1VZ+WEvJkq7d/mNLUiI8yaTsyo4GcwSG19X+fGYxbUO2fT2kOEOOoxSfjWGLO6Gtn+yrknRX
ClOvOz0gXcuzSwRUGxn1+HuZxa6u7rYGbZNUehnR84hruYrvqujeSoaE51yX1p3zFwenc0dE4osl
IYQO18aK8oGXGnNKghL0kw4yDTXWMPfrla1+eZDnc06p1nsP7C1kGlexwa+9JXudLNbAnIRdQfBi
8op3E6X0oH21KA/4zcbjrLQUuXAQZMyzpx3EVuVjN623BggZGcfVIWbF8kK21nTeWScRzttcPw/7
NtBZoy8O/+PqvJYbR7Zt+0WIADIT7pXeU5RUqpJeEOUa3ib8158B9j5n37gviKJpSU0CyJVrzTlm
xecVJNFR1S72MHRCanaZ07Q1VFqw4VjRW3eJ0ssw+8yg5y0IkkU/MjSq64EmZUkcUYBGgVC0G002
QbLFWGxLKzk5za7ww+k7FcdDMQy8VC0dAxfhQovqRDtwofyJ7qF0XP9ipmyRtCtTrIkj3koEKjDt
EC0EDhzbMTvN7H2Sj6FImuM0R5ANiPE+y544Y584oD727sy2sArGQbiz4qi++uX35/2Nv0xuxdiD
LqIiXuVTZ2FrD/RupniklhS/Gb6lWz3rA/LLaNvYaEgi7k8JOJIyK4trEbHimr3J9nYl1rK2rlxa
SyUyh0Qhpu15rIDZSsMDsFWdIj8YDmwbADKng7spLSR3fhdgCSnj4OguftN87D8dN5nWpU9IQh9N
C2F5byXje5CGu0R3By7/8JjSnTiUdcvmxbdvuV+F59pEyzmn8cWCVbCT3fQX8QX9bZSu2t6Zmfkn
osnClDhmwpjC+KbR5crVXD2GAOSXRJ+/LYvK2DWGxTdrzprtPjGiof0tnNUvc4JGhRgpJMcRwo1y
fkiHroMGJ/aCAoiz0TFJ1gwT+sMJ+NIKawY17Smpl/wXq9gTkJKu8t4tV3mjqAIQkRNm/5LMQn5v
2oUAEbsYd6xuGxhW+K2lWwvKwfY2VHJ/ibBzN1TzRM007HIRyu2Zj3wZ3ngVRXFQMTWJwCrjBtj8
A/Q2K04PuU1n+pSTg8ui7AZsB4zfV1ySME4cK79Sd281Gg1u4c6mUNBMPLTiPZ616+h5/ZZVerIJ
3QqDsTnMnjgMEaLNJAKKGAV4czK0Bq582LbHnWDE7x8lBuY+psz0o9Bb2G296Ty0uJVbbNEtUsXL
WW6Hwf8Rk8viBXc85ncUNaSZFVifmDFixTEzic531cBu5WScNhpc0vV5mN1+01Z1fASrR6UT4YlS
2c0IJ/rpWCAubeo8EM6ZTIcshCy1OLS5obZWTtGQd9MpbEvvrPoLDKSjEczT2a3ll3BdcmaN3VBQ
tgcpLWNDQ30z+r0ISDVIouifChfRTsOQ3GLFpr1QG+4G7Y9zyEVkYNjyG4JQ9lZl/Z7NODvBRr7b
pj08tIvgxhIWY6WYhnaeqdPy5dU3rowIPX5HmJN4JUCcDZZdXNqiQsDcpCMu2YY4YSd4kSr7VJZM
rnLI/xYqZ1xltuFrO/o3yx9JmZIa/QKVZwCMeB9kxZ927L+/tkaR3d49rDA7wlMolhh2M528AJH2
NlXuDhgQm4ddNNFVMiqFg4QqLUQ75Rjq21A55vb5g1uwmKioKlzeFV03a+QkHix9Q1qeHqpw7Nk/
G7AiR2jGiDdWUSOzkxrpRwxx9h5V5CWXoULF7rj9Vvg5jtOoGZHCyJ3v1b/xK+WMVsp2O5VCXQyr
qreI8vQ6lbXD0NYGWobS0rGya5gxH+pHrmvTpRdTIifqaU5GLvRGjxlMRQjsIJVgx4Lowq8dVHQO
eYstXeapRhWrKcRPSZUeQfmbRzcc8VFL78D5XACHsy8aDfSOGN9i61MaX1Ap7BA0uyv61XiQlxDJ
JMwYwXh+eXS4qdDlBmDlBCT+ahDIVQvPqLLTtyZPnTMuo/rgOzYu5dLAKtN/mo50T27ss56JmPwC
g5MDBxc3hlSu2mqwj4VFwOLop+POI1f57CGVhrnJRJz991F7QEuKzDoMXS2Oogo+qxZ4yyBThV2s
qXaZ79HkC3qkkovfCU1kv7CwWAwrOH+suQtyr0GwfO5Y4zfWMDTrxPf/2IhHjqRZo7SQ/0xYMnYx
WSL7YPQ7GlFAcH3FR6YxzJsarbIM0JqFCe3ZwDnavVnsZ7tLvo/i08BRUWQS7UJCaIQ7b8Go84Gm
wVdCAc89gzkZjYrVOM8/YUQhpEuo9SHcn62w7nd8wrS8q13boC0xelOvjKKzzhln216VCQlm4VvT
MzaoXX0IupgvJpUGlVYTLhubGVGv+z1cbHvl4pRu9MZIDx7I51XNBhRnT2ejS67LDe4r4rv5Pxu4
7BF9Wvtk7AwsfzYeeCu+ukKka5v85B/cE//RM+SbZOnljXre1PYQvNb0ZVqkkTfUAh5Too2Gz/6C
hZOkuTBGpVs551Fk+B0MjB82HmXE69I6zcOPlM43wG/JjtKwxQF/0jvTHsTURNziKEYjHFERr3wX
XEru5sGNCD1CXwKT1A+0k5nrHAiB1jS1+J6Dkk1WYJ9kOXYHuLMCaRsjX6FpljaQz88GwD3NpPrY
VGIRiozlBoYI99Wh+4zQEu/yKmkOVWccZy7Ig5n0SIX6Als4bHC1V4YiyZki5ER87iWI5bBkXiOD
H+k6OMtgVTn5dtb+dC0D3LFDqPdZUJXnhCQEK3S9A8aR6TZUyG609k6V3cBIrXNnZQtD7WN23zsu
zJunIXSStTReDZI2rlhgBHZ1Z0v7Wm57fHXLJWgehYAHweXtttY1LJZ7SkFw8hNHurClVypNbZRY
kFJkdCNit99U9bJJb1Jv59gEo9bSAtYccb/osLkkk/pHAvTPyyx/4884jSI2DyRpMJ6NaVPh6UXs
3mzcd/gJHR3P+upScl5r0TOIiQQwNRSbbEqrOIcjUBNnZk8te4fp06OsCwezuSZc0XDzp37HABTL
3VBdvSo/4erzqQU8qIMkMoPmB8xRNYReIIk8kKV3tPA3w1ZZ3OpctJvKLHzU1J4JSzIUGzdNUd34
bnd1WjKYVe7iYsWcL0ZjP9QJphxT75yRORlNoH8Exg80Iqp+R5T3k/zX+DPxCTVLMC4yMHXpXfRi
y+LCrXzYTV50VTJu/rjZeJap+zuiOfTWLdgIPvsU1dqXZr0DDL5hNUHv2yLLt0n9yzOH/o05qkvF
h469icZ6npdbObkvBQMh3Oo5qXbmx8TN+kNyCu514CFbJ8nt7GLsX9qwlj0iKLJaJ9+Jrv8RTfHD
MZJm71pte2br/GUMCXq0iEXDqxFGGSgMDiALyPodiV7KPOXs7WC8scfvDLhya6NtQM9O3lFFNlZi
KfrXknr1ajvjW1rNV8PlkrMgrJ/QNS9ZNepYWemnloP+gc2PNKhrMdrJI8meGw42Iy6d6rM74Mnp
6JLvp6giwDgntxI5HD+OuPBwjM92LUkyy+DHa7xVmyQo8P+wLGUjkXVG3xNLmCJU19ZHpcJqW2fc
ERpH40NBIrmNJ5TOikCPXdzGxM2aibMfzWtXJNOpHqNtrep0bwb5NyvzgL7lhEPIoSMp08ZYTngm
ACebgVDuViRcS5bcWRAYs2CjsB7BpvD1PzP10y6XxBXZuA72w4LBUP7M8O93QUjbNnOh1WWWPsFV
CU5JOf9qJ9YXwNMVCnxjSyAdeQim8yZcq3s1U8jRediZ3wInvFtt162A+Mt1VTA5eEYb5cUdwX/0
NsW/mx4khZuF6cXAcSVEfnWnmeZ/0ZW7ypSAN8xeshgWS5Q0l5bJHGtDW9cF5Gluyyx92PSiPNPx
7wN2p3UN6GfDwkrjtHa/Exw3XTP7hA4jO8ytvE10uK9mlJ5JbWIWE7kE0fjuse9LerloHVeS+o52
L4CcqrZ/O5HodkUWYI83+GaeOVZdEdVnpibXZpF40MrDBi33fk9LwKr2rOblxaY+uogEfRnGMiZa
Q3IcUYT09QfyphfaVeVe+ohlZACuFmD9a+l1ElNAu6cqrfZxMiUraY7RIVBVtHX8kUnkxZI6vBfe
/GaLwTpKZ/hhOE529wQUpt6q7D24lGJXDihg6mUPIrv2NFs2C09FvTnZa23TLDDzlBpsSC+6+zPD
azi7siEFXBbQR3V96JGYP1yr9/cCiS2FDX6RgSmFWxu/4wA3dR9S4CGxiJmPNb/GvvbuXe99atKl
koQIHnh8I+de2NzVEJ6c3pvOhbTq+/MgW8aSyugIT/f/cm5WRKr3h3hkOmibwdFCLFy5QbCNh5iW
JXFMwob5YPgQf4nx2JCP3j80oJcXq11T+1cnVDXlvwfUqh393P5ChOvEtDD6PeSGdVZkAxRpj5HL
pCqrgWWupD1aW2KKzLse7K3Fpu3iO7WBYTX7Mzi6uMrsdWgy89yGLimkYffuMVc/FNlSbAuWFqPp
MVZUQ7lTbgeRqgvWWiIdiN2HQDcyCjN7VQ3V0eCXoEBpLjaMmzdO4vhH10ZqMc7Vp9UwbavzV8D5
JpGy9a5s2/A0KrarDrcGPLP2W2Jfl2lDqgLvyJo2An5DxWPcxrzrLzl/0NYw3dfE5O6alLq7NvYI
jhD36LAPiZ3eV3QeYqPdY09q9qILGXj6c7V3UOGu4oBCM509oh5an+rICKq1xlC+N4EFc//1CRxM
7GgHAm5Xaj42ygd7bYdoaeuoPWSD+1N5iGfh3wTrsqLzsKRn4pTCIeYGH1aCeIxMhG9qqUEDZl+J
y8SdG2F36qwRiQuCVWyVJ1eZ3mUczAwxKdJ7bSLAkvHdYpLYmWZ2DgQ9sAmxsL38IsmuGoMxrQ4v
2pSiAT0nbIcXiaCSgzghK/zD3sXZKWztK+1EcE6aCR3oYhVqRfCZZTmmZlxLscGITYT/5K77YsKb
OtdT8XfucN2aAAHBTNjpIxvCn+glW+6uJNpGRg59G3V0PJzGOMw3urCYggzwIjvmi2cDuWVUJG9t
P+dH03ckLU+jBmgSYM4wigZEgaJxJcjoSfvDYPr+KuvpkhMWpo+qQeOo2wYXsvyLSpG6CqwDPQ8S
nkPc2EBuEWYZgZIkUqyIP7E/pcSaWXRB/NL2Vn+dpkfahz31H4LlmMkNsT/DTYHyvEADW75Sa60Y
2NPZG9Oz4tNep2E/MrofPo2MFrLVGAXKp9HZAGdGSueRgjiN+jXDvFIvBMnKpMs5eG8FWUrsfpHI
JuyIr9zEfieti+cdeJGtFe3Nu+ae6zVT/N0ZaFVlQfKeJZhS4R9k30JhD9ckbIb98trUqvne13aP
L/U3s1gMwBNTZoq1ckeZNtGrz35GJn09BWeHTSMUCm9CmS6dst4GDK24q9nnsUHZBMLoXGqFVtgo
nHcu4f04DwBsLQR/kVlvs8j+AMe0K5XPKTGRVq6dRXfVuVe68Dsr86ujR6YlO+10nWWvmrvnzra/
ui5NHw3DZzzABBg1DQlYY0eKtSpB6tt2Ym+7IUTfZ1cwcDz58AjHQNFANeIQRz8ZRXkILfucmvS3
EZqzWY1Ft8pJldinNcSyPvor8ukPjunXpo6TA03cPRLU6DwyGVyx0gMEifiw7Jlvx3UWv2WClakL
BhayxtmZMelOrtTGJc6qAdFv9y2wh34z9xFbJCLH8IGJYzH5KRrGttz2zowrsFPzbTbgqptEK1KU
vWRFcyCcCpxjox6g2q95bP6sOYX2gUoPwxzJS2D06SHTyJU8g1E4eG9nh6XLveV9dXUH3V8mu7/O
SZYeYgvb1BT49MZ8RnL4rtszMBa9CafUwF083lU1fQ9sj44OYXWMRYp7nOIBKBaWZOeMzXrITZOb
5zkOIf+1weRtx2z4JXykHmIqP5yK3GS7t6iwfCQ+Q/AjrBucOJaI97gNic6MuK/kevwGWJpOQG4A
FrbKXSDgPZE8NK/bXJORrUPGZeTEOMuPMqC2ITXXp2kYvwNenVHw2tGpU7cEedoXmqeqcZM7BQWN
kxk8Jpo5sAvRfCv7poTmYeNHDDdzk/11k8SAV1+0yL4MFumEk4zpTPxSJDb7KW+ZbXHbDReEoMSc
k8b6hUXHe4E4X2LhwrFa+Okbggng2f6Mz2PhGAiZJXcjK4Hg9nGOgp2BRb1w9lwIZdchyklATeaE
ThhlS1dPwdorsnqDl4WpZzDw+fM8TfFrUhYXupLxlm/3K4wrlPQpV3jTyhc5izubn/SBelHBDdhV
uLpow2MbTLwS1U3P/aCN7TcnMpjjDt3ZYmxzVhnmmAadHZgzECLGuG5N/Bi6bn865CcGo4lwYmKI
JJcEB6/OR3jZ/sy2wCwvHSqdXbvkerH6qJNqcKgVZFZs9RBl+66vv9Om29aj/d70BZ9FGL1lM43c
pjiYRLavipi+CDoVpKEYKkNv+DWikZWCeV2PZeoWqumlrsiQ4iZPFGO+j60JoQhV30XNotg6WL42
jfAvusa04DE9RquSmdfRJrtn0p+u+4YZmnOtU98zghZy6o1uDl66jHEl+UEfxN9ARFTNqZoc9xTp
BpqRTLy1lNV3vUgHuZFDuxpktff8wn/zEgb6YWC8Csug9F3AVyNSzg02ob2qki+IG+tw6w8pxh6y
Jk9NqLJrnyA4y9xA3iw9Lqgn+SNtMRQGhTTemoyLBkH+72Eu7kZRRX/qecGvxOVdFwzrhsBvHjjL
SGnDVnuExdi+Ze73ic3rzbQmotqphqfdbPU9mWXjT9RsWcwUtB2NlTuw74Ch6qC0acyNmsCclHK0
j0CQ+0NGU4bdTRae6L68W+yqzk1cTHscCvyyPA3WyA2CjSjJtrCCsH/HIvKS0kqLHQs/H22dTTUB
rk24ze1G7XYsJyLeYpXpN6TK5eeoM7ON9IlWlCkTtaDMrsS+t2j04+HBrp49cNv0B9zKwUUl/rdb
E+cCU5SFMq+g+09E0qYB1HduBlwQGErfujpub15t3J+PotQ+gYilD4V0DPtCOZxU22HinHLMXFiL
UAPZ6ksm/VWlkfOuSKE+GeCKNhI81Vc2y0OlVPiR0mbED42dOWRT+gWEhYS5ovw+6jA8en1ubBP0
B7L8QWf911xdoC23VkLuVJFezWBEltHnx5GcwPPYubRuyh42kW94+Mvs4mAxfd3l9Lv27HXq9Rjl
W1lgUTGmU2wyuI1cQ92kDTCM3a9/Iv/5O91oWFKCjjdn+qtFK+cVON/f3B5C5DO/k7LsV045shkx
FNo65H1WBXXe+s6UaT4ODKs32J+645Tlf8nJiF9MWKQ5OsafVW4iQ8gs2nJm4t1tQAprUWEQabOK
jn06GjfDRkFahAwjDXozkNey1iVQGViMxQWXlPIYu/Ur9VCxGZzukqbNL+2BC/MqWr/2HLQnHWTu
TmfMYGOduqf0DYMx9V6DDbmOZpPBzfALiUOJFML39lbvHpsIuFnnReEBarhqGXwxteFfHRgNUKMz
JPWHLyUA4tjLcWUw4QzdcEtSilipYkivCQYLcGPxrrXjbBcVnSThnXJOINtkN9uziBjQR02z3qve
6x5Mw2hvJL6DRsJ/RdTQvlll4qyLyMu+pcOwUZ2VnkaTeS9cYbbcca8IwQOq3WWXbkjzB5TV/DG0
k95qxdwvF/6+LYaYZN3IvED70K89hk7mJL21kcGLJxO1n7Nxg3QGW85c/JpQEtemC/9n5LSomO5e
i2rE5lunCB8be6BHLMo3lS8tFDxfJsGpp7b1m1s0LwYoZL1Z8GKZznRKqXM+PcXKkrezJpGgAvJI
8PbDk6V596kkvR4Xk6NrnHN+/tOxx/xVNiltuNbcRylTRiGJtbWFppAKWf7LzoHr7lnluWFSAvcw
3QFcbIgqQIrxTKSuJJPXrraDN2PxfvpsYXyzvKIwDyN6QvhjCTK4Gs+HlS2uRRNPXDlkB1JwA4iL
x9WIeHMXewnLTmz7IBTZC1tm1a+fDwu0tO7KrfQfqZFow13/M/TSp67FqRZmw4fNXHYTE4OAsDWH
y1qoFAjmGCHLsp3uFY2sS4zya2Agp1YWk3cG+G4We98cfBYH9LUVS8fUklmg2pNjvnQicf4iAf3D
J5dRBROBFBdNcE+J+DgMpXV1sWbczY6vp5YxbyMWrxMxMkr1V7UmndqUxrYXqeQ9EE6F2qtuzxZw
xHfBSH+Xkzq8fb5qtEmGCYs9gUJC2KptFJodBYEI55fMlN9ZxgQQnN67mfmXyASDaxusIVm7X5nj
iA9m6lsPdtnGmCUhGKU+ZqXIjxF28deMbjji0LEM6PjJVL7KeO7PpFksWzq/qddtzTCpaPnR6t4B
xrigtOL/6PnPysqry/Ng1DNkm1r60TEUMy21/33h+b5O+DfXrszts2kyoMyD2Nhhzx2rf/so5NNW
l86pzWMeczGNJmU4Xe1rIrqMdksjtmklonXRT94XBca+msUqCj2oZHN5ZAssDriLuCgiXe6cyDM+
mFMj3AmsjpwjHiojQquXuR9Ard19kJcBzq5q+mpTPOSD9amxHrADdH8GjaXp/fVANVJ8DHDmcikc
CvDmLfBb+/E8WHnXHlSCIw385H+ea0YHIVuUGcx3//d9InbzNdhDe+8v73u+WVvZZzx37fn5tufz
Cg0/sgF1fz41xDK4BW22jRlG/Of3oSvdDoyNSHcd3bOi4DhXrQPwYTnEz+gRpDdouDJub2CbYLi2
f8Ipm0+wK0FUTCXEwjSazq02ukfqz93Da+wbiX7TpewKG+0gQ5myTKOjk5PZbIZO/5qn090rnMPA
5Juwz/GjZX6IzgvSTEslQIIQ3myEPlylZMxpwkfu/UDKlIp6d+ONDOfMoGgZYgo2fqHHNNUUaJpm
f2yv4/8dGJ387pmtUEHl37uhZoLceBh0nfjdb82cSGitH03Sf1ihQHEO1upbX7eo4Et3vFo9uVk9
aLc1hgLOycoi3xca6MOpX6ZaGI/ngZsUjY4iLm+V43EBdcT+oL+kkze36zQNv9I63VVwCz7wJwH2
R0y3scyy/CpQALY/o5mdY+lf6OR6/x6G5WGRuma/tHfRi+XtB6uvv/9/3vd89fl4wMdhial6tzJs
d10zGTea6SGbCiQRuEAkFi4a3Cs4nty0/PSVqbhaU/xRmaa4fnt98dxMXyyiHPbS9H78+8hHPURd
8FZMKrhqlRF7XNFq1gNifeiiPNl6sT+v+GJfczea/uli4z3opXfK+aM35uQXe7PmOmrwTt//PZgM
IMmHZJYQNWywBckHeFW2Zg58sUcnDjs3q0/DYjPprJiNcBbMHIvn8f9/DZBQbnHa8ubnS/89PJ8j
5CzZOPkgNpXvqG/YGFvX+WYY4yvGR/OEAg0MQkeGHKwSXLRa24elPrxl6AVNlEz8swWWcs2aXyDy
sttkFXT/PbxEMDoXG4LFG6RpwFozYJnOafAuChpDvaXEKZK0ScfBWlqrrMoef+NodQIBRRZClQrb
g9OjRiGa8Y/M0YAHJfGDxGBTJGi5afzApq3QsU/UpiFOVkeIHlvw4VhGgEnmIXiE4c/SHaa/yTCT
JWX+9oe4v4z8AsPV3mvph95rrIhOyeecs9puqdMhtGzSzrWugSZFIKh3hUlSzGqKxwyNNOEgE27q
fx+S/uJlSCXxK6tVI1uM9VZKN7xB+tX3plpzEeZvjkvkJhKiO7o/mxCyMuJEU9XXVNpno4nSl3q5
tkrKuUPUg+0j/F0/nIYsTmMe3UO3rDhAsrDwVxguRmuf0qDdzeqtkDr45RFJtc4Z6NzdGNdwRNrl
/XkYwqa+O2WOn6ldBH+IjO5pRquOwcLicW3mCwqkYYWBqERTpPRLrRPvMACCFGP1vSV+9fuErnPn
ZA6QgNp4lCV/nTmApNMirX4Uhd8BSoP3ntrde2Fa1bWIicfBn7Ka0r3L/o7eSZ9/CLtrdrLHoofO
9XOebWzlxkuaejRwOctfae8aYNc6MFPmoepTH8at7j6aAk69DJsfyMPY6wmmsJbVvo99tdyFEdS3
qJjZRP0NgqSjP5y0zP0Z7cHJDD+8qn4paAysR6cCRdHax8Cr2i3ckP4yN7hiMPnucW4ATvdRoAV2
+Fc5wXdyeci3KsD9pOPQvw0EhcEs3E6DZh6ZsWeY1UDarHYJYVpAifTx73mR/yPqZnwn1k9Us95P
jEhWaTsQ0FHmJ2GQacKGs1oRIeVvHfXpeNI4S9f/px9xatiZ+4dwveKYZA6FoOPALPXoR3ZTo0AI
qH8MOjJ/6vpDOjo91UFBEr1ZvjGP6PaToRnrm0l+gtciKFqxVdsDw84gjOg4h9VPoGyR9tJfhANS
dA00eBL8eg+jQMluYJL9Vafis1Cmest1Gy8xPexVQXAhsaCdlZMtPlOeThNiD3x2tDuQ2r942Dx3
BcKc7eSE5Q/C4W+OLAIucVdDkwzJluvm6ai7OXt0peHs3Tz9RkxAev3vgWZEeiWz8MgCT8s9UU5/
oiG3ZUblPgjba+9pmNLpd9qPyTVzyF0TGdrLQ0OgypC2Y6ytqG0/yFsO94iXbibKXgF87VJJ9Y0P
r399HqzMxlAS0g9KKxVkwB1Qe8lG35+v2nddjehrItSA6xFtxipjbH3EVi3pxg7l1rf0dMRZ5Vz4
j9tDTeY5KAbvGjTjfw7PhzWAtXaeWAAVQjCdZ3zlOWmvytjVtWyBYQxi22DH33dON17rxIwOTOC+
noN3fw7AebpKhPSP8J2JMGceuBzqCPX1Sj7t7MtjxyLUxMFX8Hy1Q8e1cuw+vjTDX6e4xUWY3dks
Q+NqiXbs0XUfQ7RuzNX7gV7AQhN3hDg9D9n//WsiFgGG2nILZZT4n5enGlHRPOh0ay6/2BvIrh2r
fdKn3Y4NCRswkpZR71bGKVkOtE+NQ+W4tNBtdQbBRg8VF0W59Vp8WYY/57DyCnWBcJurK2Muyqf6
0xfjtkBdfSDBiwi3cAq3actULSOJ+sC98VVn0jzrZnibEm1hOtA+xreAnKIJe7044/Zz33Xib/Dt
dEBCaDqQX76BcnVl93gfsY1ezJDwxLSPmg29H/fqYGe0yWr8DHdhhaRuRsP6SRel4ecayK39EPQO
IpguatFAkNYcBeGbVyaXpgX7G5JEj07MnbZk3Xobw3nFlTriRr2apjtumMrru5bid4q9/ORrg9th
FhJcnAM6sUVIORkiP3M7Nikpri1kRPY//QxxvEVcEs7sTSbl/eri2tr2U+dsTVMGO0M6xBDFrbMf
+kqxYBrNWjcO3eQOIdQ0pfbhGaIXN7Oztlp61iqHXlyWCNxY7r8FUAY7UbHH6fwrVod1opP0SjIQ
wINA1f8ejKTfy5i4RzSyzb31J8ali2uAP/UvhfqPkFH6knZprYOKiUy4BBth6KdIsRgHOrE7npHt
j2crmTYNkFomKN78IWKMwTYFwB7Rn7sfZIjTbVoj7kGRoUFgYG7EQgWQlMAXoCcXgGRkGTBEpHF8
JIeZODUG0qve73G9CgNPLTNGps7uw1k6gmo59DWrF9mIVVYGL89Dq4LgBbUPvghoVZGe1gZgZ1RI
qEQXFDqTbfSqDZyByUXgRBZWYMf+txBYlOAbPo1A3JnZ2C9AJPKL8H3jmNLFWYlBDF9KS3izuXlN
BuG9DDE2Z9cI3miz1SfDYPpbZIZC7BZB7gqdS9c3SCOFmN9lO6xbQwTveVrhzoJqPjlN95JPYNSj
iV0gAkvy9KKfYWUENxd84S2PkMd6pVy4rFPzAOQ6Y5iLBfCrBJ+Wtzw2EnJgYmU8OJP/Bq6ilZRZ
7r0eKTzqbk5OMIFODT7WVNXJz7AxynUUheO+JVN1F85meyszp6YEn9sLWZAYVOzBvLZoW7/lotkq
ZxI/Rhp9hzEqCuJEM/EjqRibLZ3nm+MQdhfF4kRYrPzRIfHbK9W8uqzVdxjV+I6D8TB4vmQMl5Mu
kNjOFnSGsRKID2/jqPb89d1f0mfeODP73YyXIqVfEVp7KLHWi2NYZKZWR9tDsvp8APeBSJYmfunN
XynhGF+GYrACDg1TlTX+jiQjY6FQsY7st37HsXsA4+b8EF3ZbGeUU+e5KIJjWwOD1l5FOASKrBOW
R0JDvaHh3WN149aj/x0LGdawayPmuYjTqr0C5PxISDp9zDVuPAP29PH58PlCJ8JffhWQ/rm87fmU
7pqLhKRzfb7r+TyOiHU0ifb+fAo9fv5wq7XV+XToDYkFJEr3nSZ4lqg8e9h7pUc8R+GfKgj41ub5
So5jhTpxSS+raYt6dkd6o20au1YG1jWr9bx3Usfm1oeFfjmZzkWsgsP8C8ZScHqOu7pYROd+uWH6
XU1nhuyRwYHkybN6OfiYqrZWCTBmefTfd//3P1btde5HtdbBNCPqsopjVM2oNAY4BSMNpx8qK29j
2uR/k9S4otVqX2snwR4CiuoUe/EzGE0RSCAsse+8oIP7z+oQwzsnurJlLa2M93AybQZGSKZkT5MO
k4FoWJnBK15iXz7yZSo6gc/emVgK4NWWaL/i4EFRr49Nv3Yl+hhbhfUZIXJ/HYgCu2rpW4TOExnK
KuCtGEGXG4xUYjvabCSoUpmDwx0zHbaFPRkko8YhOy+HEv3qidDk+ygiJELa2MeL+xYFzHLq0fSK
mUrhNkKZMIzyOizq8Gjx4JperD4Hsh+gb7mc41HybRYTO5YqREnAMJ2MJfL0MCq381jQjCNBtMd5
e5n8O5jA8d22HsPM/j3IIC5QULCgTNAWo/FrnsnY9VxNIk2RPyrABo/c8Y42UoVjytV4NlDRnRma
V7tGY9IerDF8+EW2E6UHmxye6sao+sfc03fSNRJpPo00zO11NZfTNfGsP8D9j6XKxCOrR/EgVu5/
2DqPHceRbYt+EQF6M5X3UvrKmhBl6cmgCZr4+rfI6u4CLt6EEE0qMyWaiHP2Xts44Vn85cuZ8NRX
9Ly8vD8VIWDsPFXy6FOkxY3XPOVR6R/aWnZXBp7V3uurYh165S+viC+2bY8Eq0HdUv5IuBpok7BS
Z680XiybLkA+gFqpx+CiEgvuFB6To1mGVAx7umSksq2RuxCsNfe2iEu9Ro0YDzUBB1BvBm+LjR21
F6f1xQ/tk0vIyi7sOyjajpFflgV01gQ9d21e6kJ9aGPZbPgbGAI6tnOgkffGBN7Yt02SrYvMb97c
oR0oY0cHpILeDTUGi6B9VVlmQAJi09/tFBWaXQdGehUuh82Lv4c01p2zQbtyd6i2VSuytWxD5BqG
Cp2zBRaXHr4mMJCBEF036WuNXfKlmhe+Q49CG6B8eOWgvSgFgV9oADntaogOiAmILyO/6WwFMHHS
SRTc5jGhdW0b7iuavV8YLyTe9BkHjMLmk6KvXYDAzBCUwKBJCrw4hwhzE5qOIu6nM1b278NckuW3
yGcMHGI9JQcDQdHZ0qkrZZ7rbYfGKl46W9xAiKU3gZrypSK1AjUgvccENQx6OuXtELFnF9vQta3d
g0lIiiG/68wSbO55NFtyk0BJF2n+3coygD1VnUaXZmr23Zjn92XHsvAo0q0iz9QedpluJvKXxoRL
J80H/cD4mRlgWYWnpKk1xL7twYt4VBA/8pOCy/chbrq9JaLvRVfTawCDtukpkq8LXSD3qNNk1ddW
/RicZNo7zTScuUdrUK2D35RxQAT5co/zBEXnZP2sge5CFiA21ZsoXNdR7z2bRCMFZvqigKq+5Bqn
p5SYfsZ5tReznApx/rKTmcS2dIR6csdyTcT7+ExqKyqKrPvEKudc1ewNFuTfqZnRz60R23qNSicu
vd84dVviS5zfpdKejQgksZIOchOnqvGVE1XtlZz1VgH/Z/XLSk3nqhftxUqEcUJe6lDcbL+L7G6Q
O3pY7uXLgml8jtZ+1kH4Edd35tf7LAEApyejfSgSLFtw4XGaOE73xpcvt401y07DxN3WGT6Z1CWy
qtSQkEl6c7sMrtCUbDVPmwhuK8cPig8A2amuObhPnMx5EH/tPJy0+E2FLzi689qyvTOguRB5JOCD
ctiyo0+BysjMq0HvtjlDBw0PRtYR3FPYw4OPSPVEizWl9sthfv7C2bzIV7fjaEY/kAi9pn7UvVEV
tfZKkVajK13iAww+AeRyQKJ9n3DkvwSqmw5Tqcs98c4AKxAM2dASW8CZU3KBVUMZkijgFIdYyp1v
3lPWPGwh+LeUhrz3LHNj6hoseoSMBzOgEb2solUrwWslwK6CAukt846z7hQjDklIAphw5+ErC+VN
H43Ih1MT2lNA1YeUZQlsai0y6W4q6K3YNaGppQI2k9vjh5jG0r10sbynZhc8WZ3pPzncO6mZjdFW
73QMsXUQnPhjbMzQy4ZlUVUFUStWaM4Fv3+P+rt7+aH/dzc+WQCUsU6lOWIaTsbH0RFxd+2TPsYv
apbPxJEpfDq1PHYSOGBGR/Uo44lw4A5dbFPU5dUbk4unvPE5rWeuNrCIQk2/iLo9G0FUPY255VyN
kJk05pnhg4TnEgZuluyWVfiS2iqmEX9ZVkmnwpbo9K+d4zD611I6gvyQKYv+aA4hdRtEORcjG3/X
lWVejKkzeSpY9k6QUL6iNUR+27Lx7+LvgQz6CRtTdr3+3wNzwamPxgZMqdBRq2lUy1GBaR9alDUU
bu1sTytb+4D387vPgRZOavRfM+aIjOM0yMW07ESgxfum9AfYZHo6rbABj9fYSojfmLrzsgODItaw
5ZD/XhUKOPR/RwRynjLpILoGs9FvlYoMEJTpy+CgdvS60XURJibuUYbWk8d4+c8Ry7HLamMI4hl8
MCSpJX9MnjLuiED/WRRAQxhouvrh7w59PmSesiAzTElY/vcH6L/HV4fQnb+bljeamFgcvPkGPxS1
g/JFB6PsV/XFiEKHBixFn2W1Dzy2BTy+KPsTOjQpv9mG6MTRJGXJxim64VMOyKBTPxgh9eX5U9X6
35ftqShcClREgGUoWs6pNYh/vlQVPw2ibQ7Lt2t1HT6Y0ir4zs062oODCU7wb7XrsmhRvVzJkzz6
Zjf82b5sAvWuXUXQqRMFsVMZpOKB90o8XLItb7AU1/bYKW5YbgfwtAisXefi6V0hMI8vYZFcSlp8
j78/ZjsG0NJ+Kg/Lu/xZ1JQT/bw5trqxKbpTwVz3DUfIiHSlXStTaOQbjMmzFEDq53206I0HBP7r
sk/BU7iPsntb9ukhf29pyF/LvklHNKOrtl4tqwPNn4kR0QnDrToX82J5RfnP2qKdzBGj/rsjGdCp
z2o8Ck9+flS15W+Bfthf53SauFPll9KmBychye+W7am6hwwzP614eitDwzwSxSKuWoCKJeEWcBhr
3V0Xx2KKhvfRnPY9vREqrAJFV2p+z+He6TXiH36bezJ61OyeKv0XgB/QqCdCOKfEgdBBcfcDzheh
C/OrYd6W2Jhss2SCrd18Cl08O0Hgv9p16N99EtH1puEW6OrV3qA780jR1W7Hkny7qlT1g2EY1nfV
6PdmPC5butxs8IBEEn9MSFRqB7SMsWf47PTUqikhNg9doSSWURrdonxiijZE7hmclHEsE8M9Ajih
fOa05F8KV526YVTQrP59lYyFtW8hDsxWmuEOk8I8ZQ2aUBFM8h3x22sAPQN5LRoH8y1VuHpSj5bm
PGpbFg2XwURG8NEJm/QMHSA9d4pnTIqxc4scyt94Ux5iV49dppFRtUa1ftBkbz+LXsFxnyDlRpU3
rVHnzP3mQl30nFQNCzLWpSa+MaIPWxs10UFSPi0LiGzU/Qn5aU19b0+4fSJkqWGZ9AxWyDUE5g75
gyZrHcDKA0FRvxf2jX5KdJzI/rPTrL7k3gR4AXzmUWn51z5x8gNamuEC1RUluqF/9HodPNUhE6GY
gQIy4OHu4Kq89+EUndu4uBXkTYD3AkNTzmOtUcZiU3bMg0HrIiKoCqZKpwrVLJpCrzm3I3TJVQmm
c1eSIs9J6j9c36v30gbmHoKE3PsJnSWA5V8TX/1UofGkd2NDXQljiJlkOg7yztiNoF2tecqCHrLZ
BrhiuVR48CdFcaEDZe4AqWWgR0DsqK6mPFJ2F9X3ZEE4vzLV3/2wnVtTWJ6xcOlHf6B2aNPN3YaI
YjZU6oF/kZx7JCQFeaHNRFQUJpjZrCwfUZOYZAk4MZ4Xaa0pVNdvlJTsU4GjdGVmrnjD+XLDwfOz
rOVd2sA7K0zZW9vAXBjYyRoTxIA0zWjWtQ9piLltdQ2n3jjroZ0+HMC7lyhwyCdzdeNriBXNwsT7
ZVZagE+o1Q7OjPtBUMuxmwrnPp9o7wNdeRkX3bOcovJ9gmxa6OVbk6vqNeedlq2a2w14/9vT8hP1
QLVIx1O77GvLQke/iqrsz9sNcqCbEte0Peb3awaFvibvqKnPv0yTj8wcGJzF/rEnj5PCc6eH97rg
RPcTh5CQMQzu6GJRfcwLaniXAWTwedm+HDvFLrQp0bwsR/3dzqtoY2d8QP+zo3D7LVTb/Lps/7Mz
N8CdV/XvRpUHvGM7vDrVNa5m1kc4z9mXdbw30R5pMzoRjCyE5JUb0+jMfSGwzpVuXZIGHP2zYBhW
n3R3eFq2q94o/uwseTLRZkrWVeF49mr5geUQKwA6l0jjumxyWqpLzDQ3ok+Icfb6V4oEwFizaNy6
WHIBVUfVXR8lmEQae+3eSbKzRfhqbBvvRtvqx3AaYbLqdXsyHfvJRCl7LMI5QLNCGOxKBl4xfa+V
zQxgZ2swfM1qNmhkDXhzQ353/Y5RZYGPZK4HQwZgrARenm6SFkWnP/2I2rmFk9Ff2rAeZs+6x6lO
nEuTonUNAsNYPek0ig6dHc3l7sb+wp3TLR+qKcpzK0nz3JR0YhHLynLnoUVDkyF1WhFJNCGJK3O4
wKQwWgDTX03+pb1A20dJLA1fEzNg1jNQgFlWsSCJm/CH+ZR5k1OYPI/VQLCE3T3JFpuZFljiV9U/
bL2MD90gBHAs2qQg77JXWXxBlGS9yuC1ooxCBqG+ya3umz/143vRFNs/2uhZ1Sy1hjSGRASrZPoJ
GbAgVbEcNoq5xqUkE3XbxqDJQqIRUOSiVvD8gikLL5glaAerGR+R31zi3jAOdkOqZVxb6Aj1Y5S3
xjNaOYE3kWBXM4oKIm71T6DozotXGVsB0RYClHsPs/Kr6xEjOASoToxxyJ/swMufIJisGEX0x3ZO
+rMKCK3F+IXEteyIK0eA7AuSrV+OZ9y467Qy/FPdRe1uGE1QuYidMdABArET+t7dCEW6RLDdI0Jq
8La8VQyuNoqGR1DhoIp7iHQ2n94G/Uz/RPwljUgvgvY+zDdqOeb4kEiZDAPneyTBGncw1o5SN5Mv
bS72dJOjV2sAHtpqzo9iiq19P2QJNdA+PDfzwvXzfxZFTPaP7l78VIYXNWbmodRIqqbfTQHEEfWl
9rWIZMy+2VPWJVYCfyfihlwSqeDIndHG5tlLSKcbarx8vu0NJ6R3v1MjOY2Zy7TbIpkaxWn/KUfv
PS5bQRJs/1Q5DOqAs77Dd+w/giLKj0mHincsO/LciDtDOakFcB0hq9LOaq5T2sBK6JGit8YEHIic
1mtqNQS5lO1Bz/DFdPP8G1US7b0qDfeWjWOX2XO3byNZn7UpPmPztA6U9lAITvG2FaUBsJhfqhvF
Mw2MAq0MfnGYNdpLNHKnt8I4ptjip4zd0h7IDIVd1EDbsiQBtU8xKwak7m79vE53ZTm6EORGaHNx
gdoreENUVxIZMla7j8GmSuFCkWgbLbynPbFgfHpHIpEI8rDNV0sVnAeaHkFDw3QR4t08NHk0rFMd
Z7RyGK4IkVz0eZH2aCb0BHlZH6DVZBH0DYyGbCK0Q7XM5FtcZPxz29JiuE2S1MzujIe9VqZ8NF4G
0MB1+5XjYane51rY3rTRVq/MetbBPFUXWfatTyLtmJrWWwLF+7mi2w/ZyJROep7HkZkfv9Efq3Ar
he5nW8k9bcG9gJZrm2F+WxaqY2iRCDqNctpC8ZIPraro+6UU1qnZAr5BNY/fRNsUI4NPnMD6DoSM
dykm2pvSGsKP4gUPoHszQOavUtvAimFkGzP5dKeP1O9ILdSbaqfADA90ko6VaggB6I175kZXewii
fZ/Y+rrNzewGJgcEd68f6zEpdqCaLgz/UOm7Yj8RZLKXQfTDY6APJQwNcksrc8tNv9rJZDLxwTg4
ZkhRbOIBaTZ98D1llAODU9uus2MfYTkNLBQkAbrciFA5q7ICQKzY4EvraGv90alKXEt9ihQg979o
dqKfddPltoWKChpvtxmQqayTnktOw6uwi0MqZW7TFrCWat046clwy8I6u1eB+6aTHbuzyuKgkFwc
euoV8PRQ/isnRpbve7sZe1YRg3LpjeoWN9KfgxPrvUffHTF8pxGPogMwTkGWNxHzVkYRmmx+14TA
Y7Cwd02F0qxudHwkKtRBXIbbbC5HDgLmHSLVL0pm1noKc3gofM5rwyP9zq5JXiZKFAJyeKRn4h3s
uR5pB9l08OhbrsoyEndXWmdqHui4x3crGrUTUk5v4xL2e9EG+83QiRn2ZisNbYzbHMyTodDQWl1u
jNqn2N2R/lughNoSPDtpNCnH1Pg6xYGzk8bQnCZuXC53XyIbPLmZsJCsa64kq9MF6liTcAWyKfZe
nW0tRqKXzI5/j5Tvd14m/DMNRW7I9uTM+V1CNlytpm16hyT+HHEk4Llw16KPo00vC+dY+KA+Wzc1
96Vgej011rcIx9F5ARhMlnnkuemBJijI9wwnZkAMcPOmpMvu9jXzpiw9B7MpRo9gm7vf3MT/2vXT
j9oB6wvaOc59ausxoAl6TOSvdnPyhEi8TeJG5E3wfZF1kn6OKruVuh2vc+qJF1PihezcjAZgNyAS
reliy8Y94BlGUdP7TzVZfae4CJtd7RfpYcwJjIcbQ6wEN6lOizADmmdpivhZs0P46RK2uWlYxKKZ
/ktTJfVHjWlqPcgIzY9haZcqyT8H6dGi0L27n6AYbkmjv9WyRTKqaUSHcWWt684vb17SgZsSHjUO
HGVxQv0HXSad27jAlliYW1NjdhYQJMvdGF9gnxOFUqCMoc+pPPlOVZw2dNnHkIW6Y+9Y8UeeWOKC
A5DgDI0nvd+7Djk+pPc0kT4rJ1TFNUlzsJL9cEBQiA0m9fqbB72FToXzbUiEOtcg2iF4PuxoOsmi
Qc1nmz4I7JfQgKpERBXpmhHIIGMIL2Plc49Rov+witnyouXDOZwygD5G7x/b+DMD5mRCtUXO6TYg
x/XnAZlWmvOx6iJHc+dQ3cKVi1qiNcPLoHh8E3p+RBNuYkYgqhslSybB1cOtbknhDhHiGzgGxEwE
JtoztgB9psU19YjhkDJvoHc1axfNFS00cA+o5cqTlYzrvIVzZkQoSGpF63xKqBp06uJN2XNYER/k
QKFbN3b6EVgvyO7ybW8NJai5xDnDQw9ObaJfwe1n+5IW9X3wUj5lq6G41kcWZOQ+L6lIE2Po1Fm4
tc340Zm19o1+7dVMyu4DvEsGRNHBgEEBnc4WoPnG4u4BUsjVwYuQXAGrdtv52T6I+PJ4JL1jag2B
LdGA78pmr7n93eyUdtKEv9cDEWzKKqe7xBhgFQ+AHCotpiMuEIp2Sai9ZboI1yPI8OfONAxilPD1
+sJx9i3RyooQhlUoYA1nLmN92MXojJzut21ruF+buCf4yNgWmo/3KUIxW8cIrHV1osAAxa5qJIM+
H3qngaFFg+D+mebGmdu6/ZLhoMA/HG4m3bwmmgNqIVD07VsaEEZbANgJf9c2YFqZ2q9a7ZITOIz1
e62HuCJ7/4WQPG7849bBY/BC7G7/COh91FnevehmKxkQgf225ul/ETjFHg4oJINj6mSkjRYarZ86
X2tequ/8vFdPQpECmdUxky9gck+AfMp7DNWuaTCKKtfpDlbvjM9KqwyCPK/Q1ugqehmI/1lptl52
Mur1tpEZjuvQiJqL0EY4kuDxaHgZlNKRadX6p0yq4cIboxT4DTMkpl35K6WWYdHO3NEYsNYEhSMW
He1fgjTMVS9Tf8Vn0jwVXhnv9B76uu8GD4/7z/vQxIgGAnQ/mpW8d32mLjyEutWyWmkpDorIR75O
II9VEmXhNkN99+M+OFMFP8dtMR7AkBYIZ1z1FrVWeJAYvdeqidRb69CAdXRS3LvPeB6UJ6RHJ10H
VaOk+q6o1VO6nRvvBNwkRTi9KuRMoK5K4PVXMUSohpCNm3b0m2kTRSHmgwevxGc7Bma5BvhDhgOG
K1IUyuhZB/rbDalxK1ICfyaoMhCb2iejyDwkFA3D+yT17kaIBEWhejkQx9vfE6VR6eiN5stEA5fY
sfo3Nux1O3rdD5gHBk48Nbxkid/uEtcn1a6Lwj11fLHi2uqfSp9gTZod30TqP2hhuwxjx+fYqr0X
TWb5WfwxrsbeVxkhZgvi8c0MDdDjBMlva6uYPnEkrfTkNbbi6oZEGW4+wiBzm8OoHWOT6G2c2Hs/
5RlEdd5YqVmwIlEbhxHJl/g0wRWJm5E1vxO/cvf5aAAYnlwCTBvvJcjrL8Aj8muG1fvFt/N0V5dY
nJedQ6ERZaTZ9+X4mKL7rtAJh6JiH1z8Ro4o+qTc2GmJcn3e1qFhgfU5r9M/DC5BKvEH1+6PZe/f
7csrqr0cPKnauBiwt/97k+WVZjr5DnQDaksrKoFL/LsI/nu1bPPDErHO8lIj76m1weD+zyG6aRUk
V4t/3sU0HHKWaS6SSgfNqArFS4rrd0PWhGXTAE38nUkuxh+VNqIBd6eAU21GZ2ouZs3kleIa/ZUw
/FkEDAxXIJ39YynKl1YYFFhF7l1tSAhbHmjy1ZQILYBedt8tgDMGQoVoBc6N+ppIf8TKABBObZUS
15Btux5tThrnxbEOKeg2Y6AISgE1aSGOfSOxhDgXtx1/tKax+fNObawfMjFpMC/JmcydLnn1hEXh
gBnfteYBfyxypzloRdKR4azRnQmH5r2Fi7jisjV/5nKubtr8TR4J7owPgq941nDIQ6O5+h50samE
8Qo/9TaaoX/QdNc9e434xXzRRTWlhpXsveDDUul3pkhUWV3rXGgYQUKMh6tqcPTLskpbZPbGVOq6
rDpx8ZXCNfRyu25w0cPDmbiUNyDjjO+m/ZOQdCIFmm8dNqmN0LrvDPshasKrwgsQHYvaDtZpgU69
b/P3lq/jqS+L47IWiba7U+15W9ZisysR50T0AbOQaZmnJ3tmJpxh4q3EnH+ySQnDfYTO2WjqF1gW
MKLbsxRR9hVzJidfD+eU0eDGMABNAB4Xz7L127NV2d9bFZIBnx1F43Yr3XH85zFScxcZsGdO7f9J
9kWyxgfxpUgrCSEd8w5cPxj7GHW2I3YKrjJ/3I+Dz4krK+uJ++yvwLXMkyVIBV2HttzHVFZuy84o
rPMnFW6XlWUhjM+UjspadZ7+FvWNXCU4xD23P/ilw4QgdJOdBJXyCruDOljYiSMgw/K1aigkmaYO
snLeO4ZOfYt7MAXz2rKppOZnMo1Ph2iANpBTWao9rC3/LQCkUtQIk0NN+t1qwL97zWOI0iGVCuq0
jz5oMTbRnFyTSyHv1n8L1ybNGbF6unUHU1LLpLu77CVCgWGRnXnbv9uWV4qQTvJZKNEtx9nNuMtn
Wmu4CFojS4Mj5sqtmYf2H2+MSstsR6Qf0Z+jxg2sxyJ3dsEHL06ZP9ugn1/9HlHvso2udMhUWKYN
TmxaVGlEkIQhkNqlFGclZdo39MT5k24GB4WK+K2dOucZwgGMPPb5eTu8Jkjv5l1YbuUbldzRStXr
ssXjK7LS+fSYd1XUlwpvrJ6WfW4X3DM4TXcq0RrqTG/chmWgX8ikhIEWdIyK5lUqWu9BkM69JWMD
sMa6kPZT3BdzSefWxd0Kxs9ahvVx2eRO0oZR2BLg2/ZI/JaD/2xUdEs3oY4rYjnSMUp1TRQV3jQz
75ZGuBSkfhImhGPc3X6e6Jo0Eii66BjMnIr1ZVclzb2Zti2Yc+/TCExCb7z6yU0JClWAEYoBOeey
yXf7/garZruspXgXUYsK+1ahwG/GQdyTJO++1JeSQKINahFoxUXcYDri3PdV94WG9hYjon9uGrN/
su/GkInDOJS4Dnw9+8htJp/8N2QFUxxaVZAOihzfUxfnOr09L971jR4iIiKayY3IHAx0A19HZkaP
ROOmb5Y2qlW0gcEYNkeLgTPgNarQgehPqnI4ta02PdrTnDsZJN8keUGHEc4aSiyB2pVCPomFWKFU
xFC6L08eg7GscLU9olZYTTiR2+bRYaX1Oz5ov2v9ddvmPeAp0l9NYsAooxsbR5ZiH5EgBleSRxAN
uGsqEu2UZyX4S7c9lEaGYke9kFXwicik3peSJ2NZ2eOtxm6yqSZMVZNtgYzXCPkkpylKs+aptdBv
VAZj4aazr8VQfqETji8FiREBsjnMa/1XUdqwT20SHsZSJ9rAKQjSrXrnovnFZ1nYwOXDZtjA7m03
aF9XYqQ80RojWpqR8bE32txzusw61iLX7yIkpzwmO2jyk7XQrZ6p+tQ/04Y/TEjlNEd/IAVpCOUO
QX4L1EVEBaHmGfmtyHo9mBhaTWYOJ8OAdvcjavqfDT6MQ0l3ZDdZ4zaQw3Rry6exQ/Afl6hu9Ta5
Ji5Kelufe3aVh3bet4HWO6RqBr1098QDktU4647oAT3g+zVEWjjPc4GmNC36mZG5qsm6whsUiptT
yXQTEJDRDTwttYFygsTVv5KGM9xUT+h20+RPVuW8+lVrPgVZpLZhV+IXMVsI0ejH102JP5I8N4q2
3isnzj7thpvZIBFivoVExieQbjB+z6jBQ6xHqFqFTvt9yPZu5X3Fe5Bvek8ds+oXajn4T5lhvZRh
eUpq2vTLgol+CN2wm79pIc+0oyELW8/TQUsjZ2NpCYwOK3obGMAfHVm/ehy2DbLeO2it8VanBDOP
ovQvyp1+GbnGdG0K8V6lr7bBsJnJwbciaFAjkBWO/kLIWdENZREImk8NU9RBuibCTN9CoaGvyEBg
dAOErkOrDlOiru1AoDZqgd+0cB0kQRNtcgpu+Ot5iFqULQYr3QYhVQxHFfE58rRvMqqnM7pv6+YD
j6PMlRQExaT5IUwAZlGP1e8j5Jl1MJB1q0gO8nlK3x2trPdVaXy3zX7C9Z4Cwh+gSxe5tyEH7U0N
sTg2ZiKfOBvGixLuLYQS9xDV9EOq+rss30weEudl0Yf+Z6S877otXlAfgG5L6mzdWYO+i/u2whYQ
vxdxevXcEaY+MQibBNTSik7MnLc5nN3ILyAfYK2KmftZLXYWAiP/WahSV6usjY3NoFGtpdHHxZSq
GEWC6a10s7tKNSdjEOVGiNxINjtur0B5BNb2W2Yka8zJQK39gTx5t105RJMB1GyxEBCbc0pVpJgW
oDZNqaYxXOIJiL0gRsdK/QRMJWbzt8K2IE6HxYeXUFqtbNo/BXaLI2br9IA0x2fCxt2MKmX2yBMi
EKSBMyiA9kOn2VsThAKZBUj3mLq7MZLcszS92kV4VC9DQzxA2Zinqqb9FdnWNe7a5BDyZAFqjGeu
S8i+BugJfPZWfYnwKVw8H0Cf8LPXwfL0Ncz753iS8bbnK8BjtSGaUoG9pjlAYZFUa6enCT01Cj/j
mJwoLou1SAdmDq3zHoBS/BqL6W2iTLcxzeg1nIXYIN4IBQmUDgYG5+VGr8H+ak1KH9kcQCc22btO
4G8s+XQnLEWJ9yAKaWfrhNRYjjhScOleCwuZUJOWxCqqBLF0gGVeh+YdGzj/pCU6WCrtWXc1Zv7h
kqwKLlh2No/tEogko+1nqeJfljTiYyq8j1qWdwqG6xL0zwO5LLFh0jLIhYhiaM8FllAYqrpZZscq
J6zDJa3raBA1zRiUIKk0FF88HvkYSb6YOPhs8h/8HkBtnXk9iaCDftPnRauuPJeLmcWTgjMzEWUa
VHYnS6eQH7srBWfuDKri7EL+2jJxIwMbQPFJzWF8oeetaQXwHOQ+AjHYAqokv/FsOS09jpF8pfUw
Dg2cXM/AdoU7pZQ4yfQC5UWCGWXUWxphYQeteAYMjYK2Z2GR2RrTkH/AjtqUqeZcYmQ5u1DLfmk2
yRr6VMDWJRwJinK8ASrxqkTxi//NOblB8Bp1lAaiCmc+LU7/ltXQpCtHMtbLXPeLa48QzoyflWXg
eJLRRku7fOfW3HNJRNmXRDkDylRUVG26qn2DaGewRv+8LIokuAyu11646OFGYQQ6pYXxJnKzugUF
T7GhJbJgmLRD39RfvDR8Fom+RRBIv5pxHhqHCksWFgpvJBnRAFI9u0H7VRqo5MSjU2xnWfQO1Xv7
hlCw2BlpD+8UVvxL3sbpmrKMhzcM9miPIZvzrMII1UjSfpwO/B2tnNY7AX0hkMa3dPTv3e+BcFg+
60pjBGJxvsFMPuUNdUr8mXJfI0m7z30phmWbITwRJUxbHHtfLuY5Z5uASbNQ3k8GZfKpKg40BrfS
d9XWbNKDgR2Y8hesNNcl9sQOGBibHlXHDmpvEoYg4Y1POwas7qeC8UTBbLF85iRzf5K5Snpxghu1
cwRR5DXQPMvlo9cFs7DOZUhqI874Jnzx6mZA3XGSrmLMCT+MOMWONVTfcKvp9G6G7GmCqLHiIh1g
wLFYXuXEB6Pl7V+QHai1W6cDH9eonwIP3q7z3WtK59w7un2mKvPNdnBqMhv/3Tm0oYRhHWBkBCu4
Gz0es/i3biqbaBY5Adx2nDNymnAFzoWJaQNgp1zw1BL+U0j2HEX2YMvJLZ4MF0pQXSCOtLjZZMq8
SuEbeDgQIvTkmO1LLAO6DtSwH5kF29NHZacvdZbNHyUaobw3s1OXShhHIEIo3BkT52eNV7CGykUy
1TqLLfvSDXl/Lmp0VDIvq69WXj1s2uxHagDRNgRYcl4WVFeTcxq06YEc30dMae0Fu2H1UsbdusFu
/bSsQY7GQguJaLusOpyFFKpMZ1ek1njOg248Z/MrDJVQ2obk7sbpd/Lno53JsAqhjTrG4xxqnDrm
yq0pV3IV0Lt1mRGMMoKxQvsV3A1E0FWCWoL5+dS8DxfJyfVO/Jn3nImZaK817z0g+js+lbflEJCQ
xamlOreqc+/FU85pgG/4sCmnXxzZ3sK2vhaTbzy1+ngCdonvvIzkZx6E3LLpoyRV0ZyLWNB+nLc7
QqPxDqHoThn/JR/pkHemV28TKdG66obziLraeWiEjhhN+WlNe+BI0welePtKRAhePNH4+0qivaly
4rNTk/Zh0pkaxtgmu7seNW38ZcScDsW9NH11K5I+erUD2gduNvg7nSstB07ntTp0wm6SNwwnRNc0
Q/8dgiTA4nag4uaNBPuRNBNOnnGAVfYzqFJ1HX31tdQd+zWdx6cN5emkDaIeqRuBqF6mPURD9mdh
ga/0Na6Sop/iXdA56MXK9HUUAQ7pvO6O5uglr/SnkoMw6mC97LWD0L1L1GnLzqbok9eJEXvA1O4G
u0fQNbV9ro/hIRFh/XJJl0h1qm66BvSCSvUL7H97HcW09lovebF0q9lo/8fYeSzJrWRb9leucdyo
B4dDtr1bg9BapCQ5gSXJJLTW+PpeQN4qsuoJ60HCAhGRIRFw93P2XnvwSSLJhseEUzaglFjdt05D
rgsZXjAkn0GBVWdpE0hJXT+C9UKnJ4c+s6hthw4t9L+WjhlId309hN/HwWNcckztB3mNKRPvH9aA
SsgPopNGLX8fF6RsjCawTCttaeoCrz9hXruPtQHqqiG225FMyfTynLs958A+v7lCtzdYnbWFE4Ix
ISadeC2lw6Kb9+fOIFpm3m2clAgGC4OQ1djOAh6Uc49MjCfoXyP820QXFw41ai+W4g1BKGHVqGkc
lZaKIb0XVgc0WzWsyng1jFODGXlNWcp7jdLwJRdp/h5b5PrJqwBUgZTDCq5ygu/Nlyje4KiCNrn9
dV0hmT6mZfnQETZJbLjwAG208rXKIHO1wWf6Wd0JaY8COpnddrSDNd0DiQqFXZl2lzyss4cx0dV7
H4h7nIqvlud0GFJB1iDWJUCuT+173mFRmfYq3c2PRp/hDCrzg8jweC9yWjYHKIYa1al/u9apNXJ8
5jtUup0f5tv/y10pZ2Bf+O1ePq8HaT3PMF8pRNVmu1/7vz2Kpk6ZyU26+/Xw8798/N/88uZ7zzen
QlWn0u8/XggmtuavV1dO7wFpJc/77///8ermO3h9I8blfHH89di/fQofF+dn/Hjw+ck+HoGQCv55
fvTfLv56Nb89+8cbZHBqjr9e/cft8/5v7+7jsX89ym8f7nyvj5cxv+R5/7dnma/8+P+P1x0G02yT
DtqyxU1DIDuVyEM7SOQX/tjXh7Ludfz7rNQgpSqXzMlqwHXc4CGTQjk2cHHen2+BxKlwxtKXStyT
0Q0me0O3lYwOW+m2/PgCcpwrwok9OnORbd0wC75Lkge2eFQhBWOq+2pyLC8mlH6guXuUB/oaShee
auknD6hjTqGNL0eOZJWHur8z64h0eM1kimX4PzRTAK0WcbDRRhpt6LTXDTSOA705HTiPYR5S3yfU
j3roUlrA20YN1UJqGsU6qV7jwqb/zELlMCVvI6o65WmMnqVMUMEYgD1MA1PZ4D3HemrhisG+xwRx
bQUBc12FSXG3NKoEAHvqBZtJo4BqBgeouscF+mKMtspaJjcWJYKOIjHSmwjTfkXq0LWvnP7sFY1x
9dI7jgltTSo0lIRGllsjcXxw0+B5opKJmQg0gzY3wFbboJ9ZmprciqLDcae38S6sUkxnNnVsziu0
/4Nq3Ql3RPQECb8rU2Cor4zh6kEaRACp+XAlWOHVUAqVabWa7ogv8wgVefKMtlxpqnWWsTGue1ba
n91AXIj88PrM34940ikmKfgYRfFu1A3LA70snnwblC3CccML5A59SrK0UeABFiDJQuY/s9hf+7rn
70WMmMIe7XFXO96NhDvmmQkKluaHJgpQoJ3cKtSHVlHQ9rsqopRqx8AgLM3P9l5H0g7mo3CdtfqX
zIsxdqJufEbM/Kr6w9JTk+y7DsJ0aePbI1qC023Rl8aj1/3AwOetasMaNnqFhK0jT7VwoElC/qV1
BzYzDP18V8owXXdMWFhkOoumgF1WivQFxQ+USE374YkARHDVQn3Tw7fEr/jcCNleZG36FX3ePvdQ
wTqWHi6L1DaXsERBI47iB/fJjkllP9a133IsqeGyU71srcYRkkPg1VkKzLeRFKZGmqFLnJzlGtgu
mu8ziUTXxktJ6sqTbpmGISABD6z7GGf7ini4nQB/fEyZE5gOwWsYgRlGA2WbZ2U4Gd1ZqDkuQMsC
eJ9skEV1+j7kcw0mGkGfWIRPCEDfBflJDalyi2CKxdMQjuPJRrunEVM22GOHKqz1liFk30Oloes3
nIY1GT6HqA7ThzHobVJLCUDqeuUzFE5kaLlO9WTwdk2fYeFsaR+TWQQQyTuBHGFWh4utRK1BQ6FQ
tgVf2Y2PUZyiUt93VprvEEYTLV2VpLZF7WtjWoDH3J3qZ9Yl9VkfUoOkuVXI8hga6b6qmicDvM5a
S8md8bL4Ql+SwGnlNdX6ZhUr20Tx0dpid8foqY6PHmwcHvCnHog3pivRI9EP+rqh9jZ10czjQEOo
6JC/qKrTbJrGn1jjR49zXtDYMe1b33qObLHFj2zfO6OxntOkWsuED6ItYVaBE35skL5eDBJ/MEll
V4FSekn5EghyR0E/L/1i3Yhqn1iKcbe9oMFVjuIEEcYKPyFlG7PpduT6ESle1ghlOsIRs+Jt4MxJ
FZQ0cXiK/oJEmmwrWT8vc11RIezxoAgGgrTJXwd8+fjo4RlkrfaVmoR1s1oaJolyzOnq33E0uw0c
oUEFcihG49IUJqigvry0zZSAygFMHJn+Q+HknRTliePRIoJlohgGL2bShA9qh6XYNDt7qxRYmF3q
t1staq+c2NVvagfpMqO4JIkaXMva1FDqsZRiqfhuqzZugcGC2cd8jGDJ+IY7Hoy4aJKVzLR3heXj
ApG4VbW0ASLtM+Jvg0rNs8gmeqFCt3uAMZNbz55KGwHoHkzegqPNzFdW6/ETpLykjHF07XFPllRg
rpngSHP0Sl3CEwyIqH8uDW2jwmndhvQWLaWXKOwkhHkfhpHtaRfiQ+TOrXZJSyigSMx3z2R0MSy6
CEUeNisIhywfBADR/iKrSl+bftBQNs8/M87oZCbX+gZXKRnD6J4lRENXEzEDzNIzKf7XSAVQxtgA
O11AUGb9JbCJ4IQOvUHLaC99Ldq49Vgsrbr64iJapX9Bj7Ufl/j0lQc153zrk7RkI2YwfH5lvgfa
H41YvTCYfR88oyoOUc/ZrNIwkEALtfMyP0r4HF4V9ohHMhK98GpRjawuuTBQnEoKfQD2YRJ5AIjD
wGEk0A1aHbI7MtjiZ0vbbk/6kUCzh2uVmpC/1APbOihZkO3KsnqhV4wsElwrv7Ys3qvNzxxe8mRn
9Wz/ydeZIxCvSa6pnQlyDlwIDn2+rqpcO5nUJqRHdgrLJFYQdZGeak//auGMUu2GjOCwgtkWpi+w
JY0FE5g9uuaO9+ifHUC2RybiBK4RzLCC6WyjtJb8D6C6aEig8pbVo0oew86GY8GhwZnFZKG6cAws
R8gyiOQCojBpTKw2zZadgkewZwmJWKuSx3gk58hRrzH6xM9TfgyKdHrE0LRe4P+hoSbbDkt/cjCS
7Ci0sHnoG+eEpkkeHZ0QPwCHA/EMJHmGqGPtiH6G35H82JqNdxyrCENmjMcRF/NVJj7o5TpNFm7S
E/WG7ANMEMAmevKrnk78+vPQW+ESnwQYtEieA8jou6RRvuoIbvl5TQbTMqK05q5FXuIEm3STQ4jB
zsYBL0pvmyoAq9pgSloa/UsUhScIw/6NrvQUtT1gjzJrbccUoMSKnfU3ZDvjsUnlSXMt1sGWeKh7
UHg6P6J1iyFjbPhx57X8Cl4Yah4z9DwC3F3rIdXOF40kqh2lFBdBcEoORAzMrKucc0flKvQQ/zLk
HpWo07duxO/DbxLvEvkaGGA121kOGcqYfY65T8BgiEKXQyTCzxrsAs+uDhwHkPGuGmf2Ta2nGP0o
wx/NFk4akGJadlGFyoog6jrX3uBWtVsEyxWdzX32NvSO87mMgp8khhdLFWHmIuoAF7LGq46VSi6u
Rc2mKzu6K5m+A6vWnKyk7DblIH54TmofYA0j1YybdQKX66SEGPQ4CKI1jRV+7XVBPMskcOcIYkJq
QzvtoJIQzFwS013/1ALkkb2qAkRGW26XNxc7ap1iDu/qm2N46oOAiLFXQTIQEMkI5JGA5DZ5gV7R
3IkGtg7LN/KjewdyF3ev8tegtavLIAv35Ihi4aUw10cTXXUsRh9yqGLeKw3hoV7SZcRyZN7nDRxK
ZaMbiGW7mMTZKDbugeyMe0GdFkVjHm3CwjbuHzeY3veYeXyuJyntAlxsCs06tbf2rsoyOVVt5UT/
boUFa1W0XvQW9D9wUT4NeGteOoky1tbSlnQ8UawqoRDGWIX10vbs7gBzNd3E76bLvEWXhrpOSxNB
sTp8RVFaPPOReDfmVudIkGXRcPomeYDaYV278arM83elKZqVtLt1IOv1qKjxvq0cKOgmAF1phM6F
FA1zj1xbwBzSULFjYTUIesMmWrQXh2hyFu7NRQ3LBoIjLQt7MNcIImlWCTJy3bY4loRP7NPGiemV
SiZjrX8a/Ii2tWyr3SwvwYHTIAmn+zwkSDgRXjcnjU4Gh5z73kCNYYCxCtafbDAOxis0nosBehhN
wrw+FGjjwdM4Ow7aaGcoaLt1WBFrMyoatMzmF5U7WFqKQsR//PTHf/z9P//je/9/vffslsWDl6XV
3/+T/e9ZPpSBR7vlX3f//oRfMEvm//nnff7tLmdyk7Iq+1n/r/favmeXt+S9+vc7Ta/mn4/Ms//1
6lZv9du/7Ex+yXq4N+/l8PBOgHk9vwrex3TP/98b/3ifH+VpyN///PT2A2rD3HwLvtef/rpp/+PP
T5rUVH3+qD4+qekZ/rp5egt/frq8dz+zJv0Rv6U//pj+Tm/fyrcfWfnfPMr7W1X/+UkxtL+xBLNV
xxa6bkihGZ/+6N7nm0zrb7Zgmm/oUhPUh1Xz0x9MS2v/z0+m+jdpmRa/E1uXFv+CD2O6Xjf/ZqLj
NhEMOaqtqVJ8+sfH8S9f66+v+Y+0SW4Zst3qz0/C+fRH/vHtT2/XkFQ0HcOhXIKBkxBv0+b2728P
mNOme/8ffMVMObKRgd0y4609OPLB5by2l/LbXAOT+kDwmKu/Bm75pcgz48XKQ+qJVPDyjkgqDPgE
IrjeS1kb4imFf/SSMlUhgiBTDr990H+99t9fq1T//bVqhmM5gmFYt3jnNl/U76/VH1utF4Mo90Zl
fGn1Ai1VGutXeD76tSC6+GroPdTv2MWAnB161DE3AcjzJgoQ4gp19k3AyHHyy+DiurV1rJLK2g4Q
cRduJ8fjvEEbqB69onIo4VmMZEiH4Bm4I23b2Nl4lCeWQena50ENbhCxl//7W+TN8I3/yxeCuRv8
D18837shHEv71zcZZ0gIndwQW3q/zREuXXXXOodSu7kf7EGeE1M/OuQc7I1EHtDSPzt4FpYBttmt
xwqDbplR0BsjDY9Psd/6nOZTno4iKOu06evF0jGex+5nHEbyCCK1XjqBRVqDQUxj0h9i3fHOES6o
c2UnaDVG7xQ2AtNUF691F4maqhNYIUa0Y3HcVssag+m6Cqr2mHeNuw1dXLopa92F7yrfSj4r+tIV
EaoZEx4M2buekf8UjX520jWKiDIO+h0DstjElfRXhtbzChukgfmbjuPn1Gp6vtTQi+80e7KHDDnu
khJ3MBJX/EpUNq/Cx7+eqvK5wBCJHF0B+l9b1bHvzeww4tDwunRXm3bynAmj2nvpeymwcU3ETG/A
8Q8MOv+Cz3jTy1KcDKM+UyyIdnqki6PCoj3S7Wgnypz+GYrglYGJEWepfRhDtX2EHPNdZPXPhKXo
zs1z8wUMlLFQyUIt8tHZRRU0dwv80iVG40fGpHgocbFsWpfEvbjpqMKjBKyNPnlMY+ynEx6jJ+hh
7+JGX7WacF/zCDk2flAQjojGliZeeRRydAAJT4SfAh/xGASoWZJ0NZVwx06xX6s4IkbbzeUBvvRj
5evFxghkuurrXAcFkJfEtOj3ER71VXWd7x68yqAAb6Cw4NUm+nveQe+pOpTtVvE14ohcOh58oDao
3g3X+0Hyg37pevXRxr8C0t1Pb0mjx4fEh284OrFYJk1fP4wSL/JosTSEBqHd/Lho1pmbeoB4iKKp
ETujvFRH90AhbkW7Rt2WWSEfe31avsRWsJuDRPJJLVboyJGWxRQwOm+k4sfHwtUefNNWlm4clDtz
qInl9tKeWuWVjM1CxunREXZyNIh0Os6784Z1sXcEWea1MAGCaeMX5ETgzE1WvM2VOxr9jWcabqFe
9zug1eiGput+3RAHV6cd1atvcC/LespjRe5r7VFiv7x2lapdASsdJ6zE8ddVTRwYzFjAWf7zXqlA
ra9xXttEfUYGsGK+mllIeAlEwRzwRJ5DhRnooeVkJunM0a9xHS2RgiVnL3mh5uB/ANiLphGbok+1
Vah5yQEPChjHTd+S+RwVknKqYmCJJegUMFNeNQcHA7enaPk5I3j6PIMq5s18XeE6UA5MYq/aIHrI
TISbGd6RMUuii6X34ccmTJNhRVOTT19FB1KKd9Rp6qkJAnGS6JUkDaNFZlJQlb5WXb0CZzJ2m2iT
mLgcfKw+lCtUDTYuvh+Y511HVWNipKN9xQYTC4TfxECaRJJRMu3sCPlP0KA3my51IWsAryVBrUPg
01e63AlLq462rFHfTpfmXUiVMTLgvj2VPqkhSG7qSz1q6ARbShKKObhfqTgAax0h6nSGQo+0TR97
OUntMr88AvbLOBwHkIl6gu1OpAXNLtQAQc10uomHemdqVglMITXJuScwHuXaeEVMkPDT6K0Ncvx6
1VBLz3BnPg6D4j8k042yStt1nPXg3WLWMXoR59hT+LYDVZ/yeSgLruG+5askryyaO4j37a4m+sYs
irPhW/AX0TYWZ1A775UZTXSugDIZbnxswCFEisQP4pNlhLdSZMNUbuWMzGl0YzJNOfeDgpd5vjhv
NJDGXj0xZt2w/qEStAPjOwxOVe2e29gRt1K1yEFRh2gdK5ikArXCrFrSsFcrn9lyra6UxsHA6Gu2
f0K2v3eaOnnhn4L9EJHeotTxNxAAHnC1rsS56I7l2rRLkoLqPiCFW4mXiVI/x61HfGQ8AH4P31AH
d5C13Z8g9evjoDgGoWKlBWK7iR5yn4phaivmuvL4ijM3JN2p0PtbN4yUyLRqIP3GEOtSwhkmbBLp
QHv2JggGKWfkhuFEHEa1IrU8TVegJvsreUIs2TKTRUSL64tYUQc3BXS2IZZH33tOIw7prncvhCtp
1xYPxtXJzU2K963DeqoZKBB6YsGaBalx+snzpXdkLBUXV/C9Tf31feJbyk10jtzqfTupP+heWl0c
g7knTSBnenNyZdouAKK1xzIky5FGiL8kgh4XpXE1TIaloHPlWadEQLmQdN9uzBCfRXG0tvPhCzFi
LqFcDKFtnFzdKbazjQDtN1UFwnraLcxaruoAUxcic/CNA1qoo1OhnhnpAAhXRcqkjN0dyGZ64sdK
ol1AAgBOkWTRjDDR/KTrCgAlabeRJtokwbT7Tr17iSP8W8EK6QEAS72xMTMu00L0VBEUAizwtB9r
uhfIJxBSGM3IEWOwmwy+e8GsSerqqCFZdbznQMEo38sJmOLKSxDG7rbWSrTWdWw8jvheG50OfepZ
+QZVtE2N2pYoPde0Z4MfozKFhQfDPXBs1ra9o67jrk+OBSYdlscm0lnN6p45j5znUA7MQThabCVf
ofh6cUs/281YzXlTZ0PV85Oj6ZHoKIAUL9g7mJpPSMTGE0wYyj3zRXxhBHvHfMiZh01Pme7TUKpy
GvfVLgEFGXV3MxLdeGTM2Kolwwxqj4UhS2tHHjgdcbfIlw3ys73eIpOg2ABuTSgvitF4G8XRJMNv
5G+xzyBSsijht6H9TK/dvLkeG7RJw8rCzH/UzJBSgB4nqHqc8h4F32PZ+7fWMo2VsHMeiMmZsjD6
CDHwzLUOhlzbKkFFMJOmt0fotMVekEKH8YOjk7rpw/yt9qqnL+tEjbYVsz699+2TVRtXs7L9w2Dg
nl8lmursma/d4NJNDYKr5ybDoVIUcRe1Ku7gV1Cn6XzwOggIFAHODls2emjN/p4ye6/cR2hcaQi+
8TG6qK1Vn+bJaMUpYuHXicUBZzknMW2CYPhrQ1dM47xD0SKIXPWQNZZ/MpXBPEUQh/YxYaYKDdgp
8uoBXml3VpM+TbB0GNlR9sZjiQLkVSBz50xh66cCAfcpIhgEtEz3EqYDAXiKc0M0jBpiuBU97XYk
wWJdlUV2pkewTAWcl9RLvGNfm92iQpD7NJpYEoRK00etwcvNm2JKRB86+9I7lvGaRDq5CKkl93MG
WZTBoAwiiMRdZIlN5zvhWu3osHk09tZM1ZIjKtfkKAhVIsmIXFmR+crFdEB1J3nSb0tf6M4KRgnm
lYYyN0mODirrFmWek5eMjcyrdpWF1Ri04g7CDWMIYzKck95YmJMRoMEJsMHOVF3njV1HINksitN9
YB78eGQhnZEnF+GqJxQXhHR5t4EQjspgP5jug5rCrPDQS23M0Ri20t5GFeobd2SC3ivWZ1Jx0hU/
5RZYVVQe9cibeJ6oz2AjEYPkVvsiDPVHAf+XQA8hl+hY/b2JYpC8nuTRmGY+hGI2R73JmFFSypWE
a98cWlYhjVfgnkl0TjXjm0SofGnqFAeQpRV7rbCoOYNJINNAyZ4q3VyGoOpxitNL6lG0bDLQLJtC
kypdXjD8VmtkSwOlD9C03nqwLJWhQTYbrVcVQrSKZOlxSpaOTD6DfpeHWEGzP+86gWTOnQ/24WOX
yjDo50Nv6vVbFQb7OlHkQzZWYlFUGV8yfnNQF/yOpFfapyxWrggz1EWuWdfMbyyyPkoIferFot9w
NOsWgJDifi71TtlWOcgPvY3yzUjkxxo9Q3P2otBaZBZsX8A3lb4tSyJ7adXfFNOQ59CtvG1PFMRu
6Nvg0iT5ng4iuj3DaGus7ZZNrzlZ4+1wL6yFjHsZdAWkcCJK7OwlRU/jLwMZ26vWJFU91d5xTjqX
cUI0MXfKzmLUHgvOVT5agitzmGTr2DEMV8/NlmqlKUe1Mx+GpAVIQN9ObxX9pkX1Kio7FuT0Ko8Y
BSfcr1iqdG8fNAdCCd3Obp8rRclJNyLmRq+tuzGJYZjCbP2iGK9dODwVbQqzMhTfnM72zq36Y9L7
D3Q/4XzrhBx2sPt/baQGRStc+hlSLjsvgmdVYBvJcw7JaUMQE3Jg4R1+XRXJdKsHOqbxmFGlF8Fb
qmIlqaMacXBMAmddWPKuiixYqgW+KLMPirU3DOVTLVz7qI0tPKt+0NeYdlEJltq+QQl5FNRd9ixB
YQuZ34KgyleupV41l8qr4jsxNroCRs58cd7Q3P7rJPA/3+z8+p9wlMneaWvSRniwXxsTv/1/ediA
lt2kHCqqvSC7VLES/ThvvEah3TBfzKalB+kWq0j1vsTDIvPjhmKlFlpnz6SE0gH33MpWNFjF3AdI
AdSQpj1tqqCaltJcpANq0KvWdL6yBVQOmvWOeSDFIXvWq51ZVajpAB7d6xJkIqoGHZ0eMwdkS18C
qs9bZ+zDLT0+dUXAXbJNqGrfSaJehS2eAKMrMs65Vb9xAoghbVsU95ZuUjN0A2iaoWTOGlXHyFaa
HBvcP/bnS4X6NgrpbzKNlF18TplLC7CFjN+QQdCWHvNcK2Y4nzck2h16ZpyaK4dviS2QhVlH3tFu
HPHg6F2B49PEnMVA1B49xv3jfMOvzTYxtebohnlLbwJU2YIwOTunDcEVsQD8bCNH39S0K/DcetF5
vsTJ0N54zLoWkY+MyzG9r6RNYlCaq9TSpSYRmjY/nunTLvv2UTXU5o5G5wUjdvcotKd2GMNb1gyU
rM3+i2+hyXdrtz1ldeQsXUU6K8uynVvbuejj7a7itJv3m0Lp4iVkoERdjdTE6zHOj6EvzEURqeqD
/BlTZHlrQgtMaan1K9np4lA7BQQwzzmro0HaqorcsBRgvBIt/0LtSF1GRYcdHKQuVAsyL7TW1J71
3N75Sl/fUV3KZ8c2d46dNXdjrD9uq5nrYNIMSb2oB/wy6C4PaUebpnOwoCLZjh/ytBeovGhDKtB/
LlU5IT4qYsUrJbJPtVq4q163AowZRf9Ntj/9Op7Own20JCtA3uhrH3VDJ+iWyEq6gnhQqRkSSkLy
QZF/Cd0iudS19qDFRGSMbT4cWwxauMBYu7DcbnaAXbyTQ0LloovKH2qUk3auj7DJgyx+LEJGc9Uh
dLwntRW2tlod3Cx5b6YDVUuUe1gq3a7jRW+iNO5O2RkPcdJiCqTQAz+qfRZar5OuhvPY8JX8bqV2
c0QI9cwhx5HvQTY/FVaDRzTUj64kc9BrjT2MBfuktT4mnUiIlYuN83Pt0rLQ8o5Qj8aPP3v+OmzH
/tUnmtOo7PZqDp5xzeRrYNbuLUvi4oacYH5O1SfJdGqqFOqY3+eNSfF5M+RmiPAotLcd1ZcFhBaG
+YIgatzF0L01aXmrhobylmGEpRDq7ydbdq+ZIDMqReqRV/nSRwt7kTlr+Tw+67TUvgxYM8zQTd6k
kRAfjvluLSDkLrzMVE8Z+V1bI02KC6X1fKM1UXgbYpAUZu95D0NHtaxNS+WREzch8Mhs9z4gXUYD
G6FWm1TnjjP0ed4doilFIrIYJbjRog+9Tgx6mjWgw7Oe9s057sw9FnLv4I4F+q9yuqERlbFW6M5v
nNFw93hsfyhtje6bUKDnNg/cyxhrj2Gops9K2vX3sHY2/rznBtWTDWa6qZxuWVYYx8ocSHlMvxmS
hXcGgYLMPkLpwYgkQV4izR91wKWRbZZ7TfetHU2Z6m6jcd4TFZem+YHFQXEQldgksrCXXW4QbToq
3b0q4A+Qe6CAZ5bKJrK1p9n90YMG2nkNkCe8DPUSHRntJhVHQpmY9eexpeSA+vutIXto7BoSjiCo
45xm5Y82Z8GZf9wYWMeOIu3yJXwaQCSkkQajA6PN/Iysr7jOCSh+SiaLHQpgkVlOvFHGYiYxzoVp
6+dBGCDwmB+TJ2Cc0cQvncjtHxvL2ITjZDf0gf+GSncodLH1BA5FSfH4XEI7wNFrgIss16pV6+uc
ARlLndtdaJhPRJ2AI2gCBvsDdam6PBaOvBshGsYmLcXKJCAYODrL4sIZrHOnx69e3ba7uRJCKNs5
K0cVCVeqneernKBz0P/X/qaCtAPUU9ORFaMQsZroLJWIJCdN/+tS1kb8wJv+GE7LdC30Cdx2Ffxw
xIKN+O8Pcgpmc4W6J6hL7JMu6CAWyu8R1Yuwat4jT74YKPzvtgIFTEmUawMnad+ZY3epp3c4v4TR
1vyTQcRp71nSWM03JJmVbkjLcha23Yfawp23RIWTdqgweMx3ikNGRxJfOrGAknF1RV89VZmcln4L
b5sbvjyW0wYiuvZxSQ+nJERKZodeNqdMbclGcR2iIm3Of+jDz/NV88btWcX7TAjQWRN4pPtFgquP
S860KUZcol3njr/d6iQsoDJVq9bzq/M4eFf0COrV/GXO182b+e1LL3g2SizMH++Eo3UjNeK4O0mE
smj6DiUml+Q/L1mY+1dWKbsN+UcKJk4bCiXW73hs+XFPH2aKW4zKKr801kvjdd4omo4rrYFbPF3V
6l9x1C0HRSZbMYz5IzWGbuENfvbOKlI1013b5R6gK4SsFqgX0laqtadAdQONjsUpJU9PM6weqneG
Db5QHrVpfAv7R2O4JT4NDlNLsgvpx/bSbtRoUzah6R2gLAZLohPxpk39KEcovUIr+DN6d+dkdXCq
Og1Cax3mB0tX7VNOWazIlfHgqj5lYOkl/gpO0qLDo94vYLhWxPUA1TzKLhZrMqdb5CLM9HvM8o7q
8e34SPF0+nsYfVR5Ui0c/QbdezOL+mUZt8NXRfjfk0w9j5G18QJNf7GEsaOWZezUzFAYJV15yODX
4LucLtZtEoPfQRwzRv7BMD3CQFr1i6O0AcNdTp2XiDAIeuza4Cju/mT47ToULELbBILxJGBdsY6Y
BKzn2TtTNoy/rCxWee1rhyBz94NVZpdMmPj6XSqWHXkdx5qZ5waG0ykA/va5a9JD5ksUCM4wUntq
05fSHnyxqIrkKQiZRZaWpRwSZ4ASYEQe/TB35UeMch3o+l2a8KJwYiGxka1GZArCClNqYNTClsUW
Cij1SFmSQoLQr0Y4vjDov1PAccSqTzhtG53tHkcbt0vFcnpNzSa5gd2i2E1Wg0XUdh8V/aVPXQdN
WSafXXsS78bJNz0kyy6Muvw1jpO7GHY5XIszB+VAJ3NoVl7i5F8QVXtLMQKdm+ir86YN73NVczDk
18xKgMkrT1okrINa5SdkA0Qqme0SdgulWnQezhETd4qlhapSLWw+oYph4qBPrZWZhKYF42e7aixU
nt1dsy0DNXD23TcHZzczwzMiKfZW5jOT9+SzIPHsECfNVhhgbig8Zm+IaNZBoRaHMSmcVWGU1Q6v
rbtsNU3bwyEMSTvQtZViluGJ0Y0+rpUCJfDyg5taMZgMYgjmzTiZRBtAGWvZdOGx1Bw6SWZIbgZC
vA3Q5K3rjLcxr6tHeFRyFaYKRgctuzY1Tl9DaeQGwRRTTgOS0YHCa0iNgt6gNsbmQx0pO4abitRA
zdibQ2SdCKsLV2E01hcN3WU+EpQ6iZxeg/A0Rn1zSOYVcYjwx4ZyukfHc+kCiymxNEyaCDDg6qza
IgQPJledN216FzIZtmHtCaBAscqdQl2XWT35T5hQR1l/HAqZf8tUSCRyxJIbVSmBZIAc0MFiP0We
40waHefuGPkdvZtx8kI3BunMkt+FmS/zoToa08ZPyLDsaIGhp8wfsRRtIuDty7iMiSnoI0R2JA8/
jyzOF1AMwEZ0YYkue2QC0OH5OBllsnU/Ykvm7JJCqhFIRJ8o2Jwok3l3vjRf5+k2ulLmRa5Bh1Ed
SILzE/SuVvgsMZmv3HoVTr9GD2fNAvqpvqYt1ixw5Hn3j4KF6SjK8v9xdV47citbEv0iAvTmtbz3
aqMXQuqWaJI+6b9+FqmLuZh5IaqqhXPaVDEzd0SsCKhAi8qg/m4y9WmNTnwME8tZQudQm8VYAjvu
ivwwn1xKfGx7X681fZEEEWt4XMpV0E4KBKwEvgmh/uoU3/4OlGZLDGcx3zgVovJt4PaQVktEtzQ6
prlibIoC/95rcBM2sqlb7JCd/4SjlaxTJl5MCsEpWpapggAQ9DKNmrZhaR2+LKpNSNa6v22TRHXH
rm7Jebt5G42cFTkQS7vItaNsiuK9mAsunXJHEJVNPnG+ebiblWAtJ/FZJDC/rRLsRaknd2aQ1Cpl
UXfiv0L8G9ruJnaFgAY47JjjgFwKU+Dk3ruhhvVlfkUWhrxUXcLZRyMtnvujWMdF6mzLJtXewMVe
S8oFoMr71o7G8nSZJo3k+EBVa8N0iER3t6BltN62I3V8ckjDmx1dosT9rYpRe1Wmq+7cGgxT3Hft
03XXFdvHahQH3lH+xmvV/JUZFqY5v803na2M60px9KMo+iM4We9DUUwqN13HuNRWLp+a3Z2smsRh
FeshdQ5uD+hb0rHU/rZiLf3hBdw1oAGxhDfwZ+hTqQP1S4evXjvEWiGHynWjM4vzaiX8JWwifa7J
HdHv0G8nc6qTaOoxsU1tnUPi+BSdH+8g8k+M8cFcCU2nREplTD0PsJxY35iBZu6xOIc7ENzdifM/
ZzmsFbhbUNC/IycoWBjonMeRAS2qoV3OB0y4mQvhGtPZhrgAXjpL2yXKHbSdqSiuTLDJNOwm9vpU
I4fes0QbM7hx0bzmZjVdE5oDR5GJe8uWrfC89l1yuuBkGyJ3m6nxOdjJJ3qjfW/rR1pRfqxnNX6/
tH+WKQjTfKz7rz4fGLOI4H3UwnZTQhwk14gXn9n3YFjJMXXGy3wbQgpU1hHpzbUYChqSKv2Ee0Df
E+NAI8fJdo0dc5o3Di8PKXmvhtVXPsbG2nEsBbuqLld+qRGbZWMSj4n25aXDW0n/z4p9dwkJNpX3
0anxDNDYvDP5lKK7lJ/9gI1xKpNkzo9XViyKX4En7a8IwH34MIbYBRfcaNQXpdpXrOXfsrKcD5wh
vJurunu54NnBYcAzcLRuvAZuMuIr5xH81mKp1jQzO322dUzjMgT+AU28+hWJgCBCFmjPASrNOolK
EgpKruwR87OdWsXdNRgw6zUi3DVx0B8qI8xeoei2HIrkh1WIZB8PYGQcw6k+Io9aJs5AzLunJvKq
z4p3PUrZkpnOi+F9ca9G6wolyH1Nk0pa7dqbRG6bMqt0d3l2c5svARHFf0uAwDLDrsDECVJa9WZ0
PPWtggy1yoqo3dtBpb1pFqBrPyE8PX/VGowj/pORsVasvn3Mr5VdZazy3OaO6jbJyuMkBg8LJqup
AbK24tRe0mOFvB711bPeq3pKd6cbajcj7nhri8Eaz9Cj43vZ9cWucFNAqYpaIMKHuBotpX/FHrN9
4Vicui3rUPPnfEzwp7lsoE/8X15W1ce0YtaRDWV902Wz7qtxmRQmG3W9Rxn35DBVPqqX3kkexPPH
y6CX1UWjkFpBDftdAzORfOppLDbV2/wIrWRhqUF8/e/rva9go49Sd6tVbJwCLTBYGaxkX1dDssER
3N59VY23Nj0sMF4atCv2SjZtsjXDDhVxvqodisLyUnsUDsRKz/RvjMcpfFBwp0aMIz+CwnjFfvaX
2US58yedsnWaTer1a5avGp2hSZcl3J1N1HZ3tG38qBWUFWkMA/5g8SpQptd6hEI5/3pEYw5Xkj1H
OoCGo+rgS0Kyb7eKQfl3FRsaCmIebjCDAZbuJtZM4RaMuW1RH50CfKKT4s9na5abIWyOoLHWrgbP
FFaeduuq0ibeI9Iv6Y+brBfmsVCSdluvA/Qbsi6Odul0lVovN2rfO9Ojri/v5Xp+6nkhYZ5QeIf5
KVlVQnH1zR66dUbRxz0f9R9N7ohDllbDy1AGuqqYwyCckdkbXU7XfqvdAiZmbO9l9ss1O+zhg6Xe
2goyXB0w5JuEa8/M8ns2imFbFiLcN+1g31NG6AtrDL4D5reHoAwwaz/ZMdi6wAphyTesfyDwsmHv
ivHVkrwjpOGz+5BSPw9KvclVC/8V8yFyINpaMFSfIPLBnYqyalU77oDYRdomy8xnPW24G/pGbkMM
rCvaB5GXPAzh4pEYkhvj7AzhigmMw/5m76M3kLDL49+MSi+Kiy+rKSTfTDAx8tXhV9s6HDVkWx/s
ItjUamB9gyx+V5VgOOdDpi8ZebSbgmnegr1PdBUuxG4MUgB68KgxERZiLWGNnsHGsBHlbAh13yve
UtzS3Gs7jaMxT2VO2WMu9G+sQeMTrzLnb1n634Px14ir6KvH/bEUVq/fEI+ivSY8QjeV1T6Yd2sL
07H8b/gdZNzab9sFRi8FOTffy7ZNVWHbiAtUKtQKZrF4UZLc/Ftgy0icuvkOBg5m6RiJH+5k0GgV
f4Ax2l18hW2L3eHRSkt9+Gl39Y9G18RzNMvoFOLyxgW46azlP8G+b8h16JW3RUHO1lY9lLvKmcLJ
bvDZpmZ9tHHG/TutaZU2bprUjwicZEa91NFK6E3F3kGDDNUK7nsts/XoeeVenSauGTw96dS/88T9
VDz11fSe3NrFMFzKSODDKPMGQlVQX81Qf8BNKg617t/c0h8vno325ZLSINFQsLXXdHXtRkNwbzPm
YvGg73g3AMUrGcpZuPB2jenRU6t08uB6kz29AitaYU3EuEnFoKoSWpRl/H8emAIZriuuHQa4p87b
cG0gNbKrRjFzzODcl5q9wUChou4XhYu2cQkKN/nypXvN2309FBlWQMInfLppAUCadetu+KlbJcCs
SPtdyuxbkE28qFos71hCrHX5UDB10S4dJieJxqv1kLcdRd0biuFwmq6dM6Z1ukCnyYFnOX9aWjsu
mfDaE8n6pVT0EzOV7KejFV9Z4RhPouX+LmloOEl869bjS/iUQQCVVnVouMnse8RW4qUf8yrHGlZp
qBi51u8sZrxHDlgHzVDkI2n6dQAv5eq2FVH/MLU3JqNAshFtvG202HoTPjkLAjzEhZzOelMC7SPO
rPY6f3FKgypREvwgTjg+VPOtLt0DpbDJkwVMv5TsLhZZNZ6LRns5pVnvOiO5GW2rQZO0OSgJwAZ6
aJoPPYwkUEsXpI2I8Hu1SrJz6A3YpGMQkLfQm5Nm6tuwHWo2f7FNaWWNzR/z+BodP3xynHwJZnLH
gYL0pmDn2hbcd1UgCr9Zhjb0FxGbbdsPBOOByiMHV80wYEIDUO3X36ijF2IeA2AjV34bXledqBLG
2ZYbf1XCrSPaC80lw3tAszR7O5tVViT0MULno/QyOlB9OR7YXkA1poyW8+peBE5N6VwtlYUR9+lr
OvoT/FDPXpSbVxflkn7QLc026q+oMCEHW7R/jXI4qy2dTrEk6kp1JrMnBBruEe6wRX6XUE2wJW89
KuMIowXdzyEA5It++eiBxq1ytXpzJ5NwrdAWOSg0ppL2XI6GrRzhNpjv1FITYmpXel5Zh346UYiq
UFDZp4e5XmPpwxJKWXSFhQGdYVr4sInKP0kPMXS+pMC9j0ZrwhLxlGD9/75gF0bGL0eRNCGauzI0
ho9MwzlciTT8t0MvpYUqYDnyZRjQaSTTyFM6PfVHYJLl4Kgb3HeEu6Z+yTbkkDudQfn1fDsillCD
rXGFC8bZcScX7yYR2EVjWRta2Ud+fith/ulvtYnvys6ZQCIRoJVtsJzrYeesFGe0jwpR0rMDpQim
ldhoOkmlVDPuoC7FlpId/9DEqn7K895d93nqHm2ySWvUjP6hjc5PDi7eT1lI4mBy0M915A63EfIH
WRBLOSB+Um3hAW7SpktS1V/YkVjrbMKvfRwQSAwkri3/Z1FYxFNpCr4VBplYxis3DLiSuyA6v4is
Nw1dPsAm87u1Gw/MzUARl9NE7DK59P/7KAqT6JzqZnT2E7JaWiDA10+vGQIXuE5iHo5PO3I014D2
KVaNg0/uVRNZ3g2EcTMdXbO3eekLkk/Rs/fM/ukVhIFBgrLU18rGcIpx7WK9By3S1BdYN395a0Y7
RfguJZDlSMc6uiAxSZeCbpmH0BK5KANMTytodnEH4SfOy/FZt+a0nc2IkRUAIxddbyZHBg3JERKk
DuFsAjcCTQUkkBI/nO+xruio4/Lo1Q28Ql3kbq0YSyRV82D0jr2fWPGVCfhbMVRao3VcmrbRhM/5
tQ4o5Py/hM863aPl2SkTJq2sNuV5wPzkGTdgJOYtzAGOF/z60ohdZmMYzmW+BObYboueZNBsM0fE
NLd9Fj9AtOjLARrlqoTxdFYH5pGtMLBthdnYrR1hI/6EVIXECU5eBxDU0qj7nkKVSEvWsJ/SbdHa
3y4jsCt88XyNYyg/5NXk42nKmtv09CNABNp4LlwqPaavedla3iH0qb3T0RPfirF9Jypc/tGps3HU
gmixU0FRq5L+ixP/glm/shgDQoxFX1nPxm4FvyzGZpZNrWe/sgIte8wX7oHO1kVBAIuQ57cSiNk8
XsCoRr9LgF2VOXJ20un4pO8w+nRxhV87DZ9mmD3n9+z8Np4vXlQxGetYOEXc/sndYty0SUn+Tvjm
VQIjOg5VsRIE+w9tL8aDE1DyNz/972vzo7qBFgmyK/+h8Js64kKeJmsFw1eviHYmC2KzNGjR1Prz
rED1OWoO2MBVnwTfnL45QaZKf5svmqpdRJOYe7XGyqrqHeKsN1SPCrrxwQFzsXbVCpWWtpqWer4f
jOaCcyk510Z2RJ+TSqVUPpnUqfBQy/JWOIym0z70t3MhKnd0eQvart4LvYLB3sru2tEUFpPJWRlZ
f6JnHBC5Z0maI7lEsvvPhQgkUNOaY06BaSZnkzKmR9dWeCjyGNe25eubeROhNqa99nEtoLlAd//v
a0ZBAdkcP/n3henfza9RbsqGDhblkql5+8rpn+OcbD/KeGxfVg7f6ac6uv0Hg6hfiTomCCVy6fQi
D7E5V+u6x/jIQe45e78VC/N0rY8TroCoZC12QlG969DSpzcVw72n3JYbcI9MG7GO0sxJrKe4o/4W
965rVpFjsTNM1jZj5xOs0e7dzRhwK4XyqmXgoLhSkcdgS8VHTetJbuXaeb5wPMhWBT/QynKQjBZR
7porH5/T8t9zOdbVWWb4M4Ve3gleVAiFDLuNnP23hzXkJUwPyrCK/H+SE3lBREnMhiFcjz4SX0c3
4g/6Qz4oIRKX+RmABxtDV20eRNj9FU38t8Z7+Rpz4HmK9dKAPCWcmpAVCnh0HqMaBeHy3e4oCg1K
Tz/RF/vlGf1NYtU9z5daJvXatDpOljBu/r1mKDr0yCEVq9rtYiAHvU37nvT/oHPlJ6RWmrcDOlr+
G/SZH+mDum8MNo7+tFeB//khlAaHsx6chi7ybww3ojPKhv7oWjKI/3axqZZ94ST5AnRFhwv15idS
C+WupMENQ5AmHyidmDPdKL5ThoJteJqDi0BOQY4ovPiMW++VcwaQrR6dpMxPQVZZx45akEiaG+hz
hD+jxvlMWY3JYicA7FN7TZy0XPVuY701hLcXIuk3/RSNqhPIobIckm2bYA6mxnTc6KXs+SSo3rsf
VK+uDBFeKWTQtPjq+UG8waJrEFKoQVu2wj0qgtz4v6fEV/qRBNX/e52IfLg323i4ycq756rKGEF6
Jk0+DuDhVGh302VYZikx1BObyJIpvfhuTnixge0iijXQbHBAYbwZ+1ZfzvPVLgS23Y5lehymT2pJ
9dFytDyk7drf9bpR32eBhcHqTs9kfa8YWyf+1K1HK+kS2S3AtUY+ReU4jr9iVHfz0/lSjK63qWyr
wtUQJe+OLJ6NZSNf+7JZSLcfHphkfuj4UD8t/VetMkwN8xxxOHJTcIK40zMReJz8+vCJNetZU9K9
rglSEID9SMg5vxX8iS7eoH3lhlz3StjtM00JjiIf6aAosP5IO516FFV358QifGRRhcEmcKofgdFB
5cpLPrIlTIx2SnaANRDKMrGpvRJyeNhD8tAduO91qUkkT8x7DmbmzdDZMf7G4TqotvhIsS3sVIOW
p5xt5QJK2SuZvgfbhhRZyS7fhDpzyYAlZiVs7VXDk8Etem1VzvmLinDyuulSdMKh4Hls+M6mw/i6
ilwbzQj/EFWYeVUsTd1q96ooOSJiK8D6dRCTSd3URwwB2RhWi9jt3jg6lOsBs8IjnMJFOixrzjXX
tlNWoGGDt1aklD/0av3VuM6ak6A+pTuIP9ed+dXEze+Y2Ms5mhwxRCbwWyClUdZjsxcwYu8fxIuc
09kYuu5hDt23Q8bqqSt/crMW26IcNdLgjXYUVquQIVPTgxgUlvcy20U+hmm2uOrHApiqOHg2RSHa
JKR6LqT1dkDBm5ThKorZcBuRttMBtd2Ypqr7qGv+kvpob3EnU1AY1l93ssVZI4CchREa9oFDYsBC
ydug6NkF0N1w5AOb4/RR+aiF1L9QE3DP6aXu3FJ77RSzkvDGpHuvVQws6XRI5g6FDsTsNFAik+qa
Tj852H7uWgM1YHKBEEAyz5Fp/vSLNNlpwkRoc3s9hH0DmnX64vzPBNPZXr/7ircsvQCvs6mb9yJj
O5OMdDGWZZzBzaOiSRkiOtSmSzWpKPCMqBCw0y/DtbOHK9oMZ1n2k8llumv94h4alfI5xMeRCNFP
prNkA3gv7vAZhe9uWhoXbaocnC9q1QOxNfSTPhUQzi2EdhL9xG1nHwo4qnaSx2srcZ1dbA/Q/XBg
Yp5CBurYAAMPqC5Zj9lMDrE4qolLvitJzz5BJnzPuPY6w9XXdsUwhHmTSmq9unOPX1aN3r8pddcf
2XPbk62AnhnKDFZ+Q7m6Sh3fAh9dC7g4G05MkNudhPRlpm17ni9aarVnwBbtecjiPRAPggJ9x3BO
DB8MRBEzmoymPyJSJcUTu1jv5DVMkafAIahjpO/dJOi3AzjBi6B/blmFafWJO+VNcfv2b+29oPMz
yqcJ/BJ1Bt5ubMLWuSfJ8q7UQAD4nAMkyPt2HU72giRx5K6H/oJzKX4KA0SfX6AhqgB08FcZ7Y2X
VgmxuqNmcTKTuJ8WhZW6uIbxkNqqHhxm+pMftFdS8cUvYESTmtU4+35oSaY65TdOFNCQ1BDhL95a
lVFdI4aa20qN1KOhW/U+7W6MwdUnm/AB1dTWM/NUwEU7tV1Yb1plANtBs8LRD3CBZnQlLgbPewYN
XYFU7jRXodb+NsgSQKStFp+Qa60NYPBrIfoE7+tGRKZcUxQK0cQAZtC2uHarqfncab57QMCrLLGi
B7e0qx0Eyh5rnvFQKqYHEBB3hVZgWAJ6tk0HGDhw2v+zcbfZMGejlPuxZ71xU5TlXtM1yley1yhd
axWZeXo1x/oVUXQNsjPGNtj8b+cX96qDQuLOmuCnzMMajOfmn1xLR+j4CpP4erhlZq+sZFOFQKww
khiFnrB/99uNAJtWlv2N20cK54HmLw/Fj9SS1V7+mQ2qPBxuYET+ZGW0akK1v9UJGJEQtsSWcp+d
V5jaqrEyhqOkk5cY6XXwJ1G1jdVuZxHLJdAcEC0eYWY34ZeTRPapweZ25ltdVE0F862utr60UuZC
ZgxpDLuXTulxtukK/ZhNwSbsIvKmpQUNkGbUHnqLyXgXOUedGNkDm9l7xn3uoagSVLodvY/FiV1O
clW6NGKWIGt3VSeecwoaU33oqCoLs5fDqaaE6KFGGBoV3FOj3eP+ol/vzSslZsnJHCDqcO+an8Bk
9VMb2L8I2tgHXQXmSANjbJJ766OPwmQljODi7Xxqm0ZpgQTPOGy2YZFuaF5Kt87f9mnWLWGA6aIh
DC9Bg/B5Ib3bkYzcuFEx7A1YuJskov7IHY1fluRWunGms5xfFE9VJC6nDNt4GZZFQjSiIVuLeyor
+T5LBYNKZ6bMKskQ7yGBOcdY0Z+KibG5aHRC3dlkdJ6fD5MD2iOttGdHtJpPSEw9GsasFkfAEWqW
8CT4V5w24Nv0mImr8Nj1Zz7B/PRjjEqJ1QmzghZZ+S4yYcYVSjZsbLVeN1O0tDcb9SQI3I3YnOiP
fQujyREwXfwIiSfrw2Qz/1GSDDa4ghfmNPdjzI+ov6TZzXTSpV/mLVkX/BF6x/dipHwvRaqOP3Lf
vAn0hQLd1kTyfc98RIXJ/TykqoLYS7i9qV2mmX4i6eRgq9FaVY0Xr1LOOW/XjW13IPmEpBowpi/T
gOx9Mij23ag9JtJBb/VDm1LiWxDC8pVSOxhTzLwL9H0GC+BQARvalA1L0/x5SILij8VQboPRlOgL
bG/mc7BEozAaDqlhgb6dLqWr3znWNnslerfgul3p7Yq21lRR200uStL8/VnHfHNSyt9JZnTn+WVj
lIcutYdNji37Ml/C0vYuThUtDMSXIANC4k6BWjzo7Kx0pgZBHj3gfRd7y6R5j+BK+HCEQ3hRozzD
NEbgywyL8f6kN6a+2i0awmyDT+M+62nYWPWlFWOlssxR4B30xNnij7qjL/Hej+5AgArY386OSWZ5
Dmz6IFIqCgYif+VktXOwM8rlkE54mEb+ouPoQ87f6tFcHYiLRpCs7BifNMpn/h7m1UGPwnDbJTkz
xyl7PyTm1+j6X73o5Tny2huZAmrhe0r8bNRucAQGPvQC387s6WqUDs4CM6uEwhz+QjBpxsx6L1vg
ZQGj4ON8YWoSw9av3a1PrvSYOelfwknujeEVdZOiUIj1Y0JqSpQcosxs7eGokc7rt3VJ4ZCs4vKz
UDETRE2IjUU01d3SqLIfHJviHbORTD7ND38gQxwQqN/h5yWZHAVfDcREojxcKIfl19SWwzbRUXPG
sUt9Qn7jspwQ5c0QLEnatKd5o2f5ybmIMcKSske/qKkrrKbcVz1d9FhlaY3dc2wpb3M2rdbr9liq
gPBibAguzqm1Q8Rzn1mI4EbGBK5qR1L9vljTqE7jU0JEhhvzslIz9Ubm6c5Zp1sS1+lfmcC4bsng
8U9/pqq7I5gNJDsKmdJ1qSCUF2kURelQeootBVKfSE/IW9OYu8ZbW7BjOMqq8LB/4KYqfdU7zxeN
15ZiAKz8349FPCQD+doS0VNhtOMPXrQc4REtWto4to6vWzf6cqJVl+rKG8mwiLnhUbKl+xcxl57z
FUvfOlWx3f0Iq2oVSLtlJjc3GSfYRLGGrOWoFp9tId7icPgRgB2NdZEB4n4lahWcJUvgqSd1LbuI
nvJAw8wxIPf6EelxTF7bSITmDyvS+Cni+uZMGItKwTzrujgI6GRdNXWa7vAPv7PFx0FnAAFZVmbw
zMFo3k2/I3wcF0vRCGYYsaNNTQpYqtuu8g58JkEzx8QQsgP3FQap0i8Iw1W/FY0R+QTI52BAtbGX
dPol7ocd/XC4+LJ9B0fw6fATRnGwb9WkfkhoIDdEuX9ch/ml2tQx8JQZIxRW64tnrIyx6eVq7FNM
TqN1o1s7BrMXfnY1h6qgn5ZMs6rfuoSzxTxVajQIbdgPlTVYuXZhkC8lGSoznJ42Pk6IbZjZWWs5
nINfw611gKsnTwIzCQK+vtOLkp4ZyPCbPKQn2a/xSFRJiaU+ifS7QRXyumuHVzuO3tWJcf0mTfjw
aiILuSR14Fg4Svv8YlR7oQ31R8JHZ/jrNArrcaKsew6PWAK95H2gD26Fo3o/Z//rnoK3aqLgxoQu
aaz1F2Bel54F6hN2Mv6Qyd7uT0Z3IrAU0natz/HtpmCAuoSB51z8ZnAug6IT3evVH8NguUdpOG8K
/sabmYz51qG2ZKWZQfQMM4/4JjuBpWOTBipcTGx6Gfxgm8vMEmajRox005j9BMMV+sbFyQE8JHIZ
clQByiagLS87uD5zzrTpmgsiPnk/NACSih3vkQ4raObAJxswoi6MNvUWAj6InmFF0xhr34kYfVJg
1C1URwdiLzs+mtG4mUMzphek615LAIoK73fc6/nGysbqZyN+1K1q/aJ/EPuFArFei8JzzrQclOtO
pcu1owvqOjuGHHMcF1pLYKwm/brgrtygZ7fpGuOsvZw3wX4H2AJuHBDmaU9sZvjGKTMAWjjVUrl+
o1/Jsd8zHDMr1aGLc1UXOCgsCxJnEygkNTHfZaFGl1WhcQCkFHkTJ2VEbUsTTg3FCFZMpLZVTwZd
hr6zlMJqQKOoUBMaHOGsWdV2/n9XedeffWE9uFvSzmRKuocSIkh9n62NvhafUa7+aRKWFra8fEIj
61c6+May0Fp9kaOYXR3Sj+TwwXalucnZlrYZvcKvAmiAqoN4aCf8g1Md/z2cE2rzc4qQmNzSE7WX
AVLFxP/eGB257lY48bkp+v9cfCX8EwQ6Yd0iyeAX04Het8DQZK/t2dMlaIb402fZuEQCC9UhWs2q
hl4QJVfrYhnbB1goKxEM3o0z/PDSPW4vOB/FMbMD9S5csQRzgczketQvS+vP0FHKrTodryS0gQcZ
Z0lQvR++aBvzbFW9Az5ZDXBTGfrUiFCfZBv/54L1hKT3dAk0DzB6bwNzm546Ytx6iAgMjXOtOvbT
yMCsp3xqgzgXZvkGsJV/6cqxAZSg1mQpY++KEEqJjNdlhxCL7ck21TfTZWDIDlnf+QQYAEHyz+LA
4XjnXEll0lqpWNoxwk4JKwgK4FKmDSMoY7zVVWuc216lzoSY8BoifYSwrfUYD+Oe8m8uCLI9nUHc
fhRsWxxyeK0Gt3U2opM5EKQfbOhwjZti8sbTTJXTmfa2+sSvBh1a43xga576rjcJS7ZTVNwBDZ3M
qpZp1SLxKsh6UZvhPkUanW9kLqc0WPrQbfm4XZ0SImlfxjmQWu4IHkxRBN7oKYoQH7Zu7J3OmCol
aMpw20F9dH1mbgjsG5ssNpIDBheiIbF3VNPinmjpm19a7YPqs2oHUgeMqsOo+D+rtRK1y9lNEwZt
fyr8i6AivGvt5LvS06sajt4tjEY+dlVPXyg7Onfa2hEECI4Dt7IFm0J5V43mPcEXvy7psz95Taev
LK/ydqmOVUKwvnODOs1WfpsFGrd4vsvpNXKjaQOIVGnrXbeqQ+kRE5/egZyZF2bIWb1W+wEv72gD
LbDVRcJsfBvY0jwxx9mnuo7OZbb6Dy+vjAMm5XA5JEW4cczc3LZ1EmwH11JX/KqDV7fhdEzrzDEj
4E0Jq/6kRMf7qTZTFM9tsEdjkLo7mIAQVmBwcJ/K12kRBVsN9KTmePU6MVl2RW4w5LXrW++RHQPS
6ADYhQBqY2+8UwzLdypAxKje6C5T5nWrWvGrYCVir4BcgZo4P61DdtCxa/yNB6M6ZdiihaKEuziu
u4O0te5gdqpS7+aHjj02uyqLtsac7jfMm18q7qn5xXlxbKT97PRguGmxk5wGiyKjBmM7RbosZ0ma
XEcMZKvMg8dCBPGpUq3ihO0zDJv2iZmdIJcvnC2T1vapBDXhPv4yMWgSbifDz4qzyaIMXq2SFxcF
XNhI0MCjQy6XQXm0ipEcDCH7xfwU7oG9tlCJ6eLiviFDYLdxR9R8bkYPozZfpV40bpOEvzCc81TV
oyWOIx8PUUZ7mTZG+yYLxXVejns/8o4dQhFI+JZjL7DDn9IcdvYBJ6/1LY3uBHW+WgkjbTdurE8D
7hCipJ/E7RIO8S+lNrJzkOPfrXFwryrDXqQm9ZRIFoyPsFjXHowhoxs4mTps0zFQ/3Vy81V4jHJJ
NOV7kH7RFsOiTas19vvEogUEcfrKkWm8il6kp7aSfwzvNxyg/GW0druyM3DB86o4W4PmS0lSAsQp
5uD/fiHqw53iT58gJX7U3NY3WaRwFsO4Exqhsu00UAdmmMtzqQmYh/hMr5IFZ+Hh71vrHmctNg/2
jsmgu/FNL/ponHED7l3sKz6Vq1o3zWssy29KgpWdqZ65x32HAu88+ZFN4YvxZ8lQhRBReEBwv9h1
En72qW5vMEVS++Zah39vEwYTB4PebcvUbqkmsxvuTsdFLg4uhpovo15/sztnPM8XQ3cw5M0PtXCk
uRm8yIofkyLEtg/OhQfuOagPBQy+w6gTp46qS9Wo+aUca239b3xEITC61zR+1xTwKwFutDUwaXel
z9vImiDCmpN3ca35myOE5tsCB/fVn4w9nURJGeQpF86nklv1o0Wp4niU/JiPZEouXx5tfQutq+Wv
ouk6NtdagBaoaC/brGg50kL/2u4pFMBsb8dbZWKxcs5BIWzjvTao6VtVSrEsmBQ+K12iYjIAOis+
IGQiuvSUh+pTt7JqDZJLbpuxzt48LC0UKVZiP5Ise8OdwQ0Gu/S8S5KtalNM2Q3n0AWzgGT2sw01
qvgYwS+86WxUw+lPOE0oYR9dO9UZkFiLNeXww01x/d/uYN54b8W4CXsW6na6uLCWlmkIhWqC0y5A
oTm7MHB6jEhS/mbBJZBWleFCVrVOyYdZ4MBYmHZcvI1tHIBrgH+dgr7b+MMEIovtR2FH/s6nkwsf
YdLs3GDNPaJcWdOJcfCCTw6N3sJX/4ej81iOG9mC6BchArYAbGHad9OTojYIiiMCBe8K7uvntDaK
t3ihEdlo1K28mSfxKhrDWzeBPro3C/trhR2IAbEkRGH1mIlL3dgDduwi7rRJ6JTJEJo9Rh6bzpBH
eETzwiwHyMDOwIhPlF2mFT1i/xpSNsVCmJfWzIS7JofckS+rXpb7QdByu1iT99ij4T+OtFs4UOgg
3bVh43KX2RxrP6hRPvabbJEsNWqztnqMqS3VIkiBf3vu803hRFgUG2xz2XbbPLc/NPyo4Hp41/U0
ObA1kzLtfo/I+NLJTpWO23GZlw9ZD8MpV23cTTQyYZ7eZ0NaHAd8/Dz17EGU3t0XJy6IFR0MQzPB
+hmWtyrTyyDHLHJGu5V7m3BkYM+/ysIFEzDTXSsnW+wIk7+bLYxnYxn/qGT1aM0xm5MDYMVReqSm
sQ+BOpWgcli3qaF+6CVJFS4tDJXt+sGh/ZCacFL8wqAS3BjHs5/xAG6JT9u3wTdIW3xSeZm60j08
Xeqpvf67xtAXLna+ZkJpHgB/amBNDgsdnxe2FofeLoy9OS1flpddx94Gb5/kYQHLriH98wiSYMU0
GLfK3m5KcPGRzdjErmMRX6mN4+KjyawTPQy+g71srtQbJod5Xy+mdh839VNK//aY3BOR+SBwZXlN
ZG/AiPoO8zwXTghZJSfIP/YyOixl45IqwwrLVbX+N1rJfxCIz2W1pPtER8Of8ryIGF8xq6X2mV4y
pNd/Dcacq36W0yLjWU+D09LKNadJJPBWxk4DNmJVvAj5msh4qIck7CoUwBHD75Pt/O4NOjEW52mj
ZXSYWbzgjmmPApQOiql7ZSvyJkUFXhNLQZRr+m4xzXcvo2VdUK9Cebx/rTHq1dxXX1NrWRhaluI8
Y8oh+uCcK18/0X7SxS7gscDwNXGy4B3GKcu4cNbLL5t3QeALZO8mJ70KJoUFbvvdZ/qE74ZjKmXF
UyMc7m1jmq+4g97YnyiqeezsldasPiBRLT8GvOfalYkqPyxpY4ZUhJ3tpP8u7qYn5NmRkPfq72Qv
XvwMx6qY6PGxLa64wzPEJ4+l/uiBFOTT0XsNUmmZVSy950/I30tsaTNFVCU/mIVkCDDZACvIjskq
WJeklaAfVWq0DTcG9qoUpX59glg0XSvqCR9Ni88Yb4DziRKXJMAA6XGjxDwlX2GPNj2+jU/JMnJq
wBT0t2hxN6eDjGVhDcdl8vltwiELoP5Mh5yNOghPYEVzf1wEm3i7QVzzZGbDxHArmFLlCw6TPQNJ
c6YpD29szcZ/lsBRlH5yksUMMnChty0xUIv9cV/M6ZfrOMXTZgEsXJF2gV3WfzenyM6l6z6mZvrD
boJgsXrKWgIMVtsknyL3ggH3QDQIL2ewsNtg4tW8m0z5H/53E1Tra+KhgqUz8PEQzCNTVM8Emrso
+L4fbiyzA9+EPKTr5Vn36sCUD9QdW1Gv23i2FSLQP/YQd07ntHZpmNDA2GX2eCIkiN+GQhIrwe2F
ExgvCyii3k3eB79ABe27/ayECKz7fwi78hq2vv0lDDotXDRQlpeU5OmVDU2u4KYB2WqtfOIzeZPj
onbdfaLx2h1HNP7Bsl0kCFqB14krEE4mfrd884NmVP1+NQfIL1SJkbDZE56Ya8iqzvIkm0FdqZLE
s6u7z8molbG/FUBN9FtKthTf4nIqOtM72jzyYDeRUZwX0KVYCgvC3eOYnpBXd710WZ1Vz6xqR2B6
7aegjBqJWvjHbgLAp0FViSafGP/9CCRRUT4bGZWGhWSEtz5csqyWq+DMOm2Dy4K0/TCOOAd9BD7K
deaD7vSvKnXn/dKXVBATgUlkfdVs+V/rSu3QposAs2jHQ5HrD6gMBupRZwebPm+EAIAAOC3ePZoM
KAolgc2mMfCc6eIK996fkzSnf3/oLl82Go1GNv6PmDJw6NoyogWClgcnl2EHrSFmDX7u3CSJMTGE
VC0nx3zR/lSKxhlgL1Tx+X8NW+MC0ZfPW9p3D//+wKyPKYOdY2UZ3YOweO1YHlW890fI1JzPcdXc
h8xu/mCzkmEP2z0UBgEe0Wnf9tyIwBFddjFqZyeMyd/j321QhNtD0VN14Fm9Geg93wPiB206Fxej
Kk5D1ekhyweHOxruAAMCsGIYJKb7WAN/CnUT0LEyWmfvmogF/8CGpph/jRAfma7Ml4UI/EMyXvDQ
svWeIJyUDsk+yepbLU67b00cVp7ictz5z2ZCi47pc0p7OIv2usSIh5T+zpZOzvnRT7LIwOZCzUjd
XgyZNBcdbWXStDgbqF7CjKnBlKR+27xWeOPOdedkT6VbtYDbGFsArald0znfcvGyGCQEf53JopDm
XWtXrL57nDI3TlEx9vev6T/LPiPpzWPreyick90663Xq3A9igBTV0KQRTfhmQlcX/gN+xe+6LBDq
9Fjamks42eUtYGVjhJGX/Zk+WcdGxzyNB67ZgRkwQOs31yS3TqJMifJO2Rwt8pvFRfaSLA//3Kmj
4qLdtahWjlhUkPDaUK7Q33Q9o6+XkOGz7ngvZiFynkUtTmnpCTKBubr2jD+VTUtsW6kTw/YUbeaU
xOqHwLp5nkejwXMOJ+rOywlqYfa7+Q7isQeyG5oaTlDEsOjSfBOIyqUUtdF4U/bmGpgCuSYnWpeb
/hw4EnotgsXbykG4XyGIKq1fKVK9tgzGe1pjsQBRS4bsjiN4Hs017sTgBW1paYGx8cno8mMF4MVp
NJk7CJkd6MsUSxSlP9CnrGgtWQHZPEW7f40TiWtTJ6h11wI/w5K1XEESGp7ErBmh0NGn6aZhfC5x
qFWLQ5yuG9EIX3trHn41RvFpurZ9jHpQaJizTr3uQARARvSN+/YWIoC7jc+NX/CD8mL1jjmDdmOF
JVEjjWLC+bZwaO7Fv7Ji1YHnmOrp4HfUwVZpXkV57nm0eXe/LYiUZ+FSNOMv6RNFFL8ybavo3k0J
VEwEwk/aX69P0/OYeNioSnyGEkrqu5Ov757DLF5laWyvLu2aVcMti5drB0h81fE5UIPm7MaKVhjd
AMVYWutu3soSy+19v1v+9hQNTg61rjmcW1fZ39oy8Ylv3X8EOa7rvDNnai6dimazaiXp3Zje/WCQ
t2KYJH6a+ctiw/zK3Mnx5+g/zpJqUPr0e0Ay/3HMRdv3JJcqu3IPzigZDcvpatV0o2gmhYswJAyg
WQiWIp2bSF+EHyzGau2LzjgSfnIOTV/98GODzaiSOqLad95P8Lf2bludVlTwq8awOEkQsdJoiqM2
6cCA0vWj86bPsRiODEj+jW4N4sdAsOZJfzO5wh9lqU7YSMW1XhvgQb46eq8TS2GOYg1AkHyqlAIu
YUr9wEh6qnC5v/RbF2uW8VOrebpSVhXJbiqAGMxuMM6+u/PpNEPA0lRkZzc8A/2J/xOdR97AoXzn
WU+l3DCzQX8kM2pcuUqrYvhCCtCPbmnj+fB9M24tJ/Zt1zhvjpivmP2Xq247PLBeRxyYVUHZ2/Ze
n3Gl+ktJv7AQrInsOeq8er0h8XuHepxe2ntnmUlQAjWteJn6bb3CNK/ijiohNeMVgZcHg7NXdKM4
97hZV5walzt9Z9Lj4gLrDTDZkczXQFwcgMcckw01PkV8QLJUn4neV7ydlob1keD+T8MQHxiH/B31
bQxgIpt+4EEtXRYfzaIOHX3PLF92jmI00TEu4lfECkIbGencRN/N2UycjTZ5j/KpOPV79h24SKC1
YPDm5MGHn9B8QW/DgVcNueah0HfQIipNAS/LZhDvmsZu2SxbjrNWnCHPPFTkxjGbN+KRrw1SBSL3
pOU3HMRB68zJM8X2EUzoIerhfdzyUvzY+TL9EqZZhKtpyCvLuGe5KLwywthPLrxW4pb6vQ2IyQvB
y1k3J5RD4+x1Y9CDbYCrggGb6XvP7X3vw1hblm071PR83YgEaFdfSTdYOtxR3bRwJrxYDS3axWyQ
/6HN8ZxMPB9Dv6YPgOBJ2VF6lnbTbsqK81DPfA3Z3gdlhedzECqQmRPIytEg0ya/6dNZgD9uFBvm
+p1R9ZpziBrF7zr3QD0tLmHCnOYYmgBMyJxYUxiOynsdsvQpRN34wfzFV1FmuA25Bil2Q2/9YM8O
bEN0R0tP/+JY40JatjjZi4tjDD2RBlwXLjizfaUnX0mJN8sFpoC+wucMnAXhYoTEC/PbDsuUCcF0
0t/krUzcTSYfLEsJvfKJoJTCC93GDTG2JGejSZiIMZ2HGW+BY7dg1NQxv/DXKqI5dDZbJZ7AIblT
Tobx07f94+LoJXKK7A5oxwidhiRhAqWoAMLVYb6nM48tmYRwdKbvo+Fdwbno+hicbYcKVmEkbnC3
FHkUpl98lldMd8WyG3XrYrAVv+XYyrVhRKTefGyVLSLAwPwm8pVpGHErGBzqqDySZkrnWEqVZwYj
VIPJIGDAtFBG5WTTzRMRtodZnWRQX+3E2XPnuZI/MHC823GhlSKk+rEPoYCzuliRwicqzuJVcWY4
dfMtWnPHP3M5KNZogcV4FmPUhKWgGus0e/IVrwUEIoCyyF1EfSdZviA1qBBs1L1zeC0OFk/brTRI
3xOJx/w6thfCS+vOs9Az2I0ZsWjcN2YLK6oN7lTJ0iIrGNkVu8STj/IUl5NkMbIZF28ZtZBrGGle
Vr8vA90et6dhmT5wXfwHM7fZM5we//3Fur/ooWO4AFGz9LmH/hHQtfjXFmN+zbv8M3e9R7CbPJKb
h1OMmtGwR2u71DbPuPns+ur+cJAyM9Mb9pKl97jZjqI8LPh8deIogV+o+amT84MlRUE55PrdjXv2
3f1OUYoWo93THtYRtOcrwGO3FUAdUi3Hx5T9GEm37LVNm7CeMbRrmFhGFDXH3qmcUAqH22+kyvVc
yuTYsOuQmnsmvb+e9MoJBpxqsdeZBzbj7rFoabocCvGkOCouScrHb5U3u0slWVd2nW0j5dHii1a0
/nj994dpLdFQZeaBt6qwffMguS+GrYYTnR0rNcCp9sB3JXnIMAn4v3xrs+Lex5Mwiio2pVnFs45g
15JoifSyWdlC4AlcvfokHE/sib0/+WWKN28NJuGvHPFTEtWzcYBu1WMvhhKwAtrG8MfQPRRXTWgF
BLLpSlOdE/UrOh4FaezbqmsuGy3itT7gIZsl/j4UgHyTZdg3wP39psa9mUyYFE0I/ZZMY6OuSfzN
oG7Vb9QAtZ9sMDIjJOskTagU8Py/vXK8aCBstfdhZb+xHlJxKV0QgBskos20PqCRPXISRZx+E4Ah
IjHWwiZCVqreEwoJnNYxT/c7bg3JrE/peEmEviKI4hHv71cQk8q5I6n9Xxpfq9ploaOnloubxvhT
WuYbn/U+I4R5mig7ILgBL6A3py6+U+XCGqLiallB2JHDOSeG31PdQmu1Uer/jWpwdv/4/vYR1Mtf
E4zBLtu4rXJdP9Q+3P3e9Z1b2423IUFcwzyIOyMdD1XGXcRXMNwrQtcZVbV+ciaCvvJCXKZPJvM/
VcPT5inEtxTtL1zXDpC+7WGL4v10KNpTjwOJ8K7cQs+kPKVw+/QwLgTYXZTWJGAynfSVAG/qU1/f
1IivXYiFP+Kys7G8IffSc2ZRXlnEGEO+1xwzoQJquKNz0DjAFaGMtmTbhMngzhPxlovXfOgy664O
9UG7tchxN03Se9A8XFswVqq5S88IiTkgx7w/ZjgZGHNYLZ70EeEBGM+uzFO1s+goGV0EQwgLdOrd
weCO5H1M4BeSmC2HU7auvDt0HFuef6m94gnD0vJBFwJ2HdKwLO4HCRaPfxn1FglnR09ruUhLulTg
LEa2wcy+To+ykTm5XoA1eLIhKDQMGP1x1quKWhRexhTZPU1anx1L6m2g5JW7lSMhHDQFmxSBpM4X
72SzU5oFHRcTVlfiBigPLoFFei3Pnpc8jmlFKaXngCpl+VoZ+RYkX4TOIHx78p0osRUnA7LeMFGL
burcN7g0FFEzBduauA/0s2WAZbiLNFQJzPLqdyQdiK7/5JJ5L8e5pKcDbcmMr8emLr4MKycgTp8t
vnr0K40cVvPGMubbVFK/3GMykMxASLJnvHpbnsZgXtOjcMW+RE4/jUS8VzHbOwwK444T7VdlM4+y
tfmVsK050G8BqrWosEj4Cn1iJH+WN1y0lF1BY3PhKm4gu6c8Y4bNP1aP4lpvBGJSmPW1mjfsaSBe
9vCF2OvpuGNJD2u8B9+6pkpO//5Y7VYPl7KdI8egmM3VCT8AZkPtsH0P/IYJIjalXbRcqZmorbPs
c4a1Pn8gWhOh7rmv2wmqwR3kPvc7AouTMr3r0lvAKfCyT40O3NrXfw8SkksFMhuHL0n8CS+w7yEn
Vpz1dYMhXt9QBLRleNtq9VVn9gepP9nq9wVMfawxDxTa+lbNOAfrbtR3jVb9RvNJQ6yPZMZSD3Kb
O+xSmy7S0Y0Seph9eK6M5u2OdoBzUiV5ZJF8JmA5v/hl3h3Tpntk+fK2JiY3BTv5TuYxDcgq4pwS
krCKP6TEvPpHda/yxYR0lJuRhx4BeCwaeH0BQKAXGgHlQsbZXfS/gAMjE0D+U2rp4MGEiGVKtQP8
kdjvRNRJrzm7b+RQgCd9aprfX6yKrg5NWgAV7/lyN9dO22ZyR+bd529Iy3raxvgZMDXYlKxL/vKA
S8Mb6p17lDaRnrx+qVIMuGArXyZEoah1AMwkKVlBf33Kh1nhfBIttYPgRfBiwlvxsceSY+PCjffM
GbPHNoUrjVU4qIoyeVm2JouKuXr3NzqUEstrDuz2eZljweEggMOSZ9gRBMkQ2db3ZkNgKxWKzJBU
8UAmJcK/HAPNosd2WPxTsfXi2SjVkT5n8CD+w8BcaJOZbbLuyKMcFvRXY3BWBlkHzT25l3/vN+67
ArBkoaLFpm5IAQFbJji+07gykKopyEa0Re/O58Zccj920wOWs5ET9+/oNT/ukAPZYvkalbMlWBow
PJQVhjgCb2ddbC86wtWefmp2JkNYe3bH4lmLy2788JYsVMBK7MF+tgRkjEq67K1JjmIgWE+OblCg
kVvMdMKv0cW4QDqy7XYjSRZipOvvya3kjjLYXcuQhmL0ilm6OI8mFcPYa967Sm1swfh10o2lRbLk
AqIjRYle+gxQ6wPkD64t1US4iePdXyVEE8t97kkbxR223HI0VoLczLXwxl5XzA+M52N/Q4brd8ZI
H8F6/6rNDln2ZmR/2EH+mLz8WHbDY8Y0v6P3+IX8Pf4eVIpW4wpHtAPOAF1FtU5J24rDy+L5a8Bh
Qdl/xegccs0W8epQPLQk6lotmzzk03HS6jO3+PWMkmdvq6A4CUimfVfHS+g7okh+DTQknFabUVDW
TPm0uqlHdOiNmsU42yyWljP8ELegEKdPgrHgLgVlP9uVEL4DO03e+4z3agFrKscK25DBu/Ciws04
eJcpw7IyKiomWYLtB6zWpzu+YJx2KelObtFkqBf3YU1mLaStNbhXQ+4ldj3LuI09BBKf9au/UktD
U7OVLO9NR7kL1p/raPW/O0p6y3FC2wZxtLMUPwt8CN+uyKusrxidUQa3jR9JP6Cs/s1cWFKWg6Jm
ORVOgwwNRvjjLhc3nxH10Jnmg12Pzf2GG7FPeQLN6gSFv9nXDr1mkMZnTt1P5oLYXFbG4NQagpWL
HTfyO6qKbppYt7jNEAU52ZHbgjLQy0du0AyJ3BB2STvwxfB8smiOfqCc6oqLxrwqo5qChiT0ahX7
ZEN1aAuT6/md4m/3nzZ2E+z+FEJ3nlyOHMnBwnr/cRF8EszILQuJ6c+kGX6oIYTGnDzwvlt1WG3j
NfWBQWaj/h9MbG6F0j55pUCjeRhsxvbeKd70oU4BhzWsB+Xh07qfjNoMaEx65V7Z7yMT487OuzF2
O21i6i7kXi4AMpxG03C7edUB795M1827I7RptypNhgY12AGV2lZv/8GE5J1M7uzXZWT+9tHMaoga
phy/Crq8AyobWMYtwdBKnI1cWi/x3N9rmGvj5Enjxe+y9qzhCgV9kvk7Y01OBnQf3gkwzYuEmL+0
LozdfxOBculm1X/O1IbCLlHlSJeeRbU+hSAy/noLA3CRIWOMXPHB2BZM7ApJMYO60qmLVrdDbOsE
KWcWPkZDEKGk8aC3EK5M+0Nx/Q4EYKNTwl7+ArT+hagdBRIZrTpZ/9Zl/s0U9ls96NrJJjawMxKl
QfU+LcVQxr3c/owo3s2M4NDnLJbMFIuu0sawuyO7e3QKmh6a/wi42jvfMFqeI1nsPYJX5OZgly3j
ywhEbW9IdBnZ9Nl+0rKBU0ebAUggPxjbNO5dK1MQxDJ6oQ1wZoIdxTzlXLuqko2D71G7Ilh9TaP+
pxwli4A5IRkijLDI5J9W756H2XtySyfdARn9ITb/XeS4+ll2jFRxAHhr79GaMl8iCI/xXFcWQ8AM
cwiL/l2E7TlHxGZQ4SwBGk2Df5amftiyFb0F4zI/tS2DgffAZBZ2TF8ia890bY697rP/cjSeOaZZ
p9Xp5/F4LAgBkx91Vi0yCpNfLnbpdHBoiQSAj2dUxRksWmOujFO7ciBndaQ7I0huB3sOHKyCKXn6
yLLpRxM8k7mr42S1jH2XANsQYnrsKBSIULuoiLCmv1D9a5g1WFi79adyRHNUyvrhAd8O8NNZw1ro
b7nmjTEMRR54Pg7o/GPcux0ockcUt6Vj19ZrpNRd1rVZB0l3N4vBuJRDCsm8PlsGjYHAE+GzzM73
SCSAqsTtzKuX65l0r2WRfAn3uDY9P0qZcagraDaEkzCZtnxcwx+UF0wVnrZFnjR5iQpx7BmO6MYW
/ovBBkaoW1mSm08XwryV8+HoMg2We7GHTDfaPuHHI43gjUQxDToEtNc7qNX8cr3xtaSsg63ZwLnf
fCHBXNZV3JSDFNOAFdinWfMnHRYdnrb50PKNM3uNYiLHvQ9SRXoREy8rUMvOOx1ir9IgTlRz7eU1
aTAUc7mJwL4cs3WghMhrSjjAK2DebmE97LGFy/uSb/iF7bA8wydBLNKR7yzrIBVaaZfU1ES1T4tx
SjRQQnX9atG+jpCp+wBtuCH5yVKR1PEhNxCFYvKHtVq8967BgbMMryXtfLGqseD0/h/pb/mupbMI
csPVxcMWtl3/m50CO+ekOvIzM9L55c4VuLIc1hKB7LP3QW9+WUQ5Q9z83S5hAKBQbjlyYurTDmA8
EI/1kPRw0bwSiRhXDfvSpY5GbBFBM03fJaTZWOr0DRXOuASGtMWDVz/jrI5qVY/BZNMINdDPQPVj
TCfmN9bmj06Yh6kz9msLxlS3uFrgvT4veaggi10GDFW9GMoz/u99avW82HM4dFaJ86C4D0IDLFIN
hFOpp/tCW760jI5u6oWyCAQ3BGCNtcxgEzA2Mjr7cslPlzh/OPObwC85squpP8wFZRNzeSoB+kem
waJAKy6mlXw45Ur/NzD+0NcyPhlBLdo8WAcbuNDWWw5nLz0JuZtOsccjhNtHlhF56R3ZdudiUvGG
hu8c123YZZXziw10dSaF+zHZvFPqopJxW+hzlANMK1tz2W1SfeqEZBDOP0vHwVBU2JB0s9KORm+E
EdO22WksAAgkHJi8O0n5sz6kKUnOT6QMw66W+RtUPffQcatiVHAP7WZR0DXYQ2SmzkPqx6sPbW30
BQtIwHm+I7A5Kcnk01O31zPSPlnTvdPCBAKq/67x6JhbEs2KpE+Slb97E4lly9JbMljFIav1/1IY
UHFt5RV6fdmdunS9+AuezTZJqYA15t3dGiHFjLdxHfLQNCzIj9UYT9i8jq1rnGyHJK+wMS2NWDFV
VEurBLtnMgczs65V90BL80gh7VrFVLNsdxFBf6m99F0xDyrwvk8JqB3Kuehv8Twg+eCIESPag7aa
W6SnCapsb6jjUrmvZWLfC+7p7bHX35mhvjc9Aa1+MHilQMn5yw6QBbpsnpqc4YY97GEGoPiHjCTF
6NNHuszen5pVamdOFHyM9mvF+m6nJmc4uRuGycmAVNSq5OFuYIqbCiN0hwIa87I/J560dr6yx2c9
Y+wyktClH3aHO/YL+yXwv9ouKSJavO+B8Y/cUJk06ZNTpXRwwd2Jtx6R2YCMYc4oc4syzAeoYoCw
/NDQQL8tCA9hP7NxWbyNJALpR9ZmWn6sjBlrgNo3k9Hu4BC+dzqs87bPw85KkrNJYQ9TExWmU3Jw
2v6rN6Bz9p54aEhwoObQXo9o8jBveE5njBY+3sqLCUcBdpHFJkngUXV0HAauMGlJ7SV8p4nKB6t+
cufqpam3H8Ln3GrX8ksuEyYn64U/S6d8zpzV2a+KSnSTZpdI1V79MJXsnfr5zswPOBHytxGtOMxs
v6JkaXnD9o1P0UPgJEfBzSZxRy5l1n+uw9ZHOSiGTlIsp0poNN71bH6NI+Z46A1nHYkxBAnwM9hp
Hk7ZvxFvdMOKJAHB3/eqTR8tp9RC4PhRUnjbPpmwjRiWlu6WEo9+nTTfVCKbIcPjl+eZ2Ns78Wte
wBlmuJRkcicqkVfrKy7SW73WD8lz64phb1ZW/54N0y1Z6/4XR1R6c56NVUKxc9mA4eDpItzDj/Ny
/zcBEg5sWRn7rexoyVyLP0ZP4QtKSL8bs6kP2opCeurC6Klv8XKzKFvPrkvljY6jhn5tCV9F727g
2/Z0iI7hTFQ0MvrKf/EobNtXmot9gAThwth/7Up+w0inLOv8m6jyV9OtHmnoKI/cYs4Uw1680c6D
jf0aL0IuLgmFESXW5dXirb4Nw7vWee3XWMk/xWwfO28bHntC3Wa6kSmFabXXbF7odlNO5IiI4qoi
DQorBUo4k1imNvOEB2U6b4n7Yphjf8hQdfemYyTneS40KmDuQN1yCbcSt7gJNBMAmM9Otu4o8pjt
oMrrx3pAPGQYT4CWi3ynFvrRxGTIc6Jzi/VrBffM6Xntqh7w/1aCwWuKw9rk6OU5k7NsCrqMUdu9
yY3npXhYV3MkelU/9w3oWHqjItWm1jMJt7M2o3r6rDCvSddjwgfhSk41hxpf1x/L/du4af/hL9gJ
AtZoeuyWEvwvEqpMlbAxJsoasS6MdBvjLsl7luHeWj1p7Bzs+zRBYrVB5rdDklFo9059W/UzeIAS
oYtE1dxRFkMrYh2JjcB+zwc9elqAu6C+TH4Omat+MrNuBfmnXrahweKpbU943zbgtJlzXGpSATxA
nCoFq+lFwiEez7NBXTLe8uWlL6fvrH/xU6xjcuABdLuuBpFYy9dtfidTwG0mn8yLVNFY5dlLaZaH
WnR9jGig9u0Ie1VzyluLc81Y1fswbD2JOmBn22wd9WG7kAHueE8xtVEAq+1rhFL2tuKTEPl6WDX+
YewxHtZ2+xDJcFJq/p2v25tZ+VdrNNUjFAAjIGTxs0GBvYBif7IgghwsmyKJjQN55RWzWzr6QXQF
J1OM6ESly5fXJaLlj9llFGDvU3Mu4tYiUMNFwiYcdKT/CIttIVZ41LCtSbHhPyVe6k5sAKhBH2l3
yJYWYasvf9MiT2h/coCZa3iCyWtEy8a23B5wOEqW17jnluPEOgfmjE4PtU7rg8YxpikvWCxhnwTw
qoNZltQlCX6Vlj4351xuLywhcD4xid8anZ9h4+WcG7I7egRhdiOZsLBzoUp6Rv7IZARhibuHXmMB
3ISiXYE3pSiq/oELeo27nsVAa6qTWU3LDSH1Z+qm27BYQP00de3r9meCJfau9S6iFwfSsnTFwTRd
nLKkfFlPJ1tQQrEtVsIeZca0At9734Gff5rtvzSDM6Nar2uveZ92qx3G2Etz3GA15Ce/mZo9V2k0
JI0TTBQln5pa9xm7ntgpRjewfIEoTS5v9mdyylkX1h//ug9XL4/9YcPgXZLmw3jEv04NdKeoxfNC
czwkvgvlFYK4Mtb5dRofLLuYw2mhqKKpQHyo9kegy4QEgCIsIYwRkDE3CFHIwJZ64LZy8yqbGLB3
5/RsGx0OpgxwRjZBNQ3OKXPyF+mlLWxgDLIm9UlBQdPnOtyMpvJjRs8x1HvcZZs7uzun5NZPpChi
lT/HjmufHAX3epgdH/p8e0ytHxOzPOe3lUc+6sZ5XJs1ao0OTdNE92lmUBqWIB+nbXThmXUqrrPh
8WgtRAuGDtiOnkwssVUeG8zdtXTYja3lEOEYgRqmM8GTjlV5chsFj+RWzfMBO0jB847+4cxyt9lz
hdOnWB/u3d6HfsLYnJJBEKzcA1AHaWS2/K/R4OaT5TCs+oRhBOsD/SvGXOxhFJ018GqBSec6SuxI
0E7fUOpHkrxzFXqF/gEwotoVg3dD8MUSj9GXRVriHKiLsnaqXLiyjRl36LmGYmsffFXo8UaBWfSf
iynKQrX9cLlTh7Oo4Ks5DIzeQlHG+Gt2+KG1pXqB+EVQrlnZq60LNOXis5p0j4yQFWSOOR0bXuNv
udkQ4Nd+etekA6ggabYNpb9L4Z9RzvpcNnA0ZqfqgvXO1MTGY+bPwmYpBoxvy7cGe7RFJ1+R/8zK
uDmLYUWIuB0v2JxVd0NIYmWPGtK3Nkd3UWjfZRhLamM9t6PY+7Ov/mfsTJYjR7Is+yspuW5IA1AA
qmjp6oXNE2fSSfoGQic9MI+K+ev7wCIqvSKyJLMWYWJmZNBJA6DQ99695541xsJ1ZVqHuqyavY3R
j89TvyqjGZlesIsbJInTRUuh0Ybt1qVWXmeAZnFWYZYwHTJmIuwaArCUpXdDUIRbQy8GgKk6U+BG
67LjEME4QAri02GqSaUkBYP3wcgdQcDRcggnSYFGQ1rShmLAa6wbo6bhhbJEskfqC4Igo7j2j76C
NJQJf49kDwG9tUkQOl5cD1m6adN61Z0N19dCCTH23wG1X4r4CUH7yimaz9Hg0nRwiFs1KSKEoNIJ
qPNLiFbZi4mJMz5Nr740tU14CVCJ1SgdIgKagYUme1cN1WbhgOyE8vAjFYn3YrAfwlGiIgCxScie
uPLdDvc6Jj80JxkBbSur5yLLZg0JG8Uxl8IqL9JPPlCG4VZDdgZLQ5jO2dGFbcj+rBIskROJNS66
q3VK/2ytEqK8TLZLsWA8zHjZ2To1B7dp8ZrImU0ETpZ35PLu2koNZpLsqx2Rkq2Sw7ceHIyran4H
dPVBSKA+FLbOt9PB8DgcHnrzRAB4iYxdiNgCLZgsj301X+iMm+gYWMStmLAVAiY4pUYEtvQwnjzO
9jEh061rg6VFssGdoG9zieO+g8WXIYEo8oI4PIFG37P193qYEPjrJt3Jckb+g9J34MJeD6oksKv3
wbK5mIln7d2ShZzcE44E6h+JFY8ov/kckX4MK2bcL7jnWBoqFgob1/zKkSaabkp10/MmoCsjigG0
lZSG/taaPH/T1lzFMqbT2FbRgYE9bqM+OcWzAwTV1xp6XHjQUKJv+ekXRalnZ8u2Ymw/rNx5YP/o
7ee8HbaRaPM11w79Lvt2VBqosgjntZ07Txgu+ciHytpI7yWqmhRSiPsb+wuoFwCD9iCsueQH+t0Q
5PhMKQ8L7gwGXyK098GfbAHFJUTLhJl2AwnBEpKsOIK5MAzgdsLMENk2hUdvHXJu/vuZFTVISZYn
g/FQh9yG04ep5+7vj0ALEU17xjhtx3GRXKB2WpfswXQxQoN2ykdRoO/Oi/kgWS4lm+ADCc55mHe3
4GaPzOMVOeUKkO80X1S6MOaN5HvRdD+K2sO+Hk1gM7lx0ogWyQWR38pyM+84Y0WWNp14w7S+E6z9
g/wjl8m9ZjdBIzioimcnH1PgSul3zGB6DWnrbqKndvKwjTCqJjk4uvUYJDETGj9UUz/kWbRVQ6Xf
Q0/95NZLHy4g37GmULxW8T7dxgBw7pTYEpoaPgdV4/KHDbc3RUlPUemN8Om5IYRgX6g1ubtFo1YU
6ARzoVWjz2rcW751CCLzt4Z29s53UZq5OXXi4NTs/2eBS1+LNbHfB9dtYQgWUXBGHVbu2rL7aQy5
uatGdtRdUX4Y9kucD/LRWs7CLCOaqQPbWjK4DEhmY2PVr9BY0400M7aWfbIh0JrYEDkekedkF264
NG/t4pBUbfsKhBswtHzN7F4+FHgcl/ipuH2NGyyIfZ6+CtHf2nQFV1YL1d7IWBFLsbLp1+/CPvuB
YCjajRqaRqtNRPBV/SAx0oOCdR4T1HirStYdnaQZipq1oe3psMMp5/UYkhKfT73CfZ9/0fYjJIbN
/AYQHvlBXpTvvVqhDaPzrGblrOOuCTaQmdHWNDlM/5hSMsrRGubtu4HViWRI0BvZkt009iGBozUd
vCKvvLXn2pS1nk8Od5QLoolnwDfTO0C4pTaZevTP3jN9eqoGW5PhlyLvmLkOGSruJK1iOAX5S5s2
qM1ThsglVXkyPMeIA7ZZTvVt918KYvKNP+ofJhOwzTRlWO6mMl3VbpLd4PKJhDznNjy9xgUkPqHp
M+aMuWAePbdlQl5hIMKVDDuMCwirpTLyQ+QwLhixPdFPq5F7h3ujivKVzHOFoajaKDd/Q0vgrloy
VPaNcajT1OEDMsNzlDp7ZPnHmZKI/8EN1naSUYcDdt+y8EdEd8CMit0KQduYHhy4UVtwPes0Dvzb
SKu9nMqRmykaAtBT+uRyKmKk61Cj4rxHVm1Tom8kNdTGCJNT3pqvEj/02wi1KAloCGeBB91j8kgY
KsR+9pORG2t5zwwo3WZrBwbVyu9Qkdi9cVt10XtbUWPQ9O82enQh4ejhTQP+X1HoPQXJEbvijYfO
de0Ou64LWHBtChfkEIhaUhhMqeq2sQHPKLc1+CWv1DsVQCkrqgzhfjXSqg7uPaLO4JCqdle37dfQ
JHtHqXtc4KQgNDx4AhR9MrgP6Bh3c92pA/urTVjk7hnnCmVa1j1yz8KtIB4KK/qIGv2iPF3e9t74
1YWhf2yc4lsggZqj/nvKpuaAQfkCGMVgH+2jbPeqfasnQpbH7KtdWi1hTfvVzufXQpn2dvQNTESL
jXnuZ1rEjL3FnJOLiQrktouco0YzvZ8FOP+mkqsZW8IuC811INhRJhXC4CHzLjUTn5ikNCSFKjjU
JoDcsqXK8yFX+8auEr3z2CI076GzsBUoDiK0TnIYafBWCEdGstrWuEQ+KgnkFcWUOSOPxCZFjwBD
NIrg7oloVXbPKG42oO9NesN9cjYSrq4kRmWdT0+NEwIiGc1nODtPXBAZAhuM87UNwqeNBZRf+D9r
1y30NsPZTDqi/2TOmHcaumJkGdjKkDtMzM5LEEXfOj2Tnu30DiFVqO7xtmf03BAoAw3MPfPDrPLb
SUBtKkvjIPOMnMzaWQt7MlZx25JmJsWZVGGiF1HKUO6iymCadJf3EoE0DuZWw1+oSsyWSN2dTSJJ
Qk2IPWMGaAN73eFpZb/hbxOcz0d31J9m1d+x287u4mJ8mwHHbadX/PXiYEsnZQ9k3ipT9xtEj9OB
cogbdQvpGcUojipN95KGshupQ+N5/Dto1KBSWvvEA9hAL81l3ovJgTQ2CQhX2TNjv2TwdyWccWwb
BC2kE7qXxkysw0jhj8UVzIsxoPB0rQy2GvTOKR9ZQxh/tX7ETalrbtoyv7e1qoEyRS8sv/EWGNR4
pyUQVGBX6xrR2w0jg2Db6wjtJlxVxglvlBHPfmY+mSan7eRIgFSY4ddD67t7Tj1QndkEJI+GW6Qj
9uGS4Y7f6U8GU/pz1tZpkPJiWa75Whukv3mA8EzEFDVodNFl90EgoWp30c7p9Vtvs9KySz1aDpPa
3PRoxMRwlLpOE3mQQjLHF/S9NYa32J36ddA6dxTqNGj8DZzhmF52fR/bKKWV7QRb0+FXCRwVIHnw
v+XaDw7c7eHuWCwMEOXI3Ai46aNt3BZ20u4kkthOG4AWFhdG0LL3m4ULA3YO9oF775fy50jUy0o2
fEZeTeNuKv23mK7mTqBTSi227DWwCRsjOZqRQ9tQMQCJJ4YhecJj8VJTyO+TcR4oPm9jOKc7irUI
YLeCFVa7bCciao6WigB4/bekLT9qgSGHptpHgxhrDYtabBziftdxHtzHit1G71NSdHG7qtoBXhIl
shPmFg1N+9lrfbATjFc37qC//FJ/8s0g8mtqkiw3jguI2OgVnJWACPoqKh9kWQOZ7Rv70LHlouj2
mD863VnSnNeOiwvQBqbBjOxBYbcyEONCs0TJ2Sw5BEH0DmxErZG6RscA4J8p3xOy2MAcY0T9Bqe/
2LaE/64JM6J+D394Qx5exICOT+Wsz8969hjb5WxShtY8ALz5xBKIW8XTp6p8q4fiPXa9hi1S/crM
7NIJQp4M9yIE+OYylo/0vaa1YzW7WiX8BrJaZ0nL6JtxdA+Ko8CItA/I8D3ilvZXUYFFWonsg/Ng
if9yf0PlNA75RppgIhh46a1bTdD3xpQMxsmtnhyhz8t/gUCxi4zupVHwP0LitTLo00bT3Bhm9+T7
1rSGOeXtmmwwVpWyb6l1yrvCbQiVzbwzE9vyCGOLOSfSlGJgLmAORbjR1VitO9fzdmg3o10Vvdn8
y1Nrv+GkQ1VmwKxuc3lHHBCN7wbLbVIj2Um63jsZOfMGbRUnd2Roix96O0RIv/wc28fSx52i9lwN
+nEQwZvV+iw+BAvtUtG6myHoT6BHvg8lVHZPR3pHFXfbm5CnB0yylirXuUixGU4DY64U3DTn3V1U
lzuRGPdt6Tb4Mtjnwp2iukv3COni/VA5t1hp8q0lmPfWE8ojuwNiYOG79ST5xcpwH+R4D+iElnKJ
hK7qo08kdhrctfvkWQYuishiZ5umt1iphnUHUA1bU+18kgy0fDrxb1HYsh707LZtyIx0VjOGuQk6
cv0dO9F7o1ua4KZG+UmS59xCgy99InktKXY9Eu9BqwNxPcPB1xYpi17CYFX1LK1FEKznynDXzmG2
8/eeToiSlICFPbyi3yKVgp3pqvQV2YBTcjvNi4e0uKQj6rFay5UE/gDPAWB2liG8nyd/H+U9+/LE
w94DSfxEvg1T6GloN6aBfszR1kEhKF63kriJlt0zIKR5Q0/C2Ur0opDBjG8V0mCoqbAoORucFRx7
BoBMEXQNQZlhmy9Ksc91HZ/ghqxrtj+pjsFzZ+G8JfNdXfBmY5JVtreJAtJVbCfchol9zpDBFbKX
2CLQkOPxy93hNOZOyL4cnm5NC9xounhDwffeGIRr0MCJ1knbZfuJec/K7gHIsKawRNrUhAoY6H6e
S2zPZKRou8SBGeRsn8PxPc7AvnDJvfhJdk5SJGNVYK4IRNk5+F9pAwHLGJvihtg4WneQSPWcr8k8
QVcROdR7/dYdg4HdHIqAqoCvYPj3RZcW27rzEW58c+PQ3CxWSuSzFGXkr8u+jTd0iochcXZJNL8F
7UBLf1QfZLs95VU7Hxhzk/AsdbrztHts/UEfVD5+TXV3H1uPeCMA8+Xjcz2OOFTxyqIQIl06q419
3gbcmGai3G3vItySwemSDtw2LDrEs1UrvFs0Z9vuIxUoL/Xk03RlLOTwpy/kOj57MzA2jGe+lFVy
ymEUbChfFG7yE4AyFKbcwDlX2YcLj2TVAlXyIrCckr2m87xSPoB0t/ppxu5n19fPNXKedWJe5GTV
B/iVcOGeaybTy6/EZk/2nz1DoS19EGyu2A5YwfNXx0oy+izxuEftdy4jvK4DSV6ESoKVLRkC9JAv
YRx/CeNzKs6hmyAqTtW26YcXRWLqPrN2E9YD9vshO5SODyZ2kJi4nrh3FrcTPS3c8BxgxHGyRdGw
ijFXEY8KUKowkw10oPIczOobHYLw6AvyglyhSJ+O3A2CmJ+k0t12oEZoP8fTJh+Hj8kaf8s9jOWw
okAy+mvcYz4OUVpMismJsmosEsYIq19zh2R8crBGAuPR60WrZaNCrtj8VaslLVWjtWlpb3fyt6L3
X7QmqIomJBDfDuyb0JGk9R2eVFTKU+Ui+CKscVVIjTEqNPITqHHgqNF9A1sqjxUzR+A3jLS8F4tT
bxVZAaVk76AYDK2HvkCWmDOkEFqU+zwc3iDWoMFxuQWnkTmvTeHB7izj4YxQumUEJc8W8F2Oyxa9
F/f6VhHO6JmYRiuTyBBIIOV2GTCekPixXQvWQQ6vIR4UCRHEcaww3MWHPLH0kYRsWJtr4A4MMgDm
4gdK3/Ikp/0Zhd/KOQ/38fxO3ki/oRbtNma1swap+XcRrcXixqmHp8byAwKg9Wbqy4ems03ikjjh
2kq+kbpALxuUspSIjhS4wZl4ZJ1mN3YKI8TqkKsNpkoWuLC3wWSMdLUrqwPMOqYQEnCU6GnvAp2L
iH6kLY2li1FKufVdnDIoH1cZcrZwVIIWtrVjUpnT9MyNrUcByNXtzxuo88griY2mpNLcwTH7tZu7
tkNVbYY+3fyqvoN0CvGyb3ZlKL45JA+mxScuFJfuZt5tZgBnkXD3s0ksqqq56Zj7FEn0ZhoqGrgp
zOT2t8zumEIi+5nQ/G0EEyuqyYHkRe/VCAqI4zZb0e5zzJ6lNOQxJG153bejPsUTDWla7utIFf42
h8Kw76IIX9LESzPQX1EUTijYh3FdlQLoTrz1FazlIBOfyJQPkwzvw5bsBhJht9DyezpqtlrRG/WS
mxL+5FgLKurR9egEudx0R+4sppU9l3G3M8bfejs4jFbknBjenFpaQa1FN2xovG2ji/xk4ZrHX0Mt
phCVySQ49BNJs/6RrkR0h6j6qxjrbmXUbF4IDbjBwfLYQ7Y4Y1MjMWa+aeAi7nuXrLB6tkZmy/lO
IB4ZHFYrt+oW81Q6r70O6VE4uqSPjemX8hjENXPhvcaG+9I0wtyMQfRKX/y7zUqN4PHUR4QWgrel
49PKr2kaLtZMUKcL/9dFnYwNEYhIQj/fbRn6CS5cHHm05UyaNVbHRgxqTj9m/XKPOJAXdKLkQ2qE
nWqS4h1kD8UvlEQv4lZNRV9sZpFAxRJkDs49g6ySDDgnvZ37xtymBgK1tPbWk9ff+P2r6cBBBOIU
bhQlgD/Dy5h7usdZQmhu8IG4iu1xSk67l78Ptn/f5DXpy6bh4zgfLjRzKBjNDUIhPPoBwAySLLet
SadcR84u4p2o6MObYH4gTjs4GCPRB/6UbEmDotEdqXccFB9VLe07wjjvhyz4ckZuT3E8LGlLbxw4
fDGinrYIH344OV4fgzMRzURW3ZFshp6mKySfy8vvFEcTaSESpoPynmqtnjrhjAfRvHtT3q7nzmf0
Vv2M+hqftGHQCTKarUCLDg9MEmJtsqSgjdNbaETNyoY2Qrpy86PgFOC04ppgY0mJZ/ifXUV9HdDQ
NvvcfBgoMVwaKCsy3qKtayGf7Ol8bGTJOjqE+S0S2QAbvH4RP8MsaPe+Qqg1zhOK53CfJeKS9sE+
cfhTKYvjNc2BZMvNsl+3OGKDXJJ+TnzRJstQyFr2d8S2zK7DGCht6q8AIIARREh/bwqALCNc2rrw
zy7JxOsedv06dG+UnZOdK+7KtunXtaIr28Lj2cRul9G0RPhqVUayn+E2IIG0Ptq4ac4ewvozaOWf
TjKcCWS+DsM8CmxcI8jByo0BwMH1QUYYTYLhahGXsznaC7Bl1qyfMicnkwKjdD7GD4lf4LKC7Bc5
uKyMqvsIVciVTsOAzb+89DHoIt9gXuCFDuw6UYFLirkzoRSvmxMoir01kvYUzqRSzShPKWsoYur6
yOxZHwelhjX8S+6DtducLFWxfe/SO3bF1gWvn3VJAWBBshlvImfpgY3BqxGWOXZE98FI4nvj2gky
l8AtJlM4noxz4Eff6iw3LzVdhpXD+WNW2UF3yc3o6pjxMdlYi/mArQxYfiQqlkQAaia4X1ji1FZH
YGrTDDqCXNIrSioPe7KDXYVnFq1nk1bBq49Ye6ZbTst3RGfSd0zASf9rVPrShEPLlIXhiewGPgTd
R2c90ydH3NOutB1ne7qL3c4E5etEmTyTEkXqXXH06yX4WMTfK28hSQF1Lsn+aRTGjpCI5sDzvznR
3TCZfB52ZNGorB9haR9qzTRGGOQRkroYb+HHd1t6u+mdW6EfRw7DNIk8NAZtQj2L7h3rTLepBzaF
FEOAQsZyzfhOcKUoeAnsic2hK+iy31Tk+HV9ckkdU5zt8UebiPrcNXPAxDVz9hUwo51lMPRWJNkW
6V3BnBrwcUJyBk0ujEbsnl+tzNMXmSNTgpSBG23x4utyCwYBz3gizqopqxNZvptsHsYNGDOw0qoD
WUghS3liMa2dHvlN5o1VsfgnjKbNwrgga8EjG9LG1NltzMAKmw9+eUj3eGBF/QSc/GYkCEfEXf+M
yOCBq8WhQUcNxmzxR+s58yX083Pn6OqsfPNH0AomvJYHyJLI2qJgR9Q4Q7TtmbCu4dt/TAoUXUEu
66qa0n7H2srCTUy7oSK1rrRBg3qMvzOHQk0h80smclp1Tb7PLeJZapvfu9RSkLC8GiaSJmWS387F
mOzaOUQdxNEII3jBBNBvR7ARu6ZEj25HNgPz6sfoVc1NisMxY7C4wd1srMpsPvpsmWjjz196qoKD
kNOwsUVM3w8sR1qAxwlBf9u5fgvz5mOsLJA82JLZsP6chwWmWHP8c694ly67ODszq9P1WbzIRaVB
PTRNnBw1MIlT17DbSkDxFc66Bz+zIuOpPMFRLU44ef949pf3fr28ft/1QSzpEiRc3eqcGDpupUz9
ErwAIsMSHS4AwaxLUdSSAGeX9XQqF5hTqsRnzdR+0ym8bC3OQvYQPOhlzfj18i/v2S32KhUqTjrg
KEzGRhwBSJD5d4jfJvuAWSz3T0jgC/fp14NZFHwQ/3gvXbh/f3nv+tX/wXvuP37Kr5/33/5vOEC5
+p9FieOigcHU6bg4XR8wmPPLt0b9x2vqclDMsuXNfDrMwreP3TQXp+t3SHQ1Kc2S/3yNapNs6yiC
bazb8hQvfwpUkfKUxg022eubvx404v+D07DBM8zmFCygFMeh1bT2fNPb4bW8jSyhaYOg4r0++/Xw
l/capN9Ma5Kjq6f6ZFMqbvvI/DaEeNWa5chdn/16uL5HM5AWt+O+YkFoTymNZ8pjCJHL6Yed7o+H
68vrKWeHYUQv6s9fvn7jr++5vhyXIJPFkVdSc9rp3vWZFhiwWEm274vfT+JoOZOvL68P/+XLv978
y/dcT+9fX70+u37LmBBBr2poKbHXdNnd9dy+fuyVp38Gk0UWuNNg4P3HQ1stKMmqLtEdlcFEnxl+
hd071en6DHkStdK8vPn707983V7O2F/frlJc/oC32a0vFCjD5KAxSubILS9/vTfJxZR3fV2ZLQyI
KzSqHuvnqoUqNVSMAmrsisvCcF0Trs9+PTiywzF9fd3PPr/h9el1CXGXFaWbR0zljv0QC7s+zRIr
WdI/WYVjzdvrB3W9GK+fGzlmdn7g3D5Vw0Kp+8cvGlVVCUoU6+0J89f1JP/1cD3Rh+Vs9xWVi60Q
AmbMGHP60SZ6gMbP6DJxravlOF+fFbbzjVx2RevTyk9yWQ0mMQIDub7GpS3/eHp9HcT8z7//f8u3
X19ev3B9SDMS+WIbVfX1wjKVqObfn1Yt0SlMO7nSfl1z15eRJFr8j6+Y5X8+vV6DEHo3AbJ/4q2p
FuCv3CLBcvcJRuW0KbYRzc5T21k1TCIixyq7P5P3w5UdZSaxw9F0uj40Cavmr5coar83wCe2bAiJ
b0fMh0FkWKzow8ldHq7PpkD/8ez63q+X12eGkXzkZmVvCV1FsoTPxyaJnV4TGIx17VT16XqZ1+St
na4vCVC8+fvf/vf/+7+f4/8Jf5b3JcbOsvhb0eX3ZVy0+j/+7ph//1v1+9vHr//4uytsx/N9xwFk
zFH06EXw9c+Px7gI+W7rf2HEp0Hvlhj3YwavUzcVqDBHFGTSYdKa9ifTy12Qs+FPO02/DaKw70vY
j6dRek84k38k6MHfUTUzRHSGcANvgEW2MF5QUb80HvvVpEflBa3bOEwNQDrIZA+mk2FwpINBSBKa
1LkDx6xjASEy6a0bKyZ7iIbjtgr98CIZMGOqevUxTZxIQAIYZw/eOpoiIMs2pdW//jxs+U+fB5J9
5lAQKshj8/76eSgxFJmdFEQ7tA6qG5Mp6DxN4Gzt9wBr9wYauHPOHdy1VcHAA/zqa0cO5arnmK2S
ARBC25TtMTHJHSPx58ZPCHKZbCCqjjGyP8Yn/x5DrsTGgmJR4JNm+9VD/X9KMe/exmbirP71n+S4
/82fJJmXMI1TvoXM+S+HuMgCEHpNu49CdmFm55GFZEz3dZtcxNxapw6MtRnnPU3+Jny05/xYW/i0
RMicKqvX5OwV58rN3h3PeK/Kbr6gHCBKhFnx1nXr/jigXUEMCgPZJTfMWZDudIWIiUv9ZGOzu0BJ
VN7mxVAek9pVa7LRkFZOqUPH0Ys2NXvTI51/KFpuJ/f2aGGcGyL4oRIztWyge+dWuPWyoVuVnVMe
hDVEd61HG/1ff1D2cq7/6VqQUnEd+q6UpuXY8i/XgmHk9hJVrPdp0sbRytb+dDT83L2xI46kWcvo
ppMPQs3ds2XZeGygHe+uSS/I73DsxhC+UZqbrnbuHCeq3giVwXXs5cHOtL6B9ktufVSezqorSTTq
Wmdh04k7aHDisULldfo3f88/HXjpK0eYtq9MIYQr7T8feIVmQgSDle7BobwkJLh+j3v6SAGc5qzy
xHEAwJHRurm/PuQ93eq0yt7G5C6a4TVfY5Vid8jWcVQiMxM5pIiukrdDi6oFoouTr5ux03e1DaM2
conz05EI/s1fIZfT889HxffBw0rhL7QCRO1//iuGUGG41VG6F3nxURmG9wzIVNF+0+2TxKu+AZJi
WdK7eLrH2phU8piOyc9Myzvue3J7zRhw3e7h9yj0EhnOXZQwsZTF+FGy/i7oS30XTJJEnNwGjtE2
X6GZubczdkLiHIwPPWprnxJvsRVtGm5hMYtnAl52Of7hVY754bbvW7Hl7nq6yrm15Rfk/SFbbbho
dkYyUPelyzQ8Q3Ieu/Fw1AjlYhDnXbcisJA5XhcQf6h9MI9gDtHWBS3cF1nC/EMmlfiKuX6h3seG
/oPsJGbDkQi4inmwHLO1ESMiCzwRnBcBF4uAc4hE9VPFsnkIloe269yF3eafqTEiiwwrxFSiNS9k
bbg3USSP//rc85ej8qej5puu6wjhkHbIh//XRSdEmJWHTgegpsJedE1xURrQ8DzEDc2++dxW4zJd
p/ZJqCC/IpUcOjMNX1vUEAfXSXajYQ4AZOaMTCLNnCCrrANV0uvgRI+uGOTFG6CsJZW4eCX58h0x
jPtkwack2r0Ahoy3Zp3I3ZLpvranyjrNXfHZNk63K0LCY4K8kDeEgaBmmbJVXQbQN2LLfMzLQ2FO
yY2L0Zz7lqmO5UQyY+MHAiiMIbfdlCFqn5z0wuwVJJgzEspr97cqC+q73pPvBacMbBkeDKpTrK6z
fXnHGZ1/+ihm1phMuLnmr5br3ulWmbs2HZuDkxjlJrTr8kQ9kD6hCmSebycqx1eOxz1zbXuTKHKL
uJadewluXXV7gF3yG0Tm51IVYDGX2Yfde/ZLyNW0marmhWyEeOcRausTCuz2JmcWHCzcy7+HXC2Q
h0jKe2v0iktnTBa21sZ5L2zrRU5M9+yGEdjyQOJ4+29vS674p3OEst+TUqAFFUqqv1zZfSOyqA4g
m9rOklkcEkY5wshD2kcrNLN6QVOrmt5EXaerjPiBOwwf3pp1O1hHRNbA50Nr0YCGqAWYg7GamlO0
/OV1nsj7mHOiXEi9DR7AzTUtvAaYfxSDuqRNPB0dcxjvs6r4VIPw3hIGSkjOCTHLnYK85ULvyKWT
9zUmgfuy2g6yr2/quXRuVGPh4M2CYSU0splicj2sP0ocrXoR8UVxe0QsQdQOZw2CC2AXXoDEJvTd
O6nwFfS4a2gK68e0mOTWGy3052WV7ruOaN+6V0/X8A2/oDOWltV5CVz7YiI9HkJb+C92ipCnwPQj
J+1fIsoB4kTs/gmQ5LQyqjuuNnFEsUlQZ/pIBjjy+bh7NsHBbNslXmzRAhZ2cezqsPvWw0GfBcJJ
BYifUBmk7Uyyw2drcob7wWEtQmZLq2o2V6qcvOfOcjwoOYZc2eZcbCdNM6dqjalCgxlRG+ifiZrH
g6mszmFCxzZREHKW5n5xISR9PQRhtr3+PZXVYTPKnUc0JqxQgE+3Bdz4bYWSA/LXIDFckTJ1Ta+w
3ca/GwpkaoP9rnw35Fi1Rw0LC5m8DHFl4buCQuzy2U/rsq28D2wG2GOJAXMNdMNLBLuxmmkD7jiX
9w59xgv26XbXsNWw+CdfGSR3j16rH2SA3AiNWrF3miQE4clnnzpZvQ8dMXDQB3/vgiG02/upvwM3
EN3M3nzOGOzdYqfft4QQ35tFOq19Zk/3ukIqotSlnNoYI630TwZqxGiCdRI0SEcpuPBk4HteudqY
bwMPzAiV4bgJvfI7TgRzE5sVfrrCKHEW2NNpKPOvDgbFTYEFt3YoBeud1fXqceraZq+8Cr9iXw8b
eC3GIcJ6wD2DY22XWuEQaLGhjvxQmY3iEld6g9irJ0Z7oR/aukXLMv2YBoJusPnfIKs293aRdpSW
1gFDxKgxDAJ4cF+GiX0dbh3FANZx9sIU9Z5dX/XeUflPboSTJAt+WMFT6L4mjXlTkvD6SB15X+WF
d7bGVO1sCS8+ZrP7WPkskV5cB9vMSgkPKBzjpZlm4gxy/y7M+gE9QpzeROadxezuAyZZuJ0YJp4R
y4a7DqX4ukkDBGPLwxSv/aKPV0YaGjeMjsI7d6xfYlON91MN+mLA38+h8fw9hrVgnXVj8FQJ1d9H
5bBrE4e5z5RiYOurbI05Q9/3zNsZ7pbhneEDw83Ag63HbvhR9jaSKAtiHFd4+OIs18WQEopkd+07
So/hEoW+c0fSDZe/Musfo2Z0AJ+FZU37IPcKAoucFNKSW6HZHVR+P2PZQ/KRcpex2gSDEK5Cp7c+
HESyEjbDQhkol4Zw0lq4dHEnMbT/iUBYPlVDVW1Q4d21AzIbMo8ealOQGVhF3TlLYdX3KEPnuAlu
cL1YCLZ1icM8WC63zqScQ05JhPWZH/wR5zA2jASKODPYG/rEauci28ZlJ198d8zvW6KrQFdsnFGK
k2OqCGPnHB51oGcEAzXvTdlbSDfy0LOZhKNqiC3iwYoce1zxYT0zrwrt9NLbxCSF6SvW8+Yh9+t9
POUZa800GQfT+GkTIfIwkSp2DiqGyU14wfaTnyfdIXZ2UjpASziaYaPjMGN0LDnK/B2xuHR7maFt
WpLcblSdvlW2ClnuEQsP2XDDHi/fwQiYYAI8ZJ5zfz0Q1K6hbUF3ZUkkW7r3NlOImsiofLSyynsZ
B1ya1zw9LHkXPpf5eA2nJS9jl2vRnyW//vVJzyBvHSbAIq4/2B2HC5C696ZsYoZ3CuEc4w1+e4IX
BCS4GJcywfPsIZ3ZlrsE9DPKPys52pG5jkkZRCpSOTeWkr+Bj61QBymI0LWu76r/T9OZLcepdN32
iYgg6bmtvu9U6nxDyN42SQ9Jz9OfQX3/udhESTtsS1WQuXKtOcdE6UQJhNVRwBMV1qb3wvCPn5cM
4FDu064X2SWzOdGnU5vd66fWRcnDRnGAZ3qekz5fsGXfGcW2icIfQluT02CPNWP+KkVEhUTHfjXB
2yS+9G20NVQvrspETdZPKGEqMajfo4z2PagbTeZo+bDF9EriEdXSdNd7CcxN30YlkNUj4qVMHeP0
IApKO7fdChv8roNRV6V+cZpwBpFyYBqHohqM+/6V1GVpCBsmGdGTldWVlA+Xiixiypys7ZQnyuVm
NBAfPJgEjtDwI2MZ+8rcRoWf7Zu0F7fMQuwhK+MhYXnsi1KTa9ggwHyG2c9hTelHO7YRuiGSPlBj
/4/r31RA6JEX6Hh4pFibcYjvMhDxxhZw87DJsa0QKxS3u7DrxwtsEt7jmdFnm8F+zq26pnkh0emk
1R0NBaGTRfC3y627JHbmCyn73Wko38lWy0k5FNXFICps0Vtp/KZHfMY0Y9gTRj6X0jT865DrW8C5
zX7SrH+xUQWEcOCtYfizzUVeAqJt/oyiAX2SaD1BPjSKGBMd2mg6GkKMhA6mxFga1mOsJ8BDtize
XW0useg+l01Xn3rdnBatgYSc8WMOZ5/8E/xBt9cFG6Fxy6Z4R3RwCqTRhHBWYNiQBAkYSzPxh0Nl
u0zkXi890I4AMloUEDXDQdi/zBUq+2Q1OiZ1b7JW0g3jE/GD8WmElnOCaqEw+8xfd2Co0Hc2V4OZ
wh2a20+adiVYlIIFo4t/CdID7RaUdyCz6UTsscR3noHVyeyZWUNAdQmGLlu8Xr6+GYmTiprskI/U
xcuhJxfXrKzhZqA7AgZ9nBxjIFmp6/YD8gfsfJ46AfyBAat9dr66zQCim+uDlMdJESPyQBNc2vqH
XjPYCgnOWCLyTqyk2zoGcFZsnwSs2O546JjkH3Dp0S19vXx9k8cNXnvksNbrMlpRYoBkNLNT3Afm
uUWMved8IxeepPVGZ8V4zyKB2zw377LqyzsDzjJJGUFmS132VKt5PYFD1HgUuumNcQ37DHKJaEMq
CibgmS7Y9fXFLVLzks+7HDF35EwVYiddM1w3Km5ur4s/ptm5sHEPjHZz0yHMIq4U694sW3R8U3sC
EvV/r1TerWnCpSTUjeOPJHVlYfih+d7GUCiMCkPY60uny8Es1OLNiLLsQpmJtnBCo5hmOal9ZvHs
Kme49Uh9rNHyrl6P4aWhIwTCz44fkW6GiITjFt9eiD7WJ9h4X1b6xkRGeLV4TC95jIG1r69NiI6l
HfSvVw3Z+8WR0jXB4k1FicL/vUjmbM2YfT7HRbr2RHpUeWjddZqVwJbTeu03fvTlVXQNCEYPz82c
EtYVxa0ZsmGLq0gtQxXhGqF9vxAxbsA6rDmrQFIO+945+kZ+60LXeFhB92Up2b9ZBgo0PzvUgikg
WdB0EcUIQTnAPdvXdbsy/LS9WAOQnrZ2rkOIGXtqLbztNSkcg189O5pthxgfIwX7XTd6SMoNiDuA
ojXs6rIFwzAG9sbzFd0DJ/WyNQ0HHf+k5PyQ/LVJrDw6hRAwBFMsmlOFhKrpNaKzsmlvGfoKO5UB
jDWE5TzX/LEk2Xv0Uu3o2U/fxUw86q23cj19OA0F5x6CT/JToWfjCqH1ehoL8fRKLdyFTJzXkIBc
ZPoWvpVxbL5rp94A8jM4E8n+aJdJScq5xMPvJjzmFuiXhTYjyzPRWEfZYcnUgxGEQJuX369XYevX
R8Bs4RIrkLOlLxBs/FH7iRK93bVpm++SPENQC0Bh2QF/+czaul8PRHBtdSPLtrVK0TcmSaBtzBYP
t5kS7/NJ4yb9UkPZnHyEtEt7xObERhCvwDfhgQxS4+m+3k/PK8x5XXhPZO5+R1T1K8/VllLCo3yF
71KYpvsekdzRJe6SdHrqd0FDbyVbpMrwm+t3QJw0PRvc5n2SU29ZvzMimwgFBMMxIqniTOqeCKtL
v3kEvuLQCvYuA7q11rI7mz7BkEMoCW+de6QD9c8OVVKw1nycIGme+7dU15tzqxJEUATv/ZJe9xWN
tvcIHVoHNdpqPQLlgmTU++6g0FttBd2t6N79MreRkKEItFBu5L1LIFfdku6MKhtnLI0aWVUcH+ZC
ACn8euz59Briba9Q08t1PEb2Q6tzE5JS+Mb+c536mcaTG+4CqidVBRD3lkOw1SjvA03PP9/Ue0Te
Q/iW4fLQygRer9fBAZTy5vNoH32CKF4RDkjMVt0YJKfUcNddW7T7ugxn84ndIxsK/ROywZseK+tL
TeC3gj+g55HciNlg2pVdcSnshHGbrcuDHBwkjzgfkPGm2amU9FnjIY6OeHhQ1ZtCPYPaxqyVYBcW
TnHoI/AYAxwi5lmcy6nVy0+Sh9xsACcgeVbnpkRTu96OEQpVcS6/qiCsWUlYZaqsqLYV/D7invlS
YNMIism7whFBYDq2074iHUkXwXhQTu0/pUm6K2SV9FBV/jLMTG0zdSK7UiMwQAcItoCD4O1sv4vA
MYasd3NjsqSzu/d6gtg9t1pWoS3ZNXRthzT5EwxGerbnHFvFv7waGjpA8T9tiu2L0gQKvyao9orO
M0JJM7gTHoSW2wqStW8o4L21bUOqHx/VnGGhBR2hZpoE8wqp2He1Q9gRFskPUnDjILJl4UDVCmNQ
tsUb/oSZ1lR9WH3O6uzCc2DRUMteUuIyNNPOr8uYe9qZinXcOsP4EegQKJNaS1e+7m/cHuflqiiH
H6BL0MHnv02UI11oTnWUjHH6zPOOGLlY0uVhHVWN7y8sTe0bY5rebbWDcsAgaejhyc3g5tclm0aM
aRopfHrSrfxm1L9r6z+GYNd28iCuJV56xNmL62G+EyVL4U1zQ8liU/2pU3XAYUaPhI5mcZ6/JJCX
mjPdC90P7zE99k1ayB9TWMkv3K/1TreAsHS1+UOBDtcpRFfapuHBCE2bhDdmVOh1bhNJhKvICet7
HgZMXsi7eod7ju0fvahk1TQj8uET5f0wlOmWzDgjtu3MIIWdQpwx14E5bnwHKoSDP+8DFJloZro5
lRfeMW9O4UTLgGyUkc7LJ7XOGx204KpFAMvnA33vANTDqdhvUMzRLe7r4VeDy3SbmN3N7AeNx31+
emI9f7fHimPWf6lBv8HyED8J8W56jXtvOJwugZRS+FS+e3XqR56/YwXuF8YQDitlh8Yhm0oDCUN3
G43uCw0WVtS+008Qnm+B6UIiH4rPySr9r0wzf9JYm/5j8LQeBw4HgTg3AuSp7la3ULbdW+tAYxwL
eAwIXHAr+fJf3PnmzURAw2kXMZEWmNqhQH4j5l2UZXHw/yRNHO87gp58ns4TSsDiVLlefqqjvdEk
HOpCwkba7hdEF3/XQrw6dorAs9crhzsEEyKaN9peybhQmJj4DE2kHdBNtBEXmCUnBPtEKryz2BkH
Wl7DuoZNt34tFKk7mwfCUtBW7f4NXmbf3EyJqx0BnBxCl1tx7LpFqin4aAOPoTAK65APNLoR0aTY
pkgV0aPGWVvYnn7qZA9n/UeIpr2EqvMuoYNxU2MCP8/BH63J7su5B4EzJ4oZGptSsl0t0/a2pubw
EA+MZFl6WVQbat2mix/gi9TGG+plhGx1U1aJeJSRGDd+UD0Af4itK130yuQZTyivTw46K9FTAVb0
n87FfDGGztmpuTFWW1GxYiR9CkM7u5SJch6BqqY9GReCHNqaxDSBBdR5tVGVL/YYDK+NNUeM5CNN
Rxe0PBNIjrlxgse29AjjTIT4LS1dvhklhRuOdH9FYAd0Qh97jdromjSOY2pbF+FipErSXTa1PQ68
/F5Ys7qw8/uH303EeouTq6jwTbuFPlMvZWdrx84kyCLSq4BScTlowM6BXpkYNBPvo2E3XBgY8Y+V
3uUPTOM/qvfsow0Z4ouiA72hMadZJ6h/Z34Kh/UlpkHPIBCFniscHza/SsuIwCnqPe7WY+yMBm+G
AnPQoxCfRBpvXFyrjUqN4xR5tKyNmzGNLenOIwM02ZY7PE89vAWVfYKx4yhN2AcTdQXhqOOA7usH
RvLxEvw+MeXzegkZLjumJEMsS88tP+bFtKFUBI+RpSBJPON9wMC0q23rN9s4sZt4bJ9FyWJddPIi
5oRBSR4sZJQok/E+ko52zvj5cAM4kCdwLZGZaop10DtvdEPtxej6+ockO3HnxHS/NblpzShadwSG
bUIA5CvmWohDev1Hamm1eG2McWjeGc79qMLODqVPMppW9eZSL+v6HJHzvkcxhk4xTpylBjh/pevR
rvZSeeiRLOP35EwkC41FOcBclDfhOiZf6RbEUbYJ81RdpiQE4Tw/A22v79Nao/LTwpAekf7hABzf
IYWRF+Uh4KD0/IHXpq0mP5JPSxSg6/gHsLPkxtqaB8uMxzdDaYW7YSL5qUGvessi39sFAoCOrqZ/
fTXExGLHGkw4bl1p5PeegmUrR7s+kO9FzWsYTAScEivPHHflOF9F+Dum0wmlwBX7yiyCI0QUWsGu
3kEGB52NGfUtc/Ad0BTBnRWb79IkI7BKUPKyk4S9RqhA0Y/IsrDyaY51daPpP8J8MdVKFAYlskbO
B3hV8mQgMH2s+dONLZ5J1TgPfJi+4OcRhs8wzGmjL4Qv42mko1b6Hs3tXEOWP/TDQWTNAT0p/wa/
HEiHwYGORphcCJUCLs4sPtbRKwPLYxBWXtik7WiRpojbWx/G2pgRNXrMU5xgxOE0EDUde10Pw4ET
nty6bms/SKTkV3HdlLkUJiN4PO4pKOk+ghTSQpzpPSm3CGdDpKAGrRFd5ea7a+rppo9ye226f7xS
GcAUTJ5UZuubai4NhD61eDztaAvRobpYMd4AwqfItOl82IolOLqTM9oUq4zLzravx7RvPc5Q9Kq8
qao+GI4sYv4D1Jz9wcfBdD+n71wEyqTlm2DYeXUP9PY3uETzs6qsXR8Trww0E0NBQtJNPpGgShPB
dIVzkLkwb3VkoVOgJ9MxLF6VefmBV3rchoLuXa0PB4so7H0vDTx3k17/95o2+H2zNegk069q4gv6
3j06Af006BA+ZKXemgYjRCGa+uokCGgJNIatVMn8CV3lAsM/dbQHIpb0Ums4jzXZqksI5zSOwLjF
LCzfhW5fkjEaf9ouIQrXoK2QVPa4SjU4dsk0MqzNXPXugcqSAq1UpduzgZUlbwxbBVqrJtdvfk9T
p80uMiEVUAXUVlZLpLpD0rpZFlvDybxN12ogQvKpvaI9YP+jL4jtCtQT3m3E0q3xMP7w6deLXsv7
o2FS5eoN+aFEDINPsfGAg+ITDkwkPf2VhpG1sqJuOFL6xMR6MQewlKE9AamMy1ZOw8LH1beaGPZ8
oJlz14RdY7O0zqZwP7ivbolPq26QcMh4u3p0k/DGKpvJjWEZ264y5ZvQdXutuTxNbuUdS3T/cORx
MnjjDBitgCADEV5MUyb2XubT8zb/6/nZWWxKcZK6z3A1JOH2NbTEMLAyktnOZ8TWMdRNRKgZu+qU
R78AXRIx2IZL2bv0/GeePmXOX6QF9DomdYhzBiCRiP+TIX5J3q3skSRxhfrFN7aaayDtnTPm3bz/
bmQNVRg1cmG4yc0Ac7vQrW5aO3ZrbZwAs1CJznWhpKje954z/pQJa0rTgDuvJszQSJS6jZYquk6B
1h5BU3ZHk7NmFGjTtmrJpoRknF9pgTC4RhsF2JswtcbrSQYlMJzkbNdT1KQmykxkNRVwxVyuCDm0
nyMH3JNVf9Yy/ca4Wt8dJdRd9favIJ+626RDchaDgdtHR85BcF38luEa4p7VsjdNd42dw4DoB+Sw
vqEkSo+W8D7x2NK6q2vixGx69KqyfkGd+6brRZgA8ORt6WPuJjKcGGif4yF02jNP0r/MQyhi1YV1
ZVxQXiMsGEvH7VEaaI39hgVvRJ0P+JPNSwAwML8Co8DC4uc36Hb0KCyUStt4MvwNvrbfjPImfEXB
AxBs+hmiKzx0ZiWWeRaln61p22Q5iTu+pX2l685BUWEdICBBHavD6WQTO72dAM5cZtem0N+LQTUL
XeI+rr3yu4lByNPWW1jAMzfQBa2LWU0ugGLG9RUqbgQJ+XGAPlbTBPrPjC1wCA2QkRFGqAsLZdPp
3WxBNwE2KQfrNHwKd0rEkz2vPmJKZzuVXyRz3NnhaixvKE1IhSbYym7XNqGtG3QLOLjme6ysxbNx
aSwG+NNXr6o0dvO9U4IoZYK0fxVn9tQ0SzQynLVnnYocy+xJpxdDVGHvda0Ob7ES0aakvicuiTz5
UVZ3CY1El/V4lkRJHAXwPgYQ03MsKgdpkUeoeuqTv5UMhA2Mzj6oTIa/DPhAYXe0R8pxx9ZmLx3b
VxvH4UC8yF3b3GRCDnh5JuuG8bi9RHEzXgKdEUtA6Ciu1lidWVuqs8e5hBXDI848m37oeqj16Nbd
0y+6pxfYp7JhQj12iYf7oJ45dTocLbfCpkjFGtx7Mz3K0Cg3/+tFcGj0AYK4FP5j9NcqXH0DZTGj
o8M4PAWIeeSYnC0FfZctQfTpshl6+5CGdflMgnxva2/gr8dHPl+Au1O6mfa0tlk/Lh4eUeJt8mYX
muMvn078ncoEckCaNW+h9ebMyMfM8IINmZ9q2VCQnPDrCkomoz3G8yWr/+ZhuhsLI8PUzilea+Ud
7NfvNqz/ysQrLnkVGEew3O1cSMTvHH7HS+wwTPEt9ImVdo0KoRFSwsV0mPC2se0TG2XPzRYRrYg9
DS90QmcGjO7uTJ88rTIGp0iDrcC4Mw3rrPN9OspJchyM6EgA79Lk4TyJpHhM5M5cbSLgJj6tRTjm
3c2DNbTQaVrugLCCWNXp3/oI5DorwQz0arY4v8n2iI5lnfW7yQYEEtk/YP6TmxeY/sWiMNKC7A76
QR3rlMzFl3Yjhpt+JgBUcboDA19+p5H10Vj71nGTv1lw9jkMPVXpyMsQjR/0FddOnH/3YujuySva
wN7aSJK2QyO0D3tGcqXawY2y9EaEsnasyWxZieEtQ5wEGeNtjKMOzn5KF0rTm4wDQ40Vr55//pZ8
tYPZNe/SD2DglfWXa4zhYahrxVyeL3POC0tWj+KEIlIj9zZC/0AnbJFo57rNGHsH1K0jBfMF0ha2
dMW7FcB4+a6Mb5Kixl920+obFfTZzlWORLr5Xczf9i1364BkSDE87DxCqXG0++pewte7NxUaoMCr
6gXpLR8tXpp9kwf9xTayBF2vbbonWujgID8znXOx3pXE0SQ4LfNOBlsx16U4nSpOeh0JT1281+Iw
/De/sGUHb0cxfPAHOgz/ay0pOkt8FMBRgu40wD461J7NUQ3xZ6jpvzLRxqtSt4lvL4jEGg0GPkbv
5pvCSo17x5iKACi6cuyn68rKKng/sfowxgLLcSHPYwCiPXIbF2R65J0N7BLkSTF31X3/v8DpxT1x
6f0Tqal2A/8C5vTxn9npUFO8mjuHydpcliEEYEbUhsU5rdu/AKS1g0BLsm079+pZxtcwtxAtASby
dQmmZI+taNoNsFU7QCj8aCR8sR6SQ1sqZDYaWEjAdsXNks1CM81kj/EZVLE4+k2O1sfMoP0F+p/E
zPkj3tSfLeAYi7obil3rihKFW2l+QlhZClyENLV181xqDbYlGQfIDRBrtBgbtlVlu2AeFRG0YWFt
R6XFO2pu79z7Xw0h42sdRPjGDWSyclr6GFaddPA4CvnGT19E3CaZ42q7jP4y8ooc1JhZj9+6LU5m
asc/Zq3yt6pI070CRb32cPWvwYEYhBbRAkcsmkNNirsrqgUobgEpSYk5fXOW4wcmFBVI0R7GGjzo
hgSy0AnUFqJavZsqgySQLhKrzBqgWIYYCX2/irdR+C+YFHa3kpRdU7S/2hVGl/GXGRjoTwAfrBrL
/upVM56qwiGQXEthVshau1rVecgNkvfoH54mptYnkMtiHepl9dE61XfYltM6b7Jin7fRsFSW65w9
EUXXaEb6N6LBJ2SqEaCK5VE79//RZ2EXd8xr3EU1+BUDz2mpnqzS5tJttGnf+Zfa6MMPTjDmDWLj
I+J332eKLAlc4w49rJmVPawLTwwPd0zkYxrNTdw9iBYsWAl6ciEFMRaV45CkisB053QIX1tysuJR
EhxjahZqIMzLopG/u8jFsI9ElpZQSnO7GdsDE0p7R1TtBZiuuaX10x1ImOfxhdmwthyvfRt7DPEo
XdRZzQfSqSLt2NJpTGet6J4a2GaiNOwPk8PzU9Lq3bGHw6P3601mWajyJrskdywrruRLMlrIOzGH
t5Yb1mCSnjpbbgvu6hYGOgGlmOKwyT4Dbu5V343e3eFGCLNwWPZC/BOzaLE2k83o4GeWCiMwjLOf
luk6k/RaOxfHwvSGbUlNvskdt73Jun+YxchEKiaBPMlIn5PMIRccJ5kjJPkjmxzzQxY0cUa3Wcqo
L2kMlBW5Ana2epUVvfrb+dTSCJ2WDfUgu68OVp+cr8QNSBR7CemiKr9Ultogl8pPuq2JBVwLfc9J
7GbgYUd3Fn7yRvinHoNs6Ew6MRenAvHPCdHvVTVpshsK8sAM32gvNpSMhMcG2FPxGyVLePI6RKue
Ex3C1tIfoGaJO7ItbztatneY9ImInPlSkKHaF07/bhw8dMagv/o/aaAeJqxOgmmjL0CZzsJNnQFu
QZxcNMJtF6thEMMNW8js29SJJeujc2MSoRYVkbaociThMTqqCgAuSa7Nrc/rep0npX0oXydjj0i+
ZTSCmajBoqZjTgdVHwFYoBo5kdtl7pldQHRLquJCefBFX99ZBv24D4rUvpG9CBHGLn/VjR2c4cSj
NIPwDyGKT6liGrF1jOKv7XV81Lqesz3b67hEnWb7vTgiNNEX0O3kdzxRVhYNTy/dXTIYCD9TyiYs
oiUxhnVh2/qEjbf+CDvGzj/zsd8NVkMOGdR21jYVH/VAj4+NEQEqjDKigP2tGarxqzIhqU2jONLC
vsKpME5WqpNLbEKXN23Tfqs8d+l0dFSCApWCyDmkmCW0Kz9S9ZFB/WJIFCs5GAIkwerN7svqMWg+
8RfRMjxLgxF1m/Wk61b4VJNc40Mt8KFq4m+WCgArJUajpCSbdcgFwlusZzgl8I1NxjC+VWMzLpOK
NleCBXWVdJp3okMJGcXWiZul2zkOt8pnAuJq5K3I4QKrc7ig5ewv6NL8Y67V1C4wwzzU7TBLh/ex
s4c3It+6qzMHNyVpUn2DdBErfSgZjdUaHDYkm0SwBRrQulEfHpCIc4OhLMZbFjOvKaljnMK7OqTv
4LUSRGGgFHpLJyI9/F1cq+h3pD6EkfsnRQueuWNwlFFkb9JGYHspc0RJk11cRMmbT5uh3jo1pH2W
DYRHTtZcbNb8PbIodwPUtoTFafqbssdcwXu4dgdVQDnytFUw+tOSpxmrMXbgRTZZ/tMNoFNPGpUg
g8dDRP8Wpm/aLIiFnyOJuaACIPibrPhdQoFKK2CoLlWioBFAtneaiUZJsYwGlRKzYeJe5cw0MzvP
4CqHk2U50fp11w8SrGtqswWI2VRtxu3wIW1aWV7M7yydmN/d688jdT4ZiC0xx2C5znbhPr0Q5ZRP
Bhz9Cn24YaF+ekxx7wCkCDr5aNpZ+9Z91jWhakOqxi27BtTWAkAkuAbKnMjZSUNxyO5q4HQKVQFG
6eBSOWG/JfgQFYvu/gp1vX2WtLqgNPkLSju0DKQwrxPf3nDL0pImn2A1ToF9DGIP2zjgCfIeuF2n
BitA4VxsNhygFwkNmS6+DiR7nYiKRaflp96+05t145Qlaa7C3AKwg2pkprDlrBiqvGIoVzq3eByq
fVEznmmqMDyyqBqHgXgf3Yi+bB8dWD2nG4f9Mpx7/UVaH4ldACdvCHVMe7uDcTpjDZgoHoO2YCjk
oFbNvA5kg5XtDLsBcYzimc6vTXpQiR6xSipsKU5b0ssV45dm+tWqnZs6DSODEwLJD/gj61bn9q8q
ue0rK+U8M2qE8AEZSKLqB8FEum+9o0437DlF3ZxGzcBVI5NoMXUelZQVfnYeB1wk+OphKNUuqklp
F5834dDwlFait4+5zKCg+/3RxUx0sQSU5lKO7up1Eo2nvuUN6mEt0FoHON0fsYS0O+ZDKHzczvxU
Y46hXQGWMdWp40Ng4yR9ycoTphuTTpaHRKU9dmOGh5jbj3nZ+DZobXSqzBYNcD/RQXMbdCXcLWvf
GuQpqQlIe120+csSXRx2CgsKS+xYi84KeBbrlPLWb//TLKsgWnYE84wohemFm8JjUORoizMEOWs7
8Pd+DiQfIA1L3xk/Y6Q0QMgnnQVwB/HDUXPytYssURPfAZmVn0WqUkQ7AdA0kCCfQR3ku76M0ATM
X/aa+xXqMF2MJoMz7MvhSqhBf20Ts7+OPfmd3gQL/fU/Xt97XcwSdSCRP+RCuzQQ9aHyn51H7mUV
B+BHMRQ9c9KXz4M0v4HR+08CSUn7Joj4yITWn3LvrfAn762bMmPRkch4eH2PI160SwPPWbp2BKw8
S1o+WPCtxGwLbYKlAwjOFEV7f+k7aci6ZMVDz319WYmJZXjGYWiU1B1374pGCla3BpO05YXvSWHs
8cwH30mES8cpaEtFWAtljaSjCNBhNIN2qAwWXrgMxX6eudA3c3YxdN+VkSO8nZLDYH86jMo5abfd
Rxx0Z5Sk0XsaQMXPIziOgv43Mj7QygMIIs0wq83kl0s/7fsNcGa5r6pa304xUKps5GyolRHLeEGT
Mp0S5o5US6xo3HsjrTmmdsEZNuqY+QSJ+USPB6i6jhkoE7oK+d9YWNEyDc3uMzIn8sLS8dFgtF7U
EwwZKPElJ97EWeGkwD+FtOOYN2lx7AhcpThpT8wUeKAAQPdhlC9lbhG27UxEkmhvla4qGH7oVV4X
Qk/QCBFCkSbebBZ1tbvR1CibpU3py8a6JmOn2wFLIi0kGiEfk60O4ZaY73ZudmZz29M1eJMC2Z5d
wx5+JRxcV0mgaA0BWiW1EfKKQbG549hMIeMpKhZfariknAr9DqYTLUh8drrsHnCMgm6H5sGhY3mi
B5oDsqOz7BEntpk0zzybg+3vQKy8cduQPdP0v7EF/k4Kv1ug+CQrKInnzwTqjdCGi4G8w6yr8szf
zGBlVzgMUngiwH33fo/mIDfZUQzUYIE3OHPD/tupxbjPbPj9XglcBd6wdjaog85Jvdcd3ZfEuFjM
LuDDLgqqmDFx0p+6Jysg43kWrXCPk/+V6ihq/KwKtiQA/st0mwxV8oDfh0h9Qcy2z03tz3x7Z1gh
7KApOM+UQJ8FF5nX4XWaJFm4evYUcUIKuQKKGqryLIrywtnJPepZ9OEXEIMJofvT1wgr4kaO58oq
OAUMVNrASqhV44dR98VGNrG9osqAj8jsdi5b3bt0Kb4AyjsHuq9YV7ToCyowojHgUQef2lBx2KZl
7V/juaAxJwLVgnI7UsN/vBQgFeKzjZUJPgUVosrDe/Vmk1ZFJxvzl2PTmxEkDkNSRX7JOh00XvYe
yTE9Zg6e1sKWya9RJl/sTfKAo/JnlOZwc4yqgf3PTQmEepsmvCGEDYgLclDOpunGVk198OaDrgJn
tCysEJE52LWFQllJQFfKJwMIcge1M0ZTiyASFA+SOUqqtDUYT45mh/jYz+8mneo4vDuORXplkV++
qTDEE7ssxGunPxN1oh/aykAn5pg35oTqllVMMiEwjZPIj6iagNFhAQZC4D1Zds33pBIQpCxyc9sG
g74W2rAs1JyyYtfqnkowqyGQMjg4z5qh+x8XvBIENmnc7EztjJfhTU3ZVbnYh15HcE68Dfycb8mO
uTVMeoP//9uuD+eXcovKs4Qj1Bp1+NVaZFIiTczf4gRQOdxA7TLVwY9tZb8cI2XOnaB3DaUGZFim
xkYfRmODeLSaJu/0uuCQ2tPjDwnxzPqjUnPoKHkv+0RkDqgb+Sx9nCayEvaxiomkRii5r/FEHOXk
m5QavOJsiecu7dcJTX6oVeN4JfKdfJcE42Dag5MuFWfhnNTPDtzOMe4zJhB9938XY35VIBPFAAsE
z3qPfNne+qH6JEFpWKIwFtfXxTDIIQGNO9BMsd1bV8S3cR5RQcvTjmZObyvxa//QuA5xfVPbQNVr
mZKAZt6Glf7Aq1XdOP+6rXi6Yf+v7Xt7awCsxFCVlydzvgRBZm6DpkAMZJAX7qeMx7rp0eqDfzQc
XS4nnK47iyHrRc+szdBeO8z3/3UTyRpk85JoYPfdyUDsd7BMgppLb4DWPjno/5IOuQxjSu3Y4C+J
V17qzUIj9ZFLZ+QnL1KKXf83u4l50CxlHSbmcoxw5pcoG26en/fXkLM+liY/P1ipjL73pVPF3y6R
RAfIdXPkUt5eqqKc18NkX3Vu9Vs3Zopz5wPtKO11wqT28LpoSeAdcoucJl/hTCd+5K+nkb1gSBVf
hRDx1T2bZsMMBc1w0TxMHZdeG6t6LawwesP4czB43soh4RzFTD5nIVgME5PCOhjDY2XSkESqQSDU
GPVAr8rpGzQyAJG2vLlT3e+ahIRWEYKfaunbnf4fa+e147aypeFXGex7nmEOwJy5UM6tVue+IdqJ
OWc+/Xws2Zbt2diYiwEMQhUlq8Vi1Vp/QKX2Rens6tJY3N+hjKG3WKlNvYkXGTHFuakp6iHqjCn2
a2igFhsV5dWsBFXDMBWPGSLQ3rlIgg8zcSDUo1KySzsOZDqBl/tIOdcw31ZK5HL+IvTbgj/3h09e
WT6/8Ufs30DmITxk+6ib22gbwusEXxZ3b+KA6JJenZeeESwCxYwXqavEH6WCVr7V+EDwk3GVYl0y
x6tphH9T6UB+Vf0QIBIyTzUSmC7RliRf52ruvZSc/TexZ8F5gVzWBG651OsWVXqWoi1WPuNWrEee
ScYG+7UFOtWrctrRVhyFVy4Khqs2Gt68TsV5eIIpZ5XHwVRFmA7uazrXQ2vcKm54kBW72oR91z6o
XQjR2eudizkRrFweNECWEJbQ+7Fc2rE6b3PLO8o2K2XWvHh1AbHGJ8wx8Lh+QVNV7g39IY5qHgny
eD8EWH9iEmRtbCDBAIFT6V2pUf8j/78hfp1c9GgEFTwF8Ii2hC/6hKbJomdthHipIEmpdR7+hVjG
7cFYIbZptQgpxmiyaea71kE7HluY1zpxvrkrASFQ4CYuXGiPCxEah2PwFe8S1A4kg/+ZpDTjHFCY
t4gqB8ppXF+Spq8vtYV4gtnpoG41Dvu9zkmH1FOCpKnq7ztf8vfAeIK9Ecr1vG00fGOajn03pIy9
FCB4ZjWwfyWQhKCz6vKYBZzbUYYL1smU/pLTbE4kRrs4bGfmuow5GfouJkeo6dgKT/OtV5Vnnj/F
dD6M71IpHObA5bBF9+QIuSIXFjGPYKR4dCxXsGrzj3GIYU6d6KRAc56CuVxuxk4rsTOP1ZOokmzL
2Fg5IOyIP/m9DCIf4LrfzZUBbp3uPPQTkU5F0bggZUMonYd2pJvYM77JqhGAJvXfBbe5HYDl5pSQ
SITRMrALKgbVu+DqN8XxxnRNysi/BGAu2YE64Eodf6safKpGtrlLdIMnI158G6SX24WphSeTvN15
zPnNxlEvH42yUvcyZ2G+/rF97qFY166KWZZegxMI7eTcEhQDsYyCTVCn6ywyU8JycnHIXW1txCmk
wLq05r7VBq9ev8dwPluMQNbXppzKW4WX5DWHtSsXw6uphy7ed+1DRpphL+DQlocdmxu/Bn04rKWx
iS+yW7T3Vsgp0YwvooaouLa14R3NRNFJvg5tad+TQtoHvmy/VjpgFAtg9dLPn9MUkQ7O2NbSL585
mZWfLJhui86uEZBD/HlhqxHbMGSXHjW7mqO20D7rVumdc619ECUg5TBB2IPPrFwKNuUkjNl7cn3m
yNiSp1PYqrfZRcmjbg3beyG7LnyiqNKOlYoQmyqNq6SsEbeqh29iYQpsWN/xFAoK+z7Y+nLyxBZK
vgx22x6bZkKRPYoNorgg2rEwDMLlLYg27mAgyuQMIwhlpb6uO0zPIG4jrWl3d1ID1TGfsI1ZDVgF
dOlFSdR5N6E3mkrBR1pLXQwC2BwWkx2jn5GDlLz+ObfC+zDMJB4O7LJFesqWrWKv4/uEzJ8OH6wp
V5GNux3S31i/RLa97srYQGzCtQ9eMDis88O+duzsWkVUzTm000W8yjMvJlzWIcZayBZPYVhYPESs
k6wE1mnvm6VSzXxOqAe/bkAv66Aw3Kp+GkO5BXr3QtrCOY15FOxBStw5zQDl2HOsEwuNhWxMEpOo
Nct7G/OFuiYzE/q2fNTR2QRlVrPuNnGMRKYXk/4GDTYhMOKkepGtBvwXxOM1mhX6HAUYe5+1Ixaj
hATuZLU4yo3VPKk5WeoyauMVfpLpR3ROT/p9/zlLJPLsXuXdJ4iG3UPQPWjA4OaBU+fzKMOjauL0
aIUZzdE6GlBP1N29Y3obhJfNQ107CxuV63vYzHNN0qyjWZJXu2oTOCkGxKhluUs7IgqaxBm0s9bR
EXGyqy9qYl1qlAIPKX+BWVGgy9XaMA4lxzLQsJabVTFFaFtbVz6ZWAA6junu4yEhvJwm/dGb8F91
ZVsrEG1zsCXxZyBKaLnDRlr7LGgAZgoUe/MxmVVWTdCFBYDsXBYu0gwtmmGABsMXnqbdthZCHk2D
0Hw4upAF0TxYEqVz97CnnUd3mJ4q+kOhbaqCsjJRpmC9TEhKiXPYlDJ1C3A6it3eKYQaicx6eXGI
dcc7dn2+g4kDWYhUkSKpS5wYqhPbeu4xRCgUFGRfCJTKe2DjfOGehcGOpwTbHOjDAxaUQ8bnhinT
yaC/u3qHuPKXpmkveWM2LB3NKK/SYOR84erRYz+Qrh0hl8mh7Ky5qZEryQJIPuS2NnJROWwuuD8Q
K/5GMiDGVpnQFou5etDEQRVMZ3TGSi6cqZKmH1yOaTML7tFRXDoY0LMygxoPYaJ7csfqvWn68HPq
OP05yfRn3KNtNAhVPF/HzN/n8IUxvNIl2ERZi8v4BAMc8nxlqnxZIG5gtJf+XPE97TJaHV9s6z55
YXJUUjijhtURwxvQp8ar1tvy4YfHxje/hIBaOB9VOSbKQUdIIiRrE6nNoT4irOLtZCUz9mhpyOsu
BUUFsip/gdCMAlvSECIGk1FFPvaFheM/lJEOikty3J0awJOyvPwljkoUVQBCzOSmfYGWTbA1sqIl
eCVvPpph+aIlYbhxq9hbKaF6P6bI0rceiCY1/37hk457M2njXYRMy7WxL/iRGnGDdAjiBTNTyXPA
UFzEq9i2j8RVA2xu/f4IWsneQmvdi5LEUztCAGfdhdAUxEWgj29FTytjJELx48o0s1wkZZLa28BD
pxfZjVWFANbR0xAYxYd6Y18gJqtPGFsauDDiix6UYXzCtLD4fpQMCi/hnDkYx7wZ0WMYi4jMLIpt
f7xzzxq0RXEPt2ugTxfj3LHhXwDv7e7BvmUzxDIwoKuSUd7jIoETpdk5GxNVxKMeNy9OaZSHRo81
sqog4AtEmUWpjYiDlSFoDs15NsekfRxI7ZGB9y+i1Dikj1NMefciF8lW64HbLdpCDduBQq63kq/z
OMNx3TqIi4EOAhjzaKYaubu3RmQ19BHaY8TJTOGhYL+6vWZuxE0J1xQa7+BLi3IoWUnb0Mu22G8v
SaYFFyOAo20TD59XqDxE89DAUdDVgmIT53FwQQc+uNSkzl3VyBZ21aBjkLfcSCIvqofpscgHhN9/
L95aRWdlukOqn52594EAYJk9txqHuCQIyVNIHmTudDg2tnLWn24NojVBTN6PxuDwR73eQrxrlT1A
xmov1i8JrUGwjvAMYNeyYlWmd89BMliMGPVt4JLE7OQSmBF2P6w47bT3iRct6j5q941atyDsoa/4
nRrN8qByVnDT5WdL8sDmdfZbjG60OLr7edoDDTfhYDSoYSdo3cL00jHRU91To7v2yi/b7MFsUYtJ
WT6/xOA0VaxF9xDBHZ5qn6Xa8j/l0IkWSk3QA+KIsRnDqJlVHkxxcEJs9Nxqj1umc+rGhEVP4lAW
Yq0ikZlcx6lfbYuUBdJESGprdaaOIkqeHXWFcGWRWshaqzGKpxphwnw6ojeGl96ZXXJnJUbwWDZr
ImVon6AIslASo7wHivfVCcyXHBLPAbHicachbLdCBqq66wLINuoUc7L6FFcKaZTfogL8BanwsxNo
CZRkTH/ktrzXA0xlMHciFTGRI9poBa4o8VGfiCe1B0mqtk4YqXcWykILDrneMga5jpdBbfMURygj
iwxo2uB8V8C52qVaYoFo+x2sbTPyVuxlGkKLhCpv6zePgs+uVH3FjjM5xgYn4L7H3qYnybSuDFT+
48Jwl3mFP1cW9NVKoJYddzCh2CX2I9IXaBNFY32vA+JYh8Q7bUcrz+Fof61LYCVqfK9ldj1FBImp
I5R6FzxIKahtbIhA8aiB95JkINIQLoPKgsHM0VJwFEgCL1iLVFA0YhCVqyFihSqWY4GNM6R5xyqf
rXWVHSVuPMm71HB/jtixDF5oAiVp8C8zQLaAD/AB4oMX91UPlFA6KA/8Vx5tafTfXEW5ns5CdvPO
2BLEA8FK1sFAJa+pCLmQj1KXaVbF90qJQ2abB/FDFJjWvKszOFKKFnIebJV7hBWbR693v9lm0pz7
EeNXv1c2RtJ8ifPBewug+iwlFlDk4/2TjajDkdXVmLsyD/OJWJqTsuIop+DuJGnBWVygivZ3RblC
Wx+apKdjDBjAZFrC9kWP0Q3CszRdRF9UbzZGIIGQmYaL+lIu882okEURfcHhyUi0Y3dsaEh6ZD1W
dE45BC+Bgo8qjvX+vlCk4AUjeR6kaXhvkL15qqpXUetKoFV5cj+y5fjg68ITqJbtXdghc2Z0ES43
lZQ9goWTDpI/fjKMMn8UVVV4cHWzfEANA2GYwST6O51VjYYzF2nfTzUI4p50G8dZAd8sDJD/3OXT
gfPL5ND2gTWSBwYWdBYKCd3FC7SvLOTqB7tiSP1hFd2FGaEPy94bnYtyuKVBwgl9woF6buPggTsu
bJLUXSlTTBtSGJZMVvUY1AHkrNxyN2PRVo8WxeU4qgS72R+II55mmtid5wa4wbTYAc0YIVUMzZJ8
aLtlLcTaFhLYIkhlGBRGqJzFxRCq1xWK61NoZgb/dVgN02FBXPIGmXaC22buuOz3ISxhW8rWWSvb
BRGmgvwlgFA4segrW2XMeUWwHOAj44kdWCRUeumF/dWHPGrlBREhTL7cGPUMRzX3bpRpD4XC+VhR
tGU9SaW4meWsbB8nydTM+yMILTjHBYYjEIJ2UWRo597oLiP+nXeJXqL+Ar9vEYZB5MJ26YdtlMbP
jg/8Ow0NdVkMprWTlJ5L4HU79msCgJe38fTUQI1MbPYFMo+je7Uk5Feu2sRYd5Xkf0QdFMguAzrv
FZNjplZXe0QZqn3rGTgJp+adWGr93ngLG2xnUnRnoKpB5Qn3PiZYUHpRyHD0Nt9ERr3G4rxcFhpB
tiCSxpmYTrXUat9kGGJ1hKVynaOYCMqqKQIlnDfshShiMiktvL1AC6ljmhxwxlhVo/GKV1P6oXEE
BZfQluAHYFwpFa4ysqJy5vU85P5CFOp6xYoWClZMdYao3VDmrMFhVO3FRYEFMDnigVGocqQyBs8+
EhnV0ESJnZ2deWyXbeeljIeHmHTDUmHju7KMsXt1mrXWNpuua62HgdjdCedd0sd9bLymyCUuTKgZ
W6OEU1sGmKchtI0iPgoeQKK9fudpSoL9EGncluCso/rK21Cgmgzw1j+Iy2ih6+WDpgMEIHkECkwF
nRcOEbmrYKrXZq/AlsjvhZW5q8OxACouKRskANCk0GQU16YL6cN623k56lOY4SX5AEQwHPN0KQ+o
IIUAjDXgV1h61qgPyY62qVVZX/bqhOFPTZScRwhBGmCAE6wGUnatQkgFraxPaUDMmOfqa4at06rP
OJn6RRU96qP/Che42IV9igKQFGLV4wWwnmrVUOfsFPS5HObBu1ZBnis8VT/3mJFt7cE/SFmBKU2p
dCds4ocNiUVni8A5R9QYjUELY7CLGyXj3PKcnscmsPNqYlcDePEJXsnVjF0qEVQ4ArOo8oZz3AKt
kyv9c5Hp9j2ntVUtTqKulCAwBEo7wNFxYeAic/DTz4olrRoP0pr40fk1EmhRUz6kueIfFGVU15Xd
sgtHBdA1av2+zGp7Yw31Axw/bB8KUI5ah7pDbGLbWRmQwcgV2Ue/IhowlCR/MIRV1LF9J6osL3NY
yETgrewFWgSyEJH3Nj3R0HqY2CtGdQ4r+1ANnXm9+NXwbk5GEWasHMK+eulliVyCrnj71h2+weDV
j2xXCJUp1RGta4xdObiiNJJM8VVZe7KmmJfrPLSaRuI9BGOk2ZziWz/Ejk+y1C0JYoPcZ1DOokGu
1q2fhEsbNaGd1mMyV0/kJ7SEFaByw95oy37VOdzPekCSO6nTRTFgCIYuYrm27LpclbhiQoZId20b
N5cxxBDO5GjR5r220qdTm+F2gHyCKF43XvHmFKq5tV36Z2DESywWkPrqSFcD1Q2hcgFVKxo8pmNd
IaCUQaTBG+TO0Qt+moMGkXV0eYKlOQhR9OWio9iDo6+PhjyhTBJPib41tVrbivy1nwXKDKmFeK2V
mvnQZulDCcCnqO30JNAiRoS+UijHwDSDCYzRVlOwKkQcLetdA5Q/CsswUPX9qIQw2d3oW6Rh4FFK
/Zs1IgelaHF0JgA/Qp0BK6WV8sl3MzQIfOBcW4yIcYsgBw+D0Zsl6XAKFKv/sPyMDbGNHorb6f7C
JD08CQUMqyBNAEJM+82xIccqh5N+hznsiZcWT1JqIoJp5kdpugB+qxd5En4TMeTR6eRVX40E+v2R
RVMrDgZmlLsh0d+yCWZOouVbrxjuXjDXOMAhTJXrAEuN+lI0QfSkYCVV9LH3gY1LtSDQLh/TRGKb
0qrkmdA9ym1Venfk7L2tB+0SJoOxLxtU0Nq2eywQCD5JHa6rZoPpYQQEYmuypd1IKUw1U+ecYuat
cz928k7NSLk5cdIfatnUHivCe/wXC+yXMffgJ4cOWpg/AzcjNuBh6JoaakassEakxk0fLSeK+N2R
b7OCGvdHcpcuRKw5gNh0hvoWICCdx2w1BRTaDOVGBECAcJn80UV+So+7+cAeZ2lMp1Wg2tS7nrtr
xxKTqYbwgre4qjZ2lj39ToetoTQDuUylW7I2t2xmE1yk27pcOzYWRhYUH8giUr8KTLM8YUH7jnn9
Jk7QinAz4KG23YwPITCTqvD2XlMAGEVh6YRMhAMfKnJPIXZgK7cxrW2uaiURINDWdaRKOLqikxKb
w7knSHfmyyJT0qodB7HsrgZ7dyQcckkjgq05fzQdQyICHUjQ4ZVR+c9R1bPAh/q72UB+TJ2k26E3
yn+SXBeZeBw4rmE/BKyJPZbJZ3NKEeUxhu1tFL6j7viI/DbCd77UTE7H6dmFkrpIMvdFDdmxEvTu
zyPwiymEai8Nta8OJg+DOfssYJZF0MysMApWQuX2P3+TT6+EnPrnDPnQgH3vH8X/fswS/v3XNOZn
n99H/Pcx+FxmVfat/sde66/Z6SP5Wv3Z6beZeffvn27xUX/8VgChHtTDffO1HC5fqyauf8jATz3/
r43/8VXM8jjkX//91+esSetpNi/I0r++N02y8Zojvqfr1zRN/71t+vz//mv+kX58+fiz/9ePqv73
X5Kh/stUHcOSZZkdtq4qTNV9FU2Krvz1H2lW1v6//7K1fym6DPYHDC/6dbKJdnXFvUiTrvzLRAxO
kw2eYzQYf/34j56vAsTXv9Df69+TBP5d9Vu3ePJCyVVMHcF3U+FD/a4vnfBnzwH2ey+SxE0PWBVw
ZfCkTtEUlW3pz8KPFgFWpxARIX0SYcly+N6tj9RlhVzdjCg8MlKJsajUIMnmbMXiBTHWcJ0UPZDE
2kxFqyiJYGKmZL/2iCp+4dN40Si6dRq2tYmpksWb5hDvkCXajPNZjgPavgdVv8/dPG5WJCl+vPQL
KFoaljlJAnyW27+35q3koRjVujyFwcDhs0bYAH9fdAWMFmvzWpSxbw8Lp7ons0v428BE1CrkHF/c
Jn/poFOvB6Mor1HPwMt59Hi4v4lWgiyXAXOfJWZyxhxikP1gockH9x1HbrYs1kNOmHCLmXRybe0w
4LxIzVG0if4OHBl8u/1u1+m1/YCxlLNWDQQuktqK76C/AH7F0gJOTrmTygLTs2uZU+z/fima2NuV
O/EKISMOTKJ8fQlUpdw5YhbxUswa2S67MMw9F20nJYS/QfZje6qfi+kCcqw75RAPwkmQRFwS0C15
ASs+jrPsQADA2Rqe7ZN3C7Kjkw3Vqtbc8F6JlGwBdKN/ysC5wz3ImveuBK/b+85X20K8imgIWTbd
WytNexdMmjHWxJut0B47yGV/J0osN2jJWGopqryfvTQnrw4aA/+o+jlQV2sNDM1QI6CBnptcFckh
U+3wOOi4bVdj174qmKSblWp+iaCSh2ihvdy6FlPXFNjaYhJufkXnE6Hr2PpSqs4lTGGLa+p4ztuk
OrJ+l0fVSMx1GdcfonSrrzJQ2ItcmnXmGFy7ymPegWCchop+etx/A8BYrnsAcGRyjEFaED2B3Jpx
LjBT3TmZAB9BP05itCggEyLIoVWV9Xtmchsag9ns0iQJLk4Iqdg30vaT6ZevUppmj7HGed7OEL3S
SUKxE0aFZ+pwm7uNTD5YDljkH+cuJLzTmpgz6MgDAAlZK523ehLfNXY0HgYjbRagvshBkaJU9PhT
4qCQMYaIrdqJ6dxFEdZajeyi9uMOw/ImoRON6OgIMR1RJy4tErbJ7O/69DEyvWPZYS/pqkvZSo2H
GI7tqegMpCk880FUVbVyX3LsO0mhbDzgIaku60BXl6JYmAScnB68XURjlnfjrjMhn1aB3CDiAVN+
iJHnxK06W4jteK+VKKwE7XhtTnCdggg5FUXzBHBDmIiBokXUXZuvc3SpW22kQPI+KVmNR2etvCPK
0OIJqdRHR3bGQwkrEWEbpXvLlWxdTVRnCS4j+5W+eQhjw10HRK037qA2l8ZO2pno8vtsciXVHMdl
eAKIwi28xmjfKgchXVTqjoPm5+u4hXHGRJ8kB5RDY8NVkXl1Mg01n5ddH3wKbX+PC3b/HOSltB4T
o187IzKwtaMcK62uD4MmnziKSN4cuLZyjNwAvREvuwdbn97X7M/uQB/OLaX8XhVqacUm/SjaIQ+y
njWYvCeA665x7xt4TYTBpUTGOdoDfSUw+9fQ+ARtE0XDsT6rhC/XIpwSNVAkwxSSlTLlU0WcJffx
T5mJ8nFUQ+soeoqmWycx0I2GZHEN1YgxoqORpvuqqF/QqZ6lBFU+hUY2zPPYtO/82Da23RCgCjDI
+kMAN2Tmman5JW7Na1+sJH/tG5jAOpqouEv9jJQL6SpxYQHuj4SRIOXiGeTtplZRJ1rRV+OMI1rb
FNdeQMvXsVfF4CseRbTgEXptQW9pp8udCll3QBGVwBTkNwLPc/EyxoSKg/PUJC5yJCE0ce2qY7oj
Ot2af+l+7elJToEWSs5GlRzSRQB35ARbQcuI650oRhmSdQESTKIkLlOQaG0X6OQ1hFPn/PqkueYH
5p1a8VyNbZXMhxqC5bGi+mBHafDYxvWxV5LojXhf0uNRzUob7FCqqZ5CC8wrueN3fVIWcf0u40gY
aA9qXTyIeiXkmYwAZXeoPWSf6kL+jICt+S7nQK0sWzKP5LqHM3ELXAby3nzvukCb+VDW4XvY4V3C
CktEybrkaQYLpHAPhkQsRx6giWuee3CnKiuT3cOtKF6Jukhfm05SXXuJ0aK/uNx6FeZwiTygQqLe
yUqNxCdCeLAU5oJLRMx8Q2Qqewkac0BdpHeB0DjDs+W7uyAp150Hi0xLmuRz+MIBxt03KdFInjr+
MmoVZSlJprECytq845vQYzr8AbY+WoUBmtrs4pLnqCi3oJyTD9P2H6S6OFpR9zlF5XBv1op+6Tvw
jU7fvrWlb1zq6eKhcT0fcqw8ypxkTF6Y+KKiWLEX0AZxmewGOShPUAdfQvowKYgPO1Px1ueXjoHo
bhZDuY6RoAt9QGqtirKGDS2O03+kqNzbNmosEiYV8PaG9EzABsH9oFqK3k1m/eg9tgkKIYpnzbLc
h+2k3RmnYPBx3ylMhzA22zhRVKwyO1WEvtiCyFht/9EyTs2iT+miudyG5Z3oYSU5J9k/5ko5siLA
Ng3JW/Zooue1kmUfN5Kud7YgWVZma8WfZSnA1RfHwHOLfvYuSdEH12zNe2NVXNXwlK49JveEPQpX
SPKSIM5b8BJ2SCYf4mt1AaUu3fsoCMDYRM3OhVOTFB3h7Knx7wYM04BQmfOIkI9972wSs68PKdCO
wzhqiJY6WjgTRdEgLoUbQVD42U+8AkNVH9BeJiGY4jNxaxUNtyIRU4wzRVkxsr2iBA5eAj/mu/UT
w2r4zlBi82NpyGc7n4IG4i8Poc1fEo/SFoItZlvgkuSRNaUcx3ZpRgAJnKS0Xww3esXPuj0rUhI8
etjSuIpjvSR6JO/MGj8isg/2C0LMJbx2VNhEa+DXe4jf+qUcPfUecfuzXmnys4K4zt5wDXDTE5dJ
XPK2/qIoUb1qsgmiNtXLdsvDSvQD12bxBU61fGBj3+nFF9/Cn04eULRSm2LtN6hlb0WPccxh1jp+
9r2LmEbTTFzCinHvDUNOylF7z4MUfdhGMQ/+qKcOTAssSMZY7RZ9h+Fv7yUFEiZ28ykMeJiL1l7r
UTrt8ves7L6PvU53bRUjGpiLUq6Fa73pux02Yx4M1gDwJCVx6ZwAUaapGCbmP9T5U6voQtAtACLE
GrRQ4HjMRGXGXZ8Qei5our6OMmtXNCVMntYaD8DO5YOt+M+m6ulrUbrVq1PjH3UlmvYz/EeV1a2h
1Rv5cBsmXok6cygJ6lhYyf0fOmeo0mBurhkL0fmPNx/QodjDGARaF5Y87OLwXZ4MOgx1BEbWyPKl
U5ynQjAkCrNF/rq1dskUWc9jfO/R+NpCrv2EGETjsy39XsyNCT9SFmV1p/6o04GOoa46yZ0aCLOL
YX9XJ1RR62ko0Cf21BzdV8j4VGDEY1C+E6tymMJThcq3iND2zi6w057VidSfod09WnLs7UU3cRFD
yxZ21a3OBet36NmFiEGIQRrYxbfjPONQihKlWa/zCdUMCyJgkUUQwHab/LmpXgXY2ZYSvDVIqs+E
CNFtkCiqqvzHIMapTqHsSHvn6HpVXrG3JwTTti30Lz1CJCtPabIfLZNyhugjLo1RQQV26onq9VvD
dRohsyEGSw06rn7L5TpYd3AkTyahUQPXWVI5xga6rPEIDzlbge8DvxYaxqMWuLjkaHo+F8U88LWj
5dmEcOmrVKpyKWN3JkrXDoOxdJOgu79OhqLozNT5OkTx/+OtGm3u2bVy9VYSBkuC9XT1W0LhL4sc
fftL1U8fJkycAewqNfC9n3W38UbEfhM3kf2tEdFIBGhEGfD0deJb623o58RPwAmmSbM0sYAHIT40
Oqp45HEt7CuBGminJnE9knrTSwgsCB5kXrMU/a5DoshGLYCkiagT/cRFKD+ZAZuhCKVmwr1McGto
SwCnP99D9HUDku+ix+19RINX1++eipwcjocWyUajh7LGb9hWv7lyFDxLhQ9zonW8648WkG2/1tFr
XYpePEz+bpBXhN0Wg6WvZc9ONqi89hHbILJBev8SlEb72E9yShYQba0EDzAVyq76hOp9fBQl7D6y
xaQrvRZFlaDYRsx1bQW8LOYSJTEhc8WhHj6K90oijutIjym+6qzdMS+MncLHxuCy213h7MYirlTp
sbHQRJb8jqxX3URPXYP6N1zOeJ1ofvTU6qW5QnUpX+L2ED5ZnPE2bQdoShRlu2n3KLsMM1GUfCs/
NWnzIoYWutreE1VciZI9wddhc0yziDdCZREdSejjJfIOIBS9s95ASa9l5d63M+U+tCTz4GTRSZ6q
RL3bpLjCWuDlRJ3oxmIgr20du2FRFxlZd0xHd5cNmb0YUWtdCgidQC4NqrrP88Q5iqqmzqCoe+Gz
aBMXMcgOMmspivzGq4tf6vsAMDOOP51zDHCh6vASsLNxjpA/Z3rTgwg90cZEkU/i/1qESTGvElV9
ckPl9EvQ+Huo9ldrUlWdIq83D7kpMmsppoo6DvlEvOSsPyKzZVTD3Aq78jlAsAHvAciQftO8lsCf
NlnalyuhZ5Rz9rc0q3l1JbPbGApYAsC84zvAplnzs/+t/vf+xTQPRtvDe83z+4/+Yv6f7yvmd3Sy
IqL/NL+Vk+BHNLzfItGRHpAgidFl97LXPI3GRYdnzZa8cfraozke9nb8mJiAdUoHCV9R7+J5BOEy
CtZilDrmH1YH46vNzezBr/sdeubZq9YRrtIn2XpRlAwMuPoO0RGbcyZwyI0Y7IO83ndeX7Je8JYk
3GH5+4q8GgCQ7dh4SUdxwdHM3EdVvLhVYUvNcifK3RC9+11YbUTplwbU58rlqNSIQSKseZ1KTdA4
MKbslifLbFaNEShRqyUvhkykpnSb4EQwLn3hsMsJaOyf8Kw3z62SX0S12obYJhOuwBxxSF9wwBiX
eN6PazEH4d8OzqQfHUVrGUWLSP8SlSARdfwOlGveVCRP9ZklZclJGeVIXuszYyqIhCqouUJb6LMA
+4gTlmgl5nBTtvWPAZP5IidN/VtatcAReCDiodUhdIDeY4NWisZxDHMhlNPA6p99jHXYqLveEZfz
ragKG5t+XjXM6yhRTtfi0GQgX0vETSxwoYhm1dZZ9Bbz562JvPXPutt7iOlFP8/t/WPQFttblRgw
vU8wwmi5frzr+3SYot0+HlKrw5zkzikkCBXnTnnw9BFnr+lVY8cTNGIqk88DCB6SAtmQN7u/9bkN
EXXXzj+nafwo2Mhyfh3wy3y3fqAO453dAjFAntaeqxWoIdk12LBMwGVPAJkR98/34pKisXh91bYJ
EOdfylOfa3cxUnQX4OceXUhHavXNH/Wix8gRZPHP65EinEZ/W48Mi1sFZRvDNkzDdv5YjwLDr2GQ
9+5TJTuTO4idhZ8MUrVs60kDiMxAMEhgLHSXJ9vP1ICTK85ukPrnW5V4latfkeGvEZH6kUQw245j
lZjRcAhl6YeyL40HNHBAkmZRuvBySX9ImsI+Byhjm2MXgyUxYXi7HWlOMlx/3xlSykIXnWOn/LVz
mm71pkTPCPzjTCjAiUtQqBGI7x91Qh+u1OtoR9YREu8kF/dHnSiKBjFW9BNT/V3dbax4jy7zi6WB
a9KiSYGnKb4+hxJuHXHxJnAZWrUF9Z2yLdspgic1So1TcQSVgeWBU12H/NIbTfp6nInuDlaJMEhS
bcR8iIl+fwcx93XgH+9wnUJUwmb4Po5p5mJI68rvqtt80kJJx6owrQ5166s7OOfaSVwQ19RP2Yj3
q+VoEGWnhljNfMzdppdNX1xHmJi5WAsdP2BEyFF35qYO7PU0YZIX6s4Q8wPY9ta3ea6TlR3ilhWi
4mW1iQuHQ5nWgG6ZLhlUNKPIy5MoiR6qpH/vUeim/9BO/OHfe+Ck8vDP94tm/a/MqsF3PFEzdVPj
Ka7+4e9JOj4Im7yynkzH/WokRt2iTNCD2M87wEDpmIH/x4RjKUWWtS+7DL2AqblxbI34wa3n/3D2
XtttY0vX9hVhDORwSlKiKIlKttvhBMPubiPnjKv/HhRkga3t3vv9/5M1sCotUCIRVlXNCVKo305A
pdBjDezoopiWYZ2Lo4RY52yhkNRgO2q3riOqyM77/rStkSbmT8qtyuu5UvXwsJ1BDf/N6xqbtQpz
x22tAXPIZki94xkpOk1QIk8prCVS7SZ12Gvd2z9lvjKBillD8CHGYgdFIaAcPQ8BbHyBcPM26D29
Ntcy72nlvh4Xm00tR3TEzHDSKKV6x9MqiGIKyB4VTyLLcVhU59Dy/eMq9AZjXsOLfTjM6S118wcH
0ORzOpbuzuI18GudZfVeK+hdoXPV+AhWFr0kefeV1jOgm4y0O8oU0qmrQXe9T3WoGHd5DeSMNjyN
C0AZUAlPhdEVx26usrt2CrM7ZSBrDCAP6Kc7kRbTYDp7wIfMV8GFTgyaxdcqQRG1Akc56F6d0Dy4
xJI1yHgTaptvS8mR2IhWphcRG7JQlj/n+/9ut7m9W0MUIls/gqwkwqBMSPg6zU+ZrVo5XD/ahWA1
cPxsD9yQf00PwqGzW+d73C9FSz4drzowN0+mng6gO7nOd7IV3/VSzz9MGVXFjU03Ba+WGUQMYX1U
xuSH3WUujZOQlFGjzqAUxSkyALoV2abo0vxHHALVK6IMDoYn16E3JVUdkE/A1HzaFEtcGMppd5pc
/5CCo/Y8gdf+zMc5BWWsnGUWx2W7cJjsGsuCto3dxf7OjcASWezjZfDYSKODygbmYXEXBYjBPFSR
gr/a4lLH05IDp4uO2z5MQ3EOxJqent22Sc9a2xkUR8/ftEW0ydnCyS6mgDnQBpZTWLrZiTElU/qw
k1BxQjKfQuk7UWx2oiy6KbnqITUdwkP9M4miiRwuSMhgLDmPodu4lKQ1Ac23bDhlouV15Cn34uHs
Umj5MtGIeFqQV9iSxFgGCxqzXe7C+SRTfx6tu7lv/xSHwgvopFpau53IbE5iARKxco6N/rzFAMAa
tEhA3o+KQ9xoMpsn8tb7zcLMKfbltZCCasI9B9p9FurtbWr47W0T8cPdbXM52ob/YSNqsV7jbPN3
IbapHP2rHZWJX7QU6PDfmZVLb7C4zkr0Q6kd87pQFPNeBkUrrXsQgsGRlPmotJ+7cDKO70yCGrQK
2jewbmYaYOI+Jl/9K8oW6p1MTWhrgExaBZf1l7EsuU03X7P6Mui8L8sqm3hdWub8fl3arI3Xk90M
kwVUwVULEG/prIUqPimP0sAV0V+4TiEe0tgtqGB/By3rEVKOFDIXxbkHhO4gM5FXVWrd/vdbNVXl
71+1SZxpjsoTokptFbhq/yyCorbGZKeznD7lReyeoIN6rDNL/+pwNvs+y4tnv8r6o7pweXaOEZ/N
UIWrZ5jGjy7J9B0vm8afoUHDb2yaP82UUuvgT0GJMo2D1aT2reBGhUlPVmeC3hhkaA43MKl3U6WH
gnO1kSibtxhS253dEbmEhHDfdEG/r5YSKBnAtPXCgyMlUIoVdteBq83XVTf+oAqMx2vRbOZAMWCz
CSdzfi7SXj2KyZzNCwBsTS6xqD+EFnyS6+7zws4lW9iLXK/17Fa2pjfWrjf7TSRHb3KJIyHe5Fuc
XPbIp7b9QKfga2yxFa9FPmU0nkUxfMa6DTcIN/78TgYl/3X0ThZHrVcA+whE5W4CnfcuNA3yiLNe
HFZhotiApE3l/Brp9/PVVmJLFLF3vd47mTzpXIZ/OyUxWZdcZF5Wllf+COyOwFgIoIUMHb2fBXs8
AFzEdDq9Hm763Mu/t/2QXG8igcR4F0a072SdBI30fP8/fjmevTzF/uOt0NF4IKWokUJCXaWm8Z8/
nazWTOgnjOCTDYHL5H+cZp3CNhuw6IO0z7YL/GPf95862r5vaJ1Mk6PIknYYjkXt/Tk3VJmvxn4S
07fuG+MnpaQvSwJAgOuS+SkBpIMNk01QCg/3VKSX17VOJ2S2gE+Vy1GpRdAFkazZNeDmGDsRitox
aVWcAQeT2fswYre6eNaY3rQh5poJSk5VgKs1+MaZ8m3jDH4eeF2K8WeSaNP9hUhMXNKSx4hUD21a
hXkW2eYrsqBJnF28wJVtijWozLP8r8INAZeVdYpupgpwtO3XqDyDgo7rZ+Ud3JDeEQLr6eSZTfg4
KCZQRVU6fxl9/6kaB/9vbVjIrczpe05v2J7OOCCVmsg/zjUl1HYavTol0Tx/gVrtqTW0P5MUJG5j
STVSvuBranEfdKQgRTJIelEO3XDOD1mgkH5ebMVmUEL7XhmX9CV4djzj5WENIME4QhxRTg04KqC4
rof6MhehkpJdk6NNRuHQlR2o+UmUc+s0d3K0xpL5fxy+M5WITlc9NMYEzt8S4uJMZKlqCgLoyPrq
mKppSSGjXbJlRQYiyl3u0H5fPvAIuiC6wJ68M0GhA04BnMqdmIuezwZkazuycRk4z20AKR8bUAnw
x2wYP+iBRXeA0hvAhhUjtUmuQvtBUj2u0yBKw4cGQKIpm5w7ma3OCphqMf2l6wb+0JkQtrDZcKjz
cixAKAKwPoyCqgqgEwhOYAr34d5rlw2Bmt7CdR6MvPHHtm8f9Dgbwv02H7QEgEy1oda8H7/FIKy+
AHWk36uksoBp66dvQ9t8o7q2fgEWG9gmjX+y6gTTt9zvLux5O7mwV+fq7zFQwrplf6u5sY2KRxPL
oZjHBIjI6V6HHLYuIKWW+aAMzlVU6PM6fWe4TXWnLQ+ArLMdsrhtiqTUymEncxigePpl0/9qFV4s
I3p1rKNd17c+tOe/TmULtMkWXlq4jsFlAGMpd+v6KVD0mqf8pDh5JX0jDuUmq0y0UZo++F5k3nX2
DD5wk8L4UAPDvRc7RfVaj5KQU+ma6uNq0noJ/3AwDK8ksg8yxVOrVsEZwh0okWIHqgdFu0q70tqX
XTl98xoD+JxCfQHerCenCpVrYC4UGMgV1Z1fQFvv7zd7BzmcPvNq3/E73YM6W5Vm85Artv9Hkdx4
FHp8npOBb1iUqrtqSYJldg92eBTEkBZV5meKT7kvwcH35iRWdmC/OuU0+96UCs11JNl3Mw33CxCS
BU0nlKuzCr0RvZT+cwL11bWq1vCYZgG1EUai05qpZC+Vp5YQlPjuV78aYf5oKbcErv5DUATfBq4e
FFohSjO2QEi9w1S7TA1YcB4reExTCNqA1irpvFeL+pzpfnXuQfW+diazpvVRgWhShFZcUTMwVICj
+eGP2e3cUzaVrruTl794efnbXhTXt0Ve/sRueykU22r0L21Fu7xUmm8voKu7YeYnsZX30S3428sq
10DWBxvk1a5XFeZv8eQlVd5P38UTi7oCw7ItoVRJnIxL9DLQG51ydKqXdjWRAKzONXhOaAw9NH6p
wifHb2jzyEsX/Tb/twgSEfokn9Y6j0ctXnWzP31j+DSBFXQne5qyu7mJNJtr0TKFhGa4C634dTos
DttU/BXzl3YN909fTRti+OjahDxcUbg3kZP250HVeAlSIMiGEwlII2CuwpDuZ5mKglLkZG9C/3Mj
Mhni1L3ORrLCq+hXoM3pXwONJfVVbWz8TYYRgvUwcR7Y1GajDAKab8CDXKlaZ//lNe3PvBuCTwZF
XteRE2uraRjCtvRmqsT+akrj86VpOsE/3FDVBVDz9C6qmPpUg17LCURRVN9wDxj224vCnIXRLmtg
K5dXhATyHIe2W94MLt4eLl42fn8o8YqSr/gWan0tkdcUiZdth00DI5dRcqGzdP6ukO5SojlaH2Tg
ufyPjsr8c9Km1ofMtePr2SC1LMost40HK9Qu7GfYSmCcac7xyT2ZC4BMUsefVENtn3Rdcz9F5mey
weVnm5rQB99lm1+M3CbNblrHTK7CpRujHozgYHW9exqHufjs2vmnlI7vp9Aq3E9z+kV85mF8DUGr
LgTLml8f20AHrWswf7agpLHVOH6n+DvYA3hovjRFP13rWWuQUAYSClKl7hrgOOVFaUDdnTvH+l7j
7v1y9+kwfO9uuDP4gZ2n7BT2L5Jg8G81rfJcKu1c2CT8quOXmudPq/DNplsg1kASzp/EroE6G/o6
KE9Xfvmcb+/D6GjUzYCklKnG/DCU5hdjQaYR3TITXZ6B6f42M3TS4YEePtJMDeI8NZEXRZBj4GYk
w2BUWcoYpZZxM9H7NL93eRao2MJfyynFTCxEqarGPgL4jNpxNsLrvdNy86H4wDACisihGtH0r+7Y
UybEcyaQs/7faf2nGnrxX2nBfagc+5oGWVO/5o8Q3nXgUADGPeUADbgXPmX7I6XR+a948en6ghxt
1QH8xWU/nIHhSjLwvsP8Ol2+fYPdZ2cu/5/dZMFAXETsgVIT1XoP8BlZH6LcTylaKV7tWz9d7SNq
4A+DP+tX4OhPT0qVfByW75Xq6sFtV5X+Xrp8PL3PabJwItrQ0Vp87QBENJWzaLvhL6vK9U9vIURq
8ap+y5MGWLSLj1Y7+VU4NqQS8+JDP7oKXeaWcW7r3jjnpIIOQ0JBNLwPvAeIUNQagPTnhh4HGlic
G5GLSJQyZBowoRXlcu/kmy1w9/aBNuEZ0vJfK67ryHyJTj+Ic9Obk3oD11gFgAlgV2zahPR1QxJc
J8AF//NIUdVXGUn31yMV1vGP3dB9o7gB7JxlILfR3MFiyguBzNdDkQ4gkUMpshgo5bC3CpX29GUm
wxbi9y5ipC5ACWmUltdVlVU3gT40j3zY5rGyO+9YeEm9IxXePPa8FzzK0aYQO/HYFH1WvHpsoSiQ
9o6i2IzfrbEZb6Fk8W1dQ8sBOIrN5m7SrvTl15vCN/VpuJz0QNPwuPWpjSLRCPhQZnbxJ3zm5fdf
LBN8Ns3iAzAquNB5OPPE3Q7GrackxYPADfo25I1TOz11JcTxm1yOxt77K2/KfoGzSIJD4HXanQxG
D1jkwfRBASwggtmRPnnVvLdZzf+pnrr6xSw0zQz/LEY7Bq2gnW/jt2Eak/nWGprb0muAktaHNtuJ
VuzWuR5BhyBCsd7U78KI3e9DjObcZVBisJg4ialMkx5ia/oGuyOEbhlICY1yTJ1EeW4yy38GHPKh
KGFGkRlwNc1T04HgsBjky0AR/F8BDUvp91iPHrhw0IO7fOPM5XsWL0dFrAdcpEYD9gqmIhPtpqAx
mvJmETq++Wo9DgOVopuw9E0DHGPCyiBxjCR6AnWDi15dHQ3KM6FwXShe62UwAjM7+RAd2lDynUVO
7QNJZZmXKujXKoSYRzG+UDdev/qJDPpIy82Hb5qqXVtx6X3JqHYGQaszlqpB/UldmDekdN219eus
dNwLCytq/oeFxDDSAkaVkafM2mSHp5zDW8C/3VvTGtzbXocNSI6A1xtz2gN+zUUohu9kfj4AsyFq
GQBAfQ0BEwoama+Ha2BKM/ZuG2b7i2XDiM65i/nbshcysZEQF0tenObFctvZyJGcMcimFaT0oOzJ
B3234mZ3EVGtr5SWytek6woaA4ekOrdlBO+Hp9j9beU51yIDeqqkSLmrzuwFAOLt5NN+cCbtbHmu
di6tQkMbA2ybenci7xblwIYADElA9t7yPHkbJjHpezFeD4PMtegu15zdu1gylSErCh7cyVBcbTKJ
IAsbubKvVCU7WXNX5Ts37exbGbp5ghUhS0JKGg2b/3nWw724HG42CZVD2o0IjUVzMS9ctyRcGQ78
H5ega/w+4t1wqv06fXZqu74V7sFqISD0s+ne0hLnXkQC/d7Sdte1HegTVkPH6S+r5j9F4ggIBU2o
i+kSa3N8C7+K6EQ69QVlCrRlqg+Jr/d7Ho/6K5jjtQfVob9yR2MmoMHxlala6cMMD5O+yxctUDwU
QE9QJQDBjlBcJIxbZy9BaIGusbiuUWYtG06a13wU3zWMGMPJodAAlxTXF8vRD2afqTFdReIi4cHH
LK86sEv28Hl0QHwb1o3B1uNtqyzPWm0vcJBOX96qy7DOjd78dagvUpmLl0xloFYio15jmGj74n/n
yP+/pvYqhxRsNg/OpLbr/36qA4Sr6tLs8lhiyDCI9eqj8htYvy+bXmQXS8p89LTpYNBxv98q3+0w
hMbCKO9FFEi7kQk9kZ65PIJIIT1YJMlVpkPI4kmPijYZoCLhsras0IWR3vcpj2sq7c2U1DrKE2AO
wTOMHv61nQAwJzIZzJ7CWK2Kf8qsWMwULp7nlO1GcdpMdfNbDsXq42bZ5sGLYWX63WZZKeCJ+25e
3oiZKFR+Dwc5F4kvijnMlH89lzrqFUr16nk9j0ZPg2A9Z84B1Jvx3s9cA+StNs8Byg/s245+ZHNv
BqZ1C6+WdTvbPio59GyrNPdt2lu3Fw6iWuc5LaiUZ2afRTZJ0FXzPtSqE+k2XCwl66+nImclRheL
yknUdQ2xlJN8bvwQwKoxqr62E50dPhebx0AtuOO3AJ0v8rQC3qyDLeGmmdXya57/HKty/gwil33r
AZN2mBerfvG27PrVW9OVT2I+NNrMM92LNvn5vrUVuHTIncHUIIeqry87JMxBHxrvsr5FPy3CTeOl
kHJnk/pw4dJGiubvN5v33msgOFv+5gadXotallkV29yeQMe5lkDbsm8rXpxpNYWg4nRaSVbMIO+w
9FFAtrr0TFa8zJOkO4oMKhQUbyYy3YbNpKwqfLf5O5sqBmEb4Hm2speAMnhqR/vHOsoKm2qLA3Gm
dhUHYXOsa+rmqeohiRRCHXHMvAZI0hLwuMNoANmy6o2FKsH2ouHGxQvMfDbwaZ7ijVHnAVDYFOwy
SB6b2G5NmvKnm1nniXd1BrGUPYLIOOVpu/AUZA6ZOpNOqrsqs7qDrdAGsQrp2MOgd6s0hE5xMV5d
1lG1ugyIYXFvhya6U5PhLwMm46tkZKdThjXCavOfXmuEVS4RehumPFe7vVz+0nk9ifWE5IwTXi8g
jYMBDV5DrnDXHuCQcPQ5+TkCptKNxuUL0CRf+9jv4IhCKYMfj2CV1TWMGJZCl2adFfnS1QA5wERb
5uLhDG3E3zSl+/NKBRXsym7j7CpIaBueB7O+l8FlV/1+6eS8B/uHSlw5XDWLtVKDmJcNEcxmm48c
aW1PDe/qvliGDZa/D7REF581uOql61kAOWJceYDgKx+ion2tTKQq0HxwlkHKDCGov7bJQFCYR0Gj
iGTQdSO7hnQg3G+2ohC7prSvefM37+Au/xsmGZ/eXZ6/BbVTjmwbfurShRFuU8AKwLO7XpXDrQ4D
DXuVPKeDhgzQ5/rIvvhMDT9cEVaLZnSzm0qJBuVDM8bxudbiG0FnmVWogfMgJKUABFk/xtozZE03
guni00f3bDIT6JYgZrboNr83yzc/N7Pu6Hy9yuDKIhlDNfatDBZELuvRmHnmhawM1STfiVBsOifR
rhqSVHvdMbpxp4KecIZXGaxp7lnUTtRnEdUz+JZytMm45n12NTe+UfoQYvjF4p1ZB6frgaJgmGsX
7cUSc1l8qQv640Arbs0XMwYdDdgW72OkKQDzArB8C1OL9zAarsJ9ylC+GTBty9buZpvW8ISo9F2v
trk2GPvMucuivnkCd1y57ctOvfJ92LTdwaB1bM7+dCzdA5v1v1gU7uTtQBH49xibRdRCNlM2g1H9
GOiw4JVE0fnLRWRw2JX6JNOAd9Rdb/YLPHVpvNe2Kltmm3G9TDdj0W5TiVwPpfHJVumo2XyTv2Yv
06+3n4F82+nCa7j1Z+vP490PyIrCHlLaIj+++wU1EXQ7RpY8xO4YP1BxaS90gUEW/zCSrL1RpZVh
mWZO2wIZ5tFkYU3AZSzanrzYgy3tDItJtbQvvJOJmyV9EkPWjzs7V9prAVWY2J28NvwZhniNvqrb
bqLLUIW2Y7fiMAAsP7qN94H9SEDBx8S+kQwY1UMfPd1xn5o4Dj7GIGGKuI7D8M6YKROS6b85jbBM
XbERFnEp6PMPDhvosmVT6XH+AcjEJXVCj3fRU8OlWUq4H2ybW5oZKedsMv1zldjOvCu0sb3R1OGr
yGTYTKCXVc7j1F8nvZWACr44bHZw9FIFWmUzrHfEe+erZpN/UkfnfnWbDSU9NZn3aCy03hGYiWAQ
wvIt01WWksgEmxBi2MVkU8jRZvw7X2pJngslN4//6ipeW0wJR6G4exyN7um3IZeTELPfuSaWwxY6
V56rTbudotJCrmmrRXOMq8Y8GHZsHwVp3LRGYEk7F8KpHn5m0cpUUA63qWg34/9Pvmke2beZkv6d
G07S/J3bun6bjTXw4EoK5UozWzcXsoYWSwoFuX3M5CAgoO97+lNbqm1wCyOojCYaIfZAMLXz14l9
gjmKzz54/OOhNXiMyqhUv87VXj3D6U65/TClAAsucxemxxwE0VsROYMzr3KZZl7KHsMC745554FU
sh7KfE6d4WQU9vl3nhKojqb2esFL2kVuGu1Do7XBuqdX/qKNXtrjt2FrwS+bCcpGraMnKgJ/8Xcm
a5hwHPVTXrHroI/zGcBo8u+UGsMtBEhp7IwvFOWGt7lg84lsTsAigYyjvKoXMFORyVD0ln10U8Cw
L6wVgz9J2LODmPoQeCxgf0FXh7ebm0RxG8faF3pWXjUQgh96NlIodnayj+XkfCAXFj3IjJ7xHggp
SpllWtiFeeJHF+wbo8s+mqPRPmd9f9DczqFqsiEB/k/XErqbo9j2XXDpSr9jJ66ifFt5qpUFTzvP
P7LN1B3euavc7NaVQcjsnmvoz7aVva5yrhMl+yYEIzKYUTdRVAPfiAwgPo5372Qy1Ub9T2s2y+vN
9p1Z4JdLWddbKDkSm9qPqv9Vq6abSy3aP2vVbHC8TEdXaUylWu1drVpo+2pDUqn9Q+vZdxv6xL2j
V/0z1ZbBMUzpwvB1ACR+TNpoH4MofHIb3drzYlhfRQtRLzhjyYPTj2eZwW9GKwmEnnufB+MbkbmL
BfUaq4WwrjkebTsOrGU3fqgWd6+9UxMMx7H74FfOT2HZaE3KKrKGC5BMebRsDorZVScgFUhqJgPF
OYn2qCWu9Ufl7kVq6637MOnaGiFRNePGcbhmiVIiuHNWndKSTuWGVP96g+tB0T1UcQacsNz/ZA4W
s7MXuKEOQOTd0AXGVU1py65ZIEniCDZIQxk+w9gAvF7YOScjjp1nKvheLTItu6NJJHo2GugYF7gB
c5qNk15WP+HUjpurEhzTMqAHW/EXGBcLOkV4apc+kAWvQDA1y7w2TmXcvvfQs+H69a82tzCeK7mm
PPaeUt6rcInVteI/yiDyFogQAIGgPBDZVFbKqvVDiwfrIrjf5C4b9rd53sKoiVXX9/rejbOMitkq
PfYWzIm57lQvRpJULypY2rzlqdaJzfHqBY7Vne4X2sOUKtkT5V0OWcy4O/q5RkIXYPgnsp+g4tjw
zC0Wm7xNRgfexqo7ilnajQawTJByteTjDnGj075clOl93sK1DhK2/aUe2lPvufFfE6A3u2luo4/g
vc3H1lyataPYex4rg+e5xSTx4n3g2813iaZnjXe29Sm9p28tv8qXaCXREqAA/jIaOFIBGYw+ppYC
AlNW/aUZzTcoi9NHOAG1PyK+IlmUKR+Kxgg+zhrMBl2m/RF49zp8PDNoNocpmvgGLsOwDLA6gFgT
UY8mM3CoHxR4lFeLBMpXmh269GbVUhtk7IKAR6ISRH7yI79CRUoIbZANbP7SGKjzaq+OkXve2gRL
GEd2UwKFRUZDMJDLKgzslZVOew1GFOaKVdxPmX+/Tt/CeI3pnFcZHI7urrMt47iFrXOfh2RbOepg
VT0HEPjs2WBWv0ewH8POofw9h/Fz3sNa1gxxdaj6NnhsPQPuT4jklv61904ZqMV/22H63JpAvZa1
rdnwyuc/m9KoT4KdFfT00CveeYPJGmFdvxkbLipRx5P33uE7Bz13GPKFTK+9PDUf+QeZj00Ol7Nv
zg/0JZuPVWMbq3wEdQ3GsaDdbwrR0rgOmlLqKxdBRNG21s3UL/uYb8HJKVj3bNVci8EWaKiA/1B6
4OI3WzHRCqjv7Hx0rt4pfK19cYEb4Kf36zS5no0Plvv9XWwVepubOKJ4NyhbAJxEHdbdCF01P+nN
Xz7+DJVgDXXP6Z1cjW/YqYkfN3GpRAvfevbHJpIIVWoPV4Hjehd/KFH0Nn15vVnZx81j/ZBuf4jS
oTpvnxFMPP2uiMlXL3+7TW7UAdRSHYxn72LQGJTu4XKY3/8X5ky9c8tMu9uCZN7yXlzUh+0vBZBT
fF0B1U0DXKifXd/7rkL8fJPVoUn/zSILB43D+gtJ8uEskiFs9PNqYdUUVVMb/UVk7O7pZ52Hzekw
Q7h90K0+Oqz+4ij6f11oC+F/ksVEsJ6DnMgyyIK14XzZAo5lNxwSL+Sy55XJuYp4FN3l2h+hB2q+
iAyyzdFx6gHCgbzinLBx0B7iKEjOWR+OA8k7yDc1WM6BTH9TiV4Gh9/5rk4s9YpsJbA4m0aOeie4
ozRnPK0rayZl6BTYEB1iAChyjWadQSkOTn3xt+2Z6VEu+nIjmEf3SuOF9rFb7gOQARR35lNVz9Vt
WZVf40Rpn2KveB1Ua37K3bJlJ+iXfOyNhGJUh1ZaMVsUqacYjxkoUItkCKh/grmpffJLIGK9iNTB
ppCVCqv+ui0iDstKXTCz0tvigefRKrCsJNFEEdYOcEYADe9C2hptCNFf0sibXsj6jFcG9Ej8XdVX
WRCOJ2+0hgexyO1pvqWtNNvJVIYxsDIej7rqRrxc3R+eS/rdlogysIMeHOk/DA6bjD2Kz1oXFfci
UmoqkLMi+SgzOaEyAhjFpQAGbthfgWI330056RQR9VAg3ZAJJjWxWIjXUFGp4eVhdiuyxHeCx1Ef
jluM7TNun9vpp1OU9pefMVOoE9i8fEvN9oYHxaN4KVk1PnPR3hYuNT04wg4cXnzGMVYvPqMemjqU
9CcwNSunu6uLPy3ng62zyesvsHgkkSz4SYreX+e2m/oYMa2BsoemvvioGXZ4R8EjwHqrtTh2xLvR
jcZKzpY2f2zYYpjqvnwKw67/0PI7o76JTL1MPXtWH1PIKzMKfj9AY9N/4G447jTDKm9lCn+JdUpb
29yxzeeVezVzrmC0LJ8UkNg/qKB0UpysA3G0+Eo4t0xuRCkrSLiufz2hBmaRo3T2BDaVDU6YBkdp
3llbe6I34TBRxX6lBf2r0QqPlXRWtSvW8i4NvlGSnINrhsfcMYOzkw/eqVXbmybsA9CQEMmQLFSs
21TMXMrE3snTNwexrUBgOfFceWEGpCfcbOImSyTdmW0bZRrANwJJPXfd+FaQCYpYnW9M0PT3Mu1z
V3vhCxksMAUiAWkCWsVKjW/BpAGcwHP+wz7KX8RUhsgs6VtZ4v/O3q8G7QV7cwE6WOOHQGDL+bh2
GN+7cfzSxaZ/Cy2GZu1ts6QsjfJ3h4zcxTE7yv6tDMNiDBnWtAMiHtLiC6P/PM7DUFndLnVbsHWh
UHVYNJYRCIAf3AYpdHRsWmrUSr+zluIgHVLkdYDO+fVIZKIVu3dTwyuqHSwbVDctHr+zE8V/X4Pe
9pepStqjLNtYk1ntxO3/cBpiVza0JKTwGm4f43cr/k4mS7RQ4t218e3/4UNsJnWZ8mtYPzKcvDep
V5z+dQVxkyEIimtdbavTvIAFaMvQLCADwfKiy/7ubesb042IRPnOTBSNwAFsvpHvVrD01R9X7Vu4
LYocyRKbyRbejz2YzWtIj1athP/vzhLLVMmvqdnjdibvznZbQo5MatcO09y415EWHq3WpTtsQdKk
ZaO60zU4swRIcxkKvadYHnyF601mtMExCXLld05FlSl7IbBOF64oIYwyLWU4Fy1IRJoJ9O4yoxR9
POvDbA4Hw2xuBn3+RIdY/BSrMIcBLlBmQ/UMDEz1nHi5+hSRVF8mIi6nIX2u7uo3E5G2w94rDO9J
7Ixyrq6tnnuTaXT2VRea7PYuFzYZkuUo0Ku8OfxODesL17d6uXo6sRFfA74H9pkduXA0ZuPnOWxO
mlNoP9p4AjyQV7jHeYqVuyYsrEPb5OWPNqV4E4NBBSkIlroWxHejfiSPQopHsdQfk10eC63KvpTc
L8FxsNrTmPnZB0pJf4pnlGQ/Ut23PriUeJ9k7VwxB1nbNoz/WDsfI+tAAfK2NsgVr2vXy9qNy9O2
1jbRo+NQ1gHB4T4o4UVTKo18Td32j2lVJbemBsXZ1OTFR3vhXwwSavO1QV9t6XIxACuKXm0Vx4I9
VvVfZIfX7wHtmKPEuZFpSocNjOANfTtzC/7Xot2mUxPCBvlmvPmSfesf4AnyQTAtikPj5cG3UaVR
zzV04ITs9KHRUpfEH3IDMJ5dk6v1gwuLx3OvZH9Wi5zLOWQJoOLd8d6ffaJlkU0J5JXXuld9HFo3
KSXUX7OeVCFiEyD7I1ziI0QJFC3T8VpB1WtaDx59Tgez4BXLjTrrAYrC3NiRaoMync3idSqadLE2
DarjEkVV2NpcDEXTUdJ8l3varQQUu1Xrm8Bc+JqhHYFULV0AJh33hr2l72usOge+bbLrj1Wrzyc7
4LVvLCFVKveuxpZLB9XHi9ZG1k3flN5OpjLQlwjBI5S1N55amYcsdvRD64X6qenDaS//mALUslO3
TGUnfpvK/0mmbZBdGkNgTRvxsse/aTdjCSXaelno/+DbBOlh6EPzGSak+mawIMhhS6n50o/+IQPL
+Dt9HcnBCkf1fg4Lto/AzCJbiEKxys/OaMMGb6UmDDS6f6WnhfMtmsg3oi8GI7ry0yG4c7w8e4lH
46qIggc6madvqgV9gjo1BigVevLs5A1Ym0sjWZEnOdQW0atCT/tXRbsQtYmHG7ALZVDvBaizURoh
yHKqAXS2D3rlciSDDlXeoYTKbb8pUrX6D7vVOBl/RpXmrZHE7HcxV1vvLvLG8F6s/KZQOh79fq0q
R/ROKkea1z6aUGuTYoVOw2S/36HWdQAryNdu8pYMyk5NOu8xKqbsyhrq8lBHlvcoQ8IP/XFWjOdh
Lp3bTd5AJnnXq/29iMRdjtJc5dul9fouYjehrQcubE5VqTslDIsTJG1esre6c0X3P7ugcf5CPTyU
ATqtS+t0kdkB9MN2PHtXm2zgKdAZqu7eSvr8xSqz6JGiIGgilxjLECgRbSlx3+0HKEVPnVUHe9Oq
RjgADZ8Md6x/be0QsPUAAoWm0Lsnu2kjUuqa9jUqtezABl98F2ta+UfuKweRq7MZH6ewhFpu8a95
AVeCfPgji3LlNu0N4BUWuUMFHIW8gCGDe2fS36/CQB1TmGtAXE39OCg5RTYVj1qXe3eB5gRXbMMY
3yyQ8fUJzqL/fxbaEsP4R4x2fG6rqb0TrP/Eqkn8pJQrhNzRfevODOavrmNZ1+oyU9305//oabed
f6YJXJV3esNR6WY3DBtUiHdpgjIzDTqBreRD1xjXGYmZvT7m4x+2EpjXYVqE15amjn8UTTkefEC4
bkTbm8AS1qnGw+mi9f3qS0Ef9OP/Y+w7liTHlWz/ZdaPZtQAF7NhaJUZKUpuaCW6QK1A/fVz4MxK
RkX37fs2MMDhcERWRZCAi3NosgBlZjCK/qWY+uDVzYQ/i3uJa3tcXmnJhNfpOdcGUEqUvH8G/RbQ
BRVpW1LZ8DQPxhEv0/CFmsquulVQOgmgvyHz7MhEOv80a9AihgjSSsOTZg866WHdGSX4JP68IbVg
cEeaRj5ulwm68MBRXsj1Ml3TgYGuS/0kss0kcK3RvaQ6NSDRAjMlGhqWXgkc3250rrZllLtFhXqL
Hi0jWd+6EbgTzeOie6dWk02a5qN1xYvkzfCi97at+hg2q7actWwPxBGEvJeN6DMnuhttSzOaHpGM
OT2GBt6FthsWW1eP2ngTasVfwJSL8eiFyqI3gcfZtOvxbKYBWzU96EHBAlHjKqgZ2XlEsGFqe2db
oVjyTI0d8mdcfBTSmHBWkUplx92ZHzXP0XdWkp/GotVsABAjLR0epywA1CJ0espvJ2luIBDk3yuM
ApxHe5LSggHeddllLoj0ZHSJ9fhbjvwJUKnZ6asH3NZBF+UziYoWPzHL5tmxQzb0q6g44IlRLGj1
PLwaqilZ2MB1XDerfhjCKzWiz6OrFvGnYooC1C4ZOQfNQxcemV1/uVNDTFIDOF77+O8/R+seYYLr
4MDyuOt5uukhtfyeoWqKStOJkLP4YapCbz2NzDqEIpgZ3ilmZRTGG5UGDUWO0JPSmBkySDZPKCoN
mkUC0Glmzrgj2uhYZR1Uhf3UFaDQw8EaAUpafKMeKTse0qE3qkJ4tZggRZolWYUz6caK4cy/m5ht
LRbu/wBln5aQCtIb3yz8006ksmxCyxoqXBTIeBkL8wkcgWDbzq2LF+vmE1ONhay9gwHWE79sQfJb
uQodNEFxtoMSWySnFECUfaRRYXjtGZQYL+BKQoVtGzqIxjlptl4WpNjOd2Ir2NMKmvgPRkihAnX8
HvkY/Q5gEN1ukHjhOyrf0lR5mdRUIuUn5Mzs2J9yUrMUDmGH0vlFPwqq5DEH1DCoju16v0zQAsBZ
5+vQLtl6MUcTy/5WCST4GHR/W5ogPWbgoqw+RDclne1Lyi3NkAKXqs1Jb9lo2Ry45JGGzCFQ0dCe
iw71XHvqdqgxAiOf+tuAGhIfJ2S57kzuSFxVRGse+wKcyeAiVtkgaozSTPNIw8FwRg8E8kgEGfiU
gw+R+41uuoCbpZaUFnUDXttVOIJ/iViUcaV1drVuXGmUIdsV1RGKXjnKcdDwqUsN0DKtPdiuDjcT
saJgXlTiPAxOJEtocR8F5mEEZ0OvDC56aSDgtqTx/ZIY/JTHuI2QToIls5lZUW2V9njIvC1837ru
TXZiN3vkIh9x1TIFyJrliAoDKn7vRjidBisXyFb7XS6PcEbhId187A9jPB1CreniFxAAtL5oQrHt
khRcC6RO5e8ovEY5BaCNrcG1yocBrGmca+I0WeCCYCnQ3RE60CSI73l+1ixUya+pO0sNrXuQrVvu
3XrKEYzscGW76eJi0GxRtPOHkVpZIiUyRL1FBsjHBwtI3fsb0WLWtoRAluz7Z6PFmVtd+eSKgxeC
yARlyACxySMd7lLndCOKCOEGl+UL4ozZNhUlaFoHYY5rWkFNb4Kle6zSdBcoRQP3yY1oQO/C6tYC
m0NinWMkGs09ME49B3Cj7xdREgBWZV3meXOu+BfOrY2uJRxFOQ576kdUQmRGmvk0nKaewzMCJMhx
8vI1yajxendYBfBw7xYZz+XXKgnrE/yzYPAbcbfR+SivpOGmIPop4dZe9NvGgfNsQhRpkTl9YyKD
GCTUy2fq7DJZ1Uko9qQn3B7cpsI+V6BAOWWT1u5jl+9pVCiRMwxW6Vt90iIWiKMrzVBj0Qx1Rze2
S0Q2oU9KvLBQNYxKpw0tXCaW4b0JGlNzsy2+Fc1e1frd7MXKPPxvCTT2HaIpN0zH9XTGLY97zNXv
82cQDNLa0qzMlxb0IxtkoF47MLf/RF7kPqpELvxuQi0IMIIjIHIdhIkDiT+0D4hBFZGfVPm6Cbrg
lxvrh4zX5s8yN59Am9d/t+ruu2Gb5QPIH/4q+iZ/0MGZgizaIEEdeSd2RQAQZa6uTKhxhMM8AJW4
V1XVQdez4pkm2mEXAjf5aR7AAXI0EUTyl0UuR2JTVKbFNgFyke+0pbVPWjN4qu3qW+rw8mT2wCwA
X/he4MzxNM+ZrjzH2vhs4BkA8rnoQmKj04FdVWTtqnQnFq8QO9FWHZiXt41TBU+oD9Ceqqz45rK0
OvV1nW/1vqzXkdru7/ZRMfQ87w1v2Jtd13ypzIldaclinnanPdSnznseIZbqGlW8zYPYwdklcFQh
kWuBKkm3O+Aus/BD0dpyLaMm2IWgif9gguV8W1uo5KNhkg4gU+cBrleVEX1AMgkY3wLXRH4slEWL
1DF90oA5o0ZD2j3po7GlOWr4Q6Nb/JX6QfXS2EV2bIcSh69+2IEzyj42qnGqAhRhU4okN6fGf2ab
4dlPM0U9BdYKtUSYT/qu1vc0B/8aMnaQN8Q3pDZ3k6n7BugkbzPbmzV/77asu9mS62YENmLansSs
rdL/9sswrbsro2Eis8xwHcMCsSvSy+6xfuvacPqp6l+Y+4FFKYvXganeEwBy88uER2dq4NoBveV9
10Uq2Bmxo+I0elebBgPSQ1DB8w/rLFG+jAVw3hutjWer/6g3b2WDNBi+HyDAkhIZ713U2KzneVOr
8IFANABSQHf4CDd4sO8NuH0I40Vr9frcOOMjgb0QbLX3WzRjutBQ8v7RkaV8IjUSga/ycYGJ+dMO
qXKvmk07dWGD/sPIZIT6Ze2hSfAbBnYCPyJH8juN3EmOT3GUIxF01ABpWsfgFhmcRO68qIE3ilYU
Q3GoJWD3ZaLblj8ZDpLUtOzFtcFAuSsQdwOwRn8aJBBtUNqeijXIVDVkQ4cgfdbkCGjmGK9oLvTH
0Kr1x8pC1loeCjHLlonCHLJVaaXdlmRRNA74Wo/q5IZ3RDpmt80iK5r0m+hwwlhEi+4iA6NIcpZC
wYu1Jh6o4M1pt4si2Cqy07/fr+Bz/dt31zMdx8WX1nZs+29P9QQRUJwUqvKlpBoDHC5P4SjtM+4O
9pl64AC8HdIEcF+/tS1o2+aR0o3iKQIG6fvaQgOdFrxYN6I7czHI40BdabjZRu9dZHUpM7rokIwt
ChuH7zS4hFX+uZGa89pqpvfsRL2vO6PziiO08wqAyq0byeKJRJ4N/1tkVMOZhoA0Y6sa+Fp7GiL5
uNkC7r3fSK12X/V8sA+igiuRLHWOFW2bQB+0bMPMCMFrlHMdI9VQjxq4FOwjoNKcI3CyUeJC3WWG
eiQjxWUdmcGDMc39xcSy7s4MKOKqDaqFotn+YsskC7TOaBhIarJBXjwVj09zZIwPOEvNo5GD/D1s
zS0Nmz7JHqyqfKSRoOwAu4mRYh4Op1TlAzR4pAOaEUSbNOuVFRJbXTjmVa240VnfZFaI/TBqSC3i
okvHdfLJzEHFQgrUlCI3LziMIwPJ6Iu9LbXPJB+bGot0au0+L9ZRjnfWso56tI56KED4b8/mv7nz
8EyGY8O0QVrqOPacFfzjGwLlQv7v/xj/D2DT4C50LfkyOhPz3RgJd01ZBpe8T6dT3gFHNdCRJ/ku
px41+mDihsydfLfIFj2wu7c7XUNke5klw8uQhfpmytL6dCenHSd4tlTIHY8dtfdimHqB2U4I2Jrz
5LJ++bCl4WR+4o7/8ukGoFDd/MXLWtpCfTq3BErzsv/yIbpoKtea0759Olq6fArg8U+naTDWJBoq
DWcbnPjS0Pt2QDUm+8YQHN0AqafC5ZUlL13RfZ+6kX/T0wxuM1djVyuwozO3wRHMJtmtXVYPG8ZE
M2yB7WqvgT+ABC+7KKIf3gQCQQ0pWz29Fz1zjM6zZqVekW0Zbioh2MHVbSP9RDItkr0flFxuWO9V
0Y8xAp0JA3ajj5LoWntCWVm90cfSxaXGqfZS1N8HDbQpspiyh1Y1NBxDXABxKnpaRCRvBi97QN4n
O0rp7EmE2goQXVLXS738bATdikZ3JqXE/UnIDc0tZhct0X8KUWcOFiMAQed13W+FtMeLV7XjJcCP
6RKVGghtuyrdVsVUlzuaGUTzlz440y7QekAoyyiDdzoxx0feAHCOVNImmoAtWebDOm3HjdabIeJI
vPytbSNmC/CRC9K9a5A2mDnb/LdXzR1YLDfwQ0SlFLN13B/wurmjEJnGAshBAEt5AVBye0Y2O8oQ
LXnwcC/A9arozy6KjVqfxizO0S1s0KqFNsCyFiXq4X+mP886XK2cl1vuHk9TeaDRIl/WzhuQ1SbA
3f9+VzK7qFPv/XOWPYrfhQM0npDzX6wIvNdUN8Zt5lTTUdc8/mAhA3kN8qPgq0zB6iHBIx5D1dYH
VB1WfNziCvGmqmsFDiFWEnw1snrTB5n7Ez6oyMl0lbnA1guOYNIF8dXbzLiACu2eerkT27MmDQk6
MO2QYvCm2RG+4KIVaN7DWxpTB1LkjZbHJXh4UcRAjWOGlwIFAw80cp2pQ9WzW8waoSp/qDTtfKdR
aEGxiscyK1b/MEs7IAUtKQAX9zfrtLawFU6XyxPAYn6wQROWrARIoY6eJXCT10LxzPRGPCeZYJu4
tiY/9IALhgfJKZ2AhBxEOVx+asgV4nUxiKmexzddhPWiaF0Dqx8sj8WR1AegGxpP1J2baJArL0HN
Mg1b/9+/+ZbJ/nbKcjxkQZoeM3GLNsDphVPYzVuoT3khgc1dvthGwY+BU9hAzRmNdRI2OTyziflI
TWsU0zn33G2I19njrGaUWrArsqnxrbgrks3A4n7dOfBn0pIgaN8WozYxBzKLbPeLQZpVG8Ez9reN
RIKcj/fltIg2A1VR49Owdr/Hbd2dya9M/mc8botTghcTiai5cbQbuZ3T7OKrnqmtafw+e7PCmmLw
2FhmvHIUgIQF2mHc11QX/nP3WKiGetxVeBI0k+kA99VDfjM7EXwEwDjcY0OYFLRwltLykZApFpvJ
VHwQMar9UO1SXKgZB08RENnNNtBDLZ5ncOAX4Jvz9qTSkvLAcBGhcamLv3q7ADWz1u36yEkRDUN1
aqOauSZVFbaqySaOwA2i5GYRICuoAfZcnwNnggXetKOyHytFTKkfpLzQMOPxCqlf3usA6PInC4lD
4ForPzUIvByzHgiVpEU2tF7qs41YJrc2pilZJY3lvZYM5aEzUK81gCO1tpBvTQ0xs5RpWG9CJ0fu
uJpY2FrcqhlB3KdoXRaWF8MJ7FUQSGDSoixvM1Z4YQyti1sLrS7fbd8ZoyEtidVWd1aBwY+tSOem
qW0wf6PApXSBskx/cTkGX6IutR6Fo5kf8aikfxaU8jsPopYg5gCt96dJR1qALm1njST97FFrQolc
Jv5VTF3+xQlSFNuVZfOqg+8KSU19cg1jTdvqLJZn+EmdQ2jw5NAD3OqSIia6BUmDeLK6olqnU958
sMvWRFwoqb8mBnttQA38l2hAiZUis90fvAAwdm30y4OrDI6HcwR0kRNVfGSxQEJqDZfRXN8B3g/b
xw8sPlANiMMq/tRmQNdKm2daEHWd3CO5IUYmEmTUAGT6BzJxrASs8azYdcU4romFMLR5hCCMHNdE
WViaze0wN2u2Nb0o23VBL1+DEnDyyMP6EeT8M0L89qtTVMHOGHiy/1OhL78AotE61cSYrTNgROJw
Fl2s+PuNKFSgkgPwH3y7hfPWib93QsBRMep5fBnH7zQfA4Eb/zYgnabnASjvPQl8+PkposJeITHd
0/j35PysuIm/YQLgtm+rlucMLULusg0s7gkIUok2bSNk2CC/HIl+PnAT87MD6JOzC8CVCknEx4Qm
EqVDs7muiw0okl0cNlCIgRydbABRE/xFtG5qOq5fqMsbUFIGur1lNqoDQ83VP+T4p/Wzgue/Np4r
s1/dUMYodMunD3FnwZdgZdkldUoOUt5Y2xqZDaci/sGBoWyh/LSW1ZYQ1c0aLk+nO4tJcT8vGOw1
Hkjr2qiclTEgq3Pdlf3GyMBkg8iVDkQWBa64NJMCQqQh8uQmPwIHxbqyhulN8R/X3MzfdMmI29a/
pMV6YEanvxA8nMAuBZaMk55K8HxaWpietKBD2bkSUkMyGTY1W1G3oi5ohB7BIwDu+tYDKErV/iJK
vlHzInObJxqQPjgoWc9NvtIK2WQ4SinZrBRKdOVQCjjgGx/hHDVD8/N6ziPtkOEWMbqZPN/OeEWJ
7JwcwC2KFTgmsuGU2r/35cSRNyAUXbBXW0fNMCNw0TO4cVErDHjKNK1Kn6bTON/JOOqOHATn+FYX
PEOGhZGs4Qm3LlxFW1AxxUafxnoL2kc9CpGrJ4d6lxdWd0pFu077lo+IBeJWMHfDkllIB8DtZx7H
pIA7OQK4pZb7gWvkPpI+wpU1hv1jC6/XI/V0BwD0k4P0Zhp6eDW58DfkvwSHW4/0UPsPtozcGa/d
WBvHWYW0EZTYAsRwANvKb3sk18YrGILGh0XcZHiFVeWPyDW7m93NGpcelK+BOWQQvtEklU8p6nEa
lg92VFwpa51S49swezHi2r3MOe+94W5AVDBuaFgwoMzWYXUlVVr0rk+i1GLuJhjZAEpU5MGTvrLv
EsOflRYvgJV+s5282yZdJB4XOGnbbvXd1GJzNRpjtwo9bUByGSLf1PSiO07IgrrMI9BQPLg1gqFK
gULbWpG7OwCUVihg+r3oPxmqisy70Cq4/2dDOM66awuJHps2EHtjGByE42Q9I8kpUdDkzoVA5AiC
TonKyrMv2mj/xMMOn04Bz8W6tuNKk5TIwp/2rLHatBbujPPFoExwvk2RBEqXBWoqqQPUPahmEcGM
k1yBIawkgP+3Wjcx7htFkF0ScGOTpWV9qmxWSm+GVid7SGHcNq6lFRuw/bxtuawjFWWKrMw3FDJD
H+1OT5maAvGhL+wHLy67E0vaTdXmwKYsRnBupSYvfacrPGBKIdx4suIA8LzUnaW0iMZq5TAA1XKe
uFn0ZsXgBx3lMSdHcbDjq4lCmyDlu97u+hAXj99j3exRzSLhNH9MDJwVUeHJdrMwdNrzkNkgnCuT
D6nptMdRlRVnjY765BGsrT2f5uJjkCy/lSynHAd5/J61uVp5mYiNei+k0Z0XEXeAOWW17Futltsj
khPgIjablafxakvbmLmOKxGIyvxWxxukQRXLmXqtK3t8uFxueacnPk04Zo/rNU3PXbvAg82O4QYl
oWx7AHm7+r5WZhZb1LuTjXYjt4EyHQGhDLmLcQ+UEhswJxsLsZATz73sypiBDwaQvR9Rn2zSPzXc
Imj201iFZx0Ygb5lZuxnKV6COJA/rMTKgbocW3gSlQhyiswGNhpnz3Xs9MCIt9x3VURGc6TybhsP
yfOeHzYVW0tnG4+y+T5UTK6DxhAXQHxHD15Z8JUlxuzHHwpgYUBiiWs8vlUfxR0z8bRIps9IsQeN
bB3+LJBJsi0tbbA+lWHyEyxMbMsd5HKuLWbJ9VjAj0rKQWADpep9HSnSKFNUsuBD/j3bLV1lMUvZ
uO3jzRSzEXgn2XSlXiZ+ArCyfKQBNUjbBeYHq+VOKK1Z1euSfR/GeBWo5VM7TNfR9eTVeV5MkboR
tT3qACe5XzR5xJJdDs8WLh4poM514GQjkQHYHWqDqu1q5F/DkeQDGqE7dNEwIOiNAgSmaG2pgWvl
rTd5PC39ZeZuupuMqzqp7+7kNLxfu1hd7JEs8OCNNpPCWGk5u+D5glAazmSBb5uGvgr7CmiKQM4L
fGOYGBB+c9efx4iEhA8oZsNtWqkPzLKuMsRjX5mgETWLmdmsnsg3M62luYBsADCKrqCYO6D41ArO
h8DXmz9GHClVrgL+IZh2uGxnTRqpdayTL4Psun2oPH34fMAaUT1gxI+XuAacddChWI8mSEaz1GjK
I5ggmrdumqpdLQbu9HKROUiaZv16WbsY6HgJHsX8k5tIBGGC3NxLp8ienV7PnlHnvkJaQHolERgb
rVPcAkI2dPwydjegU+GPNZIoX1Rhyi6b4NVyLfCw1lYUvuC8u3Hthj+SaNGgBSR7t7Fo5H3zZuNd
g2z80y6k8a+7lC3S08yiL5HrphcPrA2/2KjI3NOoQ3o/0MHUBLLE5onaYAAeb02+LaZWX4EJ21jf
XEvm64hsUh08Jo6xni8mYLzwCx7FWfQw1THfibDZhSaSj8DVbsdrpCoHGy1zxBfk928TEJ9+AAwj
Xr+5rakfWfglCCtrNeTBcOpGN/9UxIAHV/JexCX4kEQ8LzemCXGhuvceAZrqPjHefiCzWZ8mWwfg
8jta9b4LM21wSeYcLARq985qrdX0xy4kp11wed6YnndAUcKXKWuT56CLEuDMetqmxRV2TcN5YgqR
NqUPoDVSKoCYuNp96J0b/gN8K86VpEObmCBly76EKJ2EX+/dzjweRNr6YVXqB7dv3I3moUIkkeE1
05jxmjdtdHR51m7wdM2/xcaAB0kgvoyD3iGBNph2bWDZn5E565OC3vTVBtiE+TEt2vbV8bInJw6y
bwAnnVZZW5YXTRgDvuOtRKoiJkYNfLET1+1r5AE7z+6SjVXAy1BNMv/258cw4FDbkFx9DOXjPmd9
329tLo5x2k+PDP9tL47XN+scKYS7edjr4SlKHOnTEHxSAc6lLyGLnWeS1LGNXJOsag40lKiL3MPF
069oWCaR/YQb4zwi0eiAcEfXwRliOL7T98mDpRrqae3P0RPBmQY4376JETBMHrQBYJdjbx8WOalR
Izsd4KNuD/ofpXu3XgOEzyqSnbdeJhY9LcOZfUSMd7VYRoH+gCoJA2j7zDV/LRstKhp+j8dRAruB
Pl3ojvr852hpFT5Eu0UzAmjURQYzanM+5vIAhFxw/YIpMlwtY9v+Ad6nBjnARanhtKalzNh2Wlvj
uKVQJZ1uAEmUUdtrElJjx5IbWw937qSIN0ACQq07jq0fNRFselGMXwNm4yKp5OwPueCQk7604K4f
Rnh21CKAEI5fmTsOCFbI4cDzZjZG8mXR+yY57m6n1BmrXaQq9m2rPEjHNc6dqvwn0RDIaoMbY7OO
FEgAyfqwqh4Gged8PAFikGRRORoo0TC92RIps6zHKXmMEj/h3ADNobKq9giTwTjPy5RRGeXVBvVk
2EN9Cmq8Wq8egC2KtHWIHDFN+Pqg8i9EhB48I91fSHtECMLpvKfWdV8KN3I/lyGbtlbJyp02QSsr
WgBR2AaqHCYwvkTNxUtAwELPb5llw74d8mJljAbiBkiFvEQNSx7oSX4/G47l/WyHlJEV4ikqKfq3
5Up6Zzsv0rPXt83GmJB72ykelVERrFAvyr80gQgf22h4E1cdQoKLKmmJdBSbdGJs1XqNDpKxMQL3
LrBJeh/P+icbx6q9q9h5vSabot1gwBnBbfgEld6NMoumL02bu9sU54UTEV0UgoEPr4Nf4eAIY+0Q
BQaRVtx0Oy3+CSYQYwuHUncG91B31qvC2OpuK3DShR+eJoaxCZp5zIOsydeJa3+Ms2rc0ZIhAuap
OJSsBbt6Zv9AfnYP1EzHerBAogzil1Ge+jTF08IEI6b0+B5nsf7aqGbAN2wX6i54P9WQJhDKynG4
9BcJ9Tx4fH0jCc3dMgGz/d4z8HZw8XDdITcHkCJDujZyBsqtPIp9/JpkDG7TdRPxMPEB82BMMoUE
Nc4on0FebQ3/JS/6VPhJxna125h/1Ul5Hjyv+JmW9lPVafx7MeSf7RykPUXN/rL7Ov/qGiiYaDrL
w7cRIKO1GOUq0JJg23tN/MqRa0tOURpNqHSSqMr88D5H/tNl9D6nNP//1tVR5LsylyeEmwDVOYWo
C5FwSSHZHrQGil8vxEVrVWWuuEy5FZA86bw3OZLBw/8o58CwX+w4tnZvh+wbwgMD4xDvNDt6pJJF
Z2xj/FSjR6qFZGr055zwxCPhGZKmGi3rEiN5pDpIc3Tiq5pLh946G8ijXE3IIl+NmpF8qpM+9wFv
Vn/H4/qUpBEg/NtwAzJToFVNAFLrisz4kXnAPbKn6jPeeuVK05z+BSF6uMZSsDr30bNlNPxzUg/e
SsvS8mrZdQ7Y+XE8NClvH3qE1tZxE08fiyD/y8V75xcAkoKw++U02S/c1NuPXeCxtVmn2YN4wtcd
h6/Bsa46EjFXWWG6n6Q7flMP61+g8EV1LqIEadI+TU5rAarYqVYMKN3PU1d329j2sjPohAKcP6xb
O44ds09e3r/bMboBdip4YwyGZJspaqZ92KI4GrST7Ivo+xQckejFSibAN/9lmV16/653N/sf7ZEe
CmMBJNa59YbbHJiXhZeiHglIriIwbofLbK0QZOvaeZul4TKrVSOwnhIerKIJZGoH+O3rY1Uj051u
vygvBqxzgq89wv474jWnBg7/D6gR1k4L1bnbXsSQaHggKz5112wvrJlO80jlgGfAMT7ICKlCN2uE
YWxErSHK/U6jXugsXdF2rlpGE12XfmiRYH5jLmJn2o6M1a7oLgDonD9OA1j6g4EUSt8aDPtR/yLw
PXvkBvD1ScDdtDvUvfO9jruYzUptju8fgvnjOgullmwiXvwagZt9GJo6SDZvNtgUR8x/Xz+rLkt7
DdWg7tQc8BclJ2ps5Th3yZ0uwF93ovEyPQkXjvYAONHGVFh7mlj08kbyo7R8Es+qdxqLJeot1snI
nazr7Rrukaa7umG1JgcMvtSRH9dieI165my9Lq6Owub5I2IrbJVOQ/Mt1Ko1eWCyxkGKN5v61yKJ
APAELnvKZUR4rEhQGf87N7LKBSKHdu3O05TaSLOgkU/O1Gsp/XEZh5FxzBHiAAab8TmvkD9EPWGV
b71I9fpiMD5Tb5kF+6rx+U5vsZJH5RGUkz8ZwD5XWWaaOI5rePeSdwYApXDo2CLUVm2vmbNDZ/by
IHiCwliBgCszQBA8NoDPKzKUHTlqSDK7tF2wDn4gSYXqtlmsVzUSQCdwltJEj6h85RjyQmu8FO7M
kGtvdmjV4EZM2aFB1OWvyAQYXrUnIlHrU5b6VQ/+wajS3E2HCoRzFjfaSc+MEGUc9vha5ghZdJ5h
/KU9lYoZeFlTDynbAJdQHvMeVKwqD6Ssu8lnkcsONJzwEj5PHM/sUSV4AP7+dhbFC0i9Zekj5QVb
WfeK97lxAmcwqB/bBt8ZNaSUYGpyfboR0SIJLUO39dOSPay0qqa7Ff1pi8kEeU+hYSCHCcDRdW6B
5E9U1wreHBrhwD2PCNKc5/U8chQU+p+a7yOae9dExIevY7MQD7Iur/rURq+scepTGADD0guz6auS
N0UUvXp59DHkYbobUMnxUGjyrRlbBKXhjQUWbC803V9mXMcFECPY41aLbFmsyQhoh06czbM0ASQL
Dzcq8KtuU5l4/qKNZ8Lbfqi87Lej98dORRLLAyANXzKkvT3kpiFX0RA7m3nYDGDOVhN21Dv7QMgf
d3Ialngfh/B7nYUjSiA0eMNeYZ1eY7vBGT7SGp+GeJ6NV+ql0aPXAWmKJKED8Wjh6yBHeIYW1VFL
hz2K5OAbVSo3EzihiiTdvPEIlk36IVaUWTMTFjx/D4WTe8dQySZix3Igqzn47m4YtN5lYObgQBQ1
vjom8itB23liriOfqWk8D2iFfYeawHeZZRcfeZoXcJoj1P7nIhKZhvW2SOJ7cJK5i5SFdYFg9Cov
kSWA/xzkL89dFmvAWc1yZAEuQpSxAqHYA94STqdImH5vtCl5MtNc7knZYNHb5N3QMDrtIEpvS3Ja
Pu92Z27ZPKIMa9K8+Ry0AcI/Tx5ugdu0dAbUugqdcxSQO85as1xva8OZ+VqAy+9YphI8ZGpoGk7y
nIDDcihyQBNXsv7cal57MeI+f7WcyVmPbLpdOgYA9qKl4Kuarkkrf3Y2qgpGJrtXzkZznQxptqNh
q3fIB7TlCJc2Zi3g5T40oflEI2r0/FugBdELUpwwj3MtgBp/G8sr+81YLEX3+k/GDBd5k4Om4Xo3
ISEHNQLIUsA3Q29DZJZVKguYxqmNCKbDA2Pn2RU8wu8T1Cs0T9uOFR76N4snVIbg6SjhLmHCO80W
ab41kGzTsybbBqwWcPGA7GscJQifnAhY3VqeIYmPA1sMhaHAIOQFurbq2pH9HJkgKZE9cnCQKAxZ
oyAT8aK2T05QAf0CI9EbVnd0GxQUstCs/BKV8hdSLsOsjna2bsKlG4t2M28z74BSFcUO2Nrbeijq
45QlZnesURtwaIVzWPaa98ZRKNtErRH4cQ6sfaN2Hs1SlcMDzaj1DU9XXFrhW0Mzuppm2c8WIe5T
BwLzFlRzaoVqSHcZIpUj9EWNay5Io6G4mGoZaK4LVhyBUZHt4r7UfFsw+BpVE4s+vQYtP5e66wAV
4rdIA37arkfhq08ay4IANKzIe/eOi6hIOn0fhxw0LWGW3dhlXHwt4zQ6BqlrcQCpADa3N8dfptpG
ZEpWj20IijmeH7q8t7mf4sh7bAEnTObJHn0ALkTt8wH5lDSkiQzYAqeRj09TksAUyXjD4MdBnHq3
GMiE1E5e7Jyaxo1W05h2Owr1ln2NJy1KkWdfWAAk40cAwq/wuMHjlmbVkHQpXIxalXnBrEHD0bNn
DVIjG4vJdxtOP74mZqB/7C34Tjtphx9ZlwAGzW71q8wHbQt3tzgXueyOkd7lewdQrw8ofso3veTs
BbF4+BJ0zf6i6I9Bjd5/TbKk8F0uh60Rxfa1V6GXsIycnSFGBDUpHtMWCME7ebupq9BqUB1SXhgb
s/M8a3Bwl5IFFAkjeqMVWF1qIMcwAty6rHGwtgi8/h9lV7YcNw4kv4gRPECCfO37VLck25L9wrA9
Hl7gCd5fv4miJLZ7PLO7LwigLrRsiQ0WqjLl5WYwcZofGuFvAm/E9e3Qvzpu2YGSLGxRIYTUCj5L
c6IlzUhWOd45R8McQNcCt0Z5D+ymKRn2yrnNo3Cnl9nT7HZjksqiO+aoD5G4p0WiCPVlutTzq57U
oKBoePhDr+xPMbrCPzWJl+7jqm42bV22X40gBFdevirLyHtsyzD71DXhibu4fGbo+v8UpcxBCszI
d6RMB0CIDzWAj+I+BwbEEIZXK0VAWimHD3eyt+oRAPhlUuxCpN6RhEcRbhnzowu8hyfcELjXOLa+
mKORvIZ1bGyrJtbWtIxM1NIlWZk9tGYP9NfWWjBllqOK42hxZK3puA4QEcCMmSF2sIDicuLMObZ4
0l7bqmxR95S450ADtwTJcjQmX9Fvi0ykRNaflqQYNDyfAEr+LVUWvVaG+0rE3zRV6EnFnEERgfrP
prJRcxycAx7/FVtSJShZBaIDc4CGXFg2FpIBFAWupJ6cBtSCeOspDEWcDWhGQ0lB/7xLNljIWwTA
2Tj3VNyk2fjrVkMc9NGx+1iKlgOd3MxaPJqgiLUoPpZxXuaLyTpy3qcJss7bqi9euBu7uxwEOqtE
IcGbgdOALxzZ80gtcZPzvR5lcylyL3jJvmiOzF+CNgQKmhH/Ig8t0PlNgKzQmpVUAUg76HwKELC6
WvtA7FyOCtclRteRu9R6U2xHjz8Cw7E8SjWQloY72eRBGvwC4bVjtpyEKlaFgu5ZPrnwhB2AmeBu
QwtNR0sXD8N84Q19eLQtZD3HojfWk7DMcW+GbrhWvBncekxz8pss3B6gqTrIALboiz2+yebgpL6V
TtFRqRkeKcq05uqDzJ9G1hZyEsrmxp/UtCbN5EhC8vZp0+lHaBxdOssUibAwRvazVVD5Taj3V3cw
nePg9w8TlSDJfBsYtsBzPk4yOQD+JALW/KpWbuT7b25dJtmRLMi217iLPKzDAcSGzWjwXM05omPk
YRaRrdqV3IHzoh9B+Tw9E+nRRyloevLVAIK0dA2d3OqROMtJSUlqmpHCLuxxY/MonFLWs4J85+Xs
G6O5EInCZDtmGRAj7/aYwyd4ku1R3oyaqPen+ORB+965JU7j4hYUyck5wPzB72QMYHrHxtndfTpf
Ovg8sxdtUfES7Aa4IZy+TPyi30iUU51qdQUxBlF/cZ3ddL+AeiEg6Hh+s0IRcAISUJy5gWxsdfg2
33tNDi3dWcwm5FewWFvaEiS19OUVAo5qkYIedEtLGuibzgfLzSLxEqTk1bdfzm1+bLOSLwynuzhe
MAJFxEkv8+BqMUo0Qt3fzjKaDY7sUTAGGtdZ0YEJ/mKMcbbuo8QH2AKWpCVF0eAlz3PAK3PnIVC1
gnLq7POdfNSZfRqzYTXH0Dp8v6Nh7ZGNQfFAYcfoaBWduLCgqM4d91fCb/wLeGj9C838ph7WuCjU
loPejSlYyvRn/MTjYbYrZDkeq9I7hdYLE/XY80MpkQV0whpEgT7Q9s/zYDQ2oGoNoeGWHqezLWkA
guPuAhRJ+Kn9ZhzmdoBLafBoT87A8n/zIw93bH4WHXhFDAOd9yAEtdZFiB41AFAVpxaPcXvPnDY/
0dpJa22J8kVjifre/DQrGkOD87wmtSfN+sAsfVkEI9rzUBOVrWynQCNr6yGH6MsBtzooxjo2I9B7
djSlwYssfR9LXAcqw1rzYUjT2YRmKDB7D2G1ScmXs342Z50GTQwWMhRbsT2ZTNY37iQd8b0BiDv1
ich9sgLbeHIk4TDq1yF08E1DhvMWGspJvR2tp58qwJHGQL3cNuU4qGh62eHltXecIw2aHrsHYb6Q
En3TFVqB8EcJ8DhlIs3gfTrphO7nm8Ay/ya13Q4jILyV5eiydZfhP8iKk/Jkq0G9mExDgyOjGxXd
4U5eoib7xmxyULIeZbSLwHEbers53cV0XHFuGj/ZuTxlRwnYQzAAGHi3C0E+egQpGt60g+5AChpm
O1qmqFcrUZAIvzs1EzmamYaqXJKC4k2h7wxnZ7KZlxV+nwWSJkAw/O1T3UQhD9KTW4qCgdVoiBML
UGzdim54jUyADURZ3R+iJhpezfJFarl4iUHtcPJEJdAHATHSU29WHH+2pxFQsEvp4rxsVzL8CtbI
DpwpQE71U1498xx3skrOGoC5At4SrGpqmab5yebF8JwEXfkgkJRaBCBg+ioGka+SBGx/PGz018Sc
xIChig6t7fcrsgLwVwWGKlYse78tl4Zny9MwdJ9HP0NnTRvXgHDHQHIaRFjfLkmm+ziRq/fx2exf
bZ0S/ZdVDQo1tRUNtAPt9SdZm/Xxrhnjx38NefeR8l431kgatotZAbKnbJUKHH/H5wLQTAeAEsRH
GqrWx7O26eIjzdBcbu0ccJeS0m/ezWjZ+GWdowwewjs3kv3JZbaLNSbfnHsgB+3sIpo2uYs3L+MB
ha0aiFj1WvcObVd5B5oNakmzCk9FcASo9TS905MPL71bbx1ppEVslNbqTkHGpoWTOjrX3zckm7vl
tNW/m9/oeQ9QXR1t8mvU9wM8CdfAi1zx3LbUVwAmG5yZAa9THkkaolBgmk36P64zFakuLQDvkHtC
PQ2BoThzyYHieWA0O3TOTmgcGWyOjuZGAsLckTbwocGNG5xrt8Ob2odmMiSNmXsAXDCBl0U+JKMB
rNJQiMxPtoDAiBdxDYzEAN+qC3ReRu7W0PJ9idbjY+21FppZmf8PNS/FUx36qGNKBvRmVrLdROrV
fD7ToJogWg6giJze2WdFpnfBEm22+qQQtURZdsRcH0/a0trkQS7R1A5OBlB+vqLB239Evgv1KiLF
F3qpGUtakoKjiAVImo67sRPNm+zwDfDNL8fqSGYkl/3Jr8vokRZxMrCTWfqXvtLQmTVmsbYVxQhq
F7ULmei6Va9M34unsFFb5KjoHjKAzOkXHyi6APNC9wL+E9p1lzjuulQEAQArAUyv5T1rOSgESPRh
nysDW2q39khiA3BhALecCvZhzyO/eqAV2ZsW/rNFN22R896kLYakAKIr97pLbA8SmdbGR0dJ7a5Y
n1iosupG40gDED/NIxKx3bLWUmc5K24MZWXFwYpUN9LZSUdf+NFqPXQvRQPoQKoCnE8Gmq7OddVa
5xZ0WwsmvAKNQTbgxT4UtMQtr3Pyi2dakP1sRTM/7MMNfk9AKGX5P8dq1DZ0fTgDp0yQKvM1JCGu
cL8/FJ7GdvMt5GQ3++UK4oEPfNeYNRoQSg13dA6Kj1AM0yft8WbaW325ChNPW+B41h71aBD2ibz0
YuyXSPwnyLgC0xnHKQVnB0ZO/4gEABg+aGqEV56AaI2UTIC7cTXb0Qy9Syiw+PCFQyHxz1ZnSbpB
hrXPtyXAtM6JXjykWSWB+58Cnh05JfRnDvW6syzQiplOvdPy5nYW1VEzyYKP2Z3d8LtvZzR4pcja
7+WoAyQitXycwHVkHr0GKG965/22rhyVOBIZivbIPmqtJTruCI2k4EixVrhFpJVW9rjlisN0PS25
jezgCAofIPaiaiQKUO2Zi2ZPKCUZCIYOjRPUiwm0ROGggA8IBJl4W/AVaUmk4dxJ4cii05spHGGe
5GMPrEKOf51SxtoeRUWvFbq6OYjDYw/sPpW3TEWprweFKa2rgRR9qW/Qt+IA8d5+E334k8Esn2OQ
oh5x8niDFfX6sj3M7bQiC0bgQuXpl7Czqy01v971xtKSFLMbyZTXoAdyeye/acclO871c4siqx0F
8Xj5xawUeo9q7J1saTpHMQMcjVLZI+l/0zAnhKlqe4I9tcDRcNNUR2v3vltu6pybdTRTgbKsDPZT
R91kw1V/nkCr6UTM/d9N+PwfIF2uqZugQQSEnW7annnXgl+K0uhQJRg+TUBHqBcc1oFn/F1UPfum
Jkh9sm+xxf5GRtf+lOj9sALUULbHu4P1FPYsBTw2+BDrqroEfdh/GWun3GhdtS3LoljO1DMTXjIu
BN+YaZyoclZ1KMAo9zsCM7nMstnOB3Lr2sBTe9l6HCSLteduytrNHhhxGtOUM6AtMaN906BsAn15
yoarlvOoAsRoxHpUGIBslKhAEzxmT05v/wwVJelEPVq+VB5glWhhpmjnMIOSH2iJDppmg/I6sc4N
QPvmLTCAhCGza1lwuakH9M6hMgD5i0AHJkUBYCXTZDWuy9zq/N//c459D1EFQG+A93hAAnY9XK7c
wauVEc9jXHKDLC833VOn4WIGhMnFJgW32EuRamgKQiOPlUgwGrkm4On03AErEndRDiz50wRWlgEP
5ohK1qeGahTMMXCPrS0fw8QMrl6I0nOamdWIjgxqpQIe5tVVAyls1D0x4EJ7LXKyC19gn45X2ZKU
Tj0k+JcooxcbKCe4j1NL0DZph9JpHn0VhDcSqSNgyS5QqN5fgRdSb3nbagvXBhzvAvjL/BK3e1L6
6ko9ULfjem4DIQuVrrvJjNxkh/8QYEaASjOMpHPh2uQ2+5rKzc7KesfbAtGrOvf+F1ALT/f+8d/i
OczVwX7ucs+27/+gXKSvNPCrB89ZHbe7SL3h86bCIBnII6epWs8aO1bveUm+J+UspyXzgOK2mN1A
tYs1eLcwTvNZN22RG4A3iC0dBWofm996kb2tPsKfo1iuJ6INGRSoO99GWjX9BGhLYHsX9ODpaPoX
ifvPxyRqvyciKb82XZeuzQrV1LQMcZPsgxWys4LsoHcawLGUFXAyE3TAhtolqJiYvePSBNiZ8q44
anV8D6/3uNE3FmMYeFuiapsY3eog22uDi6O1qsOeFeCuRKYwM06zPLcYSsVrT65IRoNWjSAOaXBJ
b6SoACfZtI+H4vzZTuAqf5+OOEjMJHWkzXS5d21PP83yUu1TpECTnFnqWtMvaR/g3GAf+pw9rsMX
A9Dupn3q8hlYw+VDYCATqfBVvkcmf1ZdIJ/cJJH7FLmKjW646TcZ/yR9baMDzfCHx8bG75UCnwnU
IKvUXJqubm9JlgSmuCgLItolUaks8Cv7ZqHpAUiD6mbXj8m4SGwX+E8E2Gk1v7DFcJ3gOpGnOwfe
8MAIANQVg7ZFPw/axRWOJ0FusjQAS1Cm5ZsJw1MBedaa+Xc8aNaBLEj+HnaSWHj+x1H/MIdBHeFb
6BkndA49x/k9NMnxbh4bAIp0o3ZEdTWNGkNJL6hbwc1eR/s6iozTJJrUTc30Ew04J4anrtzTorAB
7oJ3QXPN3UicOnRGhRFoMXCUTnC9qERqZn/M7mQ+0gdHTwL/5N1qNiAZa1oww9OUhqEq6kMKqEZA
Tnk7OXb6twoQJpE/VN+Kph2XuKiwrqKM0p3UQBXkok3+EoCGaIX2B/GK25ZPxlCg0TYDgh8Ic8W2
QyMEUBd05/Moc2eDXiV9nboh/zxoZrNB65w/aaUNeqNaG4qN5sMYF332uiqYviFfX8O1/WB3/coG
2owpgvRsFaY41zFj6EFVUxKONXOXEi+PKyss00lG2rJKYEg2jetvwTmdHHQVZo41zZRbx4t6Z6X2
86ykcPXYWW9BUIoPssFq2fwcgIS6rpEcueix9EHdnBkv+ZhpuKZtrQsNyWA2F1ykTwZk26Agfj9y
9t2SpucsyGwUTKyBFpOtboR1gytRLZTJjmwQ3TsLC00TSequ8izoD4Jn2Wer1Q7UDZMOgbtC6WYP
IBw9+5wijWLhle6I9qV85Uk5rgYr9Y556DtXiVKShez66EfQj6/6WKAGoNH1PZru4s3YNuk3r0X1
vTIgzxE/9eSpDfjOQh1phNrb/hV4je7kGeJ9cBOZeD4oTzIgz6KJmw0Dq4srUaS8SKWGhqOi2DdD
Gl5psApUIXPQHFRSyGxtoZUDjEfgupxNaIZ3E5VgNB7wYEUkKcNsOwAuHCDDI+iYJptc/1GNwty3
ih6BRKIU3bF2/DOJpk8hYtteAj2EoyDz3c4PeIJjA6sCc+fkIEWqRkfTlk7t6sfKEAZYK5CGWoDy
Ad1YhRKQlPROEa8Ts2v2s2iyvl9P3iSlECITT40iuyPRCIDwNWpZcEDiQAqx1FA6hbscQL69nGUo
eZdHGv4k0xWsCEpojlXA/S36hoZiikcec9CRI4U6y/47HmlnY9r3bpnE42uCb6VTUcR4+o2OMABR
5OonnGTjQ5p6a1qR3OoGfVKSTFdmNGuMODkAgmvt2/0iCjeuABVsgXeZY58k4TQjmaMUNDM9P8oX
d+o/udzJODrq8kVhu+UyGgxjSWqKSLFGrsd46wdCNy456yMNnoINBwOYoZrwIaQ1wYTPy9ka+fUE
BTBxsiI7dI5ZhwKH6G94+/lphWH3LC0ffwloFwUFXpm+AsscFZgMKS2PAbpbCBSlRYPz5KAMfBuP
iQCUtm9dmYvC7Tjv2p+9djWMxvmLTGsUC9yYcl6wyTQR4b2pmQABKAakc2paYoHcQISnuhECowQl
SDQrwFW51vpcW94pgFvK9k7JP5EtuHJS0C4oX9N7QYuzf55EQ9Q9AN50PPQgTLvZgUznHdIGt2qz
jGa0gxi8T7N8/lzYxQSp0Jl03BYZW9z9DKkMg6WfAU97UxYg8gWg1Fn12x4I3IiQkQYFj0QzX/BJ
OYtmM3BgTEoyneVk+3tYUhYCsCg0+1BO2Euz60fIWTS7Kq9x8INDq6OCFveI6QlfeujU11Bykyue
sI7xC3rbkk+SRyW62oCWQHLgGl2Kvu7PuKPzlqguLI9BrAo8aHq/JsKdylM0QKSitetzfc1AMoVG
xHeqoJmZh2QThY/rNMme2fE6SFpT/0x+FbrqF6C+jaM9s8IfqG7pk2hZR8hO0HGmRyHaKTC0pUD1
9GE6/9BRaNZyGenNwvW8yWY6QsmP0xFFSNxa21pt4S5YG8pNHxfWSwaIAQDeRuU5Gk3rZUTqFdff
L5Er8X+BssUFWblREWz/5ERaXMH8yclXTqbaaWQ4tzdu16E0+53AUaKy8uD4+bonKlpS+IbicySN
jcabWGUSEgB7BluOjD9goMD7Jx0ctKK4OdCMBplo+DOc1zSLlWHFamiCeNzmXsy35DfJbqZkfhcy
Nfv6cB93Wk/jFGV2ldI1BZC5//BJKHQSusjzh5m3ShPpP1SWedUKE1RF0retBcnAUIQWnMJKJxOS
TQoAVRz7vD/Mol4etBTEtqgvqP3lyM32mBemj5wtUO7QDR4DdjcIumNJQtL3ykgUvvSXpDLCzF6Z
Q9g+WGm3zcI8DBamUeAlS/PROlaMS/ylAOqNoYvc9E0eoTr+6oY5WrRtMLEnFlCBi8Dx937kp4fR
tm+HP8kkWnHRiWG82dFydiPFnczD6Qc1GEgR3SnI7W6P2WTaIzdPvmZrG/ASVofYjKuDhRQkKE7U
eprKkJeHHAcIsSCD2ZSWs4xrdaIvSa2Hevw2nYKQ1X2QGyuz9bZdrtmoVeDBFbiN+R55smDR0NlJ
yUiRWDG+CUqQLlR0tlMKVyvQpxwZC4fObLVSpJYNpLUa0G0UAM3oyNR043gIQoANB0JDxQaulS/I
W13wZm98tStzQEGglj7Wdd9uq1T0B31IxBnopOPaALLep5g7eHZkmf0ThKL4UkNDH9O7Z7MN/pYo
3t2hJQ/lpA3HDRSaoH6Ooo3305I0wNf+HmdDeSuLwZ5V2Vm/j71uxMWV6mfwXPniVjlDTxnikSjC
m92lFvLzaFfamz/JvLZ5ltGQHsiWBpA8SxB8W49VyutJnpfZ4b/zcMz8B4Avsm+GyW2PgfPcc0z9
dxTT2Ek7GxyM1RNvmao00pKHHqfgB8k1cM0C6WrVqqXdF7W5sstMbHgfcFSwsBHgyEpF+tKOi53W
Gj8oAivzxlx5qcEOo4N6LjQO6VPsLmO4H089YDSsu87+xVT/sm6yK5dVeDDVSosShqwoZnWe9lvh
DiXK6vzAWpCGbArTuZpI5B0mBcn8tu63zoi/35w3qA39CN3kX9DA68Xp2ajGVecYydfBK5x1XlXj
oQLEx2OeALJg1K3gZxDFBx5FJrpgU+A0M9/Yo8q1fAoCnk8W+RBc8WzJv1SOlQHbQMR4GTNrXBey
/cDxvkg4LfNAeC5akQxnzYxQyds7R1KSHMh0gE8EOWV79taMVUAnJDlZtLGHCzu+cUZNno3I6r0V
cr1Aohxks8G9E3B88gKPUx572rb1AiCbK+H82KSZF32TrXDOtKg+DChSlo7N5s6+HMFnQtGmLUnt
6F/nIGCC/awb/ie3LNiD4L71wMNL2fXu2VGSWQzwYhQp5sB+uZEpe7Ib5OREEWhAOwd7GIDEuIqV
E8mYlbzWQyb2pCQRHEHA4p5pUQS1e0ii/Egr2jGogFhD5o3la+aCNJV1vxt9JtoN1wZvu5EpKd4/
Yhj6Hdqp0iRBSU+AHOgHrVqSuT/Sps1xAAdqnBc0xWNqTAuSAI0LcCI9MLhoSUNRo6nZMEZkav4l
ToTuiEsV4SVcQS9wVFRHon2wDad5QGalfSgrvd6bNX9uQNJiLEhLg1EV2TphKKMnO3wBv6sN3cPz
LrTD7RwrrCUylK4r1uAaco/J1A5Ze3G1MgKgwBGq1QRoRd2TtDYKtIJLWwBzTkFnTSBXuYK+mqYk
pcER2a3lTSBDbwGmweR2NqYNKHbboIUAFVwCSHjWNzrF4ZUKSDjVlPUiyd1RkA6FJKvwvP4wJfF8
IswBjJyvUm9hiV/hGBs4cPZ5rZ+4AEyMKN5qFKhaAXyE9gmdIsAVNHt74RVVs3GtNEG3BhRANli3
ZQEQuUGW6DQd9SMVdJZ6lh1yh7/Sair8tDzza476KLyGsLJCmydqCD+JJc1NJYjy8MUQg3s2HL/7
5EsgOtlSDLusTHYF3jgvrESNpB6nVxOoiMCOAZkuiKITtrHTzniSsWs84W7CAtfQI0kGEBxsAQky
LmlZKgPBjK9mK6ITiUwjkyczDV94OFrgPWENW7bm2GxJi+YDY22NoPNJXS3cWoD9mcopPVUWOddG
ToWWtY5Hp5bZu/vSSSqYnCPMfqSgYYrAdPFoRIG9y7zou+Xi/jcB8uYT79JhZRSAC6RlpGSVPSy7
NCmufdoPT00L2i9gkFgLUpIsLcGZXsd5vwfylQYkgj5ciEaAsEANXdS8zWzZ5wIvy+/r2Sb+sJ5d
GgMUU1OcO/VsM0dwbbc4jH1srgcOmH4391EjP+j1MkD+OVyGJXrjbtaykum2EV2NDmqln9d5N1SP
TJHwzDEAiVA9SqtMNjqKmdeaAKJ744yfgSSKZEHrjkClYtm3aEyfwBdaP6fCqE4sVQBRSo6P9bcG
jvvHIPPih8pDmw3Jawc5T4G00QUo6NqFlw0KENE1+W3A/wPK973urAsH/Fdm8J2FXXb67zOIgcT/
3bWTiQsnkCl4Lph6Lc7uodQNRzU9O6J56iuJfC7n2qFQQ28yH6QstG7Qs4Oq3U3qDdqBRAw9e9ni
fj35TLppPtgJEGY/3GgmWhe+k562agzWz/HvXKZotCl5369JQz7/3J2idyW4dZy+3mgAR98EfhUs
NLcxAC0JMMK3aZoVwZmkNDRerm08xr5ElYlUIgOc1NEA5Fxwpmnt5PAM09jbjmn8QC6iaILqcfIu
cB8yOO1mqgRoy72bWv2xTlNcq76vqHAAb/Lf7CZKLy1PjTW6aPOdFVTDa99Uh6LK9Wfgu+SXNsQf
AcnJrPowGzR5MFFY/Yzj0K2ZZSZLUBMhR0FP0YShcNorixNTD9tYVYWFatA6ICcruVYacmeiNBMd
1vjNz5MwPVhgY13UdLdLa4DdBovpD2Vekzn9ZRhgFJt8aEkKkuHuP1jQ39Icm2LRkhRlChryoftl
mkMLxlARPkdVkz+CnWzRWg6a5cOu1lc2oLM2xM+cKK2RdqgNiqCNlZZ8A460b1KCQNAsg2fLSqLd
0Ncd+BKw9E0zwDWZPOa1gy91JeqHsNnxziyWpCQZb6OH1La0M4lQjG3v8O0FOH0K2bFlj2JpIzWy
ZcGz/gU1AeY6aNDRFRRG/8JFixyaiJsH5sjqCb8863wM9hYuwF/RiSM2ZtxnB6+KqkdgHo34X8Wv
xP/NQgROuBukpp8y3P4loOd8jQEatjaLFrX4sStPqPCv1uiLa1+iXH9kCvXTFflkGhkyXGe9uDXF
M3syLRTqpzJtgHY5WM0LCvGMjeNUXbiMsoGB9+n3ddjn6FkLi4OGw9kS8LrmozkEzjYw+YiOajdB
/2SaroDpnHxFhuxcOJz9aoFxWZpN+c0cGFsWdh5dY83ydo20m50RKYCZwG2XEt2p34XrbqqqTncO
iqZXQYVi5NC0Q9AoZEaxd0S6I5mtiv5pZqkZLXVqESAhDU4b/LCAab0hExKBRBKwMjYgIsHtjI4A
AEXtiWCNgBR6X3+X0a//vCY1GZIMQHLJvg5c9xzxBm+969bWgdLU+epXoBYXNymtZ+Ar7031Nx3E
vNzlWjHizszrX3G7hXL0LroxY8rMB1/VjRkg11EnM0TrAF+cu0EHCkJkcf6Zs9zeOSbezUc9dz9H
na7+Sfp+hRZz93OtCWOLs6G/KgfD/azXoF9oilyuyVdPEn1jy9ZZk28WVKgHBgPGhrRpjmOILFMw
cCtf28HR1kPF2Ja0aCVxVkMH2E5aViCNWzk6CiOE1xZrqwBzYx3XyP+zSN2mqasA09DfpwXom9Bt
pm4Ecs1YSeFrOzInw8nn3p3WsWrxiFHejRw84IOJKVcQr60aIsvKNkj8hRPBLSksier2mzUJUSAu
F8TGQpgcVtZtWtM2LrQCvXizLYGlvkz6HnhoSlt/aHulNcD7fsPhkkftpuxBNjL7W8oCCRE8lz6i
C8sNnmXS3fr/vj8xwkQssjcFmljcXN+igKZ5CdsMt8lofEcSfaxfSnG2A19+SctxuKS99p2kNQPm
hBk7bEVLtJHFQBSKnf3kE41Pfdv41zGTzicGeFSKnHh8GdaBzJN9CpqjUlFMZEX1NuQyRjqYg0Rk
VuA9EIQUtNbaGig0ZN6b+ZtlysPkNJvTkkxmWVDa4OgROBINFftKrQqpCRDtOPWzLS1dt3nKG4XO
ZXf2VVlR24MHcMwbq9CRk9UQuvYV/A1TLLJyYyQGIs8bXj+sPmL1qoWCdiQrWv7TipwzN7z0Q7d1
VF3p/ItGfMp/krUpysKsKgHFyMdvJf2STr+vJJT0qzvrXY83K7/BdwuFnSwjYQkU3ybOokOl7DNK
GZ9QYGmd81Afn9HGite/MHVWpKxHbl/bbFyFDZqy0MDU6AAxxPcwabsQJSd43QqWXahuJa2kRHGD
APu8CmUD+3g1oqh1S8ZlYtun1Om+TqHUtrJI2Nl2sn/fdlIqiwbZxJuteeaCNGrQtOmHoB3U9m0O
rGO7SJoDuf7pM7TF+JXsuYr78eO7XRE95IG5b1ShcC95c6SZVMv/lnUhOu1xwESfnXL7f/n+aY9C
4u+gSNJsfbe5Q/XM5FK6PSqAtBqNUjzGsYnX0RV5svAJSYDnlLnO66hnOvLFY7Htcxe4EWWW4NXW
s8CZjUeojpfTJxpQGJcsTRbFuzqKcUspy/BgAYH6XLAxfKpCsGQxLdpUakUiZIHwTpj4DEC4CCKi
VkPfSRGtvGCXxQ5g5Oy23ILbkf8s2vpXHjr165DKHHlbd3jWPHyOTGTlxaptcACj+vvYGeg36keU
Ote4wH1wHXxxNKJOn6SNd+YmrfiXuNcBG28E8Y+x904VwN6Dxf+2X+7n43OURsm6jkqw+doNIELV
fZgvRzz2aApI958AihMbz+HFkQaS08zKwne7WU0z/mE9xZJW1K8LNMeboOxcGnkoro4Z2jtQaxs7
FJ0U1yazzGVT5vIbKMj2+LbzfuXleCor1n8Fl562DEHhfcFPmOz1sQO5rx4G26rLNrhR8i40GKqq
ubU1cw2KRI5z02+KMYm+AaGKgwP+XV51vn/6PYavkpChVxerLgv7s0Ar63lQM1eA1aho2F+4wmHd
imRkEnrGuNUF/0t0fgwOoA83CXrwgy1VRTBclQXpmraE2RzdQ7EPBaa9ZnnUD+j4mqOrT0ImGTdQ
B//xecgjo73nCB9uiV8B2AWvvQOK7LCR+hje0BX24SPAFC/R3WxZ4UixDFxQyegOeylqINzpse1f
edsVlwCFu7QiOX5r/atpdxvPADsFAIm4tsAbS4RiE9Pckx0NDp5rS0sHVn8tM9iA2rPc4IWBL2eb
qBvGfT9qMYBdsBspzB59HZ7vbaYVxTd5tjDivr7Q5vQxShG+2PEYHCczVw47poPJIOnAe7VouS8e
MvZkoDcHvyPB7aD12b5xQUp5J3cT9EQUsYXzlXLI7EZHCy8HrWXeemhY/4hCQVFu4GyqIHIWswJI
Ut22Tn12Hg2U740Zix+EzrpzmCfaMq4T64fO/vJY5X+rHCNf88pPj+hoN69uEpuLoTPMH6glO8Wy
tb+I3kq3PsB7dk2e5Z90q/0aqgi5VgFatBd4rerjbo/mTyA41614BYTzthjKv/FS8mQBwuMalegT
iFuQzY/SHDeBWpKs741hK0YkQtreZlcy1oyyPZdxsqWVZaOizOgs4CKK1j+gNv9tGDzLzlSFv38g
DftQ09KshmAbDex654ZKtH+JMkZo/UTLDHa5mU7BMp0BCfV3V9L05ETTtA8eY9R3bchOt/Jf7ij6
deAP7QH18+2BqwFUbHg1oClw3jElfUxTsqI16Wk2u082s3q2vtFMMW92mncmz/uN5nA0c6zxFwga
HZ8/iog567k7bWpo62rBFnZuDpMmU61uN11tCfOC82wztbqRMDQKNLf9u37eiGYUw/rYZ9YaI+AE
GZC+l2WNauBiwG+fyapwL3Ij3lqxnn4BASeQjOL0539aDNooJouhqD4zfAXtyv8h7Eu2HMWhbf/l
jh9rIQRCDO4E9104+m7CyozIohOIRrRf/zZyVNjlyps1YaGjxg6HDeic3aQeWK1D3b4T17u3eNs+
JKEKdh6EWueoWbbvdKyfa9vk92GJrbbrVM5Mx4tUvA91Ut7Dzozva2b0M73OyOpP6bj0Lg2gyZzD
lfIUJ9KBpGuWi7uBjG/A3mc+pOaqrT6432e/i7m53eD7M41J0+LjPzKBhP0rEWgzbtngjkGmFO/s
yk40ASzeC4bGu8PTgNrDWz05wAwjOegzKKx8nWUALwlYJ651/P8cZskPMVTQW5qWECat4TWeWQmE
S7GQFFW9VSXqDVPrHL9ajYAFuJI1+es0DK5xna+HnKcRlpjzPIcw3FXHuanPyPTtzaLRXFy8F7iv
5DOgNYo5761iRcH9nJ+0sGXoLJJ+uqFbqr8XMJgribPTBxIa3SYzigWBDcEpJJwqB915GpJmTgam
/HeXjEO1i8mcwmoemd0iHHZC5R2+KdOpPkSyiVY5MR7HtvgK6XgZ2KvIIfG2wnMJFCqoUx6UAT9x
G2g43dKH3gBdYF7gqQ5kteoX7vLNSsAQ6qB768aEYppuUzhhwO0TTjenBXuZVqskAUM8GIqPQWXF
sRWZfFlTNyxeUtzujklgfXTdKF9slYcbeIMPcGVBZ0ktsJlamMjrZkUf/vxltN1/fRddE8loZjsu
AyPCvCIXyZKN4QD47B1PXDE+t4obW2aBiKNdICsDjxXYhsnVORZmHrwnYB751XOyixxhRpk23DrU
0iJIrEM3GsnOznfsYDz2ZiaOv+uAIX21TqqqwKYJmd/QQ7ZYH3Sz09lfZ+q56rZC7OChnPd6jsP7
LQQnrog2Hao4N810KFBKAYWgN1e6CT3mavnnz8+5JmdZpksdi4Cx6nq2Y3pXv2Wn6Fjc2aN9x0Lv
LsV34lBBbHPHqgZFrompLKbLtT40BJ8bFEjErEppvIDZKnnu3AZmD6HxK8DTCCehDddo6FJFdhE9
GHXAl1Zrsm3rxP3BzaC8xW3wPi9wbCf8mYai2RQifb7Gp53hahrM5rqRWsc5XV+PG20rBL6aOrOI
yh7wNWAAgjDJdzwqcO0oDHgBWyJ5zpv4V6zs4JdRPEWJXX8qiLZDVC8dYJdSjEueYHPx5w8WG4Lr
byahLvGmr6YHI0zOrshTIorzvgII5o6Vz22SpDd4PCi3cQS1/rhAyjethsB3q4L/BMMeQtj4EEUY
PNdl0bzwHjk/10yBWAbqwE/7gO/t2ESeO8ghN5864l3H9OFizOm0NN8aZ3wIQLxAfQ3e4OAYYzth
kGfQNKK1ZKxeoZDEX5o2AzR8sgcHo3qGx5Jgn9vKPXLYl/h5Rv+CUZBcpekgrVniuMOWh+OwpbIc
8PRTWO2aTW0d1AdsXDkcdBWqFDT/mgKJuDIDmg8DmyyocLWcFnJrcOFnXheKBb5+1OdNU+/ySt2U
lBlHAh4i4N+Kxtg/5O0CCNsgW1QZQYksYAcXeVgobQmglLxOrgGKrP3TkG4oYZYYgkii19FjSBms
c2WMeHlFoU0B/urBDNp2USRDPCOckoM+6I7TGAm5PN8ug3p57j6P0WdVGeKdc7m7iuum16tsW3Vs
o9fUIX0QVQRko8lCc1GUvQHSHF78aoyO4aFm9EG9gQT1NKRqO7JRXfrJXdOG841yQJaowh0dYduO
Ir58jMJA+kmfNL8gCuPGWfMJsVjqO0ZU7SQU+g0xG03AF1FONHsf8pDgbMuOw/k9oC28iYBdCcpC
HSbxxQW4v3LmFaM6hCk1s5WHT2INdc6noFPK2hpDS/cR2Z5aYyo/4zh6K704BZPH6lD2TIZjXUDa
NGj7+C424QbmUcMElbNOkcdyikf4LLYzAWeZZ5s1MAyrvPFgOC1bDkagVk1u0X1FybDuUdbdwQSY
bWy39zaFkNkuYcm0yRC/QqttfBi8yO35gPo+1KWjrDeB3fi7B1//RK7PbX0GAgsK8PpUT7rqPsds
SITjYWpaLbeDRPjnruuFLoZenF7MOp1eTzsvePHOT6fnrov3e36rF69ycZrov1dPvXjBiwEXp3qt
86uk1Rh/fVTn4MVLX8y8+LN++4bOK0Pslm/+fHkl7jU31UI1wMItn+CA6+s1JA43xayJgUy+E5CK
9pu6UQxQ1zzZOqb9VKSJeTzFcGmOVn0poUIZQ1p+oaLUnLsJI/OcxN2GpyBng+Zii2HmQAj6Fva/
7Bhjy5UHBL+XFj8Sw+gB+Zg69UEaNL6lQQcl0RaCAt9xGuBKIxLsOHRsjOISPCcTScBsiMv1eWBV
ZHQfULoKsuk1GCi+vkwtSNgghYevav4chjHOJJfPEGVPZhkUzJ+jyAMcxu3rZ2RcPj1azbXA96kS
1WbF3MF1D3AYr7rTHf0Ug02ksTA0agFgoGJuWxVcpXS1qquirzl6uBYDP8eu1gGZ0ljocfgJOrOW
ZeWC5Vl/KCXQ6Y0blHOAvbrDxUF2/amph6AoV87taYYeoueOHSB9vlLkawXPTVl3sY6e2E1rX0xs
TaSlqmnxoDbCmeGRrI5XJZKLEDSBMgmqO4HfUQmNNGCAjwZyhDj03toGEkjH9UHHo0LiKbsyN8Iy
uO3zII/3hHi/ImKD8GQUydpOLRNym5V5I5ENv+EyprsgGZdXcd0MbPyJEJJv53qCPqhpqj4LLYLH
OzPYmR3IpbDviUG5jQIIIEeDAS9SiTsnwLx+7uZoTocM1lvj5PFhHE5RfXrRhSoezLVjgA91sEus
wZcdKJwGMPb3dQljFig89ltgqcl9y1ugQAfIAtfpmM0qBW+F2oNSw6nNRDlTdtje6rldj6JhCa8F
vyxTgJOEVf0HptX91ybSsiAQbFI8IXFmcefqwRN1AAjM5Jlz6wxDDwHnFm5Ne21F6wWqnluAgqNS
DjkWWVkOXIDzBGkkSLHoWGuHyxz4Z1BR6IDJSd9uCGApG+1lqj1VFaUUGoX9h/Y81XF9BqY+1C3N
IIJ94cgoKoFwsYHcOnR/CMREl2XS/QSw/28pn5PCj9YG4pNKgj7Th5Pqz7l9HpMj5w0FYzw9xEZy
O042hbFh3Fhxmd6SqRWipfssR9Eng0VHKzaTU9/Uqm3bWXE3GWdGyjxco4wOnuoVIJlZlSwqZveP
ee5aPq6A6od0yv3YoFIKYWz4RsXtXxBYeaE5HHkCE5glpECae4ME6XLsC2NP4ipZ//libF8T0i3L
Ypwz5k07MNN1r/6XENgBIVEF7V3OGsA4/KgPwF1pySLgSQMPEOFustCr4GmaV0dR0HFOnEw8e44h
fM+ri0/Cm1kLO6HQp1Bzln08/IikZL5V9ewhJKgzk8H86bqwxzJ5Aj6I51Eo2SYNLjtDx/b4+dTl
PM0jfCtCubWZLPDU7GZsfxoEj4cW+qGoOxqd90PG9kKkQr6FDcU2P1HB1rOM+hYYKjyLGKiNF2nf
zk8kkGqSk0D9pd+X0fKCF0Ld5z9/itT69y3Ndm2K7Sz0IU0QOa/2sl7Yh2NV2fFdnUA6rS6hONy4
/X0gMzACnFAdva7pd7UYPwamPhxm078gOS6hm5ElH4qHyUsRIOUe2HV67ErTW7PMDNY9r5OjyYt+
zmBV/NJhKj5uz3dZSdeByT8Mx2reSORBK0NF3qasXOu19ZYNk82b6GS08dqyWehRqeifVGcJJDos
uANb2CBnPetvQjtCDV+aIwg5cTHPvSJ/zOAte1MUzV3dedkjTfrsseTmQvVGeKdbTJgCBV7abJpp
hIdL8spFRWeuJxijhAORrO/0YnqC60zcAIiHwdgH1+0Jo2w6srrJwOqDrAQ9YYg1pphERT7vJDdP
+GQ9VncYkFCbJvB4NQy43DHHSe/wZJDepcKc97j7w+iP9+GsTNPbRIC+oDtF06R3WQhjFtNCbQbp
WQwxvCTwLbA5V8nUrccwtwXXNfDSJa3HIUSVYgSYIuCTcQbG6JezOJSSuEeb2WkdjlzLOogkBOOm
MfoFB7MKthDgeT29m2hUxaHOKrBgm/72S00/TfnaLkrAHCqJJ5HGgtA9cYKbYmrp0Pnwu9hp7vc0
8BSDHeMi2NHYNJeSGa6fCMt7imU7s4sCMoI9pxsTAmBzNbj9azwAzCsh43DQw4oIUlVTPMpMuoGH
Cr4SWb89Q381MPiE8bVdbCwto/uhe6HvrNjSDeIU0gvFi4ytT2R76F3eZKAD2LKZaTr0FKdA3v8u
nqnwt/HAha0IaSu4pmR/i/6aNIaBS5geTwK/kAED+bItJloOnsj8Ia289RhxCVrO1NZ6vkYGjK0N
a65TzI0iiXJ5Fc/Bu/6EK5rxmnd0D8NP+cswxhsoj3evWSKgH+0ogOBrHiG556hlHpfmY9hbqQ9N
bSSKLeu9iTv3yRON9Kug9T46Hs/7OposruoIpnWx9yP0sJcbsyF9FChCLqpAWgdl1lABboN+7Xk8
PiYgocw5Mk6bzK1esxwEBjjDs10ySWvqMx3joQSjvDMpNot/d7DMKlCJmqacTvVI3b5YZyjhADWw
AlfZ74FVCSIGMKyzRCczoymvWdUBUpz6VB9UDmfKVDLQoM0qj+a1ab9AwFgt43F0tn3DnW1cCrbV
zVTCORD50b/biUHQbqdBp5HfcyLdo4Pnbt1UjkL5rX6rSe6tyZSEDEbnI62y/KhzkJ+xCLKXGKWy
o+dBvWYaYXU0gg9W3c91EpOmfJhj/2ycMpwc8yFRlX3NH5ido5jXF8dApqiNH2wGs68WaccYdj0h
RBf0wTYdgs1iGX6104m+lxcSQd1fXI08z7zqPnfoJXTzvOwog2H25zsREn/XuSvKgSKens6g22Na
11lBDyr2QL0l7V0UhyUyHSWD5JEQ5U+o78zLydGop/mjylzvZSzTYZ6MjgHHTmuFG1gIDQkcbF6+
S4hvbVxhfYV03KlB8autLp9fdYimCLcoFt1fxTncoI7w+5r3Hrxb9BoqNhc0stYAvmKbJ0FcC6Ay
9Apj+mbZAfu80s3U7V88Unu3Nk2a+9w1byKvKl/bCGjBUWTjQjfLqFI+x673xmrC9gmXzpmO17C8
2g5NCtnOwSlfyx4CEWlRsJ3udZJZgUfbF9VEDfSNo1Wb4Aucz2Pe3yVxkqx6a4BrELQ1zF2StTcJ
JCFvMy/5OjRw2vMZabp1yaTw/Ix03ga6zj/1kFMscu13XhUxlIymISm8U9dg1ilfTGudFxROc3BL
ma4JNx/jlgGeHRn3MbOrg0oLAdSrcN+MGBXbwoXYCmrcw12aOD+oFfG3ECzCuQvq4rYbcTnikNgp
x9F9g5qbs+SBWgJ22s3OyXMVQu1KZ8xDgbQeI2O70s1zhx6se1sgQFa642oBpEYzP0tilJ+RRN7E
1nijJlowPmOybyY9Fd08nbUFAyvNlItzTHfU0zh9pg+96Pu1BSuhepFC9fq+S8byHk97chNM+X7e
DFC97ZuunVVmZq1ObSdrZzyHPaMeDbJLu5bZLaQpYbYHPg40oV0KLKmK8h0JK2d9arbKlvsKmQMI
TE+DdFufeYFAQpOXsIdzy0l/euo+jYxIM67LIhp9jxJjEUSie+0dd6WBvelILGwE2+iuLJN2OyZm
5bce1HrwcIH/YGK4N/BiIKjUIE0Ar6b4J+/FKhKgwAHvVK1qgGjXXp+LZ1mNez1gbMMMKggwLj7P
jM0weQDZEvvPEJuglkZ/kbp+zVsRvAairSD66dD7yoUuJsCK7YEqXm1MHooN6on2wc5GulAQh3lo
XUhqOl1ZvsXIR5QtNh3Ue+xGa1jJKOEbkBPmTjPmr1UIoOtYVMMKNN76NQVkyeFm86NFDnNuSpLt
zKgigD+jzlplzY9ejtQ3QRRBziNsZ7j/4jltQmurpIisObf75MaroAMNHtU2boWX75BPVxXSAbov
rsvQmiu7v3U5KExOBA0UeOkZHtALcQb8inEc4fj9o4Uz5qyjVnNTW1D/rzOwbJD5tn64xnCbB5bx
KMBc3rSjzJeO4ZnvbrI3nNr6kXBAPwM1y0EPgDwWflcnPwm3TcJFZYnaj6BR09zqHtHC/fqdBVWy
S6Ma49s8Z2s6EuSecfudddh5dHCiW2HvOk4FW7feDio26k8zgqSrAZnkWUNSBVmYRrAH3Y+NGIY2
LLutxyz0MyCiWB8DMJY4zqOZj5+F4ALWdoI9AvDfz4qQp5tTJxBeC6BLvQXcjtgjoTzb5HXVzbxp
sBMb8jD2BHc6tFy7Su8ZdC70TB0CLvTPr8Q9XO31Wub/9Up6tRiSu//XK50GCECFv/8mOI59OuCj
CsrMpVXARNeeDgYoCqezALqw0PCd2vpwap8HjeDoXgyXw6wZ6vgiomddjIJ67ewkZZdUziMDl2Ih
J59pbG3ALkzDZ1W64fafcRFT46nHE9vv4jVEcbe0iPIFqcIPfEUNP2IlLFF4gFUD41Uq7PO8Ou73
yRSHZCmssOv4DSJhw+/i0dD29zWQ3qfxDbYvBGApwOrNyA5nGZ7J/dgEsaSBGzJUp6xQLIlNkA/S
bdI1zb7pctzc9GmoLXhUL0DqlsVSx2ieiq9uMTIs4lQxpNLjy3mnDj1cHyoaVIsSLluQN4Cpj46d
xmiPntMrZmP0A1by6er0XvTICjlYvBhYoqu8Du5PEGHcmeoQfONKA4p1TB/EBD8+Ny9iIl6FnVFv
MrgCQYT0vZZJhb2aV79y+HSN2CSCDlvaN7jySV/HbZXRBbfKZJ2ZlXr1Khc7amTLlKrbWyDwfqBS
rl6lBbxlQOxgqSeV7fgq+oHBnNkq7snAjkVTx+D9qXwpEzHu9IEn3bDu8JPQragEhCttMrC2eriC
g05UIKCjkNxCm3f0a6IO5qUHIbTWSOenSTrIaQ3DBb0e7uLFykEhbOj8nIt3MpLi6NQdQdkQpl3Q
rKDhooX88UyYeQYnU3SfD9jCedir1QV8nmo7XISyJfNEFS20PWonXHQoUM4khIrnwYRHSsHeWJU8
33PgU+2FB/PhLYUlkL3Q3SChg9ZsXEdbUYSPeoCewHsX6Z5sVItAec7KdOv2znTtv2BT0b8LEVYz
czDUQYufNHkl5x0QsXMW8eo49O576TTGM5D78ZbX8HLRTQVZiAVghuBAwsHzuaHQswikDYmJabAz
imPr5dndMMbeE7yZnWmQXjAPnXfd0gs6Zs5mumkB13daUDeNAqqCME339aI6NC0qwZS96/vWe8rt
G/3K/3yXnYenNr3o1bvUTfjiJhfv0qQgkILucFrQRgW0LMKXf77LOBqDWRpnLey7sD1PcvXRpWJc
6h273uPruD77j1hfXk89z8c1FwZOjoOKgScHiJmA0daQEgyHpgchdwjtnSh7FPa/ew3RTW6UWWLM
Z3beFm+dy+xNWQfuvEyr8i1pir8Ag8XdOB6G26RABR5q029FI7w5HgzpRjfXuDR+TW2DBPvTaSq2
A385jehvoYvWbaBBXKzxAZDt+TCCa7QtytZhCx3ETxLGDfo0Uqas4NT193hCAA0OFNKiZhtTKHfU
M8+AoCOsj4EwzX2J1O+OT55DaY2fwR5Xf5gEQMc/XIYCNNRy8PJVn7vV0QZVaQ0VWnwnIjhY+0Dn
1ceizMp1JyC2Ek2aEv0o0CN7R63Bkku/gnq2Hp2ArI6LceKfBuol+s4doWkRwc23Q3KrSK07kRfl
S9d0YL8AjRIzwhaJaYsNzIcu4skIlDVgm2LDpviIPSw2vcO7mOJ6fMPicgsILPe15K0CLyq2DLrR
QrlnFdwBlzug7yZ9m+8hWiiXpnBcoELhycEHWxcWBHMoqpNVwms25wnhczwLqVsVUXUL+YP6MOk1
Bl5secAtooMrOICgeG+uBa2hVRkTUc3dGu6qcV/sVSYz3KGm07ZQEEpiqNHpmD3k6C7xsc4vRkbB
sEdtelzrbjkysBKnydejWy6aGRLB+TzMAT3xdf/FqZ6kpxMJtMNg/bQN5QBnPgwzexyatW6O7lCg
vOyYvm7mkqECwd+Z66j7q/F4mnYezNb9Go8adDwDya9EdWpkTbgR3jAew9Q2IJUdHSX1xqMO6QO3
Qa7h4H3655geMloMYF6ow811x3karo6Bj6+ttzzHsmnRPidPDbRyt+eVVC/NowU9FVjHhzfnhaqY
8X2M1Pg5pM9ClwpYwNPP89I67jDkNUdSqZlujjEQ/nCaw+V46J3htIru0S9I2wmyqOxmrWN6Lf0O
iyHeuFD/3Z+X52Zm3ETYfX1/LHqkYFDNiu3h4pPSSxswe1qhEjlCIQZaDWYVetskEwAlg1j4g41k
03Yx3EQhZTZr6nD8jAsj9qkBCAxx4Z3tAvh7G3EQEbvagOoiag/72lLlMrJQLJG8K2eyjMc3s6H3
ZT10Ieq4Ppi/MUSIGGA0ScFeoUwwACVBnLs2kdaSdS4soIsWtmV9oVYG4Ki3fZXG8xxbLVLY/Spr
Ya5kW11CfH1a99mKeULuLmLpNGaAOrpZ5PZOD6smCTIdR9q7WJowCsGucpx5HFLYKCANflbUxhsR
znvQK/IxJvVWusMY+khEIP9U2nATD/9SwHJATKmNtgEE6j+CNn/3sHF7V5B5BPstsm4qaA6Yk7iH
a+QF0JRx4ystzaGDqU63E/PGSMdy65bQEHGmQyNN579qg+Q6/WSDYW7bBD8jy6L/KoQwJwpH203V
HS+NJ634rxX960nhX5+JOEygfz04KCdMNB9IvezO434XO8/17LTaBRloa/KzAsD1qedVcPhutVPL
SLPPEkm9U9/Uyqp6gEGswstORUkLaPs56v90eSpZ5mazBzr9Y9TuDtCgWMuG0KMNB5WZIpm5YDCZ
4/twKN1FPb35C5jnGeB5CsYkNKFYXhiLJGANfHGM9BB1rnM32vITFhzkDi7AqY+nnWI/IMeyULSL
nloLtx9V4xYbvTepYf4qsqbwkxJSSqZdxcs6sYJdmGX8P5KF7F/FP3uqV8Ft1iGORxi/qlpBlyhO
jLot7mrIB3h4istN86FuyXuUjNlHws23senIo4O/Y9XlbbImWdQ9/mkA9g7JzWDScp93YDIBBtbg
h4kbq3al1rdLaivQiVOuludYCXTUpiib24yBFZdnEqIvcUKfcqiS+xnUrEGst6xT89wLPTnmA2s0
pePUrWHse9tI7mPUY+85t4JNFjkF5CvQ1B2BPbI5aqB0cY4ZnfxJVVnudChQVQiGxAwlAiTCvdxB
9bqPGZQlcRaYI4LNd/vcXdXqPsojMAlhcLT7c0LXpv8CIzpAITIG6XXb9WDufvVPipSdJGQs29vU
RJbWmnSbigb4tkCWUFttzJQDdRWvI0XxQyobOBaeuwMxRhQ4g5rskbqYw2gW0vd10c37xGwfoo6J
+4G8IWfVPjRB3j4ofJIzp0rbtW4S0js7q/agLjb1MriBPEBoGsLDkXfQs1JZ8GVSm88oNCW+Dsk8
y+4t51U39OsMdX+5aoRb61wQqBBFAl8UqVSp/Bobqz1QqNVenyVTj5el94mTBivdOo3TU3Rbj3O7
4l1GbYWrrDEsCwFpzgKZmzeL2kBAi/oF1cRmW2fmgLoXJ2+hMXw4pBJ3tIzK4zAiOWF3DXlL+o7O
Kni/7KDLIZ5Smq/1OnpZE3ysVdA+ufm2s1JjXCYj3DiGxM73hoFaWCXaTQ29O3LQMX3IscHDnWAS
/pgGn+bpHj05l9So/Wl2nnoNjJKnZYskd9ejC0PnQfQws0WucJCq8ZFeM26NqnF2MsR/UXfw7Gc4
gspmxXW0pLlDN56d0IffTKwJdXbOoJD9L2j37nUfXuz5TjnGN5qnVk62HADveevOBbnqzF3THVCu
hi6twK/1quOfi+hO5jXB9SIVddKd5Ok7xUatB2X9pRnBVsTDNBJa08PxFG+neDfF+T/i5/HA2V6M
tzrbfClGFHkMVxgL0Xqndc7j9fossyO87Qx1dccpsnlo5ytcEwYI5uGquNTCSvy7J7K7YaNFk1LV
Quq5oUilh3s74sVL3UfDshfU2uRREd1nIa39uHeyj+8Rngvarh4RIJFznxPYk+gR0BHcI6v4hzUk
TeZhL/ZJ4LkbfYkEd60+6rOsz5/B1nI3HTHaaDE1xTSs7zpIJ30PuYjpi+r3NGkIqOxx7MQXAZ6j
4KfjOFE6P7lowhK6mCcgmS1C7bIpjDI7lva9VljSpppN3Ge3wTQsmoYJ1TsHyO6FWDHxBkB31XAz
SE8ZD2XOwjU0LzzsrsbC2PJ/HmzuHoD6rVfnuJ0D1QqhxBBaNNCV2LJSQOK23kYVFDV8LcGs8fjB
pOPCtNyzDuq2PuPy0A0tO8DkLaAkvalGh94keNaDkp0X2nPXqtK5DuoDMMzogdOW01bpTZhABU/H
UbuGKN40QdB23TYxXv27DK/35GSgDgqjwFlU/ulchzPHyABc6NzFn/fwQwHh3qqFmElExMS4HKpm
PlKToXQdlw6kcNEujRZWvlZg+KAWQbQcliAQA2l7f+QGX1iphAmfbuuudhiqgz7DtbDZca+fxbpX
d0CV/6tXN8EHva9YAGh9CrhkPP3wp0NO24nRHXTmDHzAYK6DlMn4pi08HBK/w2Mirv+O8OMEj14z
AIWhM4vsmXbKIqOdQ4VAqpVumkCt7Sz8BP0I7lL3AT0EgVAVxAIhpnI+IDlfzvPASWeh8d2thILg
Sjlit6lH6vbpbLSnNfLs0WjDauVBSHQ7ALxCJHLsLsydQro3B2XheSMGSFKfIpkn57Ik48yCCzwo
pef+SlJrX4Jz5BdBay4u+gHq/nu+FPG9Gw35+qJbT7xoowrpd1Dp3wlHs1anl4DEinV6M/oV4fLY
bEPPRtX1e+nTu2whyb1yO/Z2NUM3C/2HoKAZLqy8CmdDDaQfpczyYaFAjvpAzSY4JJXtq76wTiEd
T10r3JQZ9jrnjmoawlQtF6OEbAQ3R5sBj4egm3tghQwtYNvTymCLlv6fn17cf3F8GDc9Sm3HYsw2
yTXfrBcstWogiW4haATmMsx7jxSAr3Xn8A4bSQbTtXz05qldJ8+ZB3CHAGviVwirUpDY/hra5gVb
jfDVIqGYdw2ugCGN0plIURqyByUOyaQy3FNYJNTes9lzddP0Ln6UU9jp7AQU0UEudVNPin99qSHX
m3LaQAxuuVOxcG+racvw3dJ9UQvl9qlPchIt8VAFhhcqFUd98GrrDY8F7Samkm0DlfU7pJvhswBp
HtRsGrifMCippkQln1L+Atex+El624NPTjHcxKM3gBVMhwXwt8YLvs/71uPJpxFWAD0a7LGhw+PA
ory/A2m32zhkgJBxDKhdwDMCLtdo7r3cM/dXTehvjv+BELSuNwk2czn2Bpwy4G1sSwucfvy4B9m4
/t//If8vID2+4niueOwhbgFDALKPug5uLbTrl403gvDdx+WbqegizE3yxJpB7OFb182MFsPcCYok
gDk7DJ5JoddE9k4xbtw+s8qfZljhWbYHD9rt6by1W+sps/dQ067fgHHYooxSPHl93G1FzuCyNxL+
H99PYl3vV7EDAs0HtmhQRyMeNa/kWeE0z0IZNOGjW1QL2sSPDacxhKdy9RCadI0kqfvSQKBuazU2
EEMw2H0JIa89VzDw2eremMebuBrKh74G4dOE4IEeVY1qXA8B1AwfGygc3tZ0zPahkzdzMzajn9Qd
fZnZ9psrw3IJqmS96UOwQYy4fNYDpIkUCYVl5C2cSLK5EnDtKPoUG5hM3lPO8vtaROHalaacnWNI
LCQzZrbFWg/RHUObzDybiFtLRNUqcmsCo1mQS2AJ8qEHSJEPUBKSxPfgjbT3eBlbSwAe+iX06CMf
F6RO+ZCQe4HgOUBVOWdvUCNd4LEXJTATRiKuBYs5pxr4MzMhfTTF89YeF9xTzabPHLEtox5SJP02
nX6YwygTfB2QTNFNl1T50hsKsdLy32VYQ2iVQb8LloPsGdwNBzfolwHsop2FPzbo058gxIXFIqLA
egeTAnLMgo/OS3Nsw+rbmEDb0oHynl8UqflYjwaft3KojhWYzysjcr1tM8bjLkSaYOVmcXZLUmMX
WsABhVWZ7Lth3phOu29Y3e31GTikX2c6BvUCpM5tCzYFXqagugFnhz9fN22Nu51kUGEd9Pm//2Nj
r8fxk5vIuiYunP/C5da9UIOUWfQImEe2y4VjHVzarAttGqibQwLd1CiAR2CQJ/SQ1Wqd9Vl9l4Ix
dQxDOQMTob2VGe8XUtrtbZjif6bPdOyit2aw/axaPlNW5j0IqRb2hKyCNcmwHwfg16ypWUOba1UD
grzUvU09FLPShTyr7h3MZpdldnYPOi8ABANQ0EFGtnVskZvKZtGDSLt0XcimnTHaRA9RlQ97VvKf
QZn7ojWz/0/alzVXiivd/iIimBGvex49u2z3C1FDFwIxCRDTr79LidtU+1R/p0/cF4UylRLb9jYg
5cq1niNV+/eZFV+QQDG+CLPiF2F4wYrMzGvU3gb/5JbMGukilD4l05FMnvR/ysJwoXGAqXpFqAyx
01xX2lc4z72vgB5tj2WkeVErtaUnAvCvYs28iZ19+ob1zRpg9fy5H5Pgtq39rxTlDw1213qSZ7Wr
CYqW7bEJeldcAV55LFwwL8cR6LAhySpP2EdBQNGyy1cL//7OWIP5zbQBcsJpJkTaguq1nADKMqO+
2ZmsQxmxh73JGeWq3tnqEhwwNFNZgeALJOWRFeZ8s4yXhfXdTiuA6a2wq89t7O2h/YZSdP1XD5Og
vg8E+2rlATS4PlzR4H1F8Tter4nprTDs2aRJFPbhGgcXhQw4UxHgI2FgCq+68VhBGRZFjLgCBU9x
AZqPMQfBl75gCbT7ToHMDXKaJRRqWPcjNDy5GhsRP5tAO0EIL6uvKubqhAzasIcmUHFfR3yEqmvC
3oTKblheWT9BzQAAFi++ixyFE0FuRBCywTGai30OsEVDdi5wm95NAE48eIEEPAbf36+Z9I4idYMX
7hcn/JXdK28z76qqAD1tDmYRrLCPDrfk82NAzeOht/DCzLb+5Fiv/pBKnIunjmYW7x+Gn1WEXDp0
q7wfYOdcT07vf62lZ4PLzh1uHZ4nJ3w4SN0jx/5EsQVP5UoGNngIe7e+mLqpaqbaVWcoHGfgZlSn
Zronaw6ZgGroi1gM9xGD1C+oje3dkDtqQ/8p9P9ht/narCW7A8+NvG/p+waVrul9qwb6jW00Zd11
2asZTljvQHTQr2nXJsebtPecrQKq4IVLCDXpL6MrsLeyQ6OE0E01HI2mYqjXsMtiz2JZ7+breF5i
HoNOQLMsBqFLC/raTSyz6SFHbs815BM9qTP3rWL5YoCxTD7RixPCaARiy83Fz3P9D5OEwR+h8QBW
OWgANBwCS8Mkf7ouNtgTaIrCoPji5Up99WoAtSORZm9Z9EXZF6ed/HUoRXXwIxCWDXkd7SyJmF6l
05fSStSm9Cz7tp9GHE8WjjhBCDi5IhfAtkkXtY+qRFERFOSSrw2OxvW3q+oycV/p40We5aB1/csa
TXEq89CECtSEp4M+tbTB5rllUcw3iTYdnQNcBiaW8Q2eJ8gYdnrHvkRTIE3JQCSQpHLY9sgCniCl
CRJz3YtlV28mzfdMxxC5JnleGJvnUwllnn0BJWHys8wu1vgB3ZXR45beqT4+9nFgvv0MWT+9DWaf
HG2Z91uDV9abyOT95JTJY8MS8wombdB06eCsjvnaG8vhioOx7BE3Bug4Ih4i5sOWZZVYBSL2AHhH
CoTbvFpPE0gemuGL4RX+D95AqMqScfwICLa977qxPPrYaxWl2Z6N1M0gARUH1zgFwo165Ou1L9E+
6pEvYRAJRb3H/b+I/b/XNHr56xVpPSM1vuQ5RzGIZg73k7G/TSCKO1uaF9zl0j6IApq85KMGNIZ8
Y2l6rsWHc+M7R0tXo5YClS9FUoEaHNmXAWU8EbaJBwCN44MtnOkpb8O3pofW6X8NyABYBffNyi/s
9AdObI9cIicFrkhgjKxAXOwyj65mLIvNmKbtVwNS352Rpz+CGrnMCW9Z90XZg/CrR9HFkJfJU5iD
bqRxuHvbRqa3surWw8YD2cokL8rngscObpeuOJJpZoO/ycBquEeyonrOsyjFzTuLdzTq5v6096AE
u6FRP4I4WIdD3HWRgBGrzP0I2VQ8Ciu8U+N/bhiRkB/Kb5ADWHVR7v+AJjZKByLhP5bA6u4H8BEf
KTYUkI0IgNX9FFsBkv4odWynY8NQBv+FJ8H/vAfF8bnjQUnRsxjzQ8/8VM2vWisxQ67sx/nZhmz2
voJc6870FH+SgBusIEci/hzT7yggq79DXQa/8MIt7wcBiD7AIqjgkoO8T2WbrgMVtN9Z/cc8BSUv
0CIVxqOXtyBMGLzm5ODRceOySWyStk7/YF1zoFhjLG5H/NN+GxJIsrGa1Y/WYHkHUB0chGVBqQeU
6Sb49b9CW+qps6ziKapQ0xNim7glvw3d5swqvvZq5HgSFt1RhcEF7PX83EeDuwVlbHpnuPV7D1kr
d9vHRnJXCNfdjroXR2+l7QCO0drpltgY8d1VqxpcBkgdeu6TnTfQa0zG16TH6SqFTdxU/+X1Nvz7
ntKzQlRLQWHLxNbSMbEF+1R1ZiONDKWiEuUwAO8jZe+fUEfjn6hnffQWX4uPEKMM4PC72CVsmf8/
+QCuRtoAOiaxLiWctZtDXTFINiksqzR7Gos22n3yUwT55mlkz/rM1F3GaZlZs1kv1gkzgtLHXxfJ
SDB6FnNW8TcvTNsW7OGFGW8KJMdP1d8bgTeGU98wgGj0QNtMHvZMHzE0AqYb/zi0z4v70ywaIB/1
gGqGXPNi/+O8JYSBimWVtsO4o4NUwUSzTUF5vC6HGOesvkQ9YQBekqLO/wunua5S/Fum2cO+CMrv
fuDgbMK2fPMzSYc7TDYr3Tq4KywHx7nDpui8/EdaRDHe6WMJNvXMO0DZWhyGyCsfbB84bdBk4B6F
m1su8x/j1IFE2r0SQDRuU+waamXe5Ri7SSLOgSMAchQUKQAZZen7QGZAEIkGeIUBbkf9HVIFU4OE
bS7MIzgEG9Ab5o2JdEsZ3HnDFNy5TcEOvAbXxeKTdWtck3HaAv2ujBXFQVlz59qZcyWLmgBycSt7
lBbKDaLgjuZnIMTaTlyxDYU4+hKOMoL5EuSjuC7o7mNNrj9l1k4YFnuMY27chTUHRHpwXjphBYfe
AMcDmanBJ0hyD9GJzP+chOq2dlVk7PtC6w0Z2jEQ3h0qMbNLGXSvEAwCvBmUjziexfGPxLvZRrrA
0KJIIXgVct2jiu9tBAccaE2GZEuHRyi//w7MUXhXRnmORG6JWj19qESzNVkdCDUcd1OHcryWngGg
alGlzw5eOFe5D8h1D4VDcIa5P1kd3vutSN8mywCjdW65d5AMdvedzPOTYvH7dJx7vk+fgvohFfmV
F8jQgNXv3jLD+H5Iguw5FRaU7eFO2m68Iv9Ur+aNr5N4ezmB24RG6yB2oaCBKmsabaP23tFrdH+t
ARTQKkr6EPXKng9OIEeZm87qgI/UXEd4F0OJQy6D8qaXFb40row3HtAV+1nQHbVSoHSFzokWIId2
Y/40AHC5GkanvTSOQnUmii9RNpEVOwrJcFR+znGrgjgxgsFB1j7a2Nxog+JlXOJ0GLXtxyiNO+Ox
cVm/U+kg5nO8oANPd9gAOy2z4GIbRbGmP0XgxdkaapjGpZ/66Qk/yZH+wKBKifeaOWFPp4J6umt2
7g0vhxPVj1CJSZ3qTBMgFJul4oRHSQFBvxf6NVCAI5mcfytzIQqxPbHCfZ/a1+Bd8aemOxqeGEA6
gsZ2eXGSU35Uvnp3kb/XpuAJft9+C2oiF2f7KHea9vSLsIq8QxIQVSX0K6lrg9+7oCYliyLcaLg3
2dDekEXT8yQc5+l5p7pjje3EKmTddmLhKVdl9xhCrfxWSAiaSe6Mr5UBpAHQ4NnB0wWYkJg8FxVT
jyXKUm65jCDR54rpNYcQ5T+GxZKDkkJPr/Vq2G5kYxThm8SdON+VKAk8e0pKtk6jCnw2Zh9X0P1G
97PduAmvVjRh7uLV4lmo0ZkXmX00U1QdNE6p+8sksv0C3Ik+aE9Hz79OPmSjwHDEdkGLHJynG+rZ
FcSQ/LZkp8ES+8UPAQio3rZj3K7zJkq3FIecNXIxNA9VIsPV0QkJrD4ECfwUQrYLRquNQk4H2Axs
CTeJ4CU0u4ZhH0X5j0XrRyY4IgJHOkjR9as/DfTKLFayscWJfNQ0w97Js+5+NqIoPf/TOir+0U5R
/RLYE/7PDdM6C1bVXxqwEAB8IN80xOwgwiHfedrEOfOt2xrJI7huipu+ACNZPwbV2zKd4S3xEWJt
+1gVf+YiGIH0hyx0FfeAxo+5gCC1jdTqYlOPYvQMSIFOO4ojv7B8fwVe93HT28guCCOKHqnXVrUx
9+qPXsUFP06RD0LcWBRgP2vkHm8ozgu+OHvSF/ZD216j6sW8DtXEbtQ0ZSAqxnm1J92LoxoBHDfL
55kQnnBeuHgaBhA16k//6edYTBq1Rz85DGALyqbKPgGqbp/CBJy867Iu8OKRCWQOpy5KcDaH8dnp
RS6GKNbSkOHZfp/wsQxzUrAjD+0P4pEk0soaWfuVnQ7NbuGWJHbKT6bi6Z0bQA/bQIXKoMAkR00D
9ry5R6aym/IYjN31k/9TrKvrijgKG3eotPp1Pqsb9+DJrr3rm7FcC693IBYkoienifZ0G21VlO9Z
raId3W3DwgYm2FdPEKNKrzl0QOe78DI9CfroCcVOex59LZg1PBDmLcB7gVFlz43OZv1lEFIOhgDM
7PmvMKCwXoeKbQEdQSm/y75kwZjfW0ClPOAYYIQOLsimyKSmMsZ6zdos0rne9oF8mDT4ON4ArBp5
ud6N1l2V4OQ/5V9Ks+ePqEoSl4T8gY2j8sxpNzHe4qEqAbTMpYaIfYN74IBz3iiuNrEdV2tDm+aY
aLwZu60ohHwU5zYZpix2br9E2ACfyUOLzsvp5T/55quBiRNV0KCXXk2okT8gTzKeqanFBOrGxbaJ
ynGxDWt8jxwB5dwl/vQnDS7+eYUwKtc4lv6K3CzkfAvVPnRt0j6MqOxYhalXnshUZlDeuSg5Josa
COTJ/adZjt/8ITgw+Oaqx4McUA2RiL2PZNl2HLDjlkUivBvL6XeJMfQno63b8YQM/BZ8mdV96hfs
URetIL3iPH9YdufbswW1GfzEv1rL2P82r1TSRNbJABmQaSevAbSKudO9tKmVXzMOthNyN8DWb1E/
AM16HeVN4QPUa9U9dk7dgy/aK0XhpZUdTK81kIRBFDgpEyAFeI1MzLy0a1bdi2tE70ujnDF7tI1x
OI9+3t70uoHifQROCyjZZ7E0LbyZ6yd5x5qbErJ60orLoxaqtfdhi/RWHaRXipiDozhT5zEMd8UE
dPlmniunAIftVgJ5Y27awC8PEGWxDHudqcnCBfTadP0CpEfzpecrfFyQQvK+Bp5ROsYer337OI59
HNDlyb3k/aMHGgAUPbPwEFqRtxmtxn3pnc5cV1D5O0FB1nmpQEhOk6COndwXnQ16+lcf+4KD1QaH
gKFMH3/RkZ07bLznBv8xITLN04SqVO2MqetL+wLAS/k+Zwn/vMZsFxEP124yDGCPwhq0JvWcLAdM
epm+jHx8qvmCSwj15mWpO4/XXdCeTRRshtlNGLnGfmFXTTQ1AfGwfvLRwCffx3ypGRQoghrAvx9i
loLjPnCcOzZU1RpEKvGeTBvolrsy9kskR4FNJR81VjoW1zBMDsjygcOafDGzj7ads8sQ4Eu4Csvs
fSlaRVqoABnBZ+GFpbNTHDx1XczT+07KBNXlRFXAgCK1LFDF6CbMffcMpMAcQX4t43XjZvhl60nU
kD9Jvssp9m4Xd5cYF7cPh8viqkxoPwNIiBoRvTwNjKoAKWDKq/1yXbOS3gaisOUWFBQyXjv683oT
MDPLWvR58V/XrBaf6FPvnCb+/fJjdWWAUr0W5ZNp+xJVffZmK5Tm2dxBglKbvqrWJu+nL1ZVuucW
+K410/6qbdkKWaHh6mGf8VRhCfKLqRV7CerCHU3nVQ+9gCp4RCFRgI2Y767Ijzpdf+3Gbn+sumhl
OEN/a+A48Ra12PUahFz5LuoZfB8DLZikV1YnjT0NMD1Kvap3nr0CouRLLPkTH3kRCAlePvmhmgoK
wvBmccdToq7K1cq4+BjzdfVnwS0lPoeyvbEHW11tB9w9oJaA5kDza0O+gCXvPuZsVNG759+Flr+Z
yUYgKhSTu2XZJQyV2lbz+ao98iH7mk9vny7xyRxpLq2aIyW2gaiwDzQqPvswNezEUXwzuGC2AaI3
XSluDnfUEF3LBP6CJivHm8Vv1ijhR6HthH8MxBI5i0Da9/P83EWmB8yDBURPLP/CgTNDqcwo4l1v
ZWoVjyMoomy79i/gxHtvhjiXHTDz1nEAN8ORBmj2HD3bnUQBWNt/I2EeYwqdB5xTkMHB2PnY1F69
tVExtCVfM1Qu+NPmAPIUaoL4lm2YW4p3cU9+kCgl19o/lQkWwywW7apsB4jEskgckgF8ca5ZZ7if
oYhFWg3efgGhgKgrmlzHyalGAr83qh35Gh8YRuzTMDnWk6E+CBunqQl0Gmzs8lcN0JdulIvz0th/
N2kgjDpxlo3/qlTc7BbXMsuKQpSj6LDFR71/XI5mLME0l7fQsgwUcKONWeCNp4PIIlisur0KQM2D
XQPwCZ0BqgmIJRTrwmvq+6Zw63uwur77yKQB8rX1DhRahzoJrpM5RSdLN2XkQBSLutQ4g4BQQ+LI
6DR3l6E5tAhiH5u+kb0v8EvUOKl6r5enObiL2wdlNrvcc1GshmcqvrWecwHQCwdv1K2SBNw5MjHu
8R5egZcmAUaJgXBvNXd1eDyC4MRHovSUQizL6zKMptiD7Owexw9Ui0dNyxkEeBU71LaPkj3yUd0e
VfT9PYT85AqgGri3Ev8hNDg2QeNkIZsuLfDJw6ReqU3q/c78F9OcIbdycLH0LyoqH7vCsQ4tNms3
jPXGprbM6hkoP9xHoJr43XZqPDVAmrfq0hwUEePwzWDAtY5eZz31XlBuLQVBilDlFQQ6G3YYjQIE
jHolFGNWz1DOBbFmVkKevsPDBQpn7qVqh/cGVBX2NmmCcUU+Gg0Adqs2ZBc6sAXLzaoeM29nGhb+
Tn4auMDrSFZtBqXVnEC/RhYN0BJDUyUI/Pvis9Mwg/oANJB0TGArbHPTVrF54XncnY3mZ1GgQmBF
LmrMtkwhyMF3loEbdhJV5oX8c5zQNjjEMIUjgx6CF+5EPg9aucmJIgWOUSKMHsXad2t1SlqOvS8K
2/sTNuPgEPGKtj00cdyfgE6JHEizjTpAj/2HlxxqUoF1poBlmSW+h/S4taZI6J2I9ciQ0VZu0YC7
Jaznpuvtm3ZCFecnP5kZjqEKyIFfl3jye17aXpir1p/8ZEL1HCmqxHmYrQZCzWXnQhtrjVf84sqN
qR3Aswwk19Eox+6MyrxbYB/7fZRW3ZnphnpOjTr4HUAX6lebxqEedtsoFBR6ZlJFIGDFHAqkBWOk
P6P1shCN+F0ZQnnor4lhBuqhFcXMXZpJkcwKQPoVZO38BIha7FlRxn9Dj4JJ8fow+T2IV5wScCb9
/PBc49w4Y77uI6/ZRrHqQHmZi70xSgmQGO8eM15NDyO+n7mP80LyZHhFTNwGHDDajJIovQAN/4Ms
wGYQVkmk2/GSNFvA8M4Lkomz/+GMQsjXLoIoJWBMHPwBIHP1CtC1Orohk5o+BvsI0yEDygj7zTyi
6VhpZBB4Hx6J13VZYpm4rL2MLhdYVhgGfSuY19afhGJGfellBWFar0PrWHtiDWJDAqpDvGUtjECf
CIKIPohi+QCiXh27uGgWmdSjMDI/YslPSwr8253ej1B9BVGbMmmecOoDHOPEOIA4UXge3Kh6DILq
qSDikA9/aY3Vo44PbA/MMANHfaiPhLw/leu2cvd1gy0MlmrBo4ae2wuFr7RhV6vFpt7spPFlDpnT
6EiwnJvgdvhYjAb8YXDe16n0CA3PzsUmJ4ULZ7AOzLDnz7T4P38c+rTzMt6A/wozdFyUAaaWtNCH
TBex9hOvP5nUAEe3jkxpHhcX9X6RBiC7SR15npUBFnuZs6gF6AUb1ftrw3w1cGP/Eo7hNjcL7y3o
Imcnjdzak5lAxzMvXeelMfL45LVgIiD/aGdfJryHPjRmGt/g98NW5C+KEoQqEKG8ssCyH3gZP9le
6r8FDACJRj8resu6YWAxuqmm2LpJWvNH5RXdIcZ9MADeurBODnS9fR0x+5TvtqgcLkbs/n3Thrjn
Xyukayvi03uYW9jmdvINnJnpuTg6RA6Lui3qBOrUGk55j/O4FV0XaLsRIqjq+6Qph5XZgvETebLg
0hleck4ghHIehV2Bg+jDJmeRlnj7pC41NDxHko0dhVynyajhH/92jWUhJ8bJmmMCPF9koPaYjHEl
cCq2BfCtXAMdEkFYpEeVh+/bb32BV7aoMZ2rEKEzglqAm+cEgnQUIafSvVKPQqjXjfn7UmRSU1T3
if2FKjHbrrmp+JhdqXKzamx+i9qjLY1RI/H0OhQjqDwXXzMqf91yzveL7+8LQUmmv1qFvwfiDQxj
AqkrAJjPfReKs98hd7OmrjKisVxRl8aZqsV5CgGd88Y83Iy5Z+Igr/+1+Z98SEi8z6Vp7WkcIzz7
P1b8F4tVkE3MATvDh6DVQJV+8uuiu7ZBq3YlT1AyJiL/vo2UWiW6nFc2AnxXXv+Sl4Xa+ZFpg6PL
wvmXDS138EzzU9LE3ZOIomIXQzJ9m9QezDJOUHsshxWNmqAfug/DdDuAA+aJGqhzHJF1SO8o3rRq
QM1s7KVp0MNrwrxaI8L2GOcRmOeKFqRPAYgRzpMBrWbqLSYABAqayUmyJZ8d2M3Z1E2hwKEpk2sz
etkNNT4kXJFDf6hYi9wcueo0W2HX6l9mXyfqI0pdnFPoVHi7YwUKsQIrOZNcyi/6KIOx15w3J/KX
WvZqGeQFg3JDE1rrBPSgsQr4t0aM0JqPm+KWZYO8FiiiW+N+mXwD09W2aLrsVRUFntO+gNAGw/Er
F+MNBQQJNkQ0MwKSNwlNea00S0DZQam46bOveBctb/jIy5tR9wKnHI/vqWCgfzxj1SqQ5oP/GrxO
+q9xwas/CJigjaIuYTaG+8kVj2QZCVwtsUb9EtiPrFrHztRtfhmK2kEe0jJ9KHUimpo0BlBzaDx/
T8npZYB6nVX/yVgtDrOlqQXnWWZW3ThN8LU1hJoHU+3ywEUOiWek7ht/HPHQTMNT4QXNU+c5gZay
8Lej7JonQO7B6JzwcUWjGcRZ7nGrWY88m9o1MJg3rLLT26go2yfXl8PaGQJ2oFjTy7q9BOZ4g6Qk
zlwkP8aA5crV1HD7TJrun21eB9kRB//ghIfQzxI3gdv7XRGeRtywAkuEL/glKk2B52rblU+2kLpi
pOBrXdJ2XZocBDazqXDYega36Byx+D/HdmC164S7z118HX4X9i+u5bbISIJtCPrukzes3Ekm20Wi
6LfyRovc0adhqVew9Qo0YFT0awSlFPCFAzSwE7N+EUhngFnUD8JL03RQnyk8ZPybfAvlHBei7lMW
XeYuqHKiC9nCguypkYSnkOHNeUOT38PZ9CeU68V+NmnFeVhPpp7FuLOWsSw3tGAQWdXFBHdPaPfl
CpU74txi21WCBw03a1t56Zmclh4ZKYicNJx5059WKQJd8YPb/2+X+GW1uUuxCbjuN6hnznaQOf9C
pS6S2yFKpGV+4W1hPFRN80XoiuQuH37r/008rVN+rJM5U32UYOgEx/aw0RmHZ5Qaecgl9RvipP+w
iJM+H6d5jDjpyfr7PCAnPq2yzNNj2d6o42m5xnJFPbrE6usv1scYfZoAQJHOLsDQzyu5cYShVmkj
gwileTI/K91YXpGmu3aESNVgTvmZekxlHkoHPoKCYhhBpDBdfRoIGlBnrJZwE5RGKJMdyg1r++Za
Op3aCWAKgOrOmyv5qDc0fnOlXjPG9dmosRHUE3zdUC+Q2TjM00w5nR1o0B1n37IK9eoYlLF5gQLK
TwPLNehjBHmItL3+GMsAzaBrfnyMOgRlXFcplC5NpnuyGk+aB+o61A1V6EKCoK3evTTkd0YCtJlX
u6cgGwBVo643mTX4PkGdsB5KNqxpKqsND5J8epV5QZNZYoWKWg+0K7y465jID3k9grJ8rBhkprQT
Vb+g7jPAgAMirjty4Xb8HkcmNTTKa9AyMJufFz+tGTKFNa2mmOfTqI7NkWU7RxOuQi7sD/+6vo6N
uilgkBF6j1vm+1WYHSzP6lZ01WXgI3bxL2sK3LC3tpaENVa2sOttT5Xy4O/GF6AIqm03F9JH+mTg
F3vUaZMhizaAjWzx44xnN1HjmXqzOUyQVl1GDAusXJZscDvSHNdCauJr3ZD5Ox+F9O74PHNof8R+
mkomzaflROyrPTjUQpUeRRVnKwNUY9h7+VdW1ByQG/5r84uvD+Mjd9gc4aYThAihk4t7M/47Pcd7
LPPSvAPz8Zaqt6lhdilWdVLY59nXdxBMxCsKKpgh32GQ2DjqMiUzcl2/Xl+RWLQhQQtouK2rS8Qj
wL7Rt2W8qiC5/E4uM0aGu+l5Ud4W0C3e+0OtLsxO62Mi6ujIOsM5W2nr7kcLpMsdGI63ZVj293Zn
AxtQ5METTxjIPVnfvZauSMASk6pvYydu2rG3f7YQIreDYQDusP/iG1qc2ozzk9Wbw3dpDN9MFvRv
SYzD9AK8FqAUDMI1x2d44NXYbpePBdSfpgMK5PyxwGAP5kw3e/9YIEhnAB/aqGECV9MxF7X/4Fq6
lr63L5Ba9B/axPEfpBaZtCpUNGY5btteGtv3efpEYxSV4nxkK0Bat6UAGnDlsAFrbHpHETEqpQ6G
WzZrugj5uNc/2w2KYige77LsNAXAMtAaFKFQIbfyB8gjk9kqKKonOF1druIVLN5EZQLNTf1xR6u2
70P7EcnwEeUGI7gxQBrMX+wxwj48Ne+5ZrkwOXiHuwiJdjzzQfFhNPn+I8JVXbZG5Vm461nWAaMO
tSIcn6OehXolVJYB65DGmkzk55t5YIlTKMv7L9RGFvDkn/HBAUD/QAk7LgYhcPIJY45vHeiKsUG4
q730MJooMLdZ1q86nmVfoZh4N40AjPoShMpTyjhwgtPGDvPkzygwXzuZmW/INrKVDJXzFNTdtFGT
W9/lYCoCQB5FaYKPyDUNUXm02VrIlB8IAAmc6iqtsuQlSNL8nHE/3pC/rk3kC4Tv3oyQJYFke/ZI
SB+zjIKt1dhQScRhUu7nPuqc8/EtRAFni+PCbwqyXhsDgGr8v4/l7ZB6ybrWA7k9nQEXm74UYATE
Xsk8WRnIfgAk8ZFKbYvbwHBuU6Pwn9gg26cuX2faIE/n8guOc6Pbsgm8pzBpHlQ/rXrJiyffjLOb
rKweyVLaZY/2Brnd+h73gvypFwkQGT63j7XTFk9TlrV7E3XuG5oQiHrcpWOdnLPJK28y1+mBKfby
rY+Xf2cTGqK8gZBBv86008mnryUrfjbC5bla5SDwWnVjZ6zMtjYPNmGTvKNEKexDpXFHbuT4h1RW
bGVqpBI1FO8Vk3loTQ4skzxXVl4+5BMOVUakAL08WKPqMAXUWOBYThMQU0NmLDQBMdAT2IvWNrpF
N/5UpULloQ6c9ACNfpr3j+a8FE2j9VAL/TM0/1SWZpODJLntlcHJCg3/l2bxIWfug+/x/wqhuf8i
7l+EMDC37LGBvfyL2OWyzYTH9mq2//5JPy0j+4vVDs4psMCKBark9kw9aoRvQzJXN9QjXzW64S5r
8ufF9WnqMvBpKsXhcY/D1mVlLwbdS2D96JKUazJclHZo/jiuG+r9//jqKtw4EJY4yqD9j+WgkOSD
rjvtt1Zg9uta8fCPrsNbTzlEfyqfQ2OkLt8Yas833aCGW3ew8iNur9UhMxP/rhjVTd43F+F1Oyj6
gH4rqYB8loamZ+KHcDJ8cNlxfN+V9mBsjoKw3a6SYIZ3Mv8MPrIC6ibeQxbz7pv0xq8jbnh/hAWH
iIWKxAPeWoZdhBQ91Nj+agJI116ZiJPr8PbJu5jUU0ZmrHvcxjaMt3xY0UwOqaNh9T4fZGjwu2C8
XYu2sXwkJnrub0FciTI7sNydqM6oKx58bBhewOMoLyZeRdfkpijmsp94w/XnWjQriNk6clBJIXTh
GoqVo02Hv/jea9rq2RhAIiDcPNwia1k+W0Fg7RXYJua5Tem/17HRXNBnp2doXULrXM+1QpwqRW6A
8w49F0QYCW6M/h/FVITfXcu7hZZ48iI8nu0mFFGecNrFcHd1K3CzuOy7Ne7GuBDfVTe466rtvJuq
MSHyDPLWDc661nhwDnisgk02NPHcwcFpeIf8YH7DGd8uLqj/hSC25Nu6EPkNRdFgZCqhH77DcfEZ
CnDAMMNLRAaxsDuKyyWeyr7tF2uKo+U0V/45LP2nZSpL/eqOp3tPMAhP4cTTxnELti3DdO1C18UL
39Q3W7wfQSZDO6lRRtEPm1Z6IOCFaMlmlDnuUazr8cIfZGr3ORL8qk/cD63DHIjyiE2Nmpwzxbng
y73alekeOs/z9dF625cbj284KrVfIXiIL6/dKogl1ONrbkMiOEuUOJPp55vQL/mr6fDgPJaVAtqy
gv5H7YNlJOnEqelRIIzneYn6zEiAMgllqy4+dtyOztcCvNdr3wvV7RIrK/UeC9I/66Xh1nEmWYBm
Srppsh7cFLrU3QYa/jQAgCyu5lhdBtZ/TaCfDZV2NEHRvjddbPxq0ijFUcjvTBqgEN8Q3jFBDe6g
QDoAErhIXDofG2VWfMk1c3qGQ19kznW3diCJRhFZMYB5HTDhIQjB9LQyWJje8yhIN2HP4is1vgBX
3MZyzGrnsg74s2Zs430lRXTkXcOAqII0JGCTAhSCdtudURAoI9BBoMukgQTpMjTbVcnsrRngs9LI
7KT4X2wUZyukVickySy77lAWIYKL4qgPc3JUevziDN02gEgbho3OhugOjkj8PQsi+2jZ4SOhjbEF
af8fZ1fWJSfOLH8R54AAAa9F7UtXL263xy+cmflm2PdFwK+/oaTcKtd47vZgHSkzJcrd1SBSkRGv
tYPKpybojU1Pz3og8S89qm8vFBJ6YjrLCSZtHFQweScNO9SiMY4KBy7SGoneFCRbiVEGG4UNpx7F
sRIULADUleOqHoAnbVzu4zy/PFWy+EI1ZGNUgPErN+r7btGB00PBqZxRnCxXUME47TgJbK93D/bH
RXN59btpsZ5vMyHS56IDh/4ATbkKHU1AYs4C7QB+80snguDi358x0iUcbnzk4NVy6q07WO5qQVQO
zd9JaoE1SSnek+MBUvmAvPycG+pBuaURgTbvVsHhPuB3eOUwnqxZq49IDIwnaiozHU9ZYt6GUwlQ
WFpFmwc7DWkCxT4M1UoNNEHqFbkhAu+Pgwa9LXkxnEHcLkHDX9lUCK8mP2S8PLbyby3pQTmWOIDM
07CQf4TTEINhjsZLd6yNv1ndDVuy6SPbu20s9tGAutI7OUoaAz9Tn0BycROm/JWNCZxLOe+/ilQT
G9PrNyO3O9w2UL+gShRSiExsusFxHh0Up4JBxLNpk9BE5uKn+Vqa4AEey1VqlB8tq6i5ODJqoFCY
d1CLdkVm+ICytWcnNdrzVAVsawbBX2RSDWjG2rMaUs+WE9pKizYoFwCmXS6iHGr4MHcGWgOEnSGK
5eQCdFkVTDYaKkeIN6kV6On6TVHU2jrpZ+fYoK70YIh02LKoHrAJaU724GR/NjneRsCu6L70BRSs
A9frt3gRHD6YU51aWeVPEQDWi/3tD8gooKvzCRgmqPCCGv5XwPBAAOIH3DGhiAmG3KZRswHdqXsK
htA7eciHnWjoQBQJbISfngD5v4MAW5MKoRnUANBc7EoPOu1I13KfGdDQ6BIP++4J0pyoybE/8F+5
mBaL/9N64x8dZDK+RChO2VlmIQ7QQM5eMisDTldGWNpfPUCIfyD1EPi8Q6ImFm1wZOEwrMsiyt+n
ytH2zDMsn4YJaBlPbWIz0Hnr2TtL4/EyVeF/yAn5z+y5dXGCJWd6YRe/9SYHdWOXv5OpBJtzZoJF
QAOHesqDLzbylZdYljJa1YhdiMjyXSeLIN3c0w6RkYKhXnpFDiohPg8+HoNQbpLIRGiah9sBx9Tr
BaMohv42JughGGBaHD67328smZ4L8BdVj+EwcdxPOA1EKuBHRZnWotRBcwJnSzZq+GhdAR0JzjSK
o7y+lq52V4b2sBCFQTQvuFtIYPdnL8IgYKEpAC4v5lXM0uIZIgEeXnp5cBVD0pyWIbJIAXCW9S2m
YQPSuTLG9nLQ+FfE99kMw8eUiembQN0/cKbZl7LR7ac5HYGCkva21NuNNrUzZBAwnH6ERU5lP0X9
+B3Z7OFU9Tq2WWldPsVWgPf6PDGP2WgfyG5FaQzhmNT7aKF/eup5AblWo4Qiq6yfTWyHbfNh6Bbi
KF2KaKSgD1+Io5okPVQgaXv1xrR+K4x8R3W0A0oEQT7VekvRLa0RxazbjmIuP0wvTfzEs6KjgeIz
7HLLfK0oVLjRil3R9F+DwEJCiuhTFspX6hoV+Gwm4OujDNIvUBgcn6kZixIU/CCSttLpObLRkBnS
0BA56JBNuAtFNeUOBTwxMls/4hjOoK+WtUwis22D+7bxxJNTzf25hTCZFk/dEfx3/ZlM+JXg2+/i
TyBxPdzAaYyMxLzTu+IrjR7ilI0ctFSqDbFfdDayq3I9KxxxNEzupavmeH26fIR/xKjL0OW1JPtK
ay+fiz6iWiZyvhSJV0cBsM5VoUMruXiO9Tq9QIK1e+2SKbpMtvU86BnKn2QThKLelHHTbmjIud2+
5lH1bFvhbRID3u0ScbZMahIwRHNv8FZCZuKpsWU6nnoV8rwQfHaeTIGjWLKHmplAnoxCRrOsl3kR
2Et+6n5OUisGbit1pAPs/uSyd1MoRgUKWpcukaYcKKPc3N3Zli6Fo0AXH0bN7HGQjhP/AIf2aXfA
6zyqsczU9A28fC5DqPmYUI6C15RnfTRUXgr+f84FJZGDWrdyzwDV2Yx0FpJIKiOUNoAeVRoXimCi
Es7aFvUfKF3bKAZi5aDoSE4m2786KllJ0c4gRYtxVNegAk0AiLmhMtL8wlDsAuIu3m4aLdWPdl8M
ryZShyhijeM/QldLVkA7Iz3R4vlsN9HnxDEznN/jMuyWiSWKxZ/N1v2ia7ukbKFVXaIEQyROKNY0
HqZoN3X5dJz1EMfZKMXtgSiXXdZG/4l5qKPGUNoyTxvWkVwCQseohYyHYrMELsbPxY0ZLLlD6zQ+
XUtdVcUVQLOich//nXLWcSmZ49lx4f3VQ9HtRI3pBUD7J+lQbdIEJ4YNT3UcLEFi5GSTi7osAvfO
tgNBeNyBmnsZ0nwUHM2ar9bjQsdbn15W1YYDjrsiz2JUQQMwtKe7Rbw4xiTkpHYlkkF7Cry7LoWT
Ua+TYSvG+fsY4XSQSUwY9foYB4DKxgBBmR2WHsik7Go4yPlq+KsQsv0v4uhTyCtCwPgfV8yrsMSB
sbyaDfEEv7ejZIM6Uv3C898aVFMspM+m5NGnoQG2FCiNeNAAlF7loEme9U1ZeKFrDOpBrQ+FNtRy
Rh2YHBLrQPR91BBbn/NJ6adsDyE0RInLmlWOuczvAStfiABVbFrZ/TqzBm+Pim8ohBrza4MDg4uu
48GYmRr7DUpykQ+2yEkKnWuvbR+/kn3O7XqTiqY5THmogYx/R2a3FsPe6UD3lAPj8htI2E4x3hi+
pKEznPFNRF6eVm16sUJGLby6yBG9zIkJZBOuhuQqKnO4I1CJ3cQfKHpa4t0x6HYttNa2pVxWB08d
Tr+Sr+kcZKiXb7P1XOLPWbMr0D+mTb6dqlhbu5NTvAVWA4S4tQxGoyjfrC4S60arrS0FRNgiXlGi
tm+tuXwjU8qgLVH0mrunoZGk4uyY/DcaUVNIuQ8X5TonWnKeTfdQ2mAcJW85ivq5KrGDzLzfCheU
0jORsEQtyOihxlJtl7EToxAtZw0YVlmBU4muwq4FqacX4ljpwL+cjk50JbKVUJIQg2RV0bTIxbk+
zUfykz1NIbgjgcRbsi0ML/IiDKgfX9noQrg9rjMkS+0KFQ1pMAcn0AUFJxp2xiy1w6kl1+LnXrrR
Gn0GZ8SPOQ8TacjMbtrpdvhl6CacJsoG+nM2kjWAsYBOo91wEBbfbKGVgEN78ZsStN1r3QdN1CPP
QjkW+aF/Mq08rffWbS6so4sny9LMqO4/5ngXKcBdhi55KMYrQZu5GO/8d90Y+jSmr5ZyIdaFOgD+
EemWu+YRYKlNfrWaMQOm08kus2yop4YQrrZAeAfsEsVVAzfFiroRmM5cPciPi0ML9kMN0RC1nFqE
egD6QW+gT696kkHaXF4rdt9Y6BXnh8iHa1K8WpZ6CRh2xwI68czl3bxqvckBakRYe5z7vtPItkrn
ImzdwsljPv4dcOx1nGzob8HkdsG/STOW4CadLtgFgqahewWUpFrR4W2m25e+ztyvRWRbWz3q+wNF
VCFEZuhd9jPCKiZr65TsPoLeh7EduCSJ5TyuoWs4P7XHHeXsM4fxtdPo7YGG0EFbG9bcvtdhYl+4
pOwmO/SfOGrwXRAey/cNHULrD2GDtHsWEv//FmbJ1Wg6rfbzRcUYdstFwQ14u6j6bLS4vCiFNRoO
FUwXughpm42rwCinl2QyIhC5VvgjtWvnw7G9QxenObLlSAKOmQeZ6M8InoG7qc5Dd01A5YYVYKLg
SO4pBPLIkCWHnDZ4IKUUDTUBmM71wpyfadY0QmZF6Mk3FZDjR/U/LDSyDLXhHaj/bObOh1zXJTcf
dNC4bPrUjwanfSPLMOaFr2lgiCQVNBVPwmcUYpRL/NAZpyjM5n06952UNzHXLf4Hvw/l7/Rd4UCS
+DEEfZ/+JUDLtcmPrOYWwPHCXYIHxqsFgAM4Eng1bRDndKBn/bN05yNvG+3DDWdtk9qlcdSLsnme
cwihUgSkB/ypT4NXKBc/Z2aSnCsT7Ef0iem/oiXlbsAG+ZlMQOBC0BwIn20UQFIpxPn/xklRSRs4
uXWKetCrr9SYjNSYtgjAgNwbK2WjntbJKdT91TzIgtjYTUJYEoQC0O4EAoX97Y1tsyfJrUV3S8py
ebmWHHIuvpEJeF95UO8E5pNj2H/jTaHZk1DXotkVVkVKwSyDFAy2OOGW7tqQr8A9X93Z78ZlA5nr
JH6iB8Ryi29z558PCMEgl2UL71gZpg/m8ehJwbr4lEYoQnVMkDhoP3BhMg4cWSGqEqStKaFkiCO3
Gk9/v8eTUn9qA+haJFzEW6OJKlBoO316KbxxG4qhPS62pEPlfQtFRpGCa2GxAY+dbTW8CgMyZj7/
9/TZOAP9BzucZ7qGrpuO5zBd9x553a2oA4HV2IXXYQAwsXC0YZWWwITljOebTub9czPUtC0Hmyke
HB7zHW2q1ibk/pDuH5l2Xrrkty0LMMjIHvzF6DFs20fNLUoqS94RTIAgAQor8K/QgV7Y8Rpnuamv
ZjwssEARHtbyGsjjWm50CVG7jyf1nP/20LPMofgtapH6LiAd8Oht6+JtjItsy7RIO2mzFQA+UjXD
tpZiJ2SstArwgzRckVfZaUiNZYzXts7ZM5ugUJnO30XtRTur4+bO1jz3N8faIPtjr6aoxWuYVaGW
WULHCD8WFa8gdTFeyWJybAVBCoz0nAzIXageplFurgibJqTwiNX3f9lTGIM2M6tAezvqjq/hAHhD
xjpv4is4P+Mrjg+NXQTILG7EsC3RWZPFF73tfbKNnodkVJaCDggomidqUFNt+TNo/DeAx1RshXT/
zYPCS6RMnf40k4Oida+dDmnZvC02/OqmJ5qBHFrgoxDMWT8u44IWIUtTIGGiGkqiWtXuQaccPg1e
dWsavNgFfYuDV1jiEK+kOIFGV76XrmRib11V0SFKgZXHxvg96WpxBBuGu8ZZ+PTdGp2j3urlO3jN
xDEW4AMkJSRpHzzskFsc/+9I5M61UGyMDKp+xFkolDL1EqyIAoRW5K3CJngpmVjpdqC9MhRs6IVg
h6BzprUT6rHPK1QhbJMYhCEcGyA6HYuMCgdjZtGYIMzoUJwriyY6V+BCVRxAAT3U2n0297mvZbl9
iKTG+djHArwQbbel4WSE8545+LWWorW/MH0SZ9QCA5Elh6BTLF5GTV9itRjzs6lftTjXfaUAwZJv
Q6UHF1qMLpVXHXS/dOdC6nHUTF44J+seB77cXqeov/VbMBhcgVTori7DiRM4Vo5k0pmAVpIGlsAT
BPgWmx0x0D7LpoQe3wlHDUcyFT3ucGMX5/vA032Sy8tTQKz0KTOuVWhMqASciw0YZDnEYCHdwB1L
XxkiQ+0UYHUfwWDOZy6J8J0CJOZzARZ5A8jH0nfN8c5rSy/N1UfoTYI7f/zAj3s+E1O4musKJvDU
tdhKM4os3aHKFsRjg+ds7IDhFKeThFbUIN1bXspyKoE8RvaMvGFlxbuY26DNSKJ55xQxaKm0RP8a
5PbRkXUtOor5/IjV4kkPRtTYxc3oUyXM1Bp7Pk7FR9/lOVDww7xd3k1i+cJCjyJqrEwDjq2F7MvG
7OTtk15dTHN6ciBjvbdxkHYAzPCiCnMmznBmTWU4OsSaDgAiLl5VnlOJNIXAmuWFl1qe0M4Rvjx9
DyKGFmXhV1PePKhX1TGO0sNh69hZYS1ecvSoQA5cIL1ULNkDowERDEfdMQ1VE5WFBcI2XEJmnQ9R
CR6/YB46VvoaA3lZS1IRshGlvgVvET8MKGo5D6QoIe2V0YgCBB/o5k4+bOxcm1cqxiNxCTUG7g2C
uUzr/AIJsPUISb43046RamY6uC4wosayuz/a1p3PQApjCxjY87aIm/9Eff7uxAOesryNdbzgUUu1
sLBpJs7j9DYFx1tfBGdXwzcgMYvx3UAZF7IK+viOc6Vbb5a2DqDVY5cyd6sK41SdXBaOM+gwZEmd
cg9mD07qUcPvUjruauvsAGxot3A1E8Xu+CpYbDMbMZRyEkiMzXE0bJIC8jfZ3NYM9WzSKN31nH4H
Fybfkym1TNzIUU2dnaPAWqsw6gWoEjASXFB+X6hp8+atEmWzT6Spp5sXOdS38DNk+a6p7x7FCdS7
NP0AFufCYUdIdrBjLnt9r/EcqlXotqpL/i5KTZw7dr/wzzFpF8lV7rrLWnfLqmXKvLiGMde2j1e6
m07R4PY+DlhoH/wsH0QaQpCB0s+9M70D+s93ykQ9akhviKYu3kk8xkYTaEDsKIeIoQYqYg20dU/t
WODwJ/3egiDonQnRP+Nn9oWsOFD1oPeZh6DX4uVHPVvZJnbrbE9e3YEYuECBOrK5gJZ73iuDGt0q
wnYB77d4LaYX5OVlGMzlz6OTQGFAvkKTV8Uxe8abB4pSoKJbpJsoaXALyik3G1wL4iqpfx5Cjk5m
boMrS1AR6cvgzuHZCuqpdnqpEqCkeRCX7gFCLhZOlni2uSkIQuYimiVDmy8mSC0TbweRehCNB2l4
R1bUblhS4rZG7hsHCBgVsRJcZKRGUX8om24LdyWMot0sct9q8WWMkuP7dRYjLYR9LkrcbJx8T3Ya
AnExacfGcTQAMNAjW5PEH1pldcAbwo7zuFvEyKygALHHP6dZU60VAB4i8q6r1lZrDF0T4a+c5LTx
XELllNxwAkS3SYxJHIqi04FwlvtR1SxGlvJXPUybnRn17cqMpmqjKPke+PeUQ3Hy/SpEtIBWpcgt
xj0IC1vN/qIZQ3Ee0ymHBi+GeRJ5z1Xs7CqoQA1+NvwFBH31ptsTkNJW+DVuwN9Pke1kxTjn1qB8
LidCeKfegKx4xjOj4V/MJG33tpWE6yyZp2vKo0M8TuBGAGRPXGI9BWgyjqvtVID3VMgG6K1kwkEF
uk2Kxxm5KZoa3g4JysaN9xAytydHRxoV5HrGe+CYvzstA2eELXbaaCffWdJWawDtqyevRCKgdruP
GorZsgiWo3oDPdXc2czJ80Vqh74dWvZj8F3c5wLgk71f6lfXmHiAPz91uV/FqKWhiffnrVykKVGv
i58HtLDlewZO+Cs/Eb245G6Xv8THRVunCkEBMEffg55VmxEML6eh7OyrZUC82TQbVERqaeV3PQhW
M8mtilIVtp/aHEqqkm5VNtSjZnaTqV2pMU1jhg0Y448Zv5r2YKuS8DkF39Q1zEVxqiFA6DNeWx/g
OQo3gVPoew0iEx/NlH81RWograGVX6Cwho/fRtce8gG7VBJYupkDZkzZo6YFs9J6NNmwcGQuVJhE
d6mYLtW8xd1rOzY6wPB9LnXHqKlnPEZOBHUykZie3fjUAzL6UompeflhoYHdVu1Lh3NYGUMWIQOn
2ywakNnLHRXz0zpe4r57g9WETL514Mme9t6VJGPFMFenyZmeDGlSdgjwsnVQVNa6x1s2qgdC71Ky
sINszszBdG+ZBw+7ZUDIQahIh6Y09FDhgDfIznzvJr1YvHTgSl6eQVyavAnqvCoPtDVSVToZq+zA
jcj1lxcGIFwOdTuBpC5xsvmrBgLvNQgh7CsbDWtpLBa9oNIYsgWfdg/qgxerinyKUvaxK7xdOqVg
LJPTlSPpI9uf4tbctG7B96zUvnWByaKtEzTJyc1LO38fOWt8UCnis9C4yrLCn5ygSNM9xAFqFLvq
/XF0LSdbGTFIDUUWlJsx5ICN2UG4Av0WSItHLToEjQ3AsQ1KsSAdow/RQWzXDM1h7cohw61mUxYM
JUdOEn0kFeiL3DLKLzTURtyqAfd6M6Ed/SYghdtAwiI2vkQGav5BAzewdZkA1tnkKD8eBifyPZn/
b0bDm/edPA+QKXHsQJrE3VAXH4ybSxT5l1ByJZT1p64VOvnKtax4M8n5PXJh7oaWJncEthoguqpk
E3CBjV1dTOEpgqoM9x+7LgV4mROelm4NYNfBwdn/ryOZpX14U+yU5qsWjgV4HyJAl4oQyc9ZHzQf
W/EyXXcOM32UapqnSn+d2giMWLPJrxxKXt8FttTIXdYzkh56vYUeS3dmUCo5onZ43gV4H33Wc0gK
5uEsPrR0+FMHwOsvrMPzGhBXZ93FkK6KISdoSMSAHAmAJ9VoYinK30BRostSmBinNnt8RhAFyyFV
y0BpxFqhFi0+kM0CeurFhdhmWxnXGfmnDDtCnI5HeI6XrakdqVnG5Lob9xYQ6KvFZzHO/CHFt42i
OmTQTipe2Wi6cpSQXz64aQS6gm0RgPUy041tK7UCmZv0GzOCuvKs2cPXX9hFMARXJ0zrXUqg1Ehy
gk5zYJ/ADmefaHjnofFcbLscFDQUFgfF22SFqFT6jCf7L2f+mN4jMXJ3AdsQry1EjLkDFehIX4H5
m59Ds6Q/YMhKebpdgZcCRtued1DN8Q5sTCwok6U8PBpasaUq6Koa+t1Um0/ccG+F0SC6y0/UlHPF
yxXFkZuMNKQe2aIREqr4XWAO1UVTjxp3sCPfGesiWjdjAebglddMyToZk/hETS3aW+/BFow8OkE6
DkfndVmhfQgnf8Z0oM/tAOTqcp27wGWm1yTfSlTESvGByfWg4ZBjR4/yuAfpcCMds23kjmJxqFu/
qJK/42SEniPwRVfUaXrXPJ+Ni1wj1/pjlzTYAUm2BWTbm0vbBs2IjC7GIMJbWy0eaHc2iiGvKdzS
n2Mo6nYlxOhXnagxkfyD5mZ7x8w+KHBi0BjGQcDvCl478rCqVnNfjCAHeQ6NvsS5msTzqhDC57rI
vZ+opxqyLVPw97Ltujw+gJv4AZ9EhgV41FSBexy9R8QTYYlY4PwBcp0/UfLqnqjJeHfrPdpizQZ1
AyrGVVzxc/C/z6Xl9eGIOzgK6OToIdaevGwTBmW/3DXoL3y5Myx3Cfq7z+UNxaB7CwU0W6EN3lHd
DiiAQu/vLUv/4ZbihNCjajKck4IBFrlvKsJeutxiqEUsrAPZvDRPUOFAhdv0U3UHwHEKzv6ENui0
c3OoTypxr0TXa99A0mPHZ2iCkSPK+N6EHt4TmaKZe5ciaI7IOgypT4tALNWvTGixmVIUEwXQUE9P
3WAnJC4RjPPy1NXgF/KC+wzSMd3w7mq99Zyb2msoAZGGBS2CKXVRl+jWyaZMzDDsr5oNYRBKRA6R
+LOukfKixKMHSRYb7DvdnY3CKBEp7V2L5JkyUe/TTlFkokaureLVpIIhQRY3R5MP9pbOsx8OtenY
upyc+ew5u4eTdvKpY+6ad9EW73YgkP/5WF7FkcNDjfOKLhgacXywWucr/hlfkrS0NthKxFsuhyFK
t0ERKyqfvG1ktU/GBL5gpze+DJAt/DJBmkVGkmXk/Blirt4TTc77KfYnyHIeIrfTn1sDGlJ1hCdQ
r4sNFbAmgAef3SSEpCDeWVu/a8G3GOhvVM7a9glO0eoaeo2yEhbJsWRr580x4ZW+WTCli34fBy/8
Ko/sCYSGKG7H57MvCpEaWWJxEADVq+3qkOmmPM8PINIW1dqmywTKctwuWJMx0h3wl1K3T6wApA+I
rCEMt/RmHBlqG+W5W4iMYIcfD6JxF10GJc6gdCMebCX3mnXlgpKeHIV8MaIeNTq9GKkxKTsAhHE/
hbxOn/G1C0KHtZM0hXuwgh5Qt5CBb1/KYhYS3F/FLLcvOKWtttgMpKuatDLJz22O1MqAW+zi0kFw
BqYBOVWUk2dsaVapTelqGXOpV2yFOG6YUoB68Z4Tnhza6oGiDVs9NWYe0jarxUdmChgh+nfSvwN2
x48hbRzVPC4nL9NoAiTd/gIII96GAeQot3TDGeguEycvRm5bR4+An3cOSw8qv6mcfJt45nCKuhB0
wGPfvFHjpfF7Zg/5hUbt5Lq7tglMn4ZMhg3IRhnm7LyQCQLI0aatUYWodTEOoqDwfIUAw5acs8GR
ywS2cNVHrDqQjS6qI03MhmkbIuOIjG9kjecp8Li1tQeOelMLWbkudS2kquEpokIr1mGXQOZBB62X
tN056r5HsbARTeeiCnoId0TNmmxNFuK0LHFXDmDr36BR++yhbuq1G5vhJbeGN9S+lN/wPOG7TgPf
U5rPBXYKJv60gqF+0sZOfy8jga0LZpe1N0G6F2QbNMQbHl4Uojk6LcOoWcWxW31Ns8m+BCNqt2i1
0Jpw1h+GxZ6G8iMAKQ+tXGeat6HFUWUom6ISKD4aUGoPzTe+ODQkD3BukqEQuuU4y5MhCbdMtlqi
zaRal2Uw4lU0gVGtM7fGytbH6OLkGVuWJmceFsMWMlTOqu+cxFmjaN146rX8bZqFgfuDHNFSdtsW
h7mMP+hC5KClGHQ3J9ZfS6vf1EGcXMwKv2tDNgFKTo9jpr2QSUBaHBqWLiCOHZ4laxVHPasv/xga
YzrEYFq99sghX0HjPTwxYCgoQNm1zpt3ImqBl5GxaqEEwp2+G0TGVgWT9/PDRcH4NKISeG8GrDmB
fvHWIIcvEUafY+qpGGNE8s+FsIAyqViy4XDqfr2HOPI+2GiBsHbxq0MJILSTfyzwqzjLtodD2UBd
URZ/aK1tb9JBQjIp9avGS6IYBIg2FMdTiPRK/mqaA52sf9gorsNua60lQ/tCwbSWmjt9Xk/Z/vv1
EmAifZxgoswL2tCc3clokaAWt83qFI7BloSziLBtERYjR2Jp2yVMKo4pBa4Bmr9qlppKvZ+dtKTh
hvux8aqjOk0sCwHhsEJHmvznE0bsmOoefGTQY6sMtlfe5cSRxigIv5/MqgFlR+SR84A/Ynsc6zX9
mmw8dP6Gom1bg6ww8S4idmoIlA0BeHwkwUAiyQSoF1c6tAdxkwLp972dnNTkbgKmgIdpyk1L0WSy
BShgWgVBB2jR5zVUMJcXV0OTSAho/K+XR5mSJnAUpqLuZqmlHj7Gry7euaOHymkGoPnPH0MFO/No
QJvw50/+MFSf1PDS5zkt+51aj2LVT4McZCvpp/iv7lT+Giz8GmjGDAYMvLq1K2sA/WIn3x/NeAR9
KY011lmg7pRWau7GBkUtsVrT634+ma3PLBz6oUA9uE1YxlyuHSQaqFKXaWRwRl5FW+qqi2NbV49S
clROWVZfpkxWjffSaXQ2QY4vr1PMT3UyD19Mw518EA06+E5iOKUoTGOshrqhHKYZa8/QaIlBVqUN
X6zYS96QiCcfNXKxZuggZgXqJnDsiknSNvSl+ULNzIMPHaDjkzIlUnXbDpOrNmnmi+B1/Zywv5Xf
wT4I+9bsWZmaTmsOc+eBGTLUbyszcM9u8dqFgjW5DgWDC2xY58L1cHiJT0AOy3X5CtQDw55sED+o
Ie1ImUYPiqQTSmRq5PxiaM25eFQv476IrZMZWEiAgWGtXqkxGWM2mCcvGjV4snVVVu3pzkQh1Bhy
BeotwRQ0T6G1u+WLDM8zV2H51W5mDxu8EvsO4CmgwTLaI8CVpTBWHNpsG7y+u2cr5WV1dMGLsQWl
RoiqKmbkb5mxzNZn8F9qELpYg64OpPITRH7OEZ6qZ7dj7ibvJaeBpt1syluIPBlWFBiGM7gcHBOQ
GMCmhhUFJcA2VGvLG8ozkOu0wuJtUBa/Mq2Rb3raww4u/i96OEBYXO5eaXcLAoRaYmS5uUKhYr4x
OpTLLXtm8gddHB2w03iqsjJ4NjqcOjZVvoysfg6epxa34FpnKMiTEdSYBpA1hod9trKlHkOdaG0Z
Pk1zHdd7drQxPTKR/EUmirUGfO1tpvnLSF6BemGXbviQsx/fYuguuSv1nMtH8PH2HTay9Nij55wz
GqFvaLgXqOem/WmLJwguDKln41jVtiFc2XIIcsVFs6KxGRvojrZ29gq5waAheQZZLaE1zFx5wBBu
eTYVzwOUW1FG1TlbHOECrWhVA2j8t0XCjN9sU9Q+j432lQuj3c5T2Z49uzePVVXpO71p9QMQuJPP
R31HuJwFnFPntj/npo5qWGB1oDjZXo1yvouIkQH3RxlBEz4jwpanfjeDyVpBOTgTIXBdEvlBcBBP
D2KgflKxpZgb8kMCRe4iEzMAMaw1Pal18BYzQlqbKq9BHMF8A9JUJ1fMt8YeU9CXqvHksP4EoDaF
mZ+xd7NMnLZrMWmUjkDrbvrOgqpBHBvnzoa4pp6PRzJRAyED4AVko1kOEFkUV0FQ8FAZw/HOtnTB
5ZnvRAXA7wte2n6nN+C8hNhZHk4HB99j+0K2nx1hFsbd6yjZwmQwWD2gcdnjd9bqKE6zRbSBiAAE
Wp2mO9DM5WXcAHpz8KAYclfvCXAO3iLjDghQB3ogS7Vo70Hvs8i9EfXGs4YiUUcfzh5qHE/CiH6y
haU4kzfoggE3CTTUmyFRieoiS6xpCLlH/HJVYB29T2VTnqvRqfq1h93RKomhw6tJsp0ML5OQOBIQ
IjNC/RIUttwsVfoWrGocUtRG/MQc08Gzzs3+rJod/jaaP1AG3UEDc7J3JetiLAS67QrbzQlySDWY
t41qlwBLBSQgWLnJG5Ygsl5NKAneQ2fqNaYhfoI3N8WgLtsAQ1dorcnhQQBjfwMy4JUFcGNJg+UA
YnGgrnBHpLiQmBpXEQMX9jImVwrQZo4X9w4CcG2/DYcigYI2mgBfeVBPW225onHf1wHH2UiuH3qd
r8gdBBmOvhr5QF+6auZ0DWzQgxDAsKgdcc6CzQ1oKDGHvLULACqkY0px43Xy9h6M+MNB0xdKjzHI
WvAX1uYuAkKFu1lwMkCgsmVhnqyiyAPKmoyNxCk8joMZQAXypCGSQTSHhsqhJj/YlrWEaU3ryGZN
Nb+h5EqqyDTlmxexre2k+TGOJ+9sG13doIgAXWOh2JVSAxVjmzsPRFrYsOoNPm90vWPQUjTjepkf
mthu9S2qB+US1ORIRK8cpy83lMxfsvdL4p6S/Uv3Hz7NCIIdfjrHfwTJ3ZqRjRNO22R3bsyjxBPv
FYrDkz8rNcSrqAWCdaRsyYFNPn7SBDy2qxpdiqTxghCRs8uYW1Cdm5n/4FDBuQNmBPsGcCOtB5BB
/mGleLnQmAHQ2z0AjvypHv85pmAbvveTp4CsL3JJOHakO7Tj4MjInIxvyw15uWs/APTofl7b7Qfe
oMVO3aXVff7B5qWGL5wBh2EZTpBbJsDNUBvVWjRhU6zISM3/daxLVjk1/X9aw5BccxREHyEV1R75
P7yaBFp/UiooD5oq5P1f2Pq8nfwqTYxFlIUEVtQ06v2fbHh+39ZbtFmk0kue5cj7dvaB0p8qWToF
oKusXLvbKAeYrX4kVH+ZPKXc6qPHGmvITjX9tHWLITt46X+R9l3NbfNatL+IM+zlVdUqtpU4iZPv
hZP2kWCvIIlffxc2HEHRSc49d+4LBtiNlCyTKHuv1YSnQDatbwQ3zZ9kjCE3EFV4wA36m/F/j8dD
tuNd0AMI+tfFZhCTzKXdfpuq/H0riZBq2VAvsIHzSb0mskEu7trBWstQUg72oztDs0D2J4+TA8mp
oXgWcSrRGDQn7QEshkcdinoFsOh33ViMKDAHVHtvb5g8kq28DvO1G2SgEO+fqcuzbUEaMlJdAgfK
S2ym39rLIOzqpAPdBFY+SJFH9WWKXC6fiQKvReCw94Az+Y0VjEmCsKaIxBt3GI2JFIzXr9VcAj5C
sospv5vuH/1IT86eqBZvrcnFgBE1HsGwhAL2ZcMiZPET6DjBjSvo8C6SyOQkoGYixHGkLHLQTFCf
xOQGyDZjO83+dxIR6DjJlbW2U5FRPpiynZb+R0y/yJ7CGkfO+p4opnaZ5Uv3YsgTYCzRcPZL3aR1
qrcujalBfgEISUgTA732RONkNo1tNbPvd3ZVbQNxRgtLYI3u31BJLMe9BEAIeR4HFj71YD+Vg9aN
AKxHvbCMdxPH0oEUVuSbwSorcPgXFCBeImEZgwvIGoTX4//EdxugvtfA9UkavqGby5ogSXfqI0Ud
svBXdLv6hvRHot7NJ1YfkczzcraRPoqgZFQibfFt6h2U2EA2eH7i4FgAFTzrUbXs5ngnogpbacy5
n4czScnSNdLitDCgrq5JCMIaJJKDXU50KHgGPfJ0Kt14AWsypnBR2uG/hyZpfhKP+7oA8bsS6ike
Tf3acvYBf5dF23tHGrfh16Gvxdmoi3YtUOK4YajzOs3ybDcPPY4d9euYetQ4YwfunQhAyFKpG3IT
0vdOpoeVP1dbEISiXPJqBy5unHAFA1J7fZPzbZGZfok03xZJp0ERvgIwouIXmgCikGhAHkIjSXqw
Lqey/Kx1XRDCgVsbczbgepIwZHF+yjMbADKjh312lgNeFwcXyjAjQxJi2xBILIvzZjiCVnsbLyAo
DAEQ+wAG5ctN+cokq8M0SNzvJlpOHibBw6EGuN9n+Ua0Q/lFVPxY147/A7mZn+zKmj5xK/e23PXt
E0DMzceULyaI8ABwjVrSSq21apwh1yiYWrBH1pUHvf6a3dE8W9haMYuqO6eJbW9cVM19KtLiXxsJ
JP82LbDpgeyG7/Gf3pj4azlW3SYfB/48zJWFiT+wRTtRpiA6qjfJzMG69wdyMABST48tzq/XPLUk
MR8Ww6ju+UUgRi6t7U9Kfa+4En01pTGt6SIU8I9XkhfR96EufA1AQ4pC90FDRUqmbkEaVvIiWq0i
SB4zHUvfB92q9iUTkmkTrb37XHQhJr8yrbi/2vU70ZF1PGV8/cA01FoKGqOu4iB8LBSvn0pfTP0Z
Wvps1wvd/G10LH2rN9+WDqQ/LJChQWPUSbDTKyJHgtwSVKIhg1aKco2gocA0CG9DdZVO9TnwqN+Q
NsjvDhwESC040fORIQfYlEfBQWmK7G8UHUoQg5bbLd/R2KPKoN9t/kNNlkkUPloyjnIhGeo/UcJI
MX+3QTZdfApAaAQKk0iVh6h6kAk1R8Xyfrax8NYVIkKK+7ix96U/lqv7OpOiKwGAlwfYOSJ/BzzR
prkAw8JpoxmgAU2BKQ4wtNX93Hww6lJDRm2JNBa6tyTLUBFFXVKPZf7eBH/NLrZQwOdJaGVbzuip
dyczMm9AUqK0AbDsuB+8AUlnGGk7GiJR7C0UDf9/ZC4oOTcddp6wzJzfcpIBTWsc0+UbSVTKsSGV
2qIDiEp/45EUyJzJe1AKJElXIhH/mt+MM/b0fBPDycBQMTX4Xh1J/tSxrt1Hc/ou5LGkVZHsUapL
6hvpxFHIi/dkbGwjQBWvGN+6SPt+ThtAdSRJWbqroG6+NKg3P5CMtNTEsV1vfBSbbu4UmRjmhxJ7
UittTD3DkTVKb1ewAG+chX7bpO/mkokt4aEaCejcVkUdfTexm7Uj2dwH42mUaKvUu5MB6Bkeyi9s
QIU8Ly6OJKIF++/dhEyjBangWxoHnhPvRc/HdCsKUB3d6+/HvB+rnejt5GMs+ngbWGP74E5N+wUI
wqAQWQASUZvNqUJh2LriTvsFDCET6pgc86kDyfR7wKS+x8Fi+BSE7TwtO2OqkSGNXcBgXxVuecq8
aGNio/xAowrYQci0kYqlRIH65NlBvVIqKZykkDQkw2FHjHmRb84PYzLu1ZA0RtVWJ8POf3mT4010
A1CxAerjEFO4DXjN2wCAT3fRCwNbPHQ1FZn0jK6pTOnuRI3Ho+iTcqsuImPehFeu+p7JSN2Z+ojy
ovoTyu8jw/T6oEKkDsP5eo8JisEH5A8rEFEC+y0knmiURwwp3Wm9Iw01pACxHVY6ZZACV0+CkWp1
X/ps1YAPa6dsSNNl8ee2c4Kd3gOmHu34Iskcj6m4x7PrumOst4Jv9o5rtuAnpVVkrr3vFPoCfwob
g69s1ZjJvDEj8Epq8kdg+/9sHcfYkvyeQ1LbkfrOVw+pR2SV1JNBhXwA3Mk1k6W2JRkOtZHkqdXa
j2SRmb10U52cw9xzX8Bw0CK1oGv2E5Vflp51csoKUMhdXnQyV2WLf9PoyGPrnYVs8UczbbeokDfq
bT8CYSlKUqxYCE/BF61Sp5KEh5pSkuJoO4Mjm2qFXGUOSrFubS2psLqvOfAnI4B0HdWzIAvFy80Q
RFIv4KjAYZbBLoQUzF0AFq40aLDCFAYhMaT3+MJqDH6hQ1hF1YOGOKaeW9b/cFS4oS4P9agjKgx+
LdkAkxZvWJhNm7u1nOeal8IWxlHLgQbinOIU8wDp3rK229kc2TRJiSNCi3abHbnxbJfTfOyyF5Kb
RKiA0nU/A9wpsqvLBJwWUyxrpuzc2BRg41lTpVRad/Mj9VRJVdpJwFeppmKrmzorVXz1uzcVYJE3
adOgKNdvy1aj483OcMAv2or5CQAFw8WXjW3UzYY3y7i1XBQ9rBIb1HsAukKmRDZcqCHjmAELsLd4
f9CKPOAu0tILVx4SwpcMExYC4sEE8oyPDRHaFZHN7LpAQ8+A0kcyY156rICdbxGz2mMIBOmHtEWu
NJKSFiSoDeAnbUqxwv4HIC79ob4w0LNIYMvQM6oYICyZueKAxQKlACyKmAPycpztPcuAw0qyObGS
rWMiidxB4tYjC4bgMQQPwTaQ2AoLcFEFeD88oBJ1+PP1Wdacm7TA0Bz8ej0BJ+TRyPLVAhRwtkIh
/ltPyiZwhV3wt86wSATM8UCcm8lUFliYYqybaPa7ACDOEJJaoMhlZSdhudGyP1qHDI9TQMp2x6Ww
wT2+GNPeBmbvRxpi9jbtLe4Db1FqUbY63wxJ6yyi+9h818FzWcFMN1EGcbkWfRWqG0vxVWIuLO+R
bO7urKTyZnL84+ecBhCrgvpiVksuPa2nFcMU4o0KgOfLn9YPJKtisEOB/fzyZ/blX/5q5RAAB0hM
0WEsh+CJO07w5BJGHqgV1oMckoy0UZh1j8i3WJFcO9AwAtKY3HU3dqRIvJ47gKsprQfPYz/ujCnm
lOBQIp+AECsvvdTY+omA9b3nC2vxHALxm1siRRLbVekTznYLcxXLrhmhOrupP6WsSJ88J3InJCAj
O7IR+YFkEeoe3hwwL3bXbrt4GxIGkRisjQ5dYnq2xuymWtN3TAsk9a1MSQN0Cx693n35ajlF2hBa
+rr1ukobW31aAw7bUBZk1kjQ4LSxz2AJCk7gyAFVmwnI5BQpeIlsqMetwdxVNsM/q9RaQzM9aTsT
iDnrYmgi5ARAQR5aG6X10cGU80hyHXjMe7GzspKjPMpBcTHIEAd5YEvk2OqIRA4VJgCNr3Y3spuu
8v4Vi8JkokY1Bjn37dtF6nzCCdWyzL29Hqogf+gaA/i8WVheBtlQD/BcX+IkK440QmV3dXGRcf1g
twwk91czUkxz+8VY8KIb2VxeSNREDBDT0lZYzYd48ZODeorrEtq5Q+5lXwfOVr8J6IFODT3fycQa
UlcyaEzqZUGKSr1QpgTVV6J6U78J5RXIXF+AhnQVvNWfRRM+54aBCZYdAoQ/nqJ6pcYp6DAe88ax
xao2wAnV1P4pMztYoiwVECZSHdptCpg6Z9jQkBTKxRmn/ORVw+42GF2HOTiuXtJO7G+iLQFH3UL0
L2v+oZnMzbSqoZkOTX9cx0Ety838h2xpnAQxflj8+42Jl2ETqkUeKOqTisHETu7c+Ks8xN5vTU/8
TL4bUtlMMzgwsqHeg1QPuHFXOfVIZjrJs4njchPJoeE5ygZ7zSSwbCKbkQNnJne7EtDXGDo4rb1R
dAGW5ySjhoNq6bkLpvpBKygK+WpFZSBfWPndxSdrQDJ+nuIcBLKAhU82w9S5yERDA256F7isTnXq
zf9QjoDnO/WyIVusHpGdTGPSmDgLWAHtJt+RWhvqYVAHcNFj6lFjBN24FW7Sq4BaoY2VcxItP8CF
422nIBZHavDdT9halWMAfvMSkDggnJ4CG12H2UL+cX4ZvKlg6pptv+Idijlv1MppVKGlP0XVThRO
D28uTxrlfn/5O/uRboxcqQniHdDOm2MsOSwDxXyJRJxjJPkyb8aeXcx70PedlCy8Myd38qEeqamn
FW4OkjScRiMuJjXAmKCukmon5LmjUtG1P+iktqyOknVVIxt4ocS4v6exKT0lxk3C645VO+F3jbw4
ctEJc39MoJsoeO0FI8BFixOAJ16XBi9M5KjwsynZn4npmRqie6YeKWLAyhy7dlnfyf9kS+F4aocb
UOAYq7/GvPO93g5IIaozqkgHYwRCXx6yM3a2p3lHXXcusnNfOmewJg0PPqsmJmtd2drsxbIRSIYE
a6r0Waypx3GeNA9wlpBtJispANgVZQCmcoTxTofzIvyewSOyYqXVWgd3cqwV0lxjYLtM2F9DEp+z
CRoUDqjx3SMotT4UthOcb55b9FQiN5SpOWv94KIeCPaCR9VLP964ajNy7c3SQZoCbNVl6WGorv12
RX0jygInj9iowIvDwMN03aaL8VgF1W0zTZl79EX3oOXemMZiRePOm95hldAc/uTaDYa16Zjwkd7z
W0wyBqKJowMXV4uFIY9h5QTmOwMlOgftqi47yKCsHW+DnjvUP2Aj0gamTeHb9hEVd/ZxtlAoiNpB
dJWqTEZg5HhOH2wXLDUegrbc2qHXO4BPgxGpqXfjE86jGZ20StmjgnaVtH0atWCgthzUWSQgIE+w
YDq1Ht8CPqZG9iKadgirJxpelWSq5dQjJRC9tndyikFKvEiU8s7dAJvZag7HDlmmwSp3InZJhzB5
X4GR/ux7y7PJ6vS9Eol62C9GD94BaUGNwWaBBQQQFXEo+GbHfOuypJYDNmmY9XneXCJrWmmn3Fri
w5TlWNA7XZ6vgdPWbO1+KQEM8yuIPeJtjTIf70B+pLDSYBXYdXbhnJt4luTVxEHbLZMekUJ55pI8
wMBe1kNlVu9otPRF4+xI6xCrQOv2/XpKsx771r9cPIPz8NEJ552DQsWDMlQ+Q8iqzdJ57a6PE7BU
lF5wsVDDf6kHlNOAQqvfkkwp2ql8MDzMg7Wsdu0MoArZQYvmaAiAr+GhkHMWTyQnkQ2IVlDPOd0h
kZcJgHhlTcDZk78Mc5oLPBSGeZ+UIE9Z6VIHW2pwWDbvyfBG7S3mbz6mIRKU+1ylgwx8V1VBWh2N
LqNCksYqscS8Kb+QEchGR/1lXeMu6a49y5zB6vZ73YZ0vI3YDKvQSHpkKl0Bz7BFA1JvPJMJukwr
gHztPFY2diF+R0ijIYqqX1B4FB9oVIsJe+WAsEMeIhD8tyTMjUo89CqH3S5GDzCwCea9bv0UDX54
dCVUHjLoJ5BNi1bJKg9EISvksyk7t82iI3lR8wc5ia5xyZ5EOi7J1JCuCLhEoCidsDtWn8C7aD5T
EyGb/HncUd+KhzepAw6sUxjNT9qQlDZPxz3wtrGNcY0gpJc/jQJvE8ve3Cl6VKrhOZQtex2dPAxs
+jUAHj3hhLt97IZwszh1+iKMBvlu9TgdadibgP0t+fQjdc30hURAo0QanGHfWhSl+EFKEP4kL72N
hBmKQV5pV3unqwWZdXV6GVAt2gAEhAMD7uAVeBZR08b2W0/LGO9SYHYgRYdk/dXkzrhu42rXsBoI
tNd4OqgYXEnUzYBoHSC3k3x1KG2nfXFUfnN7Yp5f33L9C5aMBwDN411BLwzZZLIBIwSgxUgIHmy8
a+IGSY7glVcjUnhIY8Nb/+qo49TyHUUKkt0E63VcnCO2zvrOlJxujNSFyuCZdaCUAzWvczRRRnFM
m189LbMAMbLprBG8PNJEKzp/jEolJM2d+v9JpqOSW86T+H8KbYFJYDJSJBE3AOFgyIdOWfzJLf3h
UHPT3JZe/zQ0bXMGb8qZsHGCcJov1xHAHNWIYHTSBM/pokSenM2muj6oOljgBp18brNDBJI5Et2U
zza98zUHRWSbnxhWxkgyw3MuMQE+1Rj1gUb6jUwvY8vlHlLRW6Ss/Xqz6xf9VUmiO/e/hjVjccD/
qTEc4iTq965YUBUkG4ujPkjIhoZZMv+c08La0sjEFoOS05DMyIGG/4MscYsWiCoy/NuFHIzJUcfR
V7c9TE8EkIFA8DQjdweUIVFRxMD1ca10s0jZYDrgR8I5RXCiZvHHeh/15UctQj6jnW5UBOpqVV6h
IEkk47LRshvzqVusYUfXQdr6pnVC7E2bgHjPGRJzFGwJYZBo7JIbnJI7qBNto12ox6P4oXKC+oEs
SHTnSjKCPWnvoFK0yx9trqFJe3cH3eijYtdxvxJ8S+BwTCypS00F7KlgYWca1E3YcFTP+v5ZdUen
6zZzheow7UG9+zAMNJU11jna7N7CmsFT8KdQdLnWEy+1JN3royZ/XEaOQ1eRfGlQrMP2jitywB+i
sdMl3djcTDY1NnQeo8Kagewb1ssEmgE4lsH8pbORikfW2o+UWvaZVZh7kfAmDo1jMS5g8MJMYl0H
bnucOmb4rwXodOs8EmeW4tmxeMP4UTg4nMRBcfwTqH9YiRQ/Cxb2Ky+Nig+NCOtdDwBnZNibwz6Z
mQB2olGghAfgUFvw9BRAui5twB4N4BoHBu5Xv3YBBYZ0eTA6JF2wVWNpHXsZ8nTdOtuUeR8/IU8+
fqIeMzIUWyGBbUeyvm48sG82mIdVNSAFtaHSjAC6KrvxqZMBlIgiGDiP2akxhV0mzBgpghLqOGzZ
glkP/M3yPuhCbAFY+qbpor1v9uwMqrQeFOYoVrOAOHKe2ev9MpRWkDlKC3HqNLtAwJ2wpNVL0NFe
KqwZ02UVdAnKKOTMguYCY93vc0xinkmEzSyxz83AW+vpRQp0m6LqQX8rpxJkoWOQl4yRSQsadWEF
NGB5FcuR/IICJ2h3CXDZyKyjDRQTklPqHCXGUaNtfzfTFlgx5wBDQgHHGHFga4HVeYfUjRHVzswT
qOydw51pOC3Aqrx5eiiAG7KvGu/BX4R1pKafRTSrsek0yC4c+tACACtjQFK4Wml7Ut9Yqi7pSaUt
qRc5UxOetNBp8V4BRlIS7BPbfyAXR7j+ym+B6qvPfsKlWoazHuuDLQAaIf2TNOrUqF+afFtYSO9Q
x0S8BM817+INQASxoxGU8ZNuGhwlPGbLZ5IsVYX632VGHrw9tMaehL0PGqPVmIGyEuhx8SpOyqcx
ro6+BHWkBge5/s3wTjYUeMX+dxPyWLIByI466l0YGrrXa/K46A5GEyiHv4YvEhQWdXMNliG54wc+
GffYyRuioY2ZWbXSGuqRmgxpSA2TznpIWiS1wFkb3vmZHDvZ3DP/0RZ3obrFxA6hvhuv/+o52IKj
DF1dVeVb9qpYkM2hqq9U0VU/t/7eDtoflK+rZErfd0hy7sQIxiSq5RoAmwCKIJwnNwSMwo2xw1Zf
nQJmqMYWw4TCzw0J3Qy/9B3Op8AiLqlTM6MIrF0gi0qVFXkBpy5Y3direGO77HIb0+mpAe4DEKlL
lInh9KmoW/6UyrMpGlq2CepszBG3JCOttnPM4T3rbQGW0F+u1FtKgJqMVqJCaiXF0BccOz9BJmJd
7sEE6p95XlTRrsuCEIysy17k2dhuUInjn1XXb3KxahfmbK3Zd5qnSQKsmSC/jtNlRn4GnlUrawAt
NflQyI4NKEFf+PubP92YCSvc6j/yzW/qRuVF7IsvBLKXWrzX1vRHV0HufhQ3PuoHVnuAoLaSJdp0
Ei3FLSrArvhL99ML/WCnhqTx/Xw+Uy+WMCs0LJISL7O6ABHJVUYmXYnll4qYMEDJtOwfsrCApzui
jhxX0h7tgDqrITZno8TrzKwOpkTQSfHUGTJjOKrfCf0OAIeN0sgMmh5JaMebn8kiXWic43a2KYi2
Y/A2opDRHJI1cmHYflnifo0zYIwNHCccgHkE9nEa26yz5An++8mK+mTNrWl8qmJvkzhO9s7p+uzd
lKTZuy7DR2qsy8S6MQEapLkHGLr5SDoyNcPpczyb8VFZjNxc8M42lweKQQ2S2nHgG/XzTl2rwxpi
2yFZQl3MwF/iKU6jld3YYIhCrQN2ToMO6XIJuAilLBh6KOSQeiRrWmx8LM5yujMjpSm9hsKd91Nu
fvtrDFLkk4hXzDSfvKwc8T0YyNxzZlZvjHwGl+DdeCnyHyEbxXn22/HSi+bRllimQo7mrsPUDuyQ
fWwpnd+l5jnHNwrqSmvc5wX+nccIP9h9EIouei56C6lsCcgCjEXIcl73jITx8AHzXGC/xxL1mxqk
+ZhnEWfFLp7AEwxKiG7ltI3zEFGWCKChi70DOJu1QWPAdg/PpfMasBmY1b6PvU+euh/KOuy2mg53
bmfUIM38mUSezfxzgY1NGhGvbmXP7s4ZB6wlJK8uNb7nBXgi+MggsC1MOpai2Y3Iq7sMMmWKTeaA
OTaGJENiVHIpefBSphNe+FJOotEF52PiWx/IVImkska+wtoxOF6LfZSHKxF68XO+JgM+z+nFMFjx
mLFuOzh2fQzG5tFs8Lt1ouK2ibOk23GAwq7uFJa0syIA9DJgeW21lhQ0BP3Nq+PY8QMFDudguIk+
uI+dZ5qP92J5M6B+eXR8UDgWKD5fchaAk3kI3gElacdR+/tEI7MU4jkGry1QaYZszeIEp7Cj8YPs
/c4L3o0WT/ZY6MlzEbiTYhhACtvk07irsPWf4V8bzElLYWZHcgFfAtYNfuBt44zj/ek6rXekZg5T
YL8K4QF/Fj2SdU34L7K85q2tzVCnBOx2aafdqHfnezckEx1G+/41VGgWIdbwZQ5w3KgF1CKV2Ohm
mvgapAnjgeU16qdJEVWeGz1QWY6Pnc16RVKXunWPZGx7rD4lE/KVq56hmEkWb6tqbepS02GLMYtx
vkVV3CTCErF+xAK/3YyoQlm1KD6Klr2ToHAZby/WfgnGGUhQJnCIe2E2X6Ky+QlEGOsi8KS8TGX8
L4kt0/M3yTj5B692ii98G4VmeUA2C3InQCqzqbtK0rS4ziuA6R89LvL3UbtY752hPg1x67zmecdA
sQqYWS+o248RSBGFX1jnpQjNMyoqTdUjWZDb08mMvmudHXftNoosCxRNfXWxm1ekRYNvR+YqxgKN
7Xj9dhZ4nJGMGqxvfjpi8vYNwLgO6cLBcuEmWHWiQQEJ6GH0eK4mZQJeIijyq+EfTLSIepnF0scu
5W+RKdKEMnPRAMQEAAuDbEaJpeAR6gKNVdefun+7TtJLUiXvKOk5yFL7kKzCWaXkfL4o3wTA00gp
qbeO3QH3VbiYrfQRyhts/McA433xm6c8Al4BEJjJxJJ2Ps5ftlgp2ltD5iwCLKO0Xqp2MPm2rI80
YQcszIxNVVHuy2G+neunIBrci8mcV2qifzO9py6Z86ZamdH8zgBCBbgpgf1rBBH4ie1pTyDAJGKo
Gt81meg3NCRFX+TfR2x8bZd+SbfcqfvdmFfWKzDujvbSld+LieN4TQTOuzLN4sP/3QIgM/XaNS2x
d3PXOlEj+tRWvf8uGwV7waF/e+NqxcZ31whNwOGyt6qp3wussIz/ZHM+f1p47G7BJe2cktD6qUpk
o9hjx6mVVcg2gAqxlvLPukHZF/6Gy4KtnBlVBWfRg+ocojsLIGffypyJIV8n6av9mJoz8EaM+bIA
DmXfJ56/GuSQFKDbqC5Ap6BBYrR1jAwMnKpWaZQ9AG38A04FX+wrmjj3ah+pHgZq3K8y6qWTi4M/
2/AA4/4Lepx6YzWsa1A5PYI7C8DQQRsBR7JgF05DEacrp0PiOhNpfZ4BQXyuvKHGiUC6yaWI5EhD
qorNTRfLrGBlgpRyEw0RVGSaNbkB0Cbf6sDWwJEImALocJSQ3qonH/03Q6loizjdBL0bKuO6EwA1
JGuvrTNkCfweopNDkoWmDcjaUYbkvhuBiE52b6QthdIOZglUjTeQIj8Gdift7al9x7/CJ+t9wrut
Rb0naNSYQOdG3K7/ZDx19joci/Zzn+FkIuqt16hw/WlTM5buyiSegCzULKc7GoouF6herUBZjJoh
L1qpMVmKFpXgO5z9CHDrmsvR9osfUbnEL0jAHx7MxbX2fZiWH3lcf8qSrPyOuvofbI7/boASA6AN
F96+ivmeeyNqcFwrS889t1FkI3tJEuZILbqOSWh24HPNA2fc3ilmNqSAh0VDdjNFpDHPsb5A5vCe
9/34wNPwGE4m9uZaMCWrI301poN9dXpPp/lGaw7Omro4LADeAnVVdoDqyhOgwZQ5BcqND8jvmCwz
xhTl6qC6ozVYD2MZY/qTjPwFeIjA5QApPUjlgT3ZCw6S89zdktKfW+c5crw9KZMU9lXugrsWv/kj
yarICg51HzrYOoHWx5TLbtLtzZo6zrASFz4yTs544FogvgnTjynfEbcADcZ6R7wDvzSmxHD/NSCN
L4C1UDFwLgbVgIIlZPehbQLLAUw4TmGSCGAqVOZEBU4Fto6zA+d9vq2FE68s1ACBCA4kvgCnDl64
wDmYh7KZlSfxuWm4SITwcUlxzia11AzXnlaQXTQWABX/7y4Un7npoatqjgzPZPmchTk2ZLv6ieHo
9akPkbgAmJLKPUkFQEJxZN6C7lKpJywqTwUUOZgd9k2U5KsASLMnp/hJZa666lUhB2m0oV9mN+BC
pCQ3wh+iITYHuIzmBOsGU6fH+2SNUSyPxnL40/GQIXVtcHPopJ0TnI89BtmRzpxADvhdDBkAUyVO
hoa0qLJh65lOedAijXIRFbYs6aoXDt6b39xI1kWeuTYjxwUwXDvNqURU6N4JCRPpjM3XaUSGb4B9
7nTtJ/3tMBPjV2sRPlin8HtYX43bChCVIBzptH9j5+xdXKDKi9kHHgFceRnG+h/b+ZmOQfptEWCb
tlkbnEYkvFxGE7nDtdOn36Y4+ZICc+HFxV79IXrXdnxEZhZ4x8ohyy42NowLPGleSGQI61+v7kG2
IkUDyrJ2Ew4LkFCIoQEwZW1PFmx0b+x7w4x3XoyssBA8SqepXfptMCevEw+6c59b5nsR9NWZlfnn
2ouWcj06jbeOkZSyt5LUep8Cf+E9ziRIN7kMsFGy0p48qQEk+qvjR/O6DtuHQFY/gUjaOlFPD80l
QdWga3nbO4UeauOJFfUxBYMTZYJjH2TBSemHzA5AjPFr1FXNXCP1RP5bJM2asDQppUPndWSJu/Id
gGvrjBJtlnTOiveFKckGFpA8AMFbiOiZy8YGkAKgj42jL2ETSD5j//cU28aJRFreJmYMDrZx2pAs
WnxzL0AUOr/Lzcg+ol4s2DKrMI8h8Ngusx27q0H45ffYT/edWfeP4YhHtqJZAM/xsIl9sMASWQJx
KfyJWoG02mSpLLEecmSPaVSghGCAaDy4+Etjc13CLtlGsBl7G/y6V7pSjQqkZQo5SI/DzH/z0wBB
1ANGrswj5ObB67zskkTDTmQmf8HWOH8RgGOSyMzxYZYyP0TGuZf7YqW0UsbmYe+CSPaZRKWNRHfM
h+YtDYuh8/AY7pqHIcUGdR+b76nhUTfswBk3bYa0Nst1ZbVPDSocH3ndWu9H1wHCtNuxG482ssu1
BUSrBwqAhVT6TsZcPGGt+9D8koSTvQlSxzixeMov3lz6qwllEt+MOMVxndt/MsoMEwbRsAdA0lsf
s3q4kAFoAMUqNVv3UrnReOoLkWwrM0y/9Si0lREo9DKzaDP3o8D39M0oGLuoZ0sSff3riEVf22Jg
l2VM8YyCn+UM30KgNez6BmyagHCtsRMlJ0U0psZf4jk8A1TlSZSesydZOw6Uwtlt+9itXovpA3F8
J04qjqnvMICrRMvnIAiK9VgF/XkGo/yrG95YMS+E1ciWz3aK6jBtNTQfSYys2+XYuGmmrESVv1mV
EdiLArPczZbgoEBmKFdv5/Qlth37qRmXoxkkRbppJbI9lp60CFXLVm6Wy94ci696iXq/0CUTkdQ3
JrR2BZk25ndGck4l4QXOZ7CHUTzToJHsF1YDolYcsQKfThpohdn0qDLDXsc+DworWMVZu8pQ9rjU
SJ2x+FbnBt+l/wrU8aLEff5yl0JMDjmqNHGpDMVrNA7KMgIg5ZwAXRqIxqu7WDfmhkjX2GTzj+Sn
Y+MgptqgGA7T0aKZVl4ysgvAxEIcX4/tevHd7Cvojl57UTYvcQmWrcryLaQzQJ4v9T7jofcpRKrF
gw1Mnl0BZuyvYlyHgpv/AHnP2w1m0DyAhsh5xS7JhvRgBGRbA5vER151+YcpHN5TPDcpAR7Ly/Kx
6lz/YkwG5jvyQrbZo8Y58dgFxbPHquQAeRI4uPaaZvlcDr2/BeIoe4jcXHwOWvNki7h5aQd3fkZd
NM63U+fNbOkm9kDD383MwnvnduUGc4AdNiW9D+OcNk/YMBgVhz2LcX6aTFVyoJ+oCzPQilpIwuX1
xmWO8eJX3ae0Et7XJgC5cuQWzvPUT+XjEuFRSgovLR6Gbshew1ZE+xKY5vsFQLOvyexuySBrWI4a
yEacAazSX9waB8jLkntfkeX7laHA+sV2sv7Y+zhOJ7mPUkQk53xNSsPfNl4THAa3NV68efgU46A9
rfA2n8FE935wxbxuQqSlsyvB/ZLnJ3MCBwKJhiodnxo8kLLMBo9G1eEwnOPvu85Bf5zj4B4BShAY
3wTALtn/EoDCx8PQPzG32PUSg5oNmFeX4XJCVnr9OEoRyWlITdaiHHQI5nqtZdTTdosouvNsgru3
24RxPB31JBNU60G9ofkmNVeTgLhVfWJb1bPTqw328eZj7ab/JrmPbdvrRJym5Iw4fWhOTnNwUush
9ZSNnsEnRczWPJjTjTYkP9ePQbulzn9sA5AGQYV64STs220qK2pcWVGTyZ4nFYEBxilSkIy0WjHJ
AhuSaQWSON48EhbIVM8sx6qsd2sk/v0fzr5syW1dyfZXTpznZjTBGR3d90HUUFJJqtlV9gvD0yEJ
DuA8ff1dSJaL2to+7hv3BSYSCUguSSSQuXItKhAyzMT1BeQOD4lWefdVnaC6VcWUjAERnl5jb4mM
+OZ3HpFT7QoUwr6ZmoMK5lir1kFgGTtowOz7OpkgMtwF2jrxIncTgUczw564WGeuF91XZcIeO5nH
+7EugRshb0AhS2B5WnkIW0t/DDUxnNVa4Zgjj1Xk9dZTwdolnDvHdIVhbtmAyHXwMepGDRiNFsfR
zs9OC7wbmTyrF34+ICDqWEjRx0qslK4sfHkaZIwWM4QbgOios2xct9ht+wMqiCZkS35NwwxU0CHH
pCRNIamMcloa7IbqfUalRmiYBpxsens/PmDfztb4PKwzMSQBc2OuI1tL1jge/6JNIkokZF+qGBzC
5DZzKiXK2bOTdE3GixlwHu0gnZ1ZH4vze0F0Vu6b2mh3OIFj4yamey+z+L+a/qvrhbYCGXcbVFsP
P8D29NX2mPZWofDZz5o+fA6xzYO8uDPd2WmMQ0Rb2Kj3TuqDDimHm8koUAaRVd6mS2S3tcsMydOE
QT5EaYiAyMrbF1qwWUxkp2aw3KFZXfSbbsJDNDstJmJeprmRjrIwIN4GlJQDZR+menzGO09fWi2B
WpTdvw2aqPeuVTnrdqj6Nx1sz6CBFtNJh+7Qizcg1arcMteGCpHwIBOhZcOb9DhKEDWrQvwOlW77
wJGBL8G6cBISIFk9xs2urRlYqYD99dI82Qd6hbIOcqFGEyGC/2Vi+rVTW92O5oFfU93cHX0d9cZZ
WvxTGeF+77V4ahqqljmdcG+lLlOVzkuXRqVyDpSzrpyv5tJolCRrcLYgk1u4oH+Y2wiol1/XvSM/
rjOodzi6ASwMb9ktNaYK/S7dxXY5j6wfk+fX+Ns4OYkKR54xSm6jPDRPbOgQP9TDaMcZCFCwK4KR
Gk9R4KYARzZsNixWglwkBURNUiTvIeX7m5lN7yL2iUpzPCx/LUmQjgyH7xHoesi226A8o5dZXFBN
HG9CC2U/vR1I3wV7HrIKUO5Ii6i7E6rpW2TzeQgOYxqgBhU/3V2egEU8Krz25mpGPIo3gcf+/mpC
iNS4l+NgvKxBV1pfbYN47I/UqwUSm6vYTVYOQgLnxTc3GBBCQOA0sWLNVw1iZKDoxX527pItSDPF
06uMNHzhjQ1c40KO/kMtK9R5DgFJ5A5JPIsGWoM/tV1UHcmE6mux5nEIfprKcTemhWQSSHnkCXkR
3EzpcmlYq+9YqsnDYqIrV92DZ5vQL1ehAa5Gk/wmRgznkQcdfvtahYywOtjh/NLtswx7GchpQoyH
827NUM55T2c/HcH7jRO5UAeAiOuTxcL8Lpv4PupaqM1eLaUXZbfvpMFXzYCfR5YYzi6rgxtggKIn
iCxGT1bjIIwDvZ5daTmA+9dZfJdq3uwxhp9RCeek4J4KAhD5FdAMg/hNAN4m3QF0XurBkfp5is+v
5WG3oa4BhVRtS8MjNsFrhHZLn7peHmGiqyYus105fLcsrbpZIIkEZuSGgU8vkXKHhynAKVmji13v
oipnlJE2wxXrEKpZsk/f4ibFs6JLTeuMM591tnn2LwDK6hvqLfasG+I9fg2fdVZbZ0M1AXRhT2Hp
Zp+k235KkPQCDGg1kDam9MyXCjuDt6DRJt8w4vEBxBkc/7lgum2F3UMrINe2FWY+oMwY591Rmm/5
UH8aoqhU63TV4HyeNOOJQgrAI7yWVh9sqbc0i7Ij2QqeO7NE5JVL2fDr+Q7QqS0oVeko5yDx1K/m
414ltFVeAVpCI8sREEE61w8gBKNkOOo7wwIc0kZcbFFWQ3EqO0KaeJcZoKzQqszbzbIQI+rjQ6i0
rkGx3j07Y8JOIhvfdBkHjY8nSOrkz6QmAXQHGF9kcaJ5fDJ/v0znKS2piqd7N6n7m5hF0w65p+rF
aCvohybIG2jiJ0ss52l2cDo8RhyE+HRT7BivvpPOu0vwEBKFJ7V3amjkw49MNcBh6ymrbDwNSllG
kNwQ1r2pmpyNPy0Q8Ox71zTvyR600lsX8aStF9so8cjkJj5ZBA+0YKVngX7voY4Zk3rXgsVq2MVC
ng2ezQE7CChDG5O7aaaYH3rD9g50Vf2mu7iQHygo32cs06SoV1Vk6vvF1+2rV+Rtyy2O4zrAtn99
icWPXnHp0tXVu6C5V34DBOBWZldJ31EEi02NLFaWe87WUl3opvVzQ6NkW1zwmYHvplKMgItjPIIv
k1agKXUz1Xt8sBAjGbzpZtSKca9XNvAlvOk2NdchZGdhF2OaafTNFcZN64aQrrU48HYes79DOhm6
TYNrvpR4p2uecu1MK4E6dNynnYBUBc+7jQHw25lHaXZDd34n4ALg7+mF7vzUSGsstrYMqvWsoOgq
KDNkygFJs6M+8YfIXJlaLO/J26zzZFmACdCtaeAZtjUQXDkN5O/wn47ysT+tiV6DmgvCk7Bwvxht
6p4TLWSPkG5vSzN6oqbAMXBjC8vYCMCZnrAHre+K/KvMUwe7Uex71k0AVvm5P9ogZR9A13SAbijG
wZ24GhMnuPPiWHsYXbwLr5lQ918GD6I1ggdPQns3N5GVoS4N8Cmb1mlt8w3NsipX3KFGUgckD3nX
6BhwN73FcfhoSru+q4f2vZGenW54lmzDVrKjW3rjuuPC+zr0D3VfZt85iN7xjvP2zK0AMgwG3nsW
ARvI3LTcDq6H27zDcUAN3MrxF/ga6MWQSyZMGjU5gBl8Gqt9OfXm+wC0bbMZCWf0I9vi4/iklwb2
EYZ7i3oPBfRKG/fWwZvq9rkDVmrqW9AeWY8tq31ZA4ncdSjrdIMvhZkg5jEpHCHJ9NFVBZnVPXjM
TmEqfkBYuXopu6DaatPoIVxegEuvL9O144b9lzzttpoInB/K1baccnaNOzkBIybsAzJb3bkX4CRw
QPz6Wgx6suPJmG/TyTBfJ44IyjRJcaJRfJpZzp1Py6REt+X9NBURCpEV4R5453ixao2mu0Uc6JiB
UROI/Q9bo+j65v6l/3w9gMHgNsqgiWd6lX3s8RvzYzFl38vkxR0946sxYcsu43w49oIN5xScWH4J
mvqtnkSgK1Y5Ia4oze1O4k1QP1DZIrqCvCgEwAc2+MuARxmlpU9X10sUZThu2VR+x18lQlE6aHSW
hmxckeCGdeqt8Qx+H6UBoccPUddEN8wTI9L+rY2kDhhJju1YQHKqBOqAbNg3vQ/Q1UTedClHPFUy
O4HieBeDKKzMkb9UyvHIkVQPCok62yylL7/YsDUW+4Y5SGctPjQsvUw723kIVFMwPIGzadwWfYDE
ZpKIk1Z6JRSbtPiTcMTPStWcaMZzZ2n1jwI1aCtgscYnCPKMW2PI89skQV4Z2P4XQ+vr04jE3/LW
0iifTcs7I1PheHuObdv5n//4z//z39+H/wp/ynuZjqHM/5G32T0+3qb+n38y3fvnP4rZvv/xP/8E
lBG6PBZ3PfxrQgLcUuPfvz7Geajc/yNKqyrPG2meMyBfd0S1Q7Q6zEy3OkON42Ii5p2lO7PvxNBp
wb186yZNPBPykMcV2U/HOQhemWUA3RckR9sBz0GMzKKPx2lyRIwZHzNdQsQhAS4MPtSlBlIXid8m
+kM8WpYvka/8Co1yH39+58cI/aBVVmjFs4Yc1Fav7fRgZGNzZ1oJ7gkG6N9I+kezEd3HWS+8mRX1
qI+TZXiTUvZy6c8KfNjJBKvQiaMbEscbg83E1/PzT4SJ2BaarkMzogAgkfqV6o9OZvdrgKW1Y4Kb
G4ouH3LPMx7iCFLo1ejeUc/M4uGua1rfDZEw8DtQut2ibPx58Tf7xL6BziJKvsklq6NsmzmBXNMC
1EBjSKyNYai39cfr6BA0XxmRG+7npePcegTJWXqkpXVmxeeex2Co4tET5Re6Up5T7GRP1BOFzqD2
g9SFG/TS//M3zdX/9kUDutQDXsDhlssM0/nrF61K7XBMQj6dddcIb0lHyamGIprFl2Z1JYnqvjhG
eGUehvLMLZh083buRx2T0fqvPvpUBPUWNZm4uxGFoY7H674Zm3AVjEZ2T4yGNJA0w3dQh5l7pAsg
1zTGbDPiS7XVwlUmRvdbrh5kRmMVpwjS9SfOTLwXAC8Bb7S3M8e3HbXx2Sn3ckBJ1i40wUwX1p61
bsAevjXBa4Rqr1JoPmWbwAoKSDqlliorhaLomN05KdIscw98wtOuCtPyCOHQ8twYAAvSYU6d3qSZ
lz5ERpv5+PbhoY8sk34a1Ri14vfR0P7y548KP/3rzwoCP7gZmAB8cDCPumr84qbQddogM8sbzoBl
Bv4weUeXG9qTUdbecfKswi+6kH3GIdRcoXS3OLdmUjw6hvZC9iDSxGaS5rRHlNB4i7SD1bfsM0r6
+psxNoINeTk4fjpl6m7Ctm5urLSo73LgTjYq0epTV/CpvotU0ybm5UCByrxTOyGDXDHhC/XEDaB8
t8nDIrwZRWG+9jF4CTnANnntFC96C65G5TVWgwatGEwK2umNhXWD0uAE8Ckd9521Zlbcpy2v5B4i
sBHP1jXzjgHT+89tqwV+7fbmXexV0R6Kc/jz4zR7z1iJ2rFymr7IKN4X6uYvc/tojflGaBHGe69+
5E6UrKTXsAN1GR+tuyHrEBgFHt2vvCzcoZglgKRToe014SJiHhtvYxGIb+oCfLzJtxgXvbKoC7J8
DOX6tPhgaMfytLyl0+LS0LkRkQh3DeUe6dOAiVvN9s/fHsu1rr89puMAoQAZBdPAU4UeORffntFI
3CSMbHHWgLjzS8ezTrYx4ifFob3cmOzHoAqSyESDZKduLvTs1oz0zZWdutREfdes3VZq87q/82tY
sh90VJRI9crLVHqFcYBIkJuw1ys7vQc397qDKMKd3QrvYKpGz5AbQ+WP4x4GbcAlDc2XZKU+XYFj
wjsstmsfWm4ZpisUG96EqO69SfvoCT8nY/v+ev92qYs3sax1tfT1K5Mjvbt5dXJf3ncGgtlMvfZi
v/BbXmVZZrENWvzidE29DfDRHXiSQBCOLqkR0E464HinHxYbXV3ZkF0fwKiglqDmok9LzH23jMHQ
1CAM9bs1fmejlwEYELv0q+EIJHWrUqvyLePANzAZ/ATmDulIPn1q0gp8FFbRn5xhcg+AY0LTz9Xi
J6QBwJMIxMB3JZ2SNlbwkxXsK3hTp0+O1/+apDYpZTF026ZwT9jDp+AiZWnuu3k9of4FATst16Jz
0tsnRvfzUY3KNnkfzboiplFkiqMnmjC10eV88ogxX0dCbtt7SbwdAKs4uoaZ+rIDdXYV4yk+GAnk
t1hrPLetCchRUX7G/jDeJSZqtvvRLT4buXPjDIw90/TRA7bBVm7LdI7/M01HFiuCyDLOdTPQjmk6
X0NUHP/XD4zdjLmjEY8Z29LN23VnyfRNr7uzWxvODyRaH5iW9K8WiHk2fW414JTOvWNmmtEmq430
jQ/N4loKSFY0kffilYV15rULQp4GvJ+ql7qBCaKlCcFCZ2S6D1B8uSE/GqEG5WOoSceMK/sErXFf
H6tpY/TA4mtj2MxZriVztiS4esfGjjTDpkQlyeb8Gfl1JpB4bSDe59KMq+SYmosnDAQ4tGhHUoFJ
pqFwki47pNeaFbPDTd3E4kA2WXCUvtFA4U7aHs8NB9osEy8AvFEVxaVdsgNd2apLV8tAq+qPO6o/
pkvytqhsmJxQSo0K4mVmW6bFauQ1ANZ86rZu1ny31a6rZP17M3UxVJWoryPGV61aJX65jA8yBbIh
Az4mVxUU1NSqNKKiegvqD4CsrYxAdzaJgq8sjqgg1PYhAu/z/5j+87GHzY2DG8eslZipP8j8R2Pi
fYT+UsCjMF80ChXWtfI2b9L3pgw4mKWXPg2PhgKrkpH6EHcxNtgIxqt55P9njXk1p662QtPN5ORl
RYqwMYhoNc75PWKl/YFhf7oZGcAcQGrsCEBNHiV+K/eGBzoe8tBBoLkqqjxbAxlgH0G5uu951+6p
Rw1X9qWLYsL2UIYVcK6oFCysUKI+RB82o9mW5Yq4Tpy4HW/nPl1GpZ0XW7qkJkOeWy+luQV5bCv3
ZKPV6CoOCgUZV6vbIPdFmNVpjnmNQ7mogZV5oJHldWgOwtQVAH69JvyqZ3JPMMsRFAL70oWGOKE0
ydZvazvQn+ja1nG6I3dPEZyjBurSPay72neCtPBBG80dY9V23Y+JmXgl7Nd3VKIYT6Afoy5TSGez
trJNo0Yn1aVRQ6RyRxWMYxZk4CY3/jB3caa5nm0cZJh6qwplvreJ+p5ZiMhDPRpZfFT8KKteTDlS
Y6hD9KmforoS9VxqiBphZN2mD20kCZUn2fo8DpMt9WnRxXueEvTd+s9bM6az662Z5aEK0DAc6DYy
bjpq63axNXP1SHMQljBOgG+JZu991sWb6Zb+gi69AqUuYNN/64LcsLZXi0QGfrVNAO3goLtDbEme
Oj1tUP/s8WPC+4esHZpHMrVGITd2W7cb6tLAbyblwfhADtTUapKrJi0LfUzqra5cYcOezse+wgL7
nEy9b3T+y6AkAdr0KYpWuA+XezIyAzd9MXQdiuMyTws3f5PxwNOG43556EnUg+DwOSHh6dKArtrW
tUSBB1qOfF3i/bAKFzsCOb7KEDQKBjhBHkyQfG+TsA2PNTgJoY/ZWDsxmfZdh7M7QKzMeQmHsUIK
rve+tQ7IpRFEDoGw91a833GcMG5RJgiB1iUXmYqEr60aJ8RI2uGwWhKUc78xkPNVE2OIb//5C8T/
djC0PMdyPN3RmYvaF+MqWiQC2ZT46XankIP0JzRR4bsqpxI1rzL1TTNEVyszqFC7Xg7aL1ScgOm7
gJBamllrMlKj4ZepI7w0BWsIt9Z+IJm5cW1zwiYJPH4rSmCJFhzKbT5NPnUh+wrMkGrIexnAH6G5
I5dlgPxoxrJUpKS79MLOvwS1RNITlShPfaxBXtmLITTmOCigQlGWH+g26s+yNzAiFDc20nZ+rcKv
7YdkCl2RDXUmyc7R5BNJqSz23/leuKSBse36blqJcYz9sc70Y+FY3qfa/Oko3F8KbdJD7iJj14zu
8EZeVdTrRxTi8E92/tNSXuUIyFxoIyFHXjiKKVpTrEVeWIvMixdNorUYuLaOf/5mMMu+vrUgVeww
k7mW60GPnl3FDAwQRrYRt9qTNdWePylmbWoiwSAp6IAjZ7HRVTYOPihYxDkaAshMkB/DU+7CDyew
7N6tRgSkanFuvTjc961Vr2SRZk/4rVOandLnHk7SfmwIZ0c2YPP1o9uJL3PmfXKqV60ytSP5NgwU
PCk+/jX5VnlZPuXH2bOPQu63VWXO67TY4h1r0Xz2EgAo/THO3jwXrNG0jt4a0640Gg0sN261lqNV
72vQpQPYzPh+dLXkE+IsO1ka45e+jS7tBcqjyM6L/NKu/IWeTF+CdPys2fVTY1tnlJ43jziHBvce
k68xwkVvTu3KnWIf3KasKd/M0Dq9g6KEaQE2Fv6QIG04Ee5G9aYwDE4EyvkYs6fGePnoESTno/cx
DxSCF6vQmh/zwLYQnKiXh2J+hSwBsDMMAWJVS/27ySnc//T26M1+vAXy/Hh7k1f7Q96iICx1bSU7
bxQuBGM97U7r+gxKzHbxFOJUhdBdUzzluvNuW0aXK/LTutr8X34L/DrUqYLqnu26DLdKhD/sq59C
2wOcH2Z9eipcVIyxpsM2nzJQc1oK1GU7w2omCCH8yk+ZvESW3B6O2lQhA4HqEx+kWc6zpoXJCb+s
n6Gw7Wdr9IKHxhnWLkudZ64alHVDk2PMHsmBu+V3oTvlae4NKDrv2kbuyRWpT2AaIxZuqcuMZNwY
Vv8ZPCXpCmyG5kObt+ZDVdfZbog0wGqVjZomKvk6qdx2s9i0Nkj8MXLdnW3b736A+P4wWm4fWtNF
oBmQ1l0ahMWZZmV1nj1IbIPUq5AFkbjyBNDm7bKC2aXhYXlHiW1HgCiE+WHSUQoq69q+R6ldr2Kl
AtHwfPo6tsDv1UH6ykUc31RdLHdloRtvaaD75ACVbGM92Kg6GBBqeTQ9fG1ogJZ0PV/TIgSiV3mQ
uvv/5a5oXt8VDWY4um5YpmVZqA3Q1VflYsNVdnE4QIRJO0Y22NSXIhIbWT4buZ5ZsHqxL8UkVzbI
czdrzwtRwoIqtlWUhdMFnetSzBNJiBPo3Brn0WWAOGONDJIINHcZMAHCYSsaseO0QRlofd8Qclnq
QD4lAlipWl1aQLduuRWOKxrWEGRMdnQJuel9YIThAe+tO+gc+4FMasVbAQ4oX8Z2vpVtd5a4df8I
7erqQg0Noqh/TFNzNTTAMqmhv/ggJ5KuTHsob6qNw8vijuhaPdo5lGuyzB2yVxuGbfrdXyxArIlV
rSvgguSNn6vS90xxXVGTTw47CjAdNcRmhbgsmEkS1/hWSs29ufBT01yAnDcdi1p/8oBGZlXFNn2M
Iihz3C88NnFRtM2K6JGI12ZpVHXn1BfbTuEFgqKKnuweenrY3gHmqnpQrLgJEOfBL7l1UI4KZeY0
hZRhDwx/taJLanJlpCvPm0B6IVpncz3QjU9//oI75tVT32AubnC2g8o1Zpr2dabAqSew+bkAA+Sh
RIQIBe0vvbTeCmE4tf8IFar0OQYn0nObM9TS2sK+bcw2e05EAbSjKG3wnaCra1CkAAYzA+DJQWFF
yxUjZoOggkh1DjhIUu4oiUMNZNmTY1SKW9rHU5qH7Hoh9yhkSIYHPRXBzo5brSkUlc4m0n4MDW5L
uPt9DW2B9C7Qxyhc/OjSKA7sX5uPJHHyy2POB5MHWIgfYpz55jwMeIEY0JlIKVHmxjNzdux5+jpQ
zK8zWwbVse59VDQDO7YYLTlKbv78KSCy/rePgeM3zQ3GOAP/8d+Sa45pe9jyI1LSJdaEMkQwk09+
mHR1BF5EvUSFTmgP38tRF+cKR+onI8024GqFrA8gSE9aEZk4irUdsi8lti4xmzaSh96jyFEzP+Su
CYmC2ntMCq07JthMgf6yy/2JlwJqiNy4IedcB+0gmH5uuqQccr/qxmxd5GGwnQLdfSxS094Cqu3q
X6c41x+sqWu2IMBrb6Y4wG4W5Bk18pdfoqhoEIoeEBmv+vENtWSrFGe02b74p4jxLPa/+tM6eZv8
6D0IaFA9qw6t4Z2FyJBvUy3r0qfhPANjn90ZAXR8h+IYCjT2mENQanLQCK3fS5nuyESDi5uR4qYJ
xDf8jBjF217rJbeyt3WgGdGYKKY5t1J/LirZ7ftUFDs7N3FMDcOpWfFUr48eXQ5NKnbtWH2du9B4
epBTGW7HFNT+Kw0RhUM+cf2A4wKuLA4j9S8uL1znywuHeZpaYFlqnkojUd1C4KUEarIo2W0ct5+7
MTK3jWjA42SMGloaARiS3V70Z3c1h64qEzQNPW5cm7lL0+dFIFAKWq5i9eevvnP9gAWjnWV7SE+4
2HJZunH1gAW0oWN2inqHasijCYhJ1OBBNa2Ayi+zXsTHlRyjd9ty9W/9pGXhs4mD7iEPnnFuSD9P
GWryeNwZ22Tqxy9e+SKdIf3MlDlGunurRWZ56pIcjO4yDKCz5uG0UVjNJ6vTAc1CUWDQRfGB4ZCw
FqqS0Ki8b15sG8kp1cvxzp5w+/TDAJKXrhZWpzCDQDVnrXkfgIP+3IFTAJlOvDSXBYioQU5/36JQ
62KAZkCL633GaIHSlGYAVZ2twg4DE1h/5hkBdO6/pEJgKaQ3/vyZcK5y+ZegEscwGdc9F3ECmzme
cxUmaGy9601HjqcxBbrHgBA34mSxJ2+pGZO0gCIVmrQBamhFlyNrN0MOPSVy0bK2uHWg8fQ+76I/
e6vZ5Ll06yBotlagRatM8W/GyOtupFvKOzEweUdXjQupPhkF6fpqYAL33TYqcIKmgUTtGOgKBIYA
yuIojvDqr6VStV40BvFBmMPTsjp5cOjcHnNz2l6soWY6ODyf22y3uNMyNKfqcz8DdToUshN2K/Jh
OJdFFiPrJPGkcjJgtpQtNerUWOHUUgLADUhaxpCGktlo/hjseFUJy4LoUv6k953zVthAyECeZLgf
epRd1JAC3LAwuEW+tzbXVSW/iL5HPbeDO9DuN11kWMYbqK1iZwjgia+NUJ+KsoLtBm7o2F86Otg0
VdW30/QgrYfE4q41DRD64JsG0Nnd7AHmELZri0lfZUMAX5rwMWvy2mnXgI7sPM30A6b53aUKNgg2
IBQ0snxNYCLwTyOKRngj6i/DM1QpNVtnq+FU1q7AiTmBwBR0qKCY4XLtUV3cPMtzy9sCydHPddZx
3wDG9+QagG8hA1Wtu3gavrXGmrDKrXLQlQMUe4M9E6F3S4hPyEy6W1Rq4KE4KGTXggWdAaITdE8B
ZEfGWAFpqblwjD6GFxE38GRiHWGlKI+HaJqfq3xHGEavWjRBEoB61gSTalpKDM0uKMa8McL0jg+m
+5hWeQyJGhQ1jDkezMOYlpuh7KfN2AvvkVyM6dXE43sV29aNaZv2U+BZ2rqWKKAoweTzFCHZeeyL
+gsItKAkmndIfeZxuxal4yCygoK9OAX5HigZpsPgdPdkijh0hVZF5jYHi7MH3Pom5PFcsMaJlj8u
s+hqbD0B7rDk+cre1tAUQfnfy8WSIBtAsUfjfaIXLUhAq8INZ9+m+RvZ5kXU+4JQUbfXE+uzHYVg
k6prQHQsVn7tVPXg4gYkcbr3rOAbL3m4SyFcsLJVRq9W9WxQU0DdnBYAcKQ5/pWdPMiWxGPudxwc
ji6VxpExUuV2HYNEpppLzhej82SneZ9HzjQNUCnXB8FejlrhGBQKdf7NDG2ISWSt/tJE3bBGWke7
64d22A2dgI6xxBkW1GLlTiADej+EQ722miD8VHo9pL/ygn1LHeMGJEBxtGpLsUrSXvvJc/Mt6WP+
NuZD5TtJVp5RCAnaRrBMy8Co9u1ovhJjNDVL6cbIs62ONMGR7F0dgNm3AumYr+VNtVkqN+Zhq632
bmC/zn7LemqVvO3eV7GTbVHuKKet4wmEClI3mLuu7fHzBGwvDVqUJi+dSw+nyoNzmLT7JS+ufXiQ
7a9rVKospjCKHzaURBC7SG6B/0UYHmhnPTFReZe56WwjGLTbDVCLh8DLyupGDySZireyN40NKmbS
g+Zl7MibFOSV83CgiCvVcDaAOysFQ7juZidWKznsJDPiW1Mg/kPqI1kF/U9RO0cqZ5UBlAx7LRbY
jqIUlhoaEAZIzKMQCfqp7xEEf6+K/WWU9BswcnDkKyLVmT11OUf2evBq1iPqVxfm3l8kvYgy8dx7
jQe72l3Mm7lYR0xkauLsDWhvtoLwHOheujh6bBKwMpZR/tyqxi3ZaySM4WRi+/ncWAjqa3qPqhmz
yZ8rlmYHnTWghFC+TdpGj2UTA+KJQZrw1+lajFKKOAQ83+jTTQDSoZvWG8Y3sCVt03bQn4NWr894
CjSg5YKdKTdPufWqW1f2NuaJ/oyKaj8z0/4I7k0QCOja+IYYQKpY5fhNlCbzikKtWDjB+4pkpxcm
Ny0D2ioFByzCY92ziCNVYl68Ms0OTwmiBSvLDYtXIwyqndt2zoa6bml2fiCAEaGul/ATWHOMB1pD
ZuGazKMtwNig1jA+1ogljr+V5qzLVGqo90HkgWIQrQRjBx76s2mxIxBn+ixAqTTZ5rjEkAG+Ztvp
69ydIABfOj34lxF5vCvMfRbY3TmvXB3yw+Fw9pLJOIR6i/iw5jjp3djgu4zizmFn1EAarFPZCxRr
d+EG+wqoskQtOPk6N7yjxkCN801Ra+mqzCIZrL1sxF/SuOm8/t2D1xkKrfPE+Qr2t3A/d2kupNXY
GtggPGSVdxdn0byo0Np+3+EmT26LnbpT86/EEhYwMtCxrFC7sYPwErYjIYTI96hlfe5QencOtESe
5wEuusLvDA9Ja2CIL6TLbYBUgrYA4yGBi6/kzGfpchqiiR/e1DPq8rbyAu/ANyYYYS/K1+nn+W7F
w6u+G+hXy0Gh3Bd3c206/a6dNVTnwO0a2y9hLbV11TgAuwO6PkaruLZaAGgG88ZjcXsac5UR1ZCs
pICGKdrOd1D6vU0og5mzevZZAh8gHpx2CMBATkBh6BMFs78iwpdefwsypGq/MN/TVQPIkqrXOIAu
9wFVZOOzRP3ho2gTiHeh17X2+Nzb4hSkSX9HJqcxQl8fqhAYEwwGQIdusFVzNjQ6iQp5yib/UdiJ
BN1N0n2uuxF7bVsPb6Vs+afOln5jj91nITW+a5A53pKb8MIj7snhc+K06QmJ8WR203gd+0PTFTjd
Bc5TkoPTMscXuNBd95Ckon0MS/bSjToomlCb9agjQHVydfeY4qbzmKtGK0t9Izs73iw2w6gfjdC2
j+SReqgeyaF/DOznbW/o9svg6s2zxz5TpwOl4FOEggHq2fhMnoApBWt65LzEEQsegetaz55e3T3i
joRfduA84xRYJuD2iFGDUGgxjqaezEFybqDSm86QiY5EbYhb2F3jatPdmEEkI5Cm94JTxctC8SDD
BE8jIhvrXbB2BzdEBwFFggabXlaaOwAjphVYKO+Rc88/CckE0gvAqEKIWHu0myZZEe4kCZx7EwDL
TyHY3GaPYkzDp7Ip/5891KsENlTxjEQvNiNK11ZgftYh2l1DZqhrQAMUDf3WToYQ1Yp4iK+RQBo3
XTSIeyvKUJoYeeK+3Q91o92RlRqZc3OjG9h0vy+k/EcBRdS4BDm76s1+Ivi/lF3XduM4kP0inAMS
BMMrlSXLsi2Htl94OkwzRzB//V6UPC23Z7Zn94WHBRQoW4EECjfIDYMWsd/h11OupsR+zbos2tNl
L3l2Uu4Hw365ZFRxJvx8YLCSABv3/U8cmh5yo/oCkBZ5/xMvMduXXcxO18sBtyBWzcixKUgDmN1u
Sv1HmdkYLsPeqTes7N8cA4+qCtblTzridf0hSiOmblVumk+WHC99KujFU2mpfxv3qw+qTaUfJ2zX
SQffuXb4lng91gA6gmF9uHUDcL8pHGX5nLvYKmqmVRGgUDdp1aheldBXD5pq02s68iQn/I489ujR
XmYTzd9SlTc3re5Mwuz9gpfewVrFnoULVXxYFBCF3NgV7iOpPV1URq96o65KMHGu4htSJKX2WkDL
gZc8WpEIKbXNfTYemD3cUdq1/dfwLGAgIebVsHbHIYUT/cxeh9l8P7u2fTqr5ih8m6EgdxnhNurk
5OrQzpUFL+DJfAZXB94UbHwApxVVm/HFaTLzWT/676qInzudA4Ehccig+eHbdlIcs8hQK2C7m4fS
HG8goW29wI7O2U1RiBWp1jZms5stjQAwLQoR3djJ2D3kTQ8aLvS5LR5XwYI4USP+8+Ap7FtACyI3
WFzYU40o0u3kQFQTJSqwQ3h7tPUfNnAPUCw7erCtij0l3YZak6iRUDJhJ4oUNL5vIgFuP4UZ7/m2
wg15SWEb5sYKb355GVrICjscccX3jmzcLbOxyISWjil8EBgwoVAQeRgh5O2B3T2PEOiBOSKFjRi9
28j0/opTb9zingfuFUxN9r0HWa2hUcNJgG99SkDf3FQcltWdbrt2TPgIYToONdNrG51l9aCWBkRA
l586XD40i8ltszV1XHuF1WuFZhQT6CWpg14NO3ffvLSrd9Qe2858dL15XsnpNQBQC99tp7ihMwWH
t9an07BDT+RhY8W3gjxdGLM3QekajdRNh4S66bTPJQpzRc+WgpeAk0IkW7m13FIUDlMKTSd976ZY
jI53COfQj3UH9WZQT/sPIJfpeJ8rbMLDatflUnrSA2/qU4XNcb3IGqopPvKmHP0LimqAryUmeMX6
iplqS0ju13y4JcjUBLqldup6uybk/8sgQInsdYvNcRgIhPkyyEDevepso1aCna/o+7WFzq6pAZTt
XZ/SvOi7o6pFIqFBNZnRKWyd8LFyIUU7j1AEgLt19Ii9Kg7Z/AngAd07W15wBuhDd1EDxF9R2mDK
2lM6d1WGe1qCf1enw2nDu61b+0gRjYIX8LH35gwoDmH4Q5iEMDLAV14ORbBvoET/pOBhusQCOd62
OoQVKRjXFoT1KNmAr/1WFJNcUDhyoAxiewQXUSdXyqxPc5HcXXIV8CMwqfRxAwmHRZfhKYY91Ad6
mdnInyQLhltK7Q38ZvHYTw90HTuyfQXFFsB2ZljQa80UPFLD5fR7SL3AkZmXXtY4H5NBSf8Y/tvY
uoR6QdrDpjzgmNrD/uccDrU8eLHT3KMgpu51k8wjeUixqrin9oqblyavVcuiSsFlMh2ovUG2wzsN
IUzTXT07TzvvNOtDFJew4Rjdn5RwbcdarYdMeZCvqeNykV/jr8mRgrrGOPNueYGFuoDZpEPyRvKd
1ARm2Z6ppjwRUDRVE4DTmWzX13zAJd4oqpvEuBctSIW6DmcTb52YPcRRD3rgxTPIxYIhrKtvlFS0
hrfusfZZdGWUn2RX6S9OOb0paB3i7eumExQV81ObxYZfaExPi6LopYNGxBC3/zAC3u0ToGq5jRpc
xDeku4vyBiZb3iMoLuZTW3wI/u6htJptKe3vMaOKH4Ax8OCvAyj4JAfxYiRTua9TFIDIiAcLgnJr
CiXTYzLzL/T4p5kB2MBrZvPgRFEButGKDhRSh86gKQBNEsBMMFDl4dGeQjoDwR6IQpo0/LocvQJk
BN8vR8kxvugnN8B9Q+KXbEc9fpWR4e661s4WeHK4j05Sz8dcjF8pEn0ODUmLz1DtdYJdzKb4sWc9
xwRLA3h0aKV5dYowuSiqDjjBdI6PmYANgMB+zCMLzWo55fmw6WsWP84NfCMSkGt9GirSvLiZpnEJ
KbryEEaADNXVAAcUllQUToGJKgsrinzz5/0Pg3a9f9v/cGzH8LArDkkZE3jbT5tSokoqA9ULPKRD
Vu2FiaWLW7EfXsDWbOghwALN1LED7lDzmEEot6A2MAswtrAg/o7bw1eLeeGbZeH7hb0t+ax4gkpD
weR56tm8LICzuq/qPlxXrupukzGYId9vJ3h4190urOdwb3hWf4AzRLLtR25h9Vl064mx8g4A2HAl
mqhdAJIMZAGmmwunGfsXF/Bl4GLM6pvMwiN0UafQL7sH3lYxdAaHcFV7OdwVbHA3hJ5yGYEm/znq
CVve5TINpvJ+avtiHdfVfGQlM7bRaChsVw7QV5lHY2OFCYMkEDYizBSz7qwV4c6W0jyA4+35RtCY
z9boxFtHtAxzK4QjB7A77UYJj1uEsLwHXRZFswOFnieerao2TxQlbudDbdR6tJs+PTdRsqbmUDTV
7Qzu6eUFhtLYw2PUqr9JaUH+xG9NaBpiyxn7TF0KmQYNiuu8RPqlPdcHAqGpX+EQoeyKIuM5CPL7
bszHl2wcQGPpZtBYnNi9MWFNtAIiM/2CzYFbw+jsHyhw3QP2MLwEWBWseki/3kDDwrmx48xYCg3/
HJphY+Z1cTelPL8ToMOAXjHBEttGHQAs4PyOedBZFfBJ2VBIyb/yElF3G86CGMZfybhiBfbzTAnn
HgotSGmA4wQc/LWXYPEub6Dfw+L0hp47kcUWIqyiM0UdpqnXyJ7DZQUXnYObcgvozPQizZtaeNph
AexCensobkYl7OU45sVXbvyfM5LK7UGMrbx/u0bCZ+s/kBLC+IzNsz3gEbBlLGwDJAzX0VuXHwBZ
PABJmtW4cCMGqEpehRVIfCFOjXSVuEl30WJQJgQZLioL1H2RYKBBhiF4Ac0LaC9QTCOxwu+g0PRL
rAEk8njRAh++DETID64+YEE5HygEBgygdTqlRupOgSdY2oUNzS+daAsPOXR6HfjpOtfBnsVqaJpk
IajqKOfMIIn7hLXtYgGMeZz2WwqhLVjcjekk9jqvpjw7m4o7yhtQQd5eGikHWjuPF4xuDHj4wh30
EiGYfhJQdRSqWZhG2B6hHgvkTTpc2qcYuw3UPhtyuNf5BHg1WuNju84HgvYtwkR8a1eFcWTNaBzp
TMsAHaNu5Y1T/qEZDrUziqmx1++ivLml1JAFMDwUzh3gZfejHY8OsIKte8qxW7p0oICwpJAOVafy
bcimA/zdi0dsZc1LFKcyVMYHhCb2+xIv8PyoFvmjwGIPchFyYetcGgCM3xNKoPbxOjyt3WxD+VMW
sR00S9+HGxGKHy5oU7uu6WGY0cE1A2Jvyzzr1IGDETBhcxyzqLiRLURcrBdK60ePTT5LjWDyBVah
mAhDeZ8G0+FDEqapl4tRG13rmkdXdWvzhdoN7qgdC60b3pdGBWVrpg7Xg0iq9kMoKeRjjaKhubym
0RnlXjL0RT4NpZTPr0E5kQrdlSzSyO8Lk1f+dWBLsWIJWunC1DXFESY1sFLA6rV7SFNXgNLBe792
efeg9AH2ReWCO3O6pZA6yg7uGW30QIO0m8O2EjLwZzPsL21wKLGAepjTHeUzCaV7qS59bg1keOKI
W4HZKPxnlPqammIfSKsJfZdjrVh43Y+QA4HZwT7jOTTlCDp13J/i2iu3MybBG/zZ29DGkgQ4LQ0N
L9kbBxl81k+Dsgp+embgPuZNPq8LzGGx7EHqIFy2sGs7eINqzIoeHC7sSFpsmDZDJZ6gcDHd8sb9
0lu9+WSnUK7GPOLLtW/05Jeau+YTMytILPyd+S/jdCYez+CnqWgTOhY2c5x4OiaQSAWZETJ71Hbt
kLqXQhcSzzA4DCCWBTYa1mp6cBcyd1U3TbNiRu6ugYlz9nVRD6BdgkbLoezyrFrja6uq4K8urvwo
tazvHhQGQRQp43Mg7FPRD0+RC7VQf2IdZgz6EBlC7eMRG9n+51PqB+FO7VPqvwyqw/Yy8jr8Qw6d
xpAA+fNMT35+mjjcsmwTlBjPNhyw3j/xqfrJlhBXctVNC3s4YbrRvjC62L9ojFBczuPfcZ1jWl3p
/gn7RPckLCKyeNyCGus3pggv7GCXTc5t3zhwoszAHbbgew3Zfq9esHjwMHdkoMEuWkuurysjCN1E
fpoyhkc0OHR5kMTQeUuHy1IK0IHyDlqhWCjZR5E02D3RTmKflBBhdjCtp1xUF0KRe9VIvBKMAtj4
walO7VRi8cOf38t/lDQcVOcBPBCG7XC4nBifnswmVHIMCPHlN++6bkYK/afLM8wN8dMrvDxYQ23B
c/1phuqM20/vTyl6dGF/ZW8PDuQ1TiS6FLhRcJPigeaT9ENopul6qhSqYlqwSXkCujFYAt5OXj8/
/3NQDnGexRCN5XbQkNDABPl8YGG5q7SCELVJxZpLm1SQEaKOUPyW1+mx17a2MhtIgUXwTgMx2m3X
joN6pBfmD8B2hrdFPbp+iPfnNS9SYMiE62Knta0fhnp+pvYuz+QS1cliL1VevnhdtRi6wH41lP7H
UNPcUMj5jFWsjF+8iNf7GJiwJQ3XL8dzI3vo0yi6vBzlNxlcoujl8gD42z9/sHiQfCpWOdyGrKXn
GlKAwPIPjaG0r23LAbH8xmsGf/asxbvmTmLGpxEhKfTQz8H7X5rwxVtchHkoQ1+DfkM0Er+c5KQz
KBpq4MLxOR8wnS730CJP1yYQX18g5761sQ76Lji8FWw3rO+TsUFGqbSmV/HFjvj9HNXqfqhiWC6Y
0Za+OGBec/xqZ7xiUkHqHTYSMNC00h2FUFH7MMgIk20pGPPBlm/XSaAR2b8flAEukk+NMI/Ot7Id
jv+Wd22reXEEONOy37AJNfix9rpJbEts62L+QtGVgG84cMOJdCfmXF/gCVHeUtM1jUbO6Ly0B+J+
BEjEd7tbsttw507jYFlzi901ccMrMS5rKGJ8m9NLggLceRHZdXMbOSDO/CnBDupqN3veMgY1gufb
P3+r/oExdIQBOSFJOiOWJeSn20WB+k07uUZ0gPEO9tP8Ie73eZcaz63l+G7Cu0cnLedzkJjLqBL8
eZhgxmrWxbcgqflz24wewAoFdFD0GC8HC9R10gZms8id6jxY4hWS7eWKEsxmLucRljsYqxeePAj4
6dfL8cBZihFmp1eQelyO89KDjvLq2pZ5pn2COhu1XHHrGTc/plIHpaphQTu9/QCRRmmBhoqfTwVr
lMKCu2NfcQXeLXAJdm29tj3uYcmA/wUbc9QKlQnrNuxRix7gxfECKLexnQ3oOlNv9vslKse4XKIz
RrqEoS8cW/z9EjSGK4dfLhFqdMT1r0jd5ufMg3B3xUOBLndnujZAQQSUukKoIs/M8HCyYGSuMVfX
DjNK/6MQ4+rvwMc6jIPnsgs0vPAM2+SACv++2LPryLLnalZ71JvAA9El1E4v+KHvg8W9rreq30Pg
Ud97ZcHFh2TVWN88DjGgpLKKVct5tg4DT549FkDi30pfQOGWZ8jkyTOUVY6ObCEFqZtgs/meT50p
4LvHpI1fKPqVX2CacXu5YN0MsAiaoNdd2p0Bf4Ig3hKRxcwYwFqjeGuh5XJq9IHaRVMoaqdokFl1
6/XxQrRusXYGMz3XM5YzaWKCKwXEBkDJwc98gm4Ih+1K0GvzmTx1ziZL3VVq9yhNdA7fY4O22+Rw
QtC3Q4i62FPyKvLpoYCh4E+VvUVlkv814ibsS6GS5wz82WXmQd4L1m7hLrIddgeriy9txRyoDATJ
msfc2ZT96HzJwEhjxZg+honN/uMjF58JKa4BBqrlWNK0Te+fePB0HCxjLrBD5fYuykATO3YGWApZ
1PLVVLgMvp1oux6CTmu8WfGPaxOdMZT8lyaIE8uhnJ4H+Br91XsBfHex8e97lVq2iR38mBrjLQjb
6NUcMUMBftk6zzFMxlSn0lPDXLnpuzE7RG2VHKZI5Cj+AzJZ/se9EGXFT1900G0Fd/AFFKDfYvL0
6YueStGjJFo2BwuswRtQNZxtB1Trrg3L8HZ0pZ6dG+0j81DJhUZP8o3DtK6uqw51sSpZYs+MfS9y
0IZMBTyhKRhf8k7Vp8Kumu00uS4MeZz6CE6dBXRDN59H3DH9ODdRqpxRr6IrRR0WD3Dn/msu8whK
PdJ9nkJZLQXe4jtuDs7G7JN+j2KcCe5bnK9t1cmHIIUxWABA7JvrGCeZS0i3meyud4Pop5fl36KI
yxfYjAULukQMXf7mhF9iD3uHcdqUYDsvrpZjzKz/0Ka0KxklU14V5wDcStidgebvLuomAqJiHJoH
YBTl3Jj3gZU2DzZu5buUwyeV+qJxcm+zEVUwfJTVc4SdDkCkp/4r3oNT3QP35RveU2DEDr4nE7bR
ldv/gNrw16DG9wTL6XjhYp/oFlr5ySLK47fr5LFUPQAIZvpGU0maO/7eVKTAnpWQ89+EUbMoa47v
4u9niUhBbxzLGuQfA2cfeldYtwELYzaDeqBlpI4g+P0hoj5aVBblvLJ0Ji0qf41Teomp+2gc9VWI
/m/jfl3l1zi6CqgM3s7rxLhq4mk6OAYbD1XBM3/uKvPSFoIMC3vVvw+Udw3pjNr6DILeqOtuBxjs
1KAc4HplNmaQ6ujN1SVvqn+43Jl23BmLBwfEs00cRQpVBIT97BUPKVQGF5E7t1tqa3UbfgK+Z+bV
HTWhPlQdYkt9p6gLEzABuME3ULhDOSSEnYauXNHBpGIVnSpsMW461ImxwNJ1rmzmR07dFHdGBLj6
pGJ4KegC1/UadBamYMdBoCneWKCd7VBaRzkRWOCjDZLTARrnci+b6MIHLPs0nHZtV/F1NUG/IPUE
XJqcttpNooTQWOhmx66ozpEF/4dMuOH5mkFtuc4AoPhM+XTAfedfr5E45S2qXk+djONvQqilk4zW
F9h/y/XgWnJbNUb6VAXFPSVEcEjzRwNF+yJxoCXI2ngJg93oW220S9DUrC95bNpY00A9BpMPMCLD
Llij5FZiFonQsML4nAN74TY5IOi6CXfF9wzqpLbfM+gakyXLJcDnzW3D7TMwo1DXMGKUEJO2uUuA
p1lYo3C/wZ0LJQoI/7oKfGPwdCqYr43vudUUyZuxzbdx1oyLycGc3MraLStD9ldlWUCKBvVr67XR
cizkdFLgpuywC1hvTa+CU54eNOhBLcht8IFsH2wAnvHBpOljyfIdL2z5pbezYJPKMVo3KDJCPHF+
m2bmQNvcru5dZr1QM6hxDJhGWD/AWOrkZcMiE7VzbybMvm9L6eyrUv5ooDyYQLyiAV4fWqKBm7i7
CAy01xROKSbUv3Jr3hkG0MkZzCleeWP+KLNK3LGqV6gX9Kh46TTIr8ulgPTjDszCGIOLOe1f/jyb
N6zPlRQXojQSv03PkSakaT6LBgYygE+haSSH1usFpB2MQTtRRNkK5mYQRMG21cqNRve7nQap31jK
fOYtCP+hkY53wovAqhOWOgRzjwOKGBttxH3XWhlsA2Zss5m5erI6bBBCOb5YgGSinpx+7g/Yf+Z+
qsPaARS3kUPie0XYPrW8G28x736hoW7RFnelGx5pJLMkuw9aDwxKDOx45J6L4UeL3ZyliiJnWY2i
BNMEh24Oq0MfDyh8XWMzj8FrusZMtjfcTocGghZRbyx6rXrRxWN+19pmvgETgPnUdj2YabMXbVJh
Lwm5dPiQC9P12zpjr3DP8vykiUHxyVszWkdpEvjYteQTppUTW14s5CAMLg417rfkCkeykFeLAQrp
MGNn5cBALr820YBPuZQm4a66lGPGmR80hns3GeKoSqO8cTF3YDCLg0MS6AgutFN0bANisMJ9Y3of
4wQd29YshX9Nh7/TD8vKOKImv6aLXcZgcbgIHTHdejz07qgDKs+xz+NCAJT1YLXgE3BCJwyo4Lb2
8HBxq6O2Amyapcyh2fehsRsGUIJthsqBxjNonAOg+5ex1yZqrwNt65045n+o5NKK5OOKxcU8DhNY
qAKb2EL+h0DTAEZcKNopOTh5Dg50jWIySsg51qlRDS3UIn7oNFG8ZNruuYB0XOTNywvpGXbqGPHn
36X1eQUFZqUB/VfuYUebwwP208QyiaWsUCCDcpHDs5sJEAd8VXGgs2uYl7U2uqpQYtO9uNN0a8+t
GmyvT/BTAIn8toFFNkXXg2t393kcwa5aZ9EhAWV10STYvo1zgUrzwOxqW4Bz5Mc9nFPS2sMGbqZ1
6Jp2NLdeCqJmBaLmmrhW5INKZ1eClWXxv1O0hj/1fjjotiESD39+3/Sb82lK7jlQSLJR0TRcieno
53dOqWAEz6it94WN+a/EvVSuApsPR6VholidhD6FbQ5kqGggQyxslM1bDQ0tYK3sp+CCLhsw7H2I
p0XHMmmxUS/yg1s00ZGasAEHBDfFds4eeDq691EVeJvJ7ItVIzv2bPIJig6wkt9RyBye+qk1gQWu
ezP4nFSe2zzWqpofoKe9tSOXoRrKwW0pcWek0I2/c1j5ba2oyRaJAkHChlT0qQQsY3IU6BKN7B/x
I1vEUcfuKSHsKwVzl7o/UCdowFDDzdpxTb2zkRpgaOXQlSiYD4Ji+QJeXrBusLm/JtKEE9jFoktw
M6derB32cZU1D2FaWGercFbEpcDtDGaRuiACN2BxiECQXECvglnfsfH5IxkqOF14MEWbiJDfvCRZ
Yz8Qv0hARGTVBxD5rTuxtNss0jji59AWJrBQRXQXlQMmU5MIX8sCXJIJILgdgInRKwP93+zz5EX1
sXGoGtNY0HBUDqJFmTcxJmRd9gQM6hp+h3phyMJtPwT4uQ4ApFgDnBBmlgfbLh4yKIhDi/oiT2ao
9NWdqnx/wfpD8jP2E9tN/IZ51QbklAmgAuuew7L1gU+hecfa8Y2aYVnWr604Ay9M84z73L4XcRhj
0oqsqBvfBj3Yya1+TdfqomkToOiMNZZmX6nMWjBtNh5pP3KzXVoWvkwUQCU7W1pD32woZGoqjoC5
PqXchkfR2LGvwyDam0BbnXcGX0kbqtrzlGB1rGUd6ioub+3EeIDQIX79gcuWPbZr71OtCMG9ktY/
884bCtCFVNVvpgGOJ7E73TLJCui1x6MFFd/hOZjleEcHBlvIuzK1t/BVcm8uaXksAJBvo2mVjfA/
KkUs4xCT//rZwXp3XQQwioK9rv06NPFfpZek9zBWgasIuC++NSrn1eJQlgwtMLZbkbVnN1Z3cBJ0
XuPAgDhTE3S7fIx7yDE/0WXipPQ2TNjjmsJQ4N33DPepBZjskDoW/DAmMNci3Ch9FA88A5Xg2lsP
XvH9EoZtFcFzEtIxpd+GrbEzugiMvCya8Ig2jEfR9d42DoJ5AU9V49FVET+apfdKkTV67TmqnliC
TGrBz+4GjhjmiQZLK5N+VtTz/pKeywaWev3CwibrisMy/qHSVAkDJJQGqvVHauJ2ON4UvHxEOYxD
kDo1whUN8OwadpOO9RxOsvdRNcCrhEV8qswZe1YZ9BqowylDcZpA9z1xJT52mHoEYzCj+jTi2tHo
S6Va4kEl1cr0mqjbwQhqE6WOuw6rpLwtS/6Ps+RX72hnPd7s0k6PE2DXC0zhUeMP1DOYB3DYqk3I
IaVNeEDNHltgKGviA04NrJSq6IfD/gKZO/grwr5A36fvY0QJAj525kJM4hoLfqgKY6TLYRlmXcek
bfq9n1SwHwKUh1sX2zlg1Ts75jY2OGAwWFXaNKV1Iwgm2OPLNcOqQvuex8HnjEbO/Qr4+J/NCF+i
yBxg4iEtp113CkURx5jOQOwZpxSkl2NnN3CG6SR/VaHCnaerhuOEVdFZBPMd6wvorQfFtLLhJbON
BoTeEs4646vJRLJzDcB5aTAWX/fQSQ/PAxvvBiAx1pkSHfhGnn0ODXzktSPFDzs70tuUKQDVMFeQ
T7kXwSNsGLGGi3h7wGbUchqnbYNvD9Z3qIL2+qBgcQbjVnlHTV5Xl0vAcNWGKp0AoU2HyYEWhhyM
747nJCsL6EH/wj8uxXa0tbnZCG4yN1DucFCb3F6oygF0NiAxsJUe1AAB1Icy1C8rkEvchaNG62rn
ELhZgtEkhmzdtrPC3zMk8zO4loA/aJgUCx4MmKw+kjpoIc5mN70HcXMOhkY7o3Gz/lapQdRwLHKy
+Tnuyuq5yMHfkZ2IjmDWiZemhIRcaD33hRxv7R5Sn9TsQGkFIlhpvh7EMOKvjuAtInCLs6tpus0L
w1yC5pYsKbR0G53RobWmuyH1vB3PYu2Fo3sjNw/2TRjvL20NKG07CY7w1gikgdkv1tJxZD622Ct4
7NiQY4fA69a8TUC6siEQqBMUrMCXDtjRNyXYMnc9OL3jmOBpzOruPORDtwJPDQvlLhi3hunEWt1x
uAH5hMOrri3va8VgZwBfpGfIB+d4zsOofdYEvUQVMJcD/Mu18uRnmLFnBtHuVytLskWelZh9TWMA
0BQmDXFaDZgPMrYFTKV/5Aq814Glckm90Iss4Dgfpz71pqz2HsIehS09tNeHyBF3fYgdDmhEDfCX
RRW3w23rmGbykPVN+jBpe2CLgdhaK6gJUHjpcOFyTgOojQ7mDL0s7AHdUjRmcCF0jSH2sW8JNV0A
GFDMD+vHzLCgQwSCaVDN5tYpSjjRaoKpZbR/lfLFiGRwdgvbW+VQCLpBISrYY+EAn+zGkPfAWzYL
qyzVW1J0N/B/sX4a4Ml0TR59HwDS95kVWnsjtr9L1sqz863EFPdM5144ZAtA/vOdo7v6eBx2cVtC
V1OH1cC7Be/YCGUZeHgNjtkvqgrr0OskmCa8VtPBmc2Fkm1YgN8cVqCJw3v5/SxG2wDIKQAGCWC1
dHbN+703thrLt6JebZxaWds2Y6ertw+dkY8P2fpAzVDsGkduwxy2aXHTAMM5NuCMpSL/Le4D5ayU
wGt7sFudvaMLqunRG7DqBl07PNrpXKplDAWaXWM7R3iJfDeCpHkZ5fwoWl6eS7zfhxQTt+VFGAjf
Ej7gdj+3BvZhcyNawhI22Q2AISwAagk9fA3K6M3qQJh9Gmvz6+wEbXuGUDZcnbwuh5ANdu9FOLXb
uXKFD0sDoOc7AawWnGgE1CfRfSnVXtvIPIjGUA5dwo1hghZqI/I6sQHF16hyr8YutJAgEghXRlsb
LnTLJsitQ94uc+11VOk7WqdvYJ9C6ri2VSNgrIXR7xS83KEHPrAnD2Bw0kCSCmLHfSzC/QBM2bU9
mCCRfG13o2JLb9k135OQQlG4NUNj8kRCqmEA4Qy3HnbURLKqv9pHbMDuqMmEGNKa65oSlMMSFB/a
EAY8ZnpvSPNrn0z1K0z7slWThc0upaqTWg8Z7CswJ873LuPzctRZWCQn/gjWT9NAd182RoVyt5He
dVnyFZUwCLk2WFxwAraOrfCNPOoPhJenXgrxoUD+WSdfezOdPOmxQmPwKRyCpl0E+DwWNDFNlIIY
bRphN0zPU2fstxxoYkphyYE8t3cXgTMIx2Z+WeTeIQtRjGtKCKDENYQgoGwrD7M+UEiHqqgrv528
eZUBbtD41x5KpCFZiEdukpcWZoai4g3WXDCcfZFA/hyZx3wHaNClnWPKSNgEMDyPVpwkoMGG4sG2
sRmuMQp9rJK9BgEtKQvqKfWySuo7uO3k4/1lqpRyV9tzzcWxQpl8Be6i+QgAV+tz1nvfuyhb2Hia
/RTAZ/HKGl/bDraZo5LJPbbdxw1oKx2Mosuv8EqWKJTD8wAAMljETTc2n+JvdTwNS+xWaM3yuILn
z98JqrqJkyH5NlvqtwQzfRhnG3cVzysgclEWj1Han+hbyQV8BP6l3eghT4LvTXlQJj4onU/feoOp
bhm5eNKUgTsrE5QyN74Z2HBA9Rny83rDh3aCdJPIStDzyQPqVzhreFYqlXd7UaLr8q44jkGOJQz2
Ur9B9tvnGs0HYnILVGBXnjvGhg2Y5N3Oq8JiO4W5Dfa8bGxY7rWGJfeVW3x8spvZsC4UNw/Xhz09
+1MsgCBPXT5TuwjF3499UGnNBR7l2YquVDhZjRuwNfl0/3HnHtM7OJaurjtHn9roRmT/yqOQkj+3
YYoJXRnwnUuAn3Zzzb5iIqpOF02KXLdNwv3XtkHrrVxFLZK65JtAnPsC35ze9ZJvLSaqwLrZP+Q0
QiJnnL1zaLfpxko1kdI2rRM8AuaFdKud7KW4y4HjWRZT3d6BA42nqJ1CYgVat3tAeBiWpFN6YhmY
CSW4IY8QAXKgPD61b21p3jexnkIb8n1OUqjw0Fl98q2b8J9F0eA8jXP2PAYWxLnGrNsQRD5q4UKh
4OyzoZkhhdRLc8NrSAB6lXjvyf+vsdcr0wtdx0a//xn0ungL3dvLxFOhaAjwn4Jaj4ZNAFoBN0vL
HIsjqGOfkBQXyMWIys4CKOxxSagMD9iXw2S1W6WYfJwNlMzqrrqf5SQflQ21mML1xptOdyYzJH/6
duZbCqHljZv0WI0rSvb60NpZQQX9Pz3WGHLvmLW4g+uoTQr3IQtGn0bSS2mL5gH83HfvYdt59PRy
PpRYydOZm9lfq97K9k5fYdUvecNWac28RUBVAFuk0xHmemvVc7kHbkkucqnA/dMzr9wRNki7Rfk/
jJ3HctxI066vCBHwZtvesWlEkdRsENLoG3jvcfXnQbZGzZmYE/FvEKisKjRNA6jKfM2DYjfR28BP
1buog5CSs49pYm9ufz1e9s/NNNhwgAIehobj2KfQ5xMSfY6/5EUbrAfXibZF6ZY9iUxGpt6DaSOr
UAbjHruL5Anzk2aDdWj+RpWuWJQuqj9Re94NgFAgknTRxgGE+rPwRjQXQz15jysl2Fj41T6NTh/u
l6LFedCM6CzXdHt8vRvFcy65n8Cxtsk6jW6nH7WKTA6V9vkLZIQKiQ5uGA2bzFAvhufMm/211Wpn
B6mOq1nh5KbrZYkGHbkvcXGTg2ZisLqwwZSwrL56iX2s+yB/Fhb6oCJSCMPqWZjmg2be+hDQrnZR
C6cDpcpgm9pWdp4DU3+2bSNfSZGu9tyf8Jf8F6MJypPjDFST3bb8rmj4OVD+UxsIOqjqPBtFq91u
KRQlWIcuTfniS3OaVJrL6/felFsKBUR3o4ZttStiTLMXoKU4I1aR/ewbyGbefRJ5N8HAmcLLzZ1x
GbqENJhFkH69XxOXkEwkZVg+1lr0tVMg+Nl2PYRrvSniPXuyf7QjnhIrpad6psT7vJnIv+XTr5Pf
kc8nSqF6MUtmZADM+YEULE40OkgwRQ2u8uPKTyMh8sDXQNaQvsaIpXn/HdHyI+HlBh51P1TI5gp9
YDKZzgYDS3vbBgjTz4OG7ZyezhtSMtZwm2wu0NMmrrdz0A+3T5SLLqEaTvpt1O+QTLz/gcKo2koo
XP5NlaKCdq3GNdst451XBJaHZAcP0kSk6itZPPvJx+kRAm+6kzB2E9F5k0KZeWxtbflpk5cZYNzL
xLP1ABjIXSw4kxc5pAi7rjvYObt7DMj9UxTmDrBfZuVhXDxqI2kQbgPAz6GurEcKCfusGsMvHva4
j+inLmkyKBaS8+mK9BmGNV/4uWwO2cJfFRJr54y/YneaqxHXJKdGEYpsWOoYCuY/MwlaShz1tzZ+
kjRUPWbWLZyNaf0NvreEZTTJPFdSACp05kjTfjYLz7krsTBW6+asBEr2HfqMR6psGpFYa/jfsQt/
KD0vPHlFlB3MyJ4fK0ftNybqsG/NAqHqFcu+6mryF3ws8zohykdCzHf20uwzH+OCQFHUoz64X8yJ
6p50yGH2zXSTJuqrW3jzs1cnaxTsEzaa6EXDRq28020HqQ3evrcs97ZlRHYy2NwyIexndgKc1RLH
O9hY8q6kKQc7nX/F7pD1MK9/xQSyS84bjfukCw+1alrgEyn6V54Vv8jBV+MN4oDq462lIJrVhOaz
tLC+S17agRTtOKDaeY8ZOfoxFbdBSlV0F8Ut1rzLAfr6r7Me0n0QWQ+RCXIHkQw6dUhze9fDCOc+
NvUiuvuSQkC+XMoy43GdDumykl3kzPI8HS8xFKFyUUObGmPAnL4pv8dmFRxFw6wpSsZlYa5unQhk
ngSTZLJ3vVVpB8+J4oNZsmjRZrX+4vZF/WXEt90o0dRJ2S59MSK2YD7Juq10Vo6PsomqbKVTJgFA
jtZWY0RHGYFoo4EW8rJ6+X3JzPXf9BE8u718gLJ8KP+eS1HlcIL1SF05iAVsqrCtnXVFivzsNEHX
XgwlTM9ujv8r1VSicpCgTDKKEvKd4+dJcgBJoh5T9OIzWJBptKujrN1GJkaqs0ntMbH8/5WZ9W6Z
KkhSa7Q3ShkH1zZQUSLrHTJcrtK/uFkI0LAln2EP5bpbKB/m5LzrbV68VxX0QJmUmweb5OhkwMpq
cEZ7ikdqEXJQO+67QkWxk4j0mewqt1mKAo5L0uDTUA0pWb+otev9EmEaeNvQGaCoLWP9wAIkrWV4
BgFm/lL0CGIuCNAxHT+1fvcJHHTSzZ8sg1jVd9w+TdLrr3CZZ2TGp/hhxO7wNCsFUmmmMjxbRdSt
tazO/8g0/VKogfaXCkoBYqb1Q4UNtoJ3DFAuStPdXMUFdhR9dw66wdjFHUDKsXbDtWfqw/fGKg++
Y89fcaR5d3q3Wxc1ay9yz9YXs4jjE6q9SO8tTTm0ybPrKfqLNO7jg1Ixv+jL+EgjOyG9s+F9aXQ1
ewBNvZ2bxH80F2U9qwAwoaUh5qtLU8TzKuo3A4bYjxLyU0BmTZyF1DIWz9H/6K2W3pu/3XL1Zu6p
5BfN95S07a5OAIVm9fThZbP+E6+dU0k2+1sBsGXlAqFZGZQ9D7XToz2Y11+TzDeeAqVKXusAf9Al
3GB/flb8fljbdWS8u6Htb8j1WbwO4DpTa6pYqgBBfodYQFZBqweetLl7EGM7K/0oysF5r5VcO3Ez
geJc/O6qAXP5rHWbR56W5jMY6HfbKj/wYH/3zGT+KGwICfiNvHQ+sApo2T8rbLs+vNHJ8ImFZd0X
YbNKM6Pdzf0100P7RZ6uFHvRWDFr/SDNzAlCDAtmczUYofWlKGzrC+PzYUdNu3pIdNawp6ZPs03S
NPFKT8Hgyi+plrAVFIBge/kTlCREV1WXq1fLGtS3aL5KmCqmj/4Qk6Dw7BxeoMO08+YLO+qnSu/h
fCJMlz+ZZjWtHLZBhxTmDaQZF+L7MmbhRKwxVLFuAuqREtuQsdRhf4ek88dwz134C9Ae6GN5vBVm
arvmGwHOAkWt6MccK5CZAqV4KT1KdZlJGUsyzMFK8fPgR6pw96I/rp9IZdYvMjHQqTc6eR4dm9qt
X17I6FONWupSAGmMA/R8ULZShTKrwVu1rKsOtjVbz1a4s4RnY5Yk0/z+4ZaPK2kW5jQ8yG52tjtz
U87zBOszK/AH5CBnbJaTdWRExvYeq4BIf+q1nILEzzLj3iGDZa6z9EqHHCgw/Bp3771fWbXDo9GT
RImK4cPVO+4gP8YELzCBUcV1HH1p/Gq4JKW5NmutWymZWd8A6dlsmivEFqlOLPh0p3bR61t65dkl
zXuvDP4/zEV+E3zZvYoa8nDvUhBrruy4QpRL1gMw6Z2UV2Vc57rKccAzWVq4JiW4zDXPcb64KJV5
hlrz7I7rmxWyq6IqkmDzVc+Wcc0Lyj5pp+AI1WTO32wXIb6MHSU+t6Dyr4yWPx7Hwqmh7RQ9WZox
Tt4EydRkc4t5O5hFaXpdwbe3bN2zhr7sDfHU6BnGv2k7HXStRne7Lb+Veo43DP5GK9vVyhcpKiMx
b6zA6kAVXFJ56OHbO29gqSu93DbHqKGUIlKfjqF3mxzbmLVofUrMX0Q+5eAuZ5FtxofGMZ6nqfJJ
3XjoKZf2Y+dnHhs2yD73eNXrVb+ToK+OxS7xtWR+G/XiscsrHylmDAqMgOdj6WsXna3AF7fGExjb
NlQXTJOSQqBYcFr86EHYIrA6s72zgKWEEXJnkJRNdVruz4vlVPnBdPto9a8EseSQJVa47gfVrXh/
zy3fx46tBaSQ5OUGbHf/OITOr4S3z3L8sea/cbvfHJZI1s6OO4ecAOL+VokXVV2qX6ek7J7bWi2f
m6F9k3BJQnsDF+IQdxNyeWprZF8aN+ifvCLd2aIzHIdoVxeTYy+1Vt53PBX3tR21G61jl4hIrGM5
x48MgaCvdRGzxuF5HGXeiEtyZqDlTbPNeBSOMMwfNMoeKNui55cUVfRQqsW61EbovmqZBY+e7ijX
0p++usB5jvcQQojBo+84/YYbddjIMOmVDmOYWXhrw1cTyA5Ik2WwDBlQNZKPkbEgNwIypRzYNFir
zk4t6IY0b9OapV0sPZ+Cv39IuWjOV69DYMdOSvdc2opzntPWOT/L6T0ozf+K/WuIadk6NyXqXvcO
9/el77F/XY8V+nhgV3+JesdfoSxs/pI6vmWcUtXMUETwtpJTusVu6SYZH0aGeeu6BYXdI3Oo12/D
RSj5Nueesbp/DqnuaYeAt7pq+lFjFTMEewgH9guPSFg5Zd39CVqNzBLrShsJErWa8Uzz0S5ti9x4
iBotAzvJurCuyuAdathB0WYL2F+ZvmZ6vBHI05yl/oPJI2glzXoyvEOckYuW5li1ybbqPTYzCz4q
77OJRE9sX5I6dE4BfsbbAHG0sxxcFUHxwMkSxPXpGOwAGREJ3k5vg9KUtL+cOuNUnREz+DX91u12
2k4fi2DDy9eEEvX3xslpu2QDUWjeyTZJOjq9eWngXl8kFCaBCfTXXt8ntQMLILnQbIbPEVCUi7wV
g5gkBqpp2VoxlxrWvd1JvUraZVpQEMPs5srmZSMJ4rDupr3E7/liGYv6ZLaWS//r+lITc+uYHDjl
+j2ZWY3dQ1XvQujeJDgSSzvOivfXWFfT0y3WOEjphUqKOj4YBDlM1nwNF8vduC6RQkjlaFljsk4y
r90Oi47CLcjDDUmF5aBn7TokBX2W1m3ibaCOaWmvud+lFUSAQoysD9ZtTnrkocFad1UHrrXNbCcK
t1Fvj7a1MVUUif8JLBAwQc4b/DSoNfJR1Og+Dcl1pTgUlvYXMOdpjy2Zv695aL+hQnIKOif8oSLU
sg71ariq/hhcjakf115SRT+oix+g/+fvRVbE5Gy8J1vzQ9ZACEVh4+I9GUpEhWXwXiU09Ye28JJX
iThJdgUgMD1KF2DwbtUPmXqWTktlV50luBhKb2PZ9Q6jg3krvVqDXU6FDuJaeiseUBesrsPV7cLG
EchE6TvP8zgq29HOmgssF0yMAvOp7MvxjGgL+kbgaC+ju/gYS7uvuFy9FC55He4TJQG2giuuupe2
q7KrtQqjNJADJndnoPSzqkntHye3s95ytMlXCl9ygCw047475IE6vij8Y77yz2IFS7iO4unRGYsP
koXWW+I13qmLQaNJZxhm6b6sWmsrzajryk0QqcnRDZGSS+KY7aKa7BLcY7aCSWnRBrmipw2+BbxK
sFD6/HB6q9tuseCourMZNfhFwpf/xIJfmuwS1wAp6/M9bociU7f0VlmYbGeQ16yz/56b9VZ5NNTx
3IMMp3oTddOv095NJgqFY3sARnaUVgtTuTjexrBKPd/S2MbcjbvADppn303ifVv2bOCbgGTmvQ06
wrj6nrFWlsq5lM/lkBlpfMJofX8vq0u8Sy1/XfaBv5lJODy2YJrNgb3XOsK19BSYeB0kne4/y8HV
fWNbNKW5iX7HwpQUfN/U6kGGSEdbhae4n6nSL8PiuLAPXdb+D82qbdCZ6osclICdNUa9GSAKd87W
k+LvR8p2V+n1K8s7OlrSr+4z2hRwGfoHaBlXifYyTJBwh6LbxoEen6NY+yprsjvl+hPbWoI8ly5O
FjeHf42zOsvdgveoVmrhkb7R3bHa1Eqqr++qygDw6Ol05+MGtC4wOz1Wpuc+OoujRR2F7PNnc1hb
S1Ni0uu64V9QBIvjPU7iDv5P7K1lAC9byhvqeEXJTGOfmpfXXGnS01CrLVvwNnmxE2SXx7Kbf6hT
uMmL0f+fl01fPS23Hod+MtaycZOFoQ60bBObPSoBKtDSe8cxpDz7NFXeRQNwQoLKsw5mO5hXXNe8
zeTm/deUgvNqRLftTw2dNIC7aJ6gn7inyt786BQdD+8uG1+VLsJ2uoZYaMZWg1lhOKOhyLIrRrlQ
kLZWyV8TPaxbKgE9CyT/kW1bg+AZqRCAMh+Oul+q+clVjW7taiy9OrSY8xMWVrxrByro6vghjZA3
1GVoImdVZaRyUK/UW0DmuM/mZd+yucj9bp21MYCkJThWMCw36v20HgrnLAcJwrM4+FWkHCR0u5qc
3ibeTgMSYno0P9gITdarTxezMuxJuzGsN/qShUXArV8HvMm2koqVmJxFGbah+jiuW8nd3lK2dfqn
HutoRVvdsHXGZvrmdgEKuWH+J++HYF2mbvoE+i85/8eI0UmDtZ6M6dNCujz7+myv9arNryOCC091
nSq81IwA9BRNOagjGkNaYrzoUWzeQhKfe3+lax755t9xku7jCoZEd5ARVZFc9WSxS1uE6cfkwVKH
5CZQLxE5uOlsryql1nY230Vvg4Cssad0U67mPB+9TZuNf9w2PTEi4bBiSlZYJmdSAFGC/2jb/eRv
bwuSji3cJmn9rxOvg9urBVv6Mtvc3jKZh7Lx2P0MVcy4ewQPVprK+hKo0ZFb1zixPqqNjezTeaYd
1SWmKXOgre5ZAZ3BPLmM032zP8uQZYZcJTKyyrjlEX5f+b7t/+eVbh9hKLBIdT66KDN87Xnr6yBz
UNoL06sx4HyIfFFze+vDcTqpVW+9hfir7NW+0/den0bvvZMcu8lFHUqvng3f1q9Rkn3ckpP9oF9j
I/7UynkPTlT1DoYX9HB8K7TIYzNstipmn6tat+EHJKVRXab88YZ7GB1r7Uczy0rxQUt5Xtza2E9h
QNX97r9hIixL/zVeEBMQnoonX7+6hjnjHiBH2R/LdtkMc2+PlPerhLqunreUR3L+JEivRoBO0ayA
gCs/yD0mTYFcSAzfCLSwfmM0rNY2VhKTH+A+12k6tNbEKXDG4erU4iC3T9Jo2MkeEWT8H9nsAoDn
F3sJSu85m1IwyjdkRqGzza6BHggfoSLteYAIuHD6AI1ps6ZfQRU/D0tLQpPyM3B95UUaPOTBJs1F
eaM/pGFibsI6S/bKostSa/3FnWPS9+hmfnpBILJoPcR4Hst74P7iCDx05OyBp9i/OtrmJUZSdeC9
81KYqf08uuZT6PTRBy3c8fyJVErrRR92YfECzhv3sijhvmdY1UXRR6U02iVqdepky5w+aqExRIF6
kF5K+rw5ubJfvt7qaK0zmMmD03xgKavscV7WXi2j/waULfuT2+SPAaDI6wzF9YCR2YzjRvc9X1Zg
mp8Wq7Fl9y0Lso4qTOJo5gsgMOe1m0j0L6s2y4e1nUTuN5mDPptxGpy5ua3a9CoM90brubdVG5k1
5D9LvTzy+A1Y/nVwrVD/5UsNwqAbWBeMASnMdsEqZFGeXNHvfuuXlp8i/qgnKdpUSr6sjap9ZBbh
s3SmSMOuiqKuL9JMSIevB2xWD3Ihw1GGxT4MJlpeYL+bggqRx6HOcnsVjA7eV78frpDX1J3iUk26
P0WNKqwvEf99EFnm0z3uFC411sZ6kJA8pZvecDa844uHcK6+Z3Fu7MEdFA8sg5KEPS9eG6NuvssI
f+nwxQN+ZKO4YVXlrMM+/e6zOdjfOmSgHPqEbW8QO+9IxaIeeruCTA7C4nvopA0p4Qw4c5BB9tfN
KT9WPmB18K7Lps038+cBmiR2tcs+cTTT5xrkDst5SuquR1Haq9wzKuf4zjeLR+ztFMBAuVXGkRld
UKBzx6ETC9n7mEnHitmJeHe5fXquXXV+xCfG23tZlh2KJq1fPWf6jtxd9mdozB/11OJuDOp+AQ58
GiAyNVU5fvhpmr8MXpZsc8fEUGM5yNkEp5OnnhaFDzAK4ynrL5CrAtwHflI/IBOdjx9arlRb1wcv
amp8fwqnTDaKlurfPZgBZanFP3FmB+HpldozyYHkaBcqUuy5UpJJUP7Svc5/inyQhZ4TvAUomX4B
cpxerBbRdzXWUSFm15pgh9kgmcnza7DGE4XAq8SQncJp9vfB6YZL1FXYkf4OybDWU5qNVyDqLR0G
Mj2QKfa22VWYTOXJn2n0vcdp4qdWLXfZ6MdfFI0aRYCtxlGj/PGE6wSqYS4468ruH3DZKr/AuD96
y0Mjx+DlqKMgsJEmafcaZUdfP0uz6r/HcT+95WgcPPicwkFjEiQDHE8wy9nLKKTg3m2j157CxGYB
4czvflz2FG2UDqUczqg49LczhB/eB9U1dhK3RB3/PsTDdahcKcXUn7NwSM5dhPdhkJWHSgSrUW+z
VjDE/9HOSStsoh7ocTeY0Px7T1sJpjM0wvlsWQsafoGH3psCD5XB0ltlgcE6J/oq/PYYY4SY5Rpb
WkjlyTD1R78g9y6dcgj/HiEtEzW2o22ov0aEadsdkjEGfhTMP9ykGs6ObTUvStibVzWy9p2ati8S
AgpQ76rSbjf32DKp7OxN37zri91Ab3bfSOGkTxD77desybGqx3YgVXIERDHEWSutabybMOe2ejjC
kAw1Zx8XY7PjzixQkmnDnaaid3ez8Auga+A1skSXzAQIZAaJIbScxfAMbKxA9nWMm9uIYOkb8j/z
HkffYSvNYnkkV5nVHqVpV+AdUHGbrrfB7rQKyYa/wnqIXqZOOWl+H7zX7EAuPL6slefPB63q//SN
RMHTA/5jN3nqRik8fy+Ex16JUNWS5kKHlOY4a8Zq1lWc4M5llb7cF1xyhqA5rieDNe9kAWeKV+G9
JyJ1QG2cYk5ah/muK3LtXGWbeQ6G77bvj1ueKu2piFEg8dLoL1msmQYSyGoUuM+Y1UZnzMDibd6z
UK9xHHHJOqix+tZZmXZVMHmlZuYZ7zYl+f3g5tTtBDRTJgjOTYN/kSaT7L50d5HfQBVYdmRKqBjX
GPUjad03af7idlxYLJlusaWwFmsjrBEqiD5yykc7sHiXC7hjSDYm5g03coDtKflat4Pw2FXfS/Ti
9iX2SA+KWvszrkCcki9v133dp9suMZQHiemFgWtMSd3vgMbA+6/mMvo+RnGSrZ11wxnLzGDnOkEP
Xa3DEMkryXTKqUoKCxg2h37p+a/Y0FFxSM3p5V9jS7mKBP3sUla1CzQfv3CMJiiLTCrZ9SxOLraO
c2Gsn7AohgFpVTiu9Y51ifUkfyrzYVXlw3SVViohpdC3tlUGG4m13rRkkXpehR1526IJqvMoidp7
W4JJMPM7yeltUFQba54uLTB45gQalJ8VyMJf15BgleyqbBofy85RVmXRZJ8qqLqeVBdKMifZlss+
nETagBi7463kZY/pZ45X5OX+8pbwvdkFXb4J0Kpa3ztu7/sQ4aW/wc2emUfbrlLHfwPKowWIfj/c
QOc3lLngz5O65AuxTATra+bUzfow3qZssJ1i5QzWhFRfEm0/L1hl1don4CDr1I220rwfHDRIFKf3
zyqKA84qS3LrpJbxyxwm9QOGROx11XHZ4Y5Pntb+1CbHPd59ZFoF34/UQWtXhoHRn56SxnSwRfk1
cx7s/mgC8/L2WuEm3wK7IGE4R8U2CVjGOH74nmeutgdCYO/9wTHfFD89CXIxYwG2BvSAEY89Jtdp
xFhLBEnUJDmy8J23Shgnezfu23NnzOq6nZzxI2xY6ELKG86DovcfmDVYSvGKJ8e+1KPhyRvhvy7U
2kQhs5oP4IaFjzt72tNQ5MXL4svFqzqdeR4i+vqmeO0PBMnaPaoH9V7MBS6m3Q1/2EtQr5p6L8YC
3ySYjVjvVD78Wm2w2gcY0QpMObAOSCM1LH4B+IRjW3+1W3V3Az0gBr8f1Mi4Nau8ODtdHX+Bf3Or
IWTsetDcMk9SMYjtyn92rvfywtiY/YklRgxumrfwGuYBfq6FW29lfGOYI570YmUVUQHCzMI+zSR8
7wVSObvvB6WQKs1qSfGEaJoKRuz+kTpfuQ3gIhVUM5UP6VjwYf4CFJMQaX7t0QrCzX2SQMzkQj3O
ChtdgK6Jy56oCocmecNaO3iB8nF7d4fztIvBCz7Ka7uujG7vBIG3vr3Tl5d9/P8ZISuBaizSC4uG
yw1unOPPXXrTUzfp6cuUZM8Stqkg7VtM6nZDgebFwl7fiIDHtAhtQ3UxOqxx+hhQiUTmRdhEafC6
kFjGyzt3NfUhCca3YCFrun4UbfMq048q0M2Prn+YO6ietRJ2hxIt4p00C6u/VEkeveoTZmZeZsFi
XmZ3oIHhvKj1tWMV9bJctQy/5XWbYYnOI3pXKnV5aAOH9SVsv734NXZOryJuijyVNM2xKJ/1Fo+e
0oG7DczoxcXE4ypujq3Vngchk6AXamDpgoeJ7bnjsYjZJFo6r95Un9JttTTR55jOehfXK+nVKjV+
KdmcSacc6hhZHXbuj9LiiwCeFuEsfTa0S9em0zl1fOPqViUpt7CCfVXEf0nI0mfQCLZ0WNk33E/D
44SvD/4OymsQREX1FR53tfb3ZVdOfwC+rvZDZ3Z7IzG6P/x9wFv0D2pZ1X5WkbuTKAmtoP/fjLC1
XTpesyvayHmGzYsYrF8HT3FalAcrKoAVqvz5O/YaF5SdWMKPSbBrGhW+4NLR281wkTMAB3AOpH07
rez6lDp6fLT1IUBpfpl9n4OqhZEtDgVDGDvPamf8FESNk/j5ynUDRMncOj/znA22gsGx3J3hDsV3
wNPaNraM4tQAID31Fjrb6IYj57sAyJGAXbVRVf8YW32EqJT6j5M5mkcf6489rBnji4wtu6vf4SHp
qxZuBknmXrTMxqIzG9ZYd4wXC92Ki7Ec7Blt513j+u0KaB/QnNYKm2vq4f6mhSxveqsfezQsIKap
Hp51ypzqF9bsNpILCkgApzmzwMeoSzqMcmrO1nLwa+MUkZ/cRz7Zr7Xr1/G5UGbNxe6MU8sPW7Qw
66Q+ND0KrfionslRI24jp5aXdry85ro9Ugr9lL03NKc7T5q+uqXxk8UnMdRKMvpy+rv77pFITZ5t
pLRTOItZMCNB5pnhATjER2ZYFUYmfx/Y5TbjStqTR9k27anYWP3nIZg717cZVTtlazdmbflp2v1a
cLCyXUYdoXNS9NtiAMGIwAEENyoMSc2kOArIppPMcupl+UEGStBf4MM3iM4yWlXd/GgsmWrplcMw
dPmhRj5mJR16aB1rgN6nSVX767Ac3MCIyaiX3jZFwON675AzPyxOScNuVTrDUMHScBnWqop9thQ0
GJaWxGW8NDuNd9QcIEIlTelwq5DbMoTmV4N4e4Tj/4a/BEp7TR0+ykHiuQU5usQ/CKzcPztUtThY
SYnN8dIhg+XMiMvsauXXHM8289YpcWfKD/A9MSdMjcO/8riyhUg79SOlInGQlhzue44umD6wwXP3
Y0kG4dX0omx9y6TgD/vsNk6yCWYruipJGVwS1y+3pMTmD27zk9v40U+tY8sEWLR4pYiKsWHcxJgC
TPpz5436SoYgAkoWRpu/y9VIxNbrdvaLfRE42gb1JeWrNsc4jzdd/LMKrTXUaCo0LTAq/G6N72YG
CL6yDeULmhPYDhT1REJENY7K6PFqLI3sMVWLeYEvHoOQ9V6ca+5ZKCHtJFDB6HOzc2tgKMteTQZD
4/vcnGttXFWp1Z+QxtLWgQVPDNu4tbBVAB6yv7G68NX2g2gfAIM58XiITnpAdXEaM8pBXXe2bAxq
jeUgZ67WZ+d0ZpOfJ8O16vpfcemsOyPd1Sq1C2nee2V+oKEb0FCL3t1771f5/YE1282OdfkX28Zi
pnHa7ogHRvCtrlGxSIb3jNf42e8aey1hi2cFawivfoARbL0CN9lbiwSMN+JIAxAcVNcy202jV6VV
w5emQuvCdPBPdZZhVoFYgjuFj5IPkeTGPTPyf4jJkFyflaNT2igak0q55UmG7jmcY41KGjQSq+EL
XYwnKjqsue2YNSNrgHT3r2SyXrjrJO20h3s8TxHZW6qTsoIPLGVH8a46zUncVRs3qZ1DEboPfZIC
MoePCi+qXnhReYeeopWW4+42UrdsNOxGJDBQy5yeKrt9JpnTnoXaJYc8z5Otjnfv5s75ooacXUxM
O2TSjehVMNVcpkrsPlXD3GETJzwD2J/9mia993HLp7ZqeSiRnDkLp670Q6Rp46R8kGb9uynEo8RL
fvVK81PvwhkWN537XBmsZnbxICyl++BEK7vtrE78dos3sMuSWOnDrbcYAFubT41wj28TxuBuTImO
xAPb98TUzvfD3IT65yY/BQiB32OygpQR9u9/ztKhzn20yZvKgRCoUqN4DvXRP5kwmDfogEx/xMHw
oHYITTdxXe9lq/qvnatsfsMFySS9crCbLN22rYfq2u+OXrbK97YMlMltbSARA9oWoUpEB+rFZw3b
Ov/AJuJZWhIX0zVp3kf0Rvs8jWAeVvcOGafMun/orfH5k2GbDKkmDFvD1DmSDXoVtLq94NZ53XFj
NElLIo4mGVvsZ53qVVpyQJqR0siMUbbMaos2fFiucR8h10AX5Nc1ZMRyjfun3K9x/5TlGpBTnPNU
mv9Tcy149VL3qw0I4gFXuPA1qiDYT/1c7aQzAit7xiYEX6SlV2IKSM2C2saLhDx2ues5jeZjv4yo
Ub8jYwYsV3qrsGieqsX08Pd0uCH7xoIeuLC002rrW3n4FzIR1J2wMH9TY82kSN2q10KZSrZd3gTI
qJwfuRmpxHqZ9h7P8zePlOHJRAqk+tEEkAxTqt2G8+4WJukt15/+qAyq+POU4LKO5mk7x6iJzQNS
PcQdxSeeNuVZRRaErzSaAZrh5zvBhKUxvE9D03DOFYwZebB/tKXftQdvLdgyMw9eQtOJN6BZRmvl
V9l4msrg2fQLbpw+6nnElf4Tv4P6dXBSdsq1bazTpo5+2J7Fc7+33xWsVPfp0BWHLLbCN3ayDzKg
Bdy/ZieM/RiWOxj3BEenhaHi8m966EIMyhDHcrap69Vvbjy/D1Pr/OwM+xibRfPNUbpp4y9DNTub
z1PnfxoqWqH/HMorMzp15D4KvpQXt2jLreqX2scACSLR2vin6xgBrOMuf0V8bti7/hwdYRmZzyB0
UEJahpSJu0pDZ/yez1bK8mcIrywEQ3JFH42Z52vqOID1rL74Q2lC74xY9/iSqW75EFbKo8Wb/0VC
CnYMm9Kxo93fE/ItEDz1UXpBLiItUwA/L3o1Zwc3WsqK6qtxkG7TsHP2H99vUxVPC0FWYVMjnUGL
pkpDjXqHyn506GY9A1WgxY9N3fNMSNJevbQNCtpLDPOH3rx1qx4+kJWXY2PcRArPQr7CodGb+x5R
0V9jokxVWe1VfKXuE+VjlB5pDgWjnRBhuourqtCFyTAd7SlBtnzQ2Jcv2aWkNctNldvDVvEX1GGu
sl51gZf7VZA/+iUGgrFXtE8oPoXcLl6H4xPN6f9RdmbLbWtLmn6VinPdiMY8VHT1BUeREjXalu0b
hKeNeZ7x9P0hoW3quE6diL5BYOVKQJREEmtl/gNspkdEcvQjqq6Ar2X4eyLB61qBS4OT55K2xAM1
Qpc2g3kSuy6ERJU30F3uWGe505rXN6Abm9wFXN93XnqoJtc/a+rsnztUoWDBL2N00y9DWjesTn7H
IqN6S5RsyXs3XdE5VPYydT0UvqFaW69J8uUDlMLJiVjZl4mj4nytW+7ZDvQ+uQthkvm8yY982WM9
TwmDQgQP+u2kxwB0FcO5yFmk2T4qTPPLNZ6aA7zzkG+MS4tL8SZLs/FoJ7kx7+IlqGnTeomM3k0M
ihtuLM8fjjIjdxw6dkJ2QR+b4lmMMMo2K8YO//dwvKyRNDeGdQzEI3e6y7TMpZItc3LogTAyJ9dd
o+7clewXvX3rpgieKhZNVqzin1ulChAGOhgFjCSAc8gH+4ESwVJexorav5T1aC/2MuqzisLQbTE6
35oQ4Y8tG40J3GjTHuNhJ5Ucqd/gF+oeDVyZNlL0KcVPDUWQh6nt2ltJaZfaj9W17jHLQ/WdnKvc
Zclty/QtFxL7Lb+LdxnbpMEBzE7O8mJ0a9Du6eSc4sZXnyU0WDDOeOqYsAt5uQMaKc8mllSJXWLF
uYQCB0CJC6R1c72KNuyPxvyZtzMNHD31n+om/Oy1k/qF4oa/swYbFbOpKz5n8ceiD7QvfaPxndpA
TsJ0UvtCkQOxxbT6kI/lfKdFRruVq32joE8CV+4+T7uH0UWNYdisaDlqtbwxA8c9s4VWNtrCbYFG
+TYUn8XrUGavyWLK6ER4IKb1DBmznI1jlrYqrekOxDfcsW+K2ex5Evq/lHhC3HzOP5dBgGjIkNJ9
S3rrNKKSsi1mgBIze5VzP1r1JUrgGQe95Xyw06LZJLoX/0QyYOOYhflXHGuPzqBUX3LN07YVNlcQ
qhz16Hho4ztWAx/fCbozTz7lFKRm++dZAl7v3NeBcvr3eSyXisOAzBRu3Vr9hAoy7L7vo4A6Wz9d
BmFZjhfW+wYr/qCxDMSrUCoG83Vem17rsWnduw7L43d4Jus3+0lL/LtyueK6oV3xUMtEyhPn4KXe
8t/yy/AjvMVDqAfWX2mIoSod7m8W2sTb3uqq57aI7IMaWs0tZNn8Lq+U7KBR23qZfdfaqCYVpuVy
B+zzno5TflBtSB8/cVV/tvGjKGbPOtm5P0HoY5gicLlJaQTcs7qrkdVe8MVLl+x60IbuJWgdwPdL
vExN/5B5prt1AlAeFlC+dVF+HcpyX4ZVEkYXkR24Dt/N0oS+yOpfZvtC/euNC9s4Cv1uJ/P8fe6a
3tlJobHcyGm6jIdpRINCTv0sdt+yAnRzzknJZik25qcBM5Ic0jaxwQr9M6AN+1AMw4szzIg3LAdz
TFjky6lqum/B67TEBsX4opetjpHH35e1dgRL3wwwW6xZlZzRAcG31Jvb2zFp7YdKSaGAj1b2I3LY
JKiVee85+ndguNqDaypIQLqQzmzIiTZgVoLDwNYtSGz3UI+l/iAxOVhzcO/a7MmtquRzU4+Kfm/b
T5LV/k5FiRjisDl/vV4tk63l0F6s7OeiqymQ/g37Slo8VPKkvVvhZjJcMjJsndsC8Rt4WiBAl4Ps
NteNp5/mNNL6+CCxa0pe0hnbXMdIQ8P3gsmzl8QKEWxaxJOHJJgPLtJNC/OsqzAN3bzI9kPi18jK
J/H+6lYNdsR76Of5nJe5couuEIScGMe+G1MLTGiWfP3+ynBwGgTDHfplWW2GBb4th3fjd6cy5RR6
cR4X2acR2I43DLvC9OPvi49ErwBNsVzwlFgfVLBSk+aEIXJ+HDVd+2D2/U/JcBwYQYjFf85BpOzz
stCpfObdvaNpylbTWeorlgIwzUnzLRy38g5ye/1qJ4vDEwwtY9DOccZfQob/PSuCRvAZqdS3rGiR
kpUs+nLVHZhjuZeE/cHSzriNhAjqc+trVtU9ptDYTkk0xM8KACusDrTwu5sDwLHprrNGjeYzCiLt
vk9a61v9UQ2S6LthJMgD64Z7NuddHbHbh34LLc6JO/h6C/NODpHSQsxOFW9/jVFjg6G3ZEsMiV5w
iZIY96m/94vEOY6F//F/1DbPexWotw//8KprLmcIuQaXVSE9qtCMkZx4QRV1Q1DfGsimI+6UGgMw
IerT4cFZ6tPAzKlPm1KllkAoZeyoBMeO0aSzw4AWjXupWCdL8Xq9wNE1KLWxrgOjrnL9DhHBo9J3
6o1W6xOQ2qVcjkAUNfIO1BlaSTUajbVl38AuY30zTp95EMWnGXXJfaAiUOhVCV5hbZ7eowc73o+N
R43C6I/hgPy9aIaIJMg1dtUqaS3/LU9SJPmaJzFJltjEJoHq3wIWu+Zc73+9VzxgY1hmrU4zEf0i
IYYJh2xOtHjX5lC0ZSgTK3ms0lX1En2/ppqVn21GK8gO3cR2F9pXbN+6GHFsfMVq9zYQ4VuJyZkc
VPyymoOcGpHGx++aHuh5UW9kSvPCtFsk1X6xTKkO4dI5l0MinXI5RYSOy6dF0w3E5wceGhWeryS+
y6kbn5zr5XIml8jZ7+vWS9gEvP0YJxt/FCOPDnaBvH/lrYwolnNe8AfyFpfQOuusqNvljQ+Dwjln
EJ/W9/06zweroQqPX41jtM1t31MAeH862sZTGXn5UUcz6FZyjDAr9Ds51UI7OwdjNLPYmJza468S
Zs2m7vXwboha1HV+n7msgxWodKc/4rFccc27Xht7vG+rYSkl/r7LNU8JqDkix/JPYhX5jBTIIl6h
pk0XHWLF8Q56ozwXvwUt3mldoBdFOhvBcdvLEzLkE7H7k6HTYRB1S+175eYIQScR4GWn4ZcxAHjd
S9DFjmL/pt4Odb3cNgo0gzbo8xtpVKJWaB1DA28SGQ7FlF4oRH635qz/EJR+/IE9oUzJQam0V2+Y
zYuM5F6Rr3xQXc3Yd32svNpVsY1Bmn+FNR0fxsnCvxM8JkYU+hGyqbWJlk1nGM9gemN2o3xpqfcS
65ctqQISYocj8rCPZDc6L7vRjN1ogmAvLuXLZrfstA7wLNly3fT71h5PcCwJrJM+auaDHPgF7E3Z
97xRlpijVebD3AbWg+ebe9Or0CD4nZsis3HbmuPtNSRnRkoJzOk7LJ+XXCAyJcZZVr+DhQdEEsSX
vkUHbtqhyTNe5NDGgXWXl1rPjliPNiIHT5e6vzEAJlMRwJauz7RsF9vjdJJhbHqvY5cFj5ETN5+U
4hwu7nS1m3Ug75wq+mq7EbXGDG3mKaGZ2xs9mHavY6Vmtg7PWw5THf81RKlxlpHEy8nbJrnLLm65
CDVA556Kw76xrBY/MR32SqgVyJotl8sF9IzHQ6QjuyhXuG1P0zIJLbb+aR9WpzpHH2yD3zNm6cth
HRvwyS0FBjmQyjzdycx6msxhwQq7Mg9WFf5MMJZkk7LEIpIOZpnrPLXQlgAEsFRfRe010K1q18SI
p11jV7cD0YeVlGpJme2M95g7PodUz86xCwtVJL3BJX4Ep5K+BMUc3mWYGCLliD7373jqILP1L+Ko
bIV3YZvcl2OAqpoDWbdz9b2IwV4FYhvprMrY9HwNNzWeewoI+OB4zZSrfRbhO8gDLrUglb20cDI9
cJN6uzVzPjdcCcZWNHpgG9CxSM3vEhOdnl5EfmofbK856Xd2Xem7uJzMMzYCP4rAK7+FVrmexH+f
/J5aTvACq75JRLfyr5bztfSHS7sgFNO6bh+XkaAZ838a/Z7LoGduff5OpxWoYOTjXwrq+PiQLspe
RYwa7RSbnwXLELk2Hpv5jagtxjqSi0BrunphkPspYP3f4op/hyVHsiWBcr9kj8NA/fS/30AymxF8
glPkf9XJzMrVhILommV6o/YlLhzaNN3KmWkEzK45uE2kylbCTZ6YN8WgQFchXediKiUpbqvY7b3d
8N2FknQ9XO8uMQh2iJFmnye/rc8RaqA7aaa1kQ7IsEJCu8Oj8UVXy4vEwzFTwAglIW8Rem6m4dw1
PkL47P77+9oe6eMv8STo650xV+0ZoWTl808JGiGvmCb3EWX4GOIiC1vW0lhZWOxDFlDLa6F/lHA+
QQlJoD+vv6+80PUXk9P1z3L9RdY/jYZw/9Yx+IUkqUeZaa9VTb7JhmhoN/Ng1ndG3LjawfCqj8pU
q0c3jJq7tGR3YqOczzr/gAqK9YI7MlrnhudsQM9YJ1y6zZephqCeO3a5ldk2guDQlXsK+rZXbxGk
QgD8bkJg/E6zfHPr+421rQ0V1eDfE9dhmgdzs8FZZb5xAu0c4Gdsb8t8Cm7/3amLaD5o5iEuNuD8
5/Pc7SVkL3E5k1vIWaUjfIpGJ9JAM5rcb/yXJjqAoFPupNMoHcjI6O0TWuJfTXNgiyUTveEiOxmU
xn4NFkn8aJYthragcasdCr2bPN7lGT5NM1IY5iZEuPkhnsfv/OrBqRnT9KFaDhYfpQdNrdFTsBbL
+WXotBZY7QIfk30CmI9GhUMPeIoNXIFN/8cfF9NWsMHkoPeYAODfyKzcphq9rbwCCVGyOaFnod4Z
nh7eGoW92Fhoj/1YaP7G9c1dp/jhfSvDNJ/TbZmU6bHIfPXRRATxEQkpCywjO79+uU4uTnPXv0dO
5y0k15Zl+y11hvIsaXJwqX/s4ZFou2uMfur6KkDJLJwp79PY1Gj1ekZ+jJeuTY1uQlp+lSiGK7+j
hq0XXxMVXV+JdmW05M56rzxhZV5vmgKBl2Yc9K9lX19aJwDLUCDcj5ts9quPQCGAQvU/5Z1e7uLY
VR4iu/fwuuvqc1irzp2j1+AucB54kTuZDSvKtE+rJgIxC5I6XFomCTY1B1Nx0w9sb9LFGsb62Rbz
Nu9m69ugsFLwsnh8aBbR3Sjuv7cjG8Xa1lFENW1QfEZUPqVFh/hRhMLV0hDEdQVptyVDhr8zZCQX
DYmh7po8emwwRVm/GkrF/2S2c/bEx294ipJw/WrQW7wR6ki1DrJRHkv7k5lV+VMEPPSPLJSrLNyP
cF/I4pTV2PJdHmbBs5bkDVotjCRkLF/rNE+eu96v38WzHgWsZsBsYFhMBacpsIfdYHfjBX3h8eJl
aLjmkU3BE8XJPS5DY4jBnvPUBUax7k+uG5B3G5I4s3BNks3Iepoli1kLbe2Nh3P8ZoL7/li71O1U
CHR7kRE1k54KMs/aRWfUrLsEkYRwPuKgOu5zQ7NuhkWrOx6/aeNovEbubJztXisAQOEnF9o8Q9yk
LWkgas5TZALwWfzk2sQCJTAoHwwbfIVBnegp0RclH5cSoJYF/pPKr7zqnqYoFPnzT0QX3jJjL33L
RFkI+KpJ1VEwJzhUuK36s5l3OuWGy8p7WCkO2qfBbvILXmowI4QJsfIftE+hH+W4oOCQh+jeRTAF
qvk1LpzqwWUv4W9Kt+I5wXrruEIUlC6wwFstdbtVqzaOlSNyn6AwPDu9E/YSeHzcqShePEdmqp0y
e5gPMMqyV4o1d3ZpsecUpy5UDagLFsVrBqH4DkKH+swbobjrC+c1EEI8ZizWFnmE5iiztqXOzz/l
VA4UbCsQVImz7ZuE1kWiVq+UaWBC1spdbAK42CTDnG9x7Zn3npIU973XOdtB7RdhDXq9OYWcR9iO
4b1mmNFW1n5JO79N6HQ77gfWzluzNiNMYRc92aJCfT/3tRc6NeUGGWrnZztQ9C/S9rsCg27bRxkd
yCA0T4U2F8eItd4OVua80/JhuDXVsdzJ14uZVE96YDgvEm/Z31D0oeH8Ow7G8oKyWP3DNdP8tSx6
JT+1Dk0qR23zC2BphNMWOT8qcfllrMGBSdugnzYWwjH3AEX8W4XlreC4/oR7LZOBC+t8IcJckV7R
4JVnFCUyFK72w8KtUhtaskbulRih5vHNWKb2TWM08IKRnkNDhl7PS+2XyHsNo3bvuLZ9KQ1ao0oL
+RcjxqPVFd0rdhb9sUYDaXnvNJ8cA0hrMeeP4A6GTT+lxQ5uuwlU3dZetepHM6to1XmNdZMF40QX
j6GBphIFY/epWESkar+vNtoYAQZfrm4ihIksqDBvpN0IEgoUle5mrbKqVv42Xkm/fH2/jd/l64ba
3ejZYGzHtpwQhIzBYgBJ3/U62nNOVwSHxKntw4Th5icj1mhD8CQ+ySw1hgTl9ty6yKwTmzdGn5TP
2eDYCG3fSBKkK+dRq6oHGRl2NIGpDun6LffP+poaa4r2bg4vorOcDtsGL3tRfwBQ7V/65WDmyFvq
6FQdZdjX7gwyu/gqI7nEbaJXx1QDXNTIB8LUH2NkFndR4Rk3uH/RBV36cJVRQJ9Iwmor/TqJSR9u
8GwgC2jEX+OKEmqHpQS62jJKrszmCcDbJVdCeeqDua0mNv/8zbcg5z9W+ThhzAqeAY/heB3aEZ5Q
dA5GEPm5f2+VzSdpQdCh9O9dpfwk7Qo39DyZk26FtWQ6ZAr66F9ct9xFMv0C4qpFf+wQqdlRlo+y
aPQVFOsdO4zvZJkZ+mFw9PJx3Mksq9L0cTZeBx1L4UVIWQ4lstYXXxuO14KfjR6fhNZ6H14QHlbm
/dGvPRRskiK9SfXi1V+YaWloDjd9O8agIOGtWSEQ8ibUaiqfDCHI7s0m6j/kZtQ/WlhKVNEXFj/+
L3f4lQDd+JkpuC2Fs1W+YIdnHCJw7LdsgFB6C6zFuSJtPvl2+cOLp3nnBnazRRa8AL6Ke2usa/bR
EdEZ8OP/NJb5dJnvUp2PcAVd5G/661z3xUYIeVXYNc94qPDtU04XCdVKgbxirL8IgU8OwdJ5pQyJ
LuzC81sP/58XlSHNxlHYuGr44BUzLyeLnX3cdO7JFb0DvXPb3RtDtwfEfXBij91d0VYAVyblowWH
Wuq/tmubJ1R1pl0zsWbBjCGaP9Uh6MCUwtBO5E9Enm4V3uunHT1a3JZtwzrCpH+xzcK5RItAl5zB
m3IubcWXf1i20/6PCUkZ6LPg3+TsZJRnuNSlIyIh6WTa+xB5tr0QKMRf2DMPCI40IHzgW2ildtPQ
LjxrGKZNmytEbMz9kxeU0VlAX7PMyqlAySgDAO4f/2l2vcMyI9fJrQYnVvcmtq+s9h0eUqoClt+p
+ky/M/ofIw93ROSpfLKyYDFvyOlSKG21AilANhkNoE1t0wTQw7N+0nfrm0nGo2fouwIAt3q8zq9v
piHp71fBi2z04J5oCHkEfavcxrOmHrrEDJ5VvEfh4hrNl8Fwn2NRjebvlxSW+pfv9F9UpIk/p2EO
v7uOgqcU+7zjODjDzWjpP+axe2kFSdXYDeYiDNfPoRXr1m2nDy9RqWznVl91BFY86Mjfa8P/ku9W
2We5Shzd41y7brjWWJpg2cJqp0Zg3AB8GTQfhnFUX7sd35/GK806Hc+MvANS4hmvmOCqh8hojIPM
1i42W2ZoARuxOjDaZommQudFKMeZ2A0sdtOmNoW3dotzrPz3JdbXcbwxbGDyMjRU5y1FhnKQuxyB
Eg832qwm6rEO7a+zNxZvqFd+E436V7KtkmzcVSlCVmhUt8FRSOByuM5cY3I2CEVcTrUOgwTEjqEx
RdpZH5xTHMLFclzjl66od0llBz/zBAgMDE6QZsn3PlX0r3aVozHQ58mXOoAKP7egxrQGqBGMsfhT
4CPlN1LY/jCUure1uxSqps5yI03ZUc0hX4tZOd5rnpXd0wCj/VoH5re0d49ptqD5IOJHXa1+6z3W
5XrW2M8Al8ZDxQu+LSa+4+2alrBYnrVKl5wUfbwRPTIJySFb3IOupmhr7mImJHmDaWSnPk1uRNNM
QpUyfQoHt4c60/UvE1TZLsF22lusHSE8JXs/9EEJLEMY5fFDGvZnnzYCwlugpmklK9ROM7t/Qc+v
Pvna0lRe7lRSBWGfaCwuH0Betd9A1yvkNagcvdrEYPAOppt/ucJe5exdXsL7qkV8Y/5ExcRYdnhe
6AAiVcIn2dIlPXJ58NV4Oyw7QonpCFfq7hw+SYg3KhKDGY8+mZwQVL+DYPsJSdX8Q+TkM2UnePN9
xPPK1XGznVizCB8qx5llC0aiOhmemn2IwL8ex9nIdoo6KAe9sottoQReAe8r0u6Q2D34cxCc15if
1i95PxgPzqY0zALhn8zCQsOmHbis4WxD+yuvigF0ozE/Dpb1S8J0yzy+pR39ZORF+KGvquMfNsRW
pMG0CWY4vEvfWg7I4fT3Y5hgi2u9hSSelYF+6Goj3fLP74GoLRY1DjWjO5EBW921XLXGYYYy21ZU
wgIr4lvczvNNh7gD/XOY9WVRX7rZCR75Fgwf6+VgFpG3NS3ABTIhMZmNwNarC7pjyZdb2IHKF4QB
jv+PeySF+n0sPO0kF8qkoQ8fkeQzbrQeJk7h4uAnfZn1kFnIYiwSGnJI7MYBWOKcriE5u/Z+ZDhY
+l+1/wxlOL9Zd3hamMzHPBjdzYow18YpeszNnY3RWLNHIwYByCW7d5rjm2WnwQYG3HVuvQxNYL9E
4ee28YdniaT5MIKuaIYbmQvKKT8rpUshPABhue6hwD7PhyvkI48m3v7XsUA93oFD2ib/RNMpOF5T
9BG7Zaxv0pMY4qEDaQFFf0HMFr2aoAiw5AvVO5nLfWfcTeXcHGU2clGtj8IJuV2A4x8US63up0hb
L60nrd5kzYKFHgNzi45ETvNm8WSxqWmcMjf5FaKL0ewp5QDIj5XL+jfEOHOfzmib1oVm038GqJOC
eXwsg7K+j2GtX+E8Elf5TeCgkeuhCvIul0rIu1x/Mce95k7l+BcQb+DHSEwZxT1c7PGoTErB8pCS
ruZnP5pgrB5rM+6ewVE+SDiq47cswT3oc/k+y9AfJBzSpfARvduFVWMg6zN6Z93Hg5TlrQF+omy2
VLzLr0Fj3mUJxn1tP+wMXYl/hIU78+GIwg9Z0rl7vAiLbT2hLomabftso9p4CjuvWawmmmc5jDxc
WXX06hHOCF6rsQsxEuXrx3hBs3e2ba79NjtmIx6b83wjTTfpn0kPrgO4OqLfdQ3Pph/gj9y/StI1
XkROutcwr9pdJ3qstv9ualaNDyGuLNydD6piiwISBogDHgvrmRZN9zjEPqcWcrnXuEzq7ENufd7m
obk4MEhMDrELZ7Rz9L/Y23YPuQNSsbRhdVFneh3Vfr6lPJNs8eAoX6sRXVBbiTDbsJviFYacu3FS
M7uT2WA2D542xU9diiantUsLP9lLiWYewp9WWPkn4X8Ip2SGfXmwHM/aru9IN1DsC7yN9QJJSUec
lxVkizE7xkwqt33nImeRUriXIdDQb4pn9zItZxQe3PezsfmJelOwxaTe/IwSyU78bnzWqrugHt27
Uav0B9enci9081HBGLDWko+DixuG37TWIQCivbX71jmBozO3gdL4Rz/gAcljob0bsFKWZ6s8M6No
/ogSXX6RkbH4L2sjvEJ5vhqLOzOvQObk4GJ4BTxLXE2GhPJ7bYXHPu+Mp3Y52K6XY5Ct2qdg5gm6
bTLzrgHue1mHnnKiDeg/Sq5V8PDwreEglxdAO5/mMgxuLW38/pYeLX7WlC23WteyPaAmNe21Gtlo
f1runiq+upVXIFfbVf86GToGFEuLMqNAtnXaMthfu5PSk7wOrymuk1D4lBmgNnQCpN/pao22m+ZK
X4psvVG9hunwxBqBinQ9nTHRLv+atfZbW45oIFWmjyx/YiICVi5YBfw4I7vKaL9CKMlzo3yG4ltt
y84BJeUVd9o81DgNUua1WVRZx3ly/uxoT0MR7ZKAL0H5TF0PcFc+sE2szhKST6oT8Nc0/J8SocGD
iGFQY+qnz16xkWDtKLvB8xHDMkZYV/nsezd9Wl+MRQcROdeq36yn67SBKWXP+wFVkCUdBjlduhjF
7KB0wgdjDuuNopT60UDA8WFAp8/czBOKVrGh4B63BNfE5cyg+3tW9PzpXbKcNhZCj3PSXq65jqtY
N43rfBRIk0CY4ixwtwM9520ukCcEvuJbmZbDCmsShNP1mnewqGv6GpR7SnrWIN/NL/YNB+Gftuzj
I6q+KPiOP9Vllx+jcYlIE7WG+xH7EJlY85K/89xqjm4Mdfw5/JYHbnmzXDQa5xclMn6aQBqPMhmL
trCcTpGe3rWturnm/nG9E2J5ZZU5bmG/bzzF4UlDZ++ucXrlAQcT+Y668tO6sBo3peWXN9eJhtXF
sQS3sJFY53jzQ5Vc5L1ewCbBzmt69unQWmejVhhq3XONe3NxtMNcu/vHf/zv//t/foz/GfwqHouU
B37+H3mXPRaI1zf/9Q/b+sd/lGv49PO//mHpnst2xrF0HTUt1zR1lfkf355RyCFb+1+AosciCvL0
DLY721tRAoXO5UO+1Ealgi6VcwOGLuVq/WXE6aXR0/GDztP7hGuYu8dmff4mB9qV7p4ShXaK83r6
4Fk18joLpVXTUhT+y+le88GH18OINK4Zq99QP30ex06/0ZPZhs82QGs4o59nnhG0uy0d6nrYly+u
AviEb7Cm9w92rio6Vn95cIc65IGWNm0k3HHXCl0w+tgFVDDAtTzqwUoswyhFbknFKcIprHhLKSLG
sYJDMqGPDqwsPQJ3SNZYNEUXW+H9LxlFNdv3I87H14tAkGY3cqM0xXn+3/83XP2f/xuGqnpIs1Ot
sVzL0Ph//PN/I00Myi7gLs5pAs5nsoL6MXXrmoah1uxw2y33EpMD/hHapWziNYSOHKytDvi1bjbx
jo4r+i5pNTzAp+nXA4YcOVjRgucuwGrEXdJwAKXcaccpGppo3zbVT3R7d28yH6XbuPdKOwbbUKW6
jCgW9MbrmEYDHaw5aB7q5Uwm9Ir6gMTc3AGI0LV460lwvbq0Wh3FgGNqGT5UZDaM6xYzRzFjLt42
nErLsz7VjLcNJ3KBMaij+iypctFkNmw6w844yyMQTkVzut5yjXHLtPbsRxnJLbtijA8yRM8vfkCx
aN2zyn3llmCljfXHyC09XfHReGPTq/MBuvn3/2pDNf74X2ue4/CRo0xsWCDH1T8+eYriGpiN5eFN
VKraeUxd6vYN7hB6igYwDgburg0n8Dx+QblOxlOX2nBjXvQptu47s8Qwr8E/d4ukVb1fx16kNHce
wm5O1P2dUzf8F8YYvVwjL537EPT3Ta1lA5X0xPsweclXbPLmH8acfcBEyfs4IVJ2MJSuP81VYD/x
Xc93mNupP4K2hRsQNl/8kE7hTEXyFisdH+GHBuPOeZh/IDfXDlP0w/Ztb5vVXX6v+yNO47zfodhY
NZRCSH4mPy0JGnvjWYPyOCd5iig90h6ml74gjRqcDchwD3JQa8oNYZ40iJPOLhxa6FsSk9lRj7pD
1xnBtu77drE95LqwoBqBr91ljeXjwrzsdf0UDGO/S4Yk4umfonHt6y11KN768NNRw5GDTk2hsdnW
ymh2hvFiW+PtVfDaQjoPf2W+vdebjC5t5oZFxP56E6tAAwMIQrzeOK2q6kQNLMNNMNYoDuJ0wNe7
Rhsp1sr7LMWXaEj0EtuTqrwvl1gLG53HnGv/CtsovlmzZcZs41ff6YCFyLXLFXKZDGHkPigDQD4J
rTeRU61wTlrfGhBVDG4sMbmLpxufCjs6Wn0c3/YzgIXx90G3CyQNUJQHS0wb/Y8JGYZBC4umAlYs
Q7nimmfainHK0K39I34ddiidOR5uZv/q8sGeYI1lACDlAqfT510YIll7pXmptbNzlTC7DZCjpVEu
BLGFNrZM+MvENbSSyqxL5rKFVL8qRTZ+66LK2jRNOT5oZmpe6srttzIxZ/M94vT5R8eaq1Pcpgl6
cmX2DeFMmccgvttopXGjIjpyTxGyvXdGhwPg970JKn9rLUMXQISJCD0tbRXgxMEKQJbv5Bq1yh8M
vLJPpuvq2kbSrYgdOSin5XYSWOf8qrZPpt0+rklyD7wI8gNsTncj2T387Rs2xlT/qejGL2V/4+gY
75WdftdQY0bJ3zWfEgMBIS1aBzFV+4vRpSeZ6pYku+fDR6Mvw/2MocRM9l+0FmEjy1AmzEXRGS+N
lNI2eRLTqX7gYj/k6/3kpqUWsExbIDvLT5fcIQapFrRPtTFbIJGN+VIGCE/ZQEAmqpahoqPm0EG1
w292xsI2royH3leNBzmrMnPe2Lo7HSNk6WygIEx7anFoJse8W2OOErd3KQt4mVxjQ0ODAtItsCH5
ATLVWKMOiRj3Bxm++ykpxZExqc/j8oMlns0DvNF+8WXzAOws8bKYqAf24c81Brzz8u8fEbrr/fGI
0FXX9fBrcyyPU9NalgvvFmd83+sORSzjiPHHgvhKbS09jI3ZlZ/9UzxWwxkZLv/RVBAjbYcq+2Gq
6rHC2uhzbfIoqYr5fQalnvFzmWFilteax/cBDfSqH9Fgdxu4wAsrbw7bbiuzIjots3MHU9jKVeNd
sueg6MtH69GdlfbQREPEk8iFAp5M5fId66IfU436U7wcRgNAVIxX943Ewqj+FA21fju69vcEOucZ
SWP9aT2oyhEH9vheRpIuZ3IfLWmZIAPBHfuRVW55qy1a74YXdvVmjtGKrhRteSai+t5MKsH1dBkH
KQyafzmDSqM36+8Tlny587zcXi6SoZxJTIYda8+97wdY1vz+CShl8Jx998P+p3tZ+vBEC0E9Xu+3
vrrlgvcv/vp7FGHe3LSGdnt9Wesl1xR5XWkWn/QMiF/s2f6FbZKxGTUn++LiRbeFbTPcgkh0Pk0e
SHIW9qjLTONBW6gporL0TntpVV3iGw6F4GWLdz0g62dsJ8ut2PNDZJGJ6y1GD3WKwx8zVt/gv9kF
zraD3/9o98YPVC3806SXuL5BgqkxytLVraMsLnCzmVKPytoNsn990bqfqYmUN1OsjgcUqxDu6n8l
neKsYXdI8p1d2f4x0waj38xZgpNvOCreXTRUxaFfyB8yjJeYnK2Zdln6d61Gv7Cza/NWniyNUyEu
H2rH9TkjfGOr04GRR7r+y5/U8W1medBITmQZzbbuLCT7WHcdjdbBb9WI01fbdY7dVJjfbM9xt9ge
BhesdIPHKqYqXOJC+s2HZTqgfvPSWiOWCFjl7SXOpzTohvqbhQnWPqxy65QaZvIhUTL8EudgP9e0
h9gGL8T0BKs8NegaMBpIpa1Bl0/WbY/mjcRwVjfvW8Nn6zRFqrfhq7CBnUlQpqvYA2PiAcv/f5Sd
13LcuLaGn4hVzOG2c5Ba3a3sG5Yt24xgzk9/PqK1Lc+cU7vq3GCIBYCSNd0ksNYfFubtP0PUJtui
Uvyja9TxISlzchOdWlHpy6oNENPkwgO/WIH7qJ/zVhjYQ+jJN1uUL2CWMPsY0hU2f8NxCPFHbRVF
O9mZTr18yNnKeap+usUER9JF1Hf7mKf/sWnLz4FqvjIzTOQhN/Lpk/NkUK6jkvQRRLiOlG0YnOL4
TjrUBiiJq74VnvQYrhuYWWUju8AYoShVebSdeF6fpHNtyJt678dBpzzeEvOaZzZAeuqzBEsOiVKt
kjirjwZLnua4RC7JeFzn5//+qNdcbz7a/XUQJw2m2aoDqE+zOAxY9r+OfmqfpxzSO30ztBSKfeB+
e62pAypCIIpsitbfEbJa1V2c/rKt+FdiNu1zbIawskuBIF+eavcuaPmV4o7925RmJ96IP6eJ7Qh6
gs1qpJzzii9HtEZdVexk13Q4R4UUN8h7MmqE5irD+e+x0HrtaoKol+GwNss7s7dNZOz4v1oMYtrX
47dAa+1nzR26cxsZiHWrxSvGq/7e6JGJiOeMb6gUuC2larKTo0UXverKY4tg3KN0QdSUh2bow6uM
NGWBavHAJxsBuSynjHIbVIdS7MIAjLenpwlg0v80QzG8lnyxt26CqkFQuPFt0EC7je/On74clstw
HUG41gicdWnl1sLUvOmUebW5rN0wf+5HIZZistwXcgo62snphAkJuJACy51vStN/qAAJf+RCfWwx
U/3Jg+MYqn70G/TaRleHGD0EBzAc+7J4EQPIG1Tx0qhptcCvo391kaCDktrCyc+VK4JWexnGUiEE
vKy8qFZ913Vdn28te0LlwBfafo5lU0ciVEcAamElecJpZ6sUmv+Bfjn513SKLxDLvF2MgvNOdUkV
uaWhomvRIg2uIQcu/tdUdxDxwtZMcO7zfNgJ/5rvhNDl5a11yEQ7PWw+b/2PqagZWU9B635EU6Xe
haId1yoAt2clM37nXmn/svoXHC+yn3lLxi5O1fQRylS3KKboeQgNsl+O7u3ZCiZPuYUqYzQZwM3M
NH3q8KI5gRh/UE1MuLALDXe1EhTnAjjdUgd5t62HFlKE0t/Nqauj7DlaOFqLoujubNEYW2qb72mq
qC+AU79bOHP/srH6cqvQ/MiqnIN21UaPZly6m1YVziHMcQOzbKBJ2bwI26vvzrwIaOGiGPrPRX3Q
2au0QU9YghQSZDGRgc/ubz1YdXsvnPBanYEP/5yhJxhbRUp5Hg1FY3Pa3d/Ad3+6N2xe2BQwVcD5
qgh7gz8vdKU75ZFWXEyKUdq2VToBH6h0+G6o9oOPdOyxc8SdDKVGV1GCSOtxDUbEW0atYpPloJGT
M4dPaCpSRDL7tHYWvVIFB72FQQ3h+yIPuL2bH1QroHgyhxQFgnjIw+fr8GsG6LjVLiXhr0Xa6Jnr
KmiNlYypTbpKBgMJ97q9V03fetDnRl6VemPz3auNJXkqbTdoMCTkkyBqAg7Rg4MDdFGFj64elhcj
Qh1zflbIJrVTbeV5ZFjlgsAti4uPeM3XDHkPkefWuhOw2TztyUW77lAONpY3sts04qEb6oeaj2i7
9MJ1W1rJkxwz7eS5RVvmJHtOhXQ+TmD7xtfKcxsX/loNSm2V9Q3KuOgM8aIg076/9Zvs3ZoS9zya
Sgyux5yOcWe938a+1srRFKOA69d6GQOgNT6g77NQIfGMI3viPudXjuEZX5skKrcNJm6HaTJmFx5q
0xlWpa9Tab3IDyhK6kv1zyJhqOXVT0Hfown2UOpCnOxCQZ3bN6+yEW6cryYlY3tutdVJa9PkJXQ5
kmFB8FgPZfgC9rodkxcRKupjrzVLDojJSxaMzWXC/E4uUMEJPNi8JyDwITCMiBZe9wWSghMiR7Jb
kGs+VkXyU/aGeUZv5QIVkjI4xhZ1M7yUN40LynRANf5C1jFeYqjofFjxXj67hgzVdaOyums26cpW
TrVbO7xNzfPC/fCmXdvAoDd957GepQph7YdQ4912K1laGdAjQPhaexOdl6NfXYF20t+T57XoS92n
nNWPVceBXVA3eTcMP1nyCMbzLSqqR87MZxlXtKFfV24GHRus7jvGreilxms1z5HkRG1qWY5h9X3I
lR3G3PrvEltA3CCs73VSKotsKJ3r4FXjxhpi/ejMQLF2wP8vCtJd5FvpTh63TNfvVlRrxE4exiAY
9auhGj9HU2rRq4ySAKxyPVmNGb6NsGuN5yETyU4Zur+73tytVFd/zq3mc/SrK9cW+Mo85gUvxz50
2fUIKiZ2CEMQY4r3qCu3QdmPP8Gn/xr91HnyvdDeRHlO4aCqwLa0VDgFYgk/4v6XnKmnyEpOOfWC
DGWirVez+6/MojyQtMNSvI2aZTF3ZSwAj3u7+u+xgrL4FHBkZZdh478OAldFLzbYTvOla9nlss8G
rOXrIaSAmkb38ko2AtjO2hkbfaX2swyEjqKFmuVvfYlJIl6h3boptPzNAWuyiEtKwEJU0YthoDE8
TwvQRTukdecuuzF55+TSKI99WWgbC215ji/W8K2JqDYoYIJOeqHmKP4wIIW+VXCQaNUpnwNQAMqF
FPuWA18r5IBnkdOZTHEJScBfIZDu2Zy5J9nz4Rrt/KCLl7IrG6VuXtg6vow85hdVKH5LSWQekOZJ
cgtl07shoPI22n/F6yg55w4IClUxlbWiOvoTSlX5IlVt0o6rUcv9X5bli0XUme6TqnTD2og2psjt
s9d5JlJIofKGH89Va3vntzf8LLFW+2nbbrqo+Fs9K4ODw5lLDjg3rGGvY2MH3bA9WCIT91EQuuxJ
xfQGN+7uhrbvC9BlefKKQ1W51CL7YIQFIhJ5kX1MXb5rRlA5vMHuC7MH5WIm/XksUv9bp2nqwsdO
9znHAXk1sh85iwGGg97orzV6PmfZVF2JJ0RaVsuvmLyaMFSYBHDmr/hgtdo6A666Kv+sl6NmdMRh
pn/A5Dr2FrAnvJlHvmC3ry81pUCRyPPSH0LtjSNaoNPVj6CFKyYZN8OerjKkDih/W3rQbWRXDpSR
vmjx8jtr87Qqru2dZZI0qY2wQy6Y55BogRwWsXpWOZ8dPR+4ZQxk7Uf4FFpZ9yMaImulGK5zDIey
OPcmarI9FK4fam/fD76tHqq0Ljdm7ONRI7VFb5fw2+JdNSKV9S9TFmnP8qVYehuWMqY3GVIjDZJd
oGTHFhnIdQYU714JS2c5pmgxTEkxl4r+9EGfAhtywPyXQDwWwqNG0eZ2/Iq2MvakqXfNvFF9rLF3
4N0Xv6KWGdw7HRZGsuskGvXaOq3X2Zglr/iKU4SHzos7FpN1w/iGYWb3IAcdixr5oLC7icNLBsNr
oWKE+pzV6gAPWMnPCZuz7Tjo+LdmWnpAjEPdpV2B80VsW2tNHZurmEIVd0YxvHYqSFV1rIsPxcx2
8eCQkE5TSkRFP0stigd91IrvtkiHxRBG5nNUK/mqzzvnPFkezIG+V++mCRXePnDDPf/n2vs4ZxMP
Fd6+xKHtLAfD25dtWSOPHtZ3gVAplsxXX43jO+UGzcZyUXsd7nIYvDVUd+Js1XHeUrcd+91bv2jV
HAjjPEkGyzTPVtUc5MTQ3NVV+hSoBX8bX3WuaujZ1w5xs0j0HGQo918nx+iOiZX8lj3ZNHVlwdIC
+Cjnx1nUnHwjvc1XlNy59hirQrMboi2kbbQo3GI41HE5rtRSzQ+ZanZvVr1LZk5Yben53huabN1J
5lgefUeCMrs4sciXzWCNGx8/pgVnh/xdG9jvtTbMwAHW5VuEc9UcnhDCxy8WnbJbV21+B53fnbtJ
MXgqVT/JcRXvdiuobtZxtw+aOn/vrDWgbPUtMyrkq2EhrWS48huxMDtHo26vjpc86d+SVsU9fHD7
OxeB7PUUdtpOcBR/8328cCjCP/P1wrAzIQdsl5P11juuWOkOErwILNhvI6INbpC/lZ2aH12IbAiU
Ea59mEutCWMlSqAXDZmSrn1MNl4GXvYvBfpiF3sqcSEnRGo9vtM5Wy1k1538eJeFeXBbENURyu+8
+ndyVM6zqQ5tyVk1YLSntygMh2M86Hy+5iYps0UWtPmZspdzsVtMI0P01b8mFBWoJKeAPfgV88lh
bka3E6s0oYq11OAeIeQJClHeRU6E3f47R/nxIHsyHprVKtPxa2tMM10Zod1nKz/Ie3hvNlL3cJm1
9Zim/cK09SHDesrv7rSMrMMGFeWdZk0D7lTEJs0fldulXOPHEKXkiLybvOoBncaCE0zkDu05ENCT
RyXsvxmWIAldZuEp6DX/nGkmzsHzgBPxIXM0BVJHHXYXskq/DSS5vrmiaJe6ryT3lVsolyrSf9xu
NEvoquIRl840dKdTl0FscGK8DsQ0UBsCcacv5GVcNC8zQHj/VyxQhHXQ3QC1GNaiVzPYKzygw5Xl
6OZKLguMzt14FdxGKYGqYeym1SJ8kPqpf0Kq5QQPVl3UFxlXyZ7KWTI0WbVGeR2iE+I3OdvxWlvo
9QQfwk2Lx0q10qOhI9jsOloMsMnKXzTFQv1RTnZIJsPib5ZO2CYFUrM6UpWiO8tRUTgBGollsg6N
Jn8UYZxeTfN6mwpe/kc09q9oExa3nyyMqj2ZETYU8w+Wd6jy4vOXud1Qi8Ttl5Fd2eRx9dcvVKVB
vYOQgZH3/CPlnf75S7VOexc0wf0UeskZKfr0HKsmmwfSWWC/oTH9ibe1RiFa+MXma8ClmH6Kcop/
8zQZT1M1hi/vzngSHomlrmPVAAeZQwxd0Dninqz3NYetBHCiYttJPijayVGYZv4D1rPQ1ZtjnvXV
gToullV4ka4ttMXMvSirYR3GIRlgsKwrPw+jjdRCk81A9WxVYofxVyz1NPwD8Avd5KENpBATjcoc
qk1jVPWL3eiPpRNEP81IA+cbZWRXcPMQbHcOnhtHZ8DS7KvnGT3/oCJXP7SajLSlN+2Dp5PkoJwb
bSJbV17y2DhXcY8wveW+WmQlnzusfza2qKqNHhnnEqlkSLAF/tn48bxlkXVGhdb/VRnVRsma4Xtv
w5/T2VJctLT0t2Mqxr1cFPuYbqf6NL2lLJJuxV1TbGBvjX8tEkbkb/t5UYam1kMfqVDH50V/fpIz
ohqwakYzfUcCSlvrSoIWn853vYQ+g5tFIj76AHnP/zpjZAaSZP/3PeCHpx9I+N7uAf98NdlBeu+X
70OqiLNsdFje5xKi8CqHprwWWuK6vDPa8IFp8dSy35fzRCi8pYPAVBJTuW0Hd2XmTfqipCJaZIqm
/YrTg8hM47elua+Nlfuv1qSi92KCVNYA6e00pez2crXzZ7U3r1bVVP+z2nOh042kPXj84bvc2s5C
8mazIgK7PRnpWQus6SQHZBq7GFQ+s7iaSCid0sbWOnQowTaSAqdf6whFzUTfhFad7FStSd5d91ke
WaqBDUyezTSR0Une7b/D/5gtzzFydtxr9qKvy/c2aCxzz/M0u2vmxsxnoVLPYU9a5zPN2+PAFPD4
YH+XpFctro0t1Q9rW84n1EnLPxyVJ3hndvozopJ/9XR6CXxAMGScdOeZshdW7fCRKY8eRxFwI1rx
7KE6NHGGeA2CRMfMbcxv3bZPkzXFgmEnR9GRol7egzxCs/lRb7Ntp3v2a2Ro4wExNmreaUzecrC1
ZT//vpLAL7n7slGbqNk1moGMnzaLvxeGTYVu7n8x/fUiq9HoYfdqBW1M+jC1SHB5MUT3HKV9y3yU
IXsc80WVi+II2MB6VEWH4cA/F8B+XPXSqd4KKyTz6mRV5si+m6E63QV+2MHkRq5Ufq4b8dgbqfUd
8Oy0arDHRUuo7k58AHhjhOIdh68Zvg0hj7QFtEHDGzYyZamjs3DBhWkRjwVvzK9RV9WjtQ35a6tR
/uEk1Q7btjGKt7Ltn4C1VZdBqMrFdfzzYBbFG5hjimCKYq3lLJ3j0aKDdXeqzQSeIFoSx340VnLQ
zixlrzouaKf5jkmqUACg0HOUo87F42aHUpunkyU8FNRIb03J5ilbfPW13P4cqWCOL+B5ijWHf+fw
tS6rQ5eM0HDSMwRHUVa29yiEV9eOE9DFE1cf3Z+rjKSwiXaZk8dL2ZUDUxggDJBF+k7GZJPlG8j4
GNMk8M+F247LXpR5sJxQOd1jiFIsQJVHF9n0LmItfVY+xG5QBGSJ6v5B19l8yS5q1PkG6F++VM3a
WhmRhVaJHpnDIi685l42ZZ6199NchASr9VOG/GJq7v+a5/hxdMxLgNbzXDklJZezjyFHx7nmHjgp
TqhEJ757kI375+rfI3J6aI/pEpVRhLPmiTImr26zx6g1tgHqvkaQR0cocdFRXv1f3f9XzIs7pCkc
K1593Q+GOFRTiAWKGPt72ZCS6O/zGWJegKnkOeuuvwa9P9NkbFSxGU0Bs8j5ciXsGuSn5aXal/Gd
QBhQzpVLeyv4g6+npm6sB6PSAAqb6l1gTP4KqArG2RG0L7uO1HbhRB0ifoqucS0nkB8MbhPMktL0
p6BV5jf3HGzENVKV5GLW1wAV8QQpP1XsfdVWF7qJqnnMe7/ABHAbjbWxdlsnfEOsmlp15aGMTSL1
FRPbmi/mWxVo8V2uz8nKsIjeuhxsoApAYy+7fjvcpQoaEy2Q0EufaI+WaMRLbYL8G4CIZtRl7Aqg
lexaWODaC79V3lDj1PYy5vRu/wBXjMlGsVcocxxlT8YhnImTgQ+otL2MojI8TgNi2bLbVq67KlTX
2rFRNShBqk8ekORzjsdB7qgrbUzdU9vlSGlifOQjMFFfKxxLSA9BrVlFiL/qs0LuX6QoYRvq8ZJU
3WvbKRYs0j64TqoPFaABFu8G1yxKgyv2niES4OKnHO/nSWWbpJvOhVUtZ8iBMD552qWInWcylsXZ
1fvgJR8eJWdFx2r3VKt5SnaXguaoNvluxBZnLbvenIgAB2HdCC7zLRxbhVsA8WeN92K+MltTe1OS
4bZ7Qu8BWOXYfR9qo1xa0ZRf/CFQKLM3wz7Sjegh+bMIL+vbohxshlxkkNbJ2HnNLwD5xhCoG+pe
KC6yZ6RgcBpIatRDeadYLvRa1UxBFs4LZCyror8WjGCLG9wPk/vWFM9NEH+IWX6wSvxuaYOMvA/M
1rqQyvpZlPr4DelrbEQV1De62lQvbWj8kvP1RquWgUF5a8Jp81K6mJ/LgVDFxLMY6uFei4piNlEL
4cf45n2Yud5Gk/Zic5MNASLFLXXG2VnsKy67tZX3HSIZWbPCiwzD7X/OiUDoog3Vw+q2hYuSL/cT
OFTuP6lig6v9GKfmRR1M8db29pw3Yqdcaiiau12v7kWkiFPghBzytNh/Fi3USXdy61+NygbZNH//
c7VTmeFtdWibf6/umqBacOoYVzIJg81QfopwrzjBqtOXCmaRq67tIJbLdEzZhPYaIM9Hgw7hcix9
5wH5HGjaAro3GyZK6kbIe1qviydvsE4j5nqgukjHTtVdGnraezUvnJqJQqDjfC4M27E7ezHH1sH1
8mOOj/Sykmz2cAz5TZDa6UlB7297P8mmmGPtHLvtD/kL37pyEL9hbx+Ycb+2szVwZOds2xWwihjv
z69e666AlbvnZBD1BU23+kJkNNrXuo+KB6C48QNnC7Ewgmp8IzWHoondc9Cbu62P6SCZ90c5zc+p
GuamiRAxbiLLAEFMCVGzBH/b0Bj7O1kGMf7ZlaP4I/V3Q5IFa91oeQMI82VUi+SZei87S9DiuySL
w6ciMz6khbgYphej1D8n6IoNeS8y1ooV1JeSWtZ5bB7tCkX2r0gXPt7kPOQ4PTlUa62/NfpRWbiR
w3SbxFDUhdkunf8Sltp9xoqoyHay6/+ZJ2N6pJK9Kk8IcbvXqE0PfUHxW/YwyVF21RDxCmyQW19a
vfs++ULcyVHdqQtksnTSuXY3wplh59ypo7aXXbmRlt3QYfSrK0cze3PDvBiGfrZCHRw/P+boVCCb
Zyy/DMmr0KuUowiaHZnaZpZnKXlUx+Gu4CWzi2x/ePK0/Fsbhkgqpu571njTk5yg9mGEggwsEI55
twmp5r+Xbv85Qd4h7PVkMbsQ3v3vWYNShjtOnZ+3cfg5BuqsH39u8zVB/iK1qL7phigeOVnZm6pW
rIpc7eQf8WbgZKZb4DVstl9HGUwGfVNkVrn/V1wOythtmez7rr6dMhRSt63QtIsmAJdDtFYWxlA7
74UHtUvoOMt6HUZgbC3felLy/x0gpKue+y+qjul4nubA0DEsSCKqrbv/RIOC28psWyusPe+6aRdi
zjAtPU1kh5rTx3i7TPnfQM1kjpI47fYFrBpNb4ONibnDWhtK76kO/bk2MoEQUG2T5B6xsMnyu3oo
sgUVKe9J4I5IxtA6tA6WGEuxANvlPsmZ0RQdHQ1jU32eWDduhtIGtE05iLieRWXKNXeyS+1EWZOU
UtZycjRg7eIG7ruDpu8SWoP9ZNkjR5eGLLvsGhZlLzhPm7KrKDHOMzR+2SYPU2yw6UVZ8oJHVH6S
PezRw2Wkm/GhbUc4iaTKD2bgDfuBxNYqRE531/aglLw4L1f8idDSaNAkEhXv7XyKvduoHng2rL+2
2MvJU2EsNRfTtRy9sn3bTM1zh+j6yo4KQcGZrqdijc3vlULiFc0z+IxgE/YtwtTzqJ62/iYXfcm5
h65iKP52CJJhFWtqBCMPzUyyfvG9MzfsleP7yVa9w+i1K9lDJu0zLqd9xTgcAvNLOE64Tv6rzdX8
XjZ2lBe3q6+YpunnIXKc3VeIhBMeZnMjY0hFwunhGUQC4x8DclQZ/Qhli6g6kMaw9reYj/ioFwBv
nazkMYLjfZ+lgQ/oGybxxoiBxsvgXyNf/R6ivOfYAWw21n01tzsYYhZ/NtuzNuifo1PuImcU4Dqi
T0K9jugolWZ+lZ2Eh912DM1xKbvqPCG1yw8N84+jDMm6W24lF2u2QZGhDKWKFSRJiu5zrGnC8Jx3
xargA0a288GGLnEXhH1/JR0FKF7AJ5Fd2SSmDrqocqI96qH91bY50AmBo/K8QDbIaiG7xLsc/Sdi
kH/6axQVv6xhwkF8DunYQp9KXBNlT95nQPhh7ThxvpYxxGVIEReWtxH5dO8gcHQvoqK9hpVV3SEe
8Sx7hasC88IeG34swlwyJhvEovYdMgAn2Wsg5x69pPoh58sQdibg9ivnxUh6ikaqW3/rzJ9K3xpv
gxJMeP4BuBWwq/m06/CcS1d9Tp3BWA2aHq5aV3yzqlw54CWbbZ08GZaZaAsE6MJ2qU3aOerZKSjG
RLasqdT3TovuNVd4jxGeV7j7TN/BgNfbCgYcP6Sf1iiZdLthqEOEGzLsH4fmQA4B55sh3qlZYN8H
lh9vBzbVeCx1zqnyjOe8QovBbThiePwSnlan+xrvqrXXwxjsK7EtbbO+U7J7XEvEfNzyOkwPNH6j
3t5pabxJjCLZxaUVAyNPUeMIxkUxTtBQstC+qD6u14aqDIcsjKhIutpL6QzNdySaeb4UpnoqlNIC
VBOwD3KLYGs6lbZuhtR8AJW7LEY9uMoGkQR1PwFy4Ob/iYG0TNZVYVVAMP8T6z2c5UMl9fc4uYe3
tUFtkGJI07OcpgJlu6O6/fC1SC2VnmeP36KD/J9FCeTLpaY58VbGRlTH7vzQO3YmGI2FUY/lgZIo
5jeyn8/IC9mXja0AlQ1GXLdRlEsXt1bHLO6gIQFxSJROU9eyr3dmcZBXUM6ZOs3jtVwlo59L1WJY
+IL6j3wTyZdUEPtoy8+NjH11v2L/mhfLd5kcvl1+jX/dgi+r8/nCu10K0SFMB6EG99TDUDefTRRg
wZHMTexYYbqQfTksg/LqK/Y1kEQV4kVfw/++xdfqz5nonW9LmH1Lv4wWfWC5FwX50Mco7faoRPwE
Pjg9qB3+MGYX6KsakA/wdOE/TqkoFgpZnF+W+asIBkAPPTazPMXDC89Bc1d4dQETLDQvXS9ww4ya
5Gfm7mJDi3+VYujQuvLFo9IU9TbXUnNvKKkOQROtPheg7/d4dFaTin2a5QFRDxA0WFloQx6NqUif
cRfaW7hLvIdpF23coAL112OhxgLqxUEcPGst38y2jn801AGf9U6sHVMYlDvT5j2ZkvXQmspzX0/l
LlKsRTM4/dHGh+WICH96rMy1Lppx76XZXHIl40GiMlsZduXtLD3bR1Ns7NsAoQcwZOWxsI23GfQg
H+zxnHd0OQiu/GfenuNW2A3KaYoWvccVBTv+oNc4KnYhymMn0qaYoJgpjkzTuM2KPt66YlqNSlOv
SzEXxosGcSPAZVsjCFQKYCCm+dwk+1FBkMeBFouogZvihR5flUprd+bIDsePSfSDwbZ/ILa/i3OK
8eEQ9ndtAhST98pSKFiCaaPzawrii+kpJjWEeGn2yXOKYMV3jljrOHDrBWnp9JQXQX/ykZVcop2n
fM9d5ehHbfZioy28y9Dx204OR/gOIJtXUVd3o/ajAJOwGNyqu0DVdPfpGA+b2NeUFxAHJ/D/5R2k
7Gwl/Mxc4lhSHQHAp2/quOYpqC0nwQcG3ThvZYUQfEs939blkB1Tl2K2U+YPnBWxYm6CdFnrhrnS
KCU9dJrprQY0SD27WPW1bWzbyPROtq6+gftDg6JBUrHErGQfUy5bhoH+07GH5IDAGBQ089HlMeYk
eXboYvDUSqHOmLqg2OeG4aIFGpWkmAp1ZyviYPaltqztYuFFabPy9Kxc5Ugmnxw7Sg82GzpoHwul
KReeaoMbG1z/tS0R/WyE5zzG+4h9JTJh5Pkrj82JJUj3RkA/VdfYjvH4bLRl9pjtrT66dI2NwTay
NngLgM8JyTtt7KRiKz8p7roS7MJG/QGDYuXgGzXVHTEA7ZuJfwLxpNiLSX+q1V0bDxfdjmFSXxRc
sRajGCMe90l7B4El8OO9/6uNR21T4yZ6kE3pVelqxD5vzN14gThOcygLNN5L4SHflSU7SzE3lZnq
9tpOynZZdPa7ygRHxwqoDx/ZCTWbUh/yg2x0LypuV7KrFHZ+8OZGdgMcbnmM/5n9r+GUDB01/35h
cKY8VLNPIEe7Mbv16yz/EVo/nNLicxA6S/zp9EMuUv0wmaHFEZ39bQrNsCn8BYDlb7hJYfXOUwRQ
MBbCkIm8aSkvQT0/23pYbMJiMA59bBsHZ4SmCWlkAP+295PIW+RhR4akxwAsFso2siixLzyXO+RV
sYzjlrd+BYa4dBGixoFjdJDN8ZCFXvKMB2jE492IKVMP4mL3Kp9vdaHqY7KvKjvTlkMqXhzhYGk2
/waw0mxPLfZj81wW2XDwgn44KHPjqau0DNFdzLvs4M+NfNfIK1RwQkg8pDAXdqBoq75H/UyN+/ZA
EggTuPmqs7qPosqfcOCwF6Wa8Bco51csWTlrO/JGwDiu4mPe+5spSk5IlyuHajZ/lI0fISuipCZp
/wR1v3rcWxH/MPn/TzPLFws077ohzXLoxyk7sAFqlbQ71Hpm7k0LgIetCc5oDtW8zmiztam2qKEg
K3rIPfHNyGtrnanxSDEjb3BRKbOXQPOqA99SeHb8Yc1BOdoxRp7tCF3Ic7byHxaiTLbMCgH+I9Kn
Q1Q208FqUIwifY52mFscyFeUB/by7taJIzYkmXpIZh85URXt7c/0eSP+TPIqzcrudpWg97xvDM59
PjIewPF1sQxyFwypWk2b2rYuRi7QzAs8RPSVsD7IxlXL+tAmULOw7ABbCUljUeT5AmJ6fRCR/w23
p0tVggcsgrJZxrq2AoV2dKt2ofruUbOGQxCJa1yCQjPAgey7oDqUGWl5zbHeK1vx7+Ohm5ZNnF3y
WAy4mmg/UI1H7Lzuj4JyLWrwAbKYdubC9kBc1gaSkKjNtUzqYGXb7IiqIq03EbLSS3i6VF5LEzEt
cJOAF19G3RcbJF7iFeIA1Tqw8KRQoj7g5AdLWCn4wpnpJvPd74lCAtyym8cxL4bVUAQuSzx/Wel6
uLCnJt2EnOwhcPWPoUN1dRg7UOhzAmwuriaWjWG6g7gUuDp8UJ2Ztx87i3HWh2gsfa1hnbBBLge0
FceqFV8quIBuZe3AIqub2mvYHFhutQ69kJeEuAD6xCNT7WFHB4O1g4D04AUrpSoC2C18JzQ/G7bo
DRn86EFHNY5/TxxO5DsHbRHwxMc4WOdf2bKXIcsk/HOaBMizpp6yDaL0PMRWs3Pt5s72FfuYhMU+
5p11iPxo24q44U/ZOcgcYKGaYiW2wI5LrKspn9bQRPA6U4JTEolimVSVuubZaq+xpQbm5aT/w9l5
LbmNbNv2ixABb17pPVm+VC8ISS3B+4T9+juQrK3q7n1uXPPQDCKRKJXUJJC51pxjvpILqa7tGHNR
rFSkGg0QDaIwXfeeTmA9yMV14gavmYl7rqfxEzhiuPCwu/Idqo95SPS0053mx+oC0/03FRLeKqKl
s8xdA+0Iq+6Vqzp0KzXto3OxygtRhweE20urtkdikRsYNV2UrJ1WtCsvqC51GO3z0EAh4JlXAmIx
CxWeicsm1Zdug5S8TZst30/4xE3xoBclDoW6WfM/a9rZbmZtU7tbD73e4IIx6wVNJD7UmX20woj/
r0ocP04GHznd2E8UDzdsJi7z6v/URLDT0nEo9prRsTXoVHqVrMaTaUS63/Kgp7Ox7EvQhha0rGOq
Rr/jsc3Q6s/kpA5CNXVZQgVNktVU8EFIdck8TXj4ef01SEZnYSkTpAjU76e0vTUT0V5qyd9fjMlf
Vlnla81VjLNikfpLBea3Z8aws9L6hc3UcWp02N0WpuXeVa9xDCyh9KatrnhnMw2LZaIJ72BpSN5L
DY5MErubBKr5RXjnIdACONJh9OTkg8/2J7V2rtI5K2pIFpYfcYtNF6Yf+zPd9ryDFkE7D+dCtuf7
ZyzVBHFQIrtUVa1cJ4u8LKS9elGNByVtpy3m6o+i0PSFy7L41vcvRZqS5dCTNs2CT1uzjuqXdW2d
7DS0dgDtobxq9c9hZLkCjMM/8jS6xKlV7cbhCjbPWlhYtbe15cRHO1Vpj4dnx+uaVU5nuO5K9xoO
pE4YtYi3okeRZFCDX8R+4pyrSeWuP7U2DmtTI+aLFVXfZe4q8DJ9KVqjXGgI4DZD6S1gpDmPOI40
VPLFqvMyZ35wW5j4nWpZdeQvBRVBlpS2QNyi2cN4BW60teZfKr6EXX6j4QJnMPAbkCQQXxOPz0lm
05pUkiig1efY63Y6wErjr4+xeKrccKlM+PMBReYL3aUsp5ndaiq91zHReUQDgNsGU7khHvNDx+61
8ifatZGGKrQoo/RaDGgN0UMvA3UQ/Hk5Mv/cKpd9iBwB9Gey7CndLMfeGQ59pt30oK03GY/na+bl
uCosHEM8BMJbEBQvhFqewN1dWsrLF8ixI+FiNPrKfuO7nfdgWt02HXn+VFllrG1VBSVaRdl1VEZj
4Q3t/PdhKZpX9rip1eIJ4X+zdo2qXRVK+z3JM7Gx3ZLEpwzFhRGQ7ZeEIOIMc0AVyM6J/xFs9v1J
7dEqFTDvyqjHJo7XMHFfpsJUnr1YuaGTPupQ5c+UPrqNrsZsgOymv2ih2LhJqR3D+agVUX+xM6O/
qEpgHWxSWPA7MyMKUTtzh1imOD6nTMGg5OmXKJz0S4Z7bdWAG1rKQ27ah2GMG0JHmgHd+lS9Byb6
alFWzXtZ9v2iNdr2fcDJv/Bso3unptshnAyG94Bn9gIfI25IdiSLCBDMu5aPLXIHmpvelLQIWjvj
vWltzNp8oN9NQulAhtTOO3KpZgFA0H1n+cHuB2fzahAaAHST2kyJ2v+d/Q6fqFpob3EzIXo1zPBt
jhFYGH7WvZZhCPMfnsBLHSkIOwk/rdvqxcZZvBSqsJ7DNjdAbQTlc5RxVx5t+maO5+e7oWkgAMFC
ecQCxw7QNAMUGGecwRHEOhTaloasbKod/erZfbUJdNyguBEJ5Inq8ezFkbmNUzGeCqfudybx0Eeq
7NVeOI12aJHlQ/YkWthFPIC/yvV3ypiSj2fH6W7sK+MgEFOus8xeVrHl7PEROityFviVcB/DKWnS
tYhUtrFR+5CO6rYImuyGQrveCZBws//Dgr2UP9cJoY7xVL4V2J1XiITUZWGSO5abRzsyTySLaeyC
tJ9dY7yi2v2d2wqFFxb/ql7tE9YPiICz1VDhphjYiLchX/Ap7D9fukQ55PwuC2N0vRWd05PlhcO2
dsZXiIX9yvLt+b43mJuoB/RSpll1ZHeyiHPsFZqjDbscwNhygAO4cA19WI7E/i6deSsRW0a/N/vs
0fS+uY6qv+TK+Cvs2JmbfF5DZdcqQXyt05zNhOe8+9gTF6VltS9ugPMLVzziobraxAElXaXWkZ0r
BpvxRly6qHc3gZfrC8ceiU2lftvpJ6z1MIhmGEPsJu8a+vFV5WV7y6O2bnTcUKMsDDcZ6FCQnNHj
SLt9oaXha+k0GA8WRj+ht2kPZaRou1CJHnhwrXozHpbaCCVIV+vfoJc1uy7QhojfFGR7nuYClZsa
RQsrMK1DNmndesrbnAz2+hjqTrItfO2d0Ruu8QZ0lniyFOWUOunGKtFPKiwC712bft41psULBQC2
lCAhKQi6lEDzTd2l0VY3v+lFZmy4Pz5XXZ4v9Szuzy0feNqORrACVL512jo5ZgZC1b7scUna/cuQ
VvY28H1BdE33oTYFJQUzW092yL1v8LtzRGnA9huIe7he13Tpv2WWwA9ktC+BP0YoPBbphM+vraE0
KBFPJqUs14XQnHXq8OCvWhgMIbkwGHbWGDrC58bdVCnhkYXaecTbAHbyzMtUtvR1IbzEoTfdClbS
dtz9VHQQZJqbQKb0QenYzlOm/xgcimb0wllxDu23BydM3b88PGkxIQYoWTFO5MHBb7QEo9NApnc/
eQ8wHe2D0Mdf9Zgb26Sf/0Eit76ODrS/ZRNR9ITrew28SN/0+dQcGrIKEc2Bu+3nWkFWNT2lIkoU
Wb0UiT3UV1VX+YBHHvuOcmTLkZekgiOobvcshLvtKE/LMzWmJ3Jbm5j5cuD+A/52Tv4UPVMPZpSN
W9v5nVR+ve9ahb5J7S5VbCgHg2R70nmwpmmlau8IyFmWuNOXJWhXLYztrTGuE5pYjzBvLikM0WUk
WmRcOWzagfbjC9ZVMnI6PEt5su4F1nAlyblZohaifrNVctv5GcT0/oko5UFQTCt7Kqjh+yRtRGCe
VYpQi6Qx2OeX/bEMxart2hvttXJBqCUeVA2BqW20D+2UGchDShMjmViHwT4M4OQYKamxY2JWYCjm
fMgsydYjmiAwauFjkfK8gmmmkA08erYAQWQZ8Phqf+X74XObQZ/VnYPoOu2lTZ9VVDmQF4L60hb9
L5Oe77abqnhXqSHtM43n24S0iXyzNVZNY1kMyBwUZbz4Hoifsm5eIr+mM+f/9vs8f1b97jv7uxYA
ebMZA38mWvNdLMvkYhPlsickN1h6tr0G6fONfTjs66yd1q3js9lt3A/SQtPdpJBtY8QdrSPDnxZZ
5QQLonf4XNWviWkH7J+aX3VP/JQTT89WmWyS/L0qQvO7X4mzXVfEWcC9zca3IMuKBcxxoi3H4pHE
rHbjRM6jMaRvRU4KfNR8SwbtxW/FrzxlndoG39Vo/O1Gdc6KwmvpHAQBfblIPboa5CMr2jdVu1Xt
dvpeRXDZfAJ+9bQjAbVaFIJSipJr1UarDLGOrRwffvSXIGWNxlUhzn0HnTJT0xixYAXL0+vXWtQ0
K0U/0EfIEpKaM8v/3czaLMvBSAD2Wb11LZU3PrmRQxhyigYV6i8eZFYfHZINb3Ic9tb+hyp6Y1Va
o7tos+kj5R+GuHn2I+2tqAxvM2RlePMH00Ixdyk8exWxcX53mmFv2b2/MDHObeEfvyhuFl1nG+k2
9hUeUcLbUY72tjx4vytAbQrVCPa57xePQZ38hPc4LFyNrHvdUI4/HG4QLB+c4hDQ6luA5idO2evS
pTtwg9+x6k72SWJeepeVV0FJbVkQWUlJIUccqxp8JQiJqIwyX0Vw0Lj9s6GK0N9sJkouK1U3QbgV
5nCR7wxBudXBkab2Bb4Sv+6w8NTRA/nl+6ApnZ1t28qyiEvlYhT8VR3yZixiafgIp8alikbrTFsq
X7BAUl69EcGclSbTvF5SXo1Jxa4e2OlOt5rwpsRFjNE0tMEUe6l2RRbdUFfxKGsH8VSv7VHwJxFV
Lp5QEsDyTtuTCHx6PMkkQFsUKJE+Y7CyBGl7F57VjruwOaXpyY1tLDxYWZeFM/lnPPsrYYcwb6s+
/qViFGO1HlL700CPknQWmRgKK9IPwpGGFPULhcyJ2FpIsU4dZPVxTHAzSUdz4bnVsSXZaiGVPWpM
ofprsjwrD1lQLq2Y+LeUQu7cGO6IHgrqbBWpYb/JBt+72lrx+dL78A5QrXwN64ZG6OOEckxMk0x0
/5xaKwTfxyO2FYjpcLlbnVYhlUJukPjR8TuM7w04flpr7nWs8SXWI1iIeVjOsl2WEOSj3We5bLOu
U2O5j7rVneUwIKmL49H5S/DIEQVZP0jWTNvDd02T5Mjqk32nU6tkaaGSlScluUYOzTMoF5EgJA/n
n2Ek+h7Lfsij2nJu8kXPflWEkl0hjvMMUfl/gmIgOnxNyBwYixPbrjVLLkQqZuoO23DQAkAO8yU0
VskZAzIhL8nLqVzZcUIjyY7fWVWNT6UY64NK2eWOdtX8cw3V/MMJx2ZTwRnea1YwkhHbnfnsTd/D
Ue0pC6nmOdcacXVE7yzkCUwk727ZnNsBQcfokSqRNgn9SQTOW8WL37rOC7dTrNIkGlBM+nmYvxpR
/S7D/+IIFd9kdt8KnaUWDuL2lPpv3Pjw40AVWNp2iyMz1ruEdoDYpKnpXOTZoGjrs5U250T32wQz
kZ9sNU8l2WrmM5gg/y+oeJ471V4pyDMfq1k5VYCwlkfSVzAfjXWiP0oHwp+Znxore2W6ybiKhXGF
Lg2Na061uMdYTJYgHS4D0TXqWr77HJzP/yv6Ih7saD/nCcoEctS69vGeUE6eWbOlhP4kT+A/LKgx
4pY63gPLiynCDn4P6K561zndOdmaky/DpjaOn9jg/xzCqyZjx3Y2Tb1zHNe7+SQUbAx90pbefChf
sKklh7HIfn0NBRGYXnzjS0gcpgKphbkk+66duswQa/7nyqFRw4Wbt9aeTrp/U6n83yaXSh350uVG
zpMnIPu57IUpw3yPDUwgZZgND0kW6ed+6sQqo4K60sM6vmqaFl/luyEyQOG7Y7X414nRnvJTYqUb
Od5PSWfepzTswascOZH8IaLuWnPhdxPQTTWIKK/x479eFFsVqxL/yKJth1+SQJ8Pk7Uu3a4Bvzjj
6kd9WFQ4cM7ybBX6S9tRuudiatQHt40v0Twrod5/CLoaYQyKXXZx3rgu8Odvqh68vQw3Ezml08hS
WPPNWWcERZBYb1rRWR7y73PSW7V9kEcjj0e7f9XSTnuokI3IwUbUxTluYAnIfDU2RP3eaMJg1Q6x
+hqOeUeRjw6b6do/dY94kqzpKv6Hol8BNJU9J+GYoZ+BBq6XhGX1ofFeFOh15VzVnagmtZG7kXMt
I/u8tJtDUeSlbC0/L+06635pPBTZsyMsmxay42zuc6maYISvaULOTePKabVnogmSq+cO12I+8spI
e56yNcT56H6Q5eoLt6j0Ik/x0iwB6NV7ebHeIqkae6Gu5dkoD5MDnkZlEbY48QJKhFfHaC591afv
WaaFyH+FyxciECfkjPV6nIbureST5oL0+OufU21X/5zaqW71r6n92F5gsFbJLgpL5HNtUN3Q0dnI
hYq/1DmzxZrGYM0eeNz3LUaw9jcwueBb2YG/ylnTrOQkebFPiPQNj6t9s8z0bxfjMx33clrNPtQi
K+XravkzdRzgC3m1VVOx66pEWfoDIrUGqulOi3zv5oZKu+x9+svVpG9tKt2/Bt24eFMRfauhO8ze
muaqEra3IDuePsqcWqJ2PcWRqdeX8nDMlOjRIgZUHnEfsZ66pB8IwJrwcQcKLdzYSafXJL1iOWtA
JRrVzgzUFNeqDuFZDmIzwdVFZMbCIC3jPnGsTaLbesEzHJPjImjz6FT3Xvas9Km6FrFQ1vIwbzT8
ygEqGD0esmdgNO6Ti/1hPpATzJIqHf2+05g3zcFSSeLBdTO9i4CFd1Ob+kE+oG0szo0QbzxJKoR4
Qr+p7O5zbVIuCPaNl7iLX3laKTh3OZrPEVqrXCJyLfcVgeGrILEW/Of/qqbpmz5oPkt7w6e635k8
wVL1MDZTuCWbzny0RsI6UqVtfhrcZLS8uZWNjGyNh5vprALuuski11dhT2uSRjPl2uz+RoEKSDgP
rZD/mqMSXbYphUeik9Oru66h9N7MLjfCIdWdWpXZavTy8nj/o0x75iKSZ2NQJJIZRZMZ/MA1F5zl
UA4Vd025BI3f/EXWbYmYtidc2FwwG5geofUQRhrO0HDxEWmzLT5r8pOXiOAGTZbkpCJsfgytC0gl
TF8Lq3W3NNitrS288jXP8jM1zeZH4yADyE3FvTZpXZ0EG+RVZXrtMe+wAkijDBFa3a7R0seuzaiQ
O+Xv3sp3hV5Xv1XqZf98M8+RIwNvege7uBKAwXNIqF1lAMT3IA9HuCPjqipB4AmVnkKCRGwhPwZj
F9uruA/bvTz85zTsZ5/ThuZdj7y3Xlh9uFaHhIAqZYIKNvTUShR2wDM1Qar45TtHBM7K1FSQMyAd
VnQP6j3geI9w01x/+Nc7fr3PMSPvy6PrhektUILNxL7rscl0/WU+agy1eMRaomMv18lWbRHYhKxz
FMKaTeeZRY8FnhyFTTG7L8J6PGUhuhuDz+tZuL6yk2E6mk7OdQQAcsOjDo1Ki9n2TEloI0N3IhWi
bqKoRnLO1ZCoHACP40LgL9s2I/cdyA84n/JSRIgs0PQh1xDqTukHtjqhS4sdKnN2AhwVL2hL2+U4
wpB0R+RvvJMv7GuGjV1CGzH/jH2dHRo8jSpbsq0cK0lFvv8AY+jssxGdiLDWIZP0UCGiIHrMpnI8
CntnVoJqcd3TrEbv3C34epKKres+iQS5dUBeg8uDIfnSNWA0kZfEl9qcxsPXXPlOnaZhNc5Pe3mI
lMnbtU5B1EDh+g+50Wy0ng1gOx9FdLwvRC7SCORIvmBYKfeGTSHsawxtVQ7WkBd5lTzhUrJZqHlW
wSThWtAP6dXp8rXbF9S4OuPKr6s+TmC29gKeL9WrQs2WTduy56p7BcJppT2mJpgfgDw7Ic+GOMTX
ma6QZ8g2NlvOPy/Rw+6aIN9OFQcUVuuc0NRelWFy8C3kzkOqKfiCkwgRwnwoTwxE1HKhH6+ttBXx
Ugl9j9Q+3PYBMeE0MU0fXIk5nORsb/5Z9kPKBvf+I6M8Mpa4JpINFlGlEM6lNzu+NVbyvz9i7YN4
gVqKfHZEyhidioL0vm2iOOGqKYBmNKwJV84AqWHlAKmhr0i0WKb71f1lyMSSp2x3/Brv6QB0q7Kc
Yyk9o+CfhsmiGGlofF3nm7WzLTP942tIvrv/mHhtm5uwroOb0H997c/kCGHm9+1Z2wTBLct+p5Ia
OuXEWVh2QMgz6g1FrHUN1o8V9spKJmNAT9xTc/R3hPpN1O11Ek4TUW0acwTkPR8mkU8ET6RVl1LT
g7fR3RCFYbwZuGZOAL3r7SiAekh0Fw/s5/uN4B4rHViDgA/vvmSFbp/uuXaWNe67dIB1PEedozjg
u0+1aqWZQfQ0UbpexUGfbaPZ2xvVZnQjyWMdSTOvPbNacCV9njWqOL75fELl3DSFetN5Rvs3hyNy
q26jBZg0pMOxmW2O8p18kff2OvuWBaOzVqh1HwbN0M8idRV8VoA0syz8kL4lgVaHdVr3M+k7KgOR
bz/G1M22IOKOoon9VcDd/ckEFLkfAqRqyWyBHmbjmjCWOTLBJzlCHT9f2ux+9xBwD1ERGK8U9Ppg
HH7ExgAclb/fucmB+dQ062nLzXYR1oVOMP5tQicm5WwGdIvUehSPDdyJZW6Z1E2DoEv22aXFjnyd
XJPNIyqEnwkFZbwf4QdUxXJNzak7YqYIV8pAUK8PLIjViVY/hSzqd95k09odNftlbK3HchqSkyvY
g8d631x1p+1mspi6Nef0d/nyP52QY5kFZZEOub1xcw++pqGKRaiO8zaZQzkm38kXZZzUUxqYKkLz
nLs9zazXeNajO/Z/4mkTVVsqZRTdZKbt0LXiEDmoueQMOeYQ9rC0Zlm54vjfAtMYP/wuvdRN2D8r
QRYdca0NKwyH0wc84vu4OwtEkkb5HHeZL+b59jyezeMx9NR95ghQFl4QLxCBOZcSuO6rmb5hmjHe
wj6yIAQAZHVSBX+o3pE1DZ1va82H6uA9qGWQT6/UPOwV8dzY0WT4o14FT0QleinsoJrKuWhxKO5R
03gIY5RBBHR1XfuEKW6iqlcCrLX07wUZ4o91kzl/GxeZeh+PVK7vO3Tpdm4TaOJ5S7Kh1G+uQnT7
vLrWe4HWMeg/MqMCDqMX/c1s1W432rWyI9Ce0DHH4k83oMQkdtxcUXjZh8y1LlCOexLyBrClBuAD
OUbjjQW00ZSQLtSECAazVP4y+GSJZ8cQ1qPes0hrW3F3lyLMUI+jqsRLuT1NM7/e1FNr8m/FPpTW
H+S5PM1O8tDJ3I1m1d6ZqPgnje/iqSm9eCVzyUE6sHKiJZsntJQAKNJoKvrgRS2cBzepoh+qPsxp
BYN11dIi+nSK4fAad4EujDWbIEJ5HDLElmpqlguYMMpeU934Ub7U3slSDeRTdZE8tp5fHm2t+yFP
ySHLEXOrA8uJjM4OdcA5JJ2G3GGG7CbHZBo3ppofmla5eE9ArngJIN5oGKlmQFnpzy6tiFIl2fY+
NhV4BcIoOhQqvucg0ayHr3dTVrqrcCith4Al7IpYgekQj9kl0qwMaIoHcFt34hXm7PwW68nni4cl
oFQC+yLHZyTtUvdqH2AXK9IoTrSHsQNaEKZGtfFNz3jzZmH8fMf5mpEGw+cMo6jNt6Qo7jN0miyL
olGPXZajtpaOcftvr+yk+43mZQlS5lY9EfrTOCpVK5/k9skYg33Qdt/qyTIukDXNS5yXnCDp+Rfo
mHZXRYKYB7f7BR+mOzfEMwrbUIp1qijd0mUXBa1AB2M5hzQKjUASLYN9GNc4xhzDuJHPbd70+WX0
CU+MSx7LIiIJB14RwplWr3FkME++RKLyN7lrAoOZr5BjvjKYONfzQ2r6yCDBUbC99Cn1bt2ZSUj1
id9WcZRFNqr+SY5JRKHEFpbNINaUpselHNPJWTEz26x+JJ347kak6ikR/x4pEQcB7DAAX5m/kocK
HWuKUSb3disEUDspxaHRCTuvAcMtMTiQZNkQl3ONfPLQZcAnDQuaAlXn7u6n6wHEOyi+DH82Xmrd
W8s1ghJ3zcPX2FfVtpjnNd0sK5VlW1IuPo+/1hbyuq6sSfNRNfcm712ap1yscXLO5nwnK7zexEtZ
8n2Sd7PRCq/yrJwbhqW5E76AO4tMAX0KDdjSq0+hiRdYvmTzYYICbwkIs199nRjsrLlP0bphWnct
dIBe71vQWOO69b36IUwUWgj3W2ZYRfSOG9bSBqFOB+Tp+fNUGPYGD6WzMub9OG2F6jzWzbd23sg3
80tWTQuraUoIfswPNbIGUCVtY71VcO+g+w8BE9ymKf18J8fieWyYx+LeKjYDEsSfVYMmuPGG8GBV
XvhEjGh1QoD+LauG8MmxxKW3VBKu+557JonE41ml0dD1SsBHzUcBiqt4U81be81xbVArITkB/zyU
UFgs/s56HOhregK/RackC7oT3UM7k4bZTQFbArKzkocxXvEnkAF0OlIAa7NV/jNZ3UR14Yl0akn0
5UtloXlb0agi+nd+EMtHMnk0nKbv/4ulp7OgzvY90ib3Wilh8oLA6Q5HsOySkMGReDRvztduafyt
LUWj2zmzEsi/uF8ktPb/6aIxyLVjV89/wQrgi1xbBkiJ9vJQgl/JN/k8lGfD8R+HCUE498mJrqCM
CuLXrDarVenCTITFP77bRbNIo3p6VRXLwZ+E7kQZomxjalOwzxR2l15p1I/FQIFG8yCvmiQi/yjY
YvKIIX+zxBOqmGDzrOLRG1kZePMJD/OqQiaO/BUneM8Xchje5W9YdJN6cSZM5FgUXuCB//vcyMyw
HshDjByamVZD96XElGiWOVZ9uZjvwwCR+9Spe8ngknM6Erf/xzF3buTIKWFni23Xo3MMV1OkQWPO
qis1DvdqzV0o+S6JKGLnMdq8f50gYf3cAic5fo0XKM2O5hjvMpgZspYqK6iW0Rwg7tJWmMu2cYKy
DMp3v5OF2lh32x06HmMpLxiVVrtmo3GY8qQ8QPTul1qagEe3g3BvKcJ6yn1d27NvgS9Hw/mpKGzr
CdJpqWYVaCBGeG7/iBHuBXAJfkQ2wV0EyIQ9gFA1yr0zDe70nMZ9tXJy+ihCfv6Fzr/xvJa1yyo6
09kE28WRXMrKcZGo93E5NMiv6z/H5DR51Z+fIef2KKvuPwiMzhodzg11LcrdKP/Zsw1fDJaoaXz2
wZHP5rTOTIIz5hmda1zvNbFaE2tcacNZvkRFPZyD+UUeUvvexhby8wEN6MJERA4E8VA2GYqUfqwf
uvl+6KOSC/vxZs7APTnMiJs5403Mp/8zYlTuFjgDZWJsTqyQCDRa3usvalkaOwdb5kKWZ2QVRr4M
lo9VJ24P/ui9af0YHkuTgl4eefc4CtkF1J105dMcv8jHh3yJsEmlVvM5JB89fy68b1fnw0ZvDkKv
EaZlynAb6mq86U2BPRBNxUaO2b023rAdYL9JBNu5ed69beugrDFAwF30+scwkh0RhSzYK1UjZyQq
DuyrorWsQc3jWpt/jidOGq1xWE8f/5wvxzNW+Tc0cvEiCdWTSEPzaQg67ayM6OZl1dtWTAh9npOe
AMDpLyoLy3vRvKaHDexm2Mgq+FRR91KIuBM5ckpRQTxbdc0BsVZ4uR9ZYq4L2jDFlXkt5Fbp4/1W
3ajiBeqx+gAyk5zVr3dUwgGbV+uBVEoqkmO/nAZNfY/S/JsW6/Fvu/umtuks8UAml6ex8b3XUXCk
g2U/N22hrApiVS6KglZvmLx4VhoY9FODCm16h5DExen6m79Mwn6tsJNzM01I1TrNeg292N8QY4Ep
Xh6SorLyWrfZy7Nm78Bazlz9XJWF9Tpr38us9h47N9SfO4IT5UUoVbNrFlgf8hr8T9NBLbt2aeHb
uHghrEYn8y9sZatV15OW2+g+gnk5qAoI7nFSX+WRfIHlRxltvsI1hmMVd8rha9wcMp2GNDqJGq28
hWx8E81J81VkeVf5LiB9JhrZ9H2NW8JwdmSDxgs5hjzUu2rzi/whlVvTywiiG+XpsWIZOGtPlDTd
faGGM/WYjK56HFyt2sLzf69rF1DX2Jv1KVZSLBWd0tanNvDup5OepuRKjpkxht1NgJpjNY5dCT5k
1euqeWgVn0Jk3KnJ8f42nd/2nZcc5Tv5YvVImpf342CY+AbPk+6jpBNoTm0e/Mnm1528YzX39uUz
BBkcYUrRw3+P3B855e8uGuOHkbjKcMlkeSSfKv+HyxWa9bsoEQQ0NHV49VKAtPFE51Ye1ooWUlTk
BCaa8hCb6HLMyQp2tEUWUwbIPp96EoDv1xZJg2hIn7Zfl8kTqQqX0g6zJXGqA0J0dbjJFyOk+txD
iBLzfeJr3GqDPc0P5xQos+IjCCBEfl0qJ8tLnTh5lVeN861IvvtzqUMHB4RaAidSXuoKbdwXfONY
1nkGJXHFoWsQx/v7oaIVV5/kHnlkCc185DcHKOWpAU3W0nws5hdSE9qSVbqc5SKdIwEh1JfynJyF
gu8Ji4B7kkcqDPqjqrdIGOer5VWJNf7OcEhSejD3vcTs1Q7ePAHGSOKTKEmmT/Cj5Dk5QlgFNqD/
n/lp1/s4bKNh5yDYWdt9b230OY/N9t0RU0v598Ovs3KyPKvOk9158tfZr2u1OctNcXX0SJVhbaxJ
6C//uvbr8OvPDQOU0pXubOO5Wl2lKntAoS0aWY52RiffCIHVsujNMUOa758ar3HP7oxTMGPLOhAt
liwMWawuvSpegt8Zdz303QfT+WEYeb7TXDpSkhipjR8wjpT3Ngn+PhyF31vCBt+/ZksaZRB+/9ds
OTx033Fe+PfZZugaaxiGfKJnznPsFm94dB6r0pvpRFH1EuAPkMN2m+hnsK/VQrRl+YY23NmOvtcQ
PdQWb0oW2sv7z8g+nJqEZxOoVQxKg0+7MHFaWMKML8R1kBjRa9aLObFqBXZf/LLSJ0n5zDX9pQvC
+r2KEurdZZ/cFCqwu5qC8N75c7X252q7HPJf7vCUp4X5e746Bkb2HgeUGafSSW4ZtrVd3zmfVwca
NkdflE+a1ZOX44doGB1/+OZohDCZuvqrwbXHrRZe/kBo1KTV3l/cyT4UuKHvYiDoqFcR+vQWTYyG
QtdFM3NlCwXdOwgTTZYTG9M2NA1xVdlmrRqRpM/J+OYhM1vEmoj/giKwQPSqfHciJVjNVc9L3unm
kRDDdp2UYfFuuuLoNj5yQ8KqYFQNzyBtym1FFjbuZeJEYtQESCGTeG8js6ZnV4bHOCGOZFY6pVrk
3NAE67fhEJE/BwPJEwzr5XPoTMXxPgaWt1tODV8WefZ+pQnXpOiBhyTyumrAXWQH8CyVs6tE5kfg
ab/lG/LU7m/QpPzWVNX4mN/8X8+ZL5/mq/7xc/778j9z1DFbd0YYPFq+00FXC9+1uGfPDKPyuWGX
BcI7fpRHdoJLKHbs/GDqcf5MBZllA3axlesP3RnBebIyEiKa5kzGwu3aJ9/BpDnfEWLadk9/ztFs
vp/7X4ydx5LjyJJFvwhm0GJLrVOr3sBKQmuNr58TwexidU3Pm7dBMQSYJIsEItyvnyu1eHJM4zzZ
+nUe+A30KWNUHK2sSra5TwgJNYX5Ys/NRW7K5tIPlyXOEncJ6ZVzAaZsGcAi/KpCHyE207yCLFvM
ovowLUb0FgXB11g8Qj37+Uj2yVE5D+zBfxi9PQtBHYqXwqndTxSNw+TQPnrPIWCqR/XOjAbtozEe
qlht38NQMff+xF+Ws6qpe8OrPSIuofeXIKUMUfaTuGmgWNb6Sccx+7mlPmvwvAhSVK09egOm23bR
NfeWXitgB3MVawO1/AhKDSoI/k5N0StrML3z2uvKeidzzOQ79kNNoLXHVeCu6qvsmooOkdZdp8mM
tZjGMtt4mm3sc2qAJ9dpswccOnGzpaqEhpBhFtsC1vP//eg/z3NTTT2avr90GqPYEsv475+pUbFv
D4EUgQ1s7hp8RZYNtLVN0TZYa6VUKC6aCT8LKbEIwqzfyvevh+290ivVYzqk3T1wxa+u5rYnoyLP
aaiNdqJW96tM8MgkTqDa+1AzKBkUOZ9SVLYaKEw2Mt0DvLFbhIittpQqINU01Xwj02xSrSofob4u
LpT52PhhdL+PSrd6OU9rzPXUQxcWVlqeZhE1VqxkPMu2oxADUKkT26ROQUAU/6odds7BWR4Kfw7O
hEqWauBBpPnVPxDg3mlGTWYjak6zWIxWcl1axLte0eyj7JIHre37FutzNVg5BXaOjoPUFJO2+snU
+MwIY8Dbq/TyXuvClvKS2vmqUPzSK779vZ+e9Fx/lJ8r1cPExrx4un7MkaXdsZ3rHoseSRHFAt8q
XZ8Xud2JMjD00t7mloNvYl34EGk/ZeJdJu1Vqv71ha/WybKyCzSz5d9J/NscTIXxqC68k0zVY+TX
rHw1sbeW37/onWO8znWtr9E44qdacikaosYgsa4r78jQjjhbZl80F3RoSeUOmMdsaRVWc+cOkTM9
t89WNUBFCX0WwqatBtsG5OhSIgMlPFD2pVU+Lvsp3FDm353UaS6sc9JXFJHK9A5UBEre2BHsjDmr
WdJ7xr08DH7d3c3mt2ykRv/aDxf1NddHlzr6wrzOUsWq0yiQlN36mjZ2dwXJ7qL6KZl3qj7wdTcS
K9yFYVNSSQkgzxAHOSwHIiEnV6mxWpagMrfS16vpdG2nG8jfJ6E0lX2l13N7jDTSNFKqiv74PnM8
6ySnRFi23Q0O6BBxAo5CSM+lkAg6XXt33d5Pc41kwxzi+bWK9nWbeM0G39hpPzf5GpehHmTjzEal
1U4ZRRGnGjjzaUqpJdU67xnHrGFLNePYLGSfnGJLeUVW+9Fu7JynSQZpdMXRD64xgf0QJGvPSoyD
ZQ93vQjLVDpWOLGWgIlZjo4XLuUnIT4xH9DsFRoou+RnJfq9CvjYrevX/D/7I9SLNuHgJZ4YfOp+
38yXxBeldryIXy3xGsZRiRf4AA3QoJDiaPcyYhNH5GdH7No1G4vPv1tkAZp1VIjoPEuWO9uGR6B0
Gb5QopllaXtEWHK8vnPVnyi4CP29ZHZjjnZ/lS1ken+WMZhOoyYgJBS2uxqJej6epVnr9LtPwYAY
bzU0TjI+w38VKP2+DoU1UHG2w5ZCS/lwjOdk5Ro9Sj4x4pR9cZaPbgfZh/BY9QijiUkqNc+bzx95
E3ofsvP6nBBVoFu7eBjIzj+eTjY98SfUzlyGBEyPt2lTV9X7iPKHaKsJT9hYUw+DrY/6XhhUrPNC
J9N9n8O+Ih7769+BG4FoT5///hp34b8Bx+H16DtC1e5Vqd5nqCSjLPdWVyE6QQFn1wdaQ5SDNZ6c
CHbfO3utub7K2QMxECDBmUh7nGO5gvNmU6CUNYyvoOsuccG0V0hq9OGLrad/RbozbDq97Y/tmPRH
qjUrH1RcVlIeVOIaM8waHFz4wfLR7aD4JFZtZ9rduv5tmuxDANSjC5viqxJJKon0wufSjkB2KZu3
Q55PLfeGaH3rktIlyA3+JW0KSmHqGBQU+qUuMO09SAtUDj7/C7HpWUuzoqDOnnzLWekt+bvW+3k1
9A3nOly7maKusm7EpAh0nWqM9l2vpu3jbBTqQc3nZCEHZZ+XmBSvuG64lc1qUt/xsHLJT89eN1w1
qnrgry2fMhvLUHNMh+AWyDBcFyImy6CEn3MDZ8DALU/hMFQExhQ0ygZudn4w+QvLdqytvCEHEKF3
1Zy83W7Ut/vxPwdv/dVQb3wSX4ee4sxrhYgBtO2s45XxWT9CSO0sR6U9OWHu30c70bydK0dhGD3N
Qdl+0bHIoHySmnO5/GL1TdgsmB5HBXhlEMXf4wmj2rofxmMwsnU49UOcXCzcBJesFPdegf2n2vgU
lkbjRyfkt67uGPgeUgARNH67U+N2vsd8ayZ8Gqp/iZP8oT9qGhFoGV8dfGc+j6FClbGIgvwKzYZu
+nX0ISXJLnkIYrGUzmZMbYxyuCTesIpK/FXJUH6WpQykVSwLvxG5Nhh1BROIxi0uhtNcp8l3GQxx
ACp4/l/TlHLULpUQXPpwKZ3xQd5y4jERhmb+d9mSh4SQ67orBRFZmFXKvhqX1YWj6tnh0/HSXJcm
9jE+JerXULJ8E3GYv2Vxph9CGR3KACytZ5cA9u19xpGhnAoT6p/4SMx68la+4rgreQ+nAu4OiQTm
g/zkrzfs3KO8yCX+upEz5F27MKNwhwrHuN7mZd+gsSisATzeVgR665awETWd7HOtJfO2B1dyQZ9B
PksYiPsxsqxk6r1tWrk/5I2h66ddTZr9KFvXdUAbj7/1yWUA1Z/1cjDZVDzUFBZSALEwzNrFU2iw
95PNHY17bf/mFphHC0HAv83Aw65/o3DltxlNIziiVgupSyxrolhxT4Wm7o0oYUkj32Y+x7smhcF9
e5tlhk7J65B03vqojQm3luNjByOWPgn3uv3sxtQNK+3XYcjrF30iwk6lOemQrqnvyN2i8cP6gSja
tKA+a/w+NS7fMLulugkDV8Jvrr3jIx0fWv7DrlOEY6aae9/kUw+6LpIOLrUJhh0siiR6z3SAjnjZ
tYeaH+TBroJm4+AgCpov65/7sB+PGZ5ciyqe++ca9vbjHGCBWkR+u/TT9tRo7XTXWIlHcb46rWyT
b1sQm+lDTY3bodMQp+SxWlFp2e5knggM/eeMVsxo/rsZSZdVcAy6357Dm8t2reIUt0RzkWxdLU6X
uU2NC2JZv75T4o9ucqiISybKYv0wNnfX0Y5q6pVZJZtMLwjjtabxpkAKXcaBHZ10LzXfTJJP2VR0
LxPS9Duiad/krCIova1ldJzEW+CtTUccElnSFQE+AvKh3St87bF5osZFeAvAztj0kahNF7BxtVC8
VReUgF9E86ZflhTyVLM8AFeJubwN1B0SZ4ug2cp3vGzlDVQIp6mxd6zBQ9CNioRi5zxg3YgZDkXK
AgiCGQ6WiyAHc/PF0Lp+DyMDyr0TlG9DjvKmmNJpF+Zd+abG6OK0yFAvcjS0KN+ch1fqFt273rTf
OzfCpwbzg4Va4RNqK6H3xfL1g2lleKlmw8fkpenPRpvfMZmz3uc26lh5mu1jyAZmg5A2PLu5Zu/d
XFV3UT8MlJAY6UqlyiDG53Ij3bKkSZae5lxVRR/sA9aIedB8tgeR05MTZZ+N3cT1PNnn2wM8CV3v
NlIq0aZoUvTWYiHtuP5pjmb/NFV6sKKcVlkCirB7druZcpLDmQ5NHPToclLdvyDBOXe3Q23Vycoe
sHCRfW7Hzgr9QnjCGF473uZBMZ+PedwCm+P8NLXDReG7c6Mv/RgqSaD28bmzy3VFVOYO6JF1Jx8N
Q51s2cW6AjL32eeVen+oY+v7FFlLHYT0C9EMXETmyIRX5Y3v3QQi1ewtdW8KMLsHRRDw19OneEdk
imX+WCaWjVjf8lMI7mXL0iJ1hVeMt5FJ5XpEMZ4p8U+ZksbC8QvZMeesiYN8pLbqu5957S4k/tdu
2aGHO7XxvkZO+zmjVatpA6qLvafXDLuELSQLxoEiC7uYyGYP2jZCk3m+NmHLE7ctinol5+Sl09zb
dYuzToZ1du473IEB1I2hnX3kU2YBPJjHY50M9ms5QtFMmuyDItppNw/AfEwdQw3ST+OCcp1mNxuc
OjUBRZtgSOtrm0glXyNfN55MX/uYTEt/HfP5xWl0LNf7+MgPMPhIEl9fJYhDztaYOsfZz3WyN1C2
VM8wPTxI7UpBSzZ21WoMsWQuWuPQ5bWBCIuy3hOXiWQddAZpbznH1Gv7ROXMsOVSOFMmoIJD0s2I
Qu/imXXjZ/TiFq8g5JzA90MsffLV58mCHObEawhb/d5O+R1tZ0eNUEok2NaYhXO+dlIOgak4czYJ
JUKLEmufszTxGPiJmkb9huwguiQdkXPZXaoUjmm9029kU54Uak29tPrRXcrNU+5UiustRv5PNkTb
uv2cak8pl/intOaDKUxwKEKg+5ddGU8T7pC/9TfiPv3P+TM74VXae9f+CVpRnG/1xKe4X+5yU7EH
zn8doH+Lra88UrlBwQtmGxvq08Dt2v1LR8nKwYc5tpJ/Smv9/eDMwwuEyuq3fjE/JCcitNPNOa/Z
tBu++WA5bvhUmtNeXtlb06N0rnMQjZLDf4Mf3bPnZJdhl2ny8CmyghWPikizUmqzcJBpIwTViulA
00kbEloDYtmr5k8Oy4Od5hZC+Uyvvvql4+8r2AcrJ8uGrScAB3OIT/lUW+hCE4f6qdJNHxL8JVuj
o/RPdKVaRZKMtY+cr8Jq1uvykBIoOP15j5FtwGwaAaAa2qavxBtVb5TlENX6BX4oyEUtJixtGQhM
lG7YUU6LrfNYW0+p1Y6PvsuvisZM4fwhUfVvuWMG56grmuVU4zAom7dDQvL/LJv428L0QNu4hew0
UCjg8klYbM03FZmkPTmZN2eMUn4oVby1hWwuV8L8XvUcNjJCA1wo+tfO7lS4+Eg+pEj0dqjTFsVG
7Xy5dclHGOSMZ9gb49k2UiiGpnmdAQnkKTRt/NzKbN9qzfQxUhW3QlrsnpuuZ5upQdOPcjV79U31
HRM5+zsZKxIb4UlXmjfNUJrHaqxbUovBzyKI06PsKrB0u2vHfDOLCbLLtnx1EydKtsrDzgBZNzTr
YCwTXCWsYCn1sOWs4joXT/Yej6rmFAE5cBdG/l0BFq7VmvPA1sPZV5HTbeaxwZcxLY9SuY6crFvY
IjkAwo0rbBBekryhSDQwXmpVB5pHyyBjf22Bd/pmhKB6Rn8CuCUFPw272cWoxscw1PXHKULm6+a6
0BWjVoOGua8BaCEsphmNXbTSUjc6yB+AOMmaLGgVpgtveAgR7s2eXRzZUJ2uDsFEvXilYXgCy5Pd
dTLCN2gbUJGCa8enJz8h3fGnpeEp4/b2sVrliETZne9lF7Cf4BAk4A6nJq4I3aLayXEeQTltVeth
csoPpZk/PMVoH8Ja0+8c7gQL2Q87ET64H7aHNrbz96Y/O0NZfTjuc6/jcR2myfSeGrx0hSKRM+W+
/gt4rGu/lVTmnhwDjIbYWY2FWl/yEX3sq7ysBMAppPpBiQqHbRr4C1QQskcqI2JN8zbzFIfLPwby
EsJSX6v1Tg7onh/sfMs3Dzp8tTGoXmT+xkqX4URD7osZgXdZvYCknC+ahtxFRL5t80ELXHyq+OkV
28HApaTRKu2+qapU0HSzHzVWD1lg/lSV4cXmm/c+wlsBO6mn9x6spl1rmMYej4D4MqTYvmDSodyN
OUwqCzLGmcRqcyqH6oXtIVBWxQz91dzU1rrHFu9RHjSiCnYS2+cs74Bkun64cyNLT84oObStmbkP
lGuod/IbGaf2A18/lVgr30ExJltI3rzHWZvXwZBtaosr/+QoWA6PrC21JLcPOXSojW6G+QtFS98H
P7O/i6mD2WTLIkzs6isGP8m+JxR2KbT41arK4NrC9bW4yP5RDFp1+OqTL9zL/gQZsbawk++1Yb7V
3uQQiuFgcA+lilI8HBAtToHK58wNVA66ad/NCJzUaqXjmboqYNVsrnKkaxmek9SvuKlXq8hjCST/
I512+r15G5UJPQM7vmU/Bic9T3i7//gGQek2Voh3oQb9cyDXy0vvBfXx1t/kbn0Uz+FNdbGpZkzt
+s4yzqM4ZHWpQDaNSVik1JD81ned0zjZLpiUDzkgD4k8Qz4EC5Ev89gp113dfz5htMWcHFVQaFjz
V6ezzJ0vCEdh30CYFD/HKHQwh/JUqlYaN3xRw2kr+wnfk7TCw2sjm5C6DnGe1M94EKRneXrtBK9X
gIBXBmd10EPnYwq9Jw+JUon38jHxy+LIFj0AXeSqCH37DikCK/UI9SrjLeGDciEf/ta+nvDbmOeq
+sIwymIHUtO9c5T2Xn4vk7Bz75C83WuYMJ7GeMiA9wGzy7KyPDdjzk6orpduZVnPOGs2D6UzQwin
RGOqAvVgE1JbGq5avvkQgdctFg9beVL3U+8QF8xHqWGOdc+6rxKKIf2eFG83Wfe/xgK/sK8tnoEd
iRZehpLS0bZWkgP4dIPAg3ZABW7BuR2DxzjLLqmsQ6uceW/4SJW9bm7u3QqygznjafeuwDxtIApe
/Nka72M767mEhx+KmUz3suvan3Tbhi3hOSShdu3nrcYrrvbEgwCAnK85mnDID1rv7zD2Ut6tOUnX
cR4XJw8g6hlCfbkySTZ/sUwAuWGGlKClbs4zeKXsRtwdt0Nta1gKrhGZC1nN1KPvrqvsWF35++sy
qHUMb81izj+0efjUTtD/1noPfckw23L321Y1IjY7mse5ZWN0KEedSlArt05GDIxaU+OLvESRo4tP
ajG9yUuU7CpUjSIoYq3XK5lmx9V56JpTHes7AmzGRztHHYGrJri4hVcfORuDHQoeXzE//JAbgV9T
K9SzUNSjz6mN7web0UjCV1jzt6leXzmn2Uh+yBURBtXBdVnkmMqFKnxnd1spyeXSZGuUp0wJ1fW/
KlZK5bkK/ORO1rDIqpXaMeq1M3kFKl3qWspcuyhK6+5qX0cy5wQVqGYMmdZh46CbKwelP4A++msa
+F8Nw65/mnw9fnKRD2Z2j8gg7J/EvXWZzpG7lU0vUXEWnIIvsiXPaYrmdYqn+CxP8jK/BTaXxSvS
mSr2MbO6Ji4dnNuZGheiFrh3ipSrPMgB+YiwXXiys4yKrsmbFr4V69/7dSDWWWZcAf3rDfehNKlh
dT1EVLOKJV2asiwyhzxdJzUqdVyFnqkQCr794wFmHqHsYadxfeCWlfNmpdm27PBm52pjPSRuizwQ
r/X14Lfh15o63q7FQcEi72+xpDjoFnDVzhx/yHF5og0fa1k2enoHqHfvsDZ8dIKhe9IEOlX+/mfu
hSW2MAvFboq3bhaSrw5YgRwtUvCmdptxARij6KVQzXWbo0eiCI/Ks3Bb93jkGkPrfejhtVsFw7pV
k/Szm9mz4mPU5msDGLSXRlw52Ct0zzQkAUE2IhOSJlUSfazLEVmP/ncj8GvQlHgVPVzrzK2uQEhn
U5CDTepfbgpwIWGHc3F0LmUIABHpwtp8dpv2J4Dk6Yul+URgxrcGM6XdTPbwXAyo1bcTfR23o4Tg
+fOENomKybA4S5WabMJtLs5SpTbXwMXkKHtTfdPFSbYyLeybBl3tjg6esk9ZrNxX/E3lOaq7a1NL
nPEvOa3wvqozGpi5hDErgq/8V32Q4dWeo6jHalHv4l1Yq8Ab/Xbc2aY2PgzUA8kdhTykXmKt9Moq
N7WorwUcPRHl/ZxRmzYbDzEjt6cSUiP7kNCpnuE95w+GCZukMaLmzHorfrZdUMMCFoLDirlpurTd
NjNaktC2Ni6rHgpV+u4UZzX4ut5uYA2JgHKhaxc0bOFTYrIH8H3wXFcj3qlRVkGNKYwcjcRooDAq
PXxTww2e5iZYz5Wd3E92k+8Tn5j3K5n6ZBemwGIMFbeCqyS1APZHzoK2I8uWZBt86t/tuTdX3Qyl
mVpwFwEktbhBqcA6zSA7yaaUQFrYHeEz8CR7Mq8EaCnmx2K+pWELcZsvp7jtv843sjxZRCF2oLWw
cO0dQ18peTMTsPCmfnPVUBfJEBEWFTleLVJOc5pPJ9wC5f42V710V5LZWkZiu2u0Tk5dhnOSO2C5
53XyGVeSKr2X8y3MAlmwmPbOBm17JKH8AWBJaIjV6jmu8LL1ChS0IBobPBinpF7nqjYv7Ya13PUl
6Jk9U4bBKkVGGOE4UTEHAIAr3ipgC/+AKVD94AIhufSpI6RtvG7Fj65NOSinyRlKZq1qKqW3tVFT
uy8WlmONIYWXmcY6ijxiM7/Wl/IRv6L86HsmteysO69LzutpU7PXk9kmw9dE4Mf4NNspoGx4bsaN
CRGddDZ9vx2KAQpY7jXXKbeBaYRwteD7b5zM1PzqZ+S6ZU6ksIL2KoPoIg14vxiQOX8np2CUGk46
HT8arrNltkQOeyJ5Kgc8DZOtH4WbVjgdY3lzBwHE3A4WpQ/yP6zFXvcSF9E99S4OdEun3EAStK7/
dQrKzmUWTuV+SMbgfgoxERmm6XuoKmDWxRo+guhvrPQ8A9b8FsVopb6iSZyotGCTH/IFWcUqSeQ/
4gDXKlI53JBTvA7fggNydpXN6tIFM3bdHkyhUh97bpvyz/62Y8CVhRVBBPxGvhTXXGCdEmMrDxTY
zStlY9qA5eCqii22M35D98RmF3NPzaJGOajsV4gzwXpMm3g/ACFcx4K7IyVZaeoGZzS3q6EqITDI
pqLUKzkjRezvuplgx0bmRR6Gqv+ZE77Y3bpUtFGXYArjPaWV77I/zzRqCOxaGPoGZ7fKwrN8BNxr
XpsZ4KhbnxwwdStalmU5bdI8yI561L/fvtNNBrYOENx7JH4IEZxyilRlTTYFM/x6ld49QrZMyKcX
JIF82Lsju/kfNnDxYvR/RBYleergJi+DkVtrvTCak6ohFW1Mb8ZmHSaAZkwALVw7vmrGPLBR5zmu
X6WgTMrIfNzTshyaB4Wy4yLtSnuTPwHAD9H6Ft1dNkRfTTMSS/Uw3UPK6Fey2aLUWeVB6e5k0/GV
7447RXeylT/NnoUXoQyLzD1gqNYGzJMZOuZngps0F4UBX+7eMIakXlaCnZRpfXSQZCXSiPmyC/WN
KqRjslpBVjTIR9dDZeGirUTPsv82TdH9em3kVU2BV9Fc8LRfXxMZfzTToN4Nppct+6wJnrigxEtS
BtNfoPPOUxM2FL0O4cJBNvVjNsafKT+NN4zTCwpdlYgET+tsgZu2ByPxTPzTcErTSyXb2EP9I+1y
L93bGaHTxKq/9Po0Dl9mhPEQoqiOFOoKlpGfh1uziCYCxbKd+xOuIuww/m2e7NO7NQSF4CyvU7a4
WFFyrnMBLN2FvDDdLmByVDYDL9DXmEF8TrkNNBb0EM28C6qpWPuUyq4g0ebXmmf5KI7ulMgp727d
XIZ+n6rMzP97amel1W9T2zS6RwN6wRR1ekh6Rd0MrpWflHmYDqHa+ty3sUTo2kJfkeLtX/p+6BYz
K7KvLZf4a3GRb2kLw85LCLfjNxd/ubd6qMxlV7u4BRAUxNOhspch+oKvCmCOdCAIWSM+3PhR7+/1
Qjcf2RSzpxYzqGf6BiV/eEq8stt7/gwAWu+M984kNyImTDEVp3h0lBc4ePrZsbmWISdXTi4XzbMi
hEa3Q9d+dM2UnW498tFvU6nqWuE7Ni5vfUSpVg45wfuobspN5yFWsex8furxdrz3YHQiZ56fBtWZ
nsrG6tl5auNBNu1SCfc6axtUgWFbLY3+VdOH+lEOmmIvMqZEu2WTVRsXuNn6ep3qt3A6FeqP5GDt
sCZrs+CIoBfzSgJeFxBegJ2juIUPjH81takEvUVr1iIOYko8D91uTpLvsv96kGdhmFMs5zkxWVWp
+aFAM7WwC7aAru51dx2/yBUVNv0bMGtUSIH1M02WlqLmP6GQA4/x51fPM3UCQbV5QaaHr3us9utr
+GsmHJn7q0Q4WXlD5QJmR20be970TkIeaDzOnMe4i6Z3N15nYtbkYLl+nSW6TSIl/5ylRJXy+3P9
mjX3oLzlc/39F+soXPkZdY7KtHIz0LnzGJuPXRHHW3jJlByI5oxY6LGnUh1H2Pkc9T0tZ8JYTbPL
BZ41VIsreJjjgavr+0AMh8HQX7S+Pcjzr2cUDSY+1NhtUkiWnDGthh4PnGsd9Vigeil7THOScSSG
HxPvEej3Akt3uQRGug+fBhK3HE7FcOiHn8NEfKiiFGe7E0Y3sV499Fi5aoDuWsoqB1KSf+QC0Pse
bbu19n/c2m+5AGxGjmWuW3u5XpDTqlgZDiNEnX9LWySacT/3trqrcQMbFnIKshdcFOSG/dewHNDj
osDmQ2RE5CigyuvJEwHhv8/AdxUSOztzWLXJcQ7gdF8fynYpOuWj7gPXSeUgH5tKmF57bSVn/m2W
HP5jjmwGSk9xW5p8ZJlXX9/a0Oc/jBgqOPnBz/DDv71lEaVQ0z6/niTfyC1eIU8YshwOtDNBgiwD
4c6kuqgSgmLfRXp4RBD1ecCeg1GwD0G4ufXWbqXhWyumXifIIUGMyRwMP43S2jZCCLXs5vxVNQsb
lXbrPExJxMGHNs5i8dqI+N7GrnW4TvfHIN+DqYZpL+bH4qA2BqGrNtJX8gw5EARKvnTEn+krpd/5
pSKMc9AtCMcDvTk6eYtFjNv7oKFdo0XjI3ozOwlwalG89Z8jlpxPkQU5oGHlJ0151yZGhSYkzr7V
pP7zuNT/GpBcrec4cylHIHXqIS3eF4a+qFQvfsDS1EBkhL3U5nN9rwxfwBckb37Sl/teWJhIxI2K
z7wTjNmiIs2xyQfHR1NTZ85On9LDXPbkQjXXWk9RgvvciK1ZWWNvV9g2X1hHLvzajm/i4IJ94IZu
LISJiAgksHBNMImkLJvYQezrrM6qtYwdyBEat5G/p/19DjWAhECS3CB91Yva0HZcSO2uLKeuJupF
hwgQuW8Kecb4a44clpXYtp7/r/NAkGAdbjRPPiG9Zztw3vWpzr55UwHvvWqes578BRoqb1s0RbCw
ChR75L2iAxo97ODayX2bcov7DjGCHD7GwrWt4eH/n9FZ2UtTxy0Wl11zd2X4jNQv9T2qEFcLETFL
9I/oA6qrnP6Yp4q+HKP2bag2bO5R729yrQxOoTIWJxbVzrpPauXZMKgjwf7c/2Hh5K0ZP4zRhdKp
VepzKs6Zwjk4weIpTv5gOkilff+ZaonPc7rTH+fIv+MNeE7GbvSqcYE/o1HV1vA7MPgUSYBu9EgC
wM01iHXSnof8Rzgm7M1EywcwMi3keWzm89NUYB7za67sv04x/eECBXTvuf1O0zr7e6JbHwUgIJib
WrhpKrU6dsYQ4g2ASoNcrfkhplb5PC/8NPtJZs5rcF52+nYL2XVac7fGbkKDpMNVsX6Ka+tLrrnh
1xJ3+cUwauUDVrvDMYDOuJLhuEi7JzVg/RU3xkcU9ya6JW3aqT5gmUjcFHE9Kwlj4KQAoil+zj3i
h0rc7APVMSlJJf3GHQsUfKM51coOK5ai9mS+th1aaJTfkAmLAK5iOmXAFdEdJqtEJ2o+Rwr8Xwba
zkpOwrFtObuldQw186kx/OhxoNzvjjA+7i1Q/D+GEMOeyp+6vWza5YevEycLqhwmegpqkitK+BEO
BDVdy2jOUewaz/jkbGU/jDqug4nHJlo8mfgjLiqoBdB0e1cXvX+UB9tNfaDQ5mezmmIqfDodc61f
U2pUG9HKHcfFwCtfT6XfPTVcOg7tiJOcbOqz3rOQwysmSJQLmpX+SSvKDAs6zHTkIHZBBOUseykH
5UlJrwdYiinF3jc7djBmNfJVmjHIc3rnUamGZE95RbgNq6R5tWu2IFXevPSuPhwa4V4n+IWlOLi2
Hx24YKTcKlz7QQ7kqoJG3INnofl6Ey9DASkE+hJur+3M1b4nReccfIkzFOcBb16abazeyWeBeKZf
hrjYDEpXbHrKZA+4SX1voyT7huPAa+gX+YvZV9q2tblyxPHsP9VG8W8TqjHrdnlPZFJzkk1qYgtL
md+PyPfRT3poIc3ep5I/Nb5GA9r3Loj0l6HBhjXI+ELE3Le2ZZvroD/G+ARenVoRY2geZorNEavp
+huclO/ACoZLKTI+8noc9t3aiL3uyhO1pgF6wtA9xOMLTP0Iqx+9QFmdum+9be/lm6IShZ1wCg65
z3EWYXWWn1ShQnCpTirU0LiXrbyyvL0b2cDxxSBijvYRQMO4HMtQ3d76MAv88yzL0JuFPEFOs0Yb
PyDWL//nWX1OSoeC4EbISUkg3864tsXfqKfuyNXCPyGODJ+Gwps3lkfFjDqkLBjxvOLH5PDVYz+A
IiRWNyGxFBawQhIyMkokL3hotPVAQPLN6tl3hOqAU1LnnUIXqFUvSFJzqpIUM9IER0suEAbTjDQc
f5sm++W0LgP5QPZ2eq8QyMppgZZ8Ptv469kc8WyyKaaV6M0XM/Lis2+yh09lBpIbxptNwmgzOkC0
0OOxFVBCYcPrBnca9gUvvp4uZb+V9M1xAii0TEJW+W07aSt9Kou9HB15MxW0ykd7Gs0H2x+RxfBk
ekzelaKvYC2b5Uw+XHFr/yibQf8Tz9oK/QovyA+sFRA0e1HH0JjnIIvfoamBdjDr1wmw2gUodwsq
sIre6xF4bd4X0xacRPSuu8mHppj9vZO75IvKZC+7W62a9tmIk4s8qQpGaglLfzzK0X8+txoXLNnF
32wy6/fnBrP/0Tltf5+0xfBvz62LV9DPok7x13N3+bs6EGMzjNPsGCGEFg6q2n4+MkquI46hSIhZ
eMnGHM9GOREIhr9KjQSwn5gNYJURefbops0+6roHKm+ji6m1nbaSp1ATtFCG0DwNZmXtALm+RlA/
wXwqKelDcEm9Wlt4C7VlvlOKkt2/32orOcfyLPesnzqM2LOjobkf/8PaeS23rWxp+IlQhRxumSmS
kqgs36AckXPG08+HpizI2p4951TNDarD6gYtk0B3rz/gmYXcwzRcXKL3kj6a8YqTlzTR+006SS/5
NmuX1vLPlt4pZz2W7tk9o4vkV8gk5LgkCUgnubVPUWKwiJJRt0cH1dKXMc+sK7sof6SdEX6dCvnv
gs5RgWgRhdFvfoiC8rswBf9XMf/XLcSEoEtP/E1ZIkpoYUldPuxYAPQvWdrv4rQOHppkykApQb4Q
7SLM1RAaMFk8vfBy2fluHD6AU/tHmDPNJsLktvkQVrQSmyYfWel5tvebDgNq9f2fs9mOXK/FTQ3S
XKtcwr7YDzAiiwb4DSKRJaqGXktHkeaKebxceoXcwtwrhBwGyfx/HSs+hriRmJm8uHSc7zt/yPm+
ord7/xhDULdbeIXWMjJsMBOOczLCTr+RJVO/EaWwwgvFjfQeo5apo20Ca1E4qrxIx7rfikBVNFZl
sYrNsjrNg//TSae7eVms38wT12mEka245/vEl7b/ZlIxPgZYd/m0HyZVQBLLlv/x0/oaigOeJl3+
BJfYz//897+LmNQ25X4rPvj8b/63iT/cP3XNZK01KyGA3/rRc5OHMraFyO9JNh66nHb6W1GFDAfg
IylxruwmOb68ds95QH5kUuITEZnqfxiO3ec/httF+nF4ZWZLMdn7cBxIxkUeVvLJazjENCeQc6R9
TcYh+E6WlG0sitRoRtrQCTFw3OZuG917pJ3/EhqZ1Vtob8LHEaGDUvyMum6pW0H8qGW6vo5HqB94
sdoHgH/AT3Grexins7eyHDp2JIuah/3PDD0oWpJkW7M8WihTWmOcLlreuku10zEXm/IgRtmiUYQa
oI7T670IE+2WZ2CzI6mkTFvsWhpUWQ+iNF80PBDIOdpvIXPHp2BRdW0tXyYWWECywN0pcksYD57z
DYXhCmGU39UQOHcGftXC76+VxnVGRgENkRjEUJAOkx1kd8Xi0bh3URIDKocDtz6JuSEgGd9xKA8Z
+RcaieEDFOD6oZSexLZbVHLpSWzIM1Rq/+yJhg9hn8cINADfv3+OEQtNXdeqB7l6FlObqWdvHMlC
9354+m8G/vUz4Q+mLv0eJ09ZbrKleDthWCAtkfXXr8Q7DDFPFmTtMzC05OjYA9/Oia3g5/rHKEU5
waltn9m+vEXJY/ktrscUFJwcIGDZK3tHdo37sHNfSCj53xoZyNaodTZKp5DZhxHxPiF+G2Y/e9nO
vvTTQPiYyr5C/ODe9u0X0Q+S5ePA0CvQw5lmbNNfYmAHCnYTaE/VaLRXVeRiZo62ErgZBWKVwSuz
d5/EN1gKnB917kVPpAiKtWp30YndEhadfxlT9E/CmuJ9TDuNqf00OvVFlhysWhs3arardEndsOgo
cBOyjUObtPokn4Cce8lvzCer9hrLSLlAQfEWTrnI88ydvk8vOXoCL9jM68tWbpKzNobRdozwQdaS
SXwVLK9/j8mnsx71yRey76ObyuoVkuBd+D3X9wLJJQVxuAzCfrhl2e/sG3RlNwn2To9m7ryICMVQ
bzINpGbefJXSQbuNJqbbmGPIhhUAyVtqoj3zM4wJRl6ruVyzTJfwmdzoseIuRbe4mLJG9j6RzqUI
CcPn3sTYG1BEeNKqzNwXrSfvSHUM14ajx2vbCquHasAWxwe19xXhoVNWTvuziH28rsu/8mx4stoo
fB0GpVzGIPvvPI3/zTqxMStp2nIjftvikpp5j9AsP3Ur+2YEaX3MUWDbyywgFh6HEvX9MKD679xI
LUd535AnzVCph6O5ELq2YdhsA8UeD5Zg+qKGl2+sJpTwwRz1a9LKCkqtgXcIS8CRQ1M/lh4QychS
+12Iotm9Zis/EcjIbr0oGpaZ2i6htpLe+7OU6QMKQF7U4Bk7lf7sZblIG5vIt94/4zK54vFk45c6
jfoc6zMqFOP/nPPzHf+3OC8/JpYnF98AWMcQXXT5jrc5IntV16NuTNU0kuamz/C5j7EDXbrF2K4D
1tTrroqo45W2rdgE3ojgrvDQ7JI5WCyLSLlDqCvZagitrnNyLAgjfuVwz1lnkdbu/cTPH9XROMGw
qb4adoTAPLJVJxM+4i1+T81CdMQJD9uhN5tzii/qMTexPhczSVa+BwVeoUeeG7u60NtNFVvaF11f
1QUgPjRjim1v8s6BxPfICSwSCnHxQ0DiU1+xtllijGvBGDErz5/2d/FR4OenQRWIqcwnq4ds1Mhq
7FLy8hJ+dEhbL9o8sKwfeiOrIm9jK+Ds1H4tl3YF5AfcOo4E+3F0zXvDIIkNGxnFmcot7vEmwxin
+Jmakfld8aRTUVQ84Qudn1irgVIYgLiGscNSwpPxlAoPvZaDAnFNZ4kfZHltjB6YfQ6w1o2pFa+5
7m/TJLS+j6oEZcLKxztrRLWYfZSyDZWyeMDL+6cxhu6t5SfIHIewOlTV+FZ5JefOTmk/uJ4ar7ui
yq9V2Yv3qi15+87sG3amZrA2UjV4NHING1n+JN+l0cWusyOjPc1Uxen4Jv4eYMCBqloVLVWtNTmo
6v3rzB/QwdR786vB1tfmkflElrzZGWOPHaJXWS8+6Sh95yQnAb3t+lx7cMyTUAsWFWBsomdEUG3q
+RCWnARAt3/r+WOMChkThhhPxKhHGyU3mjWpFvWVY/WVYGd0ZeEvCyw8b//viDHI0gPI+tKvEY5a
4A+LWUiKYbSHVWbH3wRBjI3N1C8DXIhN1MFrUlK9BsqY9JeIuOgOcuHnzwVm9huO2BpWbL1yJ2lS
/BaRmec6ze1H7MebbVRzaqqUuntve+n3y02a8bX2x+5BIZm7qwApbhFGt5bGxB4E5HebaJZ/51lx
da617oHcbf4iK0iJcTjB23SqKvD1Fl0aOdeJ7RsPJQe8oj1TC2vfSUoNg8TIX1AtIIXEGu0oep2X
DD2/l0YBDFLIuMT7tpO9NIaQq6v7vRgDnWyjdlLxwDYxv5FsNIWxtU4eM6XXIU1myGafeYuuMzws
8T+lNKodJT81P7SFUYUde45U3Jyow/c6XyXZwKPiPTUmEl+iavaZf2yaBwVq0rFQRw7x0uSh6XMI
K1MTYOaavMtUnEPmqijZEk7WDby21aeOWM46tNUx2cboFl5IWuT9ARHr/lBFXn8wbNiGl8agTJaF
otp70TGHiBGXONFjiSFz/xwOctRG0sHrVh/mFkUnjpwFiovDKigU48BDxTiI0nyZ2yI/fOTgljyi
Uabl4m8hc1tVub9jasO7jBv6/kcNf/OlxJKrwNfwSxYn8k2un0OpB1+Ta/o+RQrzAtMamwQD+ijB
HwyI15zKFSXRNkWYoK6OIp8r2sXlzTvgd+/c8Tlt7Ny+sTYNV4v3nAlpF6V7XC6x5KlteTW3NfCH
IL1LX9V3QXzRWSkbp5eii7K+aIEvFPFArur92E4CwpzcbiobFWtoUm28JaVVLC71YPCza8Uqs+v+
vUe0wUb3FFwK1exajAl17CcvjT4s33XYoLGOu8yNWzX+i2114Vqukbrom6bDjS2CPAyG6dlwjVuB
Wofve4OA0ltoHXU4c/gcaFtwRP8SWiqSuWSvC292MjQJ1a66MXzDWFohbvGz0PNF35kjL84K6JiD
P3WICeIsHJdVO0SI74NWFDifDmjYcuzA3cINBJkoGme4oqFW/dL0CoCUfwE4irZ5hnlWARfqrKE/
sEdc6XncbNMe4Klim+kdPJ/0LoJ2i3+bZPIuS7I7O2rTu3L8VpmecysqRecYV0WCpYVlqMjrqyTX
gc779rrLGylaksm/NxOtO4rpAsCd19DhNqImJpjvGgN3XxctpPNZwV9I+89VJ5swfo4eLmdpf9Fb
oUKZJG5z5TulA9tWMNbL1viO90a8rz3NXDhprGyEtm+DvctF89fwKn2LrFK+mEV/RekS15wMuYsu
oXOzDrZ1QXpKvOx6QKrLaFAw0p6MzUTVKetqL16Seje+9c7VYAquUtnYW+q09HNLLFD8/ie4p2+x
VkcvQWIpy2FM9LOj1BNuleMAt7TrK9XFC9jHahBNKlPHF63JH3E57Bbj0GffhhKDTQUm8SIvSRvE
AX4+AsreAguwqvYhHvNmrTYJUiKV1wJaJ/kATZ8c1dSrwIO7baSSny6dlwEcijduNVyGK4XXkaCE
yZn4fnKrSnBpirRAydnsofFlOFuWqbsDlzMuRRV4nHJSDeVV1Bqsvu9rm5MMIr1IUR4yrUXPWFZv
LtER8NnUbYerYOpUG79Yl1WvrwMyAkJCwcAlYZlbdXklqlhCnDXZ8c4YBSWPoTXyHkN3oWjD8dRk
ZE76bsyeUxylt87ot+uW98dR68pfqQ+ESly0zK73fcK2sUVlYG6P3yNEm+hFuBRbTdl11+VY8Fx6
HyE6PlXnYYDoOJyH0b/6FCdC5htZJsibRdIrry5UgO38Weabz5OKqS7VCnRJWiHTPX3kf7+FMf1r
G5hsSJo2+NmBBqmk0nxIhtRcNtqg7NpKMjhYkcuNiv3NWoa9+uAFkrpPeRYsRRWuvn2SVPNF1HBn
NO+iVl6IkfU0XPZA0Xt2cRYBkuuCWNLN4RiMBvqBOX+NQhrKE5D1NYZ9GC0OiX/bTJcIwNVq1H1l
JaqiQ4SoY7vRbbB68wBfgXpNqhVy2zTJ5dIjg1bWaY0JSpjuRJuYKft9Q9Xy1+3FxaCP6iMiU8Hy
ki51bMzYyCr160s9d3gLsa52dnP+tJKVI4hwBM2mbConC8kZGYFLfCqhN1eE6r1IzooAr0I/j2N6
ZEoNVbqGYrRkb1weBbAV3eRJ0pvTj6u6sC/i3aJXrVu0E0XxEiOK74ECGluKwZeOCUzrRfhrWKOn
r9peD/MNqAOUG2rvStM8THOr3BsOjT4G+UYUge4OB19SINEjPsaBGoKkG6ie28y2oXcNEs8EFFcM
E4v5DCGTIlxk0GoDhEqAsLc1+phzW49w49w7l/6TuPYvY6f5Og8EhrBI9iIVtVW2bV6eKa+fSlkV
qa+9rCeLsVD/0dtPbePU++9xopcDi7e4T/eY7/s5LkCDLUOIfzqrFDogvVGvsDUIyLNzXon3erSC
1Y125VSt0gr2T2Nhbu83Sbmcgq1U9c9CVWQOFtNBUX4LFr1q/YUFV3ObK/pexdf7KSy7/hrmxvfc
HqqnAO+7g2wOaBJNnQEueHtZsWPInvTGZmSRklestehNHQPbvsREDGAKbvpxwgT4+RVLyvIpDSUQ
nnLv8dieesP6TkeT91bUuiqF4m30975j1Y/gdURrltbm2UU1pxlsBx4tUjaSVgYbKQ2aIwna5ICx
GQ5JJCrv5CBjT6PV2hd0dg6W1um/tKZdp2jTfoNEj7UT5073utEE68q7m8TysDD30mOqoEEy1VQJ
ERXwBfCPRT0c1JqM7hCuL9VJQUWUul6yrqpA215OlzypG1b10CEY1ykw99COxlOvudaDEZnOEV3H
YGn72r1jRSYINaXwNxwfsAwVay1XGn8lsuJcsdapF+wzo4NwIDHkLNuU3ViuRdWrpRar0O7XiNMG
lCbjoCRufi+8S8bhxoSg/dV0WDoERW4+honWrypHM278vNbheyrGlZQ13tHwwerXqp5ByyrsZZ1Z
/XMRuz875HN/VF62tJ3JmkGxuq2b1+ZD17Gktu0B3s2Q7cU5ihOrtwjY9meUS/P7MVV3foM8wWjb
HTQHYLPiLEYMSnEmjkpgt+XSL2Kc2/MKhnetWqdm8OzTXM3sYuFGZn0cC0kfwTUSV4Set44MrVuW
ftqto0y2FxiWlUfXk39ogYdzXz9ieu+yHz6aojiYao5xclysY4vPUfbWCYAPd5tKWem14/QH5l3j
eBV0ahpNOeaF41fQyh2+uIgnWEvXNr+YddFf+dXonjMyJ9ddpYO2KqSzaPJbx9qNUCcWuie5Z9Fh
xY2zUr2K/fbUJi55YRaLyAUG15PXCSfDxFVShOWNh/T2MpH5lpcDB5le/rPCo3bRmK35qERYbRdF
HV1raEXuw8pgA+dzPrvy7bF4sXPr0bDt9FdbAn7fSyGUTVQGR/Qr5J7zVLTEcgO7PMUI/XPlhlhS
cZqA9BTAYtBic6gVexI/01DaJVHr40X6O5RZNcmOHwJ9HBZR5nabIMOPqe3LRIZiFyxRIrk3sWjD
wEQu12qhDKeaHAtSZ42xBTSr8daNjKXrctQL6fUMj0r/JSE87AZS/SOeKClRmhfbqlCaFf5kBft4
XGmt0i4hwWJ5L45vEsW8ky3+tXOEh8zKhwhDt+9q/rMe005l6YYvyPYDT4isAHwPdonoPuLbwLHw
c6pYGhJEhbSq/RhPqD4xHpo24Hc1aTwik6qd+Hock0n/UTRVmqSskFBf+orjraFE9ndaVg53viRx
7GAZJ9EEurI52Fr9gy9ilqBphbqTaTvVVsSKEFTYlZrXuqh44VDsNBWNf1EVFwncKgqNGMuLQU5b
hjcWtgxzRFrCWdWL0L98DrWxn8MJIAGstAUNbMbXhiIV1xXsxGVrBME3z5X2MtoQT9AgzG3WGuqW
V5/3HNtAWqcAMbJzAQfXcr9w+MX/q2oqukXGcjTdYiXixOWD+CrHqtpRzbdubUobcJs4E6fBB6fR
HC8bhAKz5krIVFcIdO0gQMpLwSiq8NO5C+FbJB4JoBYYH0pOyKgg7QJAH2fyrTpVc9xJ1y7PEx5p
yKrMvUI7QPSiYsNx7XuwqEZJlW05DMWS185OtjyqP6ZCCtpWFDwv8e7TyOTsbRGw4TCNVdaM9pOm
m+TWMXs4jXZQHkHphOs2qMLXCjxEJ8Gu70Pc0y2F3GetutoWFIq5y8s0ujNbzO5ECLtSPNpH6yFV
WdtommqvAnIPz5pjaavBM4adqA41ZJ4GIuZJVB29XvPcle8zVS3uHb3if0mRnka8H08hvu8LUXX1
ttqJKUuNP++bjm2g2d3RhLAAFlBuzmac1Ieks3FubFCVl1SwsKr0xUBmZB12UsBJZpHe65rzLUeQ
4SXGrwFt6+YlxNWeVJNc33bTpTFKJBjt/DC362mZsnYOVagVxIpL2wf2TZRt5hZR6uMQucQCjufc
EZMSuVLH/CVt1GHFH7teqp5ijekiLhXsT0oPOD8e7Vh5+HqwzZDy7oYNuFRjIZSAEUoZDp6VPYra
oITV+c+mcrKRkbrxEiVqfw5UQ47Zl++DpMmJcMh7+ToJ3xytkdW7SwfV3QuR2Vlz1nZGd1UkSASJ
jirLcfaLTeB0seV/Ds4TU71Oxq+hz4G7Jh8uggDiZQZArkxWLEkjpGo2kd39wlPNPKi2YxzKqVSV
IFYXH4qiK+g68+CSHdxlenUSTZ4EZNToWM34kYy9b9Ake9QBEI4JqXomrxr5iVN98140jHXjoUmJ
LV3XJyw88G7r/ZVe5tlCx2b1ELF5RxXijxLW1m9tAGz+0TuP8NwYyUZ5AJ37l7guv21LPSD1SMC/
h4obznGfPo64oacZLwgb9FeZW0kncSkc5IsUqR6wXwVWMndcqn7PijHKAFi+j/gUx+sUj0v1NDdj
NG4tS5zOeEIUZSgBL8gLErVDcRCl0BtzPA+n+qU492OGUC+10NAuY0SHHXNAvBBFcRnUwN4FmbKr
x9G5yVu9vIbJsPDhaCbrGNfDzRB0eDNPdngiRJT8HrFPJFi13dxRRc1lbDvNNLeLSXKrTJefOpK2
BBs1TSI6xOxFG3NqgaK1NcqvhYVVYphU+S4q/XwtjBTHSMqWVRjIByFM5xjJypdi80HTYdD/ZZCI
ci3gL/x6/9dBnlHq59y0f5JHwabAdlAvIZvTY0H+JYRdsXJMqzipcq8dS3Rt+OX5yqvWOxt5bMIf
fsmDow3wAVAQB99FsoWgOHyOu1yLQJIqVoVOSDLumw7Llm56RJZVot+k6LgvenWcZIzaU+OZ8ZOs
5i4wcEfdGnU7PBmOeRABtZf4yzgJmpvCH8yjrGYJi+yo+IZc0SLlpl9Is0vrAYrLXul6757H5U8x
0piohEYxynd1m+Hc2tcG+tVR+0VHtkdEcNhVonVJJ0xvdIIy/yHsjYsDRqoE/U5RsX4pJhDdqOK2
pdpwsMxO9h+aSN+JdhE2aPhYGRNUT7YVUHcN7jOuaXlitk9hQtJYmWb7M0yNkxcWp5hCs3u5iQaE
5eSib1c4iUG/EIfKc6M4VBZn0XOHBqAdMT/OrOdDaifERDopIMPrMqq3/FSGbWaU2raIffM5aLQ1
x/3jV8lFvamBsHWUJSk/G36SLfxqkL+SBUKQIEMht1F1NIxBxK3EiKHB3Z3f5AvJyQJ1m6vAMlwU
TEz1EVKFc6kKGa+5elGG0th1OYbjXrSw+yqsrtruvsLda9GEdnJrxkN6O0boWYPpfozicria2zVc
Encilv9W9OP6P+IubY2qvcV0STFAIdOCtdsb4O5lqDgZ757jXA0x3RNVJ7B4006XqE+qM1/upR6X
yQ1EauvMgt3Y5wMUKSNuYGnFnBxvDCctVl4dN+FyzIAM4vyQby91qVC/Sh1+mIhHWGcWXNY5wYK3
L3z/VkwI27y4RjZpK/oUnkTrzCvcbabUWznLx19ToY+NS6H9Xfhnl2iRW2099l3wwX098ftsz77u
q/hCjMIN4b1NfHswFMW9m3t8iBPBXW3xFXKy/6AdaAqQD8cqL8kLkXsIVHd6FSu3Iidx2X6L1EYM
sWLvquOt2ZLiXpSTTsMo9d3GazNl2XbJsJAtDI1iw48f/TBHmQ0YuzBELpGLuRgim6q87n33yrwS
+5UCq8pVa1ryyW2U+oQhCVvToPG/l3vk7+rF28sjg4WwCwHwZAsnSJID0J8pMxnU6JBMjV7UJgdx
wdL5rSSqH7o/DJ/DTcUfN3oFJM4fpBMK1bzEsIOUTqPDsYuX5tJG9NgmlgYraxKB9RI4CyLmEi76
M1dTTmTOReXSotkLD0GUWxeFKiR1rGtBQPABoh5Mo/k+cxJK1JtX/K2ajYgYvT6/spvkWs3RSEIv
H92KKY2BCtrv6kR+S4LxrSrQdnNVIOQ+BL+PTSfDKTnVU9ROg5iTTqhDcQGjMc/GIV4pgZthEcBv
cIMXnrqIClI/NZg0c68PaX4kERwBiR89Z4OExbdLVZ160HeKzT26b2gOuOnWsgtrE3iB8WiNLhkg
MBiJ2jy2pW09ho5vbkATaXu43/E54H9vEU54jhR+owOK4KtXV+jg1EpyUqAvosjU9ysPXeMvdV8t
aTG/50ONa72rpOeiS9S9rfXWZsyNft/VUEKKJv1icnDww6yzXWe65mspIU5hQXZCa1TOD1XDURjC
mc7jeyhAp0too+t/D9Xc/DKrb7yFVlNo08lvs+Zm/2HWmKMq9iAgHbKxP1qI+exYAdwhquqkq2Bq
Ex3i0st5f0S1tT8mprZWqh6mzNSkehH0ys/FIZpcL4OkX4nBf5vrMtBm17rDDmeJuh228+1isL14
MhrUHmP8TdgyNtGxnVyL515hcCx680aLjmwi3oJ7Nw9XrYXa3fRDk0A+AhyL9eTgTr9G0ZjqXb+w
cjaBc1skfpyiW1xEz6dxH2LAy7cL/Oz9Zm/nqrbNJ9hUBIFmaycli8dGl+8uFx2wnlmPR1HDC0I6
VFr05QLKGloggI2qDFvRi3J+dofIpJhMtMRpgpBpkUhLxDvkBARi/Fj+OVvBbBdI1zybmCBvBojp
4TIU+K+MjfWmts921JXbMivq27hEuyII7P5p0ODmOn6hfQ+Lel2LJKDpmyvTKLwfiosRa5mrxpPs
ZzHi7LJ8m6ZWsjUiuT3kmpMfSBOU29oyYX70GQaGbDVuxKWIBwvn2TZdz21ebvk3mSPZWzNEPPlT
B98mlecr2+j3ScQAUVWc+N43TXcvaqK9HvxdBqTmKonMsw8tpVo2hbdTA8A9fYEYyFjHOrsgp9jB
Rg4eHFUK96Nl5kvR27hWcVbHmg17GT4E0hA8uIP0kgRmBjCU+HDgw2N0Vm5EZ2PY/UHN+dxRo1cY
ofkANJv2/tIJehmOjyvDN2Voo6veVjXJOIuq1aIgjELfWdRKP3iNJuH2gIzVxo3j8Txw7rBCHBdt
cY6MFyYiCV9YKz+gwTP+tBRnCUwJTlHiBwsl7txfcVPe5Hmifh0LvVhkCOI84Zimgj93hzvWnv3a
kUvtGgsOEzlzVPZKexyvOtbZu85xrZM33TnU4Di1kc/+UCLJqbW5dY1kur4tNL3B0I4jX70FNKnX
hn5KMj3cYPvenls/jFd21SiPdRSht283xRcrGx+9amx+unmKDK/HZ637H5EjBd5CkvXrQcnNr+ij
srBRI/85BPewzENFvRN3zhIQr5KSqKuGszFtlbMyR8KDF6RcNYeydvxboyV5LHWRS8Jc8171IDM5
mYGjnuZ1C3x/3Bk4Jb8mUiajA5OhtTKFpUiDybJR3LVl2txAD2aRObWD0bJWiRrKe2sa1Rt8qxXz
uZ5IbZrig1eKG20peGtDhuDVoHTqIfPN9MXEZXiiuVlOmx2UNteWggQnolqIiNCR0uzFwMD3PYqc
mbYUbLY5SsxlJxcGHdjCDPw8UehRylu/6WO+k8BB0kI2lllo8H8zLbfFpZ1WTebAad3cIYK9acTc
MYilmGjM/zJNCDv4AJ//VuwmTCOyFp2FNwZQwugpQ05EtLuNae0r0+1QDccyBFHHGsNer33QHfar
jpbcwShuH7rEh+wqy8pBdFoq4FHPNpSNgAKg1Nbu0bpEomIaWupJfaOb6Ul0epkk7VDIUZYs76zL
uVequ83WLa1xLY7B+piHeuwqw15US0n9WbSRcS1qWpwtpMpPWMjJ1nmEsCsO2Lqi8Y+5ryO5lplk
9wvLYPmV1n7xqISPLtk3b9H5w02NYt0XBe/oZV2Vyp0CcWBT6Xl3VJACvEKZV97yD6xvtXoMVyXL
g2et9X5YSZK+WBxv4ZDDSRIa7ksOc8aqXdiqXK/aEEaU6Q3BQsqcBhW8INmQXsqOFgJABw5srU2J
F8XdiPsOGbRcQpQ3v3JUXf9lqSGShnb9jUmNhdPk0toaTRludG5vkpxjbbFjISmBzUSfJbuiCvWj
2J2IDhFnobhzicvE5mUY052vGnD6pl2M2PeUPcbfqW/v6xZDEqEyZgkRspKXwuavjU0Z2otLkIif
I7uSL4gjpfVVCiHwpkGz8E/bCzVDvAHxVE53JysMDUm5qzDsXgPsU3d2y9auKTTkAsswuB/H4dgG
Tn4tmkpFe4vw9UkYIyjkY6UPb72a73i7VjX1g+UHBu5NkfKUNFm7Kw2No/1ck5/SoZDXAW41W9Hb
+JynW5reXoneJMh/oQ5RX4vOHM8bL9S8ey1CVjeQfl5myKqEPUZ2f6kpvMTRkuBuMvk4q8SiHTmQ
9kpykngpjrHnqjjGthTuJnrFMfaHqjjk/svYJOT3Jw65PwT7Mkvraapo6hU3SrHx3vp8FCvxzUMq
kZ4Q2bkEF4E1+N1oJ1J6Sph8jSrLuZHlIni0SlYdk8a+7eRs/fzQ2wAq0p/b0DoAiO1IuvT5ndxP
3k299uwGOS5bnp2uDHI/z5ZtRQjz6+6+LoMrbE2hGsra3jKN6g5WeH0Xp364ccdIgbtKm7iYuvcq
B7JzEDXZMBFYZlCc8iNMs+ZWst3hy0Otxv0XX+oQOtS0cjsk8WE0M/zTcQxB3ao2Hky8gBaF0Ts/
eRuhdjbEXbowcs96CODYraN0jI+oW0fHSc3QHsabIbaadZIDUemEJZ6o5z4SQZdNaR668TaK/Xxp
mukZJ/LmWogcdhlGyEPNs1hUjdCp96kjxUshspdi63l2TXWdh7zhUVrMz5EzUY91TDftd4fL2ety
nIAWigBneKOmrG3DQtFqbhRFzrE4KhbFlJXhJWiew5LxEdAx0Ea8M1v3Ya49qzwYl24mjwdRDeJs
haSQ8dDlKJDLbf5qBJH+bMtavnM8ZzcM9j1Zyatw4okIayNRCsZh64dNeZrbExngiaOV5QdXpFyX
3Y1bSnDWpvHiAqNCP7ZhdmUnWLH54XSEM+lXktHRV5ZvahshKqc3SHVWg/M9sW24WmjPYQUCLVGk
huZYMVQeSdhNsaJTNPkoynm2qd04WjHcXrAd0VA7R3GIoCeOuR3Hqlpc/ot9U3mri+5GA8KHKtMP
oRoPzSxek50pLprfsQWBd1Ga4X3J6/+qUi2qfhIHRwVbNTGiCAznpsxKCHeVXu7al9JJJRg+nXsm
waIcePO8dJntnkGNuecWec0N3FdjKdpELOAg1DgzM92KNnFBb+/Rc2ofwQImGnxZO7tffA/x3Yvk
Opoy0dJvCv5TSqVjQUApG+xuG04l1GneSqJt7gXLEyJGGVkHt2bjVY1lvebE37otsTG4tXCJIK/d
qizoaSOnTkchByevyPaiCRGQWuLFhUd3o8rXl4gpVsth2tnGWO3ntlwve8zCeRpj7IezKmTosDwl
mlFg8iCXyCVMdZJn6lXLRvZDm4gpREzhhQ+2iuKlaCuLrOoXl0gvs/XVPK+h4bpdIIUkN2yNdSmW
bpyeHWPdFcl3F0O+qJGN1zxNcJ76S4TUYSfSBeYlopL5BvgsOs9NE746gSo9FSaebU6YIsMNq+lq
UD3g8GqT3RcaNFcnwzDCQV4kGayfRaGyT+v2CyXX7YslgVCK10qWnlJpw8MR3yvR6MihsjAMY4QQ
hvy8+E6Jjsvoy1duHin6ReQ8ulLtFuEht3xSvWRVIKv0HCt2sK9cDIcbJ5zkoYRsKduYHLqej6hN
DWB1NYR6egRfzYkxGpGLKi2QMxWNH/pFPHZTHKkU3lY31W4vQi7RlQEkPjJ80JRWfRAXvYfPshjN
UP8fys5rR24kWNNPRIDe3JY3XW2lbkk3hEbS0HvPp9+PUT2qHu0s9hwMQDAjM1nVIxaZGfGbciWB
TEVU2TYWE2sJ2jLgOux6HhRTezaHpDt/7JPJEduQstCD48fxUdGhcgZKpD0PNRvfReVoI5DtBFgO
CulIeznguQXULXEBcTe9us+AtJz/iMsIzUQzaJkpnbfp7Yg1hmJ5PwOv085GgomUnP1XU2JK6VDK
ldMy8bxNHHKDyDwlHXAYmvxH3rz9eeRtcm6B5F3PJNYsHbfe/4ppuoPVRjHu/hironOik8MaK5sM
sdoekhlUNWvL/KEzB+Ogs2q8s9zevUOdsPB3ZQtiKcPla221VojypT1MRxw3LTIB+RT9ylw1RnxP
/yJ0St51a6zssh/WvGDB+DE9A+iGxWjOw6muZ/cCF83dYGuR8zsy803pWfHz3GI/5M+VupsbVuTr
sgielcaY+Qop5ocYnDxUJVzTZawctGCwD+CVrZU0cWB2N2EPuB+FS57BY/0AEsP4XFnDC5vz+kFf
Fj1Ln7SkD4blh9bvPhm5zDMr59L3YwoA0xguN87Cjd+AKMyvYFZHeDWMkMNNr06ay4i2hodPUtHf
JbobHFOnuefxo3+uVRXjnKC+r5ekUzSX+ePvvjJx4jvsAaBdkKS1dByJO9UpqO61qK9KMHdy5aLX
SbkfyVvCkqF567Akr6viwmY1ORr2dF5DctpEATvqo+g3DfqmjKz2ezeP0za0nfrkYd3xrAzqL+n3
skXgOcjtpwDm5hlPwmhbDpB9cLEw1w4qhOfRddEUj5sHOWAd2TxInO3J+arMJR2/YzLiNqFS4GQh
cYJBCoKtOcanXyoNXR6vsltuUJqOYx+TSAXGFmTaY4nuxhBibNiqgb534tFDGZpRqH0v26aOW0yP
IUar38ikIUySt/pZLm0jz33oxm7eWEuBtOiNMyAQ81yZHs4SS8hDv+vk6j5CNoTk0C310TpQezyP
FEr5v8eSQVbXJtvsFSjWYhsHChDMKFosyVrr65wZn7LUmv6uq1c2dJTvqtk6sE61/hrCjJpuO7Wv
4xAsqTDXfTRMXhND0Wd3RRPWp9IB+kMRVruXa5d9FK0nO8zHp9EJ2wdkNv1DgMHMduCJ+I2M+Zqq
qvbGPeIfSsVhq6db4zeFeFzUyQVpti9di9FVsxzkTA5Or6y61FVOYoAlodHsVBRHqYxNtZru5K8P
ESL3WMVd5I+X/3elXw3HKBp+SAg/IRXVCSvV1mUSKVsJysG0pnFlR9lnAyjgQ90EG9dJ00u0aClL
CKsEgGiTf0Ch0nQ2vTU8QvxkQ8DW0wEaHA17RQP1R8q2xl1xF42DhUmxSpYma4evHrUq/CW/oAsS
nRrTR3M6U/qvjRH+1MZBeVTVGtWKumN1vwxHKTPdOFMQnVFkN19te1qjnT18JX9j7mf0m3YyvQib
k16r3SezUow7SFTVWqYjY8szDfuvS9Ep0YvuYzy7XFa+lJK7M9rpts4thjXYorW8xhUNb65FwUkO
MEtn7COfxVRpjHPlkEQJLgq/B/zXpNm5TpJRfqzg6OHm75PkQo4zU27uWdHrXvym4Oh4buK+emYR
9ystsuZ71zk4mnea+oBjh3vxuOnXDTuj73HSP6dqU32CI56cyirqtzLBmn8oPsBlIGDBPuq17AB4
vnnLu3Qn86wwGjcqOhPnsIVrPqPheBBXSjSsbUoEsUXp6192ldXKQZflcYqb6u5aMsaPE1/H5eWr
LofY8c8eQNiTtALVde4aFLHCPGat4+XOdhoCfKCWZi2r6yy1v3eeqh0lxiPMe3B1Pb2YabuV0LQs
k9jOssmeDRy9FASg5EvKQdIHdjc9O4minOTbXv+CICgOCaKBBkIBaWh+FspMEfjBw+9WPRfhQ1TZ
n4VsIy28Ba6tIZtDGTmD/sAvrsrReNUbhcpvoU/oiRTmF0lXdXUFgp0C053ksvzY0zaeieyn9FrU
cA8tFubXTFeJrcO9XQJHXkgyciD32GZO8pJ1c3C2i7BftaCCSL0p7KL6AoW+krSSdEgTIET1kjjd
xTQmXuKzWr/YYx1SC4UVIp0yLNmXCGUjYscV7KBoN7OHP5YMd4p4uvea8e52PfnIIqZ8p6A3O0Rh
9mgkZLmH3JwRy068T1pi5cc4xp1Omosc9x061mTml15zrNzHRi8P0pKDZ+4dC888aVArvUeWen6Q
lmU7LYZZNaurZbKlT9HGbztAkktTPnga95b5pXdzZLpnNVH3fYFvxoJ7B0RZx+regVq+Nce4XmP9
a7LcKmwEcRrlxE+b6gXEpAIBtAzHm65BvqGFJaZUDczUvsowBvGK87Dg63iBP/qq4z46Wpu/1nC+
00J5LSYLfuRofZFWn83FybB6fS3NrgsXx1Syb9exywWjsb5DVq+/78O5vM8VbDER92q2rR0DcYxz
LAVDY0Rgn4NXht3OwsoKubVoerTaaLroFPmoH7HSgQBAbgPwCg8BmtD/3puSKupq5f9qmpH2PviP
uTJYevs8tjB0M+stW9vsgp5ueml8K724dW3eTepGwhK59XXLAIlx3yc7DdP2lfT+cY3bOABuGXrD
vb77Y9ygNqDxlWGfhYrTs1a24xkK39TsW40iiZT9r/mXW/AD+EQP7WZPhX9eHqBdyJYY2QJhdJSd
4+Mdsh0sP7wMc9ZiVPfeyke1llalegnCGuO2RLr1AqHL3TiONX8Z8vnOWsqtaa69dFUTveWuN2zd
WovvCiWbNo1r/uoX6zVXN4ct9uZwjJamGBvFcf3c5I51JyEDqtslCI176fPcEDsgcdtpiu6tUcC6
dvigzY6nvhZQ+S8UnNNVpw/qa1llZM4UzVxLb9cY1nJfhTs7qLXXSjUwNG0c5SC9ZTjzFp7d+W5c
LjVryUPgZd6jdGbJwUt79/Pvj+thFfJIP2WuF6CLOJRv3S9PH5TXdPL7BzJK381FtH+2MGWM1bbb
SFOZTA3WdAnivdWKN6cbfjmW4hwpZyvbckztjVMMlB5nM0cQutNslntT2a9C5G3ZdOJHiLMi2dgg
sDd6dzTI6wH1zyASDZhgnK2ogy4UxCN7k+XU8VpMV1oyaZ6nUSAr9TcxZ72at4Jprbew3W2SGMvn
SdeIlDsLRKXEf9Ve1LE7624vuQV3wu3RLtJg/SF7IKdymMgenFl5r6RlqOhd7OU0Uaq/JtCF16tI
6EN2guIWMJ6rbrHNw2fT4qH7pI6u+dRlmCFnuqrvyrQBN243OXl+L3GO13bmpKeunbWLjO67soFR
sA5qUM5rp5wQMyucy3Vo3gKHKVvqyDJWDkheFTvPygtMOfk0O3P/Qr3k++i1JGpCfNFR7rnEXtqx
/At5LapBph+0LnEfZUjgGsE24ivi5Ws5j8FyWAgth6E28UVdriIdnTv7iwXl9haSuBayMN36VKbe
2imudnAGQv6can7CoXNYaQFav2GenmREFlfVjt9jcALgMD8lKgYu5Nbz/82IMIOdEGVsuC1X495V
nU3qaABbrsfJjKKjpWgvH9Au11N+CfsiN4LzFe0iMJbU7pGQMuGTKcWOx376yTZAo1lIP/1qI1Lc
hf+rLSwU0pu8+8zaFHiPT+4esTLtXNdWsQuKOPvEM/t9ko04bGv6v7wa9lqZqZiOs7vaBpU53w2l
9j5JV6zsbMEkuTL1kdMqdxkJ6htH/08ev7bQ/4Xvj79mVq8S5Pn5BSp3PNXqjR+W1mvXQ4k2DSX4
pSOVzP9k8uQAKO6qsna/uZ6irCYvKF/ynrcFIBzU6VIfiX13CA7YoDoPciX4QHiPBK16igEon8pQ
+14OU/0k7OZ0CSGocg2JlbeMWkLSkqES0jusqRpuZQlNWf5XPuI+CUNkJ4mqXJJdvaXo25z7m7oT
C7hrcE6ib3HaOsdb7mso+UvbPN0FXn0qbF8fAADaEZDPqzYH3mrJATPjvZb283feuxHO6/18F2Wm
/ugM0FylI0qiEKK/nzy7TURuqVYNpC+Ykfo4nUMs/ZINqJvlEJkP9WRHby07BQ0NqlXbFDHm50b/
WM/9UVin/UI9LXDmIY39IhG7ql5SSnn3wkOdEnRCoFPXJ+msBoQAqsx0djIx6pzogN86YNGFEMvT
1z2bGYprMhc5jnzreDG2arH7o4mU6HhNW/+m/Ket9SF+fQ82hn6NXfF0ArPkifGjneZPuQKRyWnD
8CKHKFK+VFVh7W8hllHhZUo0BE/yAuQMegBgKtTCQ6f8ZhdXGMrO6trslCyGchLvneKX7fM4G2ZX
3c6F5m1QWImf5ZC1POySJI5PzpLdkVhqHKwmaJ+kMQVaeg4H68dtzmQOnx3oHeHfCSoJq0FMupRS
e9MgGr5EekqFAHoNgmglCzjTKgE8djymTDV8gYdqYGabdGT+lt50qiCTGDZqEpQ9W7G7ZS2XAbks
XFRWRtRpnd76mRp31WIINFZ9sGqtzvysOtGwBSXg3KkuXB69CLpdFraALSP/Hs04fZPG9bTTxw7+
UVcnD/YMlGxpyaFIE2PVdVQ4pOkYsXeC4ViupCmzNFt/VJrEuUiot8Ju71YuePvlIkob1diuHSe/
m59nza5fXLUifVPq2y7Qp724Tuau9ehnyvCUzklFpXE+iOuk3ybjSWspWEmzSuHq1Yt07f93kpvC
1ZuWMtFtUk7VmVeVrq0rdPZxyQX/IO7TKKBFx0FPc0DwNd7UXtO8QNq2Z5Rw/hw7NH10nFFJXAc4
Jbx0oSVj49gkDeTZPAkRb1U2Kqi9Kn8EouhuY/QXd7Apeh6+eKUkLoYhe2fxTkkNvMTT2j7+yTeS
NvXHbKdA81zZYUul8c9BfOtT0ZAP9TPrn8vePkutMes03FFVsm2tABNw2Kcfrnh3I/vcz6H9WA7I
k/pGspOw5RbxOfPDcS0w+HSK/Y3dQHb4PUmtdcxEcwzqtDn+c5KMclNUs2RSZFbaOlX78Rw6AOi1
EcFXbE9I5ZfJS73w87I8Mw4GpdanHsYxayqGILuw0ihs/uWpg7FuMBN+KPSI57de5DsDhtVr33uf
ByVofvJuJnfXTW/eiMFvUjf6uYwMTGrBP21i/Iq+Lx9MVa47OCUvdCdL4DB5Zba1NHV8nfoE44EK
oLY+5kjk2Vi8ZI3an6R37lEAMqPAv0hvpQanxtPdJ+m09+U0tsh818kza/GjDDGrJrkPY7S2nOXy
c9Zop9xnyyZT5MPDTtXXlZkfTDc1vpU+cuqLKaVrdb8SCsufCzdHxcV3jFOn4D8VQ7jd/B46TK3z
02eoQ9bkP4c6ufrhqr+HxkP3flWlHxadPPvDVXO0f3U9KZ8xsih2epsre7KSeFiDWtXDqHwFS2Wc
sVU3MBocqq9Z0pHVDcP0Hk2c7IWb+EHG36aHA8NQo//P6bU9vk83TCuV6XJZ33PgWiVQwptik7fj
u8aICId4Rudi5Jm+SKvRfdMAycKQqDJgbXTDWTpae4akNBYtHtQTv8Be2u8DceRDNeHlw2SZ8/sK
f3ykjivpJgANd/0uZgb1b6biv4rHmWp6ZLao6/15mozFsMKK1txIf6YpwVnOZl1/P7vFPsyWbs9F
U+D9fQVudlO5+XSf+IGHDbO2ldbtYAGRv4eNW25T25h4QjEWrDC/ITl1KtiT1hQeuZ+m+w/TYh9h
D3cg0wxUSt7D/ohGjYfSxE6a0iGodQzpP3Zc38t5w97ES2EYfdivStCNTH93u6xcwl2u/T/okMER
T7nRy5RzpvvVRUlZIZWhfpKWHHK1oLy6dMqhmYIemzTV3PzRkZtqdZFYwoUPSCq/IBNFPbYtYNqs
ZHJfYLUyuTFqi0vV63a41b8Gu6DMdWvfxsA8RVo6jOvrZKWumh1MbaRjFitaWU0gn7SY+CwLiyzn
X6k2QhIesgCRYK44GXydusH2Wkv968zeL5KTOfQ7yLYNZTp8YcQc5moB40PNCtUsPDlVn+l30n01
k7n212V030Gxxj0s1UOg/nnMxjPCNMMgs3kGqOXZa78jKl0VEiVljNtD11U+cJBluAzUyVUei7Fe
WePQ2jvJrptKg9onUgc7ybiDjp66ldNEKrDnJfF+G5T2NoPC3Clw7K2/p5WSIFNjYFYWe+yG51b/
fGuKtLU0Mw8So75wWm69Im19a179XaMQ1HpOHgVJzSJ3n6G2pq/us20PzauWOd1z3Fb70oybV/Lw
MdbZ3pdrn2ovX8RU+TPonNFPOKbUREhcMbMJDNAJ48gqaektRzIuij70e+ktE5dnnzOxdFh6cwMT
oDD0uzvphU3yinxij8AYnYsEvXyx2Ci841wrw7sol9Rgo65BbjPyk+21uQhzvWt0LT1Oab73lJEG
CpS/9D34p5DXrUcKv3K1/7yQ9MxkOddXzywlhnmPq7Wpf/dU92mybaAwtVtujAldSWnCSTIfs8Zy
DzFKNCtjaUqHmqod3P4f0rgNxQr1Ffiqc5LQOFuYJ9p4zFhk+A5Ae/2zPbj+WbdKBBSNeAAeQRIM
YvqIEfISQ/XzqFrlT9Rf1gLkUZVcObO5Q/xlAfCkM+KdTs/mDoke4y23x79KSzMeWrUtPy+Thqpt
1vbYli9WqW58dyy+V2CV1xrCbsviAVgeFeKdzp70kxq74QrbHndR4GDIZHfkTHFzwf+3eYapw64S
UcoIZvm2qIb+0E8YzjcIJHVhmb7VvRKf49gONxKX6QkMmtyJdcSbm0VxORwDZKgt5NawvUXMzEnn
V9+z7fu+0k+xWmicAPbzBy05aFECvV3St797fVBlL2j1Jod56ZXBgTU2LD1GWryQwziG4vSq1AP8
f06uEbrCZol8HDMAlN72qYITSaaMjyRrUkogvgY8GvII+3pYX8kcf+lCdXx0Kz/zVzXo9NjQ44vE
rIrSBfCXc09ebuv4hsoC5p8q47VYZqLyyeL2eIvHPDEuECUxAqYMeYs7freZwBLNWLIHHXJdWWIm
uzZg957mY4X6izqvmgXS8h8jFhvFJx8fi9sIzUQJXE9DDWHfrLr0NdoHv4mhQvhM/MLfom2kX9ml
N3aoFQc/1KidjkIilTiV+wlYTB7ex2bxM+r1+TsbVwhUZVU8GkGv3AWx4qypY83f/WE4jkk5or+M
wYthpN6utpz6q6uPKxmghNhZl1Ednkm1qM9aED90smcDaQNCu6q6F82vvotUAWT2hiW+kj2VMWUw
30SLrl00DAblOXFC/ZtuBt627EfviJT5/upjnxrUzyk7DWskJ9KvWQeEX5SZyRaapen9bdXZlz4z
my9Ni4BERnbnCYmNBEybBctd7+xzrGIX03mefVV4LscEjddiRnuRkvNLPur1RrESexcu+1ETabHH
ShXV5uqSxkO77SzrAIe5C9fe6M8XBxkRKIpw/6Db/GfTbfXdwGvmcwJYFEFif94DgEm+5UhJJZhw
kx5NWVqj+SlhbsaQus+3P0Yv9ygV1hcFAup6yOoH1QrxPx/9zgPawUP92jZN9mKYYfWHGwAjDoqt
jhPcg4Sa0QouywUyNVZWiaKre2/Ss8dgcfsEsvbJ7fjJplqTX0OJ3vcHd0Ahzh9zKpL8OhOgE6jq
LC/6mBQgTjTKVpq3DmlGKMChkeVpu6FswoeYxc0K2yKoxzqFAiMDyiRNt8IlW0n06Q4vCuMtM3/O
ZBtevVzb2nZgNYgBRRpy79AnxykBcoK9zl6altq/x/Il5i9Dokbd6uT6NsPifNsOig/3Cn0BN7HM
F4khK1orjfsskXpweZAW7BKtInzU+j68gwtWn2zgZkhGlNM3y45PbTyE+8akyvfaDChI6Cq+r4AY
pj1CthEasLq6no24/xrWyWOaBebfYxyt9dDzf/hjhz5XE5qfKqUct74N08RwzGidNy0enWZ5H6s2
LmOUJpJV4BvN2XPC/iVoTeswVGqx9kuQ0esB+OgA2v4pzez+BeqnsfEsB8ZfCBtlCNEJWS7l4yW+
Gny4kDfyQGQH7hY3mmEtxADpuDINJtvZBs7Ir4l3+CXzxjVK6ry2mgzSJcR3//yhXas+ZQU72UtM
Dlbp4ZWVcIPopf/gzRaP084qT6E1fwusZHp0+pIHrjtou5C000VGXIfV7FjiNHexmmXcYEf6PjZV
PIv1oD87PSrVy/0ot6HcnrHJOibRE4cE/j+3Jpiz7pw1+YOMuMXdWFNXMcje650tHYNpJedJP3iR
diKvHlwqfbGfzBZ12hEEHuVYvRuO5PlPEpNDsvT+15CBWuEdiHSWijHlerW4v3JYNOSj7sDprfou
/AuCjrYrI71cFHGCz8jOe/gbkaCNEWv+1E8LOyi3X8OlRTUyfXahJUmfjNfHHyZa2C9NOCifnCl9
yNH1f5Aup0HqINdRZ5bhqkm93R5yD8A/11I1aKz2IsonvZOdhQc3c8qNMpKJfBcUmac6RDkpx7BB
wYtlE6t9sKmgGl9Q/DeuBwRT8LdT3OweH4rpKB1+oxqX2zg3BDRrVOrpOvY2N2iLfZtbZymgqqVK
GsjxefAsFVlnjPd11oLKUB2HR64J7JrwGLX6Ze77YiXNGW3mQ9RhMyDNdASsqYx5Dkgj0+4tG2yN
X7XFStb3LHORp0nJA042xOdr87bA/9D+sD+4nsINwjVYt85YRiV3cjDTaGpW7lhRCGpbBM+kLV0z
byQqnb1rbqvYMfeelkKWw/XvLHZbYQRjCbRPvJLm4MADRLTcOfYndx5njL0T8z7Oy8BYFTiqAFTi
fSPBIKanZjd/D7SiuFxNs0dSO+yBSt/BxM15Chcp4WmpJchZLLUEaV9PJVqLPjC4/XG/zNEp1W3e
mcpxGIKw4HmXY/L5WqMcsnf80tumSxMX5nTjT1l1nPgRv2IQny91qvkizb7Biw601HPpIgrhNXiC
LpMmu64egij8JoOg2aOFvnxAiCjcsQDpvPOAA2E7UuUXvUE5dh01tQUToHsTZJ0yWOWmj/zu0MM6
Q/XFf2/eeota7w6AQ4N1nlS8DCavtg+ysIv0OzRV9Ifrsm4YtGDND7DeyxrufSHn9Aer7rqVTOiX
5aB0MDW2EoOf07L6AwcQrMs5qWGRVQUyNay+Dz6J3JUjK0aXp9LDNJ1zu+ZB1jdUY3Evxymw21jZ
lOzFzNzUB5f8CHgEQ+zMqX/gv1AEW0dNA6b20WHhL2MQunyEfIv87xoK7eP1Q4yCbLljYWkuX1O+
8G3W9YtiDMrD8ge/y/L6d8iooLctCrChef3LZTqlsejgWc1TanbHGCISL+xFBk8U8UTyDj+GVQLl
7a6AZ/+PPt4ykM29sokUd1gbYFkOkdMZZFNLBVGwKA2goBlKeWwWXOStKf9ceeeY117BSd6a0nsb
bPMKfXN991vnVQ4aHc3Ot0zsNQwr2ZXD7P8FjpH1HDAiiOTwh2rbbO5Rpo2OeuXGx6Ibqns9dPEq
iE3vU9A6QKVxrzvqfgoW2oY5biZufBHoqG+rCU+4NLkIWlR6pTkv2IvAofc22ArUJ4iT2H431gOC
7fUT28RvsutpyVQA2giyoz2U1dfBPlHH492GAuiwkVCJ9+bKsGP7qCupu9U6py/28Lswwc0oe7Np
n5jjwx2canxr5MaSuyAdNkjWxu+3Ac42LoWnfP5wGyuggNmUMU2rg22oFnDPQd9n4caqnOSQTGDh
eY3ryGqxfkE6bB54aFY6aBrUkhDE6+5qU7+Admh3EQj9625GjVKggOTSoZj6lX+4tuO8i+7BipPQ
BWV5jclEuEnnaPqeLQIWImUxGd3b1AEqlRaQ6uYpC6q3fIyr81UOw6lBoi1NX9HSI+JwKoAdhGYA
d7fuJlNKdSWIgT/BAyCP0ONxO2PeugMqpFFdHdqwABXu19iSZLqibnsU7J6TxlefHQi7mtvjHbK0
hpInmGLoKPkVwEXWbVh3K57UyjGgCPIc5aZzv1wvx4p+4wwDjh4bvBMAuCWO+sjmAM6Y1n+SAxTY
XR+r3qO0HNPSV0rsqidpBpNqbc228rfSzOuqO83GzG/YC4dPetM0u3hozJOOKdwD699gPYZkuoGG
JWCcickBwKK+LSJ1WGuaFj80sY3bCsvM4dhH3ZvEboMDRenus5q3uWXzTh+SB2DV4+k6ifyAdpdg
eyeoon4czVNhKcGVNSbwIGleQUaN/bG3+XezW5olmsnr3HDKu8TXkvmVeqa2ReGOd73ik1tBd2dR
M/KdXbloLt0O3SLQlICx2QEo63l30auoNSV+OTUH1b5Y9x8iEpZZck11gq+jDRQ3IDODB8oS/xKF
tnfBokrHwaSiLi49EkwVhUF1ghQGpLCzUc6tys+J4W0UDhsgRAqwm9673K4jvabK0pU3MjpkjP1w
KTmt/LZahQ4ZYmnK3KlsDrZiNHtz8mDUOQ2ykNQRbLPNjo1l+5t6MVryB/A7AwoLJ91s2bNNY3R9
1l8f4GnbrfmH6u7lly8HNfEGfhbluLu+xyIv6Hi8Ur2NwvztXUafbZB1KU0tW4PJzQ/dAlKSA6RK
kj/zU5p37XNSOQVi+zr87GVAQsXurup6l5LoHB6ryVKerbZNllxQ9iNQ9McZfN+rVeTxvkA4O809
d69EbXOJ2Qdvp9Q2wWFY9qKc0n+3m+50fU7rMZ7IWdj8bHBigb3LNcJWXXzqjeahS/lxDYlK7cFW
sL13UMWqkhirYhXr4NTrwIdaLhSyOnVPGQWJfTf46hNcvBbvVi/7NhjRRXZQLRoWhUlexNLBhYEZ
/KoObbNVkoC/zcmmi6t7wyEw5/puBp4zd/VuajODNTFo8aVgcj2TpnT8ESt9W0H7in+gW0el1D7/
8ssVZB5FZdq3y96uPZR8rG+mh1unXEZTB/XkNH+XAcbG2eJ43C3uxnPvtftsGtDB/Ve8D0bWkzKk
8LNFbjD75MRBdDH7tD/OZKhZElJikZgcCvaDFzlLY8/AcnD4Kq0P425DlIFqaqJWaKP8cZnbtazA
cza23hfk7fjgW8cfTW1qjXXnKOXm1qEGQ7Q2k8zcUJXwQQJE6KjjI4TmhY5qge6ZJ+mQgwpLASF8
OUrAWgbKGU+Y4lwhl+1O9hqedr+2VDbQBfbjAAUWFZ2bRoec/b+FOqQb2b936Y/bvNsUUt/RugzB
pNpVuTYL7vWgQTN0ofMFJH+fTOcYKwmarzNUvcgy87MW+9+lJfFQV9WdjrzfRmJymLO0XQMTmQCy
ch2JZfAG5dJY8gUrxwWkMO0sy3dPsAjqs19SCtZnNgNs68x78bnyAPNgKZIMO0t6SNtHd7OuAlg9
dxZ2J1V8b5akAK744lz9exw7VrMLyz7V9QEGtN9ekcma78yHTMeERXop5Rb3uqdcZ8YLhz/qL1pk
GZu+LNwNfl39vW1b/T1ql8O9GZu/HNfKDxIyl/i1cxmWltvS1oLryNvEngXOQR3LL3IFzee/lUzy
Kf1t7GxONrdrKN0r1ims6Jc91HpSSgRCDCyLcwu9kLzxD9qkgQEp1Ib0q+GuDeNJFpJ9Ya7ZACcv
smXwuSml5feKuzK1wOR/8ai31TpAcxiyyzB611Pq+GhsSfR62sS6vlW9GkXj2yjKjM2Zped0MHqj
WN9g6F2u97scW4W1kQFyuHXoOeZKYVld2rB76TX4dlJWHFoHms0EZ1UN9at02i2uVYZ3p0TaNS7F
QCkk/o5LqK1HFF5LIG23Um3PuteBqoMbWObf3+JTTzUFqM64vcVkiI5GDeAe5est7rkkiHAu0fhd
LfhYdOZ1ZNPy5Kvt4ZOc1e54KTXHPJuzYmz9dJxRKU1fTbKIP5ehC9jnw9DBT6wzEM33oWiQvZaF
YcvQAGT1jl9G2b9iuBdXWnEnWDNBpMGn2Y9OZV/+HTIVlgiCPJO4pXrXUbfQ74k3kNoSkolzip1K
WPfldhqBo64mZayOo6re3yxQABqPF1EQk5iX2NWxsybuZurE11lyKoeqiurj6A/39aIpdosn2GOc
4QFulFpP1ZVf9OH9zK5r0xpl9zHoLj2uYoaHqE9/XkcjtLO4KC/CXH4Ln5sRHhCi+zBKERSVCcuh
9dIvGsvgwy0e+1m/K5eswNgFxWVuS9BNSrGeGtLrG4l5SbyYfgJVWDdWFaEKwMBrMKt54ayKCVFT
lUmBnqfJXvrlMAQg3SHeoKcOL/dy63ifbVbeIR98qDfBOomC5EK+ObmUfThS+f3djl1MxiBIFKvW
K5OLdIxWCENBTvsuX+S0YGhdJ9bLoClP8najL78ipAuOfgon6HpJV06VZvk7//Wx6D7UWVGfegrR
50mds3M3hdlZmnImMZYo6EH91xi8M8ifGy24Zy4QjQbj5PR2Bd3VXOTdzZxil41g+TxoZ7Vvuvsi
heM4ZGnyVwO81G386KeVezYaPmr5RJ2kOZLIzfe2XuifIif9KSPs3D+XepZ8QYocJRrWQJLzGBe9
KmRx8OliT63/u6kuTVAY772e4b4PNuy6P6IUqvMbjlw93mqgzk8uYlj7Mi8H4HkpVbbICL6pg3Ox
LFLSUausbfTGfrSJNuIfnpefKgzLt1OXenf6VAEUuF6vMepy3asAVd102U3FaOiK1K7E2FBV6Dgs
O81xGaNUtK+6vMvApgYlILFcxsgc0kdYpV/FVi3Kk+vUa0JlQ01SX4EIVHb6svuJ/Iq90XI2oX+4
TfzIfR9oIDd6UPXpB4v89yEyTi0a/RL1GTBAqzdXEpNDzG41a/v8LK1o1qGfNqm9bVtodSOYqrsu
ilhvFO0ROxhMXX6HZIR0YkySURZ/zljz7DLPMjfzSJ5hbXYof5ra+FQurJux6RbDBDCVUMe/QT/S
15ETVI9Vi5fmoCJ84HcNtiVR5KyDNHK/kkJFZC/wf4HW2wTJdJfPSo1TN8TUsKjHS9dXKBgKizVG
qysq82b50f0Tk4FyUAb9VebeGK/XudfLZAihLFdW5/L/kHZey20jW9u+IlQhh1NmUiRFRYcTlO2x
kXPG1X8PGrah0R7vmv/fJyh09+oGRZEEeq038GmDXbYWOAyB2Oii4if+U/SxY7B4eoc/B5pjgXQs
TXEmv416g+xYwtC+W9YR1wgiZFKDTh23jiia9eD5j+xYTHYb/MGN7K8jkoB3orX8HaBsxxOc5m+B
fg5UNXutija46Wn1IQnt7ENEvvzoAZjZgLDNPphVL4HETSFIT83GqMKVyr7kKpqWf+HhKKS8Zkkr
NFmRwjMCYy+0mpTBwDKiNB/5DZfu3Tz5Ibpb2Iy7/ncUskRvopQufBNl1mSBA8cZPnIDvIBJ/rlW
o3k/hP7TvJbay7tcczErKrTkOcOYdaMnfrivnSJBgcz1T0GS2QDKGW2bwnpwMGEUg97UFdv1q22R
w8mL7zUwi30Wpd2+gQn+XOmjt2on5fKh99GcCZWPkNXz7TgW/jlTvADIWM0bZfbDF2gLcyhSASiG
Rqn+MLQ6MNCmcnlQmx7G7LCNV8VU94KtCZjaRzx3iPFptVOUgrMfHjqLOKu2D1nk+9u+c36ejb/P
ltHlDImi7qEH1b79F3HZAAqC2/DeTfRc/WD34Zqq0ACWEey3jATEOkTP6FOrJI8zTt4p9qPVtz/S
rvpcSpixqb5rg6vw7FuO3ju+2dBIsQYI0C1knUySi5WeTDa9NeYcq7IFxnvfmE9zkbllh2zoTY1q
aFSdG6epXpAX2vFkj3Fnpzf7Vi/VnQ087tMEWqoLx3sO0Ka+mKVLsWvql+ORu/pQFMBps+6oYZvy
MA7pWc0K41WzA/mMIvskMKyRdx+y7oCuKejgqYnNJ6wXKdP2IngoOqq0Jo4tYtTL+8e09ZubGNTV
XcM//rVqM+yqbP8ZWWn5rLeDnfEk0B771uJGlDry2dT0saFEDtp3LEupqDcZ5KXhLy/qy60ny4es
TNVdrcHmix0stSCAKasgspJnUzH6xyJNVmJQSONAg/lieGRYRZfigDssR48duO7t2rwqPiZs3eyy
HT6Dw+VRwlWNO3Ij1X3VD2y3bNfbaRBNtjMBp49JMpNMfVq0RAQ9JzdaSu6/9UVIjO1ShBBPbwVD
RKDRJt06amMN+xwDpNx0EPPc2OUZhsKqwS4dG9NN1lXGs2Yq0l1nxDmmFIbxnJbVeEMu8CBaUkAX
5tNZ0IxPokdOwmcZJ1BA4wypCmIplulnJ7GW0pKOLPEN3ImmuFLtB9CdsLKjohimprwdKBcvJk0R
np4JGy6wc1kSjzvobuUZGJWNcNqkDoR37lQvnsZ7u0QlfOoUQaEER2YnT23RqTbhz5h5zhKZxiaJ
njHa460X3cWt2tZUvDkdPT6PgAKVo9rm4UGXUppiRByc1NCdg6Kr1kGmOO8XzXgHxwODcXEKJRlm
n9Liox0m5fH98JvI+bQLLInb4zCs5rbbaeMdWg2DtBanboH9BSZex9T4bXupdWnmb7K4BOxWqSjq
TSUvqqy5PxtpirY4zJHitGwhrunVGK4E0Ub0oXlqVzukC34RIjxY3DMGrZHC8WAP0WeBFHsnHKJW
8iAGZ2zZMvp7YIGfLYN+Yg+HOEw/z1aSYmER50gqpi5JzecANSvwQTz2yw36n+TPpGhrVzHfnaq5
aL2i38u1Z9zDVEtJPuXXOUK1Im+H5fuwXkJspdDvl6VQO1gDs9gYY8KWvleDk06OYeUMUvtsdVZ8
C7PxKAZFV9NnW9sxq4ciHNtnxzORiXEgVonBoUv6bYZ+wa7p5e7aqhDPdHOSD3MifytK3finZleg
ryQTpjMjPnt9AO1n7fWpdS9cVloHWEyXDw5CYeiDCfsVz8nRWVQd9TCHiIGVkzTd6acNxGD5yrHF
zFiojoURCfXMi+y1aGpm1G/CzCvnUbmNb67ZKQ9ZIKkPej5xb6xf+s6uj8jDJMWotz4yR5O+s2i2
Yz1gxAcxtIPsj842UtB+uhVS0HPoAP0FIP7w0faR6tQUwyUXSdi7FacwPJCGj4uwdK4gAqSFJt83
VNaTTiouuqEZT9h6RZCsqR4JmkXbIIyJSsw86E1sCtPuXvMmLy8iQMSDAQRAO9EykDDQr87YXZBk
Np5ElzKQOHEUf1VlLO1POAu+28MNKqGOph4qOu6ExBAHXVasYxMF35cucYbe0abSG/ciWmKNnCut
DWtiX0yriQHc96yjUUl/iS4R9nu6NpCYny+MKHKm5OUMY0b4yUS/EE6oACTPOOQFzSznUXEe1A9v
kMkLwDmaoM4I2qCg75bJfp67YJ2jhAJszgcDiBRZ3yg9B8qo3GW5gyJJPKWFFecumrrEuPACdbIR
HLxoMyjbxc4ov3LLUO7mYplrl8/vmo0GiXQeLbr0udGs6Bj3mvpQNbBw8gkML2qLecGnq7KCvzVL
eDui1CiCxagoNZZTsJiLGqH7KCtYIANuA2BBQQ3VhiD4PKVQYF6E+kWuemXYDGad8nTsFezgGZEQ
ux9W85ykcteo4Coi7TLPSXiyWvtJiQjwMQ+yJ5FBitoGgk4chbuZV720RS5KxIiz1BzKNbuu4Geg
aIuJYnjJXEGjBvAmUkdmTHY2tykGzfJDQo7IlQ377Cp2ekIsahcJwaLOkR8nSu9BE7JEuoG72jwP
LbYjwL2TSO2IZE5c1Rr8yLw5LOmeIux/9vlGyLZTMadPV+M3B0mf2tXv8UYxaS9rvG/PPMcEETHT
d7RdbvCAlNf2q9vgMysOPtnwqyTZ1nVQ/ftKV8oT1nTooCbA364DRitbWyE/LYJFnzirMpKrQb9f
pouzed0K8Ra2iuUuKkgqgljhYuLSqJO9tk5zn3Sy3vmbKs81jOoMLyfhF2d3/LeyO3G2HArX8X8O
v4spzZIRr1WiUzuJLE4rLCFagEmaWsVncW9ablBNbT3Jspcd3zgji9FpQCOJc/wJsp6A278HcIb7
NWNZSgIUIWaI+yK6A9mhVAEOdpni4koeBfguN/HLWKARRR7tajVo8Y+xrD5iRbdWWl/BGC49Thna
ZxFZVOQHozF5EC2QOB+SPi/neRiKoBOOjMydGMQAqkNZB81GsWpj+NbGbhEVEKNSgYC9M+GiRFPV
UYeOdBR3M/GCggLBK7Vkdzg1xcstR1SXfXtE8ylIz/CdQBohxxbeNa4G1SBxx18ddtV/daEV7t4E
Ka4c3s3tOdJxueOusUILyXHJxdpSU/1c1L1+1mOM+QKKONnUUiSFPwv89K9TEaOCv0c3ug62orlM
Hqo8aFdLpxMWa8AG3p3omkeXaEkG6ic5Ch//vTWQpHSwXzv7ltwiHue289nSp1clfCYrxig6TPF6
+2OgmKy3dxT4cDCaVuoQGjkOUjWg1t8gLGUYR58k/4AsRIQvg2F28+H3qKtwG6NGxUAoAkGC3sFI
P/MDoVU7xEIrWC2Z/2SbX9UsVB4EPDdXmnQnw9zciDFxcPJv8hQgGmjD/gwQ8Z7Svpg+2d56M3HE
V8tfXePFstGbBF+46e0AZYvo8fJWiEB7+svE2ajaKxV9g9PSP89Y2krnbUoviR4701aGgzO0xbFO
x4dWmrhvWnWNhzL5GCc4AwaK55wty6vPdp2V22zEyzJHiKxFG2et4Tt+yW3DeGwH8wkBZ+sTpVYP
TMxoHzv4/h8wqFpV42h9SrKm3ydUSsAdEGaCq3NSzG6aRFFOcKQxqZ/Cgkz5nBmoT6J3SyJTRelI
xEPlDFFajLoL9jmbwQAD3rrB3UyteXPa9I6/ziXEckTnDK0D3xy+DZ17eQDqt1EnSwdNx0iwg4ew
06aiuSTXP2xZde8Vv7QeyRFdbKcpHyoLtdOLZwcuTJrEPI8J6AbgXjDkhz58qoLUXmmOnG0xRhzT
k4y38G5GJ7TuQPWr1z7I6mqAWPkhtKIQpSLcbEm4ah+0urB3DUhVUtc0vU7rVqaCO1AXGpTUuLlv
h1CbePekdP3GxnoqRAgMezkbI3dvFeW8X4NDegFBr1VVlCWX071t22jhvWPF3iGkdHNSfNu4A78X
7V2w4hPLpNwgvmm9INBRo7hsSnDDUmMDMdrgWaQle1ooZL+QcMERTJyKQ1ipBXskN9gsfWJOYDna
qijsZu1iFH3rIkW9tvwSLWhZcdbJrr/p8JBkb/8LRtsqhXrtEKkWXQtkVhrC4E0s2sD6sQB/cBD6
c16GY7LjD+dFsG4IJmU7vcFlZ0BqHtf61pQ3YjwoXCCRvvXjncadaMZjmGyTocSBdYGDCPCHg6Le
Gox3sxVNcZhjhsbPJmjgl9qs9JZEDmAS31TX7gTfiAvA0iF7aCFQKg7phzh15dvSYQBdGYpWIqOB
HKpQPEXgYVz7rjzM8/RJExWgo7lT/baBU0NT9CV6XNxFlvQkusRU+IafEz1ElijxQI37tvTaIUO/
G4em2olmo4KzLloUGETTrpQXLXGDm2g5jwgu66+RWzS3RGmeSqORXsOqd05iPcRSUCvzEdWPuoex
auVv00mWefNJ/x89/yXG66r6Y0AObbQ9NPjD4tUEALjVoMufY6NLz3YUgA8DjPVS2f63zkHGX4O7
jBJ48bVJKYuPmutha9RCJ/RG9eBWDQrAmVStdbSZv+R8sv0iar4Hpfu5tNPmqjWgrgebTXhoq8kX
F8Y35k6acS+Z7KLkwAI0ghHgF9kzX1zw8yhctehR2JP5ThmnX4ZA3/RAyT6YVBcPBhjZfYHawyfd
uIkFS0m2tvqYdkfUuvuX0IfcNl0olzUP9ZOywQOx6B9MB0i2g0TUc+T1x9rUzIPvm9VqiHu2slUD
2qeR9K34d4rPhPjvsunepWGjX+b/9fRZMYKuQSivVw9LX+lH3lYfqMLLYrny9/LGOFLocYPj7D+0
1BrDDpaXPSp7UTlc+ucy4zTaDSRaxajX6PfArrJN5cn5ZYj9fhvGmf5sZdj5yWro/ZWQYeQHSf8x
VvHNy53mk6bq8jrl4emBWgXIZ74ip8bUo3WkKeq9brjJym91+9kD3bMNnTE5J0USnBG7kba2bKnP
mV1QBS4K67u3QcYoeUHt5OpMSUN3yiaONbpVAcnFrV3H5BBdO1HmERTVaVsispnEUKagZSJ5ohYu
ZaHvJ1mfpTQ3OGZ0rHsZ1hJlt6XWlo85pawlTowsMaKJAeyvYt5S4RMjKQW5FYCHT11fe2sBvhAw
jISv0GawU5/vqAG7Ls1y/MJRnjuJGIHmKCIZjKYZ3URXH1TVZSAph2OehZkK95sDtx8PP4g82ku6
UlzTTE7bv6RQUj9ridpusVT0YWMN2k0ccnibFzVJ9yUScnOX6I+t4VTwhHcOJjVt0WXqGCnjPYF0
2TRdDBROVO/FkvyUYR4CD83rXcte5Xa3JSNeXxC4Sm7DpOvfDW61a8m1rpugT27LwN9jxaCsAQ50
MWdZizClTaErStF4RmRx4oyYf2WTek4n6TmiclK7T/22PWpVX9wim6R7jPLgo2wpT21XOqfSqdR0
ZRUOpIaqt9ytXMu/TkXA3CsC5tiaZCgF0rDdiE4RVLhuaayxAs+OMbIvtR8B31MKwz3n9hO8KueC
O5pz6T28cjfaJK46KNz0UyvHLaLsi+4wasVHEehQnAaCMS3Ql/adV9YBxntTXDx0wdbQeJNEzAiR
kvtX2p8kI5V3JZTW6SGl+5S2AdqgYfKtRw4LTfA0uVnoQeBH6onHmDlCgOdMS3kbkYMJXmnA4H2r
DT4Glt5MitrOBeve7tV20GSgmxs92uEK+nZ27QQf3dYYNoXTN0cxaqjakc9W8dTEjXxr9PBjlgXB
R1y6lH1u2VC3DYwYfwoyKsFdZ1XefVmo0dkue3ujsxP+0oK1E4JMElQ3dsU+PE9+P7bCG69sAuC6
oXXlj8ZXKfQ+NB1YWGViIMtG9G6slmrr+t/m4c3R7RSexXEAtLKrr3v3tRfY5O/67GqqSXYV/eLs
74Ne4vjAgqaQaQDZHPtYT7OWqV2VKIe+jz9ZKUo0nZIj5w46wpkwEb4WYms1nSGaCjOv8p3NuwER
HHRZs8cKKVotM5ZVpr/vHCXflx4+EK1Ckjl+HMs6P6Kglm3y0s2OODcikhlF471fpep+rPLwLh/a
+i6S82bf4wuO5iEiuDJ/yYscYrFtD233JQ/TCzYkk5zsa4G5hrcqjeg+T2XvC8Z06soEAf/c6vBb
wCazJy5Xreoq9/OhktV7fOWGjaQ2+ubdQAQCHEoF+ZRAcjQTctkUbYdbrQO/N/d5raudbVRYUThV
7y15xKYgksrgIK4kOgct+QYeJ18DngaCJgVRc3V5XXWqX+eu2LUR5KjifBMG3ogdC00E4QfEotGB
4/E4HoCHTWAaRXW/AQVX+a2fWl3Gbm654WEl8U2LwDKJLjFhuRGGevzB9qJiL9L2vqb+CBTMhkWL
BCDPxeJ0ObwX1wrT6mflzqofy0kGyMB6MosD80tiymQ9JKN70G3b2A+oqx7NsbGuAGAr9oB2+bGr
pQfcoVyssl396AGGSquu/SahnT1tgIpn1cEAscWE6iw7rXrCXgqGSezWDyTZUWNANPGTl6TIAura
jxAXAMS3H+OyVy+dsJ9oA2X1rlkVfrp3ZDUho4Cgekh6/lBPP+nidzmcTCkrRX8RP/DLz/oSKwaW
WNSeXkRr6RexUYCPpB3gvXRRXOSTUAfAlybxx7VVQKMSTUsZg3Nled9Fa4AF9gR7/bEO5eHSumn7
pBlJuLegh6Msz2Brpv1j6M1jNlyo9Qjkcy/FmnmPMdhm0cd1KwPG5GA6a2r8cgwvZHL0KyP5VPRl
/Ti2r4Ph19do9BAb1t3gQNoWn2JfBTQ39S0DJg88q7Iof/bV01mRasHBx/F7tQRzs7DdqD8L6FKT
GSYuPt7nGfH0Ds4kgE3V6PGf890Z/zQI/BQJiC3Pk+lKVN0lM5JgY47RashSCyXe5xxgwpNBXe/Z
67AxdcZQvhOhvR45kBUkZaL7qFusYo2t+KeYcvtqmWN7Ei1xAACjHFyTv2r5Fw/SzqkGDwUBg7vH
8Q0gERwqLFoFMNeMWvQjlLNW2gRTFFhGxeqt8EiG0sKIoxtPhZ7IaxsxyD26EHgHWSgKJ0rZ32B0
149yrgen2vL4VkUyTWfQ73MXNYygBnC1AOPEN3UU32Ojrood1Y0O+5Lf3+v58VUMiZmGgmR1ZEAV
nIrG8tj86I26O4sKMbK15Ta09WwuMJdRFt1Br4WUNdWbywzxK8W9y2IzeqAEtGlwQwMVZMXuJkl9
IEu/sbELSjYeHvtMNS4CMktiyd+3QmeMR1lNgcwVT5YkguybnFW3Hp9EhxTL0bqxK2Rup3E3CHi+
mcJV1J2gvE+F6Om2ZE2HorZTNC63cdQbF33IuGeJLnGI8XCe+kXDw8d5hg6UDt+m3BvulsPY5hDH
Qq2/y8omK6AO0ja7EtHuPDuJONG1zBBnTi9TScqvXaUFd43lF+BAER9vQExhCZP6H/00+Qw4rON9
/kmf0q3ysdeT7pNvTww814se+3IYdq3iIy5fN8Fd7bSHutD1FSbniA1NhxjSzFVqLXdXBrkyD4g+
MZoZ9nBtcB4K8GTeiK7aMciMUYnfZ7qTHqAGYbFlVOVD5uo4HXfUrefSiWhHZf6rHZZdehJtqwBB
tU6meNGuJpZSobc4jVResRtkSii60bqfKjtHzBM9xjBuTw4VhM99NemSIJd967NRwccOQ2VJH4Pb
3yf1k/LjNCkhp/d5nCY5/zCpR50bq4SwRpmUDHipSuqVTN26yPE/kdWUtH3IJhIRBu8CcYk94XRo
nBjAtulFh6XPA56IYFHZbUSfWMCAonVsDVjdxbSfFH1KOlmMWhQRKiwUINJyEGfi4CUalo1mwR1D
kX8OKL0nA2f41SSnOCkPd5PTC3PFgAhZVsmNJF7VOsDOpe/dKnnVISyS1/D8fy28LGJ5nQ2N9rz0
iHWW11qUUnQMtPH2rj/q2PyPeRgei+k/qpsTKAWuy/z/tt3+bVNjM9N1ZXMVsY36fdC6+AFQYnvK
IcCuZr9M10SzLtBbC+4kfpum2pc3TerXs/9lB6dw1+mVtVkMNKFynRBKzK9spuVH9jJHLYuN4wyR
EOCJGYFRbDKkiGZkRdmVpAoc5TAqARpTiaOsQqVWsZKth+tyGDttuGbWtnCy4CpCxZjoHsEK7cMC
ssgSH2B9qAI4Z7nAScDHTPOXYbFC7+/Ecku3OMuU8u1y7y62LAkq/8Z3IjzNlaXQdqyjFGiP76pT
ohYFGPQxFgFTdWspTzWRLm0930nWSzlrGZ2rVUtblMaCKVprXGkrLiRGrXKN6Ld7k0z3qxl3ymmu
tU3yo5TAv4kuUdITh6mrrjBgmit0CGjMzQXQDW1YspRb4qXe/ShZ/ovesTul0m/dBUoWvEQlxs4a
DJmjGLXCsdh6YanvRBNndmo/vWJsRLAyUsiWrDJbi9EOAhkQLD6u3rRUW3YSuAuDcjKtwo+Vp9z4
LIbmxXBUcUbuOaJV6NWjeFWxApqdBOWHnk8XJJ7C/0vXOhm0xtTEwzY4z6fYM3GKcuFZnKFFGZwR
A6nJYwOYzIyviq+ZJ+jEPw/a1DTGpkgB4NIpO5KJ1Kud/2x3pVf+56kInWeJBf6xvVxJxChAU9bI
PrckIX69BEtcWLQta5CxgixXteR656iiZu3ovX9emsHUl49DBBlQ7W+t0tn7dyEUHeNqNceIJcQc
q9dC3FiwBpmWFlPE4LulRd8yIOLIFH2NNFvbLf05ydpqfpV50o47W0nQEAVJcwoxQjyJs39q/i99
71b+70v5f3oZceW70Wp5gf99mSjpuJ/8U8wfX42j5rBOh+EmZs2Xm5eBBvC3S78d+6fl3r/Ut/Fv
xsTU+QpvesXV5yviIgazV3T8x2v699d9e3WxjJhaRQ1+Bsvay8jS9/5VvV3pf7h+EgN6eP8PetN+
c9k3p+Jl/XO7VEd+ryy3YEsapKd8OoizzjCS981/ChFxE57sJM7+OHcJWeLeXe2PS/2Lue+WWl7p
crU/Lv9u7r+42v/7Un98XxpJekCgG9Hz6a3/46tdBv7nVyvhphLBVPjbf/pf/NF/fE9x9yMD9m/f
k2WZ5T35p7n/n+/HH5f649X+8f1YXuXyzv9x6T+GLAPv3u5lKRNNsiDyEHVpsL2zVwMPENeB3fPa
6Cq8R8GVK8AO6fQndEzbQLePssTZikDRt4x2bQjXYRpdBuYVQLIyohkgbqdlEGv+uaBoeij1rJHa
w01izHGsqMpNofXyRfLS/hxlnoT8hDV8silw12mgvjgYDAOfk7X7djo4gWmfw9hC+Z6WOATQ2Nn0
J8M+9cJJVamSzHmGNwBmi/RGmaNFoJhCDoKqZJaflgVMqfPukXJ+t66jjSioxfiAur3jvVaVYq7S
bmzuik7zXykBF9STU/Mc9oX/atrDN9Sa8RSaWmmImAO0w3vRAgePciCEItHKtZEMFJpBYlUvfpI7
J1hl6BPs8rKYjKYQwzq9OdVdr1TXPfChn73tcipiSX9UiMmFCMYE4AoBhxvoNKMysbFNV9q7Hz27
0V4TzJypC+VPrRx5H/ratk++H+IDX2oIGblsr7U+qXditMr7dh1EknISo2ofvPQU1G6ma4K/oKip
TOXQDInXVQK6/QvEtm+ILymPvhyiou4HkxdC2n2x0n5NaSLYJyUeWK7Wd/cWCrb3mDCcgjbV7xw5
V4OtJiEtgNTMdYnIEYa5VsoX0WMSYCLn3Dp3dY0h6rRO3k46wqS6D1h6OBcSk68uMAhcpeTu2UUY
SMqCZ4vMAyZ3Z5IN1k7H9PzedHSwezU6eiMJGcvPzBeMzlTEGrsEg0Capkk6GpkoQEVTs/Btdw/s
XN0gLW+8mAY2mRi0uD9H0ZXcj16UQgoiWOvR0U1A4W5FcDrAlUFCyfg5OozFLmz7YCeC0xH6gIJC
y04E67qubVExUOdRYKjNVnFaD0lYmZVlJd7GSIDsRXCWFc5GH2RlL/4EjaQWfkqSdxArx6pTbdg2
VwcxV9fAZmetoR1MCdcuo/DJ+PNy8W1q03NOPuGDY+LaYrPNHNNIenIkA4vEqdvX80uo99RsxzH8
oHVVcDCiIt6KUV/Gal5Cff4oRpHQ+wu2jXvVs7y7OLV7lds+3Fi24mIALpXPDWTNg611CO9MzUyr
lWua2DepH8pnrSmr53ZI1l6YRY9hKb3qQM3uoKmNez2LsnVb6z1OdB225G3anSLHTLEcS76hBRg9
1sDE98kEno/VHNZeMHThDow/OiuOoXxoI7SRRjUpz6LZaDq2DdwS9clDxx2y5wwuaW4B8M4rKXs2
5AjFUEQQTnEEM4vvi7srst4E+qddh7jU0SJS9QcNjO+xNRFXEn0+FOMHS/baXeGh0S36xCFL0KOq
I4eE0DRXxKkFWXmK4zFCtiwlBtTSua/aVj4HTuhPDmePo9YhbaHAuoisk9oEfJxdsye57GQcLdT+
78RBDAV8dedmLSdfhgpbMh9gUjBinmiEhf8ERJvdn1U1r3GfUfrA9PJz1mSfkFlCqGcwcOCpsnpb
e/qwo7JQwJo5LQc1qir8q6fO2q1+jrjkqVdRg35cr2Xl1Wv/avw2uuDq/qkvnWRvliinjYGrgwBV
Nz4yPIqtnjF8HG+h0W+CxowP8VCVeyurvQe2/sZalXL9lsXyNYV3uvHBZe/b2DyVegXNFpzEWouq
8dDY2SnWa+vBLA3rQYqAM6sjeV/Rp2Q6Upj85KwqfwgfFMXah+gMXhLe4L6L3SMakhJyeBxK3Sv2
kuUlK1QUpItlmO2uD5tqBeqqrtHbhqMyn2YZVea8baNtjTLIuZnYLuJMxNjkiLe1nEbr1iefpAB6
SDv9PkkD+SZ6SDFMhia+BRqOADFQOnKPCCHq0qJPt5SI8lyKecVUEe/1bym2kNfF9t6s8RULwLxs
RJ84pKmT3jTrBV/16N6mjHVLtXWKSfizHenPIXII1yKuy5dugoEaENIuUuWVL2jpwfSGA4RkEJtz
N/OyB0cpswe2HfshlMyLjaQBWADkFPnSPU4CkI+5NaobK5eljT9VA8e8T4+RBwZD94NmkvtdASUs
t25pm2vb87o7uw5PcdHbD43t9LAlfHXrVkH8qZWij3UhdQ/+UPJWIlxKFbRMVookUTFKtQFFyuGL
3rnN3gAs80gN2NflTeuN5ndbMm/Y9yC/kUwVw1JDxl7V+2Nsk4LQ6zB9En1guy6tWqCGmHMPjKMs
PWhBMZ7lQdL3lEVCxwfLkRjarSmzbIM2YvBqVV21wqmuArlTXVqr01alrXYUQgbrLA5yhUfg0hRn
emYlB7LST2nRIIMu+lpjKvyZWr+JNcPaDbiSrSFUD+fBxuvbc1QcIS0l/ogn09qJpHSNoK11iApT
ecF7LNx0GoIani4ZD24srTGJGk+tOb1DJW5w20KKk5XUhC+DP2WpKe+qZd//MIb6i2Y26ofMc8Db
1XFwQLYl3ZkAhs3+HivU/t7n+euo13WPobqvbLI80tYm6vUXLSnd01AhWD+qZ4R8EUOx86dA1ret
VIFbGMzPeqvFZ2MkU+l62A5ZWZ5eekiK267txg9SjZ2DsudOokqrNNWcm7WJjN68iXNYsc6tMJRb
JvUmOFpanlsSE+rOCkSxvl/6htLKt55SKRsxSwwo4SgfegV1y6UPhbx8A+3xUy6zU84BZr24cfw9
Dhrlu+GUqzFrKsqfnbOCipI+NgEip70j4/WukonLWgkKX+TgpJqmn1LMO3Mn1G8t1ZCbHVvfB1tJ
P9WN4m1Vve2OetlSPchrfs7cDEJvmz7WlqE/l40Ntgr0m9Xa9bXmsQLRbdB0RhfAN4/qbCNGUxc3
c38s1L3U1fFFLXpj1QLdrHQkNs32pCh1dYsREHoeM1ibZmD0YJMs++B3hbe1QYRserk273t0JPfy
GGa4FDsmLm2QjOq+Oihdle2tIksefKiFiLml3rfEM09F2jYforgkl5fo3VFOk+HR7vh5FBFyMDwY
Xue8yH6N6QukokOg5N4z0sBfYwdZPStphyuW8+E2rprwTjEq86G2LZ42EbH7mlTdd0fvrMcWTxie
JhEhL2Wz+JLmOwuHtJWCk+Gz1g0Xz+mUj4qRKpth1IwLn/rsDumkdGenAcB5H8k8L8PqKs/6dVJZ
0dcUSs+krFDd7BA1Dqsv7/K4zkjmh80ub5Xq0fS1HLGp2vo0+OZtrHyIAol5Ucwk/DEa1VeYX+qH
0bK9TUfp5xaq+M9blSTvUWxDQCNAp9Gn+CI1EWR2TQF+ppVXVMvzH602ydPLSKgNBipVefKkyKX5
3YiMrWVpypfM6Yo1jlHJg2yG4UE2rOKYZ2q8bfImWtcuH1S1MfTDxEC6BWWjrWslrbCS6gFHAE7j
kQ+F2rj8xP8y2ASeU+OBXZbHpmU1sIaQBEqj4Ev/ECEx9gz70UL+IEAQrqizrYIWxL2aDS5q/pl9
9lJ4jgn/uVMKMZ4f3AKUaefd0K4Grq6wWwpxt74vImPYOQHy8Z5rlvvCLb2LpebJAYN3587JovBo
+r59KvLgh2kiGyP30nnCuqKmoCL8nhdH0RL94tBNEUtY45tfokhr90vXEuZ7bbN1op6bbGUZz4ma
rosx6R7TqYX35BfNV4dLZzQYWflqudaAgR1F0x7kO8p5X0dVT654u+U3PFC8dZNVyV40Y6nJb7EK
vtXUSbFPEaJLDFLRBzMoNS6ghLgAY4wgURp47aYYunoVVZp97oK2e2n1p74Jqx8Q8NbckACTBJ+U
zBYqXMhHUMG7jWH9Ne0UsFGO9leDeraV1Ghdh8Z9Ug23rPOdk9ddDYj5azk0/4+x81qSU9m29hMR
gTe3QNl21X5JN4TMEt57nv58ZGmL3n10/vhviMwkoShIO+ccYzyVdoi4IH5B2xsQl1/D3ohXztfS
a5KpYvbycKn2aJ32J0MjvKCc7PpNtRx4LzQic0XWmYphN7XsmSPVmlyLVcWjCsji0QZY5w6KMZ+2
snJJv/eTZZ2XORgfRXmqR4+G2ZSgM5ikvXGyjhkMg3fiJNq7P6HrzQmtLSCeH9vhLYMY5DzBdOih
cNyyg09exyFDpT2YXwOrLHw7ar+K0EgYzhTImiRkJEReHAhQo7CKwkMVaYjSU0WUi1hLZBvtk+L0
d7XcRzeaRLS2FDD2sqqZXEMdxnurKqSnYDYf6NP5l7KH+Re5G8Jd1qzTO7uAVWmp30pmHrOaSqb5
tMThE1IWxW3k/FvmSXIzJHpxOxnNRUmq9q4IFQuNUwWsuiK/yo2TPfRl81KZUIaMdnVZxuqfwZqV
u9IolTvAr8YukaTG68MoeQxS7amqZeVmXHPikMwZ/88eziLcykbODCnuNY6ryvqzoagI0holuIXM
4nsiSWwZ9PguHS8NsvXflcqO3RDhj4ci6P/pY83cz0U/0QYy/X3OWvQUZ+cmMOJiV9fBWdfT6Ziy
c7gpDcM6tB0CclOKLcDCf1TltuWHQ350OucxKUvnFyE+g2wAOQxHMBeAK39MtsbOmjCgdxMkoDfg
YzqY/A6RIXDiKoHef9cL811qoOiCat8tqhKq3BC9EFXpl29WID+0DJBPthNALWUww7qw+xLiOdeh
N5QL2N0So+LKNLGTbLMlRGNGiU6Tm5uwDHCLxrXzz6KhiKvuizIefknDuCvYf4auVH7Tswdw2saN
OIxTbN6gU81AlNSP0wiF+dKNkaeCLvmR5pqfBrP6JTSrOxOeefZeEN2D+Q8OS2ab74TBAMAemm9m
ZbFTV5DMrftZe5rr5jvA0eDIWk45RmXrZsEQ/0ThYnSHuAr3sRrzPvt6eJ6m5msWNwSREmn5HCyq
BP8U0r+MNScwMcERranyHiHWakdcDBRibXLR5Bp+ADWa37WcEEVHa50vfd387Ij7+Z4nw2O8WOCY
6ly9l2Pka5w6lu4Hs8uhYst+lmlnfNHiuGGzHTjnFB2BixVFLzacxCj0KW9NZCoPhPe9iVw91i2L
j6xzK7VcPYrNwxZLFMuQocZtkeznnFWzPKNOlUfyS6VPtivHTnfTI97hd0VgoFJTBvuiBcJRImTn
w/g17Vc37alcXZzOzwnp5EdYLwNDs+7L0HTcFFvW3iksFi0M1e3DVmis2SDqTR+3aOWaUPohPwaL
HsAp1Kd7qHsHwtfkevxK5Kj5jZiLa2It+XOqtBbjv+vI6WR+s6gMH83kodlQ3E/qFLn0t5LYEdO6
5LX+Y+yD+ossJ9EuVNvpJKSsAOmbDUxmrj5Eus9fwMKjER2F0PUQnCKkCR6aCYAQ5H3R94hdYTnX
zqvpmDWwdz0/1LHtvOcOiPu2ib9jQNM9dLWGuwbkRtP4gnFY0BCLlGAhlrTRvC3Kt0/FW1UWTx4c
aVDcD7HrRKuehxpiohnmdjetouV2bsU0zSw7zamcX9S8Li5pbKC2m9bfRA12uCv0PbKJVgSeWOxD
LQSfgXDQJahVBePlUh+iwpmfg7pBun6lLZtQFVTzufzOQhOQKNbzcSnfZwcDl2PF2N2ssHpP1Tzx
g7DST+KsLvdvUtux/Yyz5C0bH0VpoNb1fWrDMRz0JXEfUG50J6cjag0UbeEPuQY4ZeXQBIah/yCq
k4Ugn3SWmLikQMoOPGj5JA6Nph/mIVHuRa5Q43aPhPQxi5ADcwyTpoj43lc1PEpS1H1bDJXwM01R
TkYUOC9VOjxAdt59I3pt8gC3jHf2HFq3y5zHfmh36RerDPcisFlVwFgpBAqh4qdZ9C7oaf+7xmLQ
RMe4NM6AD19VKVZvwE5qfqm10fdMegcQMH7V9FjaAUA1T9A7Frsm7g23AT7JZq0wvAEZ6+cSGsTH
GVpYXeqM597qWNJr7TetNAgIVJt6l0sFIGf+pTtrAH2qTK5YC9jwdQmQb5u2+7qNzgoMCfeL47Rv
lRndEJIyPbJV795y/aEIi/rVwsj5TA8DVEGpqabBwxLMz1XBWwjNbPDVcKoRnZfzyu0UqTwMdm3c
oM1cgP9EAgo0ypM4KA5UFW0CTRZrwyH1bKCaflhP2d5cEMcUderRJq5RhudrvWyclf6y3iQakG9H
wxIJhj94LEMmIHKx+5BXBEZLHIiqS85B6ny5SnL05oNUJiVw5IhXLhnxe5wGSGVA2PouygoVTetP
KXG2KM2P9aQSnE9pF646S//EQrVRa/QbyRmTB8IxDWyXabKLQFLstZW0YBmT6G6tS4RG4lXqmO4N
gfbY1iwCHGJlLMDiVrc9cUKSVUwFLOWkySc6b3gSKQvL7jXl/En97SyMyXeW6CJDKLN0tFwTbsKf
eYHRTg5S8xne7vwwV2zgKlNH8XaBFMNa4vL7WhfEuc6+cFXokIDAaL1OjLmmEXHdm8sD9MMj4yqs
RqMBjZW+nmj++4S4Qo3lh2RI3iKrI6goTrTXGO6wg8i2uaq+st9RD3WJNx28oL+gXn2WiKG9SF1U
eWWlJD+zf41K038YoCdQk2fb0S2xeo6JzNvblia/BenyJIXQNWnB+FosDBdtpw/wuvTtLsjt17iW
rQqEZISkuSRr6V1RJNG9llXtA9+mP0lN+HWQA3KiaD2EbBVOsR1/FUV5VFfHSEddgHZJxwyrH8gV
xHepEus3alH22Covo9lPd7GA2gJJm+7QvCFP9MgZIl8zp7MdIoSzIHLDlt6AqPWUjg3insFjOc9E
Sw4rYCRWIYHWK6d+tpR4OKghCkE54P1LsgbV2TPwolGaC0gLGLyBCaqvlTpY/ljoykEooc1QFvuy
hS630DoTZ6e1srxWbtbKbUuIvJpO8YNTBu2lDdXjZLUQnayMp/kUoAWbZY9xA50pLXbVrKqtszhJ
1DPhuC2eA3G2G53ivLQVLFvrpc6AFweGWq8NBu01H6Rs32VthmIHXx3ixXy/hE21K43MRSWT8crp
jRuwlihkrlkxhslSuIeLe7yIojwcWj+NbBqptXLPlECDZCVpH+VB95ns1PuNSW8tCsNMu68sZ7yk
YerJJshSTDXFy8Ra7THRkL4VUcdaFrxJnS3f6WvcsU4D9KtWiw4iO5lxehaXShPMcwXoWjcCQYS1
eElvZU2HXXjL51q3+MTjQH+wnt5OxFpeARiBRlu20Opok2S+MTCgvRoKgzCcyNgutBwBVByelVVF
P5fwl2KV0r8Z4EGtkJCI6zpiYrWwudPmOLzJLCKxjDaqnvMyxUm6mOHPdvzVtRW8d/+5Rs+XfIem
d3MnN6V2itPHIXCaR7Z1lYcuTHu4jvQirzhExHXraUe3JpYly+Rr7Zz7sm7GexGBKg447aBXauXf
ZSK2VNQbibraL+vnEPWCkq2lqrUGHQzfqSdJxIIWQVe+hDrxpyIV/0ltZ6URr4SeyJhWwdJ1Y28/
VEbpsHoKh++ZbmFMaNW3pAM/tfRxyRLabF77JsDkToXJQkgPjsDwcUrHEssQunizEWtMe3tRQQ/U
GWa4Qjrr1su8ymqDAsfBoZ3QMsyvGVGMbyI5aqWOk2mttVXtdN12k7jKDuIEPPmo9mXoYlaahXiI
9CTWq+JF8zntG20Alrq+V1EuiuLWerq+epE1qCFO6qskuBN01k0AqiHVrFuxFoodPToHjuJ4Iqta
bblrITI4ikWQNqEhrc9gQMVZu/+V66HyqtTOcpl74znPpOFUODHI72yEdQxUQYm1Hc3g4E8q72Qc
L412I8rFYasmsnmSQoDUFrW3nYASMjto8ZK5ggg37IPhDgenexVEFWWCE5e5Msb/DdWxKNtO2BHG
NpOIeW8rw2grn8Yk+VbC66k4rtzZD3qHdUWEoosIdRGwHgPUO6MXeS+KxElRLlIj0Aroe4CBfKB/
/nOFqJKrZaS5W+16rS3upQ3Fvlnha4J3cQqy+qxBF71ROoryVOhzwb1G/DdoNuI+CZTFuPsTfoHl
MKHReuj1cHrX++VwNUsScu6FcWrcFX2j31taT1R7paBjZIW3C1Fkb3K0JEdnARioD86eBZJ8E/el
fSzmUb6RhvB/pdhC28e/1QuN8LYTc/UM1dT0yOIbzp7yVirhQxILEmv1SwTGHJzEgsSMK/0YBkrr
ibOjZME+50wPiG/ZcJkxV7CcBBS/ZsXUAYSwZ49JVkwsU5EMXtsis6BlUbxCUAj/l5BdhsstuRU/
YcSytM8cxhZxVnPq7BLL+UGvQv3BwBl2ZUCd9buoa5Xb3wSoZCViHG7FSTWDAnyGY+2ApaB96p0O
cFXmRLCpkYXBqXsq00cce82jKEm7bp3PYbcX56Q8h6jWMaGay1AFzvQvLT78cjeo6ybEzsOTAP0X
5iLtlbjoQaTiILHSACbxTtfeyziCBS0eXmpZA2BuDO9dUGvv1rgSDGZasgt7ajVN12NRHLX6+3VK
x7QuQ3EQ98HjtbjQtIe8VuevNdtUP8id+mbpkb+O6uQil8ZN/ZvHNVv5C4zFKe6VoJcOtTWb+wQn
8FcbHcgRjWlzqrR9Pt9e1Q2TAXWYHmKzpMmNWweEql8mifNa6rAe9TwACuEvglgJpSh8IXpyza3n
RE41Ou31T01BsrTl/nNOVQwdiRhIhIQCkzabkzflCGnWuokAZV9a930DqdXKNC4OI6vV3zVAcCJR
Cf9P3+rXGuKi7R7iAkuCvufPPeZU1y6TivdQAS4AYCg9S4mivDRxu+wCaSr2GEAU2CLm+kRoSOuJ
s2Y1pffDELxGKXVl9BFfFGsnTonqXVM9yIOVPVxrK3DTaHA1n+XAC6OVlwi9RbezpuxoCftCbQCN
VXq53RsrAE9bD/XKZj1G9nTDgsoTuXqlsL6m1pOiGna86QYQ/e8aa3lax70bF0jhznFle3VUw0Yv
I7U3WAQMzHbzDVq55c4IC/k4j85LP2fynSiyQCtMvhElDlR7icF4MwNdqYfVYFA9og4zA1WsZDm/
Ex1gmUvplhXWo2j/ogjGN7hLVfw+W6f5y0W4Ra59SNRykLzcBfLU7dQC06z3/7ogCpb2afuV7Zf/
XGSl5XBsawagIS+qsw4S9NyaQ3UWWU1WkZwu4tbDnaAj1jyxQGznYmfS8nwD9bRdFcEkgqHWK4FX
5ruRHuharTYc1WlSLYyR8XIvOf9ec5o+57f2OJxkjHD7UM15/HVGF7O3mPyNWMndOm942X9OTOPY
3w8MGKKGnkGgFJtOsu/xbV2maQr3NDbFW2S8Gs2cRxdxYtaMCyqt8Y0yO/F9meN3H+b4YreJdHJk
CBFjjeXxtJa1ePMVJ3e8AQYer1bb0j7DrYDvLS+7fSjDJ+snWiDf5SuEJC6TG4tFBFQOWuEaIXt1
P5Nr7baVof0FrRYMiPGNX0qGplsd8LFvhhn+4woCH3wIFhbctL4XBwkBymuq69SDFYIxVGd78kBi
N/dzYWBRiQIgMnEFUaTFds4HvNXcdyGaOYCRILEepMWPpqZ+VtsamedArl4lVUu8UNeb99JgJ8hC
t7tLszjyog5hhoSwN0I/ehqyPiP5bkPvieEIZ1LwdUYwyB91pXqTKtQU6vZHYATLRet0+WBDlLEn
pM127UXv71LHek5NAMTtVFWHAhORX7SpF4XlDGaSQ5or016OET0XZQhPTU95ML1kZSLjk0JmtQaI
G0sJsYZy17QPrO2rMLGKHfIP/S62pdSvJY3dZhAn10PUOPvJGoLbOUD73HDQ55JhUT+LQ0YAMXyd
eXkXgvvz5T6fYOIxnLcaU4irpE1+p4ZF8JYo+QGi1RBkI0Nw4ES+qBXqWFYG0I6uViL+GCpTeRrK
ubye1QHsoMKUTCwfuEeTKrZrjVPt5mqmepaSF+cQsvozfFO/U1uZOJGUKzhbnLZUQumIYaK6OIia
24Vb2VZFpKDWLwhJtOZdrw5fZ20yMbXF3KWszf9O4oXiUeyY6NpljZ4WeVFVpESZNHcAfV+BHHcH
1Ymrs1NPw8nsqhctcNT99vhxGk1eM8NL1ZUEIU7Sja6uEl+EL5zHNdBfW0PBzcX4WSpmRfBGZLiO
EUoeg0W3jhjduW5tjHxbPmlNKCmKIj+NhDpg5kVBsJHxYQt4gLjpuKhJ+4+y3hpPHF7jjhiUc6XM
9y0efcJL612jRz2ka31ytBLWdUlJ7IdnLAWYATOsQP4iLVBcv4h4deIVi8O1UtCpfJJrWhSL+ltV
9oXmcZJQDUuHIj+2a5zyrBh5fhQvsGRo7YBV8gHGHqcvoqbra4cjokDVqtDqy6zdjXGPj2At316/
+Jii7PqJttPbma1MpLaD+C5b9lO9Ppb55l1kBkcdWgY0LHDn84G3apJoFSLfE1U0Xx86I/Jz9vDs
1LDSZAMxrDzxdtieXZSFfW//vlDkxZvZaovUp0s+ZT/88e06ZWh4eOQI2bmm00uia/ayEy2gs9Rs
8QZw/T60GlihOmPKduJzYewuztuH3rKibPuiW1aSKgLStg8uzny+zrEdv6iATMWhWhJXI1cyLtau
hP6DQ4OPjvacS+3iiQJGou53Us8JbUaZ5WUeMAtO5dlg7D43uO9pnGtSHFCerT/m8xhK6L6DjlR8
n+11fejm1+T17RaNuRucYGepP2abxf4QMmuvh2R9H9r6O3/L/q1MXCFOiMu2rCjDIvb7VvKIc1iW
xl9D6txee6rok+LQrwOBSFkCtCPyoiP/rc7fyqCS4LNsZz7/gjgjbnv9hTknNrCpE49IO6xA69/e
vqnoxOLDfirbsiL16bK/lf2ft9pu/+myyLFqTDbh4MbrGBnLaE7+Tq75YW1BYsz8cKZiU53BbcGp
Oc9JiktF/noTcac/l8+EW6Dm9qdQpNShXg5tnx3FzWsYQ/1F20nQXV77s+imYujaJoVPZVtP3ur9
raxUVuSGaIqi4nYbUbZlt9uIJr1lRera47fCTz+13eZvvzQoKoyB4WumdbAxr7PpdfT7nBTXfii8
zsSfS0WFD7VEcqsUxfWwXAfyUYyxH35L1Pp8V1ZexWkIfmyDhrEGhW3ZdB1YxOgiykRWpP5/64lr
xWWpnvlLorbH67C6Pfp1WBfP97+S4nvEYiQXyZBQJwJ4vm0vQkw1om33Cso/2gD4XQ5DGrMYwjIc
at2NGCREPidscQ2g/DPE1SiN9N3rNrSKe/11uF0n6q2jiSqf6m19TJxIQkfCvz3L10n+Uz/+dG2Q
S1ix5PP14c3ix1zJ5WldvC8e5CEw2o04LtQl2+sYWkijYv+fxdqH5UEkFhjiQbaDeGorTFAV13Ym
zo29eBnbyC+yn8pU8RaJXhOLszaK5J3os4VI2oRHH3WsXwdp0r/OBLYvnlhtoSIkAfdbe72oHjj9
yxjBqhq39oc16PXpxXdsB0X6vdTMxAL0+k3FAlQkr415+9ItsrxS0JtH0Wgg68t8aSlmyEP/vBHx
j6+fUhR+yP/5jMTzac0ynbbGdG1jf9a84vbiZ7fWKlKiTJz9W1aU/e1Wmdrq0Kb4+rq3Fw8nqnZp
+U9INCx7htq/DrdazQ4PYgGHKF62cOkwu9Cn/NuvqzsxEokUqhEfs2WU5zszV36Fmlqf0x4rJJF5
9TmAUfMYxFga7obahn0nwgejSAucCUN9/DClsSpmdttmSTE1TmWSLt5YloBc8SO4RB/82F6MSIlD
axD9rxXdvlUf+gT0/jZHSwQy74lUvBcVpclQfHR72QcBp+bW66ycEVV4bIE6wchFrDFCCXFsPtWt
A5R8qg9izFmajKVMCYJ8N/DKROsVPdsxeiajxTTZ5/fhFwnWOiQ4q9zt29bwRRWlhdsfGkQm4OtB
b/j9blJ88SbFgbUQ3BnWSTyl+DLXoWpGIBfWPPtZlNVJ7LiYWC6mMf+MQNWcuO7Th8lGKccn/lN0
8ayMdkoydDyI48mTehbdpHH6Y9pjIlqW6YaFUo5VTkV9s/zOjJHuMDfCJr9+7u35JOKed5BcfEMP
6ZXgDmnXIhmxeB0yFKdExlyHJljmQmX7ZXIcbWe0c31moafvaAD/iIf/sKu7Lqw/lF67mlhub+17
bO16DZXAsvBnzba9RcVK8Yx03VF0r+srW/eWom2Lm3wag679WxR+uqSScNtGFfSI7MVnxJ6QvBEL
06DYlzrs0Khj4TtEXIpBHvSXm492v5+n6lEfdOxARIkC2z8aY/6I48xV4LLJw+DWTFIvX7pHM7+U
sWPtxK+mUHquHkcXuvR9WLHvpgXRWNbOBa2UaxgVwn3qUSpbtieZftKjRrtuUq+72OvKQnRE0c+3
xcGnMk3sFkSda/LTeZH9vxcY12tEM8B9u5fTMji08bgHRWZdt0v/5+rD1Bp4t4v2cB1oNV5j9k/T
RcZha6uFqXvEDI1HUYRHnflEjCnXpCgVeZESBzOUqBSiYMH6cdzr6gL5Bno+emvstoHjugwWrffP
klstzeaUNlOJPi3Wjz92CNFMpsQM3R5pb1Az2YcOuI2iolNe1zPOIidHxhTMi4bn5NF0FC2SAJgZ
qIHqQTQRHBQl24vuJ744njZXHWL7KJpetwzXCuK3M4xuflE2y3WpKJ7s0+/+rSzqndU1G992AzOz
V02mvCeK6+E6nDXjsIe78iIeW9zNbMPykHe/zSnijtbUypiQoq9qVCjLzpIWvPnZYYEnWZz/MMOL
575OlNfeI2a1a3cS/9BQ2vi8PJuN7neNVB43y0c+aKrfL0rhflgQyyoKmJWuF9dm/aEJfkiKh9fT
ovTDTutNt4UF7ljmFpMEMQf7LKEVijle7H9bFZuahDc7rOI9uMvulAzP9RKbh6zV91phsTYVrclq
swjgTQd1evc9aFYNkrpWYZtfd9aiR4gfRqZywfFDMN7W/ETD+txE27F/ysvAR572uDTRirz7j9Xq
wxu8vtF18hcp8RZlAr3ddurQz/0zbOl9OftlHTPs/VkpEI10HvT8nZEeWxAMa+uSyCjM+DgRUIB+
JKOw2INek2KhN+mRibthvceH5BJUGAnqIEbILz7qMFr6orZowVFY82pFvoNEfkW9XZc44vc+DDpb
r29Y7vn5FKrXlyReTRvFnV8VKvTWYldvYEiY6/Q0gJZbPD1Rp72KA1t0Vy3vng09IRDmOvePmBDQ
pvj6Yck1E762S3vYv7A5z6bn4AjG1Ku2vAwTRbD1H/5+Vf23bmlgyBVrUNEsxWvmqc4R3PurooDT
H7b37yg4kpJ1vtvKrmvZbv1fkCOqVxtIodQ/Dfi8dxl2tlORP4gmIVqD5MwL3Xr0xgWQ0BH9FqKB
GJHEL5uTFe8iC6bHD71GJK+H0nAztbaO+dpisMg5uxr1m1MFffG6gJUa+aApgIGmGbM7svP6de9v
WDloykhmVbYOcuJziJTawMoIYf2fkfT6UOLctdEoqbzsRFIUioP4aiKl4cv2gn/tLrceq7708YB/
QSVJvW7q7FgvCFeTqpGgUD1AfWv8j83O6jvp0FpVr3ojVJTizVxXdmI80msC148ieTVUio9/TU52
G54N/XsXZONp2+uheMBCTDdr99MmcO4CSFmXDBZNZXkG/5nvwmx2MzMn7A6TUiT/0qOXCYfncT4Y
63eE2ocgAtFOxLB1/cQWcbhuetPrq/lBrAFXO2q2Hor1sECCt4vD7E0UiYNe3wyoAZxE9SK6OA6P
nK2r4GntkWbXIDaRv8rLtyG6nZoHFQionxT7odIfhk4jskXCrWpZxEa0yuQpJjAXFgthVh914sGh
3YxcvaHxmDj6dmy2eldqFLQziSZ80GwzfegXTTvBs3oJVyWuOCmWQyDFPwlmM/1CGiTfqWEDDglM
wphvtbjaw/IF7lTD6/Tmd7aqcGbBRaR5cWj44PKzc9Lb0VHTNOlgBnEOvBZHRbnY2mNfNRXzZYwD
dc2itPMeq0azV5fYRSQ0uCzzy6KhlVcQ93fJM8KdZCe3UOPB/TZIMzckMM/Zx0AWn9P5V0vc9KUa
KvNidLQVKWt6oNsxTM127Ly1QFh9om5lRjjJveqB1mFAk5rBoUohUMxuvkWn+qZg89DKkKuosADE
kqwTp2Dc28ni8KB+7EzRbum1oxQ2yddKf1+0SD4g+2v66Sg9KWkIR5wEbkZr/aKotHcz+jKAHGrX
9TAKSkgFrE5NZG1x/P9qx/wA/SVY76H5pSErJ3mJwtKWSEufgM/Fh9Is9Oosqf1l3iupupxlO3mL
+wlQU44kEnzustsk5bg3dT25HRSUq1dNn0Iy6auleV+EoVvNDI69aUPmbyTdQUEa0c+SSkO4OCxO
xaK88DzaeSKs4OwEuB7pf2UwgMDMxZFQOAlckOEgsNbwewKMKA5jRmByvaiDZ653ELexRG27+7kU
IBWQbM9enfLbVAHMmZ3Reo3b+s1QO/CjXZI/dONEhGS02PfmOBeeHhvtbpvgr9soSPBTfwH94PWQ
q1p9VdzD5eaNIS8B5d8bdf2k2kpYEVpR5ot5u9cDx8tNbfbM3pnus0gJvAC6SN9es7ImX0AnVIT4
qCcpRwse1UPcXbE67xD5Ub02BZYFdKEnmrhS9moBh+SCbEN9KJzMzexeQS8z7Y95NUBBH0+pH/ap
6VtLA8xUjl0UfMP77dCDvTo7RU6QGl+31vGZsT9dMWd3c2AoyPDA5TZIzSNCEOD4mklDpsyDvTv2
VMeI3M42H52+SG7wrgQuYblEUksDeASrTbFtPwadkoDumBLoEO+7kWjb62HWTdRiy0uSqQZKW/Fb
N2QIZ3eV4dZ2fkqtFBGA0EIXFYUSwuql6N6uwu5x0ZvusU2a3TBASidyWjEpt/monfKqSW/T9ZBZ
0OI382UpgfPozkQsbvgvsSHF47Kkx6a0pvOUKrt/DThFCSizT4k6aDcQ4tdHyPbdaapLD0hwhACz
wRyE52Y/2zQoG3IMXw+qyZXqxbg3muFgWnl7asaSoDImvhuR2g5VEIMU0tKd2aOdOk6Ta0NWeQnI
dYGs+41llPDx2i8lYkFEMmT3jlE2XmPDrmssqXNUarn1oSAE2mjk4TnSBi+sbOlHWjpnG+XRGcqO
Tu6CHxDcp4QgNGBmyrnTD0mSHLSyBKVr9PY/SRo/KyUamtISDqjWtTj1LLgGRiQsIFiuZLerI6jE
VxJ8qaiMIxp8uKpg8vO6sghx1s0QEMYVapWmFJ6zPvSKYvnadErgZhnggmiEurTWn3WjqV7AwwJK
dwChVnzGvDfDnRUEmlv1/dchKFEzytKvUpPsZHOqoeCIMQukfczfdm6rpP+mx2UMY0aAskxAWzJN
fO5xYZ6mGmJhmmh5SnO1RabIeYry7mHu5+7YA/LzRiQObkG5PdUDTmhJctwEP/+9qciSm/dExYLq
XWkBGKexmsiegRBsl0qWl5oUxxqOzwZEbvdvp+SewoYPdBrhYklgH7p1HdBCJYxrYYVIEARxtGsg
cA7xLrDiIeapd0hCprLmV2HkOgmUn0pvARpaGyNxoL2rQtrrEXrvuEsdPtVqPx+cvGtcsySWRUUL
Ny0sA6c4r08p8ldi6nOo5VG+M/wuTztUoaZHTK2Tbpl3rR7AVNgC6IFTO3ZV1Zg8Qyf4rM3vLC2p
3iKp+6EAZ7sJyOuvLH95VjT4av5uHTCYNZ0E92wrjUSJg5UK1TDYpYWLW8AtJN3YCS3oRfuPRvQA
UrFXJxgUmtYbUp1dYFr5/ThgMM1Lhuy0tLxeAvYtAQgYslp1dVkxLkpovjuObpyltjYuqI3/GuSk
3Vumjq5h6ml1rB+bHGtCEv8cYWRGHiN/N+uxORrzJddtZa+jQOLh/qKbEvHsgjjSzpW6qF4nX7Kq
6jyGQ/s265Xv8TDDBtEnBK8FbbYrmzJ5NZeA/Qbuf+wYCg4xRatuFRP96kyxT4SxYrPQ5vBsgca6
lRWpRkIepmNlAK60AGvJMQupytO80tn0fXM/lbXyVExhcyY091cKQURpeBPwq0NvSvdK/q1uTPkV
Yt35FOVl7ZuKNB5SBeOj0Q3mnbUeCr1/bPr6pgwi9dQ2EaiOVJ2J6ZO/V1VoAeNRtF1f4GyHtNOV
mxRHOUFyN0YLDYQhJYRuNrFXo3nvZRpErVpZOB59GUSuYX6LDPN7GYTZPnUKZeco9rjXku64mFXp
GYMegcUbJ4I9utq388k55U11aBtWZQ0gPnZiRwla91sWq4GXqPMlM6cORey0Ry9ccXZyAkMKMOvu
1qInHmvJfO2Gun40Iwmz0KT6GTCbnTSi7rV06nuKeCsz20zspE6km9ak7Y520JzHzkyPYaHtVCyj
UmioOydTn8tpWG5URKHczJjkxyzEzxqU6m3RIPBgLNJIC0P0LqvG6GypP6Ejlu47IwvYN8pwb6Ty
xCwwvAObBdMb22dCy9FA+HNI7GppWHpSODtwJnEfQOXLSxG/BeM8uFqbyPs8CLVbY0aVtZ3H3LPT
OzlqncsyPFY6MbktMAeCa7HaIDrhDzVfaJm0fs+SIivmDkJ7DY00tIX3QK/w2RmoTg2R/Wyzdi0l
DKJxC72Mqr1mA4Lt/TDap1X20ieeQKIRZ6dSk++lxmr8rJYq10Aph68THmPZmxq63YIAmq9U2o0h
R8aOsB4PfD+yn40VH0q8Xn1bTkATlF+jM+r7rO+lM+JQs6/ENlSi7TrMJmru5s5XAiS8Vi/wlKB3
7+cD+sFyzYg4lc0JrRDQTWh0sTo6piiJeZlRPittMvs5llnLqf+HujNrbhtZ0/RfqfD1oBpIAAmg
o6svuJOiKIna7LpByLKNfV8Tv34eQHW6yjVn+sxczMVEOBDGQhIikZnf8i5fY8NCRgiSysor+1sN
v7Da9OEKy+o1tXSa0Hl6rsvGvcXyzsXZKml3YYM2Dr5dwCn1oQT3tK0CYG4qyG7dsYZgXVtDeVKD
+WzXYc+dWCNUf1leJjDGx1A5QOjtrHk0DFk/JsS9eibiu+VQT7yGPDf2x8vJvkyGq28j8hP2KDV4
sbYOGnekRMUr7UxNt5pRX62xqx/BPplbTwVEVB4kjcDIk11RaniaYENRjZ1/ZEbjg0HKz3h87aYb
Rv3SxD6gfrdCnoqfb7NcvBwzjY0cTQ8wKCw0hJIfzFarj65d0vVtU75yu2kR4KjicNMG9ddR5uhr
j152kVXv6KtRD7DCKOLrX44t/3XSdDqZYXFa9paXMcjxaJLqjK0WrYt+6PcQHfSr1Nvx6myW/y8b
O2jQ0R0o3f15rDLk5y7w47MHhutaRfqI/Ojw/OcFQ98Gm7RGgOvPY7LbfcMqHfB4Dwbe1XX/JLzk
O0IMwRUgVHDtcMXeJfCxN38eM+sK8loDcC8XaQQSrHb3g+82l+UVU2FOF2Kt/bK3bNpmoKqshMXz
6gZX6bob4eTRfV8jxyGkmRwFHJdr4afmbSfV3bK3bBobbdsK1sFh2dXzWF3GiZucrxeiCh7bDtIC
DszOfjkGm6C7g8KwJ4qfr+AyVeGkBAe3+LiiMrL6vrFwMPt4D64AgN1trAGv7+VYmmvVJs80f1t1
P0qtc64QQp2r1/Xj1s2iBrN3/GZA5I/462jhw3JJlKHMm7Ngr/VWgDEHf3tucsJcCdLtKpqBZg7+
Z6vl4o/NMMwi4rl/KAM410VnPg4Cv2WCgH7tzLujk0WPZbzXB2k+JsQzj/pUB2usMLrjcsFAEnWM
Jw3z7vn65RLUUxLfI+ENRuuYSRFdtdLLT4ZC/iBN6ugaz5tyhpbWVlZQqWJ32bghGWoFrPJERaxM
sJVBSgPCfa9bxRpAofVUYt6yzkxBxFjn5hPB3LC1DRxAl7N8Qd5hptavC28yn4JEFrfFWL4v12Jx
NF79Kvw4lwzfdL4WNYUVlt4yOedt/CNBsQGCdB2eat9p7mhxiccxDrNtCJE1xfhkHauye2zsIbnT
HBL+eW/ZeMXsmumXw8cxP7BMCKzkHr7Aj8ydN60odnC/4/uPV2GOtGWCVtvlpI4t732Fz/ufb9l5
uVyBJzWOyzFcvdQpnNX9lxcsx/wegn8Ig+vjCpf2QI5N5XbZHa2ofBh92G7zXeZYZ95lWnQQnRev
JfJ5x86w9MeyBRKvmyRmtZsYj5S8jMfR49nqzfZhOSQjidH6JLP98gJ/lP25N8evBEXG43Iojb1b
q2RgLHuucCQAJq3fLruR5MvSq35bFfGhErVx61nNcLWGEaWPUnxhcRyuy2ZyY5xh7NaYF8w/jpWe
u54KI7r/uEIVLn0FcPYmvYB97CBAF3ZYVBuGH343+9tFMaVQ+leI2eYLX4C70aw8uViVjcRfaBh7
aNjtg9biMle0wvtdVeHRmqbyB87VpzHXotvBi9/9WYvZI8w+O/NGVo6/qmAV35kmfZOqKprHroy/
qFLjawvMiac8R4qjkhvNi8JNDjX5kqyWEkFYo+IxGlm10zWrXll2ph3cep2P4lL1BmJydeQdnMeu
y7ae9js4ResOu8WaBi1E81EaxUtjeUfGZrBzfK1aOQg79LlxdVwEKtr3JsXSaUClC3Foh/JH6D7k
PeIvlmeWSEMH3kF/zRuAw4G+UZgmP/Kn72pDRvcF8+OUiCsAT7WBfOuROnrjrT1VxjZRNkohU7x2
QzP5vU8GuRvqmHJDkdN+tZ0trsoGJo7UXNsxtG5MuKJmHX0fOqGfgtJ5d5vkZiq8aCumCQaNqNLX
QO51VxDbYZZVUAVee3Glv+ipo+3COHLo+WbJXRtp32A8oiZTRSj9OWAsw3fGhngp/PHe6qpny8jU
U9GkGl6K1ddyzPRjMptAkE/isomL5NFwWiTLkEYjGO3EKk6S+D6HMgZmW/ffvOHkS4nUQ59mHxsD
4+BKG9EVi8pptYTTqVnn2GPQLozG6Wmw0DV0MH9Nxjy+4LkTEyHKfGu0RrM7IDIafXMQ91jrZSTv
ckQy5gawJGwrv5kqHF8a5VwT2w6+GVn8ktsu9lIZ+l9QS+g8WFV4Y1Sjf3L6Oj3U1lhekGov6KAg
w0kcGjwamZ2vIwDAXzxHe3b6cvphIDzjzM5HuZ/SdkabAHd3tRriMn12K2VtpihsDigJGCub1ABD
1qqpT0gPEpoFOqYkSYmnYOj3913ftU+tL9snNVPEZNZfl71U5KSkoT7dLLujMMptKcput+wOmIcd
UxgCq67Nu6dEzgsa/NE/363KtV0iHPt+ud6IHIlFrV2i1cdH2VaS7cIhHrfLrgd/9AZ/DXLH+WxY
s/TbtkK7iL1lg8/YxbUGSmjzIa5v4QggUL/synaAkgemfbPsYoUznQMq+H+8m5NZ8wq2nFvuzy6d
10nm4na5d3+Q8aan+f5xhcpqsnBPUaWYP6pgvbikdv687LW9CjahlaSrQPnhXY+z2h2ghWSVxW1O
1YFjyybufWNjqADIRy21jYJNj6+hHtxhDozmPgqqd5qu5Sensu7/dnzZDWGi2v2kzn1LkWC1HAv6
lkgFYPtuef1A7weMvRdvu77yLmqs9H09UndsTIcHejm4bPCWW/U6A/vPQxQIvUsBoH7djrHz8QbL
2eWECTH+mKb9Z1zpL3pd9iRWojDpoIfy0obqSbn6dPzLMQVHaUdGi+DAfEkuankxmpCXOIAbHOLu
88cu2QlORdkQHublhyZQY6+BdVRkX/NrzKboL9Tzl51lg/gPJ5EkwWBOtTRclv3llFAqu4lgJIlM
yIs1bz7eCnBxthqE4eyXgx36fPDTm34XV+l0QelWnGCrYXHK3nJI1OIQ9PZ0P4bqCMWyQmdnsJ6h
7BMHdfrHHnZ+e6I+/6ENPes5seNdNcniulxZG9l2SsfpYy9S1aaJJu9jrwSJi1tV8bhciRP4qp5q
9Rj5pf3cCRJHq/M+zqX1N+GTnE6e7d4gB1Q+l5mxc8LReEgHt3jW4GJ3SdzcLeeQIEWjDO/s2zot
s52V0G6w3Ppa4PXb26tIgFM0pQu2U0sa2gA0qNPA2UR9+RhPuNo14WRewbSTMcT6XPpU9QGpinyN
3j/PP49eSnJ3ED11FdUbwcp0MToyy6I6ep1iCTR1eQ8DyTjbY3NrzvzpRLnBaRjR7lx2jaIQyMpI
gjUbmEeMueCIUM0aZUV3EwId3SfImO019Xsd19F7QPy3RqesufdQFlzB508QIXTKPQPoxW3QFCy0
ON+WxtSt82wmt+T5TQlfHLUltEHix8ro7HeejyNJlf3cW9QUAvixYZporwD84fnhVTqNXR5RU1ar
+OIK1wpWPQ6RtSv074mm3Xq+Wb9nXvy5WmTIFL5ZTYZdH4VV84Ax1jvmJVc7EBGqw1UCRsBI7gLT
N2+9kgd7PhTPm+V/rh6be4gg8cqH6YWqkv8Ig2uljY23x816ehqL9r73quItppcIIyYzVibiSmsn
1VrU9Iz2LETtbCbTQbTYqRSoQS2iOl+/OtK7y/y9zJIaRAybCFMpuEmbItc0TLfMfB322WOqILsU
JfbjqdXtOsMttxlz3zroh+Gg54GzLmUsEA4p6l09Ylo75H74nPeJcZAC+r5UfYJZRrVPsy7aSvNY
lkP9hLAUa0yHaCUSqw/LXuv5L502thfpyPRZRchCwUaCsD3vJlrYrS1jVMdRUYFsA2bPIdVf/aQ3
9/mUdc8CMY9tY0obbOQgHxMkdSl2zBlzDUa9f8gikT6JMYj2gdOnW5k2u0+//Nt//sf7+O/B9wJt
VhUU+S95N2OD8rb57ZNpffql/Dh8/PbbJ5so3oKJ6piYSzqG7oj5/PvbNcoDrjb+B31muBZxGB06
R72mujwtUqbVpLt8g2L0VywuBaa58/4YhPl5vkZExZfAnljXysp4CJj4N0U26R//W44VVuYDo+Bs
iN8evySuo8t1iBWiCQzX+UNtR80aOyX6t6RmdnZY9HWWDcEDQUfWXJcrGleulj/83376y5vlm3gv
SsWaB4P2593/fCoy/v3H/Jr/uuZvl9xG73XRFD/a//aq/ffi8pZ9b/5+0U/vzKf/cXebt/btpx3k
q6JWPXTfa3X9zvhv//ELzlf+n5785fvyLk+q/P7bp7dvWZRvoqZl/mg//XFq/sWFdHR+4/96RuZP
+OP0/Cf89um+jvL3779svw1v9bdfjk36ln/7J2/w/a1pf/ukSeNX09I94fAc6cKEK/Lpl+H7xynr
V5uHS+rSlo7JlGJ8+gUQUhv+9slyfqWchYuhJ0Cw259+aSDPzsftX13XMnXeyfBM0/asT//4Jv54
lj9+wn/+bNvez8+2KXTXE3yGYzpIuGJ2+vOzDWwRsj/U1r1XKwyormOKuOEPq80MJ9vAUTdxLStb
lNfLTUIzTgECHjrtvkPL6FBVTeduCsjXpr4WgujjvdQCIscY9/RwT3FLi9dhqfkkBPgXjqu210yK
l7EUahVoSZTj9FgwHSHgD+aTgk0bbJtcBhUqs9Vo4fQqXTtbBVFGA6QqMpxkCRcUTKI6QGVujNy3
tmtCJAB02qI4T3r9rO4XkjTjeths4lGz0nKVoxly0iwEUU4Beftt6Y7f46wxri2xkrV2M7Oxtm6A
8sKKv63eJUokIdbWjQy3ZTIVBAB0TYAMwsC1c8JglEvHcN0PIRHeOiqrYbnJ3HBmS3TfNZ6qsbLE
eDK11B0OVoNtsXn4fzI2/38adaZr8fj/70fdpejffnl8L9ro7afB9vG6Pwab7f2KdKZrYqHNjI0G
CQ/8Pwab/JX+j2db0sbNw0U696+DTQhTd+i8GibyvS7D/x/jzfzVMiyHoYivqI78u/i/GW/LWvGX
tWQZb1JI3WLwcieCueCva0lJ4QlvQDLGrAtOzdRaUExh7k488Dd2ezv0QUDbdjCOgxzOjMGXvrGy
TYreCd1WynumfavGZE2qpTbdHHxY+fCUpLOHpGNQq890um+2v0O/4KvK0uljSfhpRfjrWmgw8fx1
LTQZxlABSAWFhUYPX9jP9w/mWa9HbRz3opjSM4VzzALih7wRzrZxkc6tQH0m/kDLY3S3ul7S4LTD
Yk3UlTJ8vBhAFSTkPqKH+Zdn4Z+s0ob593Wae7OFwW8uLL5Z2kx/+25tDWI4VsHdXpOuTqOBqUv5
NLYcGlenZILlVqBruI6DNgKtWFONOauoQ2wuCvQdOaPhge6skR44+VgArwo0yoH2eevSEsPOiZWx
gofd8PfNea6NebmN4hVWEPTu1diBQS+NrTAz+2gY9bBGOBdEAGpQjg06apw10p0i7W+U0+y7PJkO
oHRLL6wJpZFgi6MJb7sUuwYbibnCFNxVeVRmET46SB+JEdRaRJhJ+7m46bLmJqespQJvxF0NPBOq
IeZ2UnQTUizBts6EBkAQav2lcf2L7RT6KkPrYC1cZzgEE+3b1BjfRq1DCAVRIYRe60Mdl1+NyKu2
Y2ITCqt+10Iiv8TWXFIzkH/t6YNRzs2PnqVRHhfNjakHt6Y3qPPUJSh3ikxu0swdV3Cxo71vpVhm
0izNMOtIz2OYm/eJKJ884cp9aJYpuY4FxSPWb6XXfzbtOjhSbEJbdQrf+i6WN0GpcEv10tfaoDyO
1Kc36BdfjwBeuO1dTQ5A/Q3yDeMl2qZWgqfkqMqtScFj1bwk0IofKvMpHxz37MiBrgJlabQeaoTx
ZV+Rk3bog0kXyj3t2MIlkNMMlW4FsIxTPGXf58Y/A05SPLMHe9fPjeo2dTIkJzrn7MfGm9052Z0R
2mc16xslWjDxS4lkO+DIevAbiOuDUToPFR9P3bpdDVaPuq5yyqshA9rr+KKCT4dkt6kbO91EIgpe
MYudkgdQs2Id1ddG0Ya3ssbchabauHnhPbi+dLaYwvAQj+0+TVml6pIY2Zzo3pPu1YdgDK+DgXyI
aX4fptQ6VGZ5MspU0rJBa9S00nytrMq8c9z6YWq9swc441D0Rgldusu3NJdjCjs8JX3Vn1K9pXVv
IxU6zXrU9vewCvgOhh2QqZanJUIktmNcGdRzd3HUZpuoqMdbIYubYta5JkjwtoVfjPfdsMEipD0C
Ap54UDNUUAMtW0+peJv02t0MuKBs6c7nmEav+k6KY1QlqyZKNm6lueehABOaqtleWn0XWjC+DI7/
RPJ+8Ce3OUzeWH7JHLM/QYIZb3uNRy/s+hucPqytkXvVOvKn8ZyOlbZuIuNHbQA2GdPgm6pQrZqM
gfZfgCAYhjlbh8Qs8Ut0WfuGGq5ZTCtvaMcjwqeLbKbZ+M0hibUq3WtZxySnJfdqbP1V3JneizN0
gKd93duo9ovt99pdVmDJ4amdStyN25bEEFVF245CJS+t79AWAzJuRHdjG+N72oN/0e/0USCFqNkg
Okdvm/dNto2Db4PlUrIvq2RPV500oXSSUyeB1wQZvGTXevZqfbwm5bfJSc68pr36vVVf6kW+QNGU
j9fUhpBJl/WIKYHDr4z7scIFsceEV9RblMzUnGolW3fi0ZqwhF9zn/ZBlfljO0TA72P73g0r0IRx
eUMfRuG7hHFGgBvJesg7UGgRcWEOvKcbP5fBgCha0ABvgcUMVivZeJFhoZvLiAYxOD2azWwuEiY/
nFB0hxYlwDRuoq0jdSRZK4oU4dj3a634LIvcu03EDcgbH/FdHC3UgOFF0AX5WZ5bp3ZWwgNT6YJE
b6YGTbhqAj7kdpiY1tFGWmH50s0SZyCNHORiLzRS8YahE5RI7T6NMYMZhfcadp462q6IL6EJVLGU
4lb6dI7VkCMr5PXOrVG5X1TqgkH1KkQAZsG3NKUcX2PWHkR1u2adKnamx4yCiwlmLjL6nWk9oLpV
pQe7kaDzgugp9ilU1D54NbopAU0XrdsIKSgLuhO/pV+gPuxl+tnKnGewsiUkKhF/7adLiCn11NXx
G+VxnUfJc26Z3el2l6jPx7PyHMsNqiF1TL8IZ3W9PAPjD09l2FU7pBOADktjoImlsMfeFple3WRI
A5lxCDq68eIHRT/koTq2bvuu5VrwVY0UabwSz6sgCppjPDwb6lZVKBGAK3wSuu3hIP2eIaTdyba9
y+K6W9EHgs7D+Hkqox7pxeZKecBHCvs16EbjxkN6aq2K4HYYHHnu2qa9I2M2U/VlKIPk92EczHWm
YW0u0ma4CQ+UsAAeUWYI8SDommArNMdmEVgbVZlfEzlnIIHEeMoQlLyt4Y5KEjY87jHl0y6U+92V
7SZn4AXxvuvDANdgqIpFxdxbNpyc5kJYhDbygDQY7ZVRAPwEBlRPrrUqJjQCM72rH1KH3KVtjp3r
dIdGFS+DyIwbN02w6JLI2SnD5df1MAGevhRlrL3ahdXfoNZ8RvFuHXeOcdu3RgBvzJ2Qu43jJxRS
1EbEDtptNebqU2bZuyCov0xu+Wab1YhDCpCgvNLgw6VQYarvYT2ec2WQMdnm7wzX84DIye8g2MWG
3qi9d4b+xusL5w7QFZDdMczu9AwhCEv0LzhwVGe4MMN16t6ihMAmMiOX6EfpX7Kk3zUy9092D3Wq
nyECagYLVC2aXgqZg1zXzaMm6vzc2103L1zvXWv90DGjwS9aU+dcmK9T4r/lVOk+8yB7yvPWbRN+
C1BbPGgNZUDNeytdTG2cIf/h+N34PLUmbB7AbcPU98c0oP/qjfe6QZ9/vJbmj7zOujfbReahUm6H
YCYu7Lke9kfcosqTCNN7OXC7YZnICwVxZhakslCg+a55sMKAAuyjCjt22kGYZ7imsU9kdxwidwIB
YuoPboesLmbk1SGPY+OBNjzHQBUlobMburh/69FWWte0z9CNqvuLh1PJupGyOLexLDaN59/XtV4+
g8pSBx0h8L3Zd8Wj61X3CTGh3qjydgoycQIo26yo0HKrsaD5VlfiXBTTcAaLVG5zn8DdTaO3rAKj
Bu11hH0z4JuBttneS5KXKJavXSeNh4igrWWZR+1pNO5ra0KJsG32CBw1b3O1EcUi5V6y1rO2dS1S
njlWD6tyAT0JHVeSNsrvfaX9GB1atpjAIzvsua9Wjjy3qMBDzZOcKs1DO03M8GS+G3S6z9BDcjrx
HWGrX++nGjXess3EsfXCfiuAuSWlm1xKQC2g2wId2fSebLrVygv95PZoJw2RTo4c5VqAYf/iygEk
WVjfe6HOAqCpnQyQfLfQkPSkcu8GCeSjrQH4Z9ICv928937s3DTRaFDfTeqDFo/xDm32NYru+G2H
1rHJ3GiL8PCd00GkjatghGYQtuvR8goU6WBTROJMdKROdTDTh5ygOw11+yWPoh9mVXrnKqcdqMJJ
rUwHTq7mo29ZDZmzjqbYY6brnpC5ePURc9uNTdaAcrC7nRvF0bHqxbgyMwQ8wwloTWwxA2186pb3
HSGsylk8ExFrWG6k7kEMgITonwpWCirOBRcbrF7UiG+rurEOosXKYBVlz6iBHYfEHPdAE4ODPSmK
iknSbZzYN485Xw0NARCfswgfJKojIQkUv646oCSlhUWLp3zTHYTrfWucwt3YhoL2kLeMHk/6+6Gu
J3zjgmGD23oK7NxSq8UgugYM3aTZEZdDebb8NNuoApgpUOgb1dU7iuLFKWFeDGbxZKEX6zAbo32Z
FXdOYlUkDh7Qa5UZWEdUzSX0ArVOe4wlRMtqGHsoESDTvKb2C6jQ46oKF8h9Zmn6ztGSr0FdUzHF
zk/QZ9AmB32j2HkPRmfdZGn6HjMuE3Fq66B9neqSbNJT47bUiXnxmmfNFFA1EgFGWMuVea9SFhGV
VPVuZGLcBI1tU+chK2yR0vTSdAchQ9z4eZVekoQb8H1az1mxwvtZf6Za8ZUOQnNPRL/3SfJuJgfK
QDJ65joY8gqtI5KpDHzXypRJdIOV2iYJsASbq6y3IfC4NX40KxMNaVINN950UL03ZTtaZ5pHoGgz
Ep7AjVpClJjQrvfMewMDBD3sLAjAY77xjFQ+TXRJ13baiYOIXwspVvo4BxTaSe9JaVRgoZiGYtUY
2sMmQyh0O07K3tQBVEMxEO9RkPti21f8VsyVobsDVQbm+3By+lU/+DZC+FF0buK0PBMrbgSdJ5i4
eX7I7TT/XIt2LXGHWpWGi+thBWrqyVNOCxa7TNem6sZNb4z2I3L+DaBi5W0N1y5oNHv1qa8kCydW
Po2AYIupXAcqlAbXIIZTP9UR5kaxde4a8PdSD3cGUldkeXG/GpWWnAfXZzC5r65WxA9Oa7/RDQ93
mKVUa+gHqGKzMPJ7ljzqLIMp/Q1aAOuhSlkDqSIW9gNDq0cfyr4pc9u/DGIfza0ot7zN+rtlwuhn
GkUrBH0rJ95XobpLAFjuUe7LN0Vji90AB73oPLEvDeebA6r9NnQhK1pzIDeSRIwDqFo4rbvJDuxz
byXHpkEHLez9+gXta6EK7K5UiVJVF7+3ZqWfkrr2SHvH5og0ogNtW7YARL7S9JEoEgKorq3icwsX
7CSrstgFbZKstUoxLcWZ3PlirA+YxkPN9a3w1W5TlF89IJspPbeNJpgpmsQkIspd+ewWmI6lunNn
aPDy4Y0Yt0xTsxkGYNAU0Z+b0bU26Hl65+YWVNm2HJrq5FC9XPlu4Zy06qj7rX6XCwPJ4yJ9qgih
NrEXS6ax8Vi3pbqghorZBKlS1uKwMTgdP7GPehPqgunaQ5KscJzsVsbjlyoa2t0AEeWkesayJ2/j
0GxOo0OOKmcLuEq6WwgCxU1P7xejq31YYp6X9F55CqfIOIWGuY9SB9JDpxPdt/mPyUgeknoia6FW
Y/hNDDmI3hBin+kDvZM7T6890PUj5hG9Iq6o93Hv4lYCqrSD/4d4vA/QFHTQOuxic6u88UV0JgPW
JIM1lJwBd+ZuyIX2OWjUS6sKZsiWEeMPRguhyfw81qzopReZr1Y43k87veGh7IaI+U+z7jA7TdeI
AT4ZnSU2ZsdyE7U2Je+4vNcr0NqZX1QvprK3WuNUJ0T0px1gpfJLlUp0kC29Agk1MXCM6GFSob4Z
7b7ZI9wPU00GOm/Gp6s23BVJXf7uj69ZilpxqiHiLfMMXYGRWGCp7IyJ6d/JlscIlsdDYc0uq341
4AJPdGaIyt2KxNH3Xlz/LipR3MWOK2g2TuYqCDIA6Fq3DcZ23AZWHewBAFY3bdKCQEgHAGdwgCwv
/RpZtfugAS7bJHo33MJTPpSy1jZxMcU3HlyMtdTti4/tw+dhg+JuucFtg06ZE59c1GhuABKRPBb1
u6ry+uCO+VWvXEh4TgULAPiIFqY/MlQZnmXG91RYkrmifYgEJrx9cNNXCXO82Qyr1h76W6ly7+Ci
iIFYiFyJsv/awUy5sWbuyETZksZ2B3iG0MeVTXJ1YADy96EaNdCBBrlFR9Iy4l1jT8F5sNofTb9H
BzeGvP7Y1/DKvHraU9mPN94kq0sljHXdwPkB0WndRm7/xRRk+E0Utq99KO5095CosoI27d6rPpNb
CXQYzrRA96N2o7dAkze6HSCswZKzjs2nNHaT50anrW40wYRxhbmilvXiJEN3hl8frurQai7N+GgE
40NWavpjlzPf9qQ/qVemsNCqi9KJXsxA0BYxarmr0jDfapPEIrBIXroKLym0Mh6GzD26ujTPSMZn
68Khy9+2qI26tN9tq4HeIqZt2BrmMZADRV3lIZxcy/OyCTriFjox2WboWODtyE1PVYBbs23aAE08
mWxBfOj88MG0j9zWxhG23CXSG9bL1A+7BzxBeaoN60a6VkYQQnqnuxSXXCQftotUup+kLe0X5+pG
4QDxDlel7iDrfuvjq/NI5H/v2/JbFcZg1KYBq0Rvi43EjyJPv0SDmayn6joR11yGONe2QYAwCuAy
b61hmLVF4HHC6TQFqqWj56ubwZPQAAAwzfKDw5XVXBMNzBLN5e6mSvryS7TBau1BNP4EaqtEjhMv
Rqcu02vZuqRdkrpd7ePW2ENs6CIgrmAs1kC26xsI5SVgz3aDL1R3pzvKwutkJXH82fbdUG+1UY/P
YTbhpMYUvunpNoECUatJ620isAFqhJYGm04gg0MeaMBkAiKejjI4lZH6jP58tNEzH1K7P1GUHeUp
TkD3ycbdGgGVaEqc+QtjcVe5/RZd4PPkDGpTlTYYujBhNMB4A4I468z3wLzWOgidPZZgYp0Wjb7P
FLWm2puyQ/LaFStzRDrUiJR+idohAds7DTcqwXVpHLMKmljkPXRABm5zwJpoxLonbd401Jqspr3R
/H5nTINz045OuSqsxDp4+B/RqgWE53iXvHIelWYmG/4eePw9tXyyktd2k/HGR5i4ydYwwDPIwfjs
6wru7JC1Fwc9mcOMet+qGD5K5ukri8nh1XFL/KGIxFTrYt5oGvn2X3Qe5r7CX3o69EJsoTvScA3b
tT0x947/2tMh+hOmF2LuhDhwuhN4XgFcU7/jBEGOEPfAk6cchWLjczZHDTLVIKt3391MdK9VMGnr
MBzde09+TrU9TlXtKTDLev0v7nG+h5/vEXQFXV6MDOlDO474+R4jgRmykwqTEQLCxE5Uug+nFzzS
Rpa/zP6SSZKKKIeNlew7zIjbFrQsEEK8/Fro8/3Dv7gfOnt/vx/XgEdnOUwv0rb+1qsBJAdpyzTF
XuQZdOCQTx+BG2IKvTMRoDtOvXEs7V5sy0LbD4N+6062PPz3N0Gu879+Lcyp+PTQEjSEKeTfbgOh
7ByAWW7tw8Z8CGyC7knX7npHi05BNX31B+yuYmN4shoP/7qQ78NFKXw7RsM1tSJqmrbvr/Rijy2z
u6H4EJ39zsd2239Kg8i/QZCFulSnnG2aNa9hn6Jb7FU/NHC4Gw/TDkJfmB3Z6gDIJ10Xpr81o/R/
snRey3Ej2xL9IkTAFcxrN9De0VN6QUhDCt6jUAC+/i7w3BfGjGKkodjdhdq5M1fqCCV6HuCfbvZ1
5NFq60evLaXBDwJTI11JgTkZ9l3rptdljLWQGOC3u05Rtudqmy5VtG5nCIFsoFuCu+RwecIgNhrp
QXQMZ7ZCaiOPffKlRbuPxjA5VcvOa86cW8jyqXHGnk7kqrRDX++zQJMckUR8jV2BVSrwdKw8/mtR
xFM4eWMAN8O8i/FExyWKfyr+M1KcsXqETMJe4FD3HEpmktw6F11Nw5rPN7sgum3xFRRUmSMKudND
zAkFcdLTMYJ6/5xK1IfS0leHsLbA7q7fjMGZHkqbX/1qeRRj5l0c7sLbsvLl9iDzbngsuaCBwSS0
oBq+FV20YWu/kp2JeXkHVOzZ/o4nfrXCuRoCMRn2k+d+4aU6Ut9avhU9EcLOonnJc2keZEcAlaSy
jAM0Zy44MGYxcoRUV8GZ6NTJpU1ss1CBd+y0gktX4m6xggLjZ9S6IFWu9lvuz1HCrq5Db4uwIlj6
6v+L1uuB8ryTYffPFVbeMOV3YxHzrFttJGGJtHJNfLFclpZNSOTiyFuUf4RFQs65qE8udj2qews+
mZGyIJZHgWTlUPppv+9rZqu40wnhZ96LM/Rh6SfugdqlrWXnXzmT5dqrA7d7kChp3FwAMxr2JqoM
FZi2KX/VCzawTK/8s0fGb++rWBH3DsH3TK+mHPMgKRaH9NwuWcsf1zfQmM/GbVwTpyRCUdrXbRs7
Ov0cOz5BsqzW4PUI+zrzJms649SX3ba37Cchs/acu/PBaZyYDqmNlVFk5ym8lWKZwoQCqo1ImJS0
LDqhyz9DUmYnIs2LaWjVzfKwmYPGReVvLW4rKxbGnaLoSkfVCPTXGEPbM1uWa4NHOEmYJ8JvV9Lj
EHrV8xybUQDDjCAiC6C9TXBy63gVb+jUD7SB9VVa1N+Ju048LS5bHuuGu50s03srebZDeq6OqA7U
9mCMfYieaslk0DFRCv3FrvtPOosJgtKpO23myS32Xi6csNDyO/CHYast66LMqP+WA9RUnK95HLef
kbIZ/rnoodnrD4PEHVhsYBQkiZg8O37fzyaz4pqxS435mDdcmWy2txyTdWjWusGeqd1kZAGOSdIR
FE3MlDeQ8oJ0qmwSojyBfC39pxymOWsiABFNsX3sxJjuW40FTszblyHMVBsURZLbL6Mhg6hL/P3P
qzqVbFNrP37vPP3ORzNwSz7WpSj++dP6+iFh4zvmZCzj1aG4jMHPqMwYQPg5QUr/2RJ5mf0HLkk4
V1EWjkou7B46PLjoCUk6FcDTYG//vCraGGmb2dZOxcJ+izr3i78uqyP3ZVl3Pz9fWkKYnDTJYTQo
HG8aRiUzqm665r0kX+Q5uDJOyYLRUplbPSZ9XFTRzYSzrtGxcJQp79CRMGWphhlNYyIrNlCR0Jfp
Hu2jXNuheRm7xg1Ik/2e3C8nIubARui7bUbwbCVlSVHOqzxmXGxEuXxiF4723jiam1hF5Vlk5dap
DPMbyvsf35P7yqkpPoTb0LH1yojdByVJxsAkG2KLV5t0697MZ95rDb3l+sScZeDCZV7cZc7Myz29
SaxUW43B2ZPIHgIBIpgNim0y0UTrPvWwVPmxdW12IbRXxpZbXce4fEwe0umPTkN3Zf3iLBNMCIKX
lVe/pmBar7HB32zVBGZVPDyVFjtUzYIPeX6YCYeFVACeDSm/jLgN/cnm8d2g/Tpg8DeYrPjx6cre
T2Rw+cx5x9VAcJ49kBRIrneVf/zsJt0eUU7RcKF14n1EiASTYpM2RWsa7fhup9RYjDrkCKuR3UF6
X31My7thD7/oojavTdR6K+6eZxCBWh7QBsYA7RY7Dticejw2UqcGA34B12qQWJpTHDKLS2pFn8jW
NSv7stYScrDPNtGQmA+nEBvde2msSDtjpb6hHHdogfnfvreWXeNRIx7XGTouV7zPhRU7Ch3R5NTn
Zj/Dg4nlg8ZzLdTSLr3Wa+sgRbnjhywLd58ukwqRltzXQvU0N3s06zWjhyjPIDMIeV5S7VXDaUaf
QMoAQJM7u0HusMq06fGwcvowGqOC6Z/qvIG59EJnNAONOtNo2iVu7J3m1qyCKWqbX87A2rUU8TPl
qOVWGyzuF2v/GvEbtYsjXk96MVGo8rOCWV708XTJpKivjNVBC5wzHaA6kivZugkf4J81DAk0sRca
LiU/zsGxEeSb+c+2+LGLnXDEeNMrqsiEUE6IRkCZK4lbrvRm8emL38TBPRhGBHeUekKfK6/EjOnO
Luw7sb2jhNgQLhaQ7di1l0CjSC438yHkYVyFslcwnrPbqOb07MuEGHDHGwlcvrw5DrF0AqHPtsCf
DXFBo7vcfke4MXbdNOoUnemfne2R7CWfoSR69zzsCqdlvsV/hKnEQlD3CUSRUemfJ1Ng9tEWAvbn
tML+jjmwPbhi+Fe4jVqLAz6bhLVISZhpi7qKxIcTYtSEsXM6a3pZ0uzE0XZv5VRwv/biMF28YWMN
dbtrDYgrlo/u7IIy0E3HOGkIgztqEJkzB8JNaebQPuM+AWMhjabkSSNUuTWs7HmkhJfqIVaPuoZD
oWtwNHLn2bqrA8ym9gEGmn+Wec4ekZ96NvTt69LBPrIHCC6sp2h81IeTszj86bFz7PkGyXMWEftp
AhbR2ma7CBccm6vA+QycV2lUxTtQEAc6PbTnfEzDWrfV1Z154QnxI3TQWnNk/ZQFJAbNnW7rD8eZ
NRhA5rvzt6w1a8/PhZqJ9RprNgRt1+OaHi6Wb1j9tw2lvYA1tS82i/kR+BBjpUN5sGKHuC0bItV6
PXyyDYkv+kDT55wtjxgPytRDfuRV9zW2hUtqf3Fb6V5H1MlN5VdPBSp2OOnNdMkNsByVgYhA/57Z
pvgkIGcEMoE2yp46B1VNekeb6AMTtv3tdX1zFqlTwtWEW0ALyytSkU4/qpnRfmc+kBKf6nlpNzVz
8m/ViYY/OPkWsrmnrrDw2hByp/U86I10OIyu5FzjRrP9mQjYh0AusR+Wn20QDDW3npkJrC3lgUQx
6wVwE7UBCwi9xvVwWPFRWtp2OEniUbquqw18V/tIk1sZuquogt9FEM2hYRF6yc0UdEIxAligjxON
C1djXvw54Z0CVYPmLOvuIyL3jvxOehUHttvAjLBQDSMvTsOOJy2XmOlo0TaEA6W9Yo+p9ip37dBq
n3IPlEU1qo07Zg+D3hvu0D3wgsh6WK5m3FfPPo0q7mdaGxRhLSOpp0apcMBvTa2P+XdySvFoh+rL
YgMXGmBtikKpC0+jxr/ic5++alNca9swQnguWoAlAZJ/znpmqFJ0qsk0ual01Vl21nMT+d7F7nT+
IDJXB8m9cA07x42lvw90uNWleeUgjrBD5Wxr1wXfz4O/1YZHm3n2Je9b1l8168CfSyK8t7CJqAYS
MyEKw9Cfc7Kz27ETLFgyz92xFsYbIeoApgaOFYxdSRr578ugZRvfwzw2OP1Bd6OAx+IYZOsNV6nC
OZUJoRxOT9sZGRN92nhnKCp29zQU3SnJ23qfKlKmegV0wyFdNY8o552GIQJ/cnbwMBnwnZfTf152
nzKucgn3+QNPtGjkhkFfoX2ppo/KLhYC4BPXCMaiY1HJgQR3/0+V1aUfUiRJ2R+4PTyn7YITx6se
rKjNvW5YitND+0/+LEwzSdlFzudAjvWjNEc+iiX2mQhUcaCbxsyuDDpPPKc9JN8xvupNfRh061ch
5EeyJNrRzogbM4Q5hEG8aJ+O5rCTDsWNckKHK0bGMaxmxa0H+pPkfnsfm5JBM7Hx/qU+E3+xTKhC
2vo7IcOTJ+ly7Crm4OGIKN11unKfY2UvNyPRgqU3JT8v/8/QNiYfBUInFFZfdT8NMmJM610YsgV7
THj39b6RoBGlst8dWRm7meqjjfItYKYlQDrD8C/RHK2dGu0EPSefeYKuV1VWmWOU/LOqX75tv8WW
am7Y8t9N33KO7GXqW2mAaM2o/MEdhTsxbeLXKO8/gbbqNIIRQ1eDhQig0SacJGh8WRYjbrVPooW5
hrGsIwoIwCGOdvGfn5uxD7XQdQhs2rCAcTp9aIalHRxrjLd55mUhnyJSJhDtAsOepis9mIByYNMd
SL5/ux1XjlgqDG1z3RxU0QqwgzFnbW8l57GIIx5scj50Q2QGE/w3Aig/LXUa7tfcLv/h3vtSU7Zs
5nF9vxbRWfTDiFMGgyOVpb9UDWXSs5kVcg8ps10LjsgTSIqYhLcv8pa1VZGwANM7rs5af+zR+bxC
ljfN2OG05JpRlVDuRIZyEpXqxfXchxMTH6JpBYAdygJ/uewjSUnkNQ2NFDlj3eh73DKrT17M6eH5
2T2CZr6PpBCHjJAzUBdk5VxGNDkXIYPDc4dcuM90431GArhPTgTPSHck7DE72i0dspajZWr38wM3
s8h+ypNTVXb+xeI1PTvCe1kD+jevEMV1+m70xYLY4KmTpvsX04JKAWzbucTKNc9iijd5q7WHOcbf
pGr+Fe2+4N5V/Pu5zJLSws2GTrGCIZZkPGiViYRblv/gMhdbdolXjcTVi62CgYKlU23b8RkG8WtH
/dPerRpmMJWTSnSaQ+3FN2E38UeMvrHJGpVfzdKMb9HqfmhNpHcJseFHGfH0dWOa4Y3q0Chcnd2E
CUHI+S7rbuZvpoL8xxraOE+i6odQwmY7SEWnVrXotNojoW+6ptySdfYuQ+zfRjq0dnzCPlLRMfv6
ktU0q/LNhO/k4qhXPUnmh4k/0/X1aEdpzjtb8ZPSmqfIc6Dvi7U0WLLMQxzdw0HcCYW88vNUK5ph
DFK074BCxm5vjCTf4qRu9+Sh1T2a2WJn3E6CQRGW1+IR6Ug3iaMh4g50IofC7zhu7bk+e91Ha4O/
iadVJ9PFBA6Pw7778CU0rML1RdDkNrNszBcnw/gtpfFtmYk4Opr1H4V607WGWLhzLLrChgUTXZmV
/GwlcLSfC5m+uGdSMptBy58cs302CIHg/MRM3ib1WtAY7ROCXzfsCW0wsyg9LWnBE80/NYMfJNik
9+5cdIekxwjVl7iDmGdi4pfd2Owteob3sm1x5TTdwdQRnJRTBPG78aDShytQm36y8OsDnq8yUPrY
vnMkaI47n6jodcCiAe6ect4ynfNsiK+CtdWz8kzm/lo/NzXCvk48NECGUYfSMw64Np7+5/ZmYQH+
abrINirDwYXsPAj24ZC1aC9TendhDr+TULKOg+XCG88VFJOZQGBdRruoLVCIJi6YReG/TxUOggnI
mM/oTX268dwm/bjpXLpVpWNdLSd1NyDE9EOKzXCrRVbxyFV39DOD/6E3RncrGXCsDWEkinHXmCVE
wxXG4KdZe+odKtwlKMxwGaKtmS7qCe3ifUl5cJfQCjJ9Sfc0E8Rbyyv6vZY4422kGjdY1k2i6ZFC
F15zrEE1fA1N/4lb8Zr0LiSkjWs6y1NmZMsTtTo9nv644YrucyRlprWTfsp4iVNwFpzkY+oMcHYq
cE2W3QR25Wf4KSEero/+nmf+Nuua+CRL5ISqDQWuxKCBLLlzXK35heODByLGkE0EaZKruh19YyFL
4y46thbzgAVPGUZRu5x+nNAdKSxUXBQmkszootROnnGjeZuhpEtTQGo4tGo4ZRxbF6da4k0d2dYB
8t52bDBSN8OQbKtPjXzTmXBsC9aGO8mPfZIMqbW1oqK/9wNzK6cpacPPn/eQWQ+/nHlQO9qXQqft
f8e11t6GSVwli/jQraZ9Yftsl16mNon5/TR94mg9ynXVxTJmfpSe4vq2pKwKLec5E4MTGFnaHoqq
hufwZHYAuVbtGl5AWMSltiVqZZ9VYTzhBcGyr8qNGWv9YRZltC29bc4k877ie1crdgLLZ8uxYB+m
VJ9DRZYsHEHvcOrh2m/7kts0Cj22F2vgugH9iQcQHEAAGz1WqH1U1U2/MfUGGmaFh8PHZbnhY4uJ
L+qLrWQQ3bgqTpg6V7IToe+N5J27zfOJQq0SHm7lzJTzVUqdcbTu2yh+LV2UokSZNzkUBRs9oN7k
G3BzAbZvrP4WcXm6pbWrhUO6tEHUJPGGAl61qXobAFkutq2DkZ9IIF6ePv+H0J3uzS7lp54gJOew
DBHmypnbs7Nbml6/mMp7g2fUBjUZmm1dj9/TTPvSSApt2zTS4+JPi2eccRMoZoIntoa60a9uGR0V
U1Zxs4uK4bNb8D/HyfwpcMZhL00BTC/+k2FzDpHMU5s0s8qtnGhAtYyGAlFaQoONn2eXuekL7B/K
2ZQdemFdrt5PXMATGQUTet+u1DwWI8tYnmu72BWVpa68h62jK93ntqTstZVeR+xJIiXYcJXnpMQg
axf/+2KWfnN0+cZ/ft1W4///ulEjVukxkVm6lMNOlWdDiWkX4ddkYiZMQCHM8MeZVLoTrP6PWkxa
g7Poa1hJEFEM+sxve9z3viRR2I/ZUU+K3zP/PdRJNG3TzGZIPyK5WtR3lMZdZJX3jGPRChxZ17tk
Urjm8pGbbNS6WyeWAGpZTawTlOkrm4Gc8QqDR70n9bQZ5zi/e62bonvgQRAZrjlfLqEsZbKj3ZKy
aYOAwgx1aMcF4SWTPuw2u3CDjGXBHo2pDLrMGy9KQx/gSTNCEW0kRABzfNS8qPvJQBPR5+Wzjsvk
HMdclwdNyjMr3Xg7ScCPP6JuNSw7CkqrICtSc9fdMWO/4d4FdVTanzT4vRjm2ITUg7PYKTmNiHzp
aEepHtgM/VsmgDws+bEE8zpdk6CGt4pGsub226ucuo3sPS685b2PoyYADc2edzahV2KN5r61pd7y
uvAhO0Nlfrgib28wTcsd6wh/t7APYFZcNMZ/FjZ5lkF3oL9hgNC7+XH75J0dJhXHgs1dON78DNWp
EtYO31V+svPu2MkRlXrRy20DoWAzRpRr+sSjQ8XxebXn7ANYuP3SGzjsLb0Sx6aV/kmiEG9qq0+O
HAojNBXmsdYz49eOmhJiQttOmulxZZBs0xQ5kBu/sy+1qgtneZm7d8spllfaPcQ+TWq1tZNcYzKd
w17Tv+e5BwPCE2irxRktF3AceifV96oxr8ugrFNezhZGlcY5OD4nf42gxF2GXpI5886c3OG64hGV
br3pI068KO7YDS7yn+9U7i2qPEoYeg8Zf2HMGYx24PFO22k9TvMBbp67HVu/ueKDr+7rW4O1Yp/8
TbTlVjeJ+TZxkzs0UxPMdd+x5Rmc288Xk644nX3wKV4qfvhNjjN2pFa5lkJeOPjMI49TVjuCVsrY
6Z/TwdRe0omELwGj/vjzr7ZQoDHL6IQK3F3a3PzjyzjZtxYWyNwlJySaeb6lFDffknjXThGmsahx
gswFAc9hYT5RrtxPXXmWQzu0lMEDLuoSD8NBn9Nuk6T9A5RTf0hdhAlixN7OLLCTCOI3TyIzuzvo
tH282M+JB8TDp/IwHFEMwyV1jaCzcKrNaP5nq+ZKz7I02Sqwideqx7EO/Odcu81y0jTxkoztl+xY
jyVa2eyQsuNtk3v/eoGO4J76nvQiolYiWhYR80vctsux5/MMgR8LUpxmJs4OSm9mPf905nLne0kd
tgL3HoPQfiE3vBWVeJsc+1fuW19eSW2D7rJHY8HGSpDqtGKeH/97y8eAqtGu9SSIIi2i13U5G6l1
G9LZOSRUlmytpWJhWfpRoBoOOY3+8Dfd0Z+Nkvs4sT9YRhnOFVAuoJxjamjaZjrHVlsxtRGl0L05
Z+83SWfnGQxK6TImgY/yGGhrF/yipHdME+eAXzq7pOsXDPspBB3zQsHGWyom93WRVGkjOhdna/Jk
AFW4C4eugY1s9dUDbjfCr2Xt2dmWDyy3rDGSPAuKBPuZp5cUmfpjdpmE/WFC0rgDnNf59Mb0V1V9
kMZtc01cbHL5MtRbvegbnLC5dsnnXdRBRNFxJD9HDf3yC+MwVCPXPwg7udaXgh/PgdC4ceu6mNyj
Y7y3DtAPHZDsPZnYi62u3nax76x+1APLkZ2M17Ry5RMfHv9i26KFPS7n3Y8MZ7WldXGVqwVdMvVh
ht/hOnTqVYPCDfPN2ndRusO3ad8KKmc21CTRQV1F7dF1oxs7AO0atdNubpR9lJQYXEAyjNtUX+Yw
zZL40HAEYsl1AhwmgT5pBGldFPGBnOF2cfRhY0Y0EzQOD2PoGdp2HnRmjK7LAytTzd41eofnNVvg
sSrnANUVRriXCG6kyj61xN6JHpP0E4Z+sqP+I8pG68noz0KGIsvby88XqDXNJeP43cWTYvyEmWUl
7nerxuqlM7gfCPNOuDUKbc0osPOzGoqk/6413L2iebkXqoovvmIoIYtvh0WUs4+M7W8+DX2ogAFu
RqdhRd/1176ZcV4qVrBuvui0iOABaI3srLseqwSPEz+6lhPZmXk45el/VLoT22zig/QxFqS59O4w
UW+rTdfSE43xMa1xuQZELblRg3STOM8Z1nIFJ9WUu2lJoeD6Lza4mSfaTgJ79bHZbbx3GnZFFgiE
ew3IjT9onrZZVUKa5RQ7Wp1itQVqLxRTbW6KdizQaf3lLJNBXH2zeY8Gdw6iGiONjhDWR2zpWEii
mzoIil4KmC2LTRAvuFO5pC7eudfMbzcpzYe9eKCFOhxyHes5hwrkRREcYqEOfiCyK2PbzAi4qta4
91JhDDsJxPrgNpRtevoIWlTpx1Y4J26t8tS2WYQvahGfNEiQdSC6lDfWW56P+q7KDLCCZgRDbjwN
JMdr+pt4Ov/2MTpfHLuvtvlgNL+qBLTcjONrL/tZBlY1obzRs1Tyagsb7e5nIxVX+wk1dA+HrD0t
cXcbZzSapUw1aucs5zG2Rn6G1J1tuKM+3DZt3vUWbSPV3PRY6b7/DAyIfUWclf+t/wWbUrKvOA9O
eMg46x0SDD82UG3gTWYlPY9OImFFzvkws1lmfX4aqAB+6ZkTUT1+wktRPYz7pCIySTpAC3Djjzua
CtrATeAOV6Lv6NqIEPvWWUM6wc9hpIn6jU/EuJt7YewFny0iejXsfZIaF13axQuoW3PrrSY3uy+o
A2mvFSaudONUxIgTYgWbhpH0XgvWw/TVu8G+Asx04w0PlYLE3prM4ud55nPLSyeb5qPBYrtZwDxj
gp0/mXwf2FJU47Zvlh59oZxvXGMUz4QP5/iaUi64G3TyQshyj2gdr5Rs/iyFo58Ss8yekq6dt/r6
JORbGDcq9zGw8tEvYm4XWbIcoXYcNNdP2QGQt8zeHa3pvhYYjShHxC6r3Lj2yPJ6C3b2R1LJIvUq
RW8FlbpZ5dwEwhlf4xa81OjtlDUS/WdHcV4TlZnP6WYi2gRIY+LsxCVsYO0TY5QGfFveAH9a17gq
3pYUUuhGkt/a6Wb3T7mW9eiU/BeVjrdbKnVkOhrgaM+/qVcI0/FbZ6WCfaB4Qv0jxj81M4Cy/kWT
vbvnE3kxUvU+jKoOq/V4j9hsheCUX0cP0sjERXhIp2vRm80uNR1YuetnndPHIhEk9oBVcBfPzUc7
Ldyn4wjoPkH0jIM+ABKhndP1FPv5J9WzGhQcXhSvE3eBuQ0kJSzZo92cuhG3dE1Br+q+rsgysKg/
mqLf5sawnOaaLEdTKjZAaJoYfHLvPVu7RqolIorqQFIWK9CfvEirer4xFh8/WoIDuLFTg3GiXw86
mO+2yAsWnK0iRT9LiZiwqvP/g8f7KBXA5ywWOxZq8sBOWTtJRhGaUNyXGv4SiBS+2EbT/O+fWHby
ilv+ZVIGmUjMnjdhfuC/mK8kTzywgALLOtiWU6E12qlOEg3XDbmaTid8rFUVmYjJm5lb4+rOz/RF
l/hPvZ6PyCDa8agNChEZQFc4z2RiXZMAxlITUICOqM44Pr2AZCbRbmgJl762CU2s/5QRaD8N2YAd
NZ3vIh3muz7wZzqaDlo1LRJq6R2Qjd7ENdMPfK9oXkSZ9VQXMDxJSRZpTq7oyV9uXV6WvumuSuc+
ziD0arEcnyMmlLofIHmq6Mlcv4Bhtw4FrfYMaobGKDleE0bo87zGveuMeMDP+eBO804QWjF8ooZL
VGnXUb1p+hDdCmgyodsBWG0LDkfs66hoI8Gfqi8/8wTvSIH4QHC73yW2Vm1prPDx7gwTB4ym31GC
Lh3UaypGUGG0GSx9JcI0sabVnyyuvUiv/boiySLqEosI19xovUVjn+yd3oDtQBoloL6G8FCurCuh
UQvn0/cScYeoa9JwRNUWSj27f5MY1EVR5/zzW37i2Zj2wOhVBDV6soxD+roM/E9yhItNMkNCjwBk
HHQjafcxBjvPRvnl4ZcQvTYuvUvBgGxH9jZVEWr43QLAfDssEe3drvTA6IBA2EZxJ1nhQwUzg3h0
VaiN6b8Eazwt8aTiG+wrgSlcIgt/7YWIThSX01n4f1pjH5E7Zd2Ee3ehOlwndGGrerkWlgnooWyf
+2RMCECQrmoWmOi62/j7kajpWDfNMW6c1wQ1FJXKYOsUzzu9QXpq4cLRLBLhKrALwXs4IpOM0dur
4HbpHvkBvT/5vqCbYfaGneZnEYNo1F7RsDcrUvhsz1VzgT1UbVyNdcwaLVJK7Pt5tMh0Nh5pk+G/
eZj2VLpkf0Tqrjsbwwe3WCs4mYXEGlUwsVa1y2e+LB86OXgxGEwqWSsJSIy/p0l2Zy3jTmnk1p20
XBbG8GrQ6kQLaiRzmbRInIAVZQBCB8lW6kL34k0tcUIlj6kc8p3RX1IicVw+RP9MOFzsLRPTQr+2
kOSkMRGGKkE0S/+2mwjbl0dYHK3ty+lIsagJgb3X9TpQlm5vjKXJT62fM536evlaeSBMHYwKpt55
h9Ec+wNa60YCwD6LobxM0WA+d9AbYIG8oc3ZB96eExzZSr8WEQ9KfSKTZrOxp9Gqgb66UFpRrh+e
uI7/c+aJnnV2OjvKfP3Apavk4LIsg9eOmjdMqDq5wfMwivKz1UDMqU23C2VRe1siit5EWA2TkGz7
7uFoYHIwlr12qshg43RvY9/Y1yh2xquofdSfhHaZwu9/e8gEZg4jQ285WVzvQERsfFajk50Tj2zl
0tnjczHwfBsaO9qPifVq+yaITrlMb26r/eZGQcerDr3YT9L8jbtjSHTW+Cw6gBF9XKIkqaZEhAY5
ix9ebvD3JQE36f5W7R0TNHY0P9BVMUAOwxtcBfFqlv80UfyKmchOSW2f3IlCzEnNXPgBqgSRgS+/
0waMmzz4HIl/X/Fp3HSSi+acsrmulZ/sTa1eDo1LW27SJw/OELnNiPHunLznYs0APaXxseJUbTwK
SXveeHV/SBJ5L6txTLbg8MyT6tTfWcQL97kvk5/HadLw7I44UTQnscN8jch3MT4uGh2x2uMArbLi
o87To8BGdnRbx9+3bvyd5tG5Q/WFCGu7l8LzoReb40tnIV+0YwoNEBPbWRbq1bF175JoGnGp1Zn4
s65LaxOgRAcEeVDadZEOtTes9yYTadoumPpiPmyHdGDV0VraeMnSHkPn7E6fPK6ofGRpcoLcxaj4
mWv2Fjxj9fJzbBWtvvBSlLgIBsPba1qkf4Bv/pf3Znmn/+DD1Utxz9mPlWnxkXZRuSd2RjiBDO9g
eh+408w1W9RdG4ukA9HA26S8F7j2pz4eXnrAfB9l399JPDh/cbn/zWuz/O2ThN7obWR9FCrnrchV
stH7PNRabPkMBNneiZ2SOWuytwN5zk9Oi0/upf4/fmy/2liw1mKIfSWXv5wXL/q9LDagsT4n7dDl
fjib3DP7yTdf5oSiMfDdLCDLjnSUrqVBklcEXeyl/TQq86uzYRmwrm+e+97Y15NXAQkd0nNui28d
Ya+wuH9pgo6OidnE1sbPRmDjLNkJ1r6VP5uncswo84zT+WrT9FIOuOWVg/iEO7HGAlQ8KKaK31LQ
czRkj6EL4/7q1tWDvhp5ng2oTMnaZU75zW2p+BvoVRUi85enYjD/ANvHxTajtMNqMu6tHf3lE5Wc
pPCv/uD4BPbFpdQJrGKtZkElXjR9Ok+ypApAZzudUuRY+c5RmLwjqo5Oqtwt5aVfEIw945+lHPWG
2nlZsibZVCYPNzMvp0upjYGxem8M15GvPjrczhlLYCLC6TZVTcGx7ikNyEiYSml9JqZzXNKZdUIK
AnVkbYPj8Ly2cz7IfWRgPOQf34q6Hajo/FTGPSc+qmkupP7A2vXF8vHZaDLaAeaIFUdSPGlJdmcb
n5KJ83ixmW73XVFXQR5R4zBV+EWEHptBtNgsi8idbKqYOczP/YfdLM6zyyOpnAwWKd38SY3A/7F3
HsuRI1kW/ZX5AbRBuENsIxCaQUYkNTewTCYJ7dDy6+cgasa6Jses22Y/G1pVqhAA3J+/d++5dyGt
KCbZtA5dm5SMZWyKlQxBZAe55TYU1ifE9vSJ8bIXG6laVl1dGbuygc3X6AXBhAuYdy8w1aybKNE3
ZdnqK9BJzWq0MuoWCLw11lU/aOLJbzGZZGF58ILpxExhBV/EOhKu8DQEEXgS8LpI/DFA5Kiod8sm
ED8OQ81+3fbxsZtd9eJEZyO8Om4DYxA9L/s+359R2TgKyszZa/q8wLbycK8T10B8YjqeVccrjcyQ
t2xwkJC9DBBUEBF81BBVpwydY9VNlZ5wDGfos3ReLIQ7FJOrMW5fyTITVzp3jy7HjZrh3VEQRqmR
HWF1zsZE6MJccgD3UB11TuZbzaJVaeCVANVer2l9K2Jio6sHG2mD84PjSOW+3hpS0Bg6hl2Z8IOc
ihCWxjl5byKVXhp3pM6yZHFqO2u3IK9dcfHc9IcsnE8118PpNi1vxDidKw0RvqGWwk0nQKkhnYj2
YtC8ZW3zOeG63c08hz41E4TQaSmv0sCP2mE4C0ZERNX1B4y6+b4SEnxWltQn8iVhK5lldtAWCLSI
vPREktovTxXp/VJ41IUhF+oyXSmPxqKlDdpGz9UXJLFFIW7tmIoP3j5ysggfaPSWxSEZNS5heobF
0TIU4BB7N7pzOyveqQKlxqgP28jFtF3LsdoS2kf5QDr4CpnePuVO3Hk8EcREqjtTk1D2MfCmzF1W
wqCRrqS2siNCchIJyUxNajwxjvvKHYwAtSIb1VR8NGXqOxXOxVY1ZbqPy7q9iyIHGI7BGkEX7V3p
BPhUszymfSWPoUsmtDNBj0pgWvjMqaJ1EgS82rK9Sq2jbMwT0BnMU+AekUlmjdjfqezSgeWrHaAS
ESyDEK3rN4kVGFsmRO06c63Eb6TLGcoC7qYbxnjnCiQKOBYOnoaqW9gD1DDIz//a0gSN8A9flcU9
QRGCr8FjkzZ1fv9vrFrsgloHJ83cNQSZrplGZ8DgkPx1OvYdy6h/UqiEeAridZPVn3bWWS8z+pyi
Ne7/9Ttx/pcrTrge2ETLhmsqdan/8U6GhAn+2KG/nMABtqKmSBk6Gn9zwiCN8TauPMUmh4MJaDSa
hAcKp89C6m/u2MuXVHeeTBb5VW6C1uli0T7CF33vEfj8hG2gr+CzpBemEeKUQrA5DdAWH0PLelB9
l354QkMcFMqEoJCOK1HZ3dFRpwQ06AvNgPwhUTo9lzo8Vw0+HcKL0gfmew6RB+FjiTKn5A2d/vmj
LdfRVKHyNQAb3H4UVd6QL8p4m/oOGhdvtKddaBf1uU8djNFqfk9jHTRYDH3WdtqHlFSUPYWofQz7
FMbToJM46zT9k0DvyG2lgBehJFkLvd6lqTuehjlAvLz8cFIt8Qsb8ARV6XDKZP2z00imhFptOuOp
IRz3VBrEKd4u4f/zf5/+Df/X0h2Mgv+CRPo1/AcVtUKC/pn+Txbp7W/+N/jX+gfnLBNtkgVASDC5
/CeL1PuHLk3bkganascgm/OfLFL3H7pjOFJfql0wlgsU9b9ZpOIfWBWRo+mmvpBMLeP/xCLl5f/u
wbSMxQvqwEqlthGO/JOXGSA3chKDtU+k4XPS0HCqvjMcZ4tqafQ1idhtUh+TTD9Q553SCSyBZrHx
jxmQAheeT16mRDBjuyJiNgWQFtqXcCrDXZpIHC+ehY44cPHPIHvD0QhWZ9RJzPKoxvX630C6jT+c
nHwYyzDcxVAqBTZXc/n9vy18udvXRM0lak9m4Dd7D402QkIwJTSVL10LM3wqT07Lgd4l9dfBhb1y
xzpY60N3puzCVxn1/850++cXzFVypWG7jnAMfKbWH6bb3FjIU8pL9w2aUyJWykPTT6+tXpJ1EmNy
IbjMStZiydIIJ22bj0FzQHn2W9glaQaN5e30bNk+7OCzGa3nv92yl7+8v/8D5bqgnf9mCQZFa2A3
8ITJ26NT9uc3Zsbw55j4p3sjLDElVgRG5CGcnVk/RZV6MnKS3vKmLrfl2EWbUS5bWj5irzarQ2RU
5u7fvJ8/LMG8H8e0JJorylCb5twf31aZZFZbyVLbSQObfo0JYdZQLYGGxnYPbUWI+7wZPpXK6vM8
tgN+zvnlX78H1F//a9syBa/tYZIm5Quq1x+A25ID3cxzk+w7OodFSAciAH4NL9bPkDUehwBnIa3o
luMF0KewTR7bTM82QRXPJ6te/EC1zrQVdNTIztC5Y0nnljAvVz7dbIgKebXPQOhA/eXu0kh/EZmH
xtYiQboGHWKEQvejemH8UAbTAmQnxxhCBJpcD7L93deu3Lcq2FXol6iF6O53LUMbsIR0v9Yk2xFJ
gd0RZyLswvhrhpO09WDMbQb+vTAeSNcth5YeHdm+cY+PH3XLp1WifO6y7wJfKcl3AcIJbz842B+R
f+9UL00/ziSyqgAUHE1R5SHoqbsZIz9pWm1NDsci5QD+cvWIdB+gsjKXpQ+RfaOYF8ewsENUV+ZR
JCiIxEygZ4NETbjqPU96bjGmGG5BFGAUVd7dEM3rMi4Rj6DzHTWMta4B6CS0VA1MClyeLQzwNSWs
M62LdyKPLV9PtbcUMOpc0TI0p2rY29QdsxO9NY6CDWMgrm/bQzVR+kdRdqprAKu6DVh8XhSSAYSC
raP0Q19XPHYpwntN+rBmyPqSlrsyu+jJY9A+p7bhdz3pmlnZ7XWCgTaTLb4iBa3m9pXmdUJfTcAQ
afXoZ0nrdu8Qr4oZ6EFX6Usd5+LI7LNA09e9dCXdHojnD3V7xNwrjv0bA8Pw0sz58XY8ywZKeQMH
81pPcS82Cc3o1LYDCnftR2TZAIBc+Q3NhxOuHl46Gk8kKLePDoNGWK7uiQcOkb/yDDyR+uYmcA/N
pZXYtN+iAE1U1hwdwu4cL+xZw6B21eyLh2GbDjGHq3r5gqP8ilCRRk+febvJ016oPL8qAf0hNXzd
K19i2p7k2s4TSjZ6HFlsQ0+Nf7ctK1tnVIyDx5yxQYw2IPPub1c8qd0frJ0cBZEnejbO+BnhHBDO
jUYgRiaJo2TMWvjsXN0mCDBl0W9ZK5urppnOVgQ4xTXX5FSWI0435b4R9OI7pOwKc4vS62yLyBJ9
mrtV4STXUdAWBxmcASQQUAejZtWWxknZdu63c371LERdQyKTg0uc7XJSLOtxW7jVR+KBw0DXBu2j
nLoNOdMt8Gv16BKB2ogJMmWE9z9zzEtoTKehl29EoMRImTGY6mR/k04ybm4PoNFyx6ZWdEX2G0Eo
5Vpqjv5jhiS6NSJDrYFXknC2iN5rjS8iMZYnxDLoZqpzmiDRC4voCEs1Xsucs3tGr78lO9KuWCDK
+LksRsKiI8z3JJvyNTo/2wYUWO7o2zZumruqbJdcVegZWKfgp7xlZlut0n4YMT+BRF18K1YEoihm
zVgv0dhb8rXfbx+g671P2SzNuuJeeBxkbRaGFXiXHMbOUHDoXxJwsJe5WbibLWpqRlynNBvuycWs
UFNGp5oO5DpL+u0QYWvMhLMjKV3ysmW5bWeE5Cp9VqJdd076PWr84hhCLEb0RtK7Nf8kr2aDoNa7
I+zadxOaxK1F0mbo1gQOeHwdLaAk2M3P0p53ztjIfcSLIFct2G6N2OBL9asUcEqyzCt1Axl517J4
T/KUWDYeML4mXZPWMUgShRDjUQRtchmnDNsxncBNbZrBfRGnL64zj36qSS4OZhJfzY6xaguunDf0
SyRaqp1odVvo1dVTQKTbstBKY7ZpeOCPDPA8ehXsnwSzxW1pZ6VLeDq/hdZcsMLhstC5Y1IrO9nk
5awiADNLpV/XHGrVjJaQqBs/RCiKP0e7m9PiSmck4m63728L8dzj4NBCZ3u7MbHfpouB+mNa1qq0
yN/Icsr8EdNyEaX2jpkvcYxNizKKlUDXzzxDRH7bBW3NmjeuIScOcb0Ws+o2mKfetbhHqtr94ioi
BQv4MzU9Ij+2zbPVcM8bI+UeVig6AHqirbF17YY+Stc9wos6x5fXIfw/mpm5ohkn8/5aikWxXHLz
FRaCs0Y/EJC3SgzBuCbh6yBNovC7hpDP8tWdUm19e2ORMSMFGGCMwr9CiXkuJp6CmueZGZM6pmF0
6BKD4DfckZWjFq1pukdqyMYEql7lYOfk68y6tL79jwlyge5S+5rNAlm+GjCHNx+ZEcsVXbXHOYQl
pLlQuGajhOCakPraqjugYcba6qKjm6NIbjp4QtmI9yRKLV/T0LHSa10V6fwT1vhIM0QoJjRdACrb
t+v8tTVJ/c5JAvLDEKx6Zb/0CT4PJy4tn/6gWijRDA6WF9F5NSGcH7CAmbFnzHzrjuY0VIt8KMAz
DmdvDC8oI3t2ihoqcUDvE1sF9bwO82nEXV4ss8GOHOecfOuVI9uP2KwzH7uMsvxGeM2hJRG7bT+y
imQpTzzmxSzXurgLx85AY8fz3iQ03Zvq4srsRZ/rh6iejHVgke1t992LbXWfhqcVP6I03vRxSIaf
LF5lb/ttBHUXgdIZo/lz2OIQjIjI2BC14xd1f1E0WNdmkfDRy+wCQTrf0rxxEmY1rpkZCBoRGttD
dGi6gas0c3/RhuGegXKfU9FsQPwdQGVNCLb7c21STOCwhP6RGpnf5q67HzaZ/OwAvfkiqHhfqMhW
fcFTyGrLHUnraOXBEYJjC805urYzCNGaMEncXj+MqkHJYho61ERc6UUSvmaGOnDgQ7OoPd/+QdfU
4W6V3QPoa+DzQ8wOXZJJS47c7Od2h/k9xmJY+DVtxozToj96IdgHL/j0JBgPRUTeGnXxgFQRTD4n
xm0fmtYzyE1E8Mi++sh+m2aUPwgS0cnU7hFXNtUKEmFoPki4Z2OCw6driwMGHa0XDcXWWzRE6U1O
hJ8/3SV0CtY2sljKQO6iMNgDpnzSYnYVLWoWO/GpcOUPl9OKbHlS6yhC0uzpBoJpWGohYJHIAcEW
YlXrNLZj06AnalF8VGKWe2canqI2eeIJ1hB1s451GPRBemxMxrW4Lb3dzX2ZBQWou/7AyNvbmO1I
qZQhXelUcc8h6dHQuiWbkVVz1uadxkO5qvLojdac8Ve50tr844yfLmniMILSEwQ7nuc+mVkSraoZ
V04YNjNnFDrX2liTkKeauxCsMzrC1o8Y5ADEQIoW49zn9rvPyuMg0geTWcfBS2HgiMeRHXSNx407
rR1wXev36BhQ4VZ0I+tyxosMUrXOoOB6RbZNeg1PQVxlq95VIUOhkMW+m4qNQyTXaI+FT/kJJhTJ
HpY3yiFcMdfKsoBHTIYFSAbfT5OD67OsklpJ40eHTbofY6Iay9zG9XRFngX2IMSEx+EMxIZ5tQVo
DwfLGjqkDATKUtD2zV2UzsmGA8i3kRkprgEdV/86yQdzNTKvWC/kbRv+vE5prTd9uIr1ErKi1+Lv
Vj8XHfYBvg6Dz9ZPbWLqkH9gMh3RMzIx3xUVCX6sSqsfURcneyu5dkGDgWJ5bbCWj3GCW7FN5hen
IbF4aqLPsISMFsGJzXgKQgPnOglzhZ+SKIWJptVWjWatmiaBLBfKk5aw29bqKefyMgnCX9Tyo3NK
zgGyPmAD/QrKhnph+oymbot+j+u4FJi3r/V2VZoay+F6sqphw0K/VKCZwONhtNRFjZtVK7Fsaci2
rdUsYkCtAvnXcnGNyNW2xj5CILu1JPW8mckvM1YIUWaEYW3f7W87nS3HBwIgfo4WZWOgo21jY12K
lnIIz5qLBQ9kq7sb0fcwkkRvyl4NNooUD3Y7vsJgeBBLLwWBAclt0wsteJSb1RWt1wLQUCQHYGjW
TbB0Wrk3xvbV0qxfSNdxgAVYUdAln8N8+Vy38m0pi/Gz4YOPzddiYsOcO7FAdMkmsovE3OWAQF0W
TxR+NDiZuvrxwEvPVYljHq1JYSevRspGhw/0R2cLi5Qk9TXup3h86cIFE6NxXClhvkgrAOyXB8yd
k298TPFOU2BP8iL25ZyDinPdS+TadzyzPD0hVpbFFRnXbns3dPFWOdQJZa0/6/yjkBnSSz6S1Tuk
sth2Etq0oyuofOQGH1uUpdjz5aMHyWilpsGfsb6vOzi1W6Nswm3GB/GxXSV+nbJ8RYwizN5Dagmo
xixIYq4rHs7KzKKTrHn7Q5mgZbdzQqjQQB4cBja+qGyo7qVR7yw315BWcYxMo4qnMGy555npsVef
VU7VjityKZDzPUDEwp8Fp5m+5KVI7WDmUYH3R389dQ5dbAViQCG37TKU9eH8YoTkEvLwnGCeJRta
5hzf5bk/dUyBDznySp+v1VyBK2XWUCaM1JTxNgJV2FdS3VOJuxCScPSOcMfg37GAh93vqmRKGTIN
gb6VX1j2rUNHW9/5mPE4rtvQ5IvGU+1LVjMdYfbeETH0ozCYoSyBWkTo+5JMtvvqheJctPa+ULF6
7obmDoj+cBC6TjYEqMEMAT9ys+wkUH1sAgO7d8n8IO3yDzEbElU44nwViYfA5niaGB2MEPVqhvMn
BTjx1ACOfK2T0FmWbsPYSr94IRAMFj8CyTCKyoei0Y4EnsF6TUEh2H15zMuFcRMZ56ym4dhA+yTm
ZhOHC4Wnix8Lr7GWhLHCt8ozi0vCU3LJV1/ajEKvLYODWbjMkknURa+SotRnBsQuxjEDYhJLIT1P
awW65sQeNVMnlncWdkKCtIFELH0MuIjcLnQDJLkDItZ7RK08zpqbbgrHcrhTh/mKpd5Y6cx8ppxl
GekORTL9igb66jrIDMYtXGal6oPpVjjqB8/xcUefBBZepmOvcclAWYzFm4ZqALuAuamb+ITF30IN
QPF/e6N5wGPSB/AkRc2oLc1IyLAtHm+nvLiqbilpomAVevOPkinplo/5LFpm1M5y4BwR+GpMVA9S
n7a9BeM1kxOnlhIWvGWTkqZD8neqdANfYD3ZNH1vrxngcNwbU7Fc4d4fRLybNcp8KAKEBLt2zPld
45zMZAkH2F6hlikx0uD7/2V6ZyWdAYRNd7BIdtyOheeskgHQe49PfFml0XQDo+CkGgl/SgvIEpyl
XIy45EbkGeEJkTMO6wRNvR9Y0S/aHMXWFAMvOgUVh5Tpt8i9h1s/SXiv8KPq7a1FYAq0OhLL1EYy
eytQSx4rg/OHZRO9WuXhVugYUz2rRbmJECibUGdIXIC0O2kd1NZdoRnHwoBtTXRVwVkxe+xQa22L
DoVHriLzUPtmSwsvrwDJJAa5Tc24U4mG2z+nXq3saO/2LQnIlbOF3fDLLpvmiM3lqneq39IWeQqN
4lzotFGRwHAGML+B0ljHJnmc+gk1tRV6dwAO96nWI2uFVdaxO7dUrrwmwBHVZuekFfvC7spjX7TU
IHMU+4U+7Uks5eg6zI+eQ7hWmrAool+mq//g1o56KqKk4PwzzPyhksthkspVN8XRHug9GohPlT5u
aj39vO0lw7wQsjBJgg76nAY2liYQyNOB9ErO5hlG2xHVMs0y+XXrVRTQaCqJclgbWOxqOjnlsgFR
d797wXA3NYzsuYo8b3gbm6ou/H6E8B03+a/2vm8kaTbx9+0PCCMhjcPxfrVzxtrK4brIRlR4OU+s
5G5YzaU62+Voro0a/UFbf2ZK39sGa8GgQ2eOMGwn/dttGaK5LH3O9K83ROOMWQrLmr+1cmNAR8/f
uP26l39AVBA7W7IH5SLb0XUut0k7PLSdutcEC0xLSbeup/l71r37MUCza+Lfuf3WkDTNthQvaWMh
/uKURcGHSgKC4A9yPDOIseSdJbI6JvpSlzusldhttmOu76nhfqDUso7WwJk3DMvTxNkxp5M0d1l8
b6JbXAVkD6NaKD50jVvXNN1oV+je3svZRvFyb/Qeo1HpdMZTk9O/yAb7sGCzshZ6dzI3J/j0uJFs
DjiVml68mO90XkJZBi/F6770iwqHQY7AARXo2rV0RkwVkfWCAUAczWZw1ggjAJMICmoPZZLXD59J
M0DUoMO2iRv0g2Hj8kXeNcIN7grlIS3McHvUeC956jF1uYIuLtqA9lUTwV7ESpxvP1iDL6UViuXj
w4xvWceR4K86F0ranFJTgO/g+F/QpUly11nN+UCv3Sv85R6y3ekAGHlvFrR3ZMrGvKyZvPrd4oNA
qKo5drxmNM4yuZRlCQEsGZBAI6pxdQRWs/FKhCKTfDGFzhlNyGLT9ckpl6LYEGpxZph/7Ab2qWok
lCKJjQgw5rKeArq8nTta3fk5eWKAMQSseek7NZS7Ys5/OQPYGiLfdWuJwEnTD6xD3pkyC+kK/pVJ
x+zVb2Q4zUdben6aQdKTgfnNd+43BkqDwqFvz9iAUXKDqD8AywAPC0mhaQIJ8g7VHM770AsfPRjn
NH9KImFgQ2ONKVcxZFCN5Yt0IUQKEwuN1+sry8NKoc/pifCI5y4Q96X5JhW/FmnDHs/LlzRQ0CFE
3EulNZs6HsWKUI23Jo2+zCI9ESLzLINHdsuFKZhgRJuxw88jLMOaUUVafDQVejNbT74Y63/GL/ZA
mcu5+rpQS1gPfMZ2iDnHozHW90i5Pyg/T93E8K32glMpMIw65AX4dtxzsib23YzjZ5BLa/DTHRUZ
jr3lPaiI98GzaNjhFS7BvHY5R9SK7uFsD35lJh/k2lAeqPArqaqPiu3aCz/Crr7Hi3wYvPwdTliW
8QHKND+Qz3iJjZ5cpfQpnyqa0niHLKlOJhktK/qy12E4tkXQrcoouLJl72VbfdhZdW/kOfLD4sMO
umQdaHz6+p4J67NWjvsgya4G+9HKjbOOdljUrFy0M04PhyRvnatRkOCrrHdLT4AsRr6h7Gfcj/e4
DbZR4j2XpdZx+5p+Y49wyxwIsCEl4Zhoh+VU3Mbsw/oABqBKT7HHB+V9zTN/n085j/kpHZ5aS/sB
HsmPpXxOEj5LVEd0ZRjwju61Ld3nLFQn7NPPtsGnprTwc13fBRAy5wK4AWX+ypt/suo9uM64MRyG
qHocusiboi9nrAz4Q85rlDuHzuN9lFxq2A0ZXdI6H/etK1+DmE3edN1rbcjneLTZDiURTqigV5NH
xAEunDVGfxi0QPX6gjy6suVi2trz6Oan3Im/hMO/iujhqltxve4AzHg+x/d72Axf6ImNlZModI8Q
06eNHKAT8E7Q92yrYHhHN1dYeFoM92rK+qNZGFtAE1dY1K4a6p62EriVMxp5utihebqLO/dqy/Jt
hPLYptkXynl35Ygem3XK8tniSwf1vvaUvDae+hiE9lsgy01JIO/FUK+Qp3QTt41KPgrUtbe/kcbT
ERrQz9svLF8c3vjt3A7n5Tr1bv4RAZhHVETz1wvfNZd20Jh8SZsAXI9UkLblw4Qet1cZv06NdYJS
dKXO+23E2m8OhqsSp7Lb82J4gZ7DPvkwB4LtxHSJBJdr+UXlFc8T+twJI0iIAhHgK+tpGfwG0LPq
HO1slPBnNWo+Hud2z+z7vpnc39PMP3p713inaCDF+e32FlV2KKB/LY9gmPYGKw0lf+byVnKDWQ+f
jmlbi5mav54jk2e6H21Bnrss6eVvQ/sqmzpdaSQ0StLRwvK6PG1aXXwEdfqzHdE0EkFCDYnQc11g
GsNwXZ5sMf8O94N4xznt4jDm0QAlci4sb7/8VaZDAGQb+7qcbdXU/MrS9qFKntwpI4Jbc7gvBR2b
N5nyEFvLj8K1ecOtvkVA/Xu57q3iggI0K5V41ypWRo/+Zi4Ll7+r3rM8owNceDwQFsVlSLwhrQ/y
eiTH0QLgOnonLoP3NMopo4WR/zLA3ROqkFJmDPcJDAEUhR/GJCS9aeyyVfExKBJAW5ztymsfODf+
FDd1RIm7Hezk3gvVh5VC3YwrfZ3IApVc0hwGq10HgOaoBrNVG7YXLh7ICZMNTseoqwo9BQIx6KuS
c3dTNA+2Y3+iJSYspM4OOBWfi0V2r3TaKGyRp5pykrbZ1eDgudGdHjALVtykpf8BZZ7RqPdosr1s
A0VgQFg96dz8Pk4VkMJYeSP9YM5L0cxEYG1LDL4y/EXr4CVIouKhR9cGI3Enx76kZbcUN8qo13Py
KlIZP/EO931PlJKeeRHnXQy4WeVlaEdINIk0YEotW9aEbHddthcSwchvDE3yoo3stRMNuV3JBOSO
tNNSYLFB1NandMmUm6xlW8I8mKadu9h6GvcJAOS10MAiBPgGc7tZYUdkXlhIuYa7qljIvhBgcW3A
CvYzeKOA7HYLzSjBHz/rhN4nAVIMJDqIhTq/P03VY6B3flbAvBmgQ5D3fUfo9De1P7pTLX+i1IWL
iDlmaXnYKrrnofGRGNCvI8Kxc2hUaUX9JJv8YkaYfTN15M3SYdCebv8ofedyQwFdYElO5mQV9bxr
IITfifLAqPXuuJpxICFacU51ymhLm81N1SbfvaH9RlpBOh4U0T6S6EVwe/gcDMAs0yGcARv+9SPP
Sc8rw4egiO84fLJ4edmdHJbUehk+meN9Z3IB4Ot/Z/bS7OcR7mM+vGZwd/Sq03kJdYd6mS3Xy/Hz
efP69kDEPXTkohUP4Sy/F3vwiIfFL/NDMgFjtDtPYoTd5WAvIDgoPHvhdxdRsAhT7m6KIqqGDymq
D51jZk+XnZbZSLAhU47MHN7+Eh0tDxo2nWr2nvQh/XBT+8nOArGyQ+HfriGSHmQP9Npwz52tiLdU
6iTZ2lb0/dd9NLhPQZTfxXTZS9kcdNMkvqUAgwsRtEiHNfSn8qw1gGF4EpX7BAHxG2YAz8nyJyfd
eG/EfFk0UUzGn25vsZw+q6Xsy6z5qVIhNGqvuEzknnRRfCRz4w6ryoeonX0JKdhJMCRYaXzBl/Ks
a4RaNjFODgZOlWDhqLMULJSKXgPWwjVb9+Jjjv1xf/t0Y81ltN0ipssW7To2kolntUOrvy7qS7C8
ZYe7b66YZwwNjXXNCT7bhJKYvmbsu0b1fltCJuJVw+xCVQXrIu5ZVtHajGb/15W8fahg5Da4/dfy
p6TImIFTpZk4AdC7fAAXRdTBBSbp7IM5KE+wTL8zjxWmp083kV3JXDP1oSMyJch+dSke5pCe6+2Z
hfW7yoDMr5XDUphilKXu44g0R9BBWfFYkOKPHvF0LnTy8gIPrNS0v70lPYBgHDYMbfKupoMQWusq
t3ZpZ+2horwnsF0x6fW7FPv1nbDT8Q64RELLKmflJrGe5Zv4SnwNmXciu8k7GbN51F1hE5ijH203
zLeJRQ5WuyyuKm22OBs1FhkCZlmyt12TmtvcoxavONeZ5B9BXeUwbCNlLUZAG8AfejhwhD1kFVjF
NqH52BSHZnCfY4hrNJrfE+n9It0BbYYVWaAutk6nD8w4enfdnka7vK9ySrU614vHEIRjVzXNDq5H
vc5zcDmQyRYcIzIIXMJtvbBoyPLqRkZkQU+2GejA117JeYcvHWsOFpY4rXzXhl6q22RAu7r3ojNG
j8c822NKe82Vog1gQ+0a+aSOPBWF+I4D+ByNr+sjIbac3xgaLi7WssHuae4IRCJdbyznVVWBMcvT
8ZBJ6Ce9IX95xJRtrYZphpvOtIkUW4CMr3zG7uhK/UdpQJBURskmol2Ekx6S1DvEgpyeoeLCWJ37
GZAETUD3KmNigTvGYeT37sqarcDlvJ3byHTpSETGtE9rvVsXY3+ZB9qYennKEvFOpvBvvVuK1+4L
mA9CCIbDJNG8e7TCAJz53dSsa4OWf20QvYIDdBtqrfLzXhtwQobDOswrMFeFmu5K2f3AMJL8kCPM
8CQVQBEmRE5mvlNWZZ/heTSHohPPoyATyIjtq0pSdu0h4pmLsbPyFADydeDzIikoH4iNWSFrgAgy
idMyuR4dT617q3unh6gHYkNNcUk5g5p13BJ9hTz99uOmVmeu/Ssc8dDAGmmOFiDZDBdVQCQ5U3x/
MNL2ePtBX/C//svRnOZvvzZiHYCZH/ud4oCyUiTgHN2kD/eGRcpVzEwrJ9AIJChBv0EzHEeVDsfb
f+EyGBBFMNcODZRuLZXjkdE+Qug8pSjBAlzsJ2v6KJNkustCjuxZUeL/5xDdNxqzQ5nOb1H62iTm
gq6ohhMdXvkYZtY119OZFke0eHQ9/SSFPT+6tfihJlNeGN6+Cx6RSGCMNGtva9v9eLWqdCR1jZFC
U2oPt/+7/bo5GwLAavE5aeO0q+qMtqaTT9doiu5Tac5H49rqqXV/++Gc88C8RJIRSZ6bBZP9tr6n
wdztCosFSVWVSafTgrFDO5OWChbv+3JxddCEqdfu8r9DoTtba3I9nzjKO4kPZ1czzGm1cfBlQE6f
645iG1PTbEogaSebHmiihgxbkTHulem5TLR0TosYNNcT4tU1jWeig6RF+33IfwhCMlEWPytt+iI4
pD2Kcp1F2r4DKvTAiAujpOe8BQp5Vyll9+yG2bJ3M2NFwcYcRMwnrTbb+0BjdZwa2m3x4HKyUIsR
ZqI1jx+iN+9yevU02EI0NG76hmKfMbaXH6QHXMTqcYHGeQSwyiruaWbEPyYTV7uRRS+l0zyi+bIG
rDhWRwaRxuRMi6/AwWgbg00yppbYer3+LiaO7cjStLxlZkRKoRcS0lrrMa7iUMhjPhPTgLhErT18
iJHppIzIjDd+9TKmNCW0tn2UmkZUGMTxMmJmhid+7Rk0uAdTh0RePBNZUIOmaO80IjT2mMi2KNXg
qIl3ONcW4Y/JUwVJaQ0wYTh3OUGwbmwBPOunndPV6Sm3ekVU/dDB1x+ex6yyd2GAvr6O+w+9KR4R
buQbwrD7HT1JCDEkYtsskihHMJBiUHrPZVvQ9+meQ4BvcIeQXbjaI9Trw6TF7kPEY7/hbEMMjJMS
o9h9pV0EVgsk3KYr7OipcUnoYvcv9N57SAmvWnucX8B9EXQWH5PImy8F0wg76T81s4tJWUztQ8ix
xrCdx4W1DGRjRaRtfs3H7v3qRJn72ysd2l8KtxhJxo0KcSv8J3vnsR05jq3rd+k5a9GAbnAmUngp
5FNSasKlzMqk955Pfz8gsjtU6uyue+ZnggWCNkgGCOz9G8T9m2hKLssRKRenzp1DZ84/mrngIzrK
GxJ7ze2MPinskDiqCdrMt6GPbNiIyPsBDdZpJSKjuRhtOz/kdTsidmHyYJvLLnWm5hbYOi947Eft
AXWX9lBUohSP9NP7vHRADanVag3ZuRhvnzZhe9VwOsCHdeooZo5YTZzPW8f9mdZBsx96DS3DxiM6
VhgH/qvRxbx05sqodGdXk2uoDAalVRAejChxAOGtU0SUH6LAuUGOuL+Mu947aAXmM5Mfu180n1Ew
AdxCFOl6xPH+UksJK4/QMuHDk910MB9NkKdApvQwzTDJnKUstvgWI/oe54jYebDSW+tQIl1+VUUd
0ND+LnIi5j9OV6POFRMlsPr7fslxwDMrsffqbh2F+whFV4woGK3M2KaiXUf/TzwqX89pflNEevRQ
ZsthzKobDZ8CgifdroK6tdJFE6AEFT31OZgD0yVTOhhf+uxJny0kXhPUWPpy/CGscN4iOpmgYsPn
aDFMNNK8lV416RqelsWHE79rTZtvGGBh4tK0X+KgybZd8DNgnvqkB8M7thf9VjAMmkMkQiOH/2JV
pTdIvIAUKogO+46zHgL9awCA5NLLpbqdGywHu/XejKXA2kfjo2olAxoKFqY5OWRgImop71XznAoH
ywq3/QGaDwZWsjzZVbpJi9ca9YL3AFUuoLmgJcim5vNLmOPKCjQR/7C5fOjNqt+4sftgTfCNi3rr
xO3XdDK+BH33o0AJ/rIP3/V4/ukBJbgwLB+X91nSueNYv/IMZNHteI9kyBaJ4OW9jr8GUQCExAQZ
PPAsyk5DRqswQC3W5IwSm1SfBEYNIdzbsOyO40BqOdcz0DJ1jdg88XgDfCUOnAeMRKG1kWiyg59t
OeJeQ2T9IkkT/W6QcR/e3Ng99oBxVsiSd5f6rGHAW6OOucCRtfrgTe9Ga1XZM+GTfHnLuDEGUFry
CXdlbfkkECr43BN6JW58U/rOKsZ+7tVtp70NmpKxM8ZeYlm+EPeMb8GsDFsUk/lEdT70tdDHlSR8
x2Dga4nb3b5ArOghbNLvU+BOF57RZAfT0q6+uXQQqFm7iMGVTOWBA1QXi4/ykTfRwe/8oU33aSpu
Ri8hoevj41f2WEYiGzruIh3B1XRC4NkixR5rALYMBzh8HPkGUi+gp3VTIC5TiulG1YK4s66adtnh
iINBpAkexiFdkXToXhDQ3muQ4rsJ22zRuzd+BQil8l20rclm+cy83KDEz2zqnoZu7sj68qq6PSq+
OeHDOTSuYxwLjtpYSJHL7AduTNXK1CfvGvW5+6zBegcdAFMCHJrJm9YZxp2EtP50IL6T8My+NBNo
E+jV2FWLVdHfFiNgfRv4Q4BC/EZHV6mVzrI9QMc4Lug+mBfXhd7eyKtNDKADXlIQP6gCOtzluW+W
fNOXxq3KXBkNiLAwS26xzAafPxuHehbIFPYd+dKYE/uiv6K3MzdZ9c6MBYi5hGVhdU6EckT8TwKh
VDZn9KWQ2V6dEBNOoFsSk0kf528N0T8y4ksAYjMW6RmIgBF0LQOvJcINpEcZo+eeA+xfv6w7Pk9D
mn4vyJIFXXRt4+2JGgA5PaCO6EMRAnHsMV3Nkbc3HftmVBm+dr5pILeFi2uthwz0rILYJCOAPC80
vo69ODal9yKTfSiSTUCVJPwO8y+zA5k9gGBcqT2ClqFGtAbs/+gBREMJjedTaqsxkXaIBtgPLSFD
jwvMsx4jB/mPM4frN4QY5Tn3gRCDj58w6Q1cF+SUsITzibFYW+hBGEaW7OCmoM8IBJ4gGB+CGJZv
sE18wDsWaPVLC7y+RdpJUTHCymYCPY57jyStypWhKf69gPpzGQqZQc2/46RebHwJFjPsaq87AAUy
9CF3xKU3SU7PONbWq7w5pzshvTKIAG0t8wmdWtAF8sHHk38wHbwNMAnKt1WfH2aLdKoN2iiczPim
8C1EeKThjTdO+2REUzLJWn81LOZ1Yg1/x7Yy7b+Sh+S9spiPCBimjgW76ZNxHh7GSdvxtuwGDdVj
s9cRr6/vBREYV+/zjWIr1HX2c4l1jN7RFek98WeADMJD2LZXS6kjYRZz2YA8t6af/FSCe+B2+EaR
WUbUWX/A6WZe15gkMCJ1fk4m5qFSgCE2HOtSyeKasXENZ6ZB2Lh/zbvuOAyomA4xaCEEgQBf6Qai
bCO4LzjxRDQK7cYIktclgk5BKFvux9gbyTC8UxdkugegdJ2HhoftTddGV9+HE5ZgiTUy+8yd18DM
joumI6a8MkdUbpyOdCIuG69RQeoSEMmumHL+UV2/R9Dtu1YWaF2HJDoxOfW3owsCDyUEvipNZmzC
yLiS9wfdh59YQJiXMtQ3emS7SXPupxowqtnBqM8cbkI4l1tsCJAxq/EdmyGYuAPHZTbdX+JMg3eY
jVL6rJvp3RIHj0NKjrBfHLT6uuDV0xiPOhVaQlmfPPKgNkVAtLSGU40UCPDtdBQPNXN0/JnjnyYi
eBdMmhH3q9GNka85IvY/wwabAUAYDSZTqzZuEYDY6jOJHLWFTuiEYMZCJsAnCeBU2REt8WOJhsnF
KPrruQc0JQ8jkvSW2xz9zT/X+O3bCJfSYbyLu6X+6W3MdcFAjEe3O+FBUu8wxjKSRC668mUCtgoS
/KByMG4BIirp0N/MzcwEA2j9wCAqJDAMbyTc//cexZQ9xqceBTaZA9VRh7b5b2Qyp7ESL7SceDen
GRzIGmE+JWGL1/m01kjuYhE4orcB8j4iQiFhTUwQ5d0kBKTdM6fD+QkT96ggxx6QnltKnItNPd+V
oesAf8yrv+MsSpbdp0u2ff7dro1/lvFvrEAt8eq+zDrACMgiBh4ohyASKKQFPyqCersoZAKJZSvA
oFq7qs3gXkhQ4yhBrurm/R/7+O/Yx6gB8B79Z/bx8b2Iu/Lb+1+Ix6edfhGPPe8PaEymzZ/B8ihk
7zz+aLv/+YeG0MUfOvFq6PBsgLMI/MYCefHof/7h6KzRTYeogudBXJWc5H8Sj+UB4Sl7EEYpXft/
xTs2/b9SPaUwAORluM2W7wgXEqYkzn4g61r0NADvLOfaLlH61htGI145FAckpBCGJILqS1sJYOjp
VS/SEkkIZJmzzPtVFLIGGJ4xXZg9n9tFfTVErr5XmxfRne+jyJdpdXGY5IzV6Zpu7+Zf9OV9iK6Z
r5oduYOkQC9P3IKkyNdoVOOr6UZyrkwIw0FJKGf8m9U7ESbppUHuyW2wOnHKsB0xyV2wKLLICOkd
6gqDYb6iUhYXO8ZBxSGJq/KQlNmfTLosEH34gDqi8/aLQWolHWBH4IOwIvIU7d0WHx29zt2VG/dI
7hXlg6aJEBmVXkflo2oQAg1N5tT/LBgb/lo0K8PConAGFzwkiHYMxgvxYljOBBiBEbSGC4VihHs5
V3vw38OBkw4HVVvkota75Fw6rK7Xpj68IYeEY1/mUNxEg5Ud7IpZO8wWUR10Ri5rFPGBA/aZsaPY
JfLeqhusamUL8+bTompL5fNTNVX8bjcyniDHCQNcIg3eYPdIASoGRcm8iEndto2QqEwCjnW3vNM9
gniXs3K1YVrabP2vRVGsfAbwh/OR5jnGoAdrLWgB/X0ug58z6SgGLkTpAaMGv5ZV7VwsKN9uwjHF
0oRg6rmYZuKt/3GRBDfpuyDZu/K46mTnQp32vLi0QKyKsovXauM0s2D8nFcLdX3nZbWRuj4ztutt
rdsHRKOyK50Q+zrMDJmlSet9wAQ5Je5ywJlmOKjauVBtXT9+MRBs2milUx66GIUbRicppe7FCJuo
BrXOlMttzvwOPGKyGhfMR+wmXRg0xfcYHKMTNL+YSaxdMGXe1yZwnUwvHjrEtuaEeW+0MJkPZjin
U4+ApSXM9CZwK6a8rjZfRzGa5PWQrlMvSb6i4Yf1XEpSv6sJm6PAG351bAv7m3C417qwvpt9ULCZ
V77GxRbl0X5NwJpcwFQZr41L+DbAOEIADgaobQw3eUU6r46s+RXDSmIrLoq7viAcHXYYc4BOfgo1
YBkWOeGLwRmeyzEt7pMsRVe0Bm+Jp9JA9tHcASMJHtPBzG5lWv0iMNLxtbDJuIAaTjfQpNYMkptX
jAGkyPrw4PiaQArBflXNeRdFBNhiY9N1Vfua6Nl3Gwb3htElOAuQ6I/hoB1wnRW7ZoT1FqLDvSsX
jupZlngVZvIDdZzyriRU+KD3zkMS6N26iwZjN3nExTPM1TZxnJmvxtI9honl3RdQqO8GN/wWxmmz
CWsr33L3xm1EMnyNe680PXDNG91JX5p5wmsYeqgvnO5FwMEx+XULqZkDYBSP+fE8vuoROISqhCc5
JntnWKaXYzrM3SvZY/cKzbAWUWQW2wqIMFPG8UBOqHv1QiD4XuzDE27eJsDdR8uELOm0YfPacK/X
0ZLjIiX+HOOyf5l6/dntzfou6lJxEBrShH1gHul1mkPeGuEGtFUru7rgfo5CDcJXAhGkHzKuAvXT
KAi/xx5ELg/b3Du64OXQRCtdkyOtfAjfjHKAPF563zLLhuCojeaNtwT2NQ5O3aqcbPfbsqnB411V
hRNAd+inlQ5T+dowzfzWNckndMkkvuU6KFDEannR6qfORQMPrnK0r4C737ize4tt2bML4uzbQugf
mw9Tu4Nzp19h3OKsbLlC87a65TfvqYjHtd9oJixbcddZRv9gNyAjAlfE37SZ4bneedVD10TWgcg1
OYZiYIrXE1uYicqAsDlA9anfj4wColWGLed1Zo3TvQb7/GKw5+UYlMOMExDpvx7x1HtMo5OrkHzu
usvq+Ft8g1cihjRZVd07Xhav0d0prqbyok9N8aBH85d2CkcZkIpXPsCudVzH02UOUgwiw3BwPdu6
hOlvvSweabPIvwvN7tmFRneLfVS506ccfCVGF0bOZ8Sf02f8iK6Sdtbfm4ppRxsPxcYLSBb2aGCu
FmiQ6zjAdM/P7y3T6N+yVh8IUgALqhJk6+ZWA3QcDxAd4ohuq8LtAzqaM73XXuKvK6vVt5gPoOHe
uk9zSYobIuu7PiJ9SEhOHAnf67fIUwMYdl4bwzBJeLWCYFCzqXrPfub+oWiCXOAqbTN3jRateOt4
Z8wl0F5GGz1FcjPNpk7rVKbVarCXhxk91bcIvMXGpsubITGvzcGxnnuk99Sz6cA9wtrKvSvPnuKH
siOOLZ+ZTqYU11TNOjrAV6Lejm+inGwgKeP83XGsF0YU5WMQmyl8DdNC9nHO3n27xU7FSF8WgCzQ
92BxApCbMEAdo3f7e8r04o0gl7PhK8EgJG9DxKlC0u5a9F76olpHdSLA1JCh6zMz+mJNybHVm+DN
BHS2EmboIuHc2w+tO+0jpp1x7VbfgQhHS/AVPU/nLkpz0JyGRNWDATDSsH2bNNCYCB5Z1wjZmQ/2
GL8IdFXenCJOV0zxzatmRItZDC5Q6fq2DkT11qLiuEpT0O1aPo4XAzPmSyumd6pt+0cp+/yeCNHa
jTwX4AwjIIJqj2ZUQTw8hiN9D7o5JYGV6i4YMAvKGYABn82fUuadkzlrXyun7dfIKjV4etAtu2iJ
JUtxl3UFhNIm07f4Sjqb2hm8r5IH3aAbCJ01MQ6ki6cVgR/vq5lEb0Wtu/d9bkNsSicLeW+CvV5f
am/CLL+lxdw9FHYNlKZsycDmZbvX9HFYm4XxpgPgv5+6ybyDx/c9JDtuz/WrrY2Q9gs4d1mNuEju
0blH0btGLvWt9SyMcToS7GrRZDSDwGrks0fjEQQHoASpdUBzdxjwR7UT434JyX0vvX0P4x5c+YRF
JHoKQKjbN9gLMBMZM91C7cD4vkWXOdT5s48jFNLEjuadhYACoevIl9PP5FmzEMNc9OorIyl/2xXE
SzIP8Ih6YIiwXUT6XYzG3nOddf4eMlG6LtypALHjXE9JOD4NkBsGg3w+rkr0EkZeIXKHDK5h0BEt
Yec/1ppxpdoZnmPg0mfdtpJnxMllSwYv+6LRR2LLqOO0K3dvTPl5JJJz7JdxeSrncJ9ZogTmiUpm
NTrhafesJWE6O/0TERgCNA3muancfTABm7rBjPpxqldfcr74anf+MfjrMAs6LfpTc90ZiIfZQ2Md
WwcNEnVVZgt8nX4svB68MXw2J7FSV5XL+xO4EG7UooZhXd5nyaMXTdWNum+q3eihvI7ZgH9BTYeg
E+JXV9W4uL1pGVL9arPICR9Tq+ofEtIBN5h/9kCJ+I1ImoCv6XXtgF/x8DIBUVJXxddO7ARZgbXa
rOLvFhm8ArFo+9vYZ/ynDuuAFFy1Gt9hV0cZt6uPqnk0QT8b7lCeTt7k7Tu0s4zxMCKxocxPnC6q
GUEhizk8IAGkvTbg9OQ1WYPQ945lN0hD2HygEQC/noBLELboDedaLffJt4n5SG5Z8xXYCWRHkqlI
bpjQkja24cbWixVcgtzHKwyY010W5NqOfx3XnZplcKEamz7CgQ0oMrOJCjcCIKV+Wl/pskhyKU2o
qmTaSW7k0SEd3eLoS7cSfQpvRl3LmOowtmLMxYoYO+Wti6Q1WpXo8DTICkKqFd6tKprAjPYQL+E5
1GBWLmJ0um9Bf5IKMqZik5PfvhHpNw3I8WNfk28IIM8zoh6dR6fxml1XTtglybWpQTCkxAhFrbS0
ZbkSeCReVJM0XHMCd4PGE+Q8IlCEji2XhEc2LPcoKgY3+divXBsaq42H707YfnsX+WV31/bmuBtC
kIAThqw1Oij1Zsgd3MkajZG6pRvOCjWEcTWaBnkNMk4mRnvLvdAwCG1CNPQd3Vyuy9CO4VWCnBJy
8bzCN8fqwnbqcNMsTnXdMF3HiWEsUb2OrRQpTTfvoDTgJ+CFCYOpDlSAKnC69A/QMhFiVstu7f9a
E3jF9QJ96gJJf+dyoTe/Cfmk8yLoFtKUbfktdx0cLN0tEh7TjZKS1wcDyV2LeWmWdVdqyRsJGF8M
7vCTcLC5U5vZrmdckq4iIFqH9W3jwcnEZkbb2Bq99IVqHI2wQ7LcDdZWO5prJg/LZce48bayw+6W
Lnwigo7usROZ7a2QharFeEJcurF0sFBt4KOz2DtmvpbeqEIHZR1lY3mNx2p2avLQEDnVYqvfelW9
4cfWW6T4k2s9QCPqQlXPRVjpX/3Mr+9BAB0jRCkuzcaD/W5izYaXMGr5VYA9w4VSy0fgD7A3iBBh
8WPiyM18eFdNvufHvdaN5d24g0YyrbW7jRuQ6zYF85HIHWKGw5DfSvjOx2XRxXNnPhXReJk7ES9a
74PKg+Z4bSDdC1kP2Zo+6X6aFdZNS9rrays0pgdtAOIw+FnxkuaP6DEufEz4wMxoZN7xKSMkUmr6
S7GI9RDmX8exHn4WzkNG8uoHahib2JufEt1kPJt12X4QIkUlbhBfKoPvBPLuJpJK75m/bPR8wKxO
qqUXlocUMlqyTp/5m7SNSC1DpMLJkSLNYP0M/beGAVu59lpkBer0R92bebgqEnSkmIrBAcZLZD2Y
fneFdEhzK0rEjIZ2mb/7/U0W1dh1uL53Hy5ALhkN2E9Gjp8w8dl3Q8dXRi8NZ1/5Zk1Gwx9gzxVg
w20+Svi83Gbo8V8Mvg6qAmBfrxExL/ME4GMnrhFYct6ISIXISIT5I2gla9XgODPyWd35zJmeZ4gQ
+DLZ1hrtCOk76HQPeaanaw8ceuaQSpjipvmG+FrhecWtSPv3hOzONRzn5hrGJDr6IyZintkz6bH0
DaIgxnWfal80B+NmUczpJgrKdB/kJTD2NLirveBLNOLJYltVehU1Urcb+JZulP1XHUb7NqFbMaMe
RQjDz6/RSUIZnPFFgvPhXVFF4nJ0ARwkOP1uhhoN3FLM33CpsvHJybK1rtmMWWMtfUj19jnVFv9G
kIZBQS8goZW0aLVbo/Zs1Logl4mrc48GFGkGIAEd2QiSpLZ1ZwTVsC005DBrUlbbuJm3Vme6x3YO
vSMkClDQhVjrcddduk3d93g7TvguGnZ+l5lpcdcLGzxyYDlbv7OZ1ZcDiSR3Dfg/+hIZcfTFF8wY
s1m/xyaN2AX+GhvMrNB/DtL+Ojbq+3rwBfY5yYXbLwEDtQosx2xrm4Dgx1G1RYixtH5b3sf9gCpw
85I0bnMbDjravYvh7ofMedelO4hoNdjXPKXpwkQh+jhVojsaCbSXepH2k4l2O+fLfGiSR2ihorrI
HLO7UkWErtWpJiTDP+/A7+ooZBxLpBSPCLNW+waMrkA0HV+Ge7TezJsBQih84NF98aGdL96i3eux
Fh9mDcWoEvTvU6+Dz8AlEJmygnG27iTeW4aOSNHa9fdsGlGQsPEd0O1oM7qzcazs0jiOmacjs6X9
iVSDe+GPE9IYme1fF+PQrCyd/KWHc/AB+GJ8316iAQOkIm38B9y43E1dYdXXhWH+3EzkmTM0ubcG
PNQLgrvhvEpG5i9WoSPzYsGRSjIiV7Fl3nRumkH6atsd3rneV9gVYZkMX13UjHYZwxhcCOSXDkne
Z49UHrn9qNqacjEwqwaya0rSvzCjRysq7oNZzD9QK0SQUjd0Qjo5IgUrwx5n0m89QAQr2XVaavyZ
WNl3zlB/SYQ7bAT3Nchdd18NnrUC/L+8puNynARRC7D+V7ZRxndOWgnmfVqwhuZ87esgzobJTO50
0GV3iP5Ya3ADPUQC87bXu/RbY7kP5jj7T2YwursyK5Apj6IZ7X4DtkuQ2eI41RGfazsfv+Mwh/ct
rlKQyKNk3cuIc82Koz534XxRJyiOjC/glqfHBdbnXZ7eDQuUt4uxfcMltP9h1ASuLVCEGw1y3aUT
m8ut64X6rcMHPERujLgU9zbtHDSc/b68VoVBWAVgtItihYyoMwpEEjpdZspJRmxVMfyr9vv1p+1P
6wY7gcvRy6jwfznixz3+89nUydWhPhxVNX7cX53m31pVg1qlDvBf1n/8TfxD+eXn33ve93yoz9v8
/nef91SnVoc87anW/H/em//2uz+s+3C0D63/9pt/v+73v+d0h3+/7nSc0xbn3/lxj8+/8bTHhC39
bNbuziTrejAyHHUG5J5wzZXLdeL+phoyr4cVJsgqewxfV34+5QctDvJDORq/CtU2xLqbMkhh9QCa
a7783AqMkQ3Uros1OX+pqmPhEcQGqvrhYODOUNz43Ho62CxzSmqV0WE2bEzVvdeNhIdHkBfG2mkR
ZFbFqdVKNQSCDFUC3AYlOwCYZYKL3UWIpPoBsgKAK1lL5N8/B/ZYdnxwwQSTAsP8gxTKeflUFbgl
k52pvwcSD6sKmOW/amrR0zxrQbmD1WFI2IbgNdVTKx/N4uCD8fnVet7VUyk4tXyq0qUhAWqEsCkH
pnS7Wl3J2HZct2qIR+3ORzIP6G2I1628CFVAwtTIryHZjm5Fsi5kikgVuLSR61PVPIeXfqqqZe7R
r43OmyeyGzovftou/tcev9tXtalNPpx0djrOr1ZV50s5beDmNRJkzfBI/I5nIh+MqgUyWRIsOLxf
qOXfrf7U5rZE5iFPy9TK6RifdjdUvkWe57Tp+Wxq8w97ft79w9V4YQuRVjWorT5vqpbPZ1KL6kSn
cw5JpF3UBIBdb9gMCAxdYbBpSVUQs7e8tW1N/kMZTsz0O9fczxYTD0/PLKQtvHxVW8Z83TF+X/vY
yT1b4atvODA4Yk1/YAbe8eDxfRG4CT2aYPsNKa+U6t33PtxigyVCqYR4rLQJqk2s64/6pgQ298hA
vtybcTY9wYKFB1RMDwgWT099g56hnfnFPnBkWrUTx84zo/WSJz+n2bjOpzfdsKObHnzz7SInllCx
WlCXSDXy9ACOcUhkCxHS9MoZRHCNJX1nR9PDUC7NcRqemqkqvtgoLV4Dgywu2n4mwZRGyw56yKq2
a/e7ky/LBVFJ556UFoImTv8jWrJwB9h7vI8XtBRs32+/YSRwSajLfPOM5CYzS+aWQDqbCvCT3sX9
vgLRfNGiEb1NuqzZZpWMKLtM2zw3+3Nsuldgo8WXkbTbVuthfTYwLb5A6YRhbWI4u9g1UJBQPFpe
Kx49DKVQkkzvh6x079POIKrFO3V+0qoWMFLBcOlfL/Sn1eddiH782vm3b+V5v98e8cNfRHcGtCem
AdEEvTkAAGsPqnYuyCoNICTlalUgD1NDTbV+GEXYHfBKhu8ia+dFcKPQhAu6+ZooyaHFgTGDe8yG
alnVPGB5tpG7u7FFnxnX9n8eQW3SELT/1XjeBW44W56XqzCooUZC8VDmGCIe0EGSNhlZnGdXCwDE
qbH0y3IYYVAG3bZHcmhXWG10pQqPZO7aD7o9ZkLTVTLO01VnjA9A87ZO6XSHc+EGcX9aHBbDYlw5
36qV5/ZP29oZuohAX9mt7ug6y2nR9hk4yp0/1e0qIojLdJgilVj8VObS1aKn9cuu9HzA7X9pV1tk
CG+gJffX3QotvFu5FWINAmmydcJnB2/rAfKIL4EEhJN9np1EEtjI1ibRbGwyaHO/2phvDQA1RLmX
GSu12dDY3iYhcE8UwptWdRW4L30lnnRcgFZaaCMRI1+93kprpOAkhqKaJq97ncJY2zkIYEGTD7eD
Q1Cvw91oN8g0vircdmYIoaqE9iu6U7mMfSBlKxvOm542wkwBnQgAHhMejoeePOM61sSmiZzxYIp4
OmAEBu1YIiIgsqKkSOT4IOSKIHKMyyxLEyQS2VgVntEmOfwKluGFoLnq4HSXBJV+jVw9JCjgDWbD
57KRgBZVkK+A9a+qdt8gNKDWC7nReUteKv6xGqj8TdIY3qErQI2KqdrmST3w8Z7JxMlCLf7HNikG
1wSTtpuEj/2XZ3XTCs5LV/fdMcVpl8HL9fkr2XkGwW/1wXS6wswReuKr/eErbQfjm4tV4F7gzoql
DwRFdcXnQvHLzouqptpa9XvUcoegZHahfv+JjtZHj1FfJiR8DByIlXy/fAGsnhGFeitCuQiikEGR
ejVOVdWq1qstC01jfYObOvKY9kNHru3CEKG5tkUEr71O9nFo64fKjgyAMNZcPall9KFXuWjETq3A
dF4/qPYGXYwcIgLLXeKQDDrtbbaIJzXoFOVl/8/1TMsRMgMYK+XcYrD0o7m1OwQMLH4q4G2JmsB7
vIWrLVEUlu/HoPJRvJEr0Ka9dHNEoNQ61aRqjlypFqfaesHT1YB1U8Aj0JN4g5FCf7BlP3AuPrUR
EwDXOjBoRnUCk0+1oepPPm3oB3yOHG1Jt7aXTTvUIp7U/Tzd5PP9Vbf7/ExUTbWp4vRc1L8XNaN6
U7rGQ9xn9QHE1wXOTY9mpdUHr6hbRv6y6mfedImNb3KpFoVsUzVVLITrf214blTboGNnr0v0sbeR
jVR7Nmb32MwGBpiMv3xoiJ8hqDDNOLec1mult2wmf8RWm9+5gjF8JfqgArdvZfMBe3mqoyYeHLse
N6pNFc3Qz4fz4rkNvikBcy3Ior0x+gh+gr5CBtK8NhE7aQnqFwREQBBj5LUOi4HwK3wIYM7CPwwd
IK3Yi97MqEClwdUWYknZdkmTm5DUxsFTeDjFdVNFC9mfuY0awatVWZkxiFXYOdto48NCVkKsOtzH
dtAu+a/IUXM+YMPZL5jMl2D7GGjLuZNuRuaqEgJTYDmPMYaGNZ+rakvcsmEpdJYUtkXyZ1fmrgwQ
kPTOEsfdWnJiYsiiNeeHBONepPDiTTUN3T4ZHusldnBPEBurgMe+buRAHbxbtIoWbMa67lvQVLgq
wbi8/HAN6sT5AuGKPheEgOx/VNHJ/dVB0HLlp6vGduwf8jJY8Y/YLQ2cCHXzPt/B07Kc8qiauosw
QrG8nLqKtDbTItUm+nJelXVcY2nPxurm8tc7DCJ/wVJubNsJsjz3zEayfwd1fg3REt3SWk58TtVI
Tn9Q13KYecljfKguQUXGvA6Il3rxTkQMS9XWidwlUjM0tdzBzSc/EezUrVDnOz09VW3lDVG1RiIo
8yk0T7dC3Zo2ijuETUw0XWWHKUfM/lynxCsBg1yKxJw2JmmuXr4cVt492iLJIbvL6E8/VtgEpMnb
qGbU6q7MxMDXaW+i612bswMiCOX5uDJbbobjbdUv/HWr+vduaZDd4qLQ9VHTS3lfuapDZAcRVNDB
77fn++8bPeN/M0nX57YT/BPoBUYSTUxXKo8AtuxPkt71OkP3b18wqpd3QL0NGvZHOx9tt3HJ53wX
Vpq5rR2MaeR+DtEtsiIaYXe5+PkP5Zc2MqoEJXL5d0tR9FnXeT/uK1Qv5f8HM4+tZSBhPs25T3wc
mXx1TtvNMQOPdBSn5XWox6FqcLf55ad3Uz2L00WpdaeXxkiBLqqqalSF2lLVrAHqVfDD63L3vupx
1LOLr+GEhLJ6DbxYIJuJJpykesnJtmoNZEAE0pO2bd0Krsiol6erTFRAS/UBUmsm36kqN9CGqicf
/qk6eW14sMW3LgAuG6MdepjkvN5N3GkF7AOLANl2XoGHHenEJSNnatCf104O9HAmpp1ngOrCp0j/
KaKnCT7sbj6ZxPwfKPzvQOFCOJAe/jMo/Lbo3pu4/Asm/LTPL0y4K/7ADs73dWG4wtOF4/8LE+7b
fxiAsW0DlgKIf0sA/P6FCbedPzxHCOFBXgAaZXofzKiMP1zT8jwPxpQJ78J3/zeg8M8UDkDgBkwJ
1yF9LxCFsz65/4xL5qPz2FjgnWx07/oOMZsUSc/eslyknGLvRtWaCX0cGw1uVPRyW28R5AfddVw8
PnGOZtO7ZUPe/B2/RJr+fCBFcHHM8jzdAQQPltJyPplLdTMSNDhH91e1FebRSisD/ZsShekDv7kf
ZdENEId0E8eRMUFbfRj3LuTnn1ZibCqNTDjEQVTgY32+1bAD//Cof8dc+8QzMT1yu5ZpC54fl4hk
yV/x9Hh8Oej3mcmVEeCWOhXVCwSzdhu7dBdkSJAZ7DtAfAFIgSV0BXrt5IJNog7HJGjyBzPBcz7W
o51aKlM0l4ZiOvRTOlxNrdtflYH2nV5QQx7hTz1BrA/ek0fvEdrXGp8+jdwkkjH1bLnArvzpdino
BizY0DBw4KeX+jYu8O5aIQNTIrgxgB3wGP5kslA1r8+TvyHfCF7ovz40XlzeazALJhX38xvlC83z
QVWCKuD+r0obIi4iMPlzG3j1VVoh3jaLulvFKNsdl8rbA1ZeEHmB1++jSHPlOa258ZCbW5F4PY7t
4OyQ4QX7H08Dks024Ft4aatJSxkOZM43UGDdFivR6FpHp+0SXBnKouUuCWP/1bO/CwYrmeGVb/+P
sPNacltZtu0XIQJAwb6SBD2b7VvSC0JaklDwpuC//g5A+27p6ESc9YIg2exuGpiszDnHNMueXIBK
5GdIrU9JJ52tqkL9ISvNJYkQt7YSXf5qFN7M9a+b9pZVnTxzbB9KQ534kxOQenXNE9k+qY8JrOu/
7E1/Z0iaHPG2gXrB0m3bJKDur73JNFiC2mAXzqnl4/ONOgyvQ0qnOoquxoh5F5uIQy+dkDhGcvTR
qmEfhqSuEC+gBf/3rv13Hhcvhnglb/GlcHbyXf0vU6ZOgouZxuAHHDNz0Cclzc02p3k/jwVi4EVK
kreGIp2qVEEhjqM71Hdca0HYhv1Vi8rh6i8bTwSTlcjrJEkMAAJwmn11c+sSkXcTorr6rYkxdKLe
KdWHqJy+OEA+F97RVIs3EOApOdlFf6zc8BB1tnVZN11fShJl/nu/adLkXz4F8y9X1vIpuLbt8LUI
gxP039bUrtZ6xeC0Ptu9fc26yHqEZ/3JSL5mKUGtoY3jUlbZcRSmf8yVCzs2M2cqW3dm6dNN9s0x
Q3drlJR/Y1ztCkgk7123NyH2LE64+ezK8iKiZviXF278Fae2vHDMb5yVBAIly9L/2pci1WdceSx1
docUKmYHfhbWh9poU+vcfIbfB9uCXgeFfR+LWaPpbk47iaR6i3GevLHE/zb3wrjEJWz8ZJp2daS0
Q4b06F/O8cL9XydRh9gwhyvjsrM5+N/+50kUAx5z5XFZddUQY10NLWcyjS2hUQrsWlsmQWLYDTMe
bkVF959bwE5wKzjI4HFoMk8gMeR7lVRHNAhIlWeIrEkJu6DRzfcYGcnVr8xoO2jlbQ7hu5ooG5+B
WGHhaWfxDEdTQ10dl9tE4gthZtU87Q5ILZYYPF3cCup80s9KG8IgYUqeB6m7yvAMhq1mvwxIJDZt
VykYoyAYMXRtYJ21pMeHE/GDE3HkImWo68tAzNVzWhCtXc4i35EiPezRYzpELhXlyYqGiaXiAIPC
SF5ZAoD/GUMJB9NVb7TLT4z0f0oxe3e9qmQQVqBcejOhmWam9r2UpX8amJNMvT2cNGb7+3KqwLVW
KMo8cHeeX6nA8sHUqnaMH3xd/ChYWzUbya500AtZnnqgW6ydo/6V4j6kTaXHhxr+7Lbq9PLBHUtC
lnWCGTLHJl6hai6+6RLri1Dz7okxZlgWPVtVZB9DUJ+bSUi8C5r1ucFtsrcWXb6q+E7HIrYuff1t
cmmiW2VrB62HPqwgHBwBxojyHiRZ6CNfJsb4H0v1ElKM+cWds2faQT+T3rDf9CSft5PB8U9s8VOR
4dXqCoRHtjtjX3L9Xdf0Pqphg9ziLsakq3A0INDaN0P2AoAbiVwSd8EcigsziE9+X4hPgjTZuHbe
O6Ul6ACrfeSIYWt30Z1OucAU4SKpqUxQUyRFMdSY730N0bPVyKUKRVUeXJ/9Jackh8EjnwbAQN0k
u4+YFRiNaswBDChvWjl8TiHmcsrsHmhyase86F+qACsAZF7Wk8MED4VMzWEP+kIn6EOfn/oJfWwk
CnXMPNR7RBiQpTMtnQWa46fccu/2XKb7aWjVV5btHh6PmQXZHod2c02VLfZRQj9RH+wvczwIHFqA
aRyGO1tXzxG1ayG1QSgL/zznBYLWZDqNyyqyt5FzNLp8KUOl3dpUkPe03CKI2i7dW1PVh8QS/qNn
5OXFg9uydNjKu5TGRHJEYb8ovGMg47CUkyhXNgckRN+1WjhPae7fNAEXyK0RbW8bQfTZf3bHrgCd
H41WAMBiQFQI/N/Ty+k8c2ZQHf5xu+dsPLjaycm77xhNdlyTw09NCNQAZtgr/OfkNiOkJ+DDvUTs
q9s4JdlT9GRlVK7vn9SEmCNy8qPXYPphmtOYXIkqIv8ITr4I7yMSpN/0vW5/ZXR+s7VSvM12Lo4a
/P69KjjybVU/uFWB1SsaOhZpbLpB37FEpCfb2cnFGizQWSEr/TgMMA34P5cbs12hQ3dHZ+d3QG6S
3BBnijV51USYneYuwma8/PYcoR8f0Ki9usUcHwWSy76HOeUp3ULzPRa7Ucj4SF6HvsdDgsUh5A1n
pHhGmhQnAiF7XBKyPxcF7WoCWiBTD+zfZVW6j5GLRqcdsrsW+c7juqE7DDYKwcQJYJOxi+eqDNLI
I54Aat4l18lPEHUVBSK3Low77VNlxwdD1Bi4/CZB25qYJUlsy82yubDH4bdnSAlLPPxpzIP3ZKGx
e4LOrgWl04y734/FeYlCiLn3wVyesj4PlMFzZ/mPU95XhEJ2/n1aNqHbq7PpIyp3MwyW62OxijPy
w8M6kIuEWGnYX3x8a9fSSyGKNT1MSvID34csfyAAHLdMq3XvGvJHa9Ts14i4jRctH7frk/y0Sh5F
Yz+v90JU6Eel5hAdVNXvY6f7pluegSRoJsEwdLZkGAyXobPFLWkqbdqg4k0ProIIHjuv/kDWhVX2
5sUED/QvtaIp/leRzUXT579hJbZ1oiP+umgC8LWkred00osMzWM/SIhYUFitor6u4k2SpzACtva1
9Zx27w+OjrkPQW46R+oes/9Xkzedh9H4htNweLJMzGkZR+aLmxNP56J377zYISfEEBun0Zx/ue7/
/Q7IvgVlofs6C1gbdMCy+P3Ti5xMbo3zhfrfkkhXFSC3u1U57cFtYI0tyfSmW81P9IyNt0FruKRP
OZDHiQ6mHVoxZ2MWf0b/3QZO8OAaJbuIJP4SfeDWqAqbKCp/obzKk+eV7kNB6bn7vytkG+zb//wS
eAvg2HjpurfWL2tB/4edurGKLmwM24ZBAsB91rrudcLIv/EBMB5nB2a70/Yh9Glsf2jSb7Jl9ly2
zzFj+GfIj1srF+GdrLJ2J2IIbQQR+/dZIbR2QQhtneVdrZv1B3omP5mJSbPZFxDA9CgDEO7bLwRs
7ZxIRgyfM/vFApC0GwtrAKXGDzEKqovQl6uuMdovKUmmG1cHTd6NHtS7hQPIGlcjDAgbxZihGO5J
09t6mRtdnGWz3qqKKboArYbWlOUtOuOq2AwkUXOpNFkD5CiLC/FmTp4iyLKOzhry5jCmK0DbYzfF
1A6yMsicqsizqods2ioXKFivS4h8it6h0+jXgaBJbCt5XTyGPtlbuLq0TULtv1Wp4X7WWwDy2Jze
SL4R+G6rvVPK6Jw15lc8T/J53Qw9/pCaKM5d67fyuSCJYRdGXsHyMj7GxWx/JTXb3dpeyQrcHe17
TA9mg8jgNYzE/C6dUgGBqoRJ69LUvw3J+DjibXjv0dljEjCceG8C+kRdqvNayz45dACJL+B5+l3R
Qlx3qml6KAcwaOvJz2mTHPVBjMkTCfwmSSNqnd6U12FZrzbLrdDEG228ANsm1Hc91a3nsVkH4wfO
MN1n7WSe101ZuOY5XzZdp5G3uD6Y9N2XgUDtXS66Z2kW033dkG/CMNt2yNmgm7D5/YMdnCj1HOUw
4MMhelzv0Uvvz47B/KQam/YZF9O7kfn5gZQtckaxQEVLXE2+gWs0ntdN/99buusKpqyZDFQ5qZF6
mmLHtGR2yAjaullDOWYH4bVu0EJG2fznSUmjjkJOn8Si+jcrkq3dsPm6GE3v66ZxvenBt5gdlUuv
Qi6ti/VWvtx1Zg1qFezcyuh/5lC+80pd9NZVl/VWgzCbFkF7rsreIU/J08HZ1PUNwEcNHAVJ6q5V
BmyBGS/28ljud9WINrTH96ZH6ug4gFqwSRcfQ+8cOIk80zxu3tSAv9kg3OfQ673aRrBdDlgxpgcx
ihDnRhy/GkMNmBaRDeHZIcaXwSVdtZhP5Ky6uxSJ9VOz3GpDHG6LkHiHG4/VQuQMx7GQ421MOu+S
SHT5SYUfK8KXQ3SLO1ycZhou6612ubvemiKJUyZlytBidQaogHW2X2wS7uKQSBcPxbqJcgtV/4Re
//cPhAbTlIGH2q49vnqU4zbNp/FX38+xFT4HkyFAlg6EVPWifbISquMW54wP3FrixJ9IeSagEmzS
dkwK8tGEnl6zqjT2UzW3G4vK6tmuhbwy7/+YrQjkWT0611YrcBPZrDsqv3CIPDfsPzakzMyEIOZV
oE2mtwlBk+602QppHPXuwavzV92ZIaAB1tlJwjnx5nXl5deGcWOEv/70+6F8FPC50vqH7jTtwSaq
kTjOkNgLE8k+0PxNFzc6yjkLHXUTi8dc1iGZGJyPVe3pb5mL/RAbjNwt3Ge7KTUM+jUcwpLeU5F3
sB+U7ChejMd4cIoAMx9ip7bRP/dGzO5GaRG7AghEOX+dtVwdGotwrlwOc8Dr6Y8jeLUTq9z8ko3t
GS/hDe9iAkgzcm6RHSaH0XV0rBK9+9D44q1sXHXw2loSJVgwZlHZicwKO/AH5V2GJj/UjqWuWnFD
DAn5ia50v4NRzCviOzTNbt6KMEkfCdFIH0lvi66paC+uP48ArpfHKORhM/ndsF+ft25Mddancb65
E3M5KpL8YGgzvO3KEAa6ijrZr0eQ+u/xlYUzjvKIdPvlyFo3vw++9Wmx1dtc4HQuBctvdXlRQuj6
fRyO0cap5T81nKdH1ySFxvOq6ZQ4OZHCPftZluT4QdH1kNk5ZtfB8jTMm1jPl3vgB6+NNCIIzfP8
QNipsUuhsH34rvgC98m4xTUYUi55zk1f0hMWd1I4Royx6/xDxNEtmVv1NnM5PBWI1ANr1rOTM+MK
zBOAiWClKJBiGpZAq+KLXmTDrc5xjQqUd7A2sXpmDkw6G1eArUKUdLnfXn1zrg5E/cV3swGNCQjb
piiY99DnvK0DNvtjksDrYy+6ThzFwWga5PTFLidS4oxqURo/nWR8quFrNEX0yMqsOUS6LB79ycwf
k14mVzl2F6JdolNj5/7GneoTp2TzzYLAd+YUTAqE55tb1DDdTaRfZBo6303lQYC07PgFfL5+0CtR
I/yrueTNVGCe19JhFxzlJGXhROmstyGbCcYrlgAAFHGfCIBNA4VST5R+vV+LD1HgGvXt6PMEK2Jn
pbR5GXj0Vxbq/ZXz4n9urY85+F0C7Ewdl7n//4Max8sBMtvU4Rc042MKaPS2hkmvGx1l1x4O9E41
fNxRWlYfWtFZkDLrGqtBSpNtOYnGZTPeomXz65y6PEbPIKJDT4fEiO9eQqoVya2Gte0s89aQYkqy
lwP31aia6WqP4XRdb/26a3f1wSq7d5+IZWg4kXWUuRn4S6MT4P43vQIMzzWsmJ8bUO35Yo/zSBUM
JhWDDTNIQv/9FtZ3VIZzdGsJzDwNSXht+2Ym3dFkjAEZMN/ZVfuldez4ZrLkyUq9IgQei3wv5RCE
KrNv3oR3y2amEJuDukfLphiTeGeOYJcBnF3nbM5IxW5xDy9roi5Daglv2Q4yQlmpO6NLRacnqCGl
bWb8Utd1s9Yp3lKsrHetyWxOgNvPearCB+n198qK6SfGfY0GqsIdsfSEvE7wmfr5e2/15tsgEO+A
Ithotnabyjhst3UWbijL1DNmiv511Kxyo6L8oJpo2yMCAM6fY+uomu7Sqpn4Rzp6L36G5DUtivHj
Vxk1DGOxcdQ0B8lbxRzl3lPSaD3Y9rU67ufZJxnUs5YZdLrRfUd3N4aZXpX0ugstLhSayOUCrxfj
fd0UVTzdWz7kDevD5LA+lvoJKNsKyp+PlcPa07lhr3BjGXCADldjaKE/JjEWPy9J4/2MDXZvauTu
TF3dv5SQubdY0JOTnzf5lit/TlhWpCPOyMAOwm59r0H2H9E32Dv8Z9GbxaHNhK/czhhlXj2HrNTS
dGRgDYY4dYV5cRj8nOHAIhezhfwgFbXCmOjNYExr+RGXaqfgF7zGQ2w+I1E79suziqlrj4U0GIwR
qjsWcEmcB8VhtoOqWb0Yles9lg4kd1xOL+tDQqCLaEBuHH89o3fqm15Zv364PqSrKBh6jWyQvmxe
rMnVyCS2i1MSk5PTTfRhcyqjW6dV9PsWf3jGqgPhAugGwkFJtmtNcu8t9iJ9AOmh8b2x0NSny0Rl
sMH2qt2UkV1gugBcUrAskcc57k7rrO5als0uLqqINWjNwW/EUPDX43s9tMkHLNyOKeRMHNX6SKKr
bkvEs3NFF+mczcW5WeFPS/TWeVg3BGTCsqzBrW1sVGkHpqOCZURKYeNBYyXqMnqY6HNvDdPjj3bY
E9N6yvYiy8rPOU2OrBSKV+2QGa1D7x/gu74ZAJNunUq+tUYfvZk9MFTWdrvMy9rP6ZwGY0di9aDm
+hhr9mYt4daKTs5oWzFwmfjPTvg+iWrstfRJ+EaxE07jH22zOMVzwh5BH2uXzGZ9qRwBXND8rM+5
/ozdkzx6hXwzfJuncTrkDhNcF7PT56TRnpqs7Z8hYh3lZDkP2D6TzWgBNdfnCTXbwK6fzyRktgr5
RSN2fdXmgOohNZC+ox/NDgQGs9P0NGl8IS5hslubrJATv/msNaSOWhOryDDBSArAzPlGv5K2OzBG
OcoBq2Tt3pMcRo027CZjcn/MUfJkwej5PGbJluyNNyhS8qvShiCJPAJAuibDMBUNDyHRctvGH7Wv
AAYv6OyKdwdWwbEIy/Iwu2ADeq87+MTjQNXv/qlgS25Gr+mf8H97p2xKoHOEhvautPIhHfz6ama0
zHKA8gjP+wYEicw+EWVFoYQcLc9Dgu9af2fLHuWTWR5UPRaXzGtvObOqe8ayedO0LLgVQ6KdIQWh
O4bl70YbRa9ToU1yxKGLLf/BMfVPPhNehFukTdRe4ZygBrkcb+Z3l6XYufVxELboxlHXuyDHz30C
nUmr9IjKMKpOpRAeBvZFBdVVJC1q+dka6AUqp2IukbXAWYt6h69tfnCdODs7PthRfdxosGt93SHB
YPTCj26Jh2tz331BdanrtNt08zI3/i+l2ap4qXUkfAhs30RXFy/kqg/xU986+Z6eG+5njJjPsi+H
vZM22oYRkRc0rJN2k3nPWH7CMyOHcEQAtUmr/CsRNxmpfIlH7mJz7ShWTCeBDf8ErACt/2Bn74De
WFk1FcPLNLkiQl58r2jGhMWZqiMQaD2Ny5FudLoYSgc+NSzp3QOjx+7BVlagxaClWm8aiXlFkOS5
2m6GCQ/FenROTdP5D2THVbtmiAp0lz51m9UFhOAFgFiJXZMKoH+SYxLGoxlK39yAR2sCJwqxHDbR
oxthTBwy4wvrx/ghcjVYqaFuHHK81Rkg2chDnqyIM24NUrXSyqiX74IxN1rc/ex05XsjvNdk/I4T
J/3K2WKH6mtX6p521XTP31A9nBKK501lhQEey+JQoWZ2uuSf3AN/wKmzT/dx03LCqz37Cf6p/YTN
Hpwmn4QqGm0vEs15WjdDDtPB64b5XIrafRozVx4Z4+LsKMg7CI16M4s6vCa9R4Rb9ZG7kf5sYiYB
bAKqrGsJ5KxsJpZRfaGj4+473X4zmjjdmIiaT6HN08f2kWR4/6SJ7h8xeM0jCYQ6cR8idqZt3/4k
vwoYRWiJS+iNJIko7E590soLe6LcwS0glpdWYhClHoxP2ZJFnXWBXrv2Ec67ey7c6buXN8OeNl93
TZaRMAlHZ99F3t7qzQ6nU3PxPJuohmHAN0b2B8Jf7Ydj9v4n61PoHh2ugRtmMf3BNuevOgXDo6Rl
sB8VTZ3JI75+KN0Ln8iEecoY9pprNHcU8kuSR6qRd5ma1zQnwQlVhuAMNMYXz3cgaqmSti/hlYWn
cVWjjzrb1KVF24O/To37YP4sm9i/pckUFNj5USYTxhtOaUrngGYlHIJWOPQ3wIlFWorcQv9CRpG5
m83qGpH5EBB6huHWmp/DQfcO5mBcUzebL6bwh8cRxgO9xAweRQ1OpzIWgJAOKMTr5DV3NOACaX6d
PbT+s0ijQ0iw5iV2T/pauhpyuvJmmIxzjSJodzd0Ogs1z/sSkyRzzBvjZuk6YdatSLbXrObSbtYz
ZzBOH041EKBEPst+rFP6PrlL4Kmb3iVhLDvE3ZQ/XhZdmF3z1ToO1vLUefDsiPTZVLLXWJixURuJ
y9T5V9NMumeHqZDTuPnZl1nAyasjx3Tu3hussjoqIrAjg/qkfP2ez1TK/RK7l0uiXrSKIWtfMI5t
22nT2nX45FU0A0z/2VWOhbO20U/+XJdgbvikm0a9ZETQnBImTmYoxgNuG4+ulM3iF7vZRWacVHVb
u+peS6bMJE5jJOyNYafvMTiCXWoU40EQ/FL1QIQIdbqKsXX3LhakzRKt55maca2GMpibBRdUkDRN
QgnXEnDWW+nJV5mQkFdrR6MDz1Rmp8SOVZBq47iFqPSOLrc82rHnnpPQpQtj0rHVEtcIxgK90ghf
GhQiowTLsk9p7Lu3Icq7bYvPJKCHDgWCHslS/6qHkG5XX4JUlITcsAc7S+lcXQwPYIIy5SYbxx1p
jxggMVmdaa221JiR3DgSmstClcXO7+yMiiY5TbTn2hrnbSd/aD6OG69Vn3OLo6wlRbqyU38LbYip
B4GwbTV8Tvqwo1XiBRiX2yN2C7r0YtuNuK5q0dTbyuPr8OtDqFXWXvasNDqr+uTKuNtZirN3m42U
63vXYZLeVAk9uL7SN0PhuadR837k7SyBgh1ryxRHHIxA4ob8DCsAWJlG2zjlxGXUcXtQ5GokUaG/
FaSfW0qnCVijwAyz+j5lGrtGlt6JYN54fZRse7Kd0PnW9PX8AhlmE7TdG+6Y9rKciDZUV5u5fnPp
y8LqNz85qq9JZnsKR3DyZmn+YF6fg8xiNjZjQHokKeZRsDw+efHcXuPM+xHNrG8AWXFw2yheK0u8
GYO2QP0T/ZtI+zvRKOIQNRZXe4fwZ6b78QZCT/I8xO+05TnLjIUbhAQqXqNkF0fQuuvRPgwdCRl4
3B96PDXXyASHM+vGnnMLX8L4o1aFBQFYu3i9Tsx45T5Wvfllns0mgM/qH+giVB+93R67sg5qS9MP
TIui7dRE5cEegd0NBiyjSaO+S1z1FcjnNmlaQQVCTJjtdNBvKmsmwyFF1Q6bz4/ijuQwzX7qEUPV
jGgC7PVjMM56swxq+m1BBO2dcSeQBGt66MLpZeA6eLLI1dqUuQpGu3PfOjlC3vCMQ+lJ941eZ/Yk
6XzZ4QWMFVcg3PEM6BFRzy0iGVU6FAWLCD6lRJ6lm77YsfG1Dn/K0KsuNV6yFyP1BkKVwJbkqOTM
sdupUPtoE9aCXfIQegkxVGBxAy9TrwVrATsn1CiMGOeXMmY9IRkO1eGxd1zvkqX9R6w4s7QS5sLo
FtWRBTN0gsK4Np4cHunhL3uaYWyazBoeJ4PAmVqLrjVTq5S4HrPOOMr6JjoCLbiIUtdO46h9knFt
HvWYD4LM1uLZh6h+c/zu2JrjTNSUw0U87qOtM3WMgFAcGMu6XBQtYQzgBRiZgyRMvJqvymJh4af2
E8V0RR/H3wIOsU5YBIheqfUjVIobKX7GoS6bZN/FwPBitOUuAkSSUmZoA2Fyafs8JAqyPOGNyS4l
4VFbQnMpCIQ2HTRjulNNFrcInQJBXTpSeqKyak7xhdYf0zKeHwySXEc9KgPXZs3bwcM8mLnz0jmC
SFhv+u4QZx44nXC2EBWTbR31EMP6cPkcv1i5F1EMqOKorOSrUGTxRX1ZBF5rf691VP7KKN77uqgD
jXbzmMhxp0RSkCYjK1gjZDQjj39p/CwCLRztbarix852p73ZTtFODt+bsUGQwzIhQFsD6g9w11Yi
cfiHC+OSrfoxSreiiZD1m6q3Ppd1lgRyIKMSL2vJCowckjaNCECP+/EY1brY2dkg0KLXZ7APXju7
gUzmJYMxevRZdx7NrKDAtSJ5qpiBTKL66fhq549DdlaRQUxEFItjb2xjz8Z/azX1q9N2sOyN+oer
aeOZ5CHGM2MpT+ROUOE+QC1MPiF6Ra+guzcJHm0nq9Z7teQZsETBioB8ln6UH9DVprtlz4+VMPSz
XX1gp7uXRZgDOA35bbJRgs7g6mVrXnygj7DRrJ7sh3rQ8OWZ4uDbHYQuC7Y9nX6cPMQu7fJeEkyd
+/IqOtEcyiSUxzzuGYgVT7Lu7Puk/PHmusndTIpx1+R28ajoj42i4hI1e/prmmrvaaqfMq0sf+BQ
LiOi0xUwYQITtpXmEkkZ4/cVY0CCCkhbRhlX6cRvDld6JMjpgYQn8gfgKW56L+mujr9dCcN5jX+y
gICPPwjBLx5Gy5XRkWO52VLu+Ju+Ioq8ToiA7d3GPKey5UOY3ZNlZPFeoCg8dbb8ztW2vLmQTnep
JRkBtQ1Xm9FCSVFcI2whz6FeIqspIoRDZngaY9ps+sz1h8yiLyaNHKYecPBIpf0h28J7HKnhR2dY
UobgdXJ8j/QC4aWqqSONPoe6ZFAjTGEWnaKZc52/WFDdZYNwAB3Jen/9CZeGO+dOe3Fp2/QX1yfO
hJVtvcVoljg13tMm5v+R/EogRanybCOihd+g2BfO9bJpZW4x7lpurg+KEWff8dePBngPUVuakLmW
m63lVedfv//rb/1+1q+/sj5hfWqEfI8G3fJbf/yX339lfTChV4LDZvnXv27++tu//s36MtZf+ON/
/bq5Pqqv72Z9ybSy+Tu/Xv367v74jT/+++/3/Os9/n41paHrvMfl7f39H3/9/n/fvdkVR6F78+GP
j+X3U0xD9X9+dn98KuuT/vzs1n/0x19Z//v6LNjqrCfWm3+8319P/ftRaP5vqUMSlSxTddQSjWDV
KgQf1PjTuTOdACGK9SmZcsIwk4Roy/VuLVPs7NZwr6fKfQZmSRSVFm7TqC4e4BGjghy84qnRW3KD
+xBe3V5yDt9n+BP3VZyIN20WL0p5dN7gAqafZvOpyy3rZ204L34DA7Sc5BGVAU04r+oYstrj0akr
68FhPO/u7NG8V3xj6KWz59loJxY9BGAN6MCfHQgdXBFN+1sRXuw2e5u8qj2vsL9BOoCiw+/aAhCM
SZkJSO8lI3y5C7/e3DouhKc4dfNXuGXbTgnzKV3upXBJYIpN4cmbrRJOLOMk5GJgi+kcpdeuW/KR
DVsdyEdRitg9ZTrf23Dn1QbdksaYj0adupf1HdiOSskzB74L9kAcCrrIgdFaMXUrMl5fSve2KA1G
P3lThnWhrWs91stHttxrJtar9OY/j5OI30YZfY6kkA8jYUdvNIXFRmOxd1nvpr1KdpYRHbqknl9D
qg9sgu8yGptnTgJHkXTjO/4RebYzugV2iWYd/OyH5ZjVoca0tnfi1PpoJVocm0Liuv40H55GZabb
ebR0BEz4lR+FBtUsNXV6d03awAQtlwV4RcVvx5L8iGSXVk1OouQY0pXxkrc0q1/iZcnhJMnbQJrp
sfUn9wZKlvxrszW4hIrqlCxQxMF0OPObRhDThmQWjPhtJ12J5s1nRDEUxufWyBhRiD4+WXC/9qmf
hQy7hAwIsUyDVbFD5R6d0OH52/w2ej3eVKsvmc4l4im0XSxPoXtZKWZKH+JrnTTuhu5hcmpd1951
jpcEC0LgJKfW/MQ0Rp/y7mT5Ohp0Q82HgbqdUgxsjSVoesbLMGQyWWvHKvSDKq30G5QpHXGgOI7g
CPccNVvMkPHZm7oXmSboeGe+hQZuyouuYc7ui/jLglq4Rxo+irDxHnsq8mMmK5TESuVX4auLlFW4
NePEehxdIR6FYC2XNOFxnOv6azkO0dFKXDcoSMI5awBlqKSZ7aFh0YlEa/KXEJotGoJo5+aldnGr
5eKU+s2lG6z8eRxpGRUVnaRs1i76mHVPS/n76DVv03InUbkVTFL3At3BbEKnRj+lsxl9FHb1nZSB
8KFFuPcx2l8AWo5vrEeZ5TfpA5+5/CABd7qYNenG669UTioPQgtBiiw/jTJPbFsx4dBb/mDjGZ+s
PAo3U9Tpp7zravjyTnUbvFjbdrmf7X7dRW56JrsMKfbgsqcWHzkt8GpreTNGv4SM0rgrqxcHaPlp
RNyy8X6GsiW+kWbXMZpom+Z6oq5jTMRlodLsa6E3myxsddYHhY7CK8kfUdzkj8rABdlNHQWLXmEd
zpPvXR69AomAjlePOtVPhwKxtvtDpWXviETcm2hh3XU+gVfIqSxGttV4Q/8E8Qvh0q6w+QdlKw9+
jgw8pHDe8/fToxLtZ1Ha6q7GTt0N01I4V9TWnfdOz0epcXA+zCGA1MjXMJn4cfSop2gpUD+8JE0S
v4g6jneNrNiXUAho2USOnIh3WVFGN1P3kmcUBfGpophAjMrddWMUxPcYlSBVjTUxihhgna0nkJDE
m2W2+DKrSgKq5dQSBWQ+miREsNY38gSsatH1Qdy6zZ5c4mafuaFgNQTHQCsTDjDCtRvPqQiNyCoY
o632D6Giuh0ZtyZzKZSVS0k3lWYA2R1+Su+5hxif085K0Ja3wvXfXRY+YOhgPE58jJmN0dwH3w39
9//RdV7LkQLbtv0iIvDmtbxTGXn1C9EWksQmnq8/A3rH6X1v3PtCACpJJRUkmWvNOWb4qZEZrGIn
+RnRflxVoqvv2LziM3anVVvxbLaLNHqLc8QFE0Hs9EhbBC+J9jxETnPlQfRKgKb7Ctqze6n9T60Z
DlNbRqils/rRNTX9gYDyynykysa5W3wOg+8+pY1GYnRqPHzl6o9ct8U5NervY1nqYk1bVmdRyARO
p6t98XT/KeDCf+Ku3zrM3V+cKohfiKCNDkXckCLmRvXDduaPecyKPZ0ORAo2oOZiHNYNbd2XKWK2
O/XjN1VrF8LGnBdPshyXLB0gOYcaXu02fhIjDOjJq35FOQZ3hWDtJdFLfZ81NSHWqY9yLAhdcH2Y
jyb6Do+Wx+OqKuVw0CgK3ozQ+wOb2T7U1Ol2XgoOrx0HeRtBi6+rhHRyGbuvFJakuVbAVXxaDXdN
PlWFFjzISHef5ViFu9rCnbIcFmSPPPtRd9K1ZLgup1w1zNAf6RINm3iUJvguFXu/hyntzx6Unbpw
zlYcffjBWL/83cTqV0QSIDXEPjzZhf5lKqWxumygGZDmOfHc6lcsHKnSwXcvJv9d5JXayD7xbqTl
MKPIhhTqPHWsCl/PRCYAweBsAPM453IMw50zNT/M0XMpAceU8vFsO6t6Nsf9c8hlZf5cmDkdm//z
PBWgYkdb8AcPc1JBSz8qzjIsi/NAGWtTVRqjWGLn6C3YuEIVf/dMugg7p3Qx+IonO0xr1HS01+F2
1rfGSJLz/573CtJqpLQJro+Khy3uvuzyZ/RyxbNXWgKvmGWuwpgE78brgILbrXaJrcBklBbtzZX1
1sEM8UCvlN38qF0vZsaSCtXfU6zNuMhIMiZ3Uq5dG7H98mBuxEgJYCJtI9TIAclSVd4mm8BO5CUP
N28rYKZ2BwQlqm/+/Iqx8y+wOcMz2ab53a9IpUyBEW+8wumvrPNWOBCIS9cZutfLriSr7egod2MF
+nhxZy1ENxCDsUm5OAl+J98wsdPW2WXCHi53Q6bleZo3y14t/OLvXjTq2lbZxW9n6IjnxrlTMgD4
aKaqRqO52bDmpkO4X/7Lf4dEP2Npu5z8e7x86d/JfKg+8gIt+82P3XHllOX4afYZ+aLl2uqIFTJV
+No6SPYc3ykOrQRmbdesl2Kvleg92dia/M9eSi7mGS0fiDDOy9gejvhsnnIi6e8ymvR7nMYfLbns
J89X2L4ZqjFfuwlplPNLlk1cNerkFzvPcLqVOxbjj2CwZ0i5DmremIk5bfEr1pjNzX6j9y5DHegG
JMOH+ngghLV7TRoDuE/aDOBAOayUr6OHVii350NauXIdGg3jd29fa+D5r1NrTq/BVXdGByUcoo88
aetdVsfWIbUkbZih0G/LxgErf8tbqkgpbSOWp4m+m7gkVkBoUEtqWn1e9hiWmlPe/0QCmTyZ8/9n
2VPqnKc0bTrpJU9w/1uG7vkVyzHDPko47zduyoowolG8ImZMj6GkeJ+YxD7XjLsPSvnImDTxavY9
GYUmjrmsbVaaZkZHkwLJw6HZ88gmL8VMBZX23zlU1cmmwAK0o1GNgE6XBEGPwUxRmb/FS8J0R7IT
ZP75uUalYdVnVolIjTnkprODbNvWI2G78TScp9A4BI6Wo8whuqJwXGYzC/N8coOSKXGD07PR930V
FccsagUTj7KsmaCzS9QQu0zn0h1/JZHJFIQuTmxFzG0o5ETAFDfLuUwH7bzsxVTHtECNG9FM3RZB
Cq1euLFXLepuS3EKia3zkiTitU4oxzstsNqhn4qPtPGO3RCMzwOrJUMX4WkEOrIdBhM0+DLjLlFv
nOjdbS2BJLa0iG1BoPSU+U25ylppvCslpiNtXcllYPJBJ7EEgtUP7/DiqP45TnWpomR4H7X2RY6j
A7eAPkMvo/gkCiPDZ4tNWhbJuLJb46QRmfdtLIbjCNocaQ9zwSQ3vgvH7V6QhNxtLMpfZaJVW9uV
zVHGRXrKzMpfkx+w9aKw+9FHDU3eSKIaS0RzqtJiWwvlE4mTeQzYtXivs4kAjtz4sHvruxTynkW0
HFXbdVeVy/7quk537W0eCFTI1lZwTotpuFCsHS75SCNqtRwn88nQ6gVEW0Kxqz6Bklu2L5bTWG/z
ETdj82IG0X8dRSjzDxkK2LWCSRfy+L5lpQpfiDSsN6PLwNQGifYyDI1/ciIIs1aVjNfKbPk46VPp
HteX05fVFzNzysnN1gCotBkjnYXSvEGo4l0JXebKjN2d6RrlyQnQ4kdYTzZ23xpf9Tx2ub58TD5N
IYTu4z2cHGBeiYXL1zGcreOOgkp9WBA1hOaUNhWrWj4jfUOz5KOUqvqqG+aZqWF/8byrr6IoPlCL
zD5+oPitTdegr7RN15o+d3XtP41TFPzdM6iyj7Wh8FD3Om6eqvjq/oQi1z71AgV/4FcmxWi7+Iq6
jHwCsl/uMWVTZlXl9+U8fb9i24PyOS6HQ/RkRXb2WRcBWvLMq/9+t7BITxR0D26pSIjMSKOP5Xeh
JkYIiZPhkM6hEQZyBZ1p4EfbK0RPWZAAAectZTkGI822PZTMQfOMpPx5+W2e7wdb3lh1kPN7BAYN
vKqx3mmcdXCDM2+9vKwExM54l5WYldE5JmlL5C+vZx1X7DJF1PhyaI4WXswkerd7DbXJjORe3hV0
aXjMjK1PZYNkI/bLy/Ku4sRgmpeQnLIchpkJiTov3/Cw9ZdJFWq9vKsOSThrhDF96hOsIUPQHpcf
m/Ip7NPEIE1j/hujVDsw95peHRwNT91IYtffd1X2aGAcf7p4nSffujHZL9+el2G9r5za2i0vE0o/
M6IGL6VeTE+AdVg/zX8jvYJhrbBUcTtFTBlQ3+mpcyHvJ//WVxgESRoIjlWWBe9Bca+bfiVweH0r
Q3Inlv9bMf9/8vnTmZxxU9uheFej7Z+VskkwYS15KHLyNKISQWifVNDSM8Q0cR+rG1GHw8qa82ha
Y3Bp4JbDtaSwGXEJWHFzR+apPxKhPgeTxnBX2yOzFoL+Gq8a8REUNKqPqjGqbyLJzb0f9tpuOTTG
b6Go7M8yR80T16gi05DvUFQxPm17C337Z4DQ8S5b/JemyczcqDoc5VF97ItcbhIIPZcatfxzkWQ/
aG6E36YaNXFpIH5qyXpYT+SoPYge+mJA8L4cD7E4rW4dtUI+vKe9i3Q8Jr0mJe3HF0AfyrlTboqC
vmAFn7JVn0WhVZQrsnabjlL7qnlmxqLMXluC2UwHDYyPTkHqCP8KkQ0fwrqYTvY2Cjd9aWMyLRLd
I6E4xaprC4S0kfXb80S/x/bSrifCFVb+EFEWFCUZ5PMHpnfFLUqdd62z+ydNd4yzm3P7RMhmvhnc
bonRms8yzYkeaKDLOfOnIlLxJ/dpJjVGNF/6tXtPE/+LutpY1OXPAEGWXsOkSYTzbKNtpkRAcE6d
B8G3xI2fsr6M31ppc3NgoF1TYyy3LIRing0arh4acLlm0qmoQ4ekqcn6xho+FfH3FmLtrg+BPXaF
dNbo/+WHQw4URcf0ey0R25uikWd84MXL2BofdKPS700ITMMg7PQ6IhozSJJ+0jskU74wyu/RZP/x
k0w8CxMn+NDVarOcz5qQMjwDwuhJuW3G9NkI6mknCqf5hou3d0IMt2MsT/A2yGmLoIya8aB9lB3N
nPkd+1KjpZiDjBAj8fNG3jnvZlftzChnBtjUWPvqWYVnoQ+Q+s2MdPtJFyZhFr7efq+q5N7j0Xmt
+3Sbtujp3CmgsljUw/dxB/Gl/t4aXrRLK7c9jpP/27BgpU4D6EWHxAaCXci3SgL5cOv2hPfF3Jq4
t7HuEAFRT0W+s3SsrJqd6N8bQ5wNklzeSzM58TQYNzLCx1NjVbHyuLxFtXovYu+eJ/1axb31oWE5
Xeut255MkJXCDfr1UMqMUAQl4LqP3TfpdG80pO1naPdB0+fniuEfJUJQPGTFzV5dhtaLf0T0vrdj
aolzRgWVNKQeLqpV8cS3GYhUbSTIj9Ph4fRUcwimiTfb5bNxyR6wFUnkZSRRJ3VJh4ogvpSDTdPG
6MtnpQdiFRKr9cNoXYJcAnJ69NBEl26T2Wb73dbPOvV9MvZkrGc/Sl61aaUznQlD0O4dAr+VNX/B
7PX33HBuhte6V9rZtOgSZe5Ce6heM1XvMyzGA6uYH1obFyx+6uxG56W9BCMitXTC4y0wf5wZQPDs
/CgqnmkQM7AW9pl5xeeC/2ggvm7gmlEijr7V/ORt56810U0nv2tJbkqks9LiLvpJwMrBcREd1j2P
nnG0QkgYKbIWDZxGyytw8cbqRMDnE/BtFo2jB/msVtU9leO7bbjNh1P8MlLN2+ez7n6kF/2pYhv9
gOo7nuvFN7ey/atkHC8Tq6ZQx3O4rgyBaZJIwFqEilDVyTvjF2o+t2IeewDkN2HjnhEENevYlP1n
OTFLtzLPPxWa2X32AIKJG/8w1PwROt1T3YmPRCfCz9EtsWpCzaGxz+jUF322txFa7lQRfvfAld3p
y/mPuFMvI/3JT8cegx0KSlbXTPfwM7egzaAS9yPuKia7+T3Sot9LPyNqIALYcZQfuP/zLQpN+9D7
wWnwg+wFER3TuSEKd7kmfjqWpz5929N3YYvuuBKMv5G0PitTt3kDRvvcds51OV30VEn7WBLSRsBj
Nv91mVHMhFKV3hJ/CF8mNNQCY/hn0mJ+7aow31Luyh6qb949J29XhS7VdZSm/mrzxC9ja/ysAuUf
ypzbx51Xo2Hg1bOHoLvaJgwaGJPh2hqb/fwWP7NqGA+mjaZLRPt8aIvPSoo/njLKO5Ks9jE2xoc7
j/lkEdDQ8XBI9WaMR30W8yIT3BLTZQBINlF4TcQiTn0trwZvZZV1iLlSPWqQFVjT3ZE2Pvj0WTie
+4Yz62jKMFwF8sOcU0NbigIL1nKhXBIwmtDF9U2KW+SNLiTregkhneZjNBcJ/6PlxPI1fc4uRRD2
1sesAbE5/Pfm3zlzBrM7JKKS+lCg7GpJSZ2m9FwJ+wTso9qncxTsQh9dkKTLBi0QXNJ/x75JnYxs
YF4JdUZsrc7AEfO/mFZ3Tnn9d7jsLS9OGzM51oTBIuiumcmy6efg2P/v4fIFrUN3beLzXt7av83y
a5bDdnl//36tIR7lnGw7LCG3cqb9ZvPGXzJw081yRs3puEkxM4Hnry2HFFGmbUmcbrcE66bIbygF
84aRVBO8++8nMZ67a3Dt/qqfwYcLDracwXfL3nJu2SwI2X+H/173//o2glgP5Zwk3MyZwr6tl9sF
05u6naFvA79NT8bTMGcR63MqsUE8MWAYn1zAishibcYPLwzidr4Clr1MFkfPJO1YDIOH+ROXKAMi
dtKk+GgTyuJJ2ZTE9CTwVgzbMmaClXla9v5t3DJVRNSQvBzOGcyGzJ41mWon6UTeJmcFsVIMkUd+
4UYtMc4jgc5Cpf5RmEZ8XqjPgthnMaMXGT2JwjDnUOjWMD+RExk7YF3OGgWHuXaWGGlX6WptK4iF
bueRzWlOLDWUQfVyQkJGwLe8tZMFS8Ho71HVTmcmoxPyNvFLhYCt0MNoG0Lum6coaNESSq8+ROir
Xvt6JpvzhPt7WOJCPVBYsGaA7SZ1CXdG+ET507K0vRuKbDemWJookFqPtlRQkQthH5fDMpEfKDPU
zpwr/m0a3qfxFdGnd0MdEdyztKs3epB5q9hG8NJpIz/QxbW+gylmssL/U+ehgzKsdO9OA6BQS1W7
M0JRAg4TwTspPfWmQkCLvlWb1zkagQhoX3q6aohGoldfNuMlUQ6VILz0OskCJnGF8OXtdSScKzaq
gDe6EcEAB76FjhGp5Ftpf0xWrO9Hgimp9mrP5FU6B03rn6Fzb/K8BKYbf3VKHWt4vZMk7syT4X70
+3BXDepPzZOkwalxlp36g4Iu1daJMcKmrQXKe/T5nW9E2Irm7NJxZ0hzOtExeRft7JycmXRJPegr
lczSddtOLp3BE21I7KecKliM8uKa4zopR5BM9BNxgjhJszeY0WzSpLTWJNfkx3wyXnk/1mkhVAch
EGugj0XYoSzHkss2AM3GNMsJtM2g+H0uBDtGXzaAJpJNNbuT3fknLD/GW17tN79Qs+WrqBfpW1B8
H0p02mPQe2+irt4dJEynEcP4rQHKAIN08q8ugsO1LZx6+48qayDXn9YZyyX0xADPWvSKXlvS6lfU
ciL+CYFdADjiI7ValL2RF6ebBRYLFY62q2uh/m2ByKSxQRWZljp+pJkpY+l3c8rLM0LSo5ZVaJLd
UG4qChk8B7Hx0IrzaLqE7VYJsFFmfgZabG7Hak/PZUVqJciuQLaHrMRlkohBwuaS7sab1CFpdBAI
MzTs36aFwHYK8gwRF59uZZfVqasO1EPrJ8p4BpklaFI7TT3CJE9wrg3WCRaVwcNwbQZOvAJr8Qja
HFQK/ZO5byw2C+GO+1CeVPsIqddvtVmanuVX5Bn2rF9hgxEGP15xT1LT2Wm2eIehMmPL0C9VfnaU
nhzJgPJ0vEwqZUqhxVe/JKlogs72qBO17bpmvC5HVj4QfNBbRypHaA7mDUJ8eVHjfSroK9jBgEIv
+t3YVv5Atk2BzcNAL43tb4cqUAeT8ZiYHSYqzSZ5ZELxBmZxjV4cWzAJUGtW1cFu9Lmg/N5RGzss
MXpUVHUc1e1dL6uPapa4j+7gnZe9f5syFK89pUCUeN4TNUAkqYPT30OOcJ/bG+U5xX5s/dfC8ABp
eek1cChcMMaqvUNfD5GEXm+MAdEWZu3oBHwex7uv/ZRFcPJjpG4ulAW9CX8CuJYB+RBV8FmMjb1P
kmRvFQXSa6f1P/HKvRgFkjOcD91VQCQLKrKfqp40qoLszplKErd7NauHtRxTgt4gQc0TCEcNKiwq
igCrGNMTHlIavIeWBkdOmkNjUJOn+neM+/BcVICkHFW+5laMUTKgGljyMWZMCvFwILco2/ZbFxb+
fkjlN00ldGGGimYzz1wDxxd/dnBBk/zdFoXYhDL0maV0gAZc/+QKPDwDauE1l2hxlJnJCijFSpE1
t7EdkdiadsYa2K0vY94/o1j2XjQtWCWYBhA86xq1WW1aTUVLyYJwwS3KTn3twHNqyO9aS5fTgvoh
0+VV1fxu0AwaguC6IMdMDHth38zwWaaDeEMYrKFOZPnBr2byCTD/gPwLZIVNtW0kYsWS/m+QzAvW
lpnocjF6yoYp1FQQFE0AQFMVPVPFHGlxN2DHCzO+mXjEZY6+Io749xl59lbNLG1vlvg4myaTDXWk
4YFzc7A994lKULbOaihxnRYRYWU6w9qxI/9QZ08eneX3WGt+GvTVziHH9hvyFd6r3FGJ9AAwM5ip
RmtXDbYvEPN9vI7MKNwC69Fom5BMx5LCUphY502LMOjSjfeiNVG4SFVjGrUJGULS0vYd8QZZwZAt
C2+N+/CFexVcAiG/WGYM525E7kcQ2M5Jqyvnng3Gnw5hAQp0uz0Vck1PnuD3jHyCRPzqq5wUaC/7
cKteHZzxnsHeAQGJeRP1JLcp/ZhVDL/kVJrMIBr9Tnx3s2Y4RIzTGj9EN6q9h/FpU+HR3RaqSN5c
EOer2qDMAkSnWwPSKS8GPk+Ki/4RW0lLoY6wV09H/qEbWkXUNgoJoxtw5drHnuDv1DSeCZc7QUpU
16GojGdIdOoU2vKPTB4GVqlBamLfutrVyL5XdL3fkiYdj3FW0GkytH4vDZ06ddO5aB7Z5Hb7UG0F
WDQ2j7WK63MpTeI8Bv1HibP2SAKAtW3zwNxZrI10xay5kk1zdmpMzY6WrGpAyyhmynadWmO3too8
oN4egBZz3O+xA44zjFKUP7mxDQwfkkDSHHBWFzC7UFRICgWrZGxogaGMPGaq3NeKsh+LRloOxUEr
x+4CITmki0RIrTs0l3KODRwsI8AdPTtNa6+5eNyJuC3ct6arSPWMtfJhD+YmLSVM8F6v1lNjfkhf
TTzZxugy2Rg5LUXLletAnXq6aocot7ZmbGxJvkBqmZovxdBhwElHpCbOoFPNSFYiLMxLrsKaRrTW
c4WBLEjLPj555q+xiAHfOYj/w0LvdoPUB54C3UfnWtUZJ/8pmi0n/zaJX05qtRyPgVfu+DmbcZpe
c/Ee9iMFi5r2XAaFBt9qZW/rsYdxIJ8QdwT3qXuUqKSeYIrc/bKTKzWG9aar+ISmwWp3TCkAMzb0
Eugl+VrVgMLXTmPmGKe0i/0Xn7lroeGMFnWf7EzrjXhkFMxd7x9LZpygVD2NizjFe6hfNeWpDap2
ZMOe/c6nEx0ELEvFbTdN6IvQo5wdPXa2UQhutwKLo2OS3hdW9NbWxXAaR+NPD/tqt7gEZQgIzhB+
stLqeZgFQrfKgm+qTda1TSphKLBFZTRG1zqaPKa+6jg7Snvh/vKZHSE4Twj8cIoXQj7GTTaxfA+q
H8nsvbQxm66CsqPm2V2UFRYX260+UtSveEbSi5rbHb0kTNYPWIzGtZxW+hhRwqlR5wzIXmwRyK/A
pfRXE766BbdcfFTkmkNXWmfNzOeJR1zsswns755VP3IYWysjHbuPsUp+enXb3XJK8e9TeVvOovM6
YObD3WZJoO66RDUV1vTTWYRuYmCE6TS6TwvkKDf1YN821kR/I54uf7VKZdNGD/6gkGJrjZk3svOb
q0hiaAqPp2qDZ7wbU/0pMR39iQtPp1/AoZ8zTFbFO5m9GDkc3dtkfoyoXQgnPcuqwn0ghtugPvOp
N+9jnYJncjwTFMj4ww6a7LScWr7o+KDiZJK4G5t6y9VJuqdyqJu1MYTmBrXaeEZj0giZ/USLGW2g
SHJTel2/aR0zeUarRhb8SOOuldbWt9oSkG3nrnUrL2Ctpf+9x5PPx2ui4SJpEfqMkUNcKhOkA8MS
0Zyx6cgn4EhOvWOeGexUlxTPEy6Wm2NUMPi64rm3rBy9q6Z2dvWrN7oYA+JYfanQ+Kl1ub8XY9yu
dA9TWKUQRaRab576OnJfBlAZW6IiEC6p6pxXqImasXS/BAp4SqjAOar0krHi8tGST6gS8745CG6m
+yjocKQJs4wyPenwMY8gQNSsMWfmr5XWlrsBqg9um1XWDOGVvI1DwJT7nHpZeI0s/QKA1TkSrYMr
MdOynhXQxBRItS+Fnn9SPs0+HAPsni9ji8u7nygK1FRICbzbIGTn/h0ko3OOAILntvWWk5KywTCf
Peh+z/8IBOieVryBxCgJz0TrWc9h71Nb2xumDuFRhbr2WYmVVbYfNs/1NxaJIBVTW91TlrlHSqDD
xkrIrMH+BYuLZFx/6vNHgGYLlUwwlF8x7Q4jbrRzx0JvyzLBezdq53WhitglOB+pd2+dKOi8Mhsi
mK8y67NqURwsezWPzrPN9YjvjcY01n2/6M56X5bIwRx711uRe/Yp5p6drNpGLl0Cj4kJoEXxSTvF
OkaEKiAtGdxn08x/tCH5LLFJ5Glcd7jO58MZc9Ylhjj0OnMelpWgz+ScM9PKhwaS9GXs+2RjTfiW
WPC6c7CaigsdN3I+XghANwmiXSmCD+5a6hr3zo3fhy4JTsspXWuN+9D7NnrQVABs0D9h9ht35JrO
Zkb2nPquE2+EgZ8JMxhxU9blYfmiqyf01R0h3lLdOhNTL67NorvO2+TDXhTWrTJ+g6tuD848/ar5
h+AH0MC3dQRgLRvKz+nfveVwYk4YSwtFTSjXvW1l96zpSYiCQT7nxGnvkWXfEH9rOxrxwbko1oBT
kKSg4s5vY1iaYAt1/2IWsX+BRPyfTQsBw4LHffJhmmwyWg10jpASsY4G95JcgOj6lw7zBippFHmb
3mujXaBPwUG6bYguuBOfBoUxGK0Wia328FxE0scSbbf6JTZw0ciRDOGYq5CZsi4OkZxXf8y5Qk0W
V2GKLyZaXECZ32412xzornBlpRlAaSeV+vukDS9avEIOBW/1H+clKQZ1sst5JtMGt4Wnlo7peHbK
6C70bA/LOb2XpZOdtQgdH5y8lVbM5pR5j2qJv8njBFipDLJjZYn4Ber7n1jZuHTjG5xt78mZtVix
jb8Na/Bx+ZTyWWfiK3v/n49QFJvlPqGRWdJ9Yq1WEkN3Dbvqo6jy+LRge6Iayzx6RH+3oHyEvxPa
6F7BgNY3L6SsWvrDueHlKwr88ri8aAQudTKY3CRj6eOrY+J7rcnHLk9ZzOQI9kZJjPkwVudg3thd
+Vqhid/b0jbOUx2b5yYFcGK74U9nmDxmyGl8nsb8HVOjd19OTUyTst7P7jR9y6dJz97aED6tx8DO
BIBgoUZVsD7KOt23RoGK2TbESSFKLMaEJW1pa9vWs5HXtZZfIEgkVCD3tzQnpytiJO74/LeF2uIF
ZOewiUbuH3cE96qnzfOysfqP1nj8/RBSZwMBXRyRpJV70WBy1SPv02S+/VNl5ivLJv+tzAW5XOik
tQmeA/Jb66Xrku9AJ9UPhstsJfxQPied6JFxYKpSiWN/G8MviCU15EtW1W4phgtKTbUTYUogd2yt
IbWKW1XU9cOlIMgMkyanWSQ8ijmqg+44ZSI/1nWag33DDSCE5l3KQvznEAG/f1m+CtbHfFsOl68W
Xv2iD12BcEc+W0UlPtNgNCgKVuLqDinhWCl/Td3WyUvw1aoJZ1NWm/emZHUFR6Y49DwQHgb9ynVU
6MNPM/iqrDLfaB7Y4zZI6/NY6wGciBwXXTepY9DIkPtdz98Jph733CeoB+evRhXI+DyY7iPFVAof
FGnCpn/CRU35gjIeXW/Ck4rZUNG0GCpGEqRFjULTT0a6U4S9HjVdOyyvX161bLL59XU5nfXSQ1Q4
1vbJMcXDD1vzFs6bIJHmjRuOhzFz7sjLxQ52fQd+cSqwK8POVCHUOdsfTQoXenvKU4rMy95/bWZE
gCNMN139+/L/fax3OU+ef19fvl2iGDDPWBOzYt0rQaZLMYHXCYdbz1yeLKIkPvWmEX5MtK9t1U4v
5GYYd52uF6yO8MPZB8eQbiBS1Jr51xgkJ6G8CKQt3VLbDRrW3bH1qVrwVIOjgjMTJZ/2iddsHCcP
L3aeyGtOAiplP56jKQLkLTW87rVPw36Nn5LYoZgQp7qz5dHqMA4mkfXFvL9legWXhh4KpUvNsrfV
mNO3Lq3pdTCpyhNV0/4ugld3ql8q6dr00DN1n5pB3TXHecPWbJ6Wo2WTyT7dF+G5Jqv9YFhptusp
eH3FsTjHWey8kAmfKu67hKXoQTp+CQJgZt6UgINsqs7rZQDz8egQBG89ywDhYWJiB/4bAlKQGnql
K34po9b7ZWkfgz3u83m/5GSi3AQZjUlp0SKcTWsklUYw+8/ST751TrjTzQjevuzkxSnBZHcZeFi8
hCR5ROWtz7q1jlbtir6aAntRitXfX1r18UcRftUAYH5HrvZLr7vyo5FXCP7ryC4e/0hRiVkTNof+
9GhaPPyRp8MRGU1zlzNkHT1EMshnK7FrjR65XPPAJ5W8d0pP957paQcfr42KrfYcjpN+qXPvefks
Rz+I904VWEdLFPwRaBjeOi14deJi/CDXgtCtSZ/O/hgE14omE15AivACRA9arWMunRpjITPV2Gy1
tWzi32rS3HMaNDxxvLUds75sLfWQhZXsoED5c1PtrA0iWLle6W2scXlypx8hF8u+b9rhho+VP0zB
MTcHZpRD55tnSsfm2cikdRg7vN8a7/fDZ63edm7+GpqdcbcL+W5aJhASjGub/wzZxQTtnd5hriEy
b1juv+Y4k4Ckskpq6hZHl6N+17kNkRdAwrqh0LSTkAEKlMsNsZ05OlXbHj9pEG6Vp/mvOsWIdWlG
/T42nOwu55mm/6PwRu22nEAonW77IPlJSz2+YCyIL968cZGKr6ous25gcuSqYox+acvkayw1TNkw
XI+ZC5AuqKBGBmDfc+nrV4La5kp8rDRzPbD22umarVYEwPNhqnU+mHwgxrS3lQgO3kvbMkRq3/I8
s28mlSik2wipcGYU7zW5HBD0op0XatXKS1vkI8Yz2b39FeJn6oQX+oyQGW2PuzT2H3nHX2EHFlIH
dHcH/YNevwNYCeGdJ160JtopkLL3It6PkzSfW/jbm6TCMqq8AFvKVBlbOTr+upsQNMZw+zponLte
JRT0kTMRUM08igrZqq+J0mqGGNO5KH5YSvzuW1MnQNn76dfyPBUB+o1p6nc9FvWPyN3rvkn1RNHT
YI67DpJK5wHhaTvmPt62bDN5a4T2yzNEuGsq8ZTYQHOn+KceKvO9CIe73VZvtpGNr0Wdaseqrn6U
4CuPMrGG/2HvvJrkxtU0/Vcm+p5n6M3E9InY9LYqy0gq6YYhlarpveev3wdInc7q2j4Tu/d7gwBI
kJnJJEHg+15zJGIbL9UaVKHmtOp6LgHRuFmnI3+bxJd8Jg4wq6r/3SdXWIfbqFD6S96FTbBs4W9g
KFafydLUu24kpjGG2XTnd8N0h+xPbfvrqNtkbVocZRGRwbPsdfniaql+GNOB9VsC8Oks/UqqAYfD
uEi0VangfmYQMEc1zniKlXb8QpglWAPYQ7F4bLR9qanNJmz1fFkiznKv9sjnysJyij9qfeo2eZH5
B5eA/LXwgjhcaeCVyE5F4RmHmjWEDsyRHDM4J6KQtVshuylKufaRHbp2qxBJGrgG/a/OCtD7beEZ
r7oSKseq6P1ja/aE56UCqlVWdr2Qu65VJhKrTGv9vdwm+8hjWIwoqwgPEmAwJFtlijXX752a6EGX
VztLK9TwLoGTcertcT5lCoCCxD06AuufEHNAKYcwR54hc6fYWEiwul3kE5GXZZxAqDQGHeBUD7rb
8+Be+radkpC0vHXEGgs9C2VtqUwZ9JanIPPV+xo5YJBBRb9tBYK8Vl5JtCjHueq3Ud+nh9JA09p1
tb3c3QnA+bVGdudcO516HNVhoRb+rjMzu99OTrvRt0GeO/dZq/r3UT0Y3A/ObgpzABfMD+tVYMTR
EmUpBSistgHfdUGIEJEPAIbnxBvHg0nuJBzNu9YGJ9BDzkMwJ3Di8i5MD86I2kxqZBBqgEysylkN
Tyj4PSbiN9vM25nPYxhZBc6hrJBeTokbLvWwju/jnqtX9dXRqNrPjAX5pY+ZS9tPucZKKStqpDFm
DDE7Rv/U1ue7rAjVu2vN9ea1Nbnq0k6RGfE1E9l1B0xwUjw1GtJMiU3Kr2epdzCdBnCQqBmu82BX
2r0f4Lo6jD2QE1JBfYRCAavyAybgQYBakNe12cnNB14yXoNIHFRMJC3qGBlRt/+BkcRRKPHc+5FR
PAR+cxyF4OEUv40J2h8GAhRPucdcDngsuiok+p8yNNsfO0NBEW2MIXDV7mcrz8ZzlbtQ6WLXPbqs
Ap0BpGVchihH12A6DUNtV7piOOcAuQpgw+V4aRU/QUCq9JbB6HkvBkHSMTUI7KVWftST2ftcjy5A
AHyQitE76AV6U9DDd2VSkcfLsj45RzpfPRCFRyAHvYbKuipjyqWU3EGihxmY2CG3dSNAeoKVJxuX
qHMWJttOgdHosE4/RWDqT7Imi340HMDYuBP4fa8+15pzNOLYXbk97MHcB84ii/TPWmChC1h24d4R
NItZ0CyqOZiAC6gKYTC0t8eoR8Eo9FbzSHYzjx2MqKxQ/6Kp3QqE2BZ256IbIbn1SXaMerwObzYN
o9v6yxq4z8YBmY6RlhHu2iREj3ccg23pFl/mdiiQXc+Tu75pwjWsZGVhzdOwKo0+vxTZs6u49T5C
/G9Y2D0cJRT2MwhzrDUG5HW+A1VBP6Lw36wquVgWKbfWQxTdJtJ7Tio3OjN5GUNNu9d9zTiy+hGW
hAk4WhSctCENX/EIn5ceTu93hvca1Nh6zXWZAYuSZR7e6dqj/C7+VOT3Tgl0k5e/LHoI12sVjCsm
pdUTqrL1T68yH4xhgosKwW+dhOMT8krTxSLIPQBHeVA0y3lAu3cVTmSmlySo0PJzzCEF1DxbiAC5
ICQ05zFV+0e5AJZL4bYRwvBqk2JzSmiocbRtIATfkZEAqZn1zxgzaUn1PCQOQqRN06M8DdAjIsBz
cE13HTZKc5abfLF9dMavBeSuZWIm3cZitrHALti7w5ZkPI3hfKd3TrlqiPv8MNHczc2FEqMcjTQ4
899bLfB+Rs4Uf07j+SlRg+rbCHqRJH5Vwstndh1FlbGL+YkbkP2YhEU1svJgyYBhYKVrdaRDAkAR
LCBexhlBXyCAT5pI2hQE7Jc40bWPZs5CzrIrfHEV/ZtczhbzpFzUfF876MXWaT99ayOkuTwg1vdK
Mo/3bk3y+MOOxMyNfYTkK0plBGOFQFcsKAd213QwFE65Da92rqOfKKsN5ywhVOc+VZOQy4wNOOIm
rtAosmBsojsQoad5C3tXWYF3gs2Qt+PzDGZEBPegAFqwmHwHmIX7xzwOPQNE5T5nBkN670T35tgO
n7BvUndFDIIaoYRFZwX5mgRgt9LUqrq0NYSwNm2XRtfFu2lQ3C8tybU0i3idTbsWEbTLZJbds7pQ
SxOzVh2pncmpC5RugkuQ6dxRA95JJ2MenV2pQo9pNF09tY6CrlnfnDth6+Pk1fcJK6ctOcjmLLfb
NtFXBRLr2mh19yFWNGUFLbxbTxBW4mXEVLZJ0aBr3IknGGZtsQjVRuHRbsPjmEApGVg4LJK2eMQn
ghS8GONKAjTEQtqZ9wdv8CWct36jpQQBWnec0bgtYTqhZq0fyOmzGoBQMuElfrYIflWoMk/LjDwa
GcIK5bK5qu6qLHnOtIaxIcEIz2A2qSdu+UAMIoPJgmPYMDgPiMzme1DTSIT6/kortPpJL1zI0l3a
qztw6+PFcNDNiq18MfESOwRGYmz7gpCdH6XePiS8vMcmqj35KMRv3cDI7qs07NbuVFSPc5YThM2I
ZqNBYy6yuWk3fqGNG2wwrK+Fbh4Yu7Z+BN4nVtL5GThhvp+ruV12nTU9J3rIYNmkTw2KgFvo8Bmk
Flc9uQpxegNBnJOHztlCUwsb6pHjgFHNOxIn2PH2ngtC0xt94Cz6uBscZjF5CL9iNsfiwXfcNb63
FVRMr90ANo0eJqvTdrwaTZJptXFsXSe9BGXDDNm1XypXxw8pyWagQp39gsLv8+AoKP17DSwjRVtn
LCi+9J0rUCET5F9MbFhCheRmKTAoJH4W4wRgFOFTa5YeqrXGuS+ELpfIHsiiC7WMt0cencsO9TIv
NbxPQAwvLPEVuF+lucbx53GKmvhokMI+2gFcQ8w+SDLM0A8t5vtg9csRQ3uAmcwbLlpcIjleoBEV
2pnIyQonmxkNo0QHWWEkzT7EDWzrhxlAxrZXkfJQoiWJ7xwr5ZhE9VgOKE1k/UZRrGrVt5GO7HzP
aC1GhMBI3Q0X5pE5fYvlVNRd1W/0SnmcCz/bpqNSPGueQEO527mCOeeNM4rseLwjB4iI8KYZum/T
4NRH7EqIcImaLFIL6QVHD3Zy+xwLHqu11FijwMZMW+8ki9AIi1NQcdM4yVeyI4hBs56ER9fduaP3
tbc7jIqDxP7cacmCd8K4yZyEQab0orsomqO7a23M47uixLpXnXfu4AbnOAO+lutudZ8na1Tsmp3v
Tkq00CwDyKuwffe6Bzkf4jL8aKZAOVldlu0KzwItlQDz4D+1mMaN08XDDKvzhWyceDnX5A1XCSDk
fdpq5dfEQxkJa5Lhfihg5BsMrcAXmIgFKk8XgDjTQr+g0O2HYDRtsk0VSZ4GSYyIS1OgCLJWPVTg
St9PNm0eJEcw1PWmJRj7rBUgQB0Xku6EdUftrv1QWUQAzA78WUiAzUZwdlNQk+VgHS3fS3aoYKNA
jFrksdX7bsctxnISufhKi70HzyIGkpgI4xODGgGMo/0a2CZ6bdWlRsgIs1btG3hILKsQv9xnmenv
SZt+bqoo2yKgNm/7qL1ARjDuIJOjxm5W/deqHzeNiUQuPJSvbkJ0AwcHZUNQLfuUzdXex6ujYpn0
FTHMbjPVLfA9Pvg5AuGPzH2BymQ/78lZkPHL9PJr7JePRvYUWkxFWg9DCa/UDwDtyImN1R2K/uhE
OxVpPoIL2AF6xR2uucjBquVP1dXEsilZdmQGjmNk9Q/XT6hiRD1tZ05Otk7UIWZSADQ086AUttl5
1pjQ4M8msu0nU/Vj0jRimuIjSLpH4YIweB7iY8BrZJG49rgqSyA3yHVCR1a9AGyObxL0qtLPDlmA
lZoB20ygES5Nh5k7k6MfmkyT+rU1ghwZeSqMYNiQ/P16bZWoH4h/MNKwBRhszjPATHOHWQcDqriL
OJ7zL9BoTOQYLfMLmuMi3oN6Y+EB1CmE/gazeGR54lyB3rzXOsQDkdOwN51FDEHtEI/IkjraF2nh
X+DFlXdTZ610UKkrEFnI/A+Mmhh3YPzj8b4waifd1pAbv0TYn7VaTxYazTGMh8miYoa26nR4eJX/
HdkpFHIFsl5BfYA3V2GfDA11V6Li8c5RoIzBiWy/kfm/M3hIqrb9YrRpvlUiDwsIREVqsYiux17Z
pywBSiG8L4vULKejH7oLYtPJpWF9sQi9iIC2YiWXsGvucCNKF5GCH+JsqSBxACFHffkU45axasLZ
eBS2Veh9qQIQONU7pwiIHWQm2Kx5OqVAHnZ6D9po6jGjMJhDXYyyqPZeNxG2wnL1MoVALK2xORso
qT0naKEfhpE/QzZxDNUfYNrCBET1Hc/ZYjOqqb4swHNAfOvSLYY0zDVguMV19BqkiXSday4eqUqk
RdRkacVOyUVWPrv4UKwY+51NAMZ/1QZ2u2ssTCE7aHP4LDA/bdyg3Jr5jJyuaN6KvieTM6veC0gP
TABbhXu/0pyt1qXcwMFs8TkiUpsNibtJ3B8Y5YF9xg3rPlOCdm/YobM1ZjSzS68O1pZpjgetqKaD
h4F5kmvhFuy0hu4tlKXOwCPILj3/WLnavLEU/03+U6gLE6LQVrNRGVvbBiWwGWuALoYLbXARaMaw
1xAxTyz9NbJbn9eZ5V/KALIu0g8r3bEj3tLBc2D4xtkrEVbyq+S+0Swcu1w1NrZJDb/VLxHl6SCB
BEJKe2xY7rU+sXVkj3qC9N9jzOOXRYrYtJG0ydJJlfZkz1qLzG3t8NWccakQWrhvgZwzlai/ODYP
v79VW6sJl6CxW4BJfnSX5+09t5H5DXOsHACQmLb1Jm+NIOOFcVsyyhprAMYztBITxEoeM0Abodf8
GBy93uszwTaMww8IX2Guxd+5RDEdAz5hldMYGgwbZKcbRQvv0wShGMC0e7BmTJfd0FoxlCAqFwpb
KiQBsUEu1VUaNNYOENqnuvPIw2Ppm1g1b/g8m85mFr3kkPkOcZN1R2If4bYb2mghs3stdK+VD8T1
y5R7CBWlL/+zz5qO1fl7P2nhsqY5mm45roWZFtpt7H/nsqaro6716WjtUQXYjVAkHbwjP/t1ax5m
a2hWpaWxrGgVJFjbyTtOUUmWe6p4kuZdyPqTpL3ir3I4Sd8ULT6YJkFJtYpL3jiIOMUsQ89G9ssd
7j9fx/8K3opf3uDNP/+b9mtRTjVSUu2H5j+fWU0X2X+LY/7s89cj/nmOXol8FH+0/2Ov7Vtx9z17
az52+suZ+fRf3271vf3+l8Y6Z203PXRv9fT4xuDQym/B7xA9/293/sebPMvzVL79/tv3nyQ4iSG2
DC7tb7927X/+/htO9zpehP/5/hN+7RY/4fffniByfm9fw7fhe/43B759b9rff1M0VfuHYXkW1obg
JRxTGDMPb9ddGjcADjFt+PtvtvoPFVo4VoIePmOa6WIi2BSd2GW6/8CS3fFcAzs7WzN097d/fae/
/Hu3f/M/cjSjyNG2ze+/aX+9CZm8e5jAAGbyVFPF8/3jTRhp+ADh/2JfVNsczsynsnXGaBHFwAa6
5FvqIKM0DsZ9b6C6yvIkJljA6vjdlfr1rf7yLSzxg949DCa0dttE/E7nx2pcHU34Qr57GLo4MbED
99BCQrInBTB3DmKskz0tywlZUIyxHSy6Gp0VXUn3+aBlB9nDZ0Z6rcltXYSyN+hhNd4pfb0GzgGq
Nhx3sQtxZoiKaReYEGWq2d9qWspqDDNYUDpMDEsDn9DIJVDPp6Fxce0gPzstsFrhr5sX//Zz/+67
YLSibFQnOuEuNsyQKm11A4rnfpjmHGeOod+Y83CRp5S/wkZxB/mkXz9HntEZG4yyUnU8uF3oH3Ky
zivsivyFjsyWsnaUEaSPisa5UaPRFeunCYCzPiAwMittuFf9Bm0mPIAnFKe798XHbR2uL0Iiyep8
jpCdYR3gAtNP4xFrjBHkx4ClhBKpG0WfWfOBp24OEbk7dTlNGNr5bteAkqR23T+CrYI3ba1KE0MG
5OfQfSiV6mD8tVB9ExjgbeOtD34P8RIhKQDS4hAPyNmvjgFv2Uj9wyaDexBq830KfmM0EmjGeIIU
h/DPwuyC4jBoY3GQNbnjtg3QTpAC0KWPOSnPzIxGJl9zsiXURERZkABlkdVk7OUSTzZtM3fhFoY5
qqUzi54PHW/NdwcrZL9nbq9lhe3pdgLKZWHNcnBEMcwOerF/1rAusXb5rCzlJjJXWx5hEF+il1m0
DRwm0ddE5xgxyZZzIuSib301OiQNa7eiTbnFo3yA3V90UJ4KlpxLoGoWmiWWeoC5Zv3aD/WA/XKr
7F9ZoXYg3WnulBY5JNF76iBnP8sdsq3kVby3TUShzUBfdypo7yG2HtG2jfeAcf91PeU1l5f7epHl
/3Ktyq0f/hOEyaL1nGgoF3YFScEpfgL2VxwMwYocJT8xE3zJJqihUspdsn0r/m5bTr53iXtQQzhm
qvdaP3+LFRaByAohHy2rE3o6GfRYnshSI7+wlFUyWTnY0eqUmv65q7r2POTEflueAtPzm13jAyOc
WH7A58CKWBSuNfUHXxT/dps1llsI8KSQawTr4s7Av1P+Hvkr5U8pxI+UtZTpCMZ24versfKv6rue
Gj4lroHril+qp9lWvZWaA38zBEtRTXwQQrIqi7LgomZEtpfFUI+HJrSHg102lobfXHzkQkAaFztk
5wkNiN4u6/VU5yaChxni1HYeMOeGLnYrGmTwD3YzIdNr4FqOn5vYIPdf27euFuCDHabP0davgi3S
+d6SOZuyq0bi/i/y1ujl0yvviiDE9UfLW42okflcl77zBdfCcZX48ELwifM2OCahxRKiNt0GOMuI
ltw0CjssfrapbYi1kBljR2D0Pu+TrusPWhIqED2FKgpvQsS5xaR8USjBBbue+pB6IQOaYLRmZtAT
yxAbZfu2u0SrmbXjvPuwXTZlAQkYiZhsKHblOCv7SYwwihhJtLE1flXlUHIr5G7ZnDuyio1rbGTr
tv3Wd4hm8GnDYzIwLjdJMB59vxUeGRh9CLqoLPQ+bHdp3pP6V93FVBuqCMwtMhQkcYUHb2nhrn6t
kYb3IBiEJGDzALwD8I0DMAmkLG7tEpXUA3FINsr9si0LU/Zs5w50+Ihk7e0UotagaPrrEPjfSB/b
rvASY488uBanvTUb1X4DRFKt5TtEFkOIzsTi1pa1d++ZePqu2f0EZD+thComw3xY2sUBKDyjxLuq
3OVgaaKu5VbZvhXveupuVB6uPW/7Ze12oBc0LSRL8XHvqh86yaYLuGoVmXa8gH4H4fzjMbdzyj2y
UEAj/ur57nt86Hn9xXJjRdhkXt72v/vxH3d9PP+7L/XuqI9f8t1RVd2T8R2yTZ4N3q8RNJVVOWJW
AZzu67h67XAbTOVgeytkd9mUXWTttu3WL0/d/HBr/l2/d4P5u28leypTH6/jstK9OBNxknXj6JjC
ZYAB1ziKYPEkZoVNUqesVGUdZUpIhNd6nTm8JcxUCMzXETo64tUhi+bPWi9I67a8Aq4sr3UscrR5
7cnLgfc8M8/EDcgeyvfOdfO14/v6+y3yYxDCQr4lGvF9E9f13WfJ3bItzy5r7z5NtmWf6zlv7ds3
v3aHku+vgILECy8bmW6LIgzjBg8NQcyPdBXVVFmdDQFr/9gh7DoyL2D4OUxWZYdrX3nY9YC/7fXu
AHmCW/9358OqjWQvA9piaHgVVkHjrbNQ/ezLhYFlchc6uQcnGXRFp1641knOYFWncAl6fV9lCkxj
N9nX1QDmCBNFkf8i3vlQVGP7Cdwub8y8Klez9tS6yXRUi1LfDaijoEEyHceguACJ/FwQwresmeSa
2ykr8Df5uqqjbN2TdtgmcYsGtdtoypGEqbZGmhhYmFvXlx6J3pVKXGNZQ+86ygJ3uO6Y1TjyxbpZ
bIQHBjYwn1BkfEW1tYIk0Yxry5sMqEeAiK2yrtZDrRfwKSYg5YnbXaDFVWjbOA/OmANH8Q2kWdtx
6TidscY6J1zUtQYqOGPWF1Tw3jTFNgEYvikaVrla6OS72nbgang5QLH4c9sPw96v2mfDHOoVKXZn
C2zyUz6U5mNWFdYRd+Uf+AWUS3nNYn18cxBBP5lT1m/R2UXANUKUXK/Mc2+WyJs4ir+WaOqCufSm
Rw6bPA/AIQLg42quMqFbh1dnLgpWwOW6i1CRgWv8hnDVZ8UYy9NgE1sehRBDEiE8+Au73uPubQDO
WwxFBIQ+KSt0Uz1N2zZGiR6Mitw5AnfRBmegYAtm6keojO6Z3NtrC7MaHxREvwM4sab3qGYhwADU
UrazNj016M735gYdh3RtRcQcMcVLvlWoFKTmEn+baBv00+4qh5xCCpgj85j7qnd2iR+eU6L+2zlH
sUm0tDz6gkQnqJvAgwZrpe16gqb/GAVYQWVZfJ9DXQTMCvIjdBvvYJlh+XnwLVZdbladEUsvP6Nx
8wjFTLnv7K783AWIhyWj9yj3zQes8aynInFRuBa8BtDq7qkDalA+G7Nd+4tCD+YLwK4o6y+ZmC+T
uQqutFdpMl2iL7cc8XUl0OkUTBSgiasOs1dRhLbR7sOwG4746DrICU/OSRU1VJTHlWv6iASLCXEw
tvqmg4wDyYdmr7j2FvR4TwzRA4Lj5kecc4vjEL+Eml6ToPfjZ093trrek2Jugq1rjAPORs03y8wI
dTZFsCIeNq5Jy7LWG4NHM1KLTxFqzFlIctwZ3GRJLG9C5BaeSZh66cHVfUib+OSOk6rdlWO5jjLL
ucQIKKIEkf8kakiyZcjbh9yuLa5LZj0R0V0FKeK0tRlMG99h7HDxhAID5RISLwHxgdohL9B7xmXy
AfZ4NiuuuGiiQ5tpTzBX3/Q21H6YrfujQ+qXdRkO8pXgQfSFFu7Syn8ay764M9Jqn6/Ieaj+yV0S
11dhyAuXFcGyR5Af2wzkoKyMLLAM92FuJ+T/535vNiEQYAtRe68bcpj7aIGOKZDCxtTyjV23aHlB
PkPkPPmskRVXfNf+0gLjge2EVtWkjspyTmIWkfhuAuVDhnQYsr0zYXJjtUDPePAfOqXudymCubBq
sJ4OXqap0J7L0ReKTcRwRxPfO8PBiXyMNWsFKFTkB7LyHvz/HfBt5WL0kHEtw+4+1Vz+BWyu4Vsy
mE+GDzca0T4QB/aLR/h2gXRivwH5qgFlbF+8Wm/RWQrbu9FKf8ydVS0Lu3sKQjd9Rdj/XJQ/izFb
j2pVP7td9M2y+uhkpRCouKSI9NfDq6mSZK1r7DVnUAuqBSMJUYMVAtDqXumU+xlVhdeoQnuRiW1I
LhCsQfCj8usa2gRT4wwBf6ZuIEltVT2Q62YVDD1n74ReziA+a/cS4Ifg7R+Bm4V72RqMjtTKjGhT
napHWfhGRSjbGLTNXHr9GjPze8hy9XrQhmmfYgs495N77ND1PNZp6l1rH5oE0aeV4qrVChwFEXvE
fccuGR/r8Glw5rckZTzv0vo04nCG5REIYFdj0gEID7NHe63NJIQjWzHuR1817rGvA4VeFnvZgjU4
LHqtQ2ldUHBlYXS7GJmLQamOaTWSC0YkZ+Plr1YQIfgg8F5zTAA+EpxwWbNZAA4ZmMDAcTPcFTLc
dBR7XDsm6il2oGVo1+uAwPBDgtIUzj4vAPONeGR1SAYLX8pZCbetpT8HMca3w5znG8KO/clQy2kz
VylS2uEiE8AaJIDg7/XCYCbu56UDl+UcK1mIPTTInim5C1wUav1Yh1nJjTI/dETY2n3lMShJAJws
8tq14ECrr1PhlvsJNFHu6BCh8mzFN6yOsnAK4EeLUq+wBBVjZstCIkRmpPA2eawW6Hzo+VPt9OVG
9Z0XArXVktRbdo+ORb8efQBuSlz6a1L4pDUnHEE93JwaxRlYhWvBc92N2MrHhbOt7FY7QzrR4KjH
Gg7EEwnEkkmTbModBDxZJpG/xWoQD9s6hy0fRWr8KAvVx9La14t2PZpK/JgVOqaRil9uEj+AdTwr
hga9MNMOaJMjQRDjPd3ozj0a+cUJFnCH6kIRPoI5ZyWlDOUBvhFj6wXmLoMGAgVdOnvbEfeGFgWH
MFw2N6VrIW0tm3iGvZYa1Hp74purYwzvgTTfqqjrfGXCLjnJIulYZZLOK7axA76/Q6IVZkp39Go8
pjxvDqcVFomv4KC+hdM03FdekHypQYy26YA9K4Bm4rvaClAQKt12hO5rAmDLcT2A9H18CnOHcSPL
1wZ4PRF6ah/daOi2becs4xHxG7jwzkHvHftg561DNMZEVSdD4xYT2k9Tnebfsa/jj+x6b5P2c7jB
ii8lCNusTAHynOyBP5Ps6iLQ8zMSo8O5qp2DMlvars1dpCXGSYHhUqbLGtuRbfk5mUr/UUkLe9+4
CPvUeAaqva1/6hOcuqFXTBtXs3/Es+IBZYJZViBNtYjEqwV3FHeFChDe9SJTqJSOjlOhvuyaaeng
xHWPeEjzGA34XPddta0K3/WeRn3CspiUXsezWWRZeWcJO9sxhn2ZK4Q+eiPsM6QkSJNGjtrtyCDM
j/CJNmYJihTtygz6I+/YUUS8VaEllaEyk0DYRY6AoDtbWwinSzWFLILub4GZEoWsodFCklHzerfI
v7XDfO8C/mJFICbiJP04i6yGRS9WOmLrrZARdicgnJsZa7tpzY0lQrT42hUQnqjdits2HToYC+Gl
d5UIC6HkgrkRGmGi6oZ9sjPBKm6VEeIblMF5KcWEECJW5jUEVaKHorvvdc9DaJ4weXeXMpwvI+vX
by+rTa8p01JW0yLlN8leTFYQ4pZVrKJJKly3ih9GypCXbmfvZOy+GXEIUeYcN9bbFZG/WF6A68Z3
7T9TDsN0Nup53MtPlsUtmSGb8vS3ryybcofc9m+b//ZUKQyhRV2tzBLxDPnlZNc2KV4CD9+73q9W
TLq46kblICAdgF0wiOivkh70YWG9SYNlqI/ZQdZqsQ6+NYswQy8w0/4IDJ2xv0urwwjo5uATIN6h
b1sM5x7naNLGLJI01MiMBdzYeJ6491pxKl+uj0FNchuKtkyUjEWczEsgQgyKxhRBW+lfbxdG1mTR
WObDhAbNptHvu7jGPVou7nuC+2SCDKbD3Z3sqIzYp4ZaAKRfSk5d0zExsf8mspeDpQmRzGQbRfZj
1Xh7CLl4hojF51yLkGwxomDdc8nkndqI82NqQJRvtm0DjknwVRExKGaR5P6bxlrJLlrTIFQhv9K1
MGs+vx21lbySspiwCXRN511yy3MjbrxpZBnVVe6T/LeqGG7UNHgX25p+hlXo7jnuwx+TYhqzb7Wf
Mr2VInygxX3LF8FYcdQP8jFhIN4lHemCGY5vXgt/7Ek/ZFnxQ9NjRJTTBIa9iG7cvp+i8da38YBu
W/NT5HrKGi4aoOgW8OI+RuQG4QneMq6Bc5TnwWcWAlgZucA1N8DL9caVD5Wsdn7I8/Vu6/VRk1tv
9/fQuMIxvBhX8rLhflQcbldRc5KViabFTj5e8ly3QUee5NaUXa7Pt9z44RCRYlLCEuNBrV5NnQgg
VnJ48vNNYZrogcxBoaF4o6srwwQUDpkYWNaIRAurXiIO3RHriZ01ZA/ocqOlgQpO4IPET5bZ3D7Y
IkUr/DrF058UHQxvOJt2akB2hF3JHcTNwtWeexuzEqucMAvfKUXTEYAyhXUC/nziucOfjzAM8Qju
C7lBDhmyditu24y+pqNsX6t/d4wmO90Ol3+7fFSux8h23MYblXDmtolwnEbICb1Woj5ynzxUNmVN
brONeu90ebO9DrQGlzF9IfltbW/3ao7V8FR5w05uYmHP2CvHlGtVbpVtWZOFLUNh2OddPKcaNhDT
nXWF1KHZWOvbwCFHj+tBfw4memHXe5m3/gU3+Es6/U+gw/8HQ4AiUJ3/EQvxv9Ifb3X7/T0M4nrI
nygIDxADEzfbAC8EbvQdCkL/iIIA56Dqlm0AmOBD36MgHMNWdd0zAc+4/28oCNezPuIPbEiuqmuY
NjA7w+J8f8EfhB2xhNAO9PsZGu3uOu7K8UTe1mlWeMzYxQ3/f1TlwxXJCKesBiELydz5Lo++Dm9/
ToZg+DB69CiOAXbgNSunPUjnZO1RviVkO3MbsFFypJNtv8rbfdd+CsX7TI7ocvyStds22ZSFHGJu
zQ/95LG3w2KcvRaKA3vi1u92+tu26/kyRd2TVr5+eTt/ncQyn/wSwo2ub87Mp2egYjPzTXAifYyy
dv5Nr1RirCKPCabyV0ZX9Qtr0YmZ5iTGw1xOP3M5idTErFRuHdS1qSK43hsbL3WHE9CD8LmI7S8g
SJuzbAWkmKCkKIjyzsUDPBgNIYywqxfNgHwgIuSjeMHMW91JGsh/ToLagA022lmZ41B9zXvV3s1h
wCpaLdvTjGz5MuwjVltl8+J1fQguL8EdOInsT7Gvn0kLPpS+kd93ST/eEy39PEBgOzhpCOk39QYc
RWwVfHlUv5SFDXgrKR10OGHDDWp5qVq3OhKkvZSTUl6aeI72DTTBZcAMddMNCkq6xHy25NRwVxiK
n/Os9z+ywv/DMpNyp3p1bd2hLdIjmQKpMc9zomJR6jjHFCPmHQrBD9JoxkjT9EGPsb4b/EYDeYxJ
UaJDLdR8fbimDCuRN7w1jR6UJFo4n5x2aM6hDUq8mQiOke+GISM3JlOPsRSXamNNHep5orAnaL+s
WDdaNedbJwu8p84qNGRrhV15e1CxMYsn2/3SCoJCl4sw49zspsxUjrbVctEL4gkJ7sxz7gfnAjjn
Je3K8oImFlL8k3OUm2RB0Drcxh7yWpMFRSkFd2gJ2J9EAuI/4q4DdajRpGZb35bJFmYhEn/j4AAc
LsJnUq/NmiR5JqyzSd1rfUHewM02qMf5SNtZxveiRTumMge0xZJoyyL5ycw1/S0vdPLNqrtD0zg8
TNWycZMKsNfkrNFJKDfo338jcmfuMkRckYJFK6E0a/9FNbDp9Mi614X5h1/DpGh660cWpX8Usw5f
plGdZRG7IHaU+HNSQY/BSgX5IFH0c1Aekc3eOJXm4sQ4m5eGwRTNpsreNnAFL0qBAiopOHvjpz5D
zdCf86GxnrNu7JZWSSgBTpL5zK94y10W5VgS4Fxs9emXpq5hDObVNwLD44IYfE5QfG5ROi/7FzXX
H0Moa6f/zd6ZbTeKbV36VeoFqMEGNs0tQp0ly5btsB1xw4jGQQ+bvnn6+lDWGZEZeU6e+u/rxiHJ
sk0I2M1ac34zM8hrTHp5uX3RrTQN+ggc/e2pbHE5uiU7IMJ4DYcMkS896IvABIJ7N5Yx1QzLne6y
1Cv2tz6Nt97k3q1Z8+u5tr7o/HoxA6rKvVA6vr0u8pAXNAsp0x2JwBJS263RNa2z+a2xdXt0e+0/
Pr19w1i3gLdH/+596Tx8JXiBVe36J9W63rs9GizS8RynJDjnE2kKxeHWxrp9uXWpwkz9qxl2e/7r
27dHnV10G8pKBdozGmr4m3l3L+Jv2VQM219v/nc/q3BXHVAEBsj1irvbl1v7rltXh7+e3h5FtxXT
7w//9Hbx1syyPv7q/9V1O+5TNbK05NP/9SVZ55bb0ySq1+1YblPVG7N2uhpZlv3xh29/6NZB9GyK
4ofbr51cq1+wiHN0t+e3N/3x/dtbx4J11+n2/cxGMp7Uko5t84YlcvD1OZMgluqSep21K+3+J1zL
ChLZVO1SFrl3rjcJHz28FxSqsg5tX/x0NC9IR3XGxlxsujl7HfSyDPInlxQQGHUW3Cd31e3HYxB5
zYuu+ku2LNDoVF9u4lAe8b1hlUqXIxE2TFkCoCgxAA+1JiZqM5HcRVTYnBq/ikbFw3bDLqAXBoYw
H/cYHlFKc10TBQG2lmYHJkYS8tptzfkNkIf4hhQkaBfziSXDU4oTaDc7MGDB1u2LJq33ca9+Vl1x
oUehAefqycAY5bnwDgK23QlKVIJOXW1qXbsO2nAa8JTesVfaYHJb59FlDdjuA8corXOuUO8skPaU
4ueXkgoeu8wDlnUHAB2ByAKJETGxaCEoZx6iFn7evPwsKmE8WKK7xOlwb/dk1g5U1+9n2hsCHzC2
RQf5vAl7NEscH4jjskBvZy3iHA1U+Vuuk5gIjFT5vZe8p+Mot14f3kX6WuoHh0tD5R4r4LwBtzO7
je6PpOjFpt3AiPvwlhpAyADQAPst3KyK3ArTPZgEsWwE3GEg5pLT2VefaYxNvj13ZJaZRYVUrvQd
fqFTtZ9i02n3AwwOnMLjnfKmb0OeZdeiNH+S7pn6UqfmHya0+CplP5Gje9XRnkJOc7zA6fNgmCK1
Q/X/HSd7FZhCsw7TSjAQUXMGcKEHiCW1jZiLT5NXkUMwbl1h0CR2JhKdnXuvyPfoqzFbOfODO/Wf
uK2h8sbARSOWNAOs94F8+lozV/BrStuWrJ3NhOnAp9k1QNkZ8Pbo+QIRlt5XGVtPQ4VBPkkZYrMq
oXFDvsUAGc0vVHoyXOrbkbTFISKI09eXKr1EuHW6zoNS51p7Z9QBILfJkWAsTIxwXFT0LiCob9rK
gN9gZi+znjxqNhJerXlqx8cJEI9PDWOU5BzXU61TkDshxIqCMSxj4Oc1Z8OoWGvEtLkrK6/2U6a9
zCG4BRIeXrSZbMHe7LdOyipktttNXzqvOdZPzO2q9qOezW0JxSupiQB1JnPbNrRjGg21aDaWXjDq
L6C2lG8VevsYwR6tlTui3qEvfuvJJEb3GE5RdpDE4BJCMu2E50X7LK8CfQRQ4nnTKernCpoj+tNF
Cb+aVdAAlT83YRcDlgm7DXMglRH1gFGt2JGUt7pCxPfcnLRdaVTvBYFCLATJmM2jbEOqzgh8VENu
MRFvFuvFae1cbvAq58w+zJMiFdo2QoU5GW+EZz3RGDYPoT3TiirMTVjCMMqtmKsvN9UT99+hWawP
7BbuRqydE7MzRswV/lJIbZuZ1SYbloWmSoK0tsT3mZnHUWUUmC2TUnC2HPKYys5ofTGpu9zn0tgJ
Y9L5eKpnmhfXtBg+8HORyqfj/xdjS3veOt7w/jl+atdtq20MsmyLtI7ZmyHwPn21hy7dJqDL/bAx
jb1TZXVg2COuLHt6pyKBYtSGky0oZIcNA3FuTXszJ3xtQqtw4xnL1HrEvLUTMGDQHi5qg5FWbUSz
zZwJq9OopbhDll1WIvVra5sIPgd1DaZf1YwHS+rtnWW2xHZAlt57KMo3E+tD37DrtwLC8aF3ahK0
x5aGDaBksEzWJxXHdgCea6MbwPdGFTOw9c221k4lg6kfVwmUFifdeorARAxpdiCS9q13Iwc1KQ6I
dhrWDxTseplnB6J744Nray+GjZjcnUS3653pyuZC7BXjrDeNEOjoreywP52WdPmYcmYGDt/dwsLp
/aQzDouWR35om/flzCBGzUhuFzSxwIewIEccBiAY7oBWdP4issNAZhhgI308FD+sqPeeHSIzcfps
zNqG11E6nzsnEn4Z6cc670D/0NyLSqelaTr9WDztESRNtEuhjOwnMDngi8y908O0LHV8zzj+tlZ5
n8D8uhcakQX2qB4mfns6I38PCcFhXhCcI8r021knF8FL4RYwjZwxsN8pSXsZBw75CKuLWrhPiU67
MWXSAjftT27VbAkJJfbdbMbd3NvbEjLuttEKAIpvDdHl9eyqk9fnZ1yG0b1tEmYG883xmp2TuFvC
ttSp5JJ3yMQWc7MRuQXH1XXIrjLHA8TmA7zRfI8RCr530n4HOcbm65CODsAwhzGc3I9N0oREcOTi
M61OZ/013h75qO23ULkCe2ZnkKjuOS/UhzXkW8GW5izS6ptk9XyEt4NPbG/HrvHSSPElLuqvTgsM
YJLxQ2rBqjHzMt5V6XPkGd1Gc7V213UAuHsHWvEswidscldPr/KNl9A+cWb6fAkSWZp4szrdFu6V
ghDPfnUD/OweIcmaksyuIIQjjbaZmqX8PLnzO5chKZYkNihhUnLN1c+stw4k2Q1QD0PCLLPB9sli
2y8G2ZNeufyMFS5J1cYfNbHbpBJFvuxcfYdg3a+BN+00xEig0n5GhhjxqCciKFOksbkWfxagSIJ5
qj8t1C9ZWy+Mi3aCSw4ePbVoKuDpeI08YW+Qjlqb0DBOXiRi/MA2s+NjWVkTwQZecp/05HQ4aU5t
vdHYNKDjgbAFagJcVK17XhD28+zPfAQRRlo6wWYfyLiE8MbsiTVQHlsSxca+62AdF99iTl6VG7pP
UIfaNZH3LbLyjyxa920O2Ng0J2BAWZnp07dyg3mlCzk1URkziaC9mORmLJ2rst81qyuuUVr0QWE8
Tu1Tqq1wc3I3yGdFJNIwoptt960fnInkYzcK8jinhZ9bAKGiI+PFvFmSWxUdH7En0ycF34ygqvSh
ViyC5kilx2YxHisgztsJq7J/01LRmbOiOj9MRf1cD8XJIbpkI+PECSK2zH5aJPNXgrengUgkxDGB
hBBAHne4G7LmaDlIwXJT7hPPxNVsQfvrjc9sO6Jz2h4YPx3fncN14DeLTWxM9MZ11DfGrBheiCmJ
8uQwTM6IiAzqc1bKhvUWFsJ6qd9D5Th+pFOiRnFUnpeFUohrkKyahdOqlFm4bMlBQGD9HhUjbf14
Sh8jgrgjEot9Kwn3uLriszFwuxLcW/itGl6LViXHETDXAxSi4oFE952IGI0pw2xDb5jv4lqlG8zi
0fhzsB2boR1MTPJmgfd6VFr7EtXDd+bEY9MSZNmIbpu2ULPyONq6HZKtIUn3o0eztSuXZ7TKCpE3
mTuwy2ziJ80O4bfDppbwOFFvwz5cVXhxCvet2MWTjk1HskwfjAllVZntAl2v3E/g8rh+ibDX554n
evdm6NalvFeD3jAX2uVJuuYFiT06Z8X+DyjDO9Kwuargy3npY2jKmSNwSUAzANOERYnUv9iGc5gf
1vWdr5olCvR5aH1FvWbXpebkTxFrTOWo+Tik38ssk1voMjN5FjVrMEw51Blmi4w09oJshShChN8n
z9S2OGnx2RgUq9oGeKikkbtEjbaNjfC1JKM2qHRCSx3auGNXIJyK5lNtdRTQvJ5Y++mC02dNH7Y8
WBPNHt1Fc1CKILbWeCEGqIcz4PUnyiDvs1Flbz0uJDy3NfhGIgoHDVNPR5Y0BD25NV2MThTxSAEa
rlZkKnjyHefWXVKiK1gQeNKOiOUgknI2YF5b5FBkQvsaopTFT+xuAG+slmkI5pqeEYFCRjkYyo+q
YFgiP4CeYsU5Hocv5HvVe1Z65MASl4AiN0gU8OXGjjd2wg5hEmXFT8pPqBDBydUjZIZimp9cOXT7
SkQ0DkyEJ3ZvDvuR7Qgk3u7ZxcpJwWm3lMO84z/E2iLOdyUh73uts38mBDIXo+ZtzNFjccjqb1fz
14/DrN4TTUUn/AHnjEKX40XOYek9saswbXfQ99miLcdEwQ233oQZj1RUnIgU37DDZ2unQTh5G9KV
YVMYjX1WnvvuZBEcFuh4Jr2aI8TcjRdLfZM2cXEkb2Or9ca95IJ5kdBHaZdFjHXRfaupzw6wbD9T
W0Ow/CUCqAtEJh6GabzgQ9qmLjovT2PFbSu938Qwgc6iJeAnbKLR7zq4qHLMQI3ORDpTqPEzOJib
ul50QI1T7he1ZBdQM8vU1dzeOyh9V2C7cGk1CUSVkTlX++Vz7OCAcqWg30lDnSTJz7Xo8G8Y7ePg
oskTNgWfAUsq9ilgIg2ByGgbqTFlcF/jtIRAFCePKgUJJWiBGYXIKOnsFZkiB7tf9DWDkRoWEAOU
M+dYul/BWQDRnbT5ZI6YlUnIIdrKcLTLMib9fUg5j8ge4tYGybamNsOghwZwZ7kro7ORT8JEPBU3
4lunyitBtG+RXn1z4YJjDIqP7EVYjunfhpYM8iTxWI7Ozs7Wm2iT11117HYaZhACC/O1452SA9tD
KUnr/oy16sIAKKD/1F+JgG+nzwl0zTh3uCUKsZV4pA912lYbMhkaDnv87HTgdbTKIl8eWx771e9z
l8Bp6fRTM9Bhd5aUk9sUPoJCwjEQDjkIM/ZqNnqSzLMTMAvOCiqbXTfp8mJ2NSDUIbxWJIuwpygX
gOk9EDxCLYOmrMgALi5CLS8I+sDnL09JC/eZfdNXGKQFvz/+SkORiAvpLftuPJO62h8wZ8NRia4A
8sAIzjKkuBj1F+pAapPzkbaLVz4pUR2TAm+9i8FDq4mnGkaCWIi8PJv2eOJYg7YiHTq0xYSmd2HL
0rH0GJolDzytkLDaNrEWFUyr7yorv3uGstFw9A1Jh3D9ATNuNfS7wSRheovokNtlGCDvou5nd1er
liTstG8Rvc5NpHFQ0wRLunH8pNG+WIxC/qKA8YzjFmKg+Iyfir2IEe0QFhCAxoCLeiW52rpdbQj5
0rfI3CGuxWsIclIEGbwy32sYpaYk2yH2ie7Jv8RyNYcfTYKrrncXy8/7zjzFc/sdsyE8OLK2trUq
Jlq0FlKnzPyoppZ0emeNkYcQtq/d4Uju/b6U3YdMRvuunVhrFYkzbloICL4clNpkaKADQ/KNlo0O
biGwjbYJBby22BgvT1Fl3tk64Hcg4fM+IokbgyNr226X03fV2/7NC3sveKd4oPvxwmG6k8uyIWJp
OmXlPSCb81oi8ZticjdZZT/Uht5vAW+nsPdYBMQGSnBkH7g7oWkXIqein+48BTon68FlLvH0QMhK
P9ZnnTWmn63TVovas7r2njHwSU7fZcvnbcSKRUqI/TwP4dGTQncpOMubac5eetFbLzKZ38hv7g7M
bNZRS4OxavUDnuOQgZNyzmAWRTAXELHh5NzlqLcRSRN2Zv5IyXwIwmVitBM2+bFpHh96K30cp8IO
KuveKPThPpxnroJlqXes/hGWxN+tITyGlUVkq6JUZgt5F43sp6UHB2YmCS+GKMjVNCz7JCdAaWrP
bqU9D0b4lXSYC9gQbj37hxXDqMDcNqJ3jNTWtD/1vWPsuCnf48Wut6R6vIOHe116U7KrNIj7JhDJ
AnmjdeXBGOGHy0K80RhDtygajeWuB4ZLl+Opr+aPygSkk5GUYk4XdDIZy1drTzhYf8oixuHakhNK
geKKWPgb55c7rPea+5KgY6ht8A+cvvk0JdV9HmfM/JPsDmupgmIZued4V32QUONrm7+kvK1k06Xb
nKClIRQHK5IB+O44at07/RtjS8DPl7SM8ocMPHg0EopSLqdIJ4OwMafGr6O62asvqWNRRkX32UFV
aSosqesiKHHa8V13ij0rsMcxnEq/LZL0WthfEuCNO5qm4YZWR1i9oIIn4BkJb4hIaDOO8asxCocH
pIYqneoNnFgWJNHsO3HV7kaXql//TbaUB5gyoo0EBsaVBNW1CLwY5CSZWeWWau6ys7pm3oThJ9mZ
5DS5ZFAB5kKmoOYrZ/VjNmineSP7gk7rG24L62vRR997Z22gZOJN2QsTmRGnLDL672NHp835sHQf
npT+2CEn3w0j9QkackbQ6kP6ZDu7PAIlRSOKwDUj9mUYOw+OV/103fHdDEeIGyTdEKHwRFqAu7NJ
mBkyzzuHTU/2Ak28MEQn5cYz9nPLfZ1BE8VhbAaR/UNpRNGxqCVufAi7gz4/Z5qNGH3q37oGlK9J
5HfQ6TA7pJl09wzCRCSI9kLu4t5yelIP2yQ7mIPrC1EXd6nd7sewGQJhA/GDfvu1IX0F9nohg3Dk
I55SUsH0KX7s3HTYjaP1WbO416BWn4dcKEowzBsIoFkZJeg+icbmRlqOkFcdkI4tW0GWQpsZIiuX
SbJzu24lu3xrdZ0Pt07pLwHs8rMJxhTBcvVmNLp2S6FSbJfY+RxOcXnWyv4tbtSdaw/ROafwPbcu
+WBD/qBEXj/krM+ccQgfYutiOtqxShUESmT/msFipXIovOix2k55Tz2Fxup+ggW/6T3duIxpeM2X
fu1LUdYh64BLH6Is66wOq0HqXqK8D/dRpPyQDzNANoxNAe+On1Sdu2tKZtOWctxAVOOuNZuHsqpe
Y2e2jkIvdmabV4+uq76FPSto1LOsvXo5XZaUxRtFgkPvUqOhP05H2qZiM6zx2lH2M1Ua/e6RrR0l
CjbVaaXIWOvLrXZHTFj1B2Dgl6jml7Lmt9duT39Jbn7pbn577Q+l0K8Xf/2a22u/nt5+w+3LL/XQ
r9f+s0To11++Pfp3f2lAUcbY8ik3u+QPwdcflIabOOJPD28/+6cX05sY8/dXb2/407tuD3+9iV74
sGxvz/+Qbf7+B37/rRVVsePAVmyV+N2+yAXn+a+nWWRUd8n65fba7en/6H23n739GAyx4P9LkP5f
eCzQxUGI/GccC+iFLmnj/wW8qC++JX/RIv3xs//SIgnrf+vS0IVjCOEJS0dk9C8ii+nxLdMwDFva
Boqhv9BZ6ErZHoswVnrOn3VJQIikWFEmrg6Ew/qf0FlWGsxfqCiWbRqeY5qOYzouaJTfEEFjak16
5M3eS53gCdAJtt9gxiNqodRfTU+TO5Up/d5u6pcFR14gxxE8bjzRJagG9lBMEhpgt17uC+p+WAzW
irJlZxcUO0R6tEW1U2Oz3KlknoLeXDZ/+sT/rzruL1iXVTQFpTaqyhWZA7WGao8tBcotB42WkHy0
f4a6mPVSuUjSl5eRLuZW16hq6Us7YXDS5t04w6QMTVthhEyqM6KNfDsTUsW9i1hmIUh8Q1iGhRkK
Z1fyLYoGhz6aJvfhQgDePx+pXPEyvx0pOCaYOq4EqmOtgrQ/H2ldEfVKYWt68QBq3FX91D2pqWSL
LapDyn6KppOM0HQgWAybxL5z9DB5TWkLlEjtU2/w3iMgoIE2sol0Jc5icnkyKN5DeaLM96ZblrEz
cqihuZu+Ww71smK0Aam1+U7PyWVbzIGkMGF9NM3eBmorpqI5Lt6ok38op0MiJHGvkOiocEJaKF2K
oclMO9Es0T5ha2MlbHsCce4enpMDBo0Ktj6P4sUMvWMPdhvdW32q0Y48eqI+VOyJWUPFNmsoK03O
//xpWn8/72Rk0PPAQsJ5h5X410/Tnaj04dAZX/S4Tx/tDKWTcBC9VQXtu8GO1L2oRLmpkvB73EGv
0Kr60XA98kcHN/vICHZwKu2jy6MHZ562bUqccEtI6AEvTREg3nvGD0uGj4JAbrEA6+Jh3JH2Y0F6
XqrHRuUvem3G54ozSMl0fAjlh2ksNfrukcU9eFo36oZPpubbqm9pTBVxYA/ya6S6azuzR7P6n8NQ
Vc+z3jRH5VH8YltFNKsLybLud//8aUlGi9+uPZf7W3qGa0JBMo0VjfQn9BEg3hbZdzu8GLmMNrZw
ixO5wpg5VBtMNsBAVO9v2OUG6pCkajcToUEkUp0snaqzjftsP6rKO5PTtK0o7s81Na8wcokTJiwW
n0sB3GPJHvH9iH0HSeQAIyi7KweMUXSe5G7AX3kwbAfgTCjlyYLMscv0BCwEfXe22J3zMuA8pf4a
Q+kMx/w6LcABMwpgWgjXWpo4RGLRBSSfkqopUQK4MK3lOBQBeb7xHe1YB6X92RotGm4eSq6+syYK
hwX7LysKKROE9Y/Ga7HRwTbCXjV9+y+f8TrS/PX+9kxhwrhy+MfSb/ipP33GNL0mQ0+q9qUj7oyc
UQIG08XOToh7IAfqhMPa+VcwjFvUbtl9Y3dyl3yJ0qz+SfL7MU7NIK2q/H3SUZXEBuRYauxbC7/r
S42HfNMpNutGqZExmlTVu9Zn+OdssdPmkP1KFM1HCKk/5iKc/TpNrefpK2w8755iNq2npMnuui7t
tyJEaZSM4bphK9udQMW6sTU3uvaZwSgT0kUfTWJfujGZARrKT7RJh1ehCMmdbGqmucVZAqvfXuJa
vy71iO0P9yriJtPcdNR3HpLZePjnT1b8Lpwl/ccEY2aBLeJ4GAD/evV2cRJhe8ybl1xRa4CdrN0T
FJ7vORNVkKQaNQLN7p/q4jO9IOts4PliXB9bdoKk/xgTxVPwrtUOknGy/edjM7y/n3WLs2440kZu
zAz/12NThk4Hto/US4R74lzHmfEcA807vieITPb9bB9yUaQn0XsnfUAagrrH2fakJxDCSg/RbYwr
G550tB6iith1K/Yu01jIgw14xTdc2qJe+6OLOjyjpAbrqRc+YR/Z1WF+rWKt+R79l6FilTX/7Tpm
9aK70rF1Rgvx24yaMZbmrlaol/HOq1dCux3NB7b4a7cRPutIW7xLKau0AGIpQbQUG6v56OWFhmKC
0Nk5Vw9tWnlHV6h3jrliujiR2Vj6ZV2Yr/R1NuSx5AhZLCg2a2BsFMERLlztuawb6kzZUD6xMCKe
cpy3tQEDi+OojgY155c5+W7a7TuhWzM2T7lZBucHB1i9u1F+COtwoqORSn+EqH2WZATtu5K8V4Vx
j3zc6QfthU4bX2k6ildByBBwLTqR9I+lZ18Wr3piobTsYIb+VLreXuzcMjcJNKDFYsBfE1bzClqM
PpXONqUh3AGrqCHJr1/0ZlSBRPy21704J8akMu48qK19b9/nrdm+1g2Ap56kCrpRNoJQK/W2A7Hk
R4RudxnT3L5pAe12UZ+yP+95Xcr8YdatEA3bhP5JzvHW1pLupAA712CCfWMs6hM0+mNKPuFTq+eg
Q1GFiP45sVzq+GCBgzgkCDJOSQGY4+9zrSUvzlRUp0aM7/wpJuwFP42stn2Q9llxXOwkeum7fVrV
w2XhgT6Y0KNt6+uUe8a5KWy28968GpsctBa5SHeFA0AuUSEpUK31Y1b9YWmzlN1wGgMT70zsPcXG
aDXjMq17ZryOVkChcTpqRPf4S18g9Ij2aPmBaqSLuQUpbvndSDpvGBUr5bcMGjW9FsN0l6eE54wU
hf2063y6k+MrEytjAdo7MBE/qoIShAWQZXBzkBx9d0QazsqqdAUSJY2LMWmGnT7h93W18D5pBBqC
up/vO8I0/CZri+1ot+M5TbdWc6gy7Uid1IIxN+fbZo4ptMWl3EgrrA9W57iBZir7zlhm+y6r+69D
0yW7lILHibbZ4iNC0g7cq5HJDr0ewvQOvGCUa+c60Y1P/zwO3e7K32YfiWwbzCfMad22fhsjy6Jz
w1IqcOB2PN8l8apro5SM9lBD1Ftp90Il5jOisD2CG3I1ijgnm8ZgmoTHW3aEH7SiQfilKiynCA//
y+H9m0FFSnY4Oit2NPfeb8OkNK14QE5fvdShGo4TSK8t6OyLOcK/1mBXPNvmlAeJIISkC09plg/X
Kev3lotmNlvst96QL42V5JdsTFb/L8VXqwVM/8+H+e/GPpaVyNZMSWMRCexfR3M382JNF1X+Mkjq
lGpkmayBokzifH6uzfaHXsMeV1Y5Ps+ZB/BYo7sQDlagxzO6yci4kytWOl3Iwekb+4mC8YcgJO5o
NR6BYN18HPMVHW9n8pzE9BWAb56nWkfOyERq9OGXKbKBohe1s1lsWkAk30b3AEXOwmTRTnbsPXfI
K+1k1jL70OrywCLAy56XLfDl/E5TSFqGKN/WuRtuU2S2PvPNg2tb7lO9huU6JEUcKoUmTklWGeEo
9nbvyn0ussKPad3uvGrc203eU1M0gwVE+6MXq7uypmWeUN18hSrxEz84olVNWkdEQj8iq9PulSq/
wSig5hexgI3AC99PWCVOtacCjCvZlereC/I5jNUo8RBgVuNV68hvoFoXDLlmkVFRuMdJjq+pRa0T
SSdhWmgNUHta2Sk1yar/53Mt5N+mbscB0+aygQTXxvrit5NtMGorp5QYPpIw3QK7Tk4mbcXN4rX5
A6uHfOascp5RAa3HECMR3GcoCJOCEuQw0jpooeacwOvJq0a+K97Hq0UWAmZsRFXIuyNB4wFdbxLY
Se98jmM4C7PZm49I3gwg8EzjqA43LuPZm1Y1tV9RU/8qIhpKUV7+XDVvYaje9VwfP9EjZ7M9ueWz
4yBkqjtON+wG5wILghDjluZPmIb9uWraT54S4nHMu+Gl0+xAryz9LWRPf8KlzX7TEjBONe+q6J08
Wq4WQJQRz6SiGs/Salt/sEnIawopN2zX5XWqNXkVasIUSxHXAA5xxaOXbHqrTnduimt0fRdmVQnv
I53uJmKm/dtriTbtNY1ygVdE5j5fY9m1stCvGr74a6J5Xzqo+Fx/TUbiEV+obyPVmDJ8iE4DALpB
dOYT0Gd8R7qxs7KRDqXxbCPqeCrX+nUqyPKZpEcw0gROPTXFZ6OlHVC7istQjpfQ7qYLE/kDUjp8
5W4ZPSA5L2EhBHRNjb1Nv4jOXBXSVQmd44zoi9rq+MSgUxyTxjX9MmGWrXs9wV6jaDRkS3rp+0qc
o4m0NNAtFIQd+9R55Yd0ulWP5nY7ZhYyshJK5Wn+raaD+hqDEmkL2BLkC5ybvgUr5HoXPS+9y1Cv
bBRlg6+o1+yFkBgCEtgsclRbk2z6kTzcBImfQdT0gQqLjbzBUs96jZ4yJ0dQEPF8AZRNpKprRscl
JDxIi8jOo/5S+UAZx4OLQPpI2hBitoHLVZGK9M+30m0B/pfJx1nLLzjtdMP0AO3+NvksZYqMnRvw
WcrRezaIsN5m0CTQQQ9b0REj4JijfCBNdt6pXBZHWah9bMnuvQ/dYxe5HeLxZrqOuZyhOxaI8GLt
VWWp81Zp/T3DVPFjXcMXCZETmf2cmRrKqqlywHR9wnHXYlLSuulkmlcDE401QEfoDQyybdVdih5z
koawG0JM+Nba9Xly3SMAgfaip1wbdlt+ielxdsMcgmpv4qD1og9jbM7poGWvbdF8sjXrLY7SKohV
To7HQsRfW45fI+r0fHtNc7/TvWdaXcCSev0d+eKTG2sEIgxm91S5L6FGWMk/f+RrafCvu028IWw2
Xc8ie8/8W/3DRGzeqHl2nmVIavWK/RgTktdMZ5AXUh1JtI+mfSYT+J+O0Hc11bO9Now4hwbTIFje
hFCcp+FpaWpC6Oes2tL4wlsOBGgXa61iljOxX7nOoWHyJrNLN/ci954XY24O//x/cey//2dcLhrK
L6hY2Uz9bXWAXXKOIi16qUL9ejMfZWos71BmTO/6POMzd4x5p8dkzbHIPS56m330tnHJvMS4I1Cg
Q53IfiFPh0Pc6f21Hc34NamRrbo+ygbkbann7BsVj0Q5gZI3zehnouX1o0V6BPJODYxJHAdTkfev
nad5aOYrAhbtmcIhF/c3t7e+NQaRnGGH3sE3GgT5MJxw6Tn2E21/ZEolHUS9iJA29XH6LZsZLEIr
+hy2s77LM2ghscjOCcl6F22Q8QUSGD2i8R7PY3xhbP/ICrSYGp6Cw8oC8VFZmaQAVgQ7FmvMeFGP
19rTN3mru0e90ll8DCUxuhnZCBp6iVrr+4emzPoHMjbw1k2D3NmDSE5LJKAAUE5ld6+XIxLQkSIY
suLpBbV9dgeOhjCCEHZrLroePsnU0kpszEtEL++eeJQ00HIZ36HUdzZISPKDXdVkF02VCNFrobZM
OuI0tcIA69L043eakhtV1/aXSuWPVVu2Z2Xa2oNtDRpJh8QUuAsoG64HeuXC/WTnCtkC5LFjCjLl
kxH3qM0tCsuVrkhuX+TnIYvtd0xbCCgwGsRt6O0ZW+V7Yb11VsoWMhXzAY2Z+zho2qUTyfLqHmXE
il9Q7UD7lF7R1sS9bwujC5rUVVvcUtfWquZvcrS/yi68wtdCXYmCHupBYT/cvtRu9pxmsO5jKpkP
fa6Sh7lFkIeet/KM9HkJk+w50pYj4/h4wEVnbtiwYvcrhPcmp/BYs8neDizmRFAP7Mi66CRkFp1u
j6b/Q9h57caNtFv0iQiQRbJYvO2cu6WWLNs3hD22mXOupz+rddKM/GMMDBqyNJalZqra395rCxEe
aXMel6bF5Jz9MY4Vo3lRNDu9CDM/6DysEAlAfsDwy3H4Nfpm+8CLUllPu1L39RKWm/V5zt1vGe88
za1A19BmUiJ5lKHHHVtaz2z1WRp/vX8mwAp7yZ3V0JriytzaunrjX+jVHf+bdiTaznzN2rbfCQqX
jjIJjOP7R25gCv5VQ5819uJlC0nnEDnzL68vXCKBxtqsdEFtNS/VA8rGWpCNX/VoWg6jlV91NBoH
w3zLQgwXbXYSlcjOTqCyHV15rxSFUfPyeHn/PMxMJBtBlbctzO7QU9uKHyEd7rlNWJH7A/san/QM
tR5UhTRypNi5tODt4PGxugIXaV9YK+5v3Rat0H1BoASakoqXDB/7tcPRszK7JniRg7AwMDkURmMA
Yj0whs+J8Agd2dhNfZF69AcWL6Xjq6twMn0clD6ZfqGuVEFyqTPqXfumVx+Nx0vq1GqlSYribRPh
fQzKk5JZvqrLnH6o2Uqv7y/Iqea2w3+opJbbOU8oaW/Kkgir2gGgTg+5HdNHWBXT/f2lG8Ua6F17
qzq/3KgcY3uVF/IYjqM8xo8XgEcw5elHRDKsqOEsh4x0AFHSsdTOlVuMx9omzLYuJqqr20/puqJn
47Fp4a+Fs33S2DhvQdyIYj3VxTeo7C+c9PJb2HuK6G/fXar0NfIzpO6SvpaAOTpUEoWgRRcZUdjw
4AX5U87W7A0Qu7suK4LmM9GEVZ8YA0k1I7+ASvEXuV3mX01PQ6Jon0LolMBD5unJzAKCEWH9Zo5B
f2wwX5tuMJ7IGztYT3jp09Y5d+h+TtELOJF1tB6N1lnmPi6rKfSsNw/r54KzsvurTKPd+xf7PJv3
eDTKJ1vXLEFE8xKruH3J6VaVlDysZJ0Oq1qZ/XPQElul32patI8/ahEOzyY+2EqGYl+F5cR1QRSh
y7V5xC5gHd8/svtW14v///P7JyFC7YEpJru+DsPj+HipcAkf8liT68AQuiE3NcSz9ZnocXVADPc9
ctQzPgIMmacI/8UlCgbMlbZ3Ct0OS/bUDMPD7L2bDvVoiiM1j9P1/WUW7XSdyk9B2fQXf2zmhXKa
mUkIKnGnxV+Bba0o6dokQrR/dbnHCucR0mmxse21ZYmd9DHoOn3fcWHyhGdf7vPzTbRd+imqi4TL
paoTSeLs2kxk4FO/7r7mgcJtT18Pvg6/3NVKyrM7+eOyKNw9LAaxi5KA+76f0GRbDvPW4ldcRyaD
ALd6NM/E8ul9D/G+raD7EDBHXe4jDeaDLZ7w6uzJKkT2VFOrt48s5xtOlPzYcJItrd540JWYXdhx
+o0tVbGS7IzGGa/nIkpYzOEF0Tj4tdzTDU2Hl6UOBiaKM79beX7/CMcglib5QLIljvPkuOMbDM2v
VLWJ46gn62rlvd4kDnTaahTtUzQg+lhT8pq5ac3DctQULH+3dZ7fU5Pktx3SVd5U+GhM4xp2Ovni
B8BLgpgqKgPGniAHg/qfaYer0v6OWzO9lWXwZlq1d3K8CHAsruAXikfclQyhv9aEQljsz+VzVusB
P60DmS3Mmof1r9yaMPPPii5ERhrgXcpypYq22Y/CHp+1fmfKxdexmPtrMNcEnUbs10EfpTutpmmF
F1Tjupzh0DpkB+0hNnZpbmbDItB6VRf9jWKbYjlMQfoXOjxlMaw/aKap72lHHZo3eZ8n1+CHarIN
3XHNuWsZbbi27X8u4uHsQ+Fxpybe1VqSnWWywfAHj7m0E2dRq2i8GUmWHmQmv+WjcCnpblc68wR3
//99IS+PId/C4P3+ub7A51e4yuefQ9lMMvXkNBUd148/ISbLxZyPP9FF/B22Me9K3W6wDAkjfIEF
c06LXh2Ifzn0WjfkDOMHJbbzifwEQUFCjagcOY30Go0gJcmYTG90ykOqCKpoYZElPaisl4eszv7n
o/fPVTFxlKj5Ql2S/MxdnAVBMPf7yAGut0mJRvSp7X4q2djGbh/fChnfo1Ep1t6EKPwibilQi2jo
sw1UkAyuYlI57qk8vn/cAWoEBUGWLRJhdWduj5UI9eSvWLf3ySAp22u/4jGk2pPp1IdmYhXvrUSX
yJ9WRb5EqOEePZ6WluEdTc/bAdmPX0MYsIs56tJPjGq7pU/J8KpKTNLVGKJ31MXQBeWm8w3KRbCe
s0mudEIHHpNmm+RMVLym5Fg3k5i6RS8r+xiLsceOnkxvxSjLLatWC0W+R9v09acEPvFJBQjAIsRX
riKBdzZw1dm1snOBkvJGiAUD8NgM59Gvp6fZCX9V+OM50LY+Tw12fnouxXkKG3WDigBTsMdGCq+1
v+jYMDeAeJk6FX36VrX8tbhhI9gaPjcXR8RPKRL7opU6/ZH6L6GkqsQYKGmNvPRu+JIGA0qrNjir
9ZPXu4zIibtM9Zx/dpOWx9j0qzZzjIoQTbflwxmbeKr/ugxSXT4jk3wWjCJpDQ67dROV8vOQQ330
PMu+CjRTWzbhJbfQlLG73+lVD291iGGXcGqwatvJXQy5wYwBZ/zWdL0TIGNyLnPnnp0679ZppccX
VfZbiE/ksWW3CFzS00nyiw51+5X0N2oS3rNrNVr0g4FT39klkWRhfp8fkWh2Lt5nIupvTRq6vx6O
DFK/1xKbMKlfkuNAXcNDHlrz2yiri1P33lNXGepZU+y56qbQJT4au0wN3OLUZuqVtMhnfLLFPcX4
eZqm4Ktnt69BOTtvA0PrerK8b5VJaK92yQA4nXmH7FncraH4RiHfl4nGgEsUAlp+31bR1grzj7bQ
GWym0t20y6dPda6cT4pGxyWoO4MFLdINc7GCsXhZ865Ld1uPFzy/8mzqcNppSSqHyoWNCoX/VWZe
uDa7ejx4bFuf/31X6v/m1/AFxhwbU4lQgt3pB2OMh77JZLQI7qM24z2cjWZBB1y/VW1Knp7V1hHO
ALKSB/ZMGhZN60nwUjuZ3Jui68myNVhYTbaLFdFsxuNRvAulukPimd5K3dCs0Td3rC3lnuSUeUny
8IdvA64GMKe3tVOmT9yqj8p4LCAeTede+9CQYe7iG3y4uS1rmeX0pdLEVu56VOadoQjSdG1/6hQb
iE7n1VLnyl7nWYfVPHWGa0Ot56oy02Oqc7L9EY3YWaSohewIV1S9n5yRoybm7dYPNYr+GsbdL3tI
tpqzcZuEJOGUjvInv56jFbSQbPP+x/cvRGUSkTh5rdn8rRPqdF5Ghra7yTJXHsPqE6tjCAtzhdDq
NE9JBuslb7p70tjdvZFNtbRxqexwZcR0Ltd6jfFnOlkR1SHjnHF/Ba9IkaFzwuFLgtwglJph6j3K
h+DuDzzQK9E3uyg+tDJhxzcFw/HfTwj5OOD/ULk4IRxm0SZ6sQle4oNeXMcERDB1+HdjRq1spHhK
KQM5jKQsT1r1N8PW15nB06HqVHFJGro3J4LGxRiYh9bL3mpG27smwv2hkrm4RDBAy3UxZPO17Sdq
c4MkeUMN1fuAgdaybUP/WbXhc1eRY6maIX1SpZpXjq8/90Oun+Y5HLc06tVwaSUNZr5hLHFcuCsj
zcyF0qK8UjSXECgjQev507nIiJNk+XD3s6YEpzFujZDQCcOk8ckcLSzCc4vheqQeUjstivzAZkTj
rjil7OXor88XTtO5N1nMRLdhLKyJXmFMaOtg47Z/Gvr/p3eb60+ZrlTIAR/f7TyKzbxKx+A+MNtc
por0JUaebl0a2cq24+mcjEZvLrupi3dJQ+urGyl1//dD7j4O6YdDjqeJA45vj2Nvf5iF10bkV5WJ
G8ipQNroPNkRaInvhiCsqrxabxmVTSd2Fj7TvlYcRfo2s9R6ckfXQPm3w22cIwB5ajrRzx2cMris
OIRx93O1tCf2pVToWNRYAT5KCCpZbr1uVCyvAYkfiwDUNp4pjk59ojeUJIqDaB9ebTrpbydY+VNK
dN6gt0Z4OL0xcLn7oi77xSSsbJ+GtrWJyWWNjvUrS30aofpDHAfFbZ4T/TwiFAoFVqLL5wWa6TJJ
2mQz4mN+nQskIwSts+kMxAjYospLE2oaN+P/ptv9o+nv7/Y99zflzxfS94SD9VA4rvl+zf3NNGOL
YGZb0at7V9b23kyBYlIePD+gK6TVSkFndwLGvM3v5FJJl/rGp3aycmp9WvgLNvrVI7UesEl5GwQR
bCNeV01T/zDIzCMhRe09TQIgAOgbO5kl3pPh4X15/1/08MsB1LS1Az1/lwD+dhBBWB/PyRn7Tf6t
QetICNTWkSd/OoZ5Qg4MmRm0hAqdh4xgJsUxTLI1Awl/x5Y/ucxZlK9ao4RM5jl60WMJops8Ek+Q
9KPFZMtiwdSJ0B63361dzAkqTXs3GdGe//3EVeK3E9emIljy7HKhmQn38fW/va8zHiO/9JS4ty1J
sGoMYTsmPk8Syh3XTNqoVzH4nJmV/s01mNBnw8mopnLNesfP1g612E9jYKxiv7BfKOsEslJW20SX
2T50zOi5VgZB5T53EZBM3nLn9Jh2P0tJVWqfxzRgUsf+amiJVjZEr7SaXuSDxdKLWu9DbxrZtdvP
bjsatzCb5peyLFYlPUpvlerr00hYbxHl+WVQdnLYtpm/Fknqn/0ZVkzoGDdjBlSCJ+cwW5j84inO
D0bvRMdfiVmr7eiE/n6oVHpB//BXlT1/I79jbA1d9q9MsfAcrLwy8r+5j5BvMNouYBU3Pk2AIt/q
kmPbVhFIlmLwr+w0cmj2kYtpZYo3uPWClW+1zsRSmIdOkMwW7+JonAnUoELMtbvzuPDQC1HU/v2g
+r/fEqklfTQ7Mj2U8re7UW+4oWkMJJg1W47N/PA6jYSqMIRJG4FOdMchMLpjISjpyHnDlnNlu5tA
ViW5rP4UB/gqjBE/RC+S5JT2bfBG+ARd3xkkRGj7pxXEbIMj6mCCYGSqNgUvJs3QuFYoRsDkFG9K
k3FDFNmwAzGC9Y0V7zEoLYLxwaeerHhjR+SQk/ypm5tXIgv2JTPN14jrCOHXrdb8lPYTAk+6VHGu
d15XuFQgJAHxvyy+uEVHNNjUq46l+nOeJi8NwqKrkHEGr9iw9+t4xOng3LngrsnR01MnU6ZjbVh8
d/oAF07GxqWl3qGIAaPZQ45NiFFbYlLanMy+uEndEkmzy3Ub58GLERGnhrkuvubTr8SL0zdA9teO
Mdsudj3zyFlPqwUW2p2c2+Ca5gn4AcKmizEgnEgtw3iMjSe47PmlzIPqapNfQpvkwXX592Mv/8MF
zYzNJerJ48Gy1YfVKA88Rsuymu9M+dpV22xU1EY3XEbQCgr8YuimoJ4CHpAyG1ZzY1yKdM7vblLt
jLkbFkpl5V52gmm7BhDjBslEQa5jQR0y3V3rcLyRVxnXP/vzlO/srHNe8qVsjIr4TBztYoywpieG
Y9AOrx069J4GGOdoFISuRmxqTYjWjUn4Wqh2bdsKt2ypnE1TGh38HCc+G/ZTygkwxS4VvK75lrVG
xGwpgbpQJsWCeJEL6a3ajNV8MmTIyLmpb95TYQ30NsgQI0Ch7H2i5C6c5n1AxdcrPatsDk1sK//+
Zr9P/v/52HcZivkOpn3HM72PpE4tO61mdxruumOdmUwqxNo0mJu0LOYlebJuO5Tp18A3sxO3VmbW
JDQpSAYhIurKeHKb7os5dL/oQ6ivjKeI5STNtg+8+rVGXGqsp7G3yiUpQwqEGzPaZmDhHgB/g8qU
tOE9am9mallPf/i1zN+XM65HpSvbGU9gUP34VIgH3sNpnvu7SlWwp0Bq2nrwjSo7bBYm3vEDRItV
55Ddi7zexpSi4oXwbWPZqO8jhRFP6OX1wiyN/JCa87G1newSOnXNns7A74fMsMyamsYGt/oCWch/
SXG1VSm0LFrLKR2xSQUrI/mB5jwfEfD4FpAUCXe2+SoM0/z0/mJPrQXLjGVoElOLjO5rPNs+52tk
4DuTZQq5zA0EU8/+rbA1GfcEAL6BDaKkwOgxFSnvGbHGLSZ+0rWu8Q2XevsTxineIjo6eqf9MadA
NMPKujLbWWCccg5kJZ2jyW5uWRlCrdECizuLj4OaPGvReRWD32DqD1aA5OqDnqqygiCqnvRFpVjG
nblJwKu4mBGMeML9zffu4XWukfw51DMmxjDGiaXp2sSobp6aud4L6AN3PJiHrPwSB6V3cALs0JL+
jxSF4uaf7SErd03ttAtHTVBAOxebRzeW6IJ+hPzcyFWNKf01zZyXUtRvve2rc6g7JryjV5x7SQdt
ac0/iWPSsi31g+cCr2di+SciwtAtkINo8tS5NMyjp1V1LuKqfx5sArlOED89BmwnpoHMEV2IzA67
X0MOyPG+vyzs9FtRcdLQ9O7TzRR8Ccop2GrEiZUDq2/h44kjfQaBFUsvjBl32wLdOdZNQHmDQxNG
ldQrm1N/X3ri8cTyvxd+rNBufWTTWC00RsWX1kywhlzZdbsYfnOS/45uTmGRPrNwNtZdATGTJ97Z
lAEO364rF+PoNUcjsL+UWicbb9bWgTOMNxY/175hbrB166hk9TyZb+bsNmvIZC1oFCo8KlY3c3Mw
y8E7KJqNd71ssWs9abtsLnVedIAspnyTkJyIR9s/UadMhU+xq1ylX4CmfQ81fdnuYJJWjA37kFX1
VmSOeXQYO2/JTyyB5EmUmMqCfeaqfaoyRtTBxHCzKuqrmMJ6g9COOJvk7ok5xyGd7fBLGGLIn3j4
rwPWkLUZyPP7ixUOzfbf7xLc3n9bO7qKhmTTc22TJflHX9TMRGpO5djeEy4X4DZzfeohYZ+Imq5a
F59aViQHVnUc67wG7h62sO+QKiI6gSp02HVLR9DSKyS6E3LloRBjsUqs0LqJvkR5cFD3aRX71H8T
IfGJCgoYVvaC0GWrpwXp3ZfKn/OffTTsZ8scIVGRQpo6r96J0MpWKqAbKLXfYg+/g2yo10qLCchZ
8ei5cPN7U8iDVdk8huVAICC3UXPnxL1QU0236jyOzGk9u1+O5Jl2VGRQ3eFY5ouoo03a44icc+x7
GgVgpxPGME37oswhvbktkg1TZjhiNAA8+xk6xSSzk5zCL4lrDXh5G3VoLJALY+SzYcUw7cXedKRo
29/5cX40qGK/W5VjnVqS39UMWhKIQZNU9Wv8eHeCx0WnRHJ5f1GhK1dVYSGqPIhgwRilz6ShqH2z
AUVmHcbbRNjptTfaaeW5TDMTQ8LjUc53lZjiiXHDZqgc4EM/RgITdwZL/iaq8zuL12EBLeIQtfX0
7OZD/4fHp/WbsQ4rkO0KHPGYb9g2f7ADhVk7F2VgVHeP8xkHt4RvHIfGOukwYFjDtKBBLl9NMDdI
41jTLh32eIuzJas6kyIzewXM1F6X/rhxcxmteBA/GzIwl4ql159cgL8lY3zpkspiF4o7VSnzw8/a
VbXlV+aI2N6TzECG2GG7oSGomLByADNa10lNVJriN6JuvrMuHmmCOCdDpueGYTyIzW2VRTfdNtNy
MuUZ+4f+g/LEtffbJSk9As++I6RpUsX8QYdw3GaauTG1HEXs8+9PSbTRfplOOBexAm48wGenHPrS
da4YOSNdUr8mJw2gLDNPngw5b1LvB1116aI1nOrYzRiAwzHoTjhqLnXocmv3/WrphWX8TONVukri
CHmyy8A/FuqzT0SZyfug966rflL3rI7D5HiMp/fTA4Zc0gJ3ZeAml/Ucexs302wXmyi+9rH3WlbI
oGjY6hzlznCsTrUHDcSfx/CTrhwTvDdryIGIWh72r57DRt5zG8lkIlx3VkT9XBj116LZtUYoDwyK
ra2Tdl8as7EBW1JVZrDCXA1YMLb1bON1C2OgICEETSJyybY1ybBDSZiO5YOWSWcOHnOnDW9pRlwp
L0cbf7926CKRxioza2cXt1Z4KLP4+9iVLdzYyIV6Ihy67Cwfu/dQYgYfSobI+S6hLvLV4ocApMKO
3wLfmLJW/1I2O7BKRLTz8kQ6xbl6xeSti2jCOT6y36mRvlZGqJhOe/LkTc74Zk2UtXlxHl3wng+T
zj85AxM1s3OfbaIhU9QV51HTb2Xb9tZwcmObdGOzyGqSj6ACvGyPZeRuNXOw83FrDVicj1OVX9nx
Dvt8TpoLhrZuQ3Viv44Ag0axrX+41fg1Bp66nbIW24yFjhrW1vdegXoK/Zy9DAs7uNur5qE5xuph
prMsB6fuY9uAA5I6KPXFAMu8Dxn4vphRvmi6ydumk83aLe/a41SL9ujMMc2/7tT+4WbzaAX4INFx
6bpodEjlpgWnkq//TekY465r0WOr++xFLbxSllZtrY66czEQ9yaVeQOAbGGdK/g2W5dDuLDlufO6
4aZy52YqU22SdhbQ+IL4xLCEm2NbYnQVFy8BvjYPY3zyaKkxSwhdaPaUSwVUZtC4sdKYpw+qwLvd
1H68iqP4LyOS8SfUasGq0pf4FRaWPqOATRvhy55vywteyQqirPdlmJoNN+f4nEY2m7nHS0Qt56KD
d6rj+iYtfxOWhtwPynI3rYQAAFvcvKBMPAfaP+ZseV+MCeG3z4u9wxHfOEwgXgrTsQ+sQGeyb2NL
KLe1r1OlhqWdzZu4JGaeSNEfWxxfx6wDGowqdDRt2OHVwI7QL5I92A9uGTHW8zQE9fmHNcbjrvrP
DZbnWpJHg+e5pIE/LjF6xwDQii/lbrEF8nAMrJM9wrYin0b3nArC/SytLw6esUPtlvXKBAR3MdwS
W23LxZp0f4qT/j7s8XgzfXbYGBEZWH84i4YsrgZzqLI7FrWBjYbF2r9rzvGEYSMEJ5KuR6eBXgvU
RxsVU1dyshIO6arS1SWDyrGerMhd8J57+xHjyAxBjTyc9FYpaxq3q148+8VKcAo6NUGZmHapZJ7C
AxFa8CdXS85vXcYsMeQBTxhJLSsgOWv6tuy1NSQN3yp5tFJSWA5hbJuF8Qi4kSwcPMsVPMlxO8s4
/cOl9ftj3COw8YgsI8Ir1/wgOcigBh9E6dY9VubnsU0eRhSZLxMXBcwu4rXHyU9Li1wHtGH+4Qxx
/tMBcXna+RwMpdAy/3lZCw91P6rm5M4Y5CnoAePNQJZWjfuzYe2/jdKQYDkzwmwsPrtzIw5FliUb
TAeneSarUOqgvfkhw90G40tWJ2u4T+bGasZ8gT+bxtVEqGUwScRDqz0zeB7gW9+6OdhEwxiAz3A/
h3PxrAFUMt90LvkA7Q8QwNYM2LF6I/GqQvAdo6iwv8Ug6RCpuWwawdK/HOQ1TqoYA6v4k2Iufr/f
MU9mJMKk+TGX+Bg4HAtsjLE/xXd0BTrBMP2xsUsxwmOU2mHurlBEoh+0yGHh1B5+XWe8sRQ1NK0D
POC3omYXUtXGjy6B6omPcxd9FfCJjmxxgo2CmugRrqnsIn/lIGxMYdpHlmHyDwsv+/ddhocIIfDq
CYZq6qMW0SFMk4WK4/vkyXolB54PVm0smaf81YegzUOJccb224GNYVCfu2hDcwSEvwaLhhO6a8uf
xBnb1acmSH/iKg53VpDsSaFJnN65WgsmIuEk4kviApFMbJwCg7SBSJOa2YT8hW8eUHgQ8PmI8uxx
SQs/3UijVeyv/J6TBpM5WxvnD0oeTbu/3fzQ1Dj0oCAQun6TcSEDKoVr23/25v5cNZglx3ncNmBs
DlaEl3eyJHO6BGigOVIEnACOKdmbHkqXzg+t2uPAlmzVd/FaUTnCCDtYtoE1PicpzXc1Y4UlXaP4
3JBqqjZsF1ppj20cgJ1u+GQOGj683Wxzq4HenkNOcyaPVpVY7w1JRAO7I3E5LnVc47lUn2O7Dg6D
t8lnlz5ICwxW2CpoYa2f7EybHHHIFs3kq7h4kTYIcuw4AY+u3bP5Kr8oWp/PbUGOMrXh4XPk/M0U
sg/w3OEl8sy/ZBvb1wE4RNw4Dup+U18nVOFVBjlpFcV9g48nXOlgNO7dI/EVpRzqKRghnfaK1tWH
ziHrnt4nKkCTOc9pmmXnQNELjhLLHA7TALzHMRrST4YeDvwfzekR6Xey+NtY5M6ir7NPrhqyS9E0
Z4uUpMbWslNR/Sm2gugNXR+4E3N5s+ihTBBup8eyWNqVvYtYfh99mUEHLptoWQFbpIMiSFZ/eFza
v+9SlGWj+z6yFfz38WKRRu6rgXKZZ1StPLGn45hWlFZkLpmEggbNeE6f9Jwx+nhs1BMB6jLUj4pE
31nwNrkkUcMzBTxjTcGAEZpiE3T9t8mHB2oP4IuEkd6UY4SrITEIHeXwRbt5KBbpkIcX/3WkEocy
6vTWmwPh2hCFaNQExtwu3UCPV3RXkMAdYF37cDQ2TSZ3IynDVU2aDBKmim7ugzkIDXOP+8llORMc
mz4PcSHfS7899g78yAiT0QIoRXAA0LykK1XuwwnlS2XBvC9AOlwjgqdrD5ROGyDA2AUgd6BWVKlh
IVqn9TTehro8iEg2S219wm+dXLNi+lmkZDu9jM5NBq3pXuhOL8YO+xMcMn/ZMEoJ0XdWsoUK9ih9
XUQDvYsiznt2nHiLa4tRB0UN7Oxj6RzDSO5Ii4anuamGZeF11Qpbizp5o9/A3lNiy5kX5e4xNpvk
mgS+e8/nTc7gkb2kuMeUmpwQPnivuR8/Uj/EvGkWC6Pn2EHmzqCTEcrtOC8NV24a2pDm6CHIDwY8
7FiuorDbeXn9CMvViFOiAFhaiz3/uFVPwYHxPXhiW6zpZI03+USplOTbwRmhhx4rffRU018Bl+Vk
5QFWyg5wec5tdiGc2rw0PWpvGuagGEYPNm9i3XXZiD/cA53flxaczzzYffGI4DHO+ufTvU5RCCZG
Bs+GF8LUe/RiR1UUr7RbZefM/dlZAmOCUE8+QTQAkHDCR52ORwltZl9mj95e3ClF2hwsPdYbONH+
uvflCU22+JIXM6AIINEHBsDXaEpx4wCxZ5SFYZS0sJEPC9Cp3VZgtR1+kCfnGMu42dPX+EOMwwPf
LJqN44IbZEf/te5yKNYwQRZdmXDWj7GxdGYKAuzMAyQ8dj/dsHEuKIlLU48kow2j5fQ2vvz7XeDd
cPT3RbMriPyAcsXvaD2cER/etExybGLZsiuf+kWRjj0AOhRdzJPRuiKLih7lb6XZcbJWMZcA6yHP
JDVmz+LYjJL3sffcpRk6xVqz61jWXTwuHPtTb+8Hnfd/MHB41ofHnCs4xmCKHCbAgIw+qkAlqw8j
GoV67sKiXlltcO+iqUWv8r96pWnuWyt5w1nlYzOtWWlDuHlAuQ90mT8LYDmbmct2abBnXE/dz6S3
2CV3ZFBSocZl5DbOwaxQBtL2ERSM7GPy+OVHMuTCIvBf/CCEvBZtRhSzIjEc0siRNWO2raZcLBOI
mFbC5ivU5rimcPb7MCcG8/8Kc6cGYhzYn1Cx3Kusq3MFfuaA2blZgZPwF9CjUwZUckPXgjxi4bth
mQqOvl2+1YwJDqaydoBexWq0YAhFPef3+19JXSI2gR+fNSOaPUzZm69N5wAspGJN0vP7Er2HVvhY
ProRNkz71BjuvnL88Q9H5rcl5PuRge5gmlxG4jdnmxGRRLZ6jkwVA1gZJ5oie86nDVYJMDSjNd/c
iibR9xuCFcFMIut+UK3EgRQHX+s216txBog9hcbJVlW+gBjxWlRdf2haODq4vU99iM/bkMk1HoK1
cGy6q3QlDrEJRev/iFuspx+gp78bSIT4D2cZF4TJOQZ+Q3x06LRWNiQdBTvPJc8hHCNltIoezg1t
ks3Gc0YdW/pOTjfP89g7OMz9/hBG/jnHYH6bPDNf5RakTgjO89qijIZ8H8v/B6gdXNXwM3PtgK17
Oa3//Qd/d7b882pWFjF9E88L2ysOwz9vgYS/8OTr2HtGmLnTkRVy1ymjI7fpNZtHsW8xoS8ARmki
Se7PWDsutEG1seP8m4h7sXQAWgA4H/WmRfpZWrqi9OVxWaT1Z265E+s/UMwx3ghGEcI5uuWIjz55
gaQj04iFmei3bu59qh7zdHfeuUWszgxev0Z01V8tCNd1/supcauZ+UBXYHnrjGcnIFITNMEumFf2
4E7PXGUr4UP8CNuu35dmR2WFR5lvobnCTKEBvse/sGM0x7ntL0Kb0dr1HLIBtrjktd7JhLFQ6DX9
n6YYHxfZnONC8v5yZlhIph/dm66aMfFgsn0mUDUtRh8ia1uOF1WF3Ah8gMJNbY6MFctXLwRgJnFO
pqtsfrFn7fzpZ/m41Xn/WdRDo+K+/ftAJYoUPoR58p473TFIYy6SlH3Kcfs8hx7PJK5Cbkm6gFOi
X5Mwp50tWk5tjBUsDXd4ckE2hYP8wxloPc6wD2cgDiDeaZv7AI+UD1tsr/QyXYvUfSbJECNDMrsX
we2/KDuz3raxdIv+IgI8JA+HV5HULNtS7DjJC5FUKpznmb/+LrpfKnYQ4XYDjUJXd8WWyHO+Ye+1
gduCrmSkjTV08PCNZ74lFWPDHu9JlNTCvfadcBbSr+fY+/s7sULtfv+JdGoBVTMJ3XT4bvT1Zf/P
LE9fRmU2SYa4wXIP+Xyq5wmJuhfpAjIOqjA9DKeNPibTgYVmue+wJUFPrqqnWImI7xDRxQDk75cM
RkQS7BcQBO5bSdA6Y7zrcWoetX6AEhvaERSJDoCNgZDfzSycVUQeRjtYUahJqOz29G0aQUcZnG6l
F6DkwOHV2k1QCGyKoHrultHZU6VltbLRKJOviz08JXgOuHwqMGPKEl+Y9G6wChZ+BsHbUxiE3RnR
CPHhluUjo7pBGyI0vsv3xIq+K9jnI/O5dUllf04nm2SmROJZUZa9EYX9tkqhMuQk5J5jQuWnMrYf
ROdsxkQdHwryFTc90hqvqxM0WDOcrDnN/bRTBq9xBHm6wEknVWIpKoiEYMDIsl5lf0l0saokxFW1
HYCWnP681Hw2TO0ReMIR60dFRuWAEH+s9kM5GscGmcHcdWezbvd5EOxMp1Y/l1lNd4/CXwRW5Tc1
tCbFxtIfRNto0RaIeNbWGAqg2EBBmtR4dbKODLii2fZt/SPLY9cIAj9jeXSKQnkqY3TDvQOEJdKV
UxZjSMT2jF560B9yrOubPg6UbSUV3n6gGn7YksCFD4H2EpacP4ZBQ6BlfzV6g9gIA7N6bl7I8nG8
EGoRblcarzy0N0TQLIcuqh8pGpsdQa6YODK5G7LkkAxata/U781SxscmLs46upduzqMn0UKPMPPo
WO61fHicsgRQF1flXo1M33nzodTpjeQEnEJNfWEgae+GocZMy8rXH0u4ilqiLEApV80L//SFVfKd
oYz4cGpiqsTIT1nuwNpia/L7C5hnoWP0ZFDdxsnm+OFGTZPepcBcPKsqMP7NuhuiGBkEJLxU4fWb
cPdsQ6sCpQ7D/8558IcfB5aayUlOt2B98IWTutKUM6iWm9JwDzK1tfekJn3TjFicZ7u9wl2AkaA3
+zHCSREmxT/JQmUZZwPbnAD2cyPEs2jab4GOC0UM+iFVKvVkz+jTRjYxENuUM7C40DVWoHpNKs+R
+d5GqNMjUdw50RTTUedXBOdS2F5OdY6XS1W20aUgNvL01nNa5sj/qEZrH4G/iDFMxtJ5RDjBaCZu
DxAq2zsnt/xwcq++BFhoTP1tbPPvL7fEshasnbl6cyDycSB3A1OIgwn658QoCVq5QVxNvCySqMyj
boePrKTjbdXoibsEsveYg487SDJnKNENXmmVAC+jgYeQ2K5dF/CnKpR2Mw25Gyu9P0WV4XcqG44l
t74AaNgELaQGBrK5+2bPK2qCUXmsMq+bR7qwfDdTej3gubnm4XJVkkE9aCBZj6ONZ3D90CXmyAuX
DMqaOjtO1BqnTW9bLIsG6WeqGW3tqctvDeAuAZHM7eNogIAl8ztXzgcIDNefsYq7BXQ5RnXv8af1
CB5GOPl8a/EWnTiCMlZwTXzAz8Um4ttcqCprupBHflLUvUl7altwpB6R8aMVFooOPm9QH8Kas7NS
B7GfZJb6ivpQhfLSNsiDYX9B6UFJxcgPdVAD7yMBycwqo3mx9abw5qRtdpY5HFNKpCavey/CfECH
Z4XnaG1CDNU+I9HiP8Cfg0lCZTR5bAvlBkthY72CN8TrGGzHIGFa6jgK9piFRACJxGAIC+nDnhrP
CLW+5wJKW8StRbrPUYK22aZaVbgjS8fHsC6Of39/rfdt/vrh8pyyK0QJYDlverT/3OdFp82FsPLp
5hA0wtFaRht7XZXCVqk2mdaETwHXCvJEFQB3/ZWFOsGPdFU97th09QpxGj4NaR1eemv4FjAx4mJf
cpdu7pPWji6HWYhSKAIxVo3WTnSCHEdOJqfUANiG9gG3hXIJ5fxah1gZk9rHE2N7xA20l9BH01Vv
ZrRnrjmgCEZuXNlRcKD7Zj4ABuAYcvVtdbabFmg3yKj6Nupxs1bOIAExLDGeNAapy7AKs0jSkKvT
v4unwhuHYQBohJUXGTTXT1rvqYr9Xp2dW0UsAiRA1Uf5B+VFS5WdVWEDUBM5bmk19ZstNoaEtpkD
/TOyyDpYAlVmDJGdEWB6TJTPAYaA8zTlmP47muioKbbN0pT36tYPOki+v7VkRUYuTF6T91sxkvdY
fjoZaEWsJrrRw7/DS0ikuIhwZOIGZwm85fyE3wJ8kwm6gUUkIigKyUvstjyTO5zl5FDQ6KAxL1Nf
1hllbpMFbgUsbic5h/iiH3XCd8JNzfAkM5WfUVY8LbplPPZc6k6oLYeWGWcn2OgqyE1JCYt8ayS6
TLci2Kk1CN8GeVcw1oRJwqwlKDv7sSyzQyobQyx+IB2r9XTVEhyn3KSvVWrLJyIvYkXT3KgoauTM
OeFRJRLBBPZbg2E1VcKrw3v7oJl16PdZeZ2QZLmTsA0mzCXZmblsfbXLG6zQxrzn60NhNplMkDcs
XcSFdDx2xpRbnZG7hRkNR/7oR3NSGOILlNDNxNIQjRDb/FsrcN+b6RlL/D7vLXyxa5oL+6/hxPG0
t4ZFIr5/Rh2OUgJwoMvuptxQw9j7xGpBv5sDRsdCzodyJskAqaod5OkOtaOFqsZEmqay24GOp2BF
dIfA8czA9hiCai+6VTp+FgrMiQVJOsgfvi5Dl+76Wl+d6Ip+0hPlFKLQ7lKYyUR3broUIMQYhNte
0SY3Sqp2a8ZfKbHNLbgm3yhK9se2bw5cSthavqHJx3TAvueOLuatuf+tg+H5ZIMsNY4ZPELvxTtB
D4qC4ZJ6qyMML5Oa/xuq/SY1xuaEpM5fkgDsujl/S6clcfuxfowNcrEHowNoaU343nvdaxqSbHrV
/CeEHbWxeKDZiBcP7Ri/hLN941BbLvanXlr9p6hTjtrQerMBUb/sS2/tQDedrEhRyWPVU9kwe0EE
c19VtAG2ZUEwqTOUd6q0jzMPHol1C8Dv7SDsev9a2nW8Wk6t/kak4gu59kBQw7hdvzFUSZPzkEkT
agHasS1w6GMCFGuzxEa6RXaI4SxBqmxHmKIj5UkvQpPXVmSPSZNpbvuIut75REIXWV2Kfec60D9e
B9RqvB9MaSjo6PJ+ry47sNaRmvbDbY4qMnkrgRLPUF5CHOE3M1pe55ZOxCYs8MHIjiRbl5QqcVHk
+1wTLwvYj0s/hLrbql/QL8MByYf0gJ6fuox6PCb3jDhOzYtHNdm2DkC+vJ62iljp1dwHm7bpPXPW
CFoIWtVLx18yVXWYIQrxfrhNQiZXU1mLJ7XGEDGREpLV9r127Y+fACxRSaeGyPf9HkeQkYhaQ/a3
XEMuliUq0Mlwmg5qzOsZyBgPsFI9I+h5rIDwTir3gt3mn8GUop4xKKuQaqM9n8jD4PWuCk11AwUJ
lqJr92rvj704w1umzYKLm3+/Nxw47ITxhBv9LbVVcXQi/YvNwEmKuXwAuZagSnTjaqH8rg0alV5l
ctp2x6D8bg1dvl+sNFoxBlitifbsAoJakyhIfRWf8zio2a1Is43DI7BbyDAnwrBydi1hH6IPkstA
296gkNXDJP5hRMU/8RzV51bpIcizxElD5YA0OD6aCpFAxmqiYmmTSTv3hzaNfDC1T7GJ79WQK1W9
LIZTxkrdbzG5o60v71TjfEkfxha6NDR0gQacfjR6q+z+P2VOQ5hWGadLewtnIh+nM/XZLtf7fg/o
vdhaSdlClWmwjSfZjcye87QUr1xPxLxWKpG3WFk6umMqzXOYUFaTOrL6SHdtT5Bg2RuW14+x3BvT
15EK+QUllZ/Rx/gg0xqsOXmxtyjQXUOmk1csMB8dU7X28YTuHIhL4MZlz5y/yOZLbs2vKdqCTU/K
sq8M9qGvO+eCynuPrRATmNzjauRTNp0rBG/nTXrpaFi9Oru/gFNo9wZB5ygfyAisSwqVOB3w/EyO
ydbDD7mFHwvdhBw9oHQxzUI5lg5HJBpEcJS5cw5xyAE9FoYL7bh7xtTRzJDoEwFXPCiz03COYuY8
LIyco0WC906jm8En8JMc4+aphpXPbGIkoC5puAwfsOcca01XLmbIxtYMVQB6638YNZ1O4DiNm0/i
n6VjmL1069msaU//m/1IBRG51bFaH8yrDLPBJWSzvUwM7xtDSwhzm79b0OFJiMXjPWQ4amNLUT9V
CpP51m1Zz+zs1EopIslajMZxPCGUwOpMQGFWBeFOmgguRGx9DUF/EPbBjFd/UK2mfJhVzL0iukJi
2dHIGzslV4jvgW/k2zHMQaRpQKFijgZMdsu2ssJnxdCF3/cVxF/kUGfiKKjBNLeLMhQ4BpsfS6TP
HJBE+5LzSPjtmBxUk9UKhQqDulohcxPC69+re/HeTSIR+XJE8HvZDjzm94897V+YIGbqbggs9Q0i
QbI+KXnxvCP6tUTtzaWabEIikVwR4T0uEbzf4PCFgu/UyYoNpAls5HP1CDB7ZWI/KBaawb//lPaH
4etqhFzVS/zTsWy9/yl7tipmrIXdLezScSfGCc/6LC9V8DjWscE6mUumBVRRTv13rI/Frkjhm5kD
Xu1eo6RT2hy/uVq1bh4QFYXrj/FLXB4qRJDYH4qjOatXQ5JRFOOqwzpKRHcbx/ExB68GpoJpDa0g
lDTDQYdzy5Xg2bZD/UFfgFq0Zv9JjKAPDRwJiB8SCE52wWNvMtgoDATGQddd+jllpaWFt9JK+i0v
4NfCoFAsFQsVgvqwiOCsptPPVqwwTzO2t9XIHINhWlMxyaqjQT/mbEhgqhqfiAOOruZImGNvNE/2
MqWI9EFF9LMbO7FzzTUgxXG31KcuCB50CoUNutp4VwjQ+WB68PrUr4yt64OJW4v/DyG+6BYt307o
8HJj9vDfJICvwmEHEwO2oCI1bwKy40dOfkcl9paZ8XsByJfr2BZ+29Wn9l6i1kPVpOgSpPKuA3UV
D+G2S+rPjYlIO7clK3pldGczVxhfE4wxNs0ph4BJ5OTfnzLt4xiW/S+1zSp6p2V6P0YYiOk0Hea+
N2Xim2Vy7Bi/bJnTMU4Zevey/zERsSY7jl65xtjGVM8K2VouCV+gqQNuexCFEXlmLOdVSxyCuAgv
Iq6ZzLCQsKV5b9an/emCtxkbq6hAmLa/H7YbuTaJMpqam5Y5Get3Qu6HBpWhmbGNj8dFEIqt166p
mj2GoeQyo+B3EpmdGifcsQgHChlwA/SAuon9zoiYT7BaBBoMWsJDUDHiJG2xTfQUMrzbbAY51vq8
2SoNk6e4uPcs/OErMNdvgA3C/+zkv9/C4RxXrU1nf5uljkE87k0vrjPpWrkO73hR+o1FVqo7a0u2
i8qHfvpZhLROf38QPnC4KexWz/WazLOqkd9bB02MLEbeYqNkGKTuO1SJHnvqryTZ41xRFiIBMYRv
+BU48ov8wkfPTYqkkWdEFn4AtGEWGqeiqW0jnON3apUPqjt+PLY97ErpliQr4HWy+J9SJenkgPlE
kLsZZKZvzHgbjFZn1hcvR3MBvh4PRFUELPQ9idKYggrtjFPp2ZYo4cyTyRpCRiz5AdBEuMG/oh3U
jM12VITxjgvTdod6Bzwo3+U4EzIigg5qNx0DXXBr0Uc2qSq8FhLvEzKubDMRpO0OBNOu3VQwBK07
9ep2WTpxZ5bxIX3n7Re3JAsvqItYPt71HvMklqQbdCj5+vyCtOcQ6hwNChm0x1RhoV3YjJI4hdHM
kd/wME0O2aMrATIb/mE3bAI3stMd8/hyl+YLTBtT8xtpyN3YOMphBA3a4zAnw71m3rMVi1E8wOab
PLMZZyjI06lIq3OKD/kTsqDPMTUjq9E2go8S+2EoFvxfVsO6hcCdOIBltKh6/mQn0UvZYEZMpvxL
3ERQ5BC4guGO9lFaPoxVRXSrY4Vs4gd9W/bUjUUGH39hF+PU0Z1n2/p4laI8EyY2F3UdPr+ttP/z
8Mxt1LUR4QY3abMpmYwe5aLTZ0dUjtZG6Px3tf0FcQHwSKMgcbbdEwxPZGSmF1yokIwzKIPxihbp
LG6Gxoa316IA2TiTQNTJvGwTtWHmKshGLyCh3DT/3q8iTSbXqxat+jIl5VcS9SbfFPY33QqbfR0R
76ikhoGqP8arjJsJJm94yWMSQk0tONtQ4/wZjN0xkYnhUYHa52GOIrcMSLlq+N9HKKmP9cBeEEr9
k4W/91TNwcvYY+VLrNo8Okb2w2rYDYT29CuNmVoHSXYUVmpucYLqnlJWHGrjcpuUz/hQu+Moll+x
qhcMmFrpYhnKznH/Es+goMcgxh93qWhQzkrIJNnUcuZXbaff+bbQPnxoSwxJfhhDAhXr0IcOjtkJ
7ebYYJRcRzwtYK3t0tXukkTb2QFKkUMSkKESbWVZNUSlRqQUqsnkh0vQXFnOnmplH1DhPQOGjA5c
s45rB78mK29fxiD4rE9NuoWfDvAgrX9EiK13Hb49v9KBQ5UxiVNY41gX212zt+JKo2ySDGNNt+hA
aYOgwT0+z9TquX1eAQsXCierM4w9Ztl/m3JMH8c8fILCFx4i0AXnHGFmbQ9X4yuEyGfdiM2zjjfC
ddo52pVMKTdtnXwfE2oASk5Ebeu8sUa5iegUMxdaUA8vh3EagQrB7dO4dpXiM30QUYz5rjABRiuZ
0WyWCH93ybxenUAViNnvWcBcHG1OEfuxCm0wRRGsTrgFZ469K1TUF1OGtmxogH+LVVELxA+mCpkl
TmuzzjAXG6pTZp2IgP+FFZEglDD9UvDglrr1jWGS+mTR+CVYFU+FdR4cKJhNVZhPS5h/yqM2O5Ht
QFXmZK/ZuFjndHWaE8/ck0RJEpJp8Ydpk763ECM+S5F4iwWgH89QdGSGxPpeplfd1rWzqY27eko2
g+yjT4uBlSGfXxBAepYxkCStdk+mLOo7tdGbjuD3Is0AWkGJYujYzz+sqJsgU3vI7uktlOrBpu7Y
MDbElIn5aatE8qEeGOYwPw580PYPkC8mbDKcgwjw0OWS5hkv1smUmXOyWCmfgmC4aTITkIxJigWC
DtTPmG+x7MZTyUJgs3Yl25IB6iXmTSuqYDhEayCBVn0bh4lCxkr8Ok2nyzo7yDLGQgBaxUFq4QMj
xtRzIlpudWg3ihHB6wKZ0FakM1HJRHsZWW5dKuGZ/HNCT7qyp98R8onN87ipC8fy57z6XqeqdQkS
Zh0MiR0fOyzTcNH8+nut8SYRevfBmlzh6AIN/Q8VXGdyeEojSW5aYZHHJRqiL6lBjzEtBXfv4tnl
pHMcZgc9MSucpnrmBbzHG603jhMWCTi0Zgmdj5l67RyZkKdp8IlSLjxNOs4XpYB+XyXFzygl8KQW
WXXn0fhD/Y6XFfUXxxRQE/U95ClJJqkDHexvUc/iLZy5AUJR7E0lSLelAoLFrCXhE/8Kq5nJmKJ4
zl4je1bv1I5rruM74Qm7brQ5KBZhlGJN+r0siovAQrBsdqiFsl/1d9k4NQ2hA9p4YEdqB9spsbAl
SNZA5iRcc9xYS4CDru4QJPf6y+SwPrDUOkHJMDK5YckhQwM0UMAKNTBYo5Z56hH2xCiBB6JkynKo
Aw6J1YyQipQcwkUixWgLjCNzcSk7Y1cNyFOKijPl74/NHyQjBi8jNT/2K7bq7zvikrlroc9Dd2vy
pcZCpHmhnhh+KvH4w3fwR7Mat3HS6f5aHsJFYDgaiDt9ufVxeiBV1q6sXHWG9x9GoSgeTS3ksr0p
o8FWM/2aOoA5U6W+FKkdHoP6QeAd2I7lULtOM8IKyhkROg4ZvFYx7qSczrGD3CyJ55+qWjFMkwrV
EJFJFJpPAqSIYbUjSw0Z7PsUcGZHzoe6kEE9cj5PxvkJz4l9ooZ4HFPkmq02PDnEApzQkb90bfja
kIL3otr642qDnJepfEixJrON+uz0s3AVvnE8AsopT/o9Pp3Bq3r9+4j3GazbuDOmVt9FGh2RTfGx
aTECQtSacJVy3izt/AAiDr1K7A4Jm8mmRlSOU7sDIsEhZ/j9mLZHtjfCG/SazEobU3RXq7u6Hm5N
oD6W9dw+BhNp72Y7AQUws0cLiQ/rznI/OT///sT8YeEgNd0wVWpJpj38xe+vx2KMhY00u7wp4te0
4niykQM8nUgBzFANbVQD2FAnjOUJjPlOYY8SBOtl3sNIDPR/00C3d7LFl2hk3Qle1SuUngeSxGq3
l2TUsXU9TqOi3O782O9d01LHhC7QWHLE2LrhaL//2AxEu3kpreLW11a6TxR12rVi4tPO0HOHnQNq
UjV2DHRPZjGxICoq8zQPnOBQkLS6eOj05pPVRf1msKTw1dL+rs/NqSn1n/HSKHdeiD+M09i0InVh
XsUIGRfXu5+2d/JJqYgxmGosiDLjc4VmUWzDuP7XKYiLZqQebwpnuTDmYqE868uxbcafudkUJGKP
LEkT4h0yCM7jVGqYirTeq2V8b/30h3E3FCJGasw4bduy3/+gocakwsA7cAvrOt8UpQp4wVSxSZhE
PlbtBGq2GUgqe2VgNh8wHS1eHzx0KUjgKH3sdOd5GfLyyuyjmnZakKy57r6S29lz1yiPZZI82mQP
PKHzg4oRB9O+RSLdcLlR6R7rIiQsUS9fwlrrng1yonpHPxIkMx7kkJzt2hgfTWinkLqofOoh2kXA
Sr4kUQOwT1+eUjv5MkaKsu2XvIHXR7NSick1gzD1i0Bkd77VNynOb3e0sw4jUChbCD/Rmby7WXLq
62qWqnK1Gx2bW6o0frLouWf3RDz9E1uRRnY4YF298bXcfi2o3NwkUoMDFq54o7ByxIiPWgLyid9T
7j82efXipO0BOHp85xr8qAjlh2W2jjB8vY/Fe73G5FiiMYJcYTYdG2zK29ZN9GCn5U7qxWSCMB4X
Z+m8suBl44koCBy4zVW4ANFqemdr2Mvr399h/cM7vP5I0kYRut4TH1BMIf3UYjRmcAUuVPi2Cmxf
x11eTnZ91q0Xw8hjTkYRetGg4VTvs0sEiXuZEvh15U40FtyzYjQOpPiJjT2miseqihYMYQYmnSWk
Z1lU3+5F44a5csiHMTmWy0AGgR1CtcpBzzmR+cgGJtvpeSP/3xUQ/ghh8lGTfqKaHyaYQjaRswyV
ck04dkm3D5ZPKCt2dZ4sD8HA5jONT/OcxS5x43IbMURAINQfrETeGQ29HeLvnlSbJ9RwAHZIHtl3
T+oSFWMii0y5pvCQKVwJRcB365rA33ZTT/FVR9WylwjOLaVeSA8gv01pSb9NPpszySwzAYtcZAro
fN0i2KAffhAWcwgalrkLeq44hHP9ZVoyIpCoOMsZKe9UaedOBbxRJszmu/ZKm/QvyHy5HZPRj9VI
xerUAw3pcrDIY6J4VvFDbTBxOd2PAoi5WzdW5/cNTKm6RSIoyD7Jq3yvsqJ0K63dY6KFaNDPXkXs
2FRCeGhjheiGUA23mSgu7UjvV48e2tQB2VYewoBCHouW7eXvT/KHeocvGs8OsT38Bclj69//z/AE
r3CHpa0Nrp0we69UYabViuUpccOuuwqjg1Q1JiRKcUckYazf2+/fq8m/VHbumE6RDL67V3S1ySPF
npWrIPBhA57pgdnScurlKY3r+aTAMfHMMXoWVXF1QpPQjkK7ENXj12afHsQa69Hbv4I8hHdryV/t
vOieHpN9WZMt8yC06jCF4xoml2xGnRWshX1+cI5Ud+TOFCygMtCYmygL0f7O5ltbui3yyEUAPJ2g
3xL/qNLwYjbmlNNp0AG+H6qcIqcrUFMvtlJ5oSSSOilJLyzt6klvkzvHzNt8/t2HxAHN2Qfu1ZAf
5qLVgE+tXwLnWmSCkEuFUGLVfpnRMVH6G1vM/9MZozfDPlj0ZvgrS2fmJkVX+lphk3eGAOMA9he5
uUmQkGidkodt4glvMvkkQVxFJsAgpILDts5NZEPz6E4kmuzaUC920IE+jV2wTxJRPAca2PapPOkZ
5Cwmw+2jalWH3JzsneaggkQ/4MBkWTZJ01qshaY7D8wfjly2AsAZpMEmljbh3ZNqkc3ZjKHqXAXT
IpMGZAVLQznLmFf0E773OPiE/f5zqU7yKTAy7tvgX0hl0huhbp2610Jj+a/YFcFCdf5v62SGB6I4
dStwKte2EZ9wbT1JZ2mgceFBTwf1Er6xfoZvBIlttVjnMUGTeOcuBgfy8VWAfMctrOo6d9z7V8Ec
ktgJ9BqqYMoJH+NC8/rWEVu97kgu2aBIG7xwIIwWF4exsSbtm5xGrIm2iZd4bE1agdAPus+6Tlta
ByWZKSkl7thl3JNDuS2bmuzFSHuWs6o/Qx6gUJPgwFHgo6ivPS0b1VNDgmsQWYL5v1bvId1nT1JP
HukbNxbrgrNapQ2I0aa8iq+oGsPHRAuecX6ylIzEFa0ByJcVG8tz1xF4oYpdz+NjlPFAUxSRFhEb
yuUWhLgenQL1YmOHPs6Bp6RoAhKozK/IcZNbiIhkTHkDNYWIIehaAKnQTkVGfMZFXg1psdeUvN6U
pfiKzETdi7kGd9Sp/+i4ZX29UNQjcITTLBnn1GLnBG37GHJ/b6M8JqxlIW4iRfxPi4ORLeue0QG+
wqoCRTqybuobae5iA56FTOovk0kAfVvNZ6NqGreB5NWJBZ3ZMDovWVB7IRSAvk+DL4Ktt1Ip+ppb
L+5cxR/2YcjHWSSyKEYL7HzY3DQx+Py4tIG9mc3Elt9qd8GCIdfhiiA1gzVWW6l3OL3mB+kIqmg8
LyY1ovGH7bTWg+Ce09m6js4UeThm653TBF/L6dtkMp6WXEUZ9MlMabXrTTHwVLO2HS5GhubM6FAv
BvmoIgcBPTEgM910TSRfYHp4QJ83PA44euM5PgVa/g+bxuSR5fupNvTILSI9QK0AQ2HSlZ99we0Y
tcJ4MEL7ySqJrMwZELmLwmy1n60jJtqUbMk0w9bItw49pmPq9tAlxrBHO14Ajm6/LK39oxHg8Hoc
D/48FmQXkpNzaRBzbrvMgY01fmewlp36geSTvnaay2LLl0V/RRaWUt/SmI0O7UwXUUsAQn0EXWT5
UnDQwTu4qdNsMawQTzj/Yyx+o3PnGfi4vuP7YMWBlkea7HLf78fafMLMlTTWtQQzFwFGOi1tcUWo
UG/6MgtvHYijxGGJGYz9r7xqLsCunha1RftQVcmhSI1rbvVuJw3jzqPycWzDj8bM3rRhfiC9eC/I
MgLUw/wtE0+030GY3XX24LhAFrX9tCmobdGHZwBda6Dib2XFvc9G/3h6ovOA1PHGwcdU93sFI4pY
4ZDJzSu3OiZxsnc8toy7RQ4/FOigx2aU/wyrIjuqRLlnkehg322f+kTEjP2bO/sN/Q+HuYMJi3kd
bagQ7+tV3cq0fk4K8zrBFSVIBtKFk5nhBdD6xQ5oqYLebtBC5SgPVHMib1wUqFCneqPka9pn0h/y
kdQ13hS8/ynAjGV6nejFHoQS2K7SP1rpQoaSlMsOJAoRnGoPK3nCRLoMyN3sovr6JugpGgZ1IsB3
H6dNduc2fpMEvqtMQM+bGD3QNyC0eVe+dSOo2XEw5HWIiHczELNFiDndrIygeGkGfa50h54rg4VT
xN0J5yQkf75sDWaQwbAawHgezA4s6xKFMB0/heQ7fa4jYLpafkpVYv4SR68JAWwTArigaJQWdXcm
aqI8LOdohAb++T761fIEILNjrUcHS2RxCCSJECa4ynV3bIJ2R0oNScUL5kV+QUrqgJADolRRYiXq
1kxYhsZMSHUQ9Du40+ut45l9pHp2y6I0z/IL12p7TIb8zsTzA0yIda/D6oE1JI4ZA97M709u0RR1
KuJKXucIjUWSxMe3e70YumifafnXMbUGUJDIVhBUqUJ8s4uIEMhUuRClBQJWBaNqGcGDNiQ2EvTm
lx4Z4silVLM+nkJjRBOBPW6N1ONy85umKWlgcCPozqeIWxddKs2nEJ6al9m2XL8QJGOl6yQzHBbc
+TZ0Q95b6ae5nRATe0XGRVQreExUrsjM+9q+N8b5w3XnmKwGDXh6q3/w3WeiJ+MgjRj1G3WlDXvX
H/CeY3NMQW/YGrlfsX7nURYf9sd8DfxpNPIgzOWHwhL8PtqLRsqrtOOYuUw2+LI9GNj5LedTbzBY
19IxBDH7M5slN74hCg8OLrJANfzC+oV1ANHKf2/L/lTtom9lsmlw7Asmb78/G5lpGy3ZTPKq9Zzq
LSebLh2q7EB/YcKRbpqyHVAHGIFfzSzgyTTa6epGm2LLy9MC/mby1BeqZxal4klz6F2zdWwSGLYj
Q30gQh6WkXJXTFcaWmLyyjOOfwuZ9tUhaXUYBCaeaJR3eGYfjXx81GxWGDs5Or/Xez1SMYTa3Jmp
vHLTiq2oMb9I41IoxFuv2pUNkwBCc62p3IpyeW2d4SuK7X5DB3TTp3sbB/TdH8c4fL5rxY2BBe/a
+0WP7YxLLPVOXhHne7kzK8fJUM5d3aNyjK3RNzsnvOWIQdKu23b1sFvK6R87ytDYO06xrcfs4hRh
6g5zkbjALesTsWRXTcaPSVdMhyJ+qK0R2FqfWyt1pn9tsFgkhbgEmk6DgnjDM9K0PLNhGSmL8w2C
Xeheq0Ssn5YnLVOdjVVjFgmTHqGQTR0W69NNH9kvm1lzdmAyWaFj+2rvVLhak59IHEYAmjDxuUPi
BgrcGJcef7TpYqa9qMhvN4Gw8c0M/JGMqNmMh8xLFGwarkZUI60hKTeabHcA9yGWVVF5YKIa+mOm
IZBQZzy69nxQyYYdJ+BMqcEWesoJDGlwXcSoio84lvGBlfNWXSSj1MRBvA72lY9mHSzUvNdZtHei
hlTLOM12HZToZSUG1FVHRk/3pOfqcBk6+QPXXbVbc5i8MmhRS036v204wLpXsvLYyYLWPqqJBUtZ
YE2WS4bFeK7RhIJ2B3vkOAt9Yi88FsCSON3/I+w8liNHtiT6RTCDFluI1IJkkUVWbWAsBQ0EAjLw
9e8kZzVvMbNps7YWLGYCEVe4Hy/AKXBqhcAuNQ53jcUWQ6TDYmDY1ZwGsVGQvvIzYipOPky7Xg4I
+fa+JHd9yzcNB4Yx7PtiPiMlZQNVuN7T3F+l3bzRlXvnoJXwKHs3mZq+BltdnfUya3dExvCAaLBi
mrzrot7q6tNY1ZgfMsMDN9vZifWRZu8qdV7Mif9xybQlnoKkgXD9J1j+mowxOrcdnpRky45a67kz
OisubaLdspmXBj/Qj65Q+3xTx0CfLm2Z6ofHbtTaPEWt+1BIRMbqNz89GpU6wO0otfGRxAtMcTQ9
qFtrEXfGaJ4fiTO7NnXOYi011nw9mv5yeSVepD6oublvZpmFjp0+1aK09ysq3MTvq4OncE15sncS
KO+KWrgBgdKSctlWP6b+zbE+hzQtvkl0XgQt4ShDpxWi3hM/i9owd4EjOQlIvYcvuNAW2rwl+YD1
Ks10Ac8dKXGwQoiYUXPG+OJKYb2Lmu8YQGC0iN67limyhpwYJ1Or3VAvKkSwM+FVbc5X5L37w+pf
xrL9QTxeEK3a0uxSy/w35wqZjD58ohDuD2s3/9kEDrGqgvsVcM/G0LJZBqV5u+vQ34czOaYHHQ3k
njcNGlsaTWVPomelDmnezfEo53sgUROV6PmfUV9aOKSdv2vFb2FD70mYLuKf8hE917WTLKNhPYQm
xj59mQLZRdT52cukxpNXe15iGax7/Lhq4K8aVe89FYAnw96cdzNwiWtG/nHY080kTuUmFGrNsRnd
G19Z9uLoxdUISnqtZRgxAOlE8wZW/CVGIMhP48rCva11Q3PQxvrTcJcl2Xyzjg2L53Q069BuQClO
ULH4pfuHpC4dsL+0DweFDDnHxc2fVnGE+dGyGZ1i39rUj2Di/Om8q++ve38DT7UR1pIgZFvuQnWo
3e18Y5nKMC3z9Zeh023wpot+coZ+iFw5TBGkXfOkfPpL27AB7c3LJ1VysxsWE7faQhCHkEF67ps4
kHlzD8y0Rt/Hk5K5K0qHIA0OwZJyirA0ILmyfoTMaEDhm/6Q+8IEpQ1WCHTap7BLdjBFq5O6M6i4
KzNxGn8psDJAGrGqVsHyWTrusOucB68M5Uu/Btc8sxMb3OIZZBchRnmf+CtGKsHDeVaLt7EaE5w3
je5FCLRF7Bemta82j+TEx/BxLD8seMDnvKvFzvKQNLK7V6GBGi+maXifDV071h1Jgd3WrDvXym7m
I6AO+tvC2ctSplvN3+5WCwD1zj8LXfqlVmu+E83C9TBpn1bHcrOa3Ym1UrpAXA2H1Xyv8GLDATAi
4XTGVQ7L4Ut+5jn9y+DCExxzAriLrCZ9x6ggnll15HXSCFOK/wgXQhMGfT88eyvz2cdT6ogrmjs8
rmaKT7geTulKmlE3uKSTp2q4ejNMjlzt62JodgxxaL1z+5F8fDbHbj0uDseX2WU1GKHyTgIviy4m
08e+M/WDkxnvZu33p24CfqzXBBWyYj75ZlNeulV+G/XF5kelF2uGz9pKkSc+USCxZ/B5ewOlqS/E
n3kmCocc0N+aR4kKWg3RnyHLGPsDZGq/h1HtsB6Src08qwrCcoDDZjB5u9cEf4SBpdiDrV83iaiQ
ENfbYUS5MhK/kOSeJy4+jEcSoFWHt7DtEwid2CxzSu56SNeTP4HDT4f1ouhgoNN885Fo34OJM0yB
0okeXzahd2CeXTdItGH+TboxNMBNXLaieV4XNSbNDHhVw4iyCxhoz5rsWb/Aq9a0bDfq04wMsyl2
Q2NmyUPjTVEv81gtyNocqwIoOXVHgwbiYvaljqsZbZDDvqybNXGAqSt2BEy/bF3Ax+dVP62GUc3g
abFOBX5BtX7L1nlPAAWBXVuP1qnMn2oYDJG/kWnm9gWT1BGcpd9B+GAtaCqJotYtw95xb5ZR68fG
ME6NO5Hqq5lnxUwkDpRDzIvTn2i913vddwdFf7ubTDjRmhUUe0qpJtHKcQELqVVRNdlnQdL1hVE3
H64PQTKrCX8iL4laZqkujgKRJrbCSMoaAp63mfdU+sjG6tUGXKeluI3c3ziig1PeY+pBeXEmTG46
QPe5B1punDa+g4NafGR1g9ddPEv0t7mqkBUHqRaZjPsfy3gHSbkh9pphv3/pNFtjUUfNYPYv4YEk
85qNp077XQIJvXTCfJ8roRPBZquwqkZKG53OsyiyPbsWTgjNFIeuWjVGYEYY3BZpuS+p7xwts1uu
BjAHGmVUg2Be/+p9at968xspv8O5pw65bNmCTA3o2Gya2mEc+hdgpeV5cVIIg9rz9ghyV7N7wtMF
TLYTTpjWuRb1Df58T2zTxcu3H7k7if3X3+ned2Z56ihyY7/iVDk5vXixeaZ2zajMk29VZ9EIcTSA
IxwIer2mQOzOtQONVCwdH04hT7YiZ3gueDzJX/7jV0Talnr2jyQmM0514MkuSpq4KxhTURz+NJrg
x0TsbFKWvXXPJ7+Iuhz00tfFsXJGmXP9mLQVWgw33Lvm05/MBAvQB0IPJTklR97ZK/7JtwK5a1hN
fOFjjsu+EjVmSq4kqtYsM+GuzLCk4codPGt8Bib69We3tdaiPNQw/6jCTTRClHeNhS3DNrdrTxkr
Myfsy9Q8gj8qL9PjnuLBP2Dbd49f0J6g1qEYjhPYhcmqwa90Gm+uTjIAZ8GwrjgKqV5abzi20AJN
G3xhEVQdgOv2obVnQFyO/Qs6LPfk5gy13RqzslkOcZcv80nXM9Z8dj9f6z4/YeCRdwcKbL/M7bcl
N6O5s7tEc3Uq7LzVDqLdJOMsrU9wrhXoLeoKpxY0Uo09mtB3Q8HHkzoe8dlGwqR5pP58XuvCO2pl
TlTLaKmwyIZ8P/TyyB7ISbaJgYA096QewFPbTM7G1f7VqZIrF+2H1WM8FlVA6W3gyy75qSDFx1/2
aI8ROuwfmZ0Bt9N4Q4IqOCuavcumtxAje7YvQ6uuw2xarBZN/absp9T3pvukZ+O5s9ezPtvIBLPx
NRUt9teev6SuwzzM+9aweduPaBZ4oh+zZSp3mM8mP3Sa+e1WAOcXRSZQkqUafbDVsuWpDYOg0u2p
Ux3LCa52qo213WmL34cmStkLFQchPFB7lQE1JVjO8zY2p4UYgIiQDpWYKXVMNt4DdtDxoK+/0qxf
9+nsNOHy2LlY5eCFi1x4xh0dXNDS3OXgvjxWIFcNZ0349Rcvdz3cTCRwYa40EryFhCAE6W16wAK0
VJ7BDNESuEixCh2HXG9FxgLmQy0mWpvBco44yWDwWrzW7ibCfgYfqLvylbUOEZwtpGufUV9R6t/5
yd05WAYWO+MjjrS2olw1LRP1nCCOwEujlvACMyO3gNBnEi6C/ID5RQvh+bF4aX7aQVzW0uKcCerQ
seojE2MVmnzwOyIf7zkf4jmvzDqZSveJQbW8znZgoFFQZsiN71+2vLvmUF0ow9sfnpH9asIJDxxY
1O6jEjPZwEEuwk0CPgucgUHfpZCo7D2z6W5SZ8y2blls9Z/oYIbQtIU4GdlC5Q3S3Kur6+wuPwJj
/MpjeWSz9+VeBI8t3Zx2SUdYctyvkjg5RY3u0EtA/3VP2MnmG6CMLJwLgzjfuhOsdbjwiw1zq0u0
3m7MuALUhCPVXdz2Y2maqylDKr27sCfG2ZPF3n/+OzO6NbrJ+Dsy/llZBkbVgMk0c8r8UJqZBh1y
fMnnzD0X21yQyW5FqWqdUCGo1jpu1DSgSi9K/84P3Qtjcc59Slna1DwsbRu0T27DIwU3WU9ckwuv
RPJJVB7M5KAcPum+UgjF7op4Wzva8/TmKFfuKoBVkTAErlNdnMq8Rf00zHeRDdkzRLExRoOgc7GW
r1MPflfMNlSg2WjuXkZX7Zp8K8yq/dhqAjPCz63vUDuBCMucGSBDS2D7imzBMjbjEJgYCsfAOZQu
vWzuyatZ+uZ7T6WVO91OapV5CSgNb8sIiCQN2tDjjnxbELjSvv8RGLj+LowHKPbzeO18ng6fc2Fk
CXgcH9ia3mAoWxrJ4AXyRZjTru+WYLcImwC/fmMwuxovg/ZIeXT7d/qJ+eoQtoV3R8A+WPwszvTW
ZDnu09D6pAs2pv1TLZaxx0MWxPyHKqKpYexij0X0FcLE+IdIgZm1cPFgFtsuKaOENLZ7zjY25ZVl
7xsCGZNyQiIum+IQlHN7ZqQYy432F1Q9e0XT2+eUtkiY5XxqSGyMJneWyVznJxPV7AVEndpL2u0J
uAXTH3ooKF47Pei0yNMKMmtXt92nrDKipixSeC12fagJ6IjI50YXoszxmGr9RaKRjmrfnJ9M/2bl
5nD3iEI/e1JeWMN2iUHYhMz+5CU137DoyF+moLzK7Gj5l37edHRaLfOQwLg6RqvvdG/igCO4R+Xb
emMCkIZmpSaCo8o4eNSfZabpd04kLMSVtybkm/ALZxL9pOPv6rXjdigVuaKroY4OcQMEkHBZWVqx
t5ou20kSRiNBSQnD0njmF8gPA1XCAVXdjym1hyerl7Fk8n4xffkXK5R6CxqAV5XYV4+ayCBVeKUF
Aq2+2d80mvc4a9Jnw9YZ14y68TzPI8//CNHiC+QJ2EdFqxfMjOsxr7mp/WeasNW2LOUiuT1IGga7
05XF4lPngXOyh9pLvFT9K/wySNpFbImDhn7nSb6JdmnIWSim4dYxjBq62Q1zXAN7xWo0Hm3YCOWQ
v4/sHPXNeLD1gFRjcfPgKOpPZaFRqhh1f8eRwpSulvOelHs+45GZfk64tTuz8/HW8tV1Pias8xGh
A3KHwfK9tdPxis37N+qzPTue5blK3zFmgFZvUWG7xCnm/JMgJ/FOd9W/TDgrniBTJT2AxJly9hnl
y7qR9zS25ntn0xOYxptORiHm9blhvm8LpW7uz851m4PRF+uBkNmKVX6wh3e1PsMIWV68rl2O7NfV
Scuq2PayYmeo7OFk+iEJ2bmVYuz2ed/+ZoZpneWQ/hwJFv+FN68PXaqzkzak80637g5Zmk/T4KqL
lMEF4dz4PAVVYrQEFzi154ZbZ+vvKVKToNGsi2maV2XCrm62R1IbStc8bbtLsIGKborcRXWZU+Nk
hdiPOPjZD6+EUwMY3sSQJlJPFfnVFqErbh2LFC9OAaQhtgv925e/q85jHZ5iglArCJ3e/2wUUuqF
jGNFY53l8790GQAFrta8xzyCDLQCrs6iN8yqjSpDaB7epJ1YZHEdwQitFIqRCSHiIhQBUkJkH1o6
aEfXe7SZwnOOC+4ymEi+fgbqp2CoXN2ujnoK6pudg4ZHFVLu9FI85YS1E5wBhRs9wNu2Nn/Hkd8L
iASeeehxTDWCfT1nu4bZfJ96czjPCBw0jdy+/LYEY842fj44pSnuyHvq0Aymfc4g6MKErYvoalqk
5wW7UFdgGNcYwaKPXq6OLyB4UaVMjN8m0Fud7gKzRAxBVN+un7LljN7gvSyGPgauJzcdW9Cj8jfv
IIPPEJTJEs+8Z5BULb674LuxYjxxPb26jn3jHG01flv4Le6bizigLyvYiWiV92nDljOfJOa6ra0P
7pAhue26N2vBB9UUoKLXXH/qBL0i1hibxtNDGe0udWRtbLT8fKNoKmtmyGr9xQ3pXKfquiE2iCQu
L/gza8GohgS+bLRQCjarB5Adc4xeApblCYfrSXjsUIc+BAQ5bXj6jJIkITvlcV9nyiInPc6pF5bK
4oT12FaSsJPG84JrOCg9BoGNQQTogopfFYy7RLHv5rzmy/ZWrgDSKgGtZ2HAeO6UEhQCRIH9Amlt
Bm6YXc9jpgSbpnr1KXCA+hJ/2yXVgIqUyFxMcWM97Co16zSQ7XScjM0C+D8viCUw/dAXsN7Jb0gH
NjqmLNstGV9i1xH/PgbVt2q02sTGyDgsVnXctg5YgMfQwRbBefKmIU4rj+Nyqrf9BAG6Fdut4yfG
jke8FPnbCMAYYdAlPK7UCRvJfoEi5VU65ZyzEtfREiS5ltidUI9/CgV6C/OkdiwCg7AHhw13ResR
2kt3AbVLNiziQt+Sy5Mc+/rA0p4sRWbce3cav1Vpqp2D0cqev1psa5QPFACvi7ZIJmRO3T6PDswL
YY17JDF8opr5Arkfh+rEbsPIPdKv5LrFGEW9eFhysMnKtnCnyXE/lRyFBckU5DsCBgb7ceXl/y6a
aqeNFgmSZIUyqq6Oi/2vsqB3WMsnokgnJhyiuNGtrruv1s/xyK0dRAFpG15cOKsquNP974XTgyoB
2RPzyoOc6OSTpfzfqZlWfOKG+6ETw7C2L9pAE+zjmghBU+TH2lx/62ZXndsVx3epOfaORLXvGDys
S7r8lp7dESntsJtuSDTwHwOLGUQHQ1ITi6de908ZjRNiO7k5NxxL464kdI2hI2kppet9BEsAXX2U
SPXWgQVv17P8YHp4dldnTDIS2GnIWoAIbf1ebIdOOeOTggRxtFT9R2cwEXnQhjBWQ1tOlczuskBU
j3naPYhxhjxqbwnVbUcDqpPS221D2K6tf7MZawuk/zugqzrFPNytYumOG/Y41vlyuuS2fzO2rY3S
nj51HsxtV1Vk2MD7j0VlwRJrz8oj/Zn0kbhMu8PcBG+uKzDtym39H+eqIPhHztwdxsyjOPYEiBP+
UbARAk9OlB0vg/FkGQUO3ICo21JoXJEGBMyAq6T0UL1Dkb5JWCUHzel5y43pg/uc41fYcAC0+tlY
hUsc0uIdFu0BtDd3Xw8vZfToDdOV8Iu9JuwHzHpzzuCC3ES4Ki5Kw/rRbN6df0kkMGAh2qOLCt0J
ek3jE7Q7vpWQgc6+4eeh6rzYWcY8sRhPQ++bu4vMR2yhTNktdhpM+tTGIKT8wC48kQUFMyjAykA4
fLQalPayRaCFummJU8s72Hh5CUIZm71MMxZmDFUO3rxOfG4KG6JrsN8kbkzT6r8Sys+x1dXHqOv+
C6cUm61yjxrVPrJHXaKJF4/5VUUkNjF5TNUJZq4mLdoc4nlXraljcihneGPS2cOrteksLh7UH8Ry
9mvnNSpULHMPhlFdXWX9g97QxfYgpsQfzBXWte5CPv+3kAqXtS7pLqQERpTYO8mK9Duohjfle+V1
8BB5gHc/ybUhUroGxZcGFofHTJKrma/5vgnclAz7DR+CcffT+tUHlnyWsG1I18l/z50YYtN56IDY
ZxV6f5MO43jLZcZfDlTftfT7SHoBmJC6vIyLJw5tCgubLq46VcwOMSJyxstHiAqUuYfzqXDimd4q
HIY1v1qiuaByPgcy6PZNTvZfnQJIUa2wnkuRfrJvF7CRLm5AuszXNKhfscGC5gkiHA/LpeKjdHIb
HI8jt0hDjx/PnaEfcGh8riUEUrvfp5w3+6og4G3Ap0/LDsfNrRYqFtvtItLKhnNDCU8p0nPtFhPV
UQ+/WDMRudc9IATVgfXZgqk/yQpUoj3nDCdsMkcbexWIakK5ktdps/nekfgLzY9P+tSOk4UpF1ZM
AyULJ3y7hfqwZCdpuJ89Ab2H0TcQKGkWywx4u+xLAuKb55/2NhUP/dOvjHiFedG1PeVGfyoqbKwL
C5nneavbS/a96z2uXePfaP8DyKe/GBb9aNlPfFMK8w020J/s0afDUs2gFaW6eMqChFmsQG/d8Q+1
/xJ1tGSxjuIh1ewf2OmuqfNHtONM6BQFbuN7BwR77CyD1UbE19c8pMW5F+36LdB5jCJ2Lu0tyJsV
TD0HzGrODzbhyt2yTteULrVSC/jUek3K3nBI0lribBNLRJ0uqYCtX8iE+LoL5d9Mv2eiW8w0xUzF
6hIirddL5nbfG99ccX73DgbgUu7MmWGPtgZEx/o4q7q2/SlWIeOZOZCC0q3yqU4MLDfmmBPnV2HQ
dLdiOT8USm7X7BZ3xiomtWFXCve9EEzPTACiXCAq7Ab/c+wg16cq2Cl9unkAQD/EaXEhPiypPSdf
OjkUauQhzzCGRUNmttIl1YgtEja6r+6CndyYzf0EPCJacqfaG1kAvFsPPg27HS/pxvc0lIWebOmt
e/gHEbDyG4OmiIVGyPpqCv2OqjZ8cFPjbc5An1fDz6nQa6CzGA8n1L0B8Y0ExS0HWDwTuySTeCdF
ic8qjiJyzomcQFoaYlMGBkyqZihMok/ITZ4jtQb/4E9vCeRnaPB9/RfMwvui3yfL83hDYeLyEpu8
8PPMaxqU+7qZj1YhKUbM6QWgPegxQkJCU16zaUFfYPr0X+Og089KXDsCuoxqs9/VI2SgNigeg6+E
Zpd5/wYwrn1ssrF5sQNT9bNnBn+IV3kvxjVPGqosqbQk9sttTKw6PQYNQK9Bx6Ag80V77RxEz9uD
BlBeGp99XF8TGK1v2UmrntEqc2W2fXHy/X9D/kAJpuvvHjBrX9tPTedVhGJXFIYabHxsmZh3/9iV
hQstbbo9OWE/rbV6oV9rD35pj/GS298DVXCnWnCZZnhrsYsVJMlmuAalk5EGVzbd2e5YsVXCP5vD
PyCF2V5fOcT0XnSInwK1943+xZoRogTgVw4b/v1ziis7XFOeazBab1lBPJuFdSMc2eGGX+r6beqM
HXE1uEEfSpfHWa43q453h5VlAEoOwaLHiH07mx2r8myqCrDicNUdVutPBcoHe53u5VIT9dk4rzXj
SpSEE7GHD7S6LxBza6xfd06vuWyul+1QmfktH1LrCXkbZZNs0/M2S0ZBuiItq+BEGGbMrbrwrHDV
LO1eOQ0uoByWbl5dFUisQ9MS39d4Un93uuZb7ju4P7bsKTMYEmo5td5EAuLmiZqJu1UcN50TtyD2
NHL5mfGXBF8SW4S5Z2ayPq3Hui+CuGZJEkLCZgBLzXNwu9ShqJ3WpG2tg96O1ktxJ+fkeRwDefP8
Ouk8xyQiJ/thC82IzS0n8La9NZJwRt7yLVIIVgR74bOXp0yuKsUeTpD9zL4f+Z93xvHrnOYM4ESP
5oORnfaWDtYf0x/vcu7VjlOWLm+Q/qs14iUTUosym6uldSYjVHIe90bj3tw07f807se2aO279m0J
XN6r3P7Dmw9wNC8C81iL4tnzMZaQQv5lTEHn9H1wzxZq/tpb2582D3AsjyRFjMeMsXRidThXCTsi
n2agrdSIQllGWCNoq0UR8KQ+3EaaEVW9YjuvjTaSWZFzJay3qcWuUlf+T/J505jv871H28X0uMS7
FE4P09XXo6ZlK3vqNN/PSJa/91uJhox83hA+1EJTQrh5NafPq9g0PA+P7EFinSgpQrdzl7hAcshE
Ens8geyvWTXOJ4qPZ01XXlIQDq37PbFOlk0ECQncO8dJP2rmMslADBJn1IOzWpnUrbKuj6ZXHjj0
aLi9aT5nhFdFg51ZLIfnxM/aeudkabUvXfcNR0KaGO7KrpC2KkqtzT/WhnpVfkD4UIYDZNWNhJuj
DaHOs/lJt4sWuNdVNSx1GtiouXJvSFYx+8/+guZMyVNdOBQdIB/pSXKwxhh0LX+9o0MaX0WWXk3C
CNCWrfXZqIvuNJlaGRmVfcgHV/5oHcbK22x/M5lxnxjdNkm/zmuE+VZF7TDXL18pkw0hQY6wyTJW
ok9QPjgoRrjK7Z9wgtnC0EMnFrqeUyaD04Sz4Bllv66mtzxY2ntKP68refXNrjvO2kBtLQd6aARB
fbqRqEAxFXnjUF9dO8PPufrAwbtmvKfmAY0qh7/s/NgYCIoCuz3ejUF9bp25HKZptwS6yVCEHI7B
rW9iZFzPAgCHUgkBmqjDNexrSmUE1EPizT8AK5gvm4slpclFJIjOYzPYOQdNY1s4pC04FPvJJDTh
AEZaD3X5kEignfOOVVU8pRoRj/ksl501aObNoOChw7D9qNCJHMzsa48W+zwBmwnncTwWqUDDRwkW
l7MK9m3GeUVm84i6Pxwcpzu0LfOHzljAOK5gABwdOdP8aRet8aYG5rw0H/Dv8F5b36r6I0CZ+2Q3
mUvywcDsFWbrLHXrBi8BPEXj9DvXEAKMfX6YHKI3GyfbYWr81Ihsu+PO0UWpbrhsz4MHwEbX8tcK
v9Vdf3ykviHOuU+z5rfNEQPjetsW8wbpyT71FVn25dbtqNeMy+K5cd2SxeBpyxZVuHwO5F4SyJQy
A2xs3SIlAlBuBesoZEQFki9vTlBYrkUwB8eKI6ixej0Zc7KbTObTEKjMj2FTxZH4sz4hJpvgnrbi
mrMRbC/6FjwP9tURrEBYr9MJlvZfWLld3JH+x2JBzpGrKWYOa63A89rNDi3hkTQgUuT08ehonMlV
179idt25val4Tqq3UlBUpnPTkMMhoy4Y/+i1+t7oI1kDqlgOqifZ1WfAwe70UJDx9eQxAM6Q3J9H
Mb01ztiDTOD4EqUcdtRNewyY+5LFyQ6PYoaiYzBJ8WyLe0HOGUqh/rnlbqYiGn4Oo8GgtoII1NHd
1vhuEr1fKdc35Z7AHb5KG+BIIMsgxJJ/Q1iVsLjK/z+V7kNj/b+1/RiOiCgi/ynwsdv9l7a/1RfL
m5fMfiZjuD8L+SE9gEmV3G1q+MkufrjaAWAF+MixobFFkGvLedO557zBcjOgHP+/xdAMVf9bqIvr
BekhUxGTPxBS3f9yAbeiarI1MMqn7UJ+eZuoAd93PpYkk5ucqfCJW7gU1b+ltWFNIvTZhG7sZx9r
RFrMBx2ZHmpPZ705Nag4beL7CXzxi/E/mdp6sys8ZR+7rvsOXOEulVHzFjOkHNr5UAJi2oEW43KV
vnzRLIq5nOY6h/i1tyCxO4JdKyZ4ZqmS6aGH1zISvQC1z4U+P84gtZKmysRd26t66kMDgYDwDMIV
gQmAFSNgDRPI0fYYndk3f5nTe6MtQFNZHpBvf3ctbaAxATjizhn7UnHytuWdXrO96Dlx3QMKmNWE
SKTbkujhtS1vTCP5T/pyDX0bPExr/QoYh0d5L4vdhk4NrUEWkUxOSJDNvMwNtqMxVeDlVaNQVRZn
aQ68YjVC2GwZLhnc2GhdaLD8ct5BrMifFDm42jIOTHoeWYjtoCJTzz8dTSGwTOUMkmbYm0bPmJg5
nxyKioElM8fZz/dFZaAmBFdjmMN4dRpni+wl40OUxsaxtrxXIgWMkH4L6mY6IJU06HEHL1nEX+LR
0DHaJAfb/vcgJ01XIy0k0WbrRq2CCI4tz6VnhT5qnb8zRfkiWyvxGKnyhS8fFCr/XGyOdwdcGush
dwcKgZkmRjCdgsVfOhLyFjTSE1YQzCGG/uSwSZP/bJurU1t+48UrgXmyGaV7fqfnFHFalL8D4X3y
+ciL05XmDhEUmXlm+pe9+TPpgene90fq3tFqrqn8nmlA5Aw9w33iNC0KRdjAmdeBc9HeXTYmvWkT
rTVQoM2/Vp+P2M/JAEXlCFALX2MtsHAss5oS7hCPryX/rnU5hUXm7mqD2qVKu9csabsgpVFajV3r
/hxZOj9TrLMTW6snw2v2APqXD2ee9LCSHSBV7UGtitu2nG/9T5n1AFMyxPidsimL3GXDcbaCYY4s
klHuRWb8ZKRkJtm4fFBADse+QvzVbJIzoKxOo2/yv30b61dT75bvhsOuPSWIsjDYfGbMGQ9NXrF1
LLrr6E3yrR60C5sxRGXoYK9ExAB2KMdfQdc8K0dboSsDxDPTdDq3pr2v2ZY9spFu6mGRZ5+XZsZf
OKzLWTBXCjeDzYLdbjSsTmO8W0tOzmJ7cFYCBB+Ogzy1Di31dWj5zXfdAmG4uURw6OvHPHms/sY3
l0zvxBswQ3dwVSNIJzgmtqQLzNsm8l/6lL/W5sX1odDabJ/3fDPkuCm2VS7DuXxB9MfrfbLENp60
jsYIecJxMMvfbMwI4ySsGMQcg8mHzl3YVyIz3NjEcBtsoBdTg3dN2+iTqtXgNPtjNFV6bSp8rkog
WWsejmaraQiO9MrYeDxdazew26tipIf2EefEeHALhZp0sl/ZVb62AUhcKHDbraGBLlKjPFncsTxi
VhsB4/ptBsucjMGTGonEHNadritq9KW/ZOtez9HqTZ4GGJ9sB2NiX0K/fSu17rwS0xWU/RZRFS9x
4E9lSND4BOPLvbOW4o2T7L28Jr3MhtvgfpuTyrS9kAxgbMyKZvvCVxrEfja8i8XdN824a4r+G0AH
rC2TYhppgMDvrNOqby8MCGPXtRwmXdt7NaNYR8XoAHpvkHXOrP9HC+5Qi20jGlf+gVss/yHrvJYb
V6Il+0WIAAr+ld6LpHy/IKTuFjwKruC+fhZ4zsy5ceeFIZIQWy2RQFXuzJUO5dTt35QOpdrr9p3A
Szq4eDz6vkvYotp/CZuHi7JkJeipeRBse3Aux+Z3rlqTOSo/Jsxkxvtj8HfIxbSUXk9hcZxugjrF
lJxAb2XKmq0SnYIzM4+Igkbs1BuBJ9gKb7bo/YNOExRCOnFZhVV4RNv7RPxjxWVucW/QLW17v5xE
kuitQBSkAKlNlJ/IL9/tyn52nZaiIv7pnKb4lQh3o801FkqQsYpdXVsPDlfEDJZ1IFCrq7T4Xekf
sQbtD7NPoOX0ItdTtmI6CnoQzX0H2HdYthIljuDKin3YEbvzcaI7b7Y4o2cod5fk2CcqQ+7byS/u
OT9T4pm8hYpaXTKsSyQZKmPlWvFtaiMaHXu1a/pTEzMb9y2uG7Acv9jN8w5T8itpyOfRwDDdm243
9MZL0eaXppAXi25LhjEKDNVUTKuy0fpdxLYMFTJbkOi3IULgzlNFOK11powV5KANa1C1neiuU7lR
4UmpcybEKlmz+VgN9nic5oYSTza/+4Ffe8SnD6tueO01fEPsiBY1ou9srxp3rhRrP2XZPfKbEs3w
WR5LvfryMNdtUYkuKVtknLD+2hoTGMQRiY2ktqlTWkd5JsGqsUURo7shvE95QMMM09W/3UKGoLWC
CNEn2Pdh/j3K4C0qsxukxm+Y8FSD1zakUn6nXWSGBwKQAZAYdvN1LECGoi1Te6gAO7rapddqY2P1
+oAGIadjEtcpPDHvq3D85BQW+McHfF+1pt9bGl93rHgUK7MDBVfMWHHn1VF8jRMknzwdjVWRJ9hy
63Zc2spb93GJ/EVZxQqvV7jIrepaGy35t/CTQFBAJoOhYuyyjNA/I3OUW/j/S+ERd3NSj82Hva4l
Vu+uwhVRVLa2rRgkwhps9TUELgrbkR5m3sDJwU+xUG1Ka24d9gvRAPmOXas/uaWueIs6zbLodB2t
0yAHO15EatDzCfrcNMJ0l5WMDFm8tVr5KSMG7jZV9Pg9j9g3zZewE+eqYmJKGGBfGr6+DCOKbZPM
26ehv6OnMl5Wvvdhido5VSVJUlRXJH843K4TUK1G0SwwtD5cONZ7UuYX5UT6Hjf9WtLF2+U4QTw/
dHcZG1l8tCdqyMNjP5YfNW+o/cT8kT8Pro5iDhkkEDdD5fwQPre3rFw26OXFUi+6cTM53sYP6D2z
hvaZTRhefcwFAJcQOIyQZigbwWXEN3RvqBxaDpw82PnaryOp9uWo2pZQahChSJbXYsxxO/YHaSFK
Ciuvtk3f/Wrk9Mx00UTNjQ24Vn+dmD1saHCWKtJQX5hjWy3mtAx93+kyMzSEXCdcd6NwcAXYa4jH
0bGuOUFJbwKLUmD4skMTp3J367QWDdeLuCZHACmweRvLngV0GyMaGw2Sn9KnjdO4BBjqnFmnrnBz
TnxWy5fWUcHeRXjdjUG5pXDBXwZo2my8h0vrK65+LQJbOB6JtmibTsBXzMmZYdWmBkkEb3iN0EYZ
0OvhbHGhOgXTFtbEh9UTwvzvLqWIaKLsgOCBhZccn7mL6A5jC9VSpikpmwT5lOZ4JnGCUTYdNG3i
Y5z3Ryw7NW7DaV4EaWPAVCnJ15S4F8tGBMua3cNSM+1xiYXqOmEGe2JZBpXrwyxNHHhFly0y6m9z
I6EZvZtLMc6mDnzA1Nt3A30DLgF3tPZq6NJ7xSWQbnoxJE/CpqSYHoxgS6JqM3vLVpoK8rU5sMnl
NQOS+jb061XNZXPTFLOL0dSZfgHGHVjEnnsGdX7LRz+PWObFWC/DCuVLE/YbUON9VHW/K5QUu5uS
a/IOEiDa9/TJsTD5gT1LqQmbDr8bD3nZ4AUdG1JXw0bGQf40mLJ4Kphw79uye2OnR6yvK7R1I5vo
ZMfBNlLQHKzE/sG3klwRP0oQW/mH45Xb2T25Qi9AXhUF17dJ1ZyareIU6UJf5SjzizjHBNol5tbj
7AnCkUpepjr9sXfC3QRRfmWIsdyArj21oGBZKFKqppestSfddRdduhuFphFB+RyIT+JnpQwhN210
Lbc9kpkniEU323yJ5tTdgtVV6zx6TvN4/IpaqDdORDoWT7vL3zY/jnn13MP33NFgYCe99dTWWY8Y
FuAKn3Qgt4AT6nJ0V5GRPFXQuc7VXL8cA+Ne69Adg1KjnIBmFW3KLFJ+2fHhP+w6d8BW1n43xP/j
sItf+5RyX02wL2itu4puYQ1rEQBPfsvkpyz9W9AwJDZGaEMOU7KRmTsoTmZcWSdJRhjRuPQInyya
sE+3kQWJKvS/87EpN2UmiHYgZom8/B44TZDmM1FLR5srt2RoFBWfUWfS3Eft/BLNlGmpGlHjsfkq
Tgg1uX5yfzlQFMF4dCLUvEnospEudhCJIxvR7FqWzoYFdnShlYx8YGSxNjGcZYopDbcxQilrLfY7
7S4KJhJ5wJ1JzlSvIjdLSu2jT5mw9JgoZ1tFwgBm7WU/Icy0sZrJNF7AHtDQN1y/WN2m5trQgz9h
GfCPqP5HF2m7p+ZzaxJpWoSsdSAk+yiwkcmusPyRhplvOgxebhqkC1/1H11jfpZOeBCsPjPTsHZs
1zW26uXZ7HvihfwK3FkII5xRHqHP1ktvxD6ORjCs7S4FmRxYt2Yqg3tbmPmSeMdyIv2/CUnkwCRF
HgyjTWoloGnt6MlDluMc0Hx1lfXLjTzxovfVdkLpN9lQi0R+iy4sTz3KKRvav07bPSMzUekMhGjl
MEVd2OHkb0foXCzOzM+EdlAM3WCU286t+RVjNPMVfq47lZ2/dYZli1qH+KZFYid8s98VkBApSrCw
gND+MgixmFAumMIcC9w3+ErxtmT6wTV/4bULz4HKMIp5RCo9VkzvDcSJlUTcwfTvrEML7RI7P1Uv
tqrZaz92mqwvKgZ+VnCXeTQxIuP6ylbr0iTeIUosdbIF80ou4MtIpykgEXaJokF8KR3Jjo2mt9Sd
vnwSWrRm7lfg1j0XdhEhVVi8rRXl3Eg0Y49ikxI55Y08hrhitWsghj9ziGID8gcyJmAhGep75YYG
ooz7ScCy3U8Rvt2pWvSV4z8HP17h9bsefXuhG0RSG2NuTAX4SUGfXDglNYG6BR3LRnihvlWuNMc8
61rGGKwVO2/01MIeBqDsmcErJPiUoWrSmSM2wQAEqZqvvxVrQz7fN8jwbFUGfNTN5L/IBBu9zDBJ
ELpdgMHG/uiG3kpEjkPnb/nuF7Q+4EmWi2qA8hzL+BtOBplC7ShGvV4PSpHnEPFHysm4iiJnZefW
a1KTFWkVY4nOrfJzkYFUMZ3qHeMrLgiFPBD0kbO1zSZYyLnj2I6mfjdsEgzFi7ZyokMG0Rt+HfyE
Xkuw1xCrtOnN5gS/9HTolYL+h4Xhhwgd1jUSmO/IesiNlcn3OLNIOrB+aWeMlJtM9Tb2gv3QdB/0
g7RLsy2rlRKB2DqpWbPum5J19xHocEBdVJcVLQP22sf0sc4rcwdpOX0qKwsht2FVUpGoquZUdDD8
LVV1ixz5LMSg0w0qNgARhvNg/cqjsVv5WC8ni/30UM6ewXRGLBXFnn4Ezo7TdMhMudRzenrQtAAP
9SdYjTmJXdDmzWT9xTO045JY3nMLurpWoL8WIjKXmjPePac3d21k3kfx3pfDYbCVtq5br1jgjc+W
fjnCXtTzozdwyVOVNixlyymdugOi/gPppIK5HmvGD9uuNDAu029YAhVn0iDftE35xDhhZUZBi6Wj
BGzEFBuJQ2Kox22BF5UTHI3FgT8cjT5Th+wfpsDcRxaS/FSMzgeWv4lor5Gj64e4dIdFXXr9IZr5
6bneXBnZoM7Jl9TH1NZotb5sa3Txxh1MvApYjhE5LpEKF1RZ8wsUQ3CEBPjmYBFHxSMRo0wFVR8s
zaDkyxSIpzHVXnA0UQAVxflaCKJc5USD5oDxZZ/GZQgq5VgPlb4ZYDitMvkxdrAoWuYJsbrXpPon
Pb4qM31pJWZArPGoUthhBQnPcHJWBHfivdfr18yztqr19XUkAXtMMplLealZsFnMmVBylkVJqK3z
Z85Fj73DD3fUFDgYuEx96frGfTTzfl/roArinCG8Y+UAcjvi0WnjOMtpdikj3nG6NOgv8kp9aUk8
CAUVA3k3witQr507PqUBDKkgz7YJ0TYt7s+0mZerrF/3PldPu2IaMELKriJm8poR1qeRfjPL0Kxd
VkCRKluNbWZYbhAPVn3i+pgPOQX33nizMuuuxVG9xBfBDhM9n3iH+dNnaXqr/OEbdjGODKtdxKbb
bCcMl684QL26wOCYy4M7ovr5ko6eyK8+HTpYVqIARGJVlGtrYIV3BE+Z50J26GJmYBMcoKn962cD
b7KRdIKUqJao4Imktsw+l9rECFInxhyo4JD2PeW7fvxhtJiqpmyMFsrpqW/rB3ff5byR2EMrLZuD
KKa7NCBtrYThHqfcmF281tlVAj9lQvbCaC+FNMRT3oifvmYQZ/jFjnEPpxVw3hsLvntq+y67Po3V
W9GuZZn7OxjBnCaT5EjGxTp1CqxpjVQ2J3wW8z5HlWZ3wHZ5rER0NxG+86KLke6z+Ag1Hqz8qYmU
WOdK0/gj5JdYlT9CVcAxDMBPc4A3lXwKSx/+Pj7WI5WCfytS1bUyIk4pXbPmE1Gu7WBpE+pNAA5t
kYLxiiItpDl/FMPGsKGxTPeIxUW0NBInsDejmuGgDMy43DeLzq+nTacPexNuE64pG0wG5+Q05z/X
pP2lT9QLMv4qznrSO6QhuXBBKi1fEpP+vwjtkc4BRhc9YWLNX7Uq/ymIu+48LSEryxWG/4ThHeIe
GkrgW+zMHPUD4WeDyavA3JralHoS3EZAadqofrdyK8HU6cjDFFSN/s+XKMTy4JzA5aWHLBTykMw3
Yhi9jZO6idJJ4A3V0sMAfjCzOT2ksoqxXvKrwpzBkD8uDu188/jK6mqXxkqNSubaIDbM5nW+fTyn
21gpQrf1+Mw+Hn088Dj28dV/L/U/nv7n+MdT/+Ol/r/X/u8neLzUf6/8z5H/vMp/T/3vf+rx7f8c
+njqfx//P3/qx7EtDTebbMSHPv9KSDP/+8sJclqSZVIKFtfOOqfzHtfl0D+5vdc/USN9iLvCOvp6
KWA1chFWZp9e/jsCu0FJ4dTX4xGGOtgFQB35x7bN9o/HSGbN/WrFsAvH0T9nmIEDw+1elKH3L7QQ
FZDOXtz0mMUExVWI+ASluHtyfGtntpTjJhNZXzeSzitJO8EYsie0Od8l5VHtGMjQsT7f5YTGnqFr
CejCTn11bKlvE0o7/n1WReV2wkEEYpiDzYGkS44hcP04GBuGvjE0QL//PDuiZieosZvH3WKiQcwI
igbMA69sWZa5zhT28cez0sD/aYCz3waBzivrBl0EvHe3j4PxJ/srayZHPv4LtFhxiWm0EFQMP0Ym
fArLs7TZPb7XMptsBUrEpJWBbQdODRKcHLfoXUbSZALTd9/RdhP8sjvWbu3Z1+zVPw9HVnlOEGKI
IEwJ44Em3tkphMzHs4S1y5WWJSwW52fzxPmjqN25WLLsz34bXPRuQDzy2HTJUKtf1EhcyjN7e/m4
K83WuBS5d9WGsX4xVd28dNSdhwk9I0mtvVl+4B0HH8e9JVO57FprIJrcE/QHx3NIfac4Nkn+u/Tt
9I7fPdjm3aCtM1ZUcJEgDWObqmZymW2QMs+DxSTy+vS4iyEFc7em3SxM+V4wyhcZDgtOqe0dZVW+
2HrKSV0E1iFL5/avNCTYIQfnxBzrMma1dctgZN1MEVSUE2MZfjwG9sa8udhPNlXo0KU2H/e4kTm9
W22KZv3fcfhoenaperZ/vNTjCVH7T03X6bQiJFGynKz7RLjjCsFOtKl7ECrm7Rw4iBmWTxsLwlid
Hh83j6fiTv/3bqvnXyM2ECsSwVM8DfHaTqqI5kuLUS5+7DfSaCRVqy79RWvXZ5dr3gLiAIuBRraM
ya1xo9wLq06i5P/vRqRNA6lhvt8Gzb/PBB6bSewz5QY5pL6E3R+FD+/cJNbnUBNPA2xvH6c4sABt
iFXkP+nUvxEOqadrgkhFwxvRvbGpt65sw1tamYCVtNK6yky/FI9zv2bR2ZU5B8YjwaokQLmE2DDt
FMmDzGrdm4NH+UYITu7FBNbk8ZghgSDYnHIWTTQmN8Nwt1Bpp3POL3jocRnmbqFRpcpNbYXVVnPD
mUhB0bwL/2szJIpRTJrMUuI8p/znSykJp5Zdl65bBU5K4Uk8Pb56HOPZlJrSOs1CPYJRb5TnEWb5
Ewtf/fp4RDH/XHhh5G4fdx9P1D59BmmAX/jxmOUa8DPSAqtoWhTXwfpdeCK4PO442VhcndYh/Wj3
BT5XDnjcPJKwpvuaJnX65M1HFSaLt8Z58VLrJSmld8G5U1MphlvGJpt+1pqwfiV9RUkc1cnE7Kti
Qc24vPkzsbYhXDAmmnP2bPbvS80Oz3zo7iLyg3sJNmKFFK2tookS8akcCrTjPD5ZUYwOF3PtH8it
AJZwYAsShPLaBE/14N2U5w+7TqcNL2D08dlp6Udbaf0tGkljMv1gUxYxnsAYOh6YWlOhm4xfVh+Q
edN0tu1qGVl4vVkY/2XocE2qqsYfSVC2q838ucT8SF25brOvSYrnx2Nj3J47geGwJ9a2zVJZ0BBf
TSd91IBiFShikb9hcm1eVS3lKmdC8+Y2Pdkz/BLvjo9c7/a4cDzRr13sbKfHjd54/37132NQfPJd
0qrnolIYGR9PdPZMMXBM3Ps0Km3o6m0Y+YPHHb2mWYQ++CDXNbIPhYDqp1qxtBOk8xRz3es0aglD
y9LchZZm34JMg8UYTocO0yTIhdaXawjttJqq5BXWDZ2ttIeLehh+7LH9Mh1FiDH0Z6R+Fu9yEu0b
AjDsE58I12BncxOxt9p22I0jBn2JjrSEQ2ecIeMHh7Hxj8YkTpo+xUvLK59j3VrjNPOxzjm/rM7M
TjaYTjSuxjiCzCjOgxZG677rp3etfUJf3nIlEXjSC9O/AnOzB+f6+DqbH6hs4yq1wTk+HiLewjEJ
rCjPd6ztf4+NtVuuQ9pKcUjxXY8njGTSadpDTPrvMXesS4BN6Wepk64p9dh9DbLsbxYTOrd9asCk
an5rBpH4HmXkruJu3A6EKVilFuHTTHdZWvBsIq0oPgsz+lP6bO27LB2uXub+HT0DBpYyZsZW1++t
usugnLSczuCHTHpX3FvXtl5qhd7BdvjN7UBstywrFuRTtDe7jyuIb9RCP54tgpog6lSJLUaQ7Cyq
AVqUySUAy0DndAcDdP41U33wMsmWcGlsDyd2XN4u6uHJeRaX+4FpwtMQq3Srs1eBdeo7+8kNs307
NDujb+SW1XyOQDCTU2ZDNha3Q1V06j3NarahudXv9SJnN99zenwcgTZLdTKIZp2MFhiqdtzFRhm+
KNv+znxn7qzomDLFIUWQdJMcDbtxbq2Ht1kP0/g7b/q/vtW7987Tq0MU2dO61p3qqyg3YNeNhdFa
eGb78Rz6vfFh2IVBC49J8BDj8JGYX8GIMs5ep6gGSiXr7G/J5hfzSvoNxxubO5o55B4bT8qAvJS1
8jQ61OeWHXWxDmLR0gaY9DlGzhUzACGT3DkzPE9+Jrv5lk4k3idGyaRVvfGaCDh+bqPRvzO2F6uI
1Y5cB5kxhcQdmob6JFB86eyk/OkgY9RS16/6bBx2y/zZ0Gvnr818hG4040v6fbXsbErndSdJdrrt
VvsSBvhalQqrV8AbVWAcxMJD/2Nck2tsDQxrSTbsp6py/7LkO+d+Vn/yt4yRvf32SVkU7qmOV4MK
n9+q2qbVKbtBWtRf2omf0I9j/d5XwOqNkQYkIccAk4v0mGxaPhFxdoRFLhFgWuKf+NGuJf/wkUi1
S1dJUz1VqT1u/LiFVRQ4dFME9CuiPdGyQM7r6MuUvuwookOxjH8cpyHjMGinggvkSYzYx82y2j/u
PR5/3DBp1U7/HaYi54tkc0cf9v/9zv8OiyCyMz8euMg2rv2SszGvpry/F/M9AElfpPPHc28r+0VG
ol6a2BH3j7sUhUFbL78npncXSRL32vWAa5UENvi4m2mqvGYiqyisNK75fMTjoceT00ygjxgY7WBQ
VNc+JexDordbVbCfkD8I+vc4mF8763lQSfMTa2LJBSn/XcWfhvTqzcimnyCA3V3J23/T34Fv3zf/
KDzYbt5uyzGx2c6PV3r6/EPYX2x8aQRmnbuc4SJ5YBW0qTpmcQyHQGMGNT/6z5dcKqArkI7ZTL6h
9rYJa29uRHkTrl9uwQBA6p/v+kPRrYcG7TESqFouq4obTuT+5sVpuegMe9z/9xix9G81uO5hGoP+
9ng8taKbDaYB4wMX6SWqxS7zOvP8eBI+4x9gLPl28uBDdn3TvWW0SxwGslS03cnmUmbJaw9k6EkF
42tAyH3lRc0vv/Apuvdz45TwiZoh9dx/3AAN5sFy9v5H5p/HIY/HA4+D9VZ5YArUucIVdGS+jysu
4NzLqmZY2KLrL/DBtHswOk98pvNPqRiadpwK0di46+MvCFiVYlPQnJywopcM436Kw/vDNhz5f2WO
TtLNc7TBrq9GUjbnIjTcC6i2N9Mz9Fe99rMnJesXSprKl54iCmLIH8hbxlna4N4iGqfXyexhVmGU
3ILUvJeVbhz7+d7jJhkz/n9ed4BsE9EAprGMiubka4kwSalwe+htzHQJ0UN2v/bKtfnEg9G/1sUY
fxsl6JTQLdqnIlAfKjadzViogfdAZr0Dh+sWEMKPgR0X66oKDpaVDjuw7f5R2ra7xfLKihTGHdSG
2UvoQVLv8h1S9Q3+Bimf6qXTbSbmYT9sO8aqvwePwTdu2f7dMTvqCqYi2Tr8O2vdBOlpBJb6tgrn
Xas3tghkAGhDFpzamxrmj5q+XBo8Gk6Qd8/H+5HaXGEZ+qUelizMYZ2crCfYd9WG89i41jzcCS5q
3BMT2PoYygBtMK78j8lkECA2hYy7H63r1wX7T7y98oveCZ/yUWCg3PRD7Bw7LeJElFRQ3WR0nVqQ
9tDScqJF5goBUnyGTnl2XL+9ORYMkNYo2fWJ0n0fFb3paVd/4QYwV+6k47iqA/Oukvxb2fdICP1v
nFOXYFk/dvYch962TDP7ZuDAARY0E2wonGLuygymSvJdL1Nr2eb6yaO8YNMlHXoqQsfODtSXi3h0
rhIIw1OxlYanKMwNX4m5fGWUfK4ns2aZ0QYM130vWnVmibdSZyc6eIn4PYhPNx1DPs0pb7fIiJ51
Bnhj0lp7+urhlZAnvQgQq7P5w33XOr47rZNhgxe6ppOdcRW2nVWDW+NPBqzf9groSH2NFaiK3qu6
7V5hoa79vNN28MO5jGDdzWSCtBDkTNNYeb81tObs244Ul02mliBZCRqx1HhVw3QPSSLts++Nv8JO
fnq2EX0MGdE2xLKBQlTAT1gO24VFPfxfkT3T2GvDbpUaW/wbps3k2zJ2jW5pRzfO4y25crwUU1e+
OoghK+jonKgHExtCG4+73E7M5yGqPlgFeF+wFDAkjmP9RJQGna+JEfHH/BTIC0BWBDSqbe/xFDuH
Yqi5JHro4fT/GURLMu+s02xriPc85duCSjS/QdMBde1fsJl199CK+7UPJPlQuOEzy7Lm5EvGYQE+
9JuWM9+1iLovLEJRB1dnlEwL53TJVLMdQJh9yLCy8GHw0ULnF9somaoXRi0rrQpI/8oGGytqNsRE
I1hlw8ibMimNRZ622snvzFUWMXjPw7vm93IXBuDOptQi3Ryb75msPqYM/lkeMcDUVHwsPZaucSfI
zQRwD5Jk+pZh6ZyIHhJXkREfnd7kZJob1lorfYHKynAvZ5p6GPwBG76yp4MbDYtG+dFCpnX97ov4
qNOFsqhaUl6CLNAlb4l12NYfzRizrwk5mpQBbZjIrs+Vz7mhtULvZgfBFygX/pauPi1d3Iu1OYg1
2UdWSDll2X3ItaomzwIeHZ5s+xPPoLrHjQNLgYBJe0L6Q5ryx4spDAxEmbnxpREwnNWglyoMi1gB
/L3rvjm9V58fN9hi6a+HR7/MskqdDSHCVTJN9uFxE5hhBTav6LuFCAu8z5n4o1l29dsKvtKBCWhQ
uDcz09xbOdPuR605c0lZj9Mc9YrRNhwpgvVIm9si01Ko8RR4M4svsfqxTVi4tg9Oa1I49mtzLEAW
GpKrA9htkTn+J4P8b5Igy1pF+mscN0Cm2PReexdDJymTdY9P+ZYA+1wDAi5AKVnmgTqUFWmeg8iz
K63A1ltsQ+gcM/B5yKQvma57z5AVIUgbQDoqCTJ4tPsTWA7STxNpcsG78S0xFGewxMNv7UegvvTy
FffYqupgNTHzfxUBDpMUDSSRfX4ou7qZC3GZ7s5QRaXDewikweWp3iGJkfgWrXcHmfIWGWBenbB6
ahtYtLGL0yQNDItVMYirjssPTlVpXSmZMa+mPV00ma5M4RsvfVbnDItScbHYDy28lIWcSN91AWSE
DpFFr6XZFcYh3PW65T2C8+AyTT7pxpbMV0155AqHLqZSL+suFBl/GuaksxgzFlrzpSs7Odqq//em
mbjSlTCFzYU/l1tXEyJrODIpkVkWfji695KnQ7mwtbhbxqZRXR83fZgC3kyhhbvUQhwy9mhrsDmo
Al2dnVLR/B08QsRsnpxtLarmpVLGl3qSNkMyBIYEFrxgnoejnXqrUO9vdurXRzPGOpVXVKSRaYmO
ud89m1mdfBmpbBY4VwFgjUa+q2OZ7aK8IcA5lsWnGlhNOJ66091GwktH9LYQosuudK5Ux6R706tY
LormjzHU9a+S5Bg65E5GWXap5huVAEFSdfucv8VE8fddwqYD0xtMzuipdqG1Eog/pV1XvVpdRTcB
f2Ho0TlcJx1wLT8H7hmBYzWPFnln/ekyzMmNgQA7A+gcIS8jIuyZOqUOiharhLPN7vNdGOmmTLLs
aqIF6yNj8xYvr5htQHnKKBYDPOH62iCk5BoaYbp8ndLAekX+kGuHbfMhdUkB4/TbudS1PT7h7MTG
dZhXLLT41F81v7LWdMluqxLgBzpeduuSdcq+4Yh71j4mo/g9CpDxZQY8CplKHHp/WnWZ2mhCDScP
FeBSzh4q3z2H0CaWSQdvTMPrBqMkujYlv9lkEMFKeyxE4UhCWMGR0zQqOBMxKUrs5dloBecp07+T
OPFRGAX+C3o6vEyP1tJkpNpQZ3uvWj6VvDOoBxvJIcRtJfaprfQNJ0s/S5Il9ZYMo30tvVRN+/zg
YLAsRvfD5N35GMXjLljpdYNfoIBh2PtahXO/mi9wkOSgG6itlekvKTmojXASZ2llxp9Iju6WrAgC
bp3hM22n64Br5BxZOW+joKGvvWWBF8Thzh7xgE7zNZd8NuP3AsC+qL9IQfOrIxh4dTwKLdKIV+Yd
NBxMhLT1gMWBokj/q4lKwX85GJ60ihJtU/O6hamwxJpYwj/jBCqSlXuQNrG436Om3Zi0a9epLd5c
m5UyieZgoQe1eOsYuGEDspEBauzFnoYF18BVs63NOFzNFVsd5qC9C1d3YwBzfAfufUyDjgIir9wD
ff1JG1pJRn+Sr+1EbMiWLqQHK4OpENFuNBXu3zyz8udC64c9M1ma2ys7WGsueF6MlqVbJZ/wOIz9
6OOqzUJ18n3HveeuzO4YhZC2CLYPg7oA3xwh22LwaQJwFd1IKAkZY5Vq/GSFcE6TCrudEIi7fFri
e9MOBOj8mjpoPHgLzUzcNyW4QFB7B9amwGbHOtc5Wn7C9gUIrJ4V/oXEuH+JBMuhmQjahqX/Cyv8
b4ZFdDawLatUZh901kcohPHJx2pLBA9s0WPbYdRNcsNLSIyuzN5Ml+Sr5G2gQaAvaeBejwNuhcit
L0FL77SWYGNvREuChv4/LgnZmv4QtcUCxT6SEoWLzILr5LCoq/w7n7L02YdlNJg+HyWqBjcWuw7h
ni1siVmt/coNob2SXPH3qPyLPsAPydkZ3zMu3BUBx3Lb8+kmHkGv++Omt6yd4XTXlraYXTIzzdOY
FpnMHsu9nOznlEDdE/rVrzG0mzPXi33S9OEOl0q6qryUjQMD1/PA6WqJG+8wggQiAescmpLQAc6j
cBcZM8wuHTBKzFa6OkvvcZPoh7r7bOgi+8LqiUxGjIOtyrhqkgYObSlGVitq3VNct6k8x97gH6tw
Kpk/OrL7ocO6RMkh84YOu6IrEY/pb4mP2sh4fpzi32YzVqdm1ADpaxB9beseVGZ9jduS4CRcvUBW
2bE3UucQSaLa1Tg8t5MF4wB77hPJeFTnQT9mXtZ+NikMLH6/xSLFyIrt/4fzGzErXX32lfmhCj/b
u8pvT2g49QlPtb4r9fH6GPQMcZRvS3IDZqdbS20ogDq7Rr8vM8APOkSnIJ++HN3Nn6WXjBsIAKwZ
/bQ+6BDKFlzl/w9J57XktrFF0S9CFYBupFdmMHOSRnpBzcgSGjkDDXz9XdR9MMuWZUsiie4T9l47
CfECIKwGRn8SZlreydatQ2+ivfQCNJIon3qfbY0vTpNog5XYcEXi5cd/G3QwYRFBFDMoZZ2ibKsn
LA9lYJ1q0UTnKSVKmFjBXRoEPwlgha6KqGH7j3VkYMjdNAWspMmGZmln0M7+bd+wvfBE5EFyVpzT
CUkjb3brH73Wdfd9041HL+8Qh8/QL1H0bG3by3cQ9aF9NonzwLPxn1cO3rF8LuX+/ZApvO2gcnH9
90PaDDRnw7Manog77gZH/aqNHLpnvEznNCrMV27qO5+i+jUT8kiODoaEoHerH1ijcMdBWop79S1U
+7tPZfdhs7GgOo/7S9L1wRE5ggvxFAmIUPEdBswzezU27i4MLPbQBmBYVPPaUtmPThrtimlpWMv6
hxeXzo+p81vQHqK8xYyHQiid9sEMcvuGTTkHgLc0nxhxrY5KConfX7gwsDd797fxxKREnjBeI7Mi
l7BQ06EflvFB5OP0iAlkaFBpS8SCaG/jK4fa9GqK9FKYSfkzHyoMdZTAfMj5zQAgg+4mwrqc1+VH
QXTgKq8MVL/jTrZWec4mS4eeldhhbYyIvwAGkDsIjuf5UgV5fxg8ltkb4YJ3diZQTmPV/xCg9AG/
CX1sbDQ7NQofq2iYpg/Vf2ke/ZlY8v7oFpJQ3GEuoPPB+Fp19fJXxHI/AbV9lX1nvaTApDM9HJvO
NznfcHHSEIju4ZBgK/pW3rUj1a0onmv5MdrJACH04rjTpccksnEry3BXfuJGqNHE/Jn45hsZwESB
AtnU9ZRcZrdXm6oSWMFBeO2GwG1XDhOYN6dLa24mUYdNAQYRGf9FaMb7OnfiD+Sc9haQTQbDMKrX
ZlTiZTFk8wJZ8g83EptYnU1ErAGRjATXVVzrajvGVn7BhexvNMzorV+V6aacnOaca6EfRW5cGofB
5pz4vz1Dncy5zj/xGJAI1xn5vlkMoEKNnlGNVsl7S1t0ttgKASf0FPqLAkptQP/jP9UutNDY/aEe
xgl/m5f9rkJYCpnI4maLWUYEGBCgTAcDh6ckVUzNv5epWXZxI1LMJe3yQlbAqix0xFDdv+mImNcl
44yqk25anq4EXBt9C2eMvV8dW/OPiY4aTklTP4BI7Cy3GzlE8XI2AhxhKhf9a0AhVkeO+B37LbSa
DN6Tr0m7YcZ2LnsJaTsPwqAx5MOL4jhsnp8xhAk4uinhN5YzuTttdmpbesZfs1HJHi2/BzySTg/Q
3wRjE/ItglG4ITe3CFKiu94GI1oXk938Ktp7PjrxraB9rAwEphhhGUfJkfm7mHkeykYek34ocdNI
wObPpeK4fJfB14DI4mQWxV9kpu6rnhzWXgADwIbUO9O2l83SVEFokGq88jkp2GP3/lFW/Uc+p+01
aZxPSRmzlpT7t8Eo6oPniOeYs74YeKWOgZ8Fl9mgtRq95JeSOEA1BJuNNOlJg8wsCCy1jXUH0Hsz
OOywgVsyclwJb5AhaiQjrMv8Z4mq/1yQwRTVKjjPCeo6Jp2f4J1nro4u2CkJ4zNNYpJo6XacJ2LT
KfvwX60+52QnwzVW938vKRz6k9/oJ3PHZe6YVNwrCWje3hrW6EFQKyt3FRBo+KqbLt4zgUAwgdJl
27WdWANEElvDRG2ATBw8bSbx0NoOa2bte7uFxpLyScfv8PLX/4dft2jx2wmmgoikONXJeWb1fXZY
Z4RoJDQj12o5pAJLmbDp+6VtMxmmOD950WDtCCWjDp2TbalG/yUuFHyzaTk7E+VxZZ+W2bOpfJHW
C1yr+3ypiP7ru+5lrNGfaeXqU9Ynx6wDKOeNjLcXjN2QTLHCRsYRLbH3vmyhUW8Ets0fQWSGaqKh
ajt6LIlW7kedk/USB6j/PH1M7dQ4BnxN1zxwN+36mHKQTqzyfIlOCSyVFeiKJ/7ZX8IIefMq22RL
7GDJbPRm6Hr3iHX1MhrO9IMVPNx0uS4yM7iVMLDekPRjVbID7IadOPcA+t/13yGZyt99n0ESRHYK
7ARpfmERy5bkLlQGvr5F+lhUKsKF4Lw112dzGLtpnwcfcWsjKlUL0k5G7B8WERdxbk/HyEiLM4Pb
7PykEi31BUPxHJKg5B8mR4tTISEcNLLYEOlefzmdHdoaZOcwDiyF+up3J4vqv7GsdsoqSiq2JLvF
QxPtmYQ/AaMxxKjKji8BJLQ6l+5HVRUlm7lnm1gsnMF5/zFZxXnWmcksDMwYemIMvBzotjdD4fD1
Wy+SP4jnNOr1p+1a/hd5QfvR+cHHMILdqQexK1qSAarob9bQibit+iii7NbmY72ZRk1EQZS5+9T0
5BY836FxloBOeNniMvJCG33wARCR2I21nZ8kULC8/z3k2MpzT4TgZEmBsLyv0h6DT9yhIIowdZez
n1/aWchHMHn/RcyQcxvUXjvGw9b1sUcxT83PjTv2azfKmo3RpsvZinCIYKNYm6NRXJSbe2Hj/loY
IZ0oJQk1qlT25aG9gYVuAUHC/TtVVXzXeXFsp+Rn6jvkwIJMWQ9+DDyv4KgBckSl7wfpf9qy92zR
6gMQ/xazeehULtQNlxvAa4uBk3WhAK3Taz+57nnI/6bPbQY2znqNZgK9PZbHi2o/58aCbdAxTOtN
2e+WwSae08/3MWqvRzbWwwvwJhZXZvWhjQzKZBJ0WyGDD5tAzo9G5P5pwRmdN1HzPo/Op+W69pWp
2h16UM2SmHR6RPXstsd6PnUK8Uh9nm1qxbhbVGimXvZeN9mwihLrMTcZeTid9D7LHH9WbCwvM7uM
fZl7zjHDwr0CQwymuJHGVUfjew2smiyvTnzoOZhpZ7v5LNyn8LB2oBqIpVtHrpvuMvGMRLJdsgF8
c7188k5moTEb41umQOIhH36YE99+j7PsRBPW7JULWgfzzDntM72ZZA2Jb4IZPC/SuZeL+PSfWOq+
qs0TGikndqI3jV2DIIZ+5wP/OXZj3d0XzdR56QL8bKV1dPPI+kyBUaK5uCPjImYlvUu3r7/iFJf1
GLNiiXBlXZtlxpOOZBg5EBFITpDzPQDs0cWGT1WcHZoJ+LKHg3iKwRuwItpmqW2GXseWRzV4BFov
+MB8i2PUNE+J49Ail+THGzCADnWef6WkLZ2JvN4CfEW1xzftY0xxzDd+g6bfTiB0jfVVM4LIMuW/
lKVb76lg5Ea72cMrXOeBv9fDY+Cmp6ip1bvbk7lof1DAmQ/D6xhADqD3ylbs0ijTt8Ri6kMY0LbN
TBIY8Z5eZ+rCFdO0/oL7jsYEoV6fKbYcyttUjXzzYmM4WKoXxFA73830N9fZxVIK/08NNsFKkXb7
HpEsA0f0PQUtuqsjTZK5C0vNHQM6yWf1uRSOCbqKl8ACShW09X40IgylpBi9OmjkUXzP5ILG0d8I
lsyxJ1bvMXQa1VTRg9tDSEIacvqnJGWLnNkBBKCZ1dCejInZIyil1ZD29TnKU8ZhOcOeRHagsA3i
1/ax3R7a1O2Zs9J0ro2L6dYMGDRplu5keVs1B/FN5e20qgYMrZPV/TGN7BvA1JtBLtyXc28YPyMi
WKrXICUxLujxjMzLFqQGgdsLng33iCHMvEuq6sfCGBYDyxrHSv9fNt6fBnYX6vTfloSAceh3jCbV
j3/kr1xicWpBHtxQMGxRDYmvOHDja0A/ULVMAYVV7jwhs3B0pvlo1MlynOEwhY1uXt3YTvZVYrnh
U+kZxg5jJuaq3mqejAaSq9X9mvrmddQMOTr0LnuddtZVCbBhHWoxOkzvAZavPTpx/sfpsuNY5MNH
IMKna3aVJrX54JB3QXbkbEKCt9GJ0u+AVGVDQte1U79/G3OGWVE8XjyvlGGTIorjEd2VfV6d/r3M
mbT3mdHdGPOWl8bWxh7TGF+xOpG/ENT+SUXwXafwvqyisO8xN7BZvwDLE+91z7kUtZjxIgfsmA6K
FzLQi5felhCrWdtJBpqrhCyuh0HILAnUyYlft9nnxvydWAnmxudL43j5hf0TE4X2E+zVzlGje8bF
kxGufeWUJBqzBwWZQigZU/qVysy/WwZ9Jzsf4Xvgm/7ZJo2/a8YWnjIMhlvXx/+hqsc/nrLpaQPW
VtAN8qOep4Eg9ooJoJXiD+OwQi6WHJPOfikFlMmGeJvTvxfBRLDCngDMNCTPsIIohheBGHRKscBC
DBvMm6Irh/Uw5J/iKcQbPKN6FalxRpy0vHA+wRpUWAgXXe0TnOR3eKPYXEq2QdjEX2ms61fdWfGG
HjZiHxb91mRkvnRmih02mNeMiQLMGt10invn7M9u9VK6M8MHokYXtnA7kdvpvht6cKBRcPNsl8XI
suSMWfv0ELVQOTJL4znMgso75QukSCNusT+PmFsNK/npjsOhyEbnGi34nB36s1UcUdCgaj/KzuhP
vg8pL2CbAXu2MM647RpsYy1mA+gLAsNXOsBzAL29uNG2jBjlM7Tr93n+BKxaBVdSq36MI+CteXD2
KidYtuG7votttOVualgkZSZMwTR70USQADMVawdxi+wBlTrMotd5ohnqYcKBC9ltSAhN0KlX/bNN
h1hEfsR6yImQlGaUHexEvo5oAs8MkVs47XiCx8VNQhLOf2EfLd8Zn9DqKaMOmYMHqyJoaZ+MtDkk
BOgRFJbLo9XifknZAJTjH1JT+oeKKmezRORU95N41H1dnYX9TKwWuFbYhWd3ltb3iv8DCwUHqRul
LQqNSKwDWeRb6avgWmgX05BoNaFirAccqy03URx4N7Uf+F9fAYmqqz0t22ngCWH9+7dQpU0qlDJP
UdAs8HYXFhHaRJ2lb5ap3CNkv/g41v07jq32ZvS80P+dGwq6k2ESeTHkL50TiHvGF5P8g+Y0LaM+
jszsoS5ji+/m9oB6Ub9StWMjchk89ES0nUpD5YglOXfNbriyfeHEz/TyNtjNySxxEs3FO3VU8+Ck
/iuK/MqKA1ksmWsHKWGyeh5O7UxeZeQ5B4KSn4N6a3n0wOAk4xuUa/a4bZtpeokEDFUe5dCMm+cK
t7F3adzXm7GeAG+K8U8in8sW/+SiGVs1DXb3f2QzQ9Tu0UzZXVb4YRGryve2eCZTpQ3HcWzX49Yo
hhoASMY14GU3MWNZNmvv0nFgkx8+jecOkQhVenIxov5moWG6OvMgr0USGTvG0vPq3z8CAsSsLMpl
n1KmPbJJo2zM5xhUz4AatWAsPNT1veCHeCAjyNvPf8ysJbhF2VlUktFD1bK2jKZu38YtYstkis8o
Vr48EQxnxC/Ryzj8nMF+PcgnpLR7svfoF3RIuy+R4Nj9toNY8sSGfEW+fTRGWv0nqb7Ca7TNZGIz
5KpCBufReZlIlbLLsUPij8K2aOtT1hVvtEbJ3bbG8QC6lLZP4INXZIgfGErgZrKCV7Zhzc5n2Ia4
u+guuA/ao4XLRCzorQAms7o3uBYqX8y7ojSrDb9fWLEWgac78njm0NAwT6p5IO6UwpBLt2jXAbrF
iUw7qtntHImfreEFu16X75SUv1FqVPvCAHFhAg/JmeqvJLlkxDwemibmN0NjvQ8sZ5/7bnVre2Ig
DGYfm9LJPp2xye8Kq8FGNoQSRyw5sNs6xyG3zEuUiOpRtjnZ7JXYmZX+mwszPwXMx1q5qBe7yNsD
nLGzn3p/MuzeHyZBJjZFzZZtOA5Sy4XO1YjL81Fc0fZTnxgt4rTKA2JCheMMPWKsZd7hR2D7XrsM
kHDUXEQ/2sfEYeUPywJBScLKTYEL0ja+HdiipFzWcluU6PxN5HJ1Er354D6BYFG1gzUWR8yfX13H
aMqdmuweuBhcvTE4tyIia5EEOYAB1IY+X7t1Pajp2BI2m1ejXC2m7s6EiuNWfWrPAl87IQu2nZ2T
FJQ36G4MI1le7Ha2Q2D/cCynYth2i4V/fmmytzQaN4I2xKa5/YTzeURVf3G7tjgFNTtgy+vFdh7q
DqmqGzYqAMFRt/Yrwesvru/h1sfBtObdqFelQQoTARlXIwAtNyjgeaTH1BtkU2U4k6uALouf2zvA
fqaccTEbNGAPKf6iKiFXtbc06x1N7RLjLgz/yRhtrwjdnDovL/Dg6Wg6iufLPPgWhnsxrJfKyM//
ukonwSvUd94MSZzqYy67i2uVhwr8jZ0QShRHjhmaObHVLDxSNnPePisGqLIk/sEQdVeYfwk3K7qY
4EOWLr0nmaQCh0expqV9YtdCacW/BpXeBCc7S78Kq41O0jV+pE9u5yTYCxiNbR3AX/k8zczBO2v6
HiUDfLC3GBOyv04Po7Tu6mvTmACw05p5fFCeq9xS+9Y1X//9UmPvHWbLSGiSqZQNANL0hnm7AjW1
bMgCevMB2++TGgF36igk0y7+oUy612k9g/Qi8nRnwuNgaornTwgHdoDZbWrG0zfecyaWi/BXsV++
YGVYWb7Etl47TNFQy3I58+zp6G7rrD+5CQ0odQPTG+45UAbyhtb9PBn9ciyGyIP4xRxxTmgIVNx9
5SPxbKVCf9UY1b5rWijLcXzSMUU/9nKgPmVzidi/r2F9bxmhJRuplw9j4K6P3TZ/GP0QtunAuRtR
6zimR6aHgmnhRQmb5ifJfEwLcn0rL8YhWZLqx+JkGXDiI//hkm5TbyXM2dwyk/NKJT4jBC0Y+7/K
Pqap8ghQXSaJZ4aDPlnsy0Dk4ToZiX3tbZerUpi3cgqo1WPgjH5niosh3G/i5eS6lSg6Ih9tI0MG
9DKTA3rIMdZRCqa4d9QQUgoyAWnddxa/r6ilqc7j7r23Hs0Mvm+ky9rEjWblkA7RTvky2adN1a5T
EGsmDR7325QeY/gqvCk/tM00oZuIKylHiIPKw6XsBBFZ7AEMMdg433CvHcZ4TXcyLcz/bYxgRzJ/
IpTCfOR9ZJerQhDbwUKCtAQgBRtiS3nKWpIhyegsSR0cqZqdCmXH8w5kjXjxOgecWoK8p8nqZ1kG
srCvczrlwDV2qqfsCgRvlPA9lgQaviNcRFwvpE+cxsLvtpnTIT2azzmZbjenzebthJhpHSwyOtF7
61XRUQOh+60YcvrVKR2IFbIx8m3tSTjEGbGxH1r30mcmgdRpUB1jZb/j93Q2ZURSWhcz13GZADkN
9V6N0RaJXBsy4NnkC3Op2gulPaY76UUMAelaNXdDPpGfid0jW2v3OaxOmqvLVyEM9DKutEMi9lxh
dzZ0D6POIO6LGFj4KlFc7Ss8AD53yZKZ+YG229pFFqu7ZrDLvauhIsF7h3aZZEzuFkywqk+NXb8U
6coBzwyWkt0GARl4NS9c0iaaBeBPTYxoNu+dd61ill0Jygt3WUJQgNmGfMwX4mLZfUv9m5gU6BIy
3y/cw2dFmi7VwFqlpAmUC4wxWVbQKpKFHAncNqk/PsBq7n0qeb8Z5MXByA0ByXpdiCCIzTc8DgnT
tOQZuGbXJ5YZZ6w3S0h0bbdB9FXuMtavc8RMhAyWTYrpg4wQErRMfUomG+6ImWG3XxtH11TmITDE
tY6y+CMgSZMgc2+U9blKll9pWlg36TMDY99wdBwNcsB8YufMf8pMQEQG7qhLkfih58svynQ/BMxg
bwwJccsI/P9coF8nP61ZGNXq4VrtfnCPsdQ7QTgeywHT2UYcRJuyr5DqNMjOyq5/r/mLMgnSQ2D/
lLNLJBdCjlNS/CxY+BBVj8TQzeK9TRzqIajmftfBq40VPHKy0TdRnTQ7+t7vYainE7tCCNKuAiEE
sW6YTeSkBZ9yz8U78SQdZdx+p0R1X8eOb7iPhhbMHCTqxbeOwhoRxo0uwXyKbRmQf+KSIyzcx9Qy
TqVMrUsypsRzcVvNc6n2i2r+ap38LjJCpkrNbzKyZXBMhXn3sYZdIWaRCFAzqCvrNjunznLGix0d
qBZUyJbbQl3bqv3En4xoOLbOcNcYzrd5synBupzGsXsRdd2eZgSPT7OXvc4tkvP43EC7J41xZ2ju
CEmyk/81ZUQezJQUe1qp6LBkDHh0EVe38fckEhXWgnX4XF38pwQ8o8l+wghMsHpU4ENr651WntgG
aDmwuUMWp9xu9kFd/2ib/rdKcnWVnv3J6IJUYuj2e811ixSsnq75BGfRin+SHzlvRrcpbqVJang1
WicWn9Uu06hMkjGDcJoRaOM8+7651O8wzWO4f2V0UEqEs+EC2Konc2+68ytXRH0vf8QGuU1Cv0dT
VeME8cpd34txFTz/DF0DdX3RljgUE9ZHwwl+edM+sxfzPJgT0uepHtdaCnnJS8/adwXVlsQTcnVQ
6sIB2ehn/WDHfnrtusjYisGf7nAjUd74rEHmgT2g6jkIXFYUksU7diEIYn+XnLhHrZywfmozGTq2
4TL5v4WCkp074E/x0aQngQP/MAp1zb8YfY7wU9j1y3KAszwWhFxYOtuokvRHu9oo5EYKXe3B7Nsn
T72DNiKyVwKYvZMPAEom7XyigH8bNHTgGGZs6n6MfEqHqiy+recpU6bBjYnICjKld8wcb9otAPVW
xOmOl6Kpad+J80Nzz/5J7x03I/Ur7T8rx1RHP0HUkQ+s5goFhy2xcmM/0AwLVV2V1uNZsWTDI7Bv
+loixJDLSTr64eAgvETLyuL2OjbiV4k5F0Ty8hrBfGfsn/PmSK+0wmZyDiMIlHtP6DFSDcpT6NMn
25pvaTDLvVxoYvAaa+D0m8KlPZqz6Y9fOKAfGr+Dxa622kcGhhCUP0wEWNE1pnzvZwb/YZ6kDD6g
UbgSe8nCAGG2BzD57ufYonhpMHQnLjCH2i7iTUv5FoIbZ64cj1/EQ8CHMDMDdHr5Sr3E7nYiGxlU
nthSqIgDTpyTadZ/PD+J0Tu1lDMtiDbPHENfDm/o9gA6e8WtHUhrrZcfyuB+g4l4yjMn1EbgIGMp
mOV1s3dSbR+Sy9CfQXCgT9C7seKNG2u6AZdLbIskDvFWFJdcjujxzBypPg8/Q46BSfU8JX/pC9iu
xxmRChZSamfZi+fnxOyx3s2bdohqWhr1yyFD4orTYG3GbhyudcYkoFduKN2afaAhSAmCcjuDAmYN
vwn6Vq8Xkgzg4fNpDhgiAFBDnLPy9FW6nX8IPIg5yhX5zRyhe9mQoPpa80vOGdMmhpqe1fcnx5pR
r00NqKmFFPllaBlPTcyTAUUPgKUwCtDv54GElJZ3e2fMBsR5T2SMHcePQUX/Kdl6PIQNBLe+zLhC
qycr3aVGSAhnhSg7rpsgCLYkF7x6DVigzFmyXWoz1JsBdhJ+jYIwbV6spnqiYINPr82Hi03+0Sqw
u5ciRYhXMfBaFzmmyEwF1XUirsyvkRk3z7MhbffZXCah6dhB6C9GeehjrW5WBZgXdy4cAr51gJiJ
2+vgtXKxvJZCYA6ycQKlDsmQbcreAEDsRJlsTvxBsUCo1AG24A/E+UbjGzQ79zAw5ijZEu2Y+HM/
FynnvUu+6mL/TTPclfgJ/XxKQ8NV42FM82+Yfq5LuB3KR9RzRAG7NtmCSZxtnerTz8w6hG/QXGKy
HXHyK+Rw7BativUrZv0d+Svnvin+zFZc39rU2TdTnr6V3sHIzkVSOFd6dUIIEGIfQFw8nbnJtGOL
DLgaaBWYbdpNnex9nrB14nTXwrTM0wQmLFeYTkggA2TYCSZ6adSsGzwwa8CylsA6BqILWhmCqjVy
w4VarQnOoybd0gjKsIxTd5Vm8yMY7h6Kx7VoerLi/HqXxbYXoqDJWCf8Xlinsv7E1WzEfUkAljHt
QNsxfZ2t3WCaith6kzycWR8cjeZ1RvK5YUXEY9K2x6ie/uJSaO6FwC3QWu0ZzFD5DvuJsfP0HpeE
LukKiIB0CdIgZh3FjVavU5CxsWbGx+ZWvCHAJn/TZ7oPPPBkGDHoPDjKc5sF4ZAaYTEu9aYjYOEY
9cO4I8LMfFaelaOSzUSGu4WB4SwTX2xVbe3p32t2zuAz+VkwGmfCaRwg3pr+eEOwrLNTNkj4uChv
6JmaTZJBQY2h0GBm3yQiwYLbkpuC+1PimLBqFNss+T1k+dUA4zWL4NxU9nBSQryZCxMcdyFciFIn
WmUuoVsxvyKEZkYhmKTkNTcMermgOLWyeiQRPC2SlMhQWUZgDtF4xH2fvJiAc9BD6HVrk0lG+uPM
HABIQOtOPgEdZQ0IbtmBb9W00baxnZSFom5q3x14NdSL6iVoS3mILYtxl8WsGp8V8baM4olvW658
bIgUTYYe3LDwfUlzKsEcmqO64N3Ankp9lDhzWDbew+eCrufkw67hYWRmNVPTAVSSjjNv85mKjXfP
2taWPYfBb4GecF17vXsAXrqJp8U6W43xXfH+1fawXH0pk7XfzviJ8uY9ijLmDMa4bAda6GvBWokK
h+tHtR7saIEejsCWZDezBdu1isyJmZg4jkQtsMgrvvwuKUfKLbgElvwsvIbZRQyKdsZJhUTX6Q+Z
k/1RcjMI07x0qnDWrJj5iOO8Dmfdv1cctPH8TV+/Nih8eXey4MhFdiDAUNzhRofPRn2tEmO6XwbC
DlFB4PR1kx7HqHGp3c79DZkLfT0S8rk6sjj66KpJX2zffC0s555E+O+GMTdPKjrk/Wwf/8UqG9On
7ZEcbmfGTPPO/It1eH4fI/nhJ1N0HLLXvnCsMBqr7yGoh9NQq88st7tzYT+HbsuhhQmOfmeG1OLQ
V81z/cPpKkzciKE8MLOLoi1vbLCOjXk1amvajMgpN/zkYNf6xluBgnYFADp+8XDWbJ++4A23KjUT
hH9Lwm1FK/JMwszmHSMnH444jJNgMdf5VGfbwCA70+uYcZIHxGlcuBNi+0Qfh0mqvarU59R6/8k+
KkPACRDJ5dPZ2oJBzOflv8QIqtMgcATEnbC3dCrg1FQ8HIOqchG64rBV2DYh0dvrotZMT5X1Qjqj
c1O9QyxPD0HA4dSeHLnQgg76QCrzptSOd/P84TWd3MOYEJswDovesm54cfzBw1+n+Zh9CiJIs95h
QWa0Yp1C7Ffv/6x7H/Gv07BtnNEUpen3bDntOS6M5Gi5wcGlb1mz+ctOZlT/VuUM1KqrvtO6hwNI
lU5KxGCsIf8DBRkJoyNBVFAVxQRxw/WzmSCcfdL4EJlVn6kkY1ANzvz//sXIzXKvzfytmupXvo8j
I2zuIdlthnqJfvm9TRwj9aHuvJ+lof9rfWjdQQESgTG0ZNU3vHetepIAcpRSgZ/8PIwO0AMK6Zg3
JpJslQN2BNqwkHxYrwl0LHb1qKwzLNGb0fC/EosZs2MItcYxU104HP7EkxWOJvNBgdgeCugEUNZk
jQWUKTbcT0YHcPDqeAyzXL9OEQEIXsJjQNk9nobcQFIyAMriQ2BIVDj6iXIhpU3Yj9GX/sqE3kok
fY9Nhuz2k1tycs/wKxBnxuFgFvuu1ZtOTcabcNTJ8NzsPNmwSSBtbDE8MdzPRIMVE9UNCx9QBpUk
JG/wneO/l6Cj5XDQeiOE0AjZ/8UiLvKdykYdC4LumPMF7Zrb6Ba30nwYPhCptCculnuJEZJ+dcGo
rAZUxtvF8D9RIfyo6u/ZpFY3S75B4EpoPIh+BWjSqG0/I6zWpv3hzIDHvNy81R4MXJ5bjbssWLQ8
NVAiN2RQ5ZSUGNVYxq7MypUHr54nMoZaAlxxlm+GXF4UX95VAc5o35KJuMoShAFM49iXjM2FXgKV
b5Q9wEyyIe7GKzPdYBVMPlKkqeQnLWb7Kr32J96GN5juuCNERpSoRdp8V3dHvQASjyPMSbBfyHRq
epMBHqdBVwRsrQMVunJQ26aS3Q5CDJ6OxnG2zTPLljxCvgIaTT2SGEqDYn6Mz5c0YWCctb/dustu
GdOBFZAJfy1SBIVjpk8dtROQTlCjYhwBBhfTR1W/O4Hhc+bMGfPZqtzTRnSYEsiIaApzE3huTooF
xIXW9y95TldFnNGcNv4eg6Z3aDNA20TPo6wdnqVD1J7aqbjDv6VSdEbq6aGWm15M496342gT+YBM
0tbfzxLS6IgWfR3ptrh70QHwELoW4acr27PuoJLqa2l1SHuQUh8yeatIeiDXzvoD0mLapwzh3TaY
2fUMGbu8AIEIFrjCg9VRBQBR1AtAi/idcipUgGqiwU5+Tps8Nr8kdJaHhzPafjZPsku3hipfS2R4
hwnh8Bnv6o7xln70JlrKXPBZNarbZ84UvFSCt96eufQwJ6SbocKoHPSVAsJgVuvEVPPGIs7p0rRo
sruUYNOKT96y42Zb2vOygrDWHr3JffNYqW0CLDa7oLG2JqTlgCt9GPTRmey/dpe2R/aDK4QRHeXV
8mgFkMoAFiureSJVc0mf42PjIFKLIoO4Lg6gxbhYnL6H/zF3bs1tIlsU/itTeUdDA93A1EweLMmy
ZTuOk4zHkxfKYztcJEDcBOjXn4+Wj7E1mVSq/OIqFUVzaURf6O69115LYlewNmsi1f3qOlH9gwg9
REPWIOva3Q5kt4+5oajUfeSF5UURR9crVFqmoRtAVGETFIAwegUnTW+c9N72pgDdMnXsYgCCypsA
Ke7PPZpYWyIFCaiIKpZ6MVE7x0golsTKpAQDBDlYsC3re2fg68T/tvEaZvdh3p4ziF/hsTEWfq5w
e/oKOUE8B5dNvLrO28HCgnv7WDlEiHUFa/nQx8BkVwbwDJWni4IYxqvu2Cur9jLDPmkD94gtYnfL
rdxObeFGp1tYhP6u8v7DELjpeSVYiNWmn0WmYoHU3Ko2+6aQzrzKCMpRJpYcN/Gv4H/uT+Btdc+s
Dco9LZbzlLkKDqgTiWI0BgCjuRKr1TULfv8IFAE+1Mz1WVpB9m8hRXwmJFNUPwiWmM4+Skt8MgIZ
XRh5f9ckCdrTrv8JBcDdHMnYa1e1WPgDc6ZqFjx2pz+d0ISIEFl61uyc/RwHZj9PgrheOCaMsU2A
dAcI8LM2NYB0OgnMb/afdeYSTL0Be0xYSjKL6giLUpsvO2vFlMCzjlM+KHXTLoIExlZc3e7CLqub
AHrvIgDyozyRTvPWv7UD1omC6eTUL2CSCk3zlGF/HlmxvMDtPYejZLeo+vAhqnfbRbHtv+JA3S05
fR2KPF9EwGNMi/iZugB0wf0MzAq6KDSBzyMEZo4yXxENYncXzPQGAoIYkU04tuF9cuAt96GghxCC
xaOEpdgS67/4ahFOmtRHhAgB6NzNnN5ZX+SrVh31WJLaOq/+oV5nqgiGYaROMIP0WJFmhL4FZwWB
wfMg7cF/OIY6hs8N935AI+8wSM/s1SAWEflAI70e0pm67tEvS6ILOsVX8MK02wiKerEtgIexeEdf
PTYWddf+KZlLn8XIM8cNun553H0FvH3TJvX6bENY4RqB51MnMa15gpprXVvy0nE2iBqY4qbJiwdh
+OaCdTg6yRCe47qh0JH42g5erv4D9UbE47QKBnE6A5oCJD453RMTQTjxkpF34BezFo5Vrk+axvrU
dyjvJgIxX1Gsk5OIcI7TwnP/Stqiu9zY/5ie2pzJncNnoYToVoJfq8qSEMCiaZdMmrGcrszdDG5p
a47V1pjHot5gsyQ+zLGqAjs7Qe3rZIt3xUwWuzZuFmVcp7O6XzNYbT8DOC+XPeT/LGglTglVgjjw
EbKIXRu2sVS2gHCaZtrVxXGFkf1ThntqaiI0lsqIwIfBaRVsoR3rQ3dZ+t0iFN455qa03XqMI3Ey
3YCZQpbPOMoDlKw38K8cGwIw9mC+AZeSIUcCHWnbeKgqAmqvt1ed8i9LoskA9ufHZp1GmLaVuGzh
1CZuZFaJzSA27H4FGIAxAR6jYgc5ixOr9iMDSPUNo/C9siP4g1gdHoUqsI9WLcYCFYXLZgP4C9k0
5gGNImAisNAp2Pn3Yudc9jESZMxbiAr2KpZoCMvPe1kB98vDxboLlgb9Bc6pGTgYNVt1tTfPwX2r
de1egl1Ge01hGEhV9XHTtd3SyxG9cpEbRLSE6AJikqGmviQoBAC/iR3HseWJuc3NJYKMxqXA0Yk1
4zwRkIAzoP5tQk7loOwxtSQ0Z2XZrpeoFyBSnBKB0KUVso7MOQPZwFcY9FDYtpsTFn4g7YgaPANk
5M0zXNMQKjfljTorPXjkdtA0LVab+gJjeTKHg6dDpcnxTrfIZ2d01L60oVVpOx6+iU4T6CowVmUS
MJRSDrj5c9jh3XMZoYdaWcY9DMzio2FUC5zH10BrsyuWFh5LbXCesY16aRQO4rMyOl1n+SKgv7Eu
gUSJGLCl3iT5mumS3nVBogAGZTOe1sfGpN7DP5Etu8Dt5yiNf+1t3OSAlMkwZw37Yhf+oJRgjxga
2J2EAVan9aV6Tx8zoIMnlj/Iynph+fFm6QPzPAX8+4XgXAS3nv5PDCR5WvaE49XEEOSdceZYIlyE
EM8t236XQVHrZUu1k/e5GMyVVSSPfBmiG2kRCK83RFTBKzSmk0rVSwe38mlLvIJZENgnSxP2sSoi
GEJn2u6spLoRQ9ZwKMH3hTsoW24EmKVhWbJNinnpRE1+wkzmBM5cwEM5rH1TucsgqFZ4s3bTYCgw
XbC66PSe3uwvItaFKtjv68P6+vHSKknUScfYnSOomZ4QLJuBOZVpOkgtU+pgBuvPulTbxrXFBsEZ
ih17JwFGR5ldfOzBt8Twlx8Uv65MfWxfRePp8cx4TO+NG10vY/LgOrS8qXMsxwEwsYbolRQiNip4
vIyxiyt0uiF2C83Y4U+vU3CWWJOxkMGDyuJ2ODhuxqajj4VNA2XAeFqXzJjUewe3HCSfvfh4n9gO
RMbokKGGuOq+JI7t7ea6BdSuhS9na+4cjK5mXCxr2a3nuroiz86WY0WPSX1srNExaRj4Uo/GCtdn
Du/zPX8GFUZyFA/UzCzGNybkWDVzk2FTwq5Ee06NCpf0cMAPZf2466TSg448/MK0J7e6fCnjDXdA
vEbjHHb1JoAO+nk6jcvP66ZOj/f1MxbXs26+392XLuiHOfO1uQtdAdPjahsOCH82aILRI4fnfC/5
vWP6Dn1C3zYm9bHiKWezhdbLNNpv25V/vu+puk/qTTN8CPQe6xs6oE7rjvy9a753LIFKjKY79HK9
OXyCPqiz3T9hQBvGUOuDTC17IlB47bFOdSfWFXtwbEzqvYPbvnfsP7Masz+4LfJdZh9OyNpg+EbG
JsQaj7tDejs0GP3NfHaG+B9wgfpUj4v18Xqd3meic3q6vYcoj9ibp4N6z9oWzHJBB+rMiyZq0GOc
a9XXX++638KHHLbbPsyz6v3vpO9yAB0x0lwHyfdf8pTf78M9T9e8vOP9RXyHlSr/Vv/wqsVD/uE2
fagOL3qRM09//Hez2/r2RQIMQFz3V81D2X964MXqH5/dvwevOWQEVjirv+T/yuKnLtJv+58Z/fKg
/9eXfvPwx7u7vMnq4f+FcZ69ezx1ev/HO9t/prf79I/0y/wog/Ut79zck7OyJhL4gOnapvRNfMr2
u1+YooePpw1fTQi9BzaOw42VtKP2D3xWmP9VBj9+vf8X9b7JPP3zF2X54g1u79M4mxGgXsZ39fMi
sGzLROb4138979+lcJDHWArSmijh2fBpUAg2GR6UgjInli2kqWzHVVJZ8nl7//6f/5kX/JlrfrYQ
iPt7ZSE4aiJ9YSskrmkQnu+R4fOmoNREuJ6tXCUcVKRNf//At9QUlPvqpkApOBhxXMe14cP1PMs7
KAV7Ylq+4/iOsuAnepNtwXPEa9uCnJimLVgW+h6fBt3tX7QFm8+CcoXvu6bLhW+wR7imoupe91mg
rk3HM5UEsTgsXA/agmtOQALbuEve6mfBwUvw2kIwJ3xbaAnWvjsINOOfNwVPTugkjCG+Z9JvaAz6
gW/ps2AKger865qCM/EZIh1fWUIOwyRv+bwUfHfi2MJkjBCOcjxWFW+uFHzfUq8vBQg3fBsbimU7
fCBfFoIwaQvMIqTteQyn8u2NEMJ0X10GckIRWDQEoFSPNf28JQjhTKRAwcRSrm3behil6b2h/uD4
9mvnCpJ3ZOijNBEj9B152B34WEyEYKoEN6Nv8m1wf747/ERJPU7n79YPt+X7/wEAAP//</cx:binary>
              </cx:geoCache>
            </cx:geography>
          </cx:layoutPr>
          <cx:valueColors>
            <cx:minColor>
              <a:srgbClr val="F4DCD1"/>
            </cx:minColor>
            <cx:maxColor>
              <a:srgbClr val="BD582C"/>
            </cx:maxColor>
          </cx:valueColors>
          <cx:valueColorPositions>
            <cx:minPosition>
              <cx:percent val="0"/>
            </cx:minPosition>
            <cx:maxPosition>
              <cx:percent val="100"/>
            </cx:maxPosition>
          </cx:valueColorPositions>
        </cx:series>
      </cx:plotAreaRegion>
    </cx:plotArea>
    <cx:legend pos="b" align="ctr" overlay="1">
      <cx:spPr>
        <a:noFill/>
      </cx:spPr>
      <cx:txPr>
        <a:bodyPr spcFirstLastPara="1" vertOverflow="ellipsis" horzOverflow="overflow" wrap="square" lIns="0" tIns="0" rIns="0" bIns="0" anchor="ctr" anchorCtr="1"/>
        <a:lstStyle/>
        <a:p>
          <a:pPr algn="ctr" rtl="0">
            <a:defRPr sz="11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11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plotArea>
      <cx:plotAreaRegion>
        <cx:plotSurface>
          <cx:spPr>
            <a:ln>
              <a:noFill/>
            </a:ln>
          </cx:spPr>
        </cx:plotSurface>
        <cx:series layoutId="regionMap" uniqueId="{76D857F4-6859-4149-B4F2-16CD8AEA5136}">
          <cx:spPr>
            <a:ln>
              <a:solidFill>
                <a:schemeClr val="tx1"/>
              </a:solidFill>
            </a:ln>
          </cx:spPr>
          <cx:dataLabels>
            <cx:txPr>
              <a:bodyPr spcFirstLastPara="1" vertOverflow="ellipsis" horzOverflow="overflow" wrap="square" lIns="0" tIns="0" rIns="0" bIns="0" anchor="ctr" anchorCtr="1"/>
              <a:lstStyle/>
              <a:p>
                <a:pPr algn="ctr" rtl="0">
                  <a:defRPr sz="12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12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dataLabels>
          <cx:dataId val="0"/>
          <cx:layoutPr>
            <cx:geography viewedRegionType="dataOnly" cultureLanguage="en-US" cultureRegion="US" attribution="Powered by Bing">
              <cx:geoCache provider="{E9337A44-BEBE-4D9F-B70C-5C5E7DAFC167}">
                <cx:binary>1H1pc9y2svZfcfnD/fRSAYiFxHlPTlVIzqrNlhcl/sIaSwoJbuC+/frb5EiaETWJJzc6VZnYoYmN
A/JhA91PN8B/37X/uoseNvm7No6S4l937c/v/bJM//XTT8Wd/xBvirNY3uWqUL+XZ3cq/kn9/ru8
e/jpPt80MvF+0hGmP935m7x8aN//599wNe9BXai7TSlV8rF6yLubh6KKyuJPyg4WvdvcxzJxZFHm
8q7EP7+/lHe+9DbJ+3cPSSnL7nOXPvz8/kWt9+9+ml7r1e++i6BrZXUPbSk9Mw1qCMPUMaJU6Pr7
d5FKvMdizWRnBkHCEAILSggT9Om3rzYxtD+mR2N/Nvf3+UNRwC2N/+63fNF/KFi9f3enqqQcnpsH
j/Dn918SWT7cv/tUbsqH4v07WSh7W8FWw018+TTe9U8vn/x//j3JgOcwydkDZ/rQflT0Cpt5pHJ5
v3l6PH8fGt08Y4IxrBOBMOEGFhNo9DNqGoTqJqHU0DnjT7+9heaIDh1G5rnhBJj5xUkCs3hQuSff
EBiin3Fq6qYJD91EnFM8AYacUUqJQZF5EJgjOnQYmOeGE2AWv5wkMFYuS1n472wVVfH3t0SI0TPG
dYYMrgsiKCMThLDOzjAGiREMC0R1YbwUnb/Ss8NQvb7CBDPLfoWZvUk2wwAyHd5sgBcG9cnY9Srj
vzu8fX5IEhi/Hx6entTfH+AIOzPh2QtkGkynFL+SI35GKNEZyJEgjFEOA+B23tsOcEd16TA8e00n
uHy+eoXLKcw+VyovQZI2uYpkAu/QW+kHgBEjghiMIIYNZpgTSTLEGTYZ1amJKAccn355i9DxvToM
07T9BKur1zJ0ClitknsJov70qN5AkMQZqGegpCHBKDOFCUraCyWOn+kmhqkKhkIToRHEfUE6okOH
8XluOAFmdZpCdLspfFDoS/WWCrZxRjEmBkw1BKadl8BgHZ0xxokBijXHYhwB94E5rkOHsdlvO4Hn
FiaUE9Swb2Vxp5JCviU69IwTAdBwTEBEpviYAqwfHZRwQXSODWyaT0K7Hd+O6tEfwLO7mSk6p2n/
/BJtvm/itxzV9DMDlGudIxOOr6cek4P6gAjR0Vaw9gXniM4chuW54QSUX07T9rl6+J5vivANUaH4
jOkGDGgGjFvUGK3O/blGiDMTIwPUusMawREdOozM7lYm0FzNTnI0+yUPN0mxATrjzXQ14HIGLUAQ
UJV1Ahbqy9lGAGFABGYMZGk73j399nY0O6ZHh7HZtZxg88vNSWJzuSmKzZ1fFQ9l+YYAUf0MGzqY
MpyB0rw1aPZlx8BnHDEEYxpYpofItmO7dRilyV1NoLo8TaXgS7nxn17jN9GkiU4MUJKZMDEF5uCl
CGEMEAFXqg9026At7E86P+rKYVS2rSZgfPl8knJz9dC8W27iFNTo/OHp4fx9VCg54yYDBZk8WppA
10zkhhkD1/MHRMHR3TqM0KT5BKqr5UlCdf7Wk48JbDTQ0AJ0NpMyA00kR5hnxERghBJmmuaWzd4X
nh/35zA4T+0mqJx/Ok1U4JFUd2H3drJDjEFfA+OGCgwuHkEmSgE4eHTTMMD3ww0DvAlD+QtcjujR
HyDz3HKKzW8nic2VqjfvPt2p8i2ZasrOYL7HHAY38OUAhwYc5/7QxmHoQ4O0CAOBTI0W6j48R3bq
MEIvGk9AunotQP9ofvrJS/pO/f5fcCgQ8wz8BCAgDFw+hzQ34wxhPriEGMga1Qdf3T5Mf7V3h/E6
fJUJcI59ktJlbyL5u8qTtxQuGPvAe8C5wOboBJrSOxiLM6B1dCBOhzHy1dh3XJ8OY7XfdoLQ4M85
Qfptdb/x1dNr/QZKHQWFQABTQDHEHuimwC9HPoyBmwPiDaYmXSccZrCn395aqz/szmFcHptNIFk5
JwnJB3DKFV1Ub95UbCgCHgGkBpiEZw5nf04yjDOTmKYArQFcrFvWdH+wO7ZXhwF62XqC04cTFZ0I
vHJKFk9v8BtIDzrDIDmUPSOwjxDw1piaHFTtR+YUonr2EVod0Z/D6OxaTpBZnSZB+iGXyd3Du9l9
s8nv362KaJPcPz2rN0CJg/NHMAiwAg8qNV8xcqDdIV1A2BUF3UGgV4zCX+3dYcwOX2WC34fXLOo/
Wt+DoBGVb+7fcEIadDwByh2imCGIueKTUDiMwBdOgfwB65WCyj6EK+wL1TE9OgzQruUEFPv6JKel
S1kUqsrl0/P5+4IE2EAEHDivKSbgyQZ36UtlYaC2wXrdG/GefnurLBzTo8PY7FpOsLk8TWwuVCWL
Nw4/QGdAliJkMh3UBgLuugk4GPQJUPLAwQojHaZoEqh4VJcOo7PXdALPxYlqCqrZPL26f19swOGA
DMphAqJAvYHdOiFOBTkDdwPiGFg5/JrQXv2gM4cx2baawLE6TTiuffmGMwwo1jC3MEKFQUbnAswg
L9Q28HgDQ8fAHmJbv/bTq7AdxX7Um8N4bFtN8Lg+Tdb6q4RQ3jc1dgZ+FO88B2MI2z4mhnkGlhAH
Tgdx8D6IaRDiMT06jMuu5QSbr6cpK4Ob5DeVh0/v7JsMXxC+qxMMkdaMmePigxfYsDOuI0Rh4gEt
Wrxi3Y7p0WFsdi0n2Fz9dpIa2TaQ0tmEqnzL6QVi2+gw4WNQyMDcnAYcgE5wBow2AXcpeopL3NeY
j+3VH2A0hrw+3dMUp9MkdIb3bv2QFw/dG0oRUAVgzkCQG4JYN1i5QF/OOgbwbAaIEII//HGdyQuU
jurTH2C013aK0PokJelyk3dvSxIMdudAPzMBKrQx0AATfDhoBTBFbRcyTIMOjunPYWx2LSfIXJ6m
7FznD96bRu6SM/CWchjXDFjIIzia2Jzb4F0wfMDF8Cry/cedOQzKU7sJJNenGUf19SGPVVK+4VhG
waBhOvwZwnJfR7obsDSL61xwIKghjGeUpf2x7IgOHcblueEEmK+fT3IU+yWXvXrTJQj0DEaoPRN/
Sp4NgVOcQpg7RB8OodQgTPvAHNGhw8A8N5wA88u3kwTmk6r+O+t4YDADUhOCQiE6dIjOmZqeg88H
FlpBgBszxui2l/gc36/DME3bT9D6dJpO69tOwQJt7+lRvY3FIwSMYBgkhRujtblv8UBkNSwYGbgD
WMYzBBpMHDtHdOgwPs8NJ8Dcnqa9cwmzzpsusaIQ4AERuVgAlTYG6kyYNIisgkXBwCRAULw+xFGB
kr0/vh3RocPAPDecAHN5mhPP54f2TUPeMRiYBOQEBIZD0O4r6lmcEWDSDDB6MNipr7Yv+GF3DoPy
2GwCyedfT3LKcR6iDXg/3zBelwgIagOVGBaGDqzMa06NAWrgmgZiB0JGh0jql8JyTI8OA7NrOcHG
ee3ePIWlopdyWHX9tqTNsKoalhoS8Nk8LTLYn2IEPYNYRIIG1uZAkPtRPToMzl7TCTqXp7leFNia
32EfkvuBD3j3PxD3/v/fXWxgwdW9yp9e6L+vEjAwacDjKcD9CRrcsNrtJT3A0RkwpAy4na0osaef
3voMXvRx6OcxPTyM359caoLn1etgkH90MME1aAv5W3p6GBodbxzidcewDzwxhyDqGuIIDPAnmEDM
bdXxfXXhiA4dxui54QSR69cS9o9G5PahKN/tPCTbZ/P3hQm4tqeIKJCT/WHPRCBmsBD7ca+dV4TO
0R06jMuk+QSd268nqTkMbPXlQyvv3tBHSugZhE8DDQ3a9EhHTyQHI36GEYyHyARrFbg3UMT3Jee4
Ph0Gab/tBKGry5NE6DqMIGj3TVdlQxAUbDgFEVLYGJaYTkc2AQYqwDPuMjHlqo/pzWFkdi0nuFyf
nyQuQ1TR8DdN5dPr+waDG4QP6PDsIQYHqJztrkYvhjgwUYdVdBBVTcflwcAB7YvOkZ06jNCLxhOQ
Lj+dJEi2AuX7rpR31Vsy2LB+3oBgGwO2nxoXHQBRsA8SMNiPcjVR5I7szWF0XjSeoGOfJpNw48Pe
f28fsQs0tQ4k6SBHsIGbTqbwAHxg0IohlvfVYqxju3QYo5etJyDdrE5ShH6Jvj/kbxlywGDjNtjc
YKBI6eDKni5nHFaNMAzLTHVuAPMzboW0P8Yd0aHD6Dw3nADzi/UKmH+0Yn31UI+bzL2ZRg0MG+PA
82DYFUTAjogT7zVsswezDuwhtlupsI/Hj7tzGI6ndhM0rk5Tkd56R55CWd4KGtjblcLGRuDuMXU6
Lh99OdUM4Tk6rDkVmD8HVe9jc2yvDiP0svUEp0/OK6k5CTpuI5OHJ6Xp7ytssPgXtmoBQwe2BNF1
+irCgIszHQOAEMP7uPr36bcfo9p/1J3DyFxum00guZydBCR3f7oz8L7ovKj5F7dFBgYbLBzYKQf2
MzDH0OiXogO7HEFANYHFOxh8C9tl2/uiM3mZ/7hbhxGaNH9xJ//M3ZAnXXyaAv/4xv/aNtVcB60Z
QnBhiTywoOYrElTAJINgGS9Ehjyvz97H48f9OQzEU7s/uL3/zk6tk41e93aift7J29mUm9m4BfjR
peMNwsbkk6aPFuDBwWz7BFf3P7+HUUgHa/F5a/HhIi9sx6dtOF41edgU5c/vNfAqQLgOrJ8HJ9zo
FIL4jwY4PijCCFYpQGg1gn1DnvbcSYbYTtidHGjU4b/9fXyLIULi5/eEw2otYIBA0yPcHFdjPd3h
BxV1EAn2/LAe0++SKv6gZFIWcD8QNfz+XbqtONwgg7h7QWA1KyzsYsBrcI6g/G5zA+79of7/y9zS
jAKv5efYdVckiNBFQyt0YZRNu+7N3vaQ5IukSxe4q7L6XFZRtqZFqyILHGHpujJMH896qayCy2g1
5oVDnfGsllW23iWVHtt1mbPlWJi436RL01XT9ckaR2ayHs/IcJZXFVnV2XKXvSsb86K+c0NrV1yq
IlykJDzPDT3qbd/Mmrmk3oxl0SzW5G91rPA8ElbtZtqqZyxehygsbcLz2DYLH65VwQ6M60SvZW8H
yp/1PEuXuUARsmP0OfHadomp5jS+5p9HumxnnPPf67LKFgaufXqRx8XSrHLq9DFD6/FQuEZidWZ0
i2NErY60PLQQPO9V6jnjczTcZK6VprbAbZ6u9Qila/i9dD1Jtin51hcemhV9e21EXmAxv/StqK8u
o4KXa1y465TjYpGlSbseDxGjiZWYsWlRWl5ErsEsQzBhB3qQr8eD1uMyssZThqp0GcE9q9grHLeW
tbXrxtiXfujfeDYeoB/lvEDNR5Fytc70dv8w5pUqc9omKpdJkLnLrOwtJlO1DlhncRVlK9PmLPJn
VCPUgjXXfWRxzSjW4wGRxsEqqJdt2edWGaferC8jbd7X/qdWyHatWibXPZpLnLdrLo1szXyra/x6
7boyt/QsxU7Vk2jW9lJalNXhwhTFBQqaai1jMm8MopbttafVYi2yPrAIDupZUhHDIspVDirqzApR
v5aZb+NYGlbSC7SmqR5YKhPJLHElXTeYVXaa4e9CmReBSZK1q+rHg17FaInM2h6zpFLm3Kz8y0BF
Zmh5gRuvx4Mrn85Ux+oVjm7cnt4aXac5HKRK9r4ZWRnm5orwVSSquem7cpkY8GaKoJoJVxVWwKPO
6bSqWDepUFaoKHE0RIq1bwb5rNTF7yKLiR1IL7LjvsfrdFs7jb0ussaatHhoi9/c1pIFIss6oC48
3eojrVw6x7AafoZr/U4rSAevaN46ChuVFQRls844btZV3HdOmiaFFadB6sRu3lj+8Dh4Z4IsZbWn
tk+GhTidozS9mdx70mB4Hq7hL0o315TVYNMqtQwGgeEwno2yyeJGPIqpyzQLVQlbVoYdk1qsqNTu
8zrz51p8wYvetfTSFHZTiNzKfCGcImsjy+1QMutd3NiR1hS2X2elxSufOW6VfuZt0MErZvC1kddf
Io1387AS/txPskUYymWu2nmru/GyKBu0bgy3X/NoUaCMr/QkSde9Uafw/tZhZOme0m2zK6LhJdft
pqWlbSaZgg64+cytCLZk4OdOVrNmaaDYyXGTrynVNTtKYKQoh2Qat3jWxd4m1ttynXtpudZzEc21
1vvudfCCqlr0s6jkcllLcxnWkjsFk4ml1QVblFG7wPD81mQ4SKI/no15ZoPrWciDu1H6zazI11kW
wmjQKy+e1Rx7lp/WvuOC9xXeiTqxMoLzGXwOpJ6ZeRZY2y6FUbvM6tIZx6AxyxCktKiGc6eONrhq
mzUZDqEZ1evQCmkQ93aSFmppZMxhfQJwju/C9pRmhq0qXi8FjmFCCNU3kUgyC4lbrkPxoes8fVXp
vR5ZrWioU7I+tfRQtOvAq6/8FEYIHVXdOvSwI4n5QeBUn42PkoZW3VH9vJG9Z3XM+8L1j32szaQK
OxhffOGgKO+scfwdx7fER+ct5cF2XDZ9rbTdmMGMB6vqlwin2iL0mo+ajK3GDxOLpumlVLiwU1lR
O3ZlaINK0NkkV6GDeuk5eWtkDgvyC03nzYK7slprKK/W4xkJcGcbWrmMK5FaVAEcsHt/vvYRjNVj
0tWr+wypaub7aWp3w0+V0odhzyAPXUjwTMk4Om98FJ6nc1WBwDEPJt42iLLIGk/HgzFkbs/0Ipi5
HIbN3FPMbnkpLL+TaWRR4tpeRNUK9guMz3sUxecdruLzquHpTGkqseKSNTOelJ6VdDDMtFkVrNy4
tYQ3DCil6wfrDNk9icUaIRhhPXiL5jSMb5KicrKSqFlmmh+TJl/mfaQvYlWWaxIUamUYkSX0YS4Y
8zqe6o6IUGbFDYzzhWl0C3CMrYwEtWuW1QLbJUj8whXpdRI1xkry6LJuUbtsmrZfV1ptNV2QwYxP
XScout5yCfNmZohXpm7YvUu9RQa1zoNUr89FJqysnYVCd3CbunPuKQ3ZIz5xjh6RGpM+KEILYrRr
Kuy47JtF4VU3bTeMxPSqlLW3rDLqx1ZZkmgtCifKQATGQ2KmwZykydeKhmotB7UnGpSd8ZAMZ2Ya
ByuWJJbhIi20tgWCw7Bgl3H0kLfNdWykzYWOJYxfpWeHup5YRY5vAtXoVmvUG90PrbzSIiuN6lvp
qU1XgPJGmjy0G60iFurQoqV4ZnbGpzgVeIEbgpyiM9bSTWdu23yNmI8tl1eBHTa3XRgVM1a5F7mW
1lbq5zNTDCKtwfjiE22Zs+w2rvnn0G1Dy9eKfmH63XcWpbMiBfEAYbT6Tl6WLosWul9aFXwaYRGl
MreZFF9jLC/Kpu+WnJB52pHfC51fqa5nq8rVZ21tKqfEsv+aC6+0PFrPSR+4MEBnX3ktmS2jr0bZ
xlcx6Hik06xERqHFAp9YcW9cFSG6QFLVc+n53wxVZlYfiBkB/WlW96GwZBIvA6OvHd6iZNAYl1FG
4nlklKWj2siBDyMN88AmVYVna2nGVqXSQ7vMZnjZhqX+IfP5lzjp1vDLhh+n165sCouVw+wjYGrp
a24lbovsYZXFHNTVamaEdeEYTeNbLY0/S12ETiqbft72Lf5awJxk1uh3TuPeEpF2VyLC53WUOXke
cMvteWf1Lmh/Lb/HNfwrRfkZ4yizyqr2Fl7aWmVSYyfoQckQbc9ncS9nSpULry5A6LB33qYrN8hj
K/J4YkkUf2sL8mvXNfhj7ce+nepW1ZqpxfXIO+/abxlT/rnO8pXoZANjWqEs2JDyWi9IsqJNB49X
uBtTsTUtA98yjCC0IHA4csgHHlfBTSjjwtJJlM6r2FgRs4vslqFy1vLA4sy00ja4bHkcWC4oDnON
sdTqSu+LnmWFBS9BZBdJJq3SDFYwq84TWuvg7+FkHrXU8XtDLqSf/FYrbS5lAFNe4M8SI8dWbrDI
iX0UOVSrv5lVSefCR18bJnqQ0ZuGpfGSKvO3sIsrMGLoVeILYhWXXK8rm5IwmBmtai4rnjlJVTtG
2mELEbOc4178FpnNpSagp/XnyvsYcnnu81LZMNIxK/dz3SKd/4WaxI7SAi17sGUtKdWHkuDQVqHo
LNpA9bYNqMNk8c2A/5sgLe0un7HUb+EVNb7w3k2dtA8uShaBSlqkvpNqgU0a0i+VXn/sPD9wjC6x
glxnVsvEfeHlMBDSJrCpMsIFr1200FDLHdUsW5df14ESIMVVY0UxNW0tdK3SyOQirdrCqkRou5gt
ok75YJ8YneN77gevUVbQeFYT159UzO41LV2kGG4cFeacRMHME+rWa5Pvnl9BtxuzsrNeE1YFwFi6
4X9XRosso65+gw9wRd9xyTd1Vs8aMJfnJq5+zQUGG8pggV0mwbzzmOFgEfldGq+wAkVbxG28TjMO
NlM3mGt1GwRzCtMGmFgsdd35WGF3GCvtksnYUg2q5Zg5Kf4/5sUyvxRaKtvOt0tYd2h5g1VDhhkX
t24G1vKQHg/y+WxMNiR8KuagM86BgLvM3SRfhz0oe+NZyVG68pBn5SG/1GKwGcbs8RAPtXZVd3nj
GecFaG9/WLy7TKDY4491n8Ians3uQkhj3qrzkTVm7Sru/cDuOnXoDuoi5SFYx883oEBzXrhRueqD
Wsz6NLsNhjlODmp85RbSCXOKrGi0tsfM8bCrs8tT3WDd79KTOkbtSivRyt8iHqi9apPrhaPBMGnr
D13a5SVVGvT2tubBnlWCSDs0k/ax0tg0MlE5D5vgY0pz0s9UY3zAptfMEwyKdl0A/bE78EHrGpNZ
12VW45a9I0ddq04HGmVXvk0fLqPPVxnrh7kf22WrwJaljgs6OfSOI0vWSGF7NIWjJAib6/G0pwYY
FW2m2W1Rgm7Yu2o9nu0O0tP381BWOxEMpstdjfEs0bzQ5kXb2OHLBmP7Q3kgMTKydpff1UFCfExT
1c+RRvDaj2s45MmDxuNuVqWaudj/OtQL7utOpV0Ok/rjlwefk//5rGL4O35Rapc5fLhwl4IP+22/
ePinteCLZIMrophWGijM52vtPkw10IbP362aEJHbbyQ+cXh/pfAFhfmCqX1ylwwMH3xh6s8IzAnl
vuMxx3aPLCYH0hGCNWFnvOe49i2JCZtInsHeNrAQAVYnDu5poDcfOUzY1B22rTbGHQzHiIFHAhPD
sl/4uBXs7ProOTWevx35AkSgbA8QmLB/yAv+EuLpIR4BwVdkYLUDLLmH8ISX/GWEgzzBTcgeMqIu
WYLIlzaLdCf1e7HANde/NDTTnbjPxWIsRaaGt6V6npBtaRSFj6WH2o6XGisfaovFBrRs3/HqNDsf
D2YUZam1S4u2y86N4TDJC7w+faqoFRdgU7VLj/b5xe4QpWI/KWmsnatwCdYKufXSKL4gXIByOiSz
LkEzUC2Nhc4zeqsb5X2YlM211/YW9oHcM/JgDnNE942lmZ2UWNzWXjtnIihL10JGT53I7d1zGKTc
8/GMp8I9T1yP59YuHbqYrOs6sMIOeTNquGBC5yTwHLPp8XkbYSObwyZ9+HxM+7y61pSLvqehDJZd
QJOLoPfVRTQcfLc1bOA7qT0pGJPjgctcXYRpqBXWeArEl9eEF2NZ1LbazPNbUEWAEJm3pDevgiKv
517qmlf+cNa3bWvlgiknxQtVkOKrQJn2oYxUuAg1X1ltWqureji4WggHI+ssliYNWG+NV4E1HvPY
STNPLEhZXmGv7K+8VKOfMOx6ONNr15vnbc4++V7aXHpp8SWLY9dBPmL1TRgGYB37NiwEKW4qFJU3
cB/1MpFSbvPGgkFWLCEDbzUmea97N3/WaLxQxOolkAtq1bREZUCtVt15Y4b7hzEv1Y12r2DMq2n6
5RFzk1x1QLNS3ETXOZH+J9fV2KKgHNs55UC2FqD51k3ROoHelAugiMg5xnq1To2mXpo4k1esDfgs
MXt1o7eg9DIt9G/DCGjvphX1eZpkyFF6G9lBUwRfx7Po+axoNLnN253B4j99GUQ+n+EolzY2ErYQ
vlsBDzukm6RmCy8W3rIGK9ypez+ztKLxPxltmCx7YACXXovMm7Soc6vW4uDeb5tZmfnxt9LtsONT
TV6yUncvPBLCxFl2LvAllAF16YKlCuGdzIKXXs3TSFdXfuerK2Tk6qobDpnRgLYt8nQ+FuRmB3by
WKz5JbPMLL0zqvYyc6NvehA3YE6JTFsPySSpa99WRq+Brqi+gXjCDT0n84TmH4t+hUkPjAsrSWbR
kOLzIIlCzylhb5MZaYAJHzO35UGBv/M09pdGzMDE8zVuV7UWmAum3Wll3F6Ghkuu4lbYZmBE/dc6
aiILZdIzE8v0QHUDRb6zPBZ2H0TP2u0hoQ60kPs5XmsC4533YFtA1TZq7Zbq3SIyPPkRmHLd0rs8
vpONt2yDqr1lRX5lDHzpMI6MBxj13HM2jCNjMh4Hk10aALx2+0QCs4bB3AGN9NLPqeHAdNP/6rkI
uFyd3/uy/0R7Jm9jUzQzxNzgQvV5fClh9/Bt1TrpLwIaq9u9qfDA7AIfLJvMLrB/iE4FBPoMG8PC
RDPMPnveMQPY/8rnvvkAll60kiIMgN4VMl1rg+ejDHVIj6fT9LTqXvrV6bQtcFWhrZUtnVHSoy9V
5t1krGuvY7Bzv6gGuMgiBs9C586iAebxgHlPYQyLw4skKrf5sa6ACRlLzaFFq+XubKy3a/bcYpfP
9N4j1tjix7+RJfllljTJp87MQ6uoVfNR6nl+4XIwURkv040X1muvJd7XWGhyRU03nnu5mW7q81J6
4aaIVTGHD0qbSx6FxVdNi1cx0AhNX35qvT75oPGS3cR+del1RvUrWHH+sofQkhk2yurXpM5iK84L
/zpmhbfMPQPbOMexJfLO/1a7RWfHCLUXdWJ2n+Iw+2AM+YXZ+jMU9+4qkyy57Stkj/mVCIx5Vwb6
wo1D/xsur5uuNX51u0Rb1uDZm43ZXk1XZZDKL54wy/OS9qHjNp78RvTA+cHbZ0LMf7rzzcIWQrCi
dljuDJs6gIYDr+LLt68PiFnANvnyPsAhCaUNU1eAwv4bRT23m04HnSF1yU3VmzCVq+4bioAr1Lyy
uOiLjtz4nnbbgcDOcaMCp4vc8CInKLyI0/zxbMzTzPhDmPTecpI/1m0rDhTBWG9XHPDsQ05yeOIH
LjfmoSJYpH71EegVNWuBeLhAZcwuwtwMZrHqvV9LHlwbg3Azl33IOEW3Y1Xdp49V617fq6qMyLhX
GvkQpDG+5W6nZjjFvpMDCUp9S6NanyYfzKpZgUjOm4AGnjWcoYiGnuVV/uPZy9JpPa2V8zZU0OJl
PWUWGLwvQO6biUAXWtfvH0SKVwE4kleT/F3d0E3RxZjkTF0AY+kuZdh1lbWrsms75jGVXOsNOFjG
pmPhmD9tFgt0o4V647QqnLt91H2GyTOwsYnzX3k3kE+l2XwH59FlH3q+ZwVhCXyUVkkrlqlVMpHf
YBnntsaSLzhog2vdR/qX51QvPPJFyuyLXsfBNR5SQ9mY0mGm2tU8ql0//MLzVXa/58EvjKnnst3v
DWW71HPPWBIZqxAcLlaApX9pph4FclFXTmxQ73LMG892h3AsAN+GzXH7WO9QZb91XdhF8Dkm5MA8
YsDinH1BBtuJENiYWgxhifDJUmMiyK0vNd3PiXYvA/QJvNrmR9MIgssidGt7lGhQCe6qhJgfQfWR
l9lzvgn5xXN+3QMNqzK9G1SIu9aQYq/+mE884y5yNzIXN6KEAAELhBtfuM9v7fZsyEN9kc0Cyakl
/AJBxeGlHovHw/i2jWdjRZgdqQVLMeGKY+b24iZ2E2D9fORoCpTiLApTK6lFcp4NSnGsCFr4iEhn
TKLEjD6WONim1FCDuF5qyTZW55J9Ax+/bbodO4+ysrhu9CYFJ1cY32XMtwOXt99iUJNnuxqc3bts
XdQmX0FIdAheUw5K1i6dkh9oA8OH5acoDsauDl/YhgWMZIpiWnXKgDHIvNe8CIMHmuFMn42GocKL
qNK1z2MiDJfAMWufU8nVJ9lt6tg4d4vAu+Q8B63wOZm6CDocNO62VEgj/yi8zkEw37A+0y8Ijbxl
kSL9gg1nZMgbz8a8XalKXW2xqzeeNbK5wUkvLxpDgA1C9XZeZnlxHfbe42EsUJVowSh8yhurQHQM
aKdDQcqiFmjtoR3s7/l4mbH2WFGEnYAw8T+TFP5aUiCwEOxD2NgQ9gMFm/7llOexWgJx7ZN7Bh5G
u5D/S9mXbUeKM90+EWsxCcEtOTlnO12e6obVrgEhgSTm4en/jbK+Spe7T/c6NypFKMB2ZaIhYu9N
5hza301QZ/imGrtpfOwOAQ3x8K713c1VSnwwedZ5wCQhtW9lwj+JGkAXj9VHf2z9kzs3xp9xP19F
o+MvPg2Y0SFCNbNys1XTRlazVVNG85OtOr7M3OK1HDJnSxSpz/XQ1mdv7s1+5Qfj3TVWcF+c/Vbs
O1QuniZXRfeUZvuq196TJ8bwfh4rgfq7jdWz5fv9F6XycaVcq9zWveZ70+P9+KuX/+7dRm+9tKd8
L9y62vz7ZwM24t8eAAi1gYAAQepZVcf/hBVjlCU5H+3qu2jkVPsrqqN1xUbrmIflvbaGbmusq4s6
yRRXsh2XKV6Isciv9hxtxrnIRsAoqu0oQ+voFYx0mzFSH25jBkxsBp3SZaP6BpWiigOeNVlvxJUX
pStgFZAgGRuKf1PvfnBl+bVPdLrIG2k/2mwaVlJZybHUNt+6mQT0KGDeUWDRXDk9rx69QvLFWLP0
63xHJuicgD/4SSouoceqjW9pL276svjm2/YGtdzxNeuKZDVZtN85eZDcm4i8CvpTzjmPG/N1nb+e
gwHSme9sX446Jl6ar1GO+jVyC1Rui6JZ2smF7L36IRpUjIIxe/TLiD26fesusyis18b3OwIJXYFa
dXIp5/MjmZhcu8A/LevZNL4sp8W6jLD3o+bEmf62JU5qDybQ+KyI8+Xk8PrBDNzuVZiDq3T92Kmt
ZueXbFU2oTy16YDz8NyjbqFOmkiyd8p09clvIszgfKUJvV1E5iur+crftzURxm/CgLK73ta4Pl3+
523rSP3Hmj1LqPw52wNTC4lVaKtAqGMWXvtzJgKwxuajkAleWyaXjkMDhdpWOWMicEyHdAEwEbNZ
ksSJScWnpZpwJozN8KdAHjJKF9dwEzTM9zCRt3BzS2OaW4aanHNgMNYZb8ZT5nsozjZJ3p703nim
3htPwrip5sk67e0BkMC6dAEuwhVmHFlblDhpLjaTk42n6/CvuzjIIsVVVZCVSle6Qp0UGZO2Ojhc
lcXSdE1TW3myL9KVMezerw4fgm9h4zzC8KbCvZWvQADF7Yzr2k3aDAsQ9ZJ1UufqWEs5rjX27DFF
7u1ofKYhyCwMsemGPT1oe6y2AcCOv3y3QBY1v+5gfJEmEYQ3/20pgjTI374BePkVjl84/2OGwmv8
/vwGpNHESaQb613UYtUgd+HFVhWWACe2w9KsEbe1JOyi4RR+NY5MaoSaNWUsvHIppulXvPGZK6ds
Gk7dN8wk813nVep6rz/vf/2hGac/KT5SMRT1A8qi9UNHL8z2y/vrnmHeOOAIfvOkYSHuNT/4rbsY
8Lk8ANxFHiOrS5e1r/xNmkTkUU4B3welC6jjPDo4A3mcL/ATzAPGhYwrLugnlOxquTF7GysS7RLP
jLozZlqU7dLNHXVnz8l0wGh/jZrM+23UZN7NqD0Hf7rWEbZ8UkVfbCc9/ExGt7hnNpPXxkq775MG
aMe4zGALPNmWu9XPwqnlfW6703KAnDL+kkLJds29dNnNO0fe1WIxuiM5l6Pd7mlN9IrUSfq1ptai
Spj3Ok3JMk1LtUmGFng3XbHHrvTYoyOGFSAn1tm4hmxQ2MiiDN8TjjWu7d1V1LRyzaysWxBHRefS
j8IznXuapGmMbEq+vQ0MIvKPpQUw5Bx285ubtABtfBhArnCKPdvCZgPo6GnfVSWyGwK7Oa7VvW0F
35qRDq9jp+SaOmTcBFqPr0mrzkEb9hfB2H9MhBQ1nD8mQmTF8JpEKBk7IPDiCPMpB9b2SVjZ5TS8
DxUy/XYsB0vGgT+QI/ZpD4oUiV7Qxv/pdSzaT9zuHpG2re8ELfqFMU3TAWIpp/JiDDfD9wZvtkjW
xmSOJMeUkwdjtYnsHrss+Snyst27naVPyK361zwXsLEot/bW3uSwrrmqPJxxml0uFrc4z2SxojZZ
lRFZWvnObMKKCDtloXN7afZd6k8zGqNi2VAN0KtLjl6uHk1y3zRaFPdpV+mTsRJ8BKvco8HqWg3g
VXCLV87oAebe+DufD97S9IpgCL+UY3Xo5zyN8fuj8HdRk4RfmlB/9nu9je0QB0yqd+w0+a+dHJmr
Ytgygh4w1wR9CnoiXpAAhAKYolA1+PyZhqVbN2MdqPd67MOlTJJq2xTtiQ8jIJGDZMMxVdVwND0l
ZL0NqvqE81xNdiZ4Nos+4WMceZfczukxAgbxTkcRA2K3L46UA39EZTE8YmWJ4irLir9oMexFq2ts
sPIQ0BDhfgfWmcfSJicXOcEjkvgSGa5wRF0JO5JyssMwBr5Z3ksKSBOdNm2RuDHrXJH9cGXWLOWI
Ovg0Lz23JmBZfQjn5ubrJIArzpDGeJOrs4qwvWsuqgu2MqnuAF31XjzO1HLUPtmS3PJemiA8JG6k
L20+9hfeJHtMgeJZ0zOlkzjgVxEH0zNNOFUz/q9r9qrOnTvjqyKArlw3tTfXYzMKT1+ACUo2t4O2
OZvfTHOwNufu37HGZSICC+A80jXbWqfj/tZMnR73RV7cFUXj3nleqsv4Nnq1KUPBKkimLeG9f56C
ftnKojx6s2VcDVadvd0MR2Nhjvnl75SdrUdu94ubz4SghvPVacd60yPHW71zD8DqvhmCrScDHL/0
mL4VnvQWyF2OezUW8sWp+NWvkkQBZ8L5Cpk59uapGrkoqDec/UIGD47fPAWznyBBsga4N9lIi0oU
kUY29XFSDs6474Y+eJSeyp4atTaJJ792jGHyRz4L2TxijHwOS7sPYWm2LnnEQAv8t90CCFl/e6Qw
N4IIDNYpXhCHtwH/uVsYvF7qSE7ee8HwvIBkHx5MY4UTX5dj3sQ3n8+asQNOvPoVI3PwbvDkkd9X
mdhPpoknNoBfeYE/iZbNI7OmcQe0DRKjczMSewEa0nC6uQKA+uOxdOVd6Sr/Gsa8QKwDALkWxuf1
wlmSMirXdhQOCz3UwGANZfSlDCx7FXgaFd3Z1JNf3YkmZDh2wOSjRD1Q6SY2ZgtC4bmz/aOxBJvU
l5RcLzSeAsjuhHN6n0bZN24Xcl8ESDq3/pDEpgQ2zgeQTz579ok/424+i6Byfa21fbquBdpwT3pX
xJOVvrWiEM9111krx2VYUsY0OQaTDYwLEfabPaVb22mD73+GCorVx59DATbultkw9JuwYnTmdLBT
ODeljXSubbMFy3J2CkhZ2LEZNXYfDicc9vytVQFaHhtf1BF2qqyZecRGufpwXWm5dJOHwAGUjOVn
b2q+TmD+PfMA2zS/QHLMmJXu/Q0VDESGebR282zlhX2yuQbnCVu4eVftjZla5SslrD0HaeU8MwF8
qUd+tEmLYiLIuY8jKbMjmEOvZhUzLtTm9jjfZmeqInpIhX/xAQt0YnMgc4rJjrWDXNLtpHY7lplR
t0Te6NN5zUpstR2cLNxFU4LZp2lHYMQzf8sGuwAFKUTJfaz33tykeMs6CoboTUoozHbR8uYyPRNm
IoxpGruh9T5JQIFC1T2LedqGGzehHtCvWfYaKDXG2TROR9GnyXM0nhntslc7Icl+SiSwv7PpRoW/
pIFdbI2pGrnvpJNceMXfkjr4SzgjXaZBMuwiSA89NSzfV3k3fjX+bPa7vv2PfoqcOlBw3hSbcugQ
RGJlTFMTNdVQM3Arm9587dTc6cneWqDmHBObqTUWPxtFb5i3JvptJjYpYlL62caMAsUOgIbpVqXL
j1O2TXTpHXnEy1U6+HLlTV54HHAMj9O+L9+QOJgWGQuSfYfM5JNuEzzsWfnmC8vfcDcH72uy9Vvp
+scMK/tj6LPoevk0h326vGitpfFjq+SvSMYPWRlaH+APntI85gX1dgb+gJ2Ac64nB58DQBOjpM2C
TNglhm0qzrR9yoaEhjFO5TgcoNi4HDKrWnUcBSzjgwoQKhj0KWrVH2GSvIoeJx/QWqzowR8vE5J7
auFE0loK18vWxGvZox2VyTxYztiHpAvwIrR/WyEcMmcMPm66IG+MF4xCUR/vDYEYkckvfywmF5Ys
O9nprzrxu0WB/dfe7jJZxV7moL32g4SQfUe1vXBZ4AMlPw9dA8zQtamI3vAeyDoUP8tNV8j8mojW
sxniu7kyR65EBXqjrDoHhQtQqKBTv0Y5+JAPER5Vg18weAbTa+v2qaJttr35b1CI/n+DJt5gIm5h
kd0/8am+KBASJimyJ8GHFe2K6dV1cjxTWWEhxVWNr1E/gSyCHO9JRP01zAJ56lgMlrswGx7sLux1
QpzsWh8zvttO6FNF4xb8aTv1ybzdGetUdq1i3G7qDt2h8Xh4jobmZOqSRdY/OBYYED4oDiuf580h
skR0sNKRrSyLF6+1V53wzrnxr9YkiGXapJcEa2ns6KY8+wR73961d1i1x1evJmCOjRXqBbNpwlxA
mQ7aAb1KJQCGIkNS3N++y+lYPAEQau+uX2Yv0MOdV+CMa0JM08xffBaop7ZX9u7mv8Wae14fGouo
6/24GrNFPbFqgUOquCAT7SyHmkQrHRF+MY1bZF+nwh/3xkpAyLtPxKsxzDWMJu7Wa6IaYBlc80/3
GaSw/2OLhbcd/O0BwusPwIQHyAhvqPjbqUUMoi4SpvTXhrkg8I6SHXM/So9DPRYLgcPHktREgnIz
O/9p2Aw0mrzVta/35qDZROc2SLuLMURV1Us3CdnGmNbQOkc7GS7XQ64Q9o9S0fTQVSG5Gx2SLZJh
IP2SR2269Eqtln01Bnclb19ALhlAy2IA8ExTdCZ+71DkD72XUPp8Z3zBnC7go4VaXFJujDWNfjtj
7YBt6juNGVCp2geJJPIfQjatzC9VuMg82CIARXk+ayeqZQ8oZC8ClfaPJqLycxRwZK7AosFRuqRB
uOvnRI8xHS/341Jk/Sb3J3nQ/rBssFs6BXpE1rBskGd0mN2v0ha0Nxa2Mliaodqyv0Y69O/GKAXQ
PU3ZnRpltwQz2rkwWndLsMWcSyrGbjnMPT77VBK6R8ts26lwIqyRGUrpObsnzEXZZG7qub5k/Dj0
3RtryuwV6tjRPgwEvZ+s7s1MHbVKp3WnrQLcxj7dtw0PtkwmD2A71kcDWWtcKbYsqhIUKzGlm8Yq
kgchaH001i3CQN7MVb/vYSKydBhjD098fJsXzWTnOjUDk+n7J7cxaeeyI1JVxrhNmWZ+NGNJ+/02
WZpe6R+7OqxAeMJipUMuDlD8ZjucGwGG4aQ/2o4CWCbMB+T7WIb/VMKfW+Z3oOCV6q+yaO6j3E9+
Bs17J8cAKAgHFD0gCL/XjfNVBpF8S0WQLiQKHjtwl/nStTx6HF1Oj5w29JgRsO6kIx5CIb1pyWaf
GZDhY8CwB+xsaz6ADylfyM5NN7fU3CDztYq6I74FD2HK/G+/O6BXXT38f515qHHo2WKd2Ad2Hh4t
VrdT3FdILbbEqnAUgTNygOBclk2i17Kn2QM4PWSn7SGLWdvYIAP5JAWzWURrsznA7FM98PGcAyle
AsR2uM1/FP8ba+z3isV16uvqS8NCa0UdwCz7TORfEP/qJH773mZBEXcOij3Ej+odtbW3KivUkCio
SyZCtU62bKpKHIu2pacAigULUVJ3a4UKi24Ykb3GyXVfzY0xb01V2pvey9n25moD0W88wNenZ6eq
2w0S3isk39jJRTXyfkAl+z60wPZyholuOupbSaxC3q1ZGdgLM+zPgdnAOE4eKQqZJd+EGZQNvM6L
Njyvph3os/KQi8ZZt2DIP3S+7y9qktCXkpJvw0TkDy086AEAxhdP6XhnldXwLixgKdy2TpYjkuJx
2KnqUVkMjEw3eMjrsHxUvM1WdivE2gx6WUPPiRWtzaBxpY604gYJya0xLTvv9yQlOOD3otHI0+RP
Offy4wSNgqUmwOOuy9ouVlmBcgjLUU2B5AxqKKZrnKYR8/C1ByUUFWsIG1zDjdOYmG6DTegP1k4k
zKXg11XZjmX8dVBDdE7KIjp3c690M2thCz2uzEAv1HCXVKkV4/RCFyLJMK2Ew/jquqicDfRFd26y
TwddLyRSPGXh8+l5kraNL67LL6ZJrac2KZN7C0nnS0PksHfG6utt3Kv8cNXrwV0an2vX4MwNHBsF
2o8DaFcZKiWp/qshRbCEApw6ZL1NT44z9gt8U4pv/xChU9tZ99p/9XA8u6TIf3o4ZDwZi5P0gzWP
YaeBkvMcqRxrdbPmsREMqx8Fkrj7XLX8vgVm7vq8lTmS/gMyodftugEey7rbJz4Ae4kuTmPjWM8k
rBdVNXVfEqvuLrYj8SZ1ZT37kgyH0suduJ+juO7phpdMr8xozlm9ZLUGulgDQmBu7ao8v3ea9sPh
oOs7takS/us34KlXbJpU8LgWoXcYJvfSFhQ0QTlmOWjrKPU6fVhfTIN66WnQiqyapD4TA1ypalTI
WNYgeT/jYa7OfCRq07kopYJZiSUssHA2c4W8114nAYW1+jNnW+O5uW+hzCHFvRnIC2eYQ21qRZtO
gxtxlykbJFbm1THQpfmPGuAyRyU/aBFmqBA0zRPJI0D2nXY6DNpx9tSKhxZMQNdaXsE8ebaLgql7
slNa7bo0/OD3B48f1aTei7TwLlh8FnbuRV9MpkWFySLKen0xFk/oq9MlyTUv4yIJuujaciasIYfT
pU0EcuGUg+oOM/OCZsMz6oIRj7sFYzXuqGvRmIRJve6gyoGUZoRacVKRg+2jslJB8HPmNLF3PHsP
nSPSJ9/DAqZdCG2AfVsex7nChdP0pq6s7DvNvSLGFNw+JlNqbVo2jndAIXWXfApbMJkRwgWyLUCB
fM17C59IxwBec4vuP3Lg/j9sJqEuRiFnNQvIQ//mz3ydB1xn6kQ6/5plIg66sr13PKu+gNgrdroW
JejgVXMxPk1rB5N+3m6MaQYmqIV8umqwnLtRRY31SIIOmiGLcIgKEfvtrQNsRfHg2am7QjYKkADq
NfXeNElByrUi9l+TZdV7mdIB6gbUrff23JgQY/qywXWme7v4wzXmPsNYvf3H6dWAO9SHkoGLV8DY
eKsFcNDzyy0//3/VlV2zvvD6N7eTxbpIHeimzPsJZ25MT7Mcy3pmN5cqo3xrfNm8qehLggHUAeoN
tTwQl2dnK7LwWLgePYiO4gikUhxGA+f8qde5uXv1Db97//9xvVutG5JOG1OnJAAExwwCD3tzLDZm
6nOxN4VJYwp/4B9MM3oLvl3bqC6EssUfwTczrSv8oNxKFvbg0EOolDqHo7grZnSHaZCv9xYFXlix
QQKWPeZTJM+Q+FxAN6p8rwSo5cAoNw/gabh3WuAQyUJf4FzgeTEfuuA7mLw1Pu3vgWituMgHvtMO
puRA1zoOh1y+piOmfIsNzsaYcqBfLEXlg3RRjAM67wR9qOI1y1V9x6wWVANj8mmKgz4Zjz3vxmdP
/oB0h3ztcyn3ng9VKHMvMA2ypQrtemdGR99aRExWAIzaA44T+A3MzewiS9fmN7iafvRFhZ18aCNZ
XuqOnIqUkRUhPNu2ANbNYhkEJQ2d3Gd8xsiKMnvHw/GWhcp79GzubYPMYesaehpfQ/puNSAbf7ow
aZ2Xf//+u0YI6+P3HymqwKXAgsyvDAWD+9N8MXmYNa0oKJ6DAduOZ98J/XXNOHRi0nzZdm2ytwIv
2bOufGBp6m+MZfyorNEqvtlg0yDzDhgYlCr8YjsGHGc85qtiQd3WgfbDVG+9jgyXsgz0vQraRVrl
48W4pBq6dWfJZmlMM+C70WNQtQAMzhdRkHMONZuejGWaIXE0yF3IqnSA/K64C94SnWq6UW0yrQYO
qCQ2mWxR2U1+IAAjvAwZUAlhMT4BSZduS0455HI60sxwqGnh+jRcmof4+sibRzlr1Mb3q33a2m5M
sCxteDTVZx9Fr2ujhe/Gfg4hiNsAm0PMFXS+wgRLHbw7XhKAP6PBj+vAfN3bkSj3ze9eZUaMjUJv
GC7CkH4bdATA9xxoDfapsYP7T3kAY958GeQUgGI7GI/CcvQhZdC4aYkqW+JDykiyHRgg1jOkar76
mPvPxmqbM2RSwqcCmkAPNmVnlJ2sZ7dlwx4ibNmiIq31DJJStgmQaq17oFMvIODIC+Zq/lDjA2HC
Jo8WR1MykO0jzcu98UGWY6OaYtwkXHd7K7HavaVGaJTkLsQZbrbp3WLCOdqYOPadGJLMbucMd9dD
HEPyYscS/WRgFAY4YXo+a8t4UBGQ5qPGYS9FKvkWRxQYYLXFJ2wPHP/sZIQsggo7KG82TWM3KTlL
Xz/MiN7dWBHIZTXghx+rLok/hfGyGeMrO86G/spe1BU7m0YOlTiF470xkA1E2hmZ5WcFvZ+tnPrC
j80Izebik+8gbTtfGuHLtA8bfsSMwy9DTeNc9fm9sXQgCtQvsnk24hfTFDlKXBP4Vdhe/M/na1De
Wx0uCtGxo6zG73XSeU8i0KGxdMa9J25NHyzU3K5WXbjukxDJh7EOpKglUq/FMtXBBF0ybu9MD3J6
07VnfOBhQoqlzwHQ/y2W5yknQbmNtjKHDtncd3zwFAueQw8GNe9tCAL5dija/OCGCfh41pic2r6Y
VhZKnRdV6GzpS9Y8SVLSOOlRtxi67AfHefIbkQ6+zgNEe3jGY78DyRybrSqmIi2giZS3h6K0wveA
1T+ToAlfZaQi6Bo5xZMCS2yZhCAj/fuE+jfmbugBUYXDIyZVTKYY/gSvEkHCZF/W9Ik1iR2bpbfX
bbnIe57vTPp6gOrKQtt2vjNLrxktsvrXqA3pk+vo7Voz6pIBQlFKP/zT9eZ25gLmAmFMqsod97KE
VoVsGNSN/qQPBC0g9zgMd258TWKFPOoPvgv5HZyX+yddJdUijYL+ycehvQXY1bLcs+9n+mWC+tlu
oGquyMJEptBehak3YpKEGaQQUUvKpjxOjaNeCFGLcizzTUuaaJU2LLgD96fckM4NntqJXMxBcGwm
FocAPD/ynpA7SAKWm7SBYojVeZcMVKm7lDD/zhvKnV0r+UYsQPOh9OgcfU+6exa5ZBWpoHsu6uDZ
ZLl/hxa1/BUKcQXnGgqlnxfVa2sJxiQ9+iFoyUsHqn02V+2+iRj2dO2YhkcXJdij1/Thu1tMlwAP
5bvtlT8oG4I3T0NkJSqS6QWsNVAig6B7GihIGEXkto85l+OybJGksK0G4mIl889SWh1kDSp2SioN
raIWAoZB79M71xqiXRTSYudZathCRsfeh2Wp7kaIOB6jTGWbdtD0pDmxVkE4TvcuYMEoAfbtRUJ6
b8mzsPlSVy7O8q7snzFxeXELmbXXjEIvqda99ZVO0yv+kuobNgBHOpX0B+mLtd8qBoU6v7sre/w5
nS/z86jG8kHq8n3gnvPmpD5ElFIHapc1iJBO3sfGXwwN3VTAtq2HlNpvLCV3LA/Zl749D3i4t1M0
8jsNqjSYUnW2QFFLfPPLNmalaH+MZZjGbdDqpyzJ07VLLG/flDI9hikpVlDGSl9EHzz30dT+sARf
ty3x14Hi7t2IM81CeaK9FCrx1l5rd3sKNCsmxBRqPBXTj3XBMV0yr3gn5bR2dNXshcryBRU63KPw
T6+NMQNU47AHIWxpBvCa2x66enOMXXB0TdC1G82Xe80k9yL7cBsTHGZNv6C2yreuBWGsoberU2Jn
7q4NpLtOgVr8AsAj9KwsX/7w2Fs/sembxMK8GCppP7jlJO8s7od3vpW69xYL8eiVtHyv02phrpFh
+LN1bfWkC1+sW3z19sQDM9tyJNRlHAbtwqSysSzyYofZ8DEzu4+58eZdivFX7fQI5Ocv182PquSj
sfrEBSkiz+rrPf6fPnMT8xOGLn8tPMAEgiwkS5CF0i9tV9anpgjvXYuzL8YVkGZXo5h8tmdXGFUF
CJSZvTGDnIQF4GQoBhgzckfk44KNT21eL+qhW4Fed/LyqTkHjdU8Nizbp7lAGsvp8rvSId6qm7Na
oE7zuHOj+lx6XvvotumHsHYE0rKIXjxBxzuNNF0R9UDxumVYHQYC7JppjFmIEZ8fIXKJ9JF3nzgq
vefZDtRc5CuNy+rJV8+Oml++KcCDDhhAuTKj2GVovOHm38qryDP8WR0KQRgJgfJEaRUPp+PYnwA4
pSeLSXHpPqH+iWLMGnOt3vVTuAmQd3so54V8iqINaJu/rHnsZs1jJrKZl/Xhj8i/X2ci6/mev3/C
7+syYVWbvpJQnOsSlFOStkd5JTrYdQfMZBiMJ+MxzQiw1MbiOaQI/hyogxynAJMoDsPCXkaV3DFB
wGSYS254wNWJVJBWnS3T+HVGNpgoqoVDWC+AQIQkUxeF44ZJZzEBtwQOYBud6ZglUITkD5nk0dm4
TM+C0uOyTScLK8b/BpDdqtYSSqEnHtUr6JK59+m8ax2LUi8DYZWAnUjyyBxu77F/gFRT4b5XyPN+
yZzwx9S47Klyun49ysTZOYkgJ9/3GBDDab3Vqo9WyEaBvdWQC9WFfhRabqBjo14C2fMDaZEbNOYA
vCJmLdKsq0Hql3Fys4Xl7AKl25OVy2KJnJQL/L0K8Jj3RJ3SajU5NSCjtWVBTw+aY10BEuxmnKa/
iKv6eBRds0JmOnxqtXvxUGz9BhU7yLIpUEIADQrucg+V9H+IQHYTonSJ425A5HHWk25Q1HCL4ogz
sF4V2i6esZZ9B1Ek+eG6b23T1vc5mMX+XUKrFEcnTZC9ycl9nytnx5EpWYF0QV5tba3ZQIpvjpX/
isBvb+9m0tmKBihf1dqH6F8hsAWfIb9IqbeLHGJne1cD5ALMaWaF/f4KkUtYmx6ycTgMdlqmSBFA
R82qwQetOYFyR+/+TB3/hDSzeK/AC447QGFfQl3KBTal4svYZc4ywR9zn0Nkbi0BHT8SVoyQ5AWU
Zcw6tk8Gou5UqMIj0o35mleQBMAnBlEGDwXlMS2Ceo09+HT0yhHcCFd50LayxlcB8SCqhwg586Q6
DuAfxMbvJ/W09NiAsHniGsrhQ5gtSgIhOMxg1ihxt4b8ChMCFG8R/cTSLl58/BdCRKF6SyF3sMqD
kB0aXlan3BGzqGXrvjtQHknt4Ftm22oxNSICMipyd3VTZfhl3fJFKKgJBiL4VuT5D2n11Rdalvq/
tr7kE7MAU1XkeL7rIJ1mEx90tz9zj80gHJq3anwCWie6VP5z6LWYeCGXsSNdBMZALsq3IuOQ4rOa
9tz1pfcwuA6kNeAXk1h1Y79k4GEsPD2IrTmIGDOryUfTjAaq2ZeZfoimMD8kTtavWTXoS16JajEg
2/HmFdNDZnC5UbjVhJY/60D/5Y15+GKB4rkooKK2RfHnZ9PU9t6yaxRvWj1+ZVReaigGPVaznwGM
v0x9b/zaHUqeqHNvI/VuTvRKQK25h7rswpz3zfEfBa7hmLmabIOc+s2GKBs6s+T/aPuy7UZ1tdsn
YgzRCt0a970dJ6msG0ZVpQpE3wvx9GciZ4X8Xs3e++LcMFALcWyQvm82ZrSiSYeVJYjjyFW6WfUR
TKdCnwMt3e1plAVYIJFe7FXZD3KxD3q7RVaijx4bVBengGjWTHVsWNUvUrd/biznrJCECnsIlnuy
H6s0kAYuYUETSEy4Yg7yJTm4FJqPlIybIUIKSIDw/r3hYK4agf2buuU18l3tGwQFbC+OKv08gKyO
57+OWNzncO4DM6aG45O7D3fswPpd8e46mDI4tZYPMWDeZ6catIJZHjjZt6rizdKlTrrSqjr7FlLn
DZrM4szLgT8x0GZVtWSZu4Z4AiR+xkGZxO7PMip/b4WkeeX5Gpqu6TeWF84OWeIKEoco9pp8Av/m
FI2CQFnlH2lkl7dANNCR1c0OIpKoD7LgBFBdeTMbOc/YoEMXvFhaTYMlOFbye4DHvx6mOkIbsbDy
CrKKY5epQRWBFBULcJboPBO1nPdGmlxYmbEFlhsEL0rerXiUlvuglPkmxrJwmwK5sDPxA12bUdtC
IyTVlyTowKWIhhQqyVF/TRLme4Wb1c9xk/uzXofGIAnreJZG0vxu+GMOuMh/VUW9lLHvh7PBXrk2
sKhQbPRnbRzwYAbxtB31afOzDfiT2Q1Z9LsDmGKjMmZ9jbyA38YXMmbTcpdvfTzfLqoNGZ17mzmS
4j/bVE7ur+MY1NvmnciMO3uAWdwBqJSFa4XABDfW3OZFCHLWyJFuAqotLZEUgLriG9k+MRJssIwP
foOpuAn9nL8hFqLjQdHHx4Ql5pZA2maZRgZ9citksTmkWX5FjodfP32v9JLMBiPTrq4+5KsGi4Ft
H0AuKSix3iyNRL7lZbDjLGkONYnNFUUkb4bAZ/AbkNM0s8zfWtG85Uguv9I2Lual2w4nkxZyPZhG
sTH91lrGWhLuoJTCl0lY6zuz0vmBNBDiB+grfjVF8gIdgPYXUC7LNrbC7zKGbkfhyPAMYgSeNGUW
roOqMy80jENsiw37BxV/YMkMukGSmeIA/UWApZ2+ELsxPylGvoJqACLo48zSJeRQ7XyYEWk75040
b1XB+m+dK+WSZhZijSMQq9GtOWk1dpOJKPfgNXGPNBb/1uYR4Gr4eqxVkQ3Voa0Dca38prmIPH4y
xl4sN5N12kiI0oxFBO8Q+dTCn5kt2iPyCfgoCpCRJpDUwCVFppkjlv8JtpLQGNUgOXVSVTSj0BpP
whVyBeYuiXsQLgLKVlZR48lAEm1e6217i53emZGqE380QXGJ8O0IZoW2iOMYGp5ZVOyk2QU/mkEH
sT/g1jMZjveFgRb/xIP6xW8s87Vo9GHdplm4UEXGoH+qafil3VvxZ4kscOCw+2/rdOcv7z5o+SJA
bADBDxnrvzC8dTGAIu2U2k2wTAe2yTQ9WQ7diYg03tai8pegS+Y3P8eyxDJS+l4AFxg0+BFPfSV4
jRsZH7EsQHdeZLeiDCF5nJvO1D2F19196gQE1+297zi1PbJJar+BnKwidWdDC0h9kuwaRHzh66Zv
+zaP/2jqzvJ4E2VnK66MdY59xzrI9egcgDXqOVoe/JGCkR1gUa4GdYLGiIICpzEAN2GMT4LCTvmN
QqrXGLPzIQSvbrFA8nd8gqi2z5KMh8e2cRxQLvQ/yMoAMve4UQLjxISGAXFgqw1plQdCF8I3vgU4
Ib2ZSO3O41bGxWti+zNAzOIVgGL1ziUC3Ex1Ci3peteMh3tLZknmqUqRQFka6s6uF6Q2kKTOcFA4
FwWHUWcPmJiHohC2hHpE41hrkKWgDdR2HRbgnftEdQOLTrdrd7pW0n0TO92ihrTGM6RKoE0/fuBp
sYcYg/2uBsHgA4No1C6JiT2/GlRDon1BQtd8phCjDuzkZBhF+N4KsXCNGr+SMsg9RwIMA3bfd9o4
wzemN7UHLot9JTIGLTbmzqGJLG0N/iHZwC8kPNiACyytQWhbFlovoY+AWgKQzR4hOrYDPjSCAcEg
bhk4cXhXCvnLB7y5sfAFAR4PeI8uehYxsxecVR+DEAjn90HYtpafg6RCClSQ6qrgNnIfFI1XGrdN
9yv5hiZuxHeQIgEAaNVZLF1kAHbyl6EJvuu2q++hOhtthyJiWOwiylj7WMvWfR+srTEGWZoEgs6l
ZPcYJOSlZuN+87lI7LkgwG9qmu58K7rf9Yhzb9qmX1aIp6xdO6JjdWlG+Tmw4m8pTX3Io4GrW9fG
K2QM/aOqUgdVZGmyROA92j/UW7VheG0qqkUmr3Fryl04CiAiAwIy8Xg2HVRdHHTFOs72eEK5HfZt
5CmLR8Bx4tt7faSgUgd4WsPNnL0xIp5Vq2yJva/YU1D19cZIY/M1HtgSSTrnifQ0vFSheEpGElhu
1Wytp7Ez1wbDXGgt9IDyosrWAvH3ufrV6q7M1ky67b2oWlMHstq6XNlF89set2Y9gPpLhHEcVKGo
RfqhBP7z6ufvpqTavmaSHtQCN9SXnJLycF/zGq4DpxSrM7o5gtNYzsRQdxMkgnpaHQJdjSUZdpnB
HHIF4b6IwvTJHqKv9QN2fX1mp09jf7tN2Ztl7BMJhH/agGMbt7BcUXfE02KDpb87F2ZH1s5g4x+Q
hsMsbRr30MRh/qw1wULtMyUkcjcp4sOeiI32SfYhhKBdM1qqRKEfp1Bbjy22j/GRvWbRuSC6fAH6
7HYHwQDrZc4HUyNLrI3pNvVb7eB2DbaXUVN+s5v4HIyxzi6Ce0aa2W8i7iMAxRk/lbBH2TCtrlc8
YNY1yRJj5gKr8t4Y8BOof2fgOrxl+RXB4Bwkwj9PNO2x5msTDH6yaPa1T1Y29I2A3KdSDsC+jDki
inDr+HXKaqSMDK4HS9XagSZZ5vKHC0sYib26j3+nBypBc0w4jfetnXNor9X0rU2rRZ00+s80b8mM
6fFwSbBIAhDQcZcJF+w5bbqb6lGlHBtWnjw3RVKuWjfjGz1py2s7Bt9UDwrhicLu5KHAM23ejHoj
1XgQBGQaEqb63NVDiX29E6GSOhAfb2n0nPb8aBpJeVYvnxwlDCjO6ms8tk2lxgy+lD7H+T6+iP/+
9meE/vX9P8JtkPmBZ6n+Vy0k09ZqLSC9vA1sW2m6aDc8BSaJMaubd3nk7BQxQp0FrY8NkAWOEwwc
fA1Yss5fthlkf0BOAQ8fsYldafUusufkFtOYLRw8qlYScvRLB+LangITK5BxNGrcNDn0iUoQ1jhE
jXYOnqwv1GIvmRsbJ1UiQT8zs+gWc0RtdCfzt3huV/Mgo/YbGNfvFEC5S8Fq7RgPXT9LwTA7SqaV
iEH0l7DpapD/2ncbSrVvFSJrwC508jUyW+7xKjnHMhDHPAILnbtufqwY9deRLupNhd1pij3kQrZl
99QbZNgnvP1DH4zuSZaZ4UVNFywdhqxCgXfdO3PqmYnPbh3rkbaGhdcPWUEHLrXSAp9HYM6Fzqrv
On7tmVHQV0ta/gp04GzllEV7CZ3ikADK+5ak5lzllUgDXSIp8vBMo/IitDDa9D13dn4GLoo64PUJ
hGJeQm5t5AmNvKrutzDwvkWGhpfsW5j7ENo0SbVzqWxOSInhVdpyuTDtvlxWsW+dKjydPOGX8EIS
QBTMwNqGalMb06vrk5MJGNx3HYCZWV7AZcSnRYENj1zmxH0N7az74bowGStFVS+ioY1WTkV0D08A
8coch88qK+x+BqDDV0EJe4XWvHWZxX7bnXbBpnjdIDs/lxSMBRkbXtPozUykobuKrYbt8r7u146r
bf0hzxa6BIs9qeGBBXT165C1/bIDLm6Z+y124FlzMgrg92qADn+0sTi7SLb+QsoJMRvKvMAP3SXk
gpptAliMYvuhw5+0wEwOMMKRyb6Hgv9FHcqS6DstBoRvrIo1rfJ46tqLws71g6AS/ANRfIMpw7l0
suIGVO5Nhw3QCSJK5DnX9Jc80OnRiIr6IO3qDCIAIP1pFGEL9yuCRRIcMIIrA697E9CUWyBi59Ze
QwAaAu2hk74JB1HjoiXVUhU16ZzcAttDmCGIY+s0/SzQsuzN0iI+r0gLOwjWHgDTdIF/hoqYYtCE
DGclNJviIgxWKewkvgiJxQhiIlwzdlGdoTb2h0bzbN758hmZkexUJtEzVif1UfYRfkmD0LdC1N0L
cfGkBjQ8XSFI8o73rrikbmce+p6u7cQKuQdBLQT0LEDQx0YifXHpekq3xRD/QI4RPWDSJTeMQ5fs
XuZQxJ1JsCZnfp91iwKR5RcsY9oFoPd4rY1Fx3SYR5jebjLoMy85K6QnmhrGVK1jZrv7KbVabJOw
4nI9MdbGAV5QLgycQnEsRMi2WS3PpYzsk5s2K+w+FxYz33OhY4UXNT8ETMnOQ5MWnpG71bLib0MF
oG+EnY5so/q3sJ6ES8VzHYdsX/oDuMNlAlpF3IJEAlefMyT8/DURcCAq8HM+p1pbnLPxjFr6OcVD
f6eqVGOX1+lKCDPwVBHgpvQIj6YfMVLCeU3tWxWTbiNqp/JUkfJgQOQt/h5pmXODtrC4pm0OzyyU
ihyMTR507aInvbYfxgPQZB9nSWx2qy50vk9VU7epLwOjGKkNXP1zJHXqHVC8v0u/cLd9WUcbt/UZ
KKF9uuaWHhwE5/UqrMz4iFSiXJqFWZ4Gt6ILlkLaQ4jgzPBmXudpnu6gR9xsQ/z81y2HN5sJpdSl
Iclw6ssmX/gAf1zbIYb0tCXIrUguVWUDdeAO6QW61tG6s6pqEwWsOUnecsS9kurN8LMDKfFLh+nV
ptWz+o+oak0PSL30bCLtugaQiqy7oo29MjdAt0MUdaM7mE3Y2vjKEKXnUlP/7mBjYZDK+QWrnycd
awivRlTwLEwN1hhR8dsCqSzEs/At6HCHsJfKz3bG23Ulm6OLn9IqNlyx6m1gZQh1EVtwQuOV2PUP
w0mj35lzAEoTAgv4MZ8d5J7faGgW8GDT6yvkXtplmTT53u2rHYuQE/QDrT6DYdR6WY1MQJn3XphX
yS8SYpsF863kGd6V2RL0wnw3DKZ9MIAjmYdM6N9g/3JADMRFopLpeGQva+KU33loDwvhknKLMCWF
45P4BW4FHpTI2mNHXDuXtG6jncnhweOmnTymbNy+2PaPSC8C0DIaudbDpl05AZZIkCy6tEDp/mSA
yc30LJVXmVoCCPOKLKusa18RnkCCBD34uHB2yzy9GKLOgQOo14QGyYYOzNnoQ5Tv8b+MV5I0zolZ
JZtzMcpV9RFbS4PLfVYAjt9z5t9sy6rPFIZTMZipwhQzs0S6N+ib5MAhwLdCBrlZKHBXgM9y7ghe
bhT0q4WwOZAibgNRK0C/6tadtdA0vcEaJrsSWC6YRWPv7KpLPNPqxKZtdRgbunr2BiLGL2Rd+nPJ
QO3IzfCdj89cGx5FRacVHjcQh5WMOBtYM8pV38XZNTAEQ7yyrX868LiDSrH+S0PKoiScPpfEGha6
Hr+5sirmeWayczoeQLAXMyPCF9V3NEObIRCkz4eKFovQr9hZdWTMsVZuZMEP7LMOym7gt9h4sIyz
qG6J3Ttn9z73fbLE0VcBUA2dGF6lFoQLNy+ygxYgAAh+INbPnZnsWcT+oLHJDtzE/jqsnwYT7hrG
YECwloHlXsHcibn6oQBBxRugrw3oCUTxWVIbm6xL5KkYD7BAlGm2xOaYrwvsFOaW0xqvkDv9blZ9
/xv5uQFIZSxUsNuutCSd1Q3LFwKxbzwuk2DYagke1JZmX3o8R9ZEahFcuhz92YkCuvZjLYNIY4bf
q558A2YmmQ9ujQUXKeR+8IEeSU2bLiPH7KEHFOdLl0i6z8u27aCk1D7ZOU3Xqm466HAv++hSuwbi
ahTwL6xGoEhY168unJ9mGbX4SwdR93mX2uY5ZiG2qMBCAM+9iswBFAEQEoDvgRCkMEoxG3hzEJWJ
LSAiVE8p8kwzkLL7jarTU9OZdUMDUrHmniOT01/IRcEFwWv8wL0GJlbJ3CDfiabJLZCnw9bSwDSZ
+dBO5nIMTZSawEIw/qbVPHkTJARgHXCgEbjsIgAeboFK7yCAZjpe3LvVwgGG3g45EpJByvek6LMN
HzL8HgqizUs6GEjtMf8qqbgGTnAANzoIIQ6kIcAStytfr/IL4mmgJMMrBjy2BrRxB6smUGqrZyeX
8IlCXAOhkKZ6jovcPbLYuuH749wGCTYP6OB/MsTpqBYzUcFK7OLgs4gEsCKIq4aorP1jU/xUBScM
ySKnIp5TWg3nGNJYsANtejATzOF8r4Pax8pIXGAvxi6qAbsFaKRo0IBBTSGi2CN2hgXwKKDWM1ru
2zb5OEvMIl5ANtKGzJeoG+Rh0ed+iicRvlcJ6ZaQzIcuog3JSY2A2p3qzD+oA74GbNOCaWVCW+Rg
Vw5eAGl0aUrYw5Ecj0WsYOlFH3qIo+CT2diVTS+qrnHzrRHXsIyKXAMCU2B2tYmDLHwPNTiSQVOl
lEdkncwzkdL2TD8MLiHueiWpTNYatpalEQxgo8kxhHACgnXe2cTCaxrITVYY4OJE1lsHUt8h7N6l
mSPR2spiyVwEbgse023t11iLjWd6DPmce6Uqq0NDj8jyymXX8tETjCBFUYAJKbTkzY/D+A+YCYyK
KFrzguc9zP4iP3gCFoUvrKjyTw7Bl4LH37G5QgK+rQDeb228WsaiOghmAFVrM0QHwGtDk9FTZ5uJ
uSYS42zWV27VIDYSB9IrPj5gSCJAOZmwKtn4jiHA39A17hUD4gFWDEcxPmjmRR3KEJRArLbapR6Q
j7qqaVskbIxy0yeVde8ndP2IhJ6zj3ObLYtoxIlT3drCuxEGb9CwvumhU19FLWYEIrg3i3YLFhPt
Mi7U/bbWX00gVuEszP170S7S1IukiJapUUQVtHbhgFFA/n8FCaYEudj8p+tHOZwDhNjit8axY7b6
iw0lDU+yZFjZzHd3caW9hFEeXwUYklZb1bdAygrGOS5IT41+LAKtujFT2F4HjWo8YVGEC4u/0uHB
Bc8E/2jnAFWBuuUfs8h514cheg3SqNpwEiIjxIL41QFbZmGJmq9VKxgR0O4MrQLoFbTCZgIqt7H2
RFyLXPH+AIwF1T3twFsMc2fmYKO5o9oAwGBnm2vbrJM5VEQcMKbiGoJNQI+BBw73PYQS4F/hkjni
+miVRF8VOV7vWkxthFhC6HcCJrpQYw0Gl7xCL9rFfWwL0Bne9ojzjZ2xwquXOfz1lqo17hD7s+RQ
3ouAaeGFJXuyVJ0zkSC/2VuQMxyvS4I4W1QtAmP3sX3vzykS2ivV2ewaY16Frn9vTRz4YCKnW67v
Y7lA4q1DSkj9CfEQah4yrPEKZjxrm7Lu1EH6fpnyodi78Q7oE37Taq/TibhpOu1uadW/gEXFDrmV
jYasIG9qZi9ObQMJOt4xcIc07tzrGv07TNqK472qg1jB0UKy2ScFdG4j7JgBNA+3rnDFSc2RwbwJ
micZX40GWCnNBJZ4nM4Bn052QQDiN1hvPzMEp74XRQg7iNy0T6lvR2veu9umGdJza8fPLYmDV/CR
jS18LaB4zfrgtYqbZolYu1yqVoAHYGpaJmyrWnOrekrrvDsH3DVf2u91mQZrI8zJvBB2BcUQp5rX
4K2u6ghJTnhaQAaJFXAHWUQ2/fM0GU8tPS3hxjt1+HJqpXAkjiXCB4F99UHCfHHw5z0xCzDengUv
Jr5tFz/Jt6qk2cI6RYG8qlI0ZJBAzcRPVarwR4O+zUukW8vwZaigHeT2yNGpWaNmMJc+kCnzyNHM
k/TJx8HSNlQTwWmqxoK/2CZ+8Kw6TfWJ1eoLWLQ63kNDHkRkVvpgC0ydVRfEI7DXgY6Z+LwcrL0h
DlPp+jP48EsuGvnmDo4/HxqAmqWekQMxEO4CdnruQusF/Pcq9PjogqIO5WiKos4S03bx887wDqdw
RlF1+udZkqcM5p0glDw0qM6qVbRa8KUVZB/YrziiRlQCsdf7rHXtzpJ6AHCvBakYAZbRuQ1yYR+H
CEuFbTIe1NnUMPWbGh76/RddpukHAOJhbDleeBqnilOf6Ur/RZeHqaax/3iX/3i16Q6mLg/T18EI
zHtofrjSNM10Mw/TTF3+t8/jH6f59yupYeou9U6Wyzbk1+lPUPVT8R8v8Y9dpoaHD+J/n2r6Mx6m
mj6w/+lqD3fwP43998/lH6f69zuFvEOF1aGZexAIGV0ZlafjePiX8pcmpKIwStkbq6H3cvtpgXwv
3wd8Gab6PpZVpZrq66h/vqPpqlMfgrzzsJhavs70eL3H8n+6PjYz2HoLK8LqfLrifZb7dabrfq19
vM5j+T9d937Fr3+JGtGAA2GXoltOV53u6qFuKj7e6D8OUQ1fbnWaQrVMttbTDOrsod/f1f0XXf5u
2N/VTVMBU9/OJRx+ZlYk62Pbh3RRARHvqWLYjZIBVlYDuYNWYLRsj5SuP9fcOodndQ1Tv7piWFGO
zapjLwNg4gBe2YOkXm2NHJ5Nc9UcdAvLStgBmF8w6FRVN7BkVzKsAgujMFaGNOncQlLJA+/PQ5oB
0MvRru1u5qZ83ZSlGzh7kPRUp3Y/xJo3Gb0Z9GPgVDVZwfm+GUHluE6++7zWNhYkn70sTeMVclKI
R5E0vwKVubbKrDlCbCm7aoi+7G3WnFWb6lXil7tkTtXPQQvPrqqbEcNKLESwZau6GD7BEinD0hSz
qg5JkQPDZUUAC44XUQ3/5dUNtztT2/ARRP2bKzMJ5SXD/xFkJiJwmSsOA5BYwIFB++OgyhS+w16f
sI/mqcH67OJYGrrkPbrk4mOYGqsOqh/7nMUu43CZWyDv6gUYLWYVIQugTtUBUUKIlE7lL51i1z0A
fSlXX8YAefpn9y+1EFdMXK83iYBMHzT84fLmHDud06M6S+Bd0XVZe3iox4KIz7E+xXfoYUDfhPsu
DqDW8Occqoc6FNjeQgXK6VZTnToLE9qtQYP89VCvJilqd1cVg7NVjaqKJmKZEik2JfD2wEwiTwgj
JxsfEfUyp2L3etWo6tXZdAC8ztmp4qAE8NSpi2SKX0UfY9Ww2uL+nJtVA8+ztF8CAtB5PBoMBv9w
Vp9npY4gCUyNNHxrAaFG2M7plxHLm7MISHOu9IJuaefeVNVUD/mtm502LvYa6KoOKeDIS8cKOk+O
I1Xd/RpqpqlSXcelgbxfRzWQYviW5lW9UjRddQYdqMsHX/eBugsRPlbA333k8t7PFWdXsXchCwu0
QzNn0OUMkcPdksY0YfCelmm91UrNwbmvker/nDe6WRFPdfebqut3jW7Ambru0nkdmR/c6VhrmYvo
BtjR08Esaoh1Ipqvqr50eWReq/YgckHH/tLV1HyhhisiNuQLZhw6/zBOQ8zaMkGUrhPX2YUjKAIO
keSPNIc60OikMfUIHV2HaLBIPWPzAPqJU4DPl6qSjm6h4L/aCIDM809sEDSNdpkTIHM0RgDxS7ly
ZFEhXAlZPHWAIHsKX7mmu4vmFUpPeuzXIBt27weohVhA9aSGdFxRX0aFgiVvqmgeQuo99IAUzAAH
SaO58Fl1KYSsLqpOH+takLphOYQY7VKVVfPDPD2JTnXrB5vOqcW+I3a3ZwIZ4pkqR1Ch37nGMW/z
PpvfGxB8Ah6gp+2PEOY2SNwbHfSXg2I+zdBm0cdcD3XhOJ9vHB+qHcK1lWb0l/bTJfTLe+XDRbTy
Bw8xBP3LG+b+2kEKcHfvo8pfRt5fMsLnxAsAevLA8IM+roaMaZrwVwFe2CobzebUIfk8k8pUbiqr
5k7E9xEP9aqIHXS3AvL/Wy1ad5gh8AnWFAOJObW4dpgOmV9/FK2gmbWAiexVo6q/j+3AxvGCoRoW
0zBE1f15V5S6d1e7tUA4BA1KQAzQMjkHCFgvFxqt30zZpsG2yajYZ1GGjSmvy000JOUmNmEKfhU2
YgekdzO42qNPNR5iRVWQDMjoFlk3xCGPqsoNjdzDYlRAHqTWSeoxA2b3Q0+HNV5z+glkVuOkzlL4
gBoDbw9TvQHrtn1q2NAuQldGAKqd6X1hryhuGxQ/VE4HhPXwlwD1PecaGzMDYzO3GKQqP6+m6urx
kn2uISWDq003EFZZve9q6361L/VZUgIdA188MRibIeHlCnFq8sTaFEKVmu+8G7DzCNtU/HCbTHgV
SP1n/7MvN+nw0FfQbxUuk5TQUw50pADaGuJoCasRTsqCtQm9JnFvLh2OiCSQDh91OYhVeV/CYWcc
cR+s5hHhGNQrQ3dWjy0VdMz0uZrR6cO16vI4ZJwb1FoO1XeMUK25Xc4Tg9LeOQGzni3cGkLD+Nc5
704Inogel99DJ4Kuh10np7KK4f0LM8OlDZ7LTfVVci3/ty/pBhtpGkAfNKPSZlTHK0lxBmq4HoAM
E6M4woiJCV011arYBqqVugA6qFY1Nm+RhyTMtFjl+ZjHs5Ann1WjnxTi9YjAl8BPTUXVWo5OVKo1
zeEqU1kANNU6VH5ZO7P8pD5BqAQMnvFsapjqwrEVCA595URgK6h+6iCgxnxvAHfjfUCGbxACSdRp
gLrEw0zqEhJqJ1CExsSq83TtZLwpoK/qQwlYk0mtYuFIwPG400dv4EHBDoa8BfgAkCzkkBoWrf5W
2jpAVoV8krkAP0+LE2TCA/2NZoQi+Un8Q5AMBAaI+MKOw9WsWZNVmx7x3v9uVr83oI2hafD3weJx
YwvXXul+B2Y28Fkz6Id1e27w4DUshk1QItrfuNFwy8vc60dhNPDn8qPRwjYqGHuBtIi1swOPGdXK
YqPEn4IpVauaEqw8sVet3CJfpsxkhkQx5nCb/B0phQQZBpYDQU/bK4Hg+KZ1Q2cJsyvnRRv4Ub2H
px4JgJ+bglN7GdY2RJctqFOJWTXY5Uqtk4eImzuLZt7DWhmkSqzAB0LMnR19tH7UqRZeV19aZI/X
z+y+VEfCZ23m9VM82jeaSQIVHaveNkRo4vhZRFI0OKjDkNENyNHFwdHgZ4eJ8nWtu/yqDgwAjyIG
Fk+VoG1hHEqr2ZmdBQOYVKb9Km1Fh4csBgz4/V9pmjTe6L+1yiFFB5OYhmyLpqUH1UUavjg67rCa
BhjOEK/xBAWrXg3wSW57DeTT733u1x3iU5Hn4X0SE/KOp1Ai8anuggKGD9t2356pvuoA1HQyB7ZJ
LK1x+kFzC6+HK8KTlsxJBG3XvK3Fkwwqw+MCxreqrgfidg9U1Dsb9V5VVZlbkApKyYGOVQLo9GVc
OVhFjsUCm76raX9Tbaq7FYFHylJQdhriW1uZ+m/QDhE7FgRiJ/0eKHR1qg54vGsafC0+Ozz2Kj9b
VB9V9PMmKGeqDKkzvjDsobvPOfVJ80j63jRazWtX8uM+7lOocpHSGxFVsHro4tQEb9SAPYd2BSeV
lllbt9M4sIMDwak6TGXVrnqqZgqprI+equxMPe9NqisSEtLTA+iMqE5qDnU2XRLeBJrp/e3VVE/s
UUOoDgKZSIy6P1EIDM6jXo8XqtixEHWd2Z86d6AzAQ2K5UODL5L3EPmWzWN93m/DItV3VVYlDuxU
MEnvPhmyEMfACBqAk1K6ZNhZXiBqX838ahAbVVSHuHWvxOqivSqVUaRfWrufZzAQOuVjiVlBcAEx
cxpSQoXj0Lb22pf1wD3WNlAZYOl3HfRv7kHjZcBPxIDYnxo+Xri3QrGseQqcUll5gPeIS0VJ+AQi
AHCV/pM6mJHTAEFk+9tkrHNrAFWHQYO5y1hEtr49ZYGxLS32McDoAGGwYSSoqkBFSxd06CAbO/YH
9jbbdzn9PfUHNRDwLgfudmOHsiulF3ShXKvi0BQtwGgO91RRcxPzmhUvaZx8XA2qSCXClw7dmEkT
A3WTmwjauKNvGbREI/xlUTCHxHp+UHU8twEinsrWxgRRDlr96OCPg1QvVVQHkzsRcDR5MH9omIrw
brGWoe0AI/hi6i58cqQZwCrFRbKph469DeDjvBH1sEQWHtL1Lg8vhLuzSBbpX1rVWAuWPKpvYrrB
kxoPcv/jeNUjhDjtvcd0hc/rq8ZpDoCCoeULEDqD1P/SDqHhFVew0Js5IO8cXK1ZgJkRQEjAFj+r
Jgq20YixnqnercOpJ0OzP6tDA9XUQ+HXkLVv5DlzQPJIIz9dqXuCxDQsGexqfy+5SKPVmt3PYvVx
fLaqu0v/pjVBSOzL2HYcK8aPLiOxvUauOgDDKQH1Ji6qLeCC0JYCAPbah17Cx4T/WJOTiG2dPvut
mu6dKr9dJKXLF9OYQOTJTHbBxzyqAWLG/x/nma7d/+f7abuBeKYNhbIysc19XhurLjLsTeObWG8l
XWfuZYlpsPRKzH3imNG2BwUYtpDmXlUJ1Xrvo7qXIOUs9IaBSzIOUT3V3Kqo9XCPmJcBBJ+auPx/
rH3Zcts6sO0XsYoEOL5KpGZZluXYiV9YmTbneQS//i40HdNxsve5p+q8sIjuBqg4Ekl0r15LeGQk
93xFCh/RhOSh+apeRXaUvN6lSwGcz6rUudhBE8OD+l2kr5HU0A9RlRmAbuOe3wZ45EFiAmOH7u/k
Ry5H2F5Zte3u9b3GH6M9snzKHX4gwcXuUnszFi0H1/Evmyod0L9DZ07NZnsO5h2IJcsQKJh/7plR
7mk+mWiChq+Pi28KaFHkfHIMfWafTCaUTZyN6OcYyhOwEtVp0ozy9LchOShEgNXarCe01v7PsbRS
GgVfLROMaLV5KxWurOlMB2hlPsulrUwViP+9ef87DnqwClDBSGbaqfeBG4uGDDBeJY8AmJXvcWSi
Qx32wTsZ7hTQgtTnoG3LgrNmBWg+Q31Z1zNgnEedA8Ac37g0+1mXHAT20msaGhVa78GRpADAPBXP
TEMSHlkgEI7KYLzRz2tMeKe5j63wFqBZ6RmHBD9bHe8xULgwM+i9bYvSemh8E2qSyxC88/s+AKHJ
Vmmc2RuArOwam7pxAkX4eD+BJsUQvDuCBE3c+zoOTaSABbuKmGv1JW5eY2wmp8l+nUCz6GDzdJ5K
I5o/GknsWYDSuKVdpch1dmJbaBG/lmi08roSeTLdMCCpJ22+orfrsjCbOYQcAguswMyG0hsTP7vA
0A5IDfMrSE0PahyqZ61r7WhdPAv0il1b6RJdq5w1c9y13HIiCGln4pAo7J85UkezFtDperGmay4f
Jg3A9R0DFlMCw34ke9o67bqCxMd2Xmr5MOSmDxhb6fxBluWKZ81JrH0eswCECdjYcbmftCOl3wHq
j74tBVv61WLUxATcLe0XKRyYb0SCtH6OWZZYHIttWQZqP/Fqwu8UWvfjE1Joz2ioVB7bQhjbotPL
XZvV6SOY/L4xAB+//x4wRhC8qAOkZYgKSKjok+Eg8iIyQDU0uWtW2fuhLocUTF4KXobk/TC3MAFP
b4GxXg+dwc9ZAjzQ6NufgW/V/EOggS4dTTxg+apLRSBNE+tn5Hb5maKbsXWTmg/Hov0nLQz9EILi
6YhOUvxXVQp0KtEZWtQgEYMVOubjESkh8goZQmd0qBs0Sc2ej2MzavnB7L9D0sxEX7SMo+VojCRS
h1bo6hCLAHTtQdJnaIPGgU9aqOzGCgn7Cc+RdW9Uuf1PmurZEWjgEqnPKMuODRBR68TytTVNauzU
8aKui/BulVuKfoZWM7rWB4EOQKmQLodgjRIXJ/Q7iJA7r15D7evrBGmAMxrwnrHrLD53WTyttCLy
n7sOcCStL8SzX0XGymmb/Nm3IDtYFIEDFYVGWSkGenY7jo4mlA2cgwZ12rlPW49jfx5qRPUAtpp3
w8VLfXX/v3PTNIjW1oAteSu7P3kHeAyvIw3vCo51NiXbCcpnQLEL1AyPQ1B5ZBsBuZzc2S2nZH2h
ebVcQUdDl+dorPbsWil3oE+xvQRtu19YEj81aDG4qn3FLkNWpSuy51mvu5kKGLkjQb1of8armfbZ
n6r2gD9AA6WSLPmC7rZm1QSOfwcs4PRQKu2V7AHLqk3q6wYSY7hI1LSbTgecqAXP5nP0wsN4/DFM
AeQKcFu79mU77aB+Uu1UPQsesB0Eht7MzR/RC2vBf0KRoDcTVzMGLczrmzX4JtH5BE1HFxQWKXqg
3uTnyYhWg9QTwkrPQONZl7xSlLUSGHiavZ0FOVKlZIvezhbvfBaPxbnLQY4VBeY1xNvrHt9FfkcH
NLHrd0bsQ7URyoGrDw4aiti/lmVm7yl2iQDPOzJhBjCnfRo8gNwvv2l1Gnu+Cth/0aBxLFbKcm30
Vvq9HeP1pIvxJYC6mDfVyfuIRpZI/jOCeKLSOFpnUQg10UBBw0cOqs0t2G0y/IoUNbz4pLMcOpZr
qOAEm0WUQ9qcWIvmcoD+BiUyjg44QzvXkQ7yOqmNH01an4VS1mgKkXuad9Pk2qgBj8emPrdSapf1
SPjyyikfBICJ+8FW2GacSuUJGaw5gqPpZ5UJEA+ZMVqictSHNcm3DhXwryg9a0cw67YP4FEUd+A+
3/EcH3utFqLYGIINLsXSgavpV1DYaUcaVV00oaey34HPvbnH5nLdTzXKkj7E3Egot22Qhys4siNT
04pPFstdaoEGPSq2w5BTcanL2WaWtrJNUz2jQXGdhlqv3CJfCA+s+4WJThnQ4tIhNFX1oBjyAKx5
hrsIToGt1RlaCrpvGe6NqBRID4XLnvZ/O80DiEDWaIdF32slxmsk79cg+zJQw0kNbOvRuJD/nPw2
3yySnhNwt1D3q6AVKKwd2T+qflJIHvPxmIpQX01g4XApkBzLUnQWJM02flvqQ1hiXxRHy5poC8oV
FrttZrhta+b3Rplio6kn8bZmbeo2LMJOU03RON+p0BnV629DmTkb1qsTpAgsKFBL2WqytU4/rUdl
bK7k+FebKueiww+tqUsMTUnrZlh3YtRcKjwuBNFz2fJdHTOEetHGH4ZPVLWc3TN39J/nc3lT55Ck
mzmnu6IzN33RfbIjF+SXK4ON6XkQfR96iYJWTyv/Y5jILuN8QIYu7dstjd5CW7xuXmp5eLPTijQi
O0W8xZNdlwJJb/F0SQp1XswKBEylZK2mQ1H6ptf09bRabHQm+TPPrHBAY0sxhg1eQvTrv85r7QFN
QRQ5JBWktIbE8ooqeR+zrNiCeG2LatQPKB+Yh6oy7ua/Bw3BeoW2aPwBln8RqmxzGJns3EIV4G3q
PCTPBxsyvl/9oK5WGhtUr2lxZyN2gbLhPwCo7y8BoMXAsGor4iBogio76Tp4QimKJllBD/YFSWX+
56S2Sc6vpRIt0qD0redodysTAQ0pyDOvktIczzQOII+z6QVKiWRTZMz7QHRde7hbWfNsciMnrKGy
iPwbsNccxEPxTx2Vt72SC35Ph6ntLdcamsBbbDXa61BCVINVlqs6tsWQah+kcBgdkK0G32qNnHc+
+mBwlMJhoZlwiFG/UMA7c9drG9DZZmuyLWsgJwfcU2NZ8xrkMHPNObMAr5ryUt3b9YACSjfTpA8f
HXjn+I7Sa79fFq8c/AxKvcOXz2E7MCiBEkaKtoLUsL5yVqDP2tIvTQ4VeohD1lcZQCYKoENsvTdR
qJwIsLIxT/x9rWX539cSRfvZiWLtYLNwZZlG80CHWCugeK/53auuTVuAFIlNjr7v1LR96PvMue+z
UOaooCUzBNBX9VVEz2MkrlCLz7XXaAvtOPcFtjIfo5fr0QxVrk82oY/O/Yj1adSV2nOUhc9jElnX
ccDrXpXwcE9Dat1xJuuILrTmTD08WewE11g70oCCQjDTo5dRf4xk3w/ZEe1vkx6oqdpAM9i6g3Se
qzX45dAMikEH8uullqXkpSwkcSG7jQ+jtUV49Wv0+ck1VHRenQZcJnNkZUv1802ghgBZAKd/H2b9
XT2l4kgmOpRgddpCFJuBzBFhyDyCSz5GnGoAPJAoVnWoRj22oCQM2e0dbSUSesTRKR3A4ei7raZp
K9qmkI22JXS22JYZH2y0gI6q30q1i84L0QAKyBD4wt6RhqFZ1NrXanqc6cTQ7vpKGFaI2jMMBorM
HuKCGwX9k5taFkinpMw2aDNINpWspi5eEbDvowYEDUp60Rp9Spb3ASZPQ/KWKDnO3gUmT3B6VGnD
ee4Hx7yU9CYTvsnQNkR2C11E0DR6mkowdfkaGP3tXjOe/I69QJApv5Cza9kKJHnsscpq50GwcEvm
MIMQHx/QhzuyyHwaC7XZ52qZuOQ1gkbxAidGHU1ewIf28XyBecnR+nABFBPfXSCyG3sDKlOgXtHm
0p6MMFljiLQLDTMDgD6hsXWa9AcQeNqnzheR2xhR9K1CI8fEwH8KITh9M7DCBKlFkXwalfpKAQBQ
WiC7CPhlmQl5wPBbpWET7Pj653TKjA3EXfC1MsBan44Z+GEkZqWXYJflQLYcwiugt823i92J6mFT
ASiJPBfEwT5MpaFCYEo5F3260It6W1g8xBG+TEYX1OWqk/oUdDCLDokqOq1jQLBaeVjcZBNTELrT
gEQQOT4uMa9T1igUIwvtclaDR/HtMHR9c+hLQJfeTAHQSCc+gmjP/XWKlsN+at7FFG00bpPW+dYH
Y3EHrmR2rpUNDUANDZlnE6/js73KtmQnC521cs6QNOyMd5vFHEBQEpx2KLL+tui79Rb7b4sGEMTq
8yayrTVD55TcU9AGxPBtczuOyQuZlsOH/QcahT9D9At4WjkT+DK2ieIR2WI5XGItuVoVRi/zDoi8
836mrwYXgCb7GPOsQkonr29NigY+VZnQjJJVFniEK+tRmOhMB2HNP5Cwsz9puH8ih6f5pymu6yPj
AEJCv4jf8DcfVqHSqj+U9kI6X3KOUbHXOb6m+KcmiCDNnRTC0waxFlmBXTEy2i8t7s+rHiQul7rp
QeehBth9hdn00ljgfgBfpFinDbgcrUEULioq8QXQ43Fv2kLZMqsprrbmVNj5oA+LO6BbluRhIhru
x75hnz9M0tpaAduqXlzbGrwHtmDWXh8ckUF1Ai+Q6A+qrU1i5Pwpqce7VNjp94Qn6KTE29sD+DVr
9JgiIlRU/lQP/R3lz/4W8bbGv0agic1e5+gCdu0u+QReiuyegA6dp6K69WSIpkYDWPhIgIoiVM3D
CI6tGeaQlRxQT6hhbPgI9qoOfLvbkuf9uih0qG1LJEScR/OiNL91aVEBtCQtShgKNHZa86KdJjov
hmgJoMV4TVGt4T5Qq/wEbQPsQCBONg9JpJ54YzWYkDsBw4p83SG7NNWxmgP3hSXe1iETBD3XVqxo
+DODvt8E6BGNVyD5CE6TyZJLI4X0ujDMv3chEFOt47yISfXdFButOcJo1X4VAqTjAGm3MZsYDVRv
+VTQATSXokw1OCAjJyh/uhgN8GBD5lLB1oVmo2hTrRg4H+QDOTDdYpyQXhNZdslKcImSrnlXxSMA
VX86alPBXkI6AmTU5hlJ7+BbLB1BXOonxsFDfB6RqsqKRm1ur/mdgVvZZkSBmvTuXL8X6tc2eYZS
aPYdmT51HTliutOAbzqhgR0UYa8BeR95daoAz6fE9la03cZQW+toCt+wXKRLkk0OIkWgjKAxT+5I
YdYxwr8H9EPQq0zRerdPGZrY6V8GmLXHgf5/7kYwfSx2cON4epqEz3+JN6WdRU4BZGMDLrIC9B5p
UuNXKnOSNFbtoF6hbGxA0A65C6fUxpVuZi0kYyv+3KDyUrdIQiI5cBfWXbkilk3wrIDSSgHfIQ11
U//vSZWmA5yXizOSVAXob+VBAU8l4IXQz2inXzbpiCFTBkWYAbAn1fQE2I1Lza5OcSPENZSHfDS8
pizA7i5HdADgX48avHRKi5N16qVDrZhGoHQEHweQfZBEDo6LKR7r7Dj06hcy0cHsnGJvq6ydZzZR
He7z2vgJiZ7uCO5PQJ+7MekhDlp0axChG6gxDSXy7dJIHoqkszmcxnqQ/cxTVQVeJhlP2DJpXjX1
w4qwltqA7hu8l8NDY4qhMzqAJQ28BclpMYO+FwDOsuteJ9QNJLarSb0kzIKUkdI6Fu7JCsNfrqt9
T1SB7cYJF49NHyKPajhXpgLLFY4l2ENNTTmScxpUFQ2VEFonrw36px1Eq/01eW08as6msL6is1g8
GuCCvkEOoKjrulsXtXKpBnCLUWRhoDu7Erm6p3VYjZ9OYwzCIy9ruuGgod8VbJj4RMBxxPcxKw+0
LEUACQnCPqV6oFGUg4gSW87qRKshZ9WBxL4SoNEyoTeqQw/P0Hpsw6aQffLRzIqCRwSaKCiR7gZ8
kfccNLpndGXj1lwH5WMFcoyVOkCZrcAfzUfCJ4BcUOOqQTzuuiAH4ELmVLGd1tZRFFZgxcMwY0XI
V0AzJGc8lMDXUupotlF0y43bWFunfvZbYGhBBMCvso2aV1ABliU4RZbgfFmaS5EDcvqxvSMTOc0G
BDaqow8biiCH2YHIieaTbVlEMzpgdLPujuxqowyQpIFmFvr1tVPdVfmuDP2rPyk6qL+I0irIGIis
NHCkTn78PcOzHOQq0hM2Dk6hBZNsTGgHr8gI7maE0+kcCurK3Os6lKUgT+06znNYtOKypACEoqMt
wI+UHSUOyBE1+ggh7KZ2cYPl9+RIWYOad6E9gyAjPVhFkePG57CtnnXOXdlC1yAzIggq+NO0Vmsr
fm4Hu1hZU+Z/rezqbhiQkF+N00uJDR/+qkWLDpK++pno2ZMxJPlLp+C/Fv3L4hP2A5kb5mlz7foC
CQHd0M52OE47EVjdoVKdAaq87I8rF6P+/sqGvLISlnelKJBnKdIXFO3fX7nvkqe4zNR1nOv9ZYry
DUjMwMY96cpWL4TylQ/4njtdwkCGXdseKP6dE3r++wPq6NqWD7F6n4DQbG01VfnZaLpnCdrG/H9A
bYRK55R8VTRFfQ56K3EZfvT3QeorW/Rvx4coiZvz2MaTZzhT8WiFPgijQ137BiGN14+h4WMofhB8
6ziSgB8+hpicPz5GpNvFbx+jxovNmeM9ed2N+D1XA+QrUITIHkEFW1x5i9uKHOmOigOwfLkl8jsy
4W2rcZ2Gd1sa0vRwAlaJhi0f5+no67aatZyKxgD0mIMU2Zr0yO15aEAgXsuu2GoBmNAaN+gJGLc+
kEkYiCAdyVYHgUT9Sq4rkBzfgDDKrqb/Oh2SYKgnRgayCXqnnrpWfz008iwB/N1UeqBL5ciM+gm5
lZQjcSo9IOeBao+m7lWwVLqk66BryC6gBDKdwAYLTT31O5mhLgqpGBlFOjUUlU9CnMpKveK9xV9H
ZQk+TDHo9amXDCp0YG3f4/0YZNAR6B/3iwPSCIhW36LFWHtF6+8g19mtOfJneyrepQm4r8AwYYMM
FThr8oLz2tlT4S9jE+R4bdDLmr7vzcCBaQjDle8P9raItJq7pPeuSSM0FewtCbuTWDydkZeBxW3V
Sm/VAjvTDS1U10ESdplC/siIpVaOhKk+EoUt+eRo8clI9S3y93kQGJ4jS15zNJIBFuYPhvCSFhxK
9Ao4vw2ScYxK6ITIl0UqldNhjtZbji5flOaXgyMU4YkSb79DaO5iXeEAKUTiBcAut0yd5FlEdYlW
P9iJmzaJHDBZVOlst4VkGLN98SLtS7zG9J94fRtwD0PuZZSM7XRoE4ZukaGLkG6DbfEGMi6z2glg
B9ot5mkW3gUaHlxtO6DTQljjZ8fxA3fkGTtQdccq7qdJNM8fogYrlrXFQ4od/FXBf1rHTRQu7MjS
XTsPUeCUwqwDb8ZrJfBfSmWNnmHPRuW1kSvWNdVVfgPLjqfgeQPNFKM7KSn2a6RUw1INr3MsRBOR
1LGB7EsOaHrYHMnbpsZBgLbiIQhCndYgcw9p0VOYYQ1akiMPBjxSkq2ysEigYNWFt1JUFeh3AFSq
eBTeChD3g6zFXk8j2GfXFe+haej71qbSzVdvgm01TSXT3+bLCHJaaLDzDGjSoHegttpS/lOamcDc
KvTqhH9KM3OWq0ZYn8g7yco4eVEdR3AIfvPFS78mGoYWez/3b8H0W8NdLTkNxzyyxnVuOsqjEog/
zsTIXm3D29mHOCWGlvvY1OO2yRN+DEcbpDvySwscxIMoR3Ez+pYfy06kUDXEl7MG3TfH7uWdnb7M
/q/4IQYX6NQXg6l6pWkhQQQSk+PUhOwoWGu6kITnK7Itjr8NkUtg1YrmLW6eT6bbhlDI/uDQ5Pop
nrhua3NIfClaeKFDVqSP6F+1gHj8ZaIz8Lo5a3DKp15BeplkLOMGtCmmDQq036OjEGD31Py2mLkI
ouUKmVW8XsEygN2SrHHOmgVh6tGMJdhUslswZHtFAcsmupfiVZWN8aaFyie05Gy2bye1ulNlpVcJ
M+eodoAYyEovnrTNQ4OcE2QWKui2yghyZI2+19BDNk9Ce3HnNhA3E9rk30GOtF0pqVN+aUuUIw2W
hcfM78tn6JHN9lpApQiCRLpXJXX1pcS7qqYVxQPPfbAVZQJIY2nv5XR0QAXL9AqSq7fA7J4gclG4
0N5LboOKdAudkW2QNiFtdPZ/E6cUSC/kKrimxzHU1g6fQLcv72jGdupF+1lnoTgKFZhlsiZppq3H
AXeUMuTQr/C6CSTYDkR4FBDkbeom1rYkdDFZ/M7QCvUhycbkPmrYDzJTlB3Z6jbXdfFZRqmOteUZ
8DCFot/wrpkfNQM3AdTjjRvZijB0RzQ5XrnBjVsMoWbXAup6SxE0QRdId0oB2BvZ5ITeBHvrnAew
WRABxJd4YO0OnwGXrvd+XzMvlKkvC3ajNd7bC2yLXmT83+zDlEJ9tvJX4Rh2d0k+2JuE9YVX5GH2
CZSFfAddSmcd+m32aQhrNC1bgbVSHAzjyUdSogQ9JgVrHHw+fTbckTMp4+khAQlZgFenATpbbhYU
7JF1Q3QdrHbY9Ylpq0jDme2hxMMyXQ1a4O91vtWMpul/kEMpQHd1zNjYHuZwyPZBbwYiVEBPVWBh
mcrxTo+K7rl1zVEfnlWlaSE4NaZQM8EwKDvJMKlABlYOoUpaQlwBrSw0zEYomAXGcENl2rnanXkm
M/66YCgKAHIvkxpL2lBByyAEsyOvpYkXXxftJkmxv1set8iOpGIVIUMCLYB3j2F62i4PX3/0ZFPv
uwDyhaTAAucEmZf5WU0TGXLQEciQTjrY3bGH1IZNL6tsWTe2D9Hkb9ouDC5k6lQbesdh/YN8ZFom
LbbfJ7XjVB21bvhB8f/bSVEHtBjYHvDRusZGntQaL04cAOpRNgOvvok6OCox3jZvud8Wj3ni/6PJ
t67KqqOVjZfJM+gE+Tw0fx+SdwlGxqo5L8MhQceZlgaV6yh7X5edxSO3p3uMAuoz7v864laer4bU
rB4ACWFrIwvZ1Waa2EBWuj6BCK4/DA3EchzLbi7IL3NXAWDi01RBSEMUVf3NrsJ9owFvuyoA5wY/
AYRCM/4NyjvhZ5NZbJ2g3DYv2SuS9tHKX5ccJgCWusF4XRIt5acA392obYbPSsF6UDPiTKAHbwWd
g+Fz3uCadDZI21/jCj6BJtYBYel6bLNwQ9pgPtIqZ9MCxUUF4mSPhnVXQygcipykFEaaYWXGrPOb
naTFTCQw8DBOYrwLnu0cssErnOg+nj8rSHXMJ+9d/xGjAvBz6KeIb4KOd244Wf4+chzx2YKcdTcU
5VOjFfE5BUP0aoSux2cKi6JE2YMjGDqburUqWe/s4oT52xDNii4ak3UvGkr8X5fp1Lm8SKH7QWPR
6h1oRXTdGyEqBF1Qc/K4am2BZfrhGyLYE289QFfthc7e7IuJ7JOhzfFEcU8mQwJGRtjxVA32ZCcT
Of9H+4f18R1/93l+X58+p0OIjre1B2ZsHHS1bTTF1PGF/HXoQWQrWHfp8gS879Vgo3SRx99qbvmJ
B2w78j91B5IROWGO4VMMoZfYgipMjLv0n0stlrfl5ukxKH3NMYNCuFRD0AtDfouacu1odrohG2kn
dGA+vRtSdcV7Bl5sPEq5Hmh7lEbVGTc22Km+Mhq7O1tgmf8UVfz1ARyXr2EzjEyGOW3RncEaYn5K
foVN7fjHar+H0fTCD/BfbOLbzydsjKHAdGlLA5r0vLKuURPpV6A9B/QP44teqKe0BbMFRTY6b3em
yW1wJTJsSmR8PUWgOgxrcN1SjFAMc1U3QNMx1FjmGHkFsC8b766gunN4OvjTCbQR9xRNy44O7lt8
Lg6pzXgYLaBWdF/Jdil0MJ/UEiUJ3/KDMw1B9betsza6KVCku2WCu0L2uCYpZ+h6aooVDadJ4zuQ
MauzNx1DAGHGPN+Rl5YMIbhxpqFcUqTg5KMlc9DrpF3Qno3ABy2K4iBZEa4Z5U3koakzwMQhB3ei
XEoXlBM08aJgQ0MtCYcjU6FZ1Fdh/higbnTT0zmVQgF1BcrnZXrTVOrasTpPazlUCoPYuY4VWtWY
VAsthx60E1YLoHHXg/3hz4jBbo/1iEf9hwggp5AWlyWPv6xhYf/ujhGHPjzeWTLmAYmDlIrJdRwn
Sbvfx8qGiPRn2+wHqT5I9qsaLLBGrmhbo9JRlWBgNUUdrDpZNETJZB4SwoYwNeFgzKYFU/M2idA6
FPVmohGFvk1kaEc4hQFaqWNWXLo0OUJ+0LoBGmzdLMae0MZVn0ESa0GyvLI95LdHj5ytpThngZRV
K51kyvP0rrBSBlZazE4iI/bQUl9vaLqtNhp2ovW3ebacBCmNLeD90T2ZVLvHSxWIn7f0Ccbe7o4h
9IBX5KU1GGpwucr6K5mGUkEH0WAlO/oIUNeuDgYzVQBAfn0ikP5A9Ut5IEurZlB9mr75cdTvKQHX
gCB3O1VdOSfwhoi3d3jQXslJXzJUYyH6HodX+oKFSYu2j9+nN1lZuqHJQN+cJ/Y+wnMA2F173zpV
9miwOH/M8J7Ex2S8BBXHd9xg+tpgYbMjJxDS046DKGFNE96m436VgcRVWJ5tFvEd5zcCTTA8hFxA
eiew74DvPqlQVK6HMfoGGtyvZgd9HxCNOPsshBqjlabaCyaSnyaKUrFdIwZoJncVNWZ7Q0LwNaUS
O5TFNQm9aK6oCxsrv6zTjQ3WggEySJ+7JOJgO01RwUilkpSUcpF2IGvZO/vv8agZnplTh90ercsj
IKwJkAoy8/chB1haUbnmEQoai+NdsrCmTKA1gFUzj3AP7/sCXBqDf4WKl381NVRZ8HrsbHvI2F7B
EYCcv4nWr8F2ThTB/Fi7H7uvkzCMeJ06oSnpw3/61mDGa0OyA9dySYqlNWhJo6qh2SevUPUMydsO
6t1+j6Y3ubPDfcmEjF/Q7mlYM9UNwQr7KcLOA68tf4bRo6I3oKDtZO1fwyq5GgGZ38LkPmZejex0
UaXTm+WitFrXg1G5TwYAJyBMtm2nJDlCFyw9ZpqibwVQCJdwKABjLzT71vlIXVfMKL6wKPwShUP5
s4qhd5dYY7jiIyDQdVj87Jzqi1DC/EtW5TGkcRLrJhh+zKUSphcIVLxepdLG91cx9Sj2UAerQX/8
UnH1lTUGStPDEZgt4oh5Z4Y25Ewr8zcbTZIUHHagQWLDsb0UubcbRGKKg4GSDYR5DP1GtqD53A56
/zBoeBw4BmSH6wlcWEs8pK8AaWxUvKXWWn2dD899O0G0tNDvDTGaBy5fVk1gNzZaImKUsafmgmL7
CLTr78ZZPJ6MXEbGnn4YG9v+USTqSQXLyXJimdpscX6d/BZTxI54itrqhd6R6W2ZXpRFD7H5xlf3
ZB8c+xJyG9iHdPrSBZAdWNK7lAaWdp1B7Fw3gw11HojhqQygVAGpCM2NUGeE5Fw83XG/UdcUYDhP
SVvp6zBHs3rdBOm6mdRgM0WGfqcAcTsfNIeFJ6fRvT7zkd4iB4UMkFta5/iRbcjWo//PVY0ogDBd
11z6AXQhrZGMmyJv8PerCgUJyEYc8NIoPoM914JEpaEcOjlkbFM5o/VcgrzmaNhQ7wuldrSWTda6
a0DhP1lKDias8mcpuPIiT+ykfD3RwI+bNBAEMTRUF3Mt1Z4qu23dsGv0y6BBWyCpo+yAggEYHfzJ
8UoGVYRY8/N1WoJ8J5DydLk862ygvQHkwVjVUPSLR1Xz/j2GAukQx2A7CWX0shidhdnXPG8dbLf4
ibacfRFO90yZTiRDlsRM3Esf7TDJVzN8W+Tm9M33X/PAhwKW+1F/qSHLsALxUXgLuW9vhA2MzQAa
wzOLncjrqkZ7KpTua1aMUDOPwIOHt7rvoHvmq1FOUtivSQDfjmc09MRg1lTUp2kc50mQVZ0n1QUS
WoCbKH6fHKPKUNbpNMRr5JySY+CPIGknT+vH4vWUXFOiIoFiZNOBjyig5bKtslDQCB5pEF6HFlh0
cnwwaChZUz8oelyui7IJX0Q2XCwDvV6rfvjaN3b7Ey1T/4S2YT9ZKQcPsz3ql8RSE+g+NeEBf9ny
nAjOvEa3rRuLm+fID7aTrB/RYSiEA2xNiL5xGqcc5eLEGA8aVaDexby5QzsUBxq1KhTnW+FMW4IE
FSN0yvsaGb0ZISThQ6Bk+butMcFAQaLUFExx49tcQh3RehT3r+sZNd7R7aQ9gX8D7SmqpbhLhqXX
1UewpANzI5M0uQ5QYGGYoCqT6Gh5oEk+tJ28xTbFzp2mvFTYdh8i2ymxS1aVEX/DwJ2H45CZFzFk
MTp3IwfpAhAnRfJADjDZ+Stu5OH2XTTelt1apP15CTYsSeydlLd3YRByj7zRyGpwgT+DIMY5N0Vp
8FWLfMDe4f5zyZh/JxrsW1zA7zcmBwPZHIKeq2kVR76Cu4vIXOCJIGqw3J9GlpYgs/boxtSSXRed
fpenbeYOMpg8fooK3EptABCMmzn4w82PVs8Y10C2iLZ0yXZoSnrEgOXoy6RTlYgPFxcZBy3WgeoD
NkNOIQ28d3FhrxWhS4FGpKE9iJcW3zN9mG3zClyUuxoybXq4ysoMchOapt9HyVTtjKhN9zk3xGWC
ECQ04uLqywi5R0sJlJ/2UO3MglkvrZWNa5qUmXG1G1INzCNOJy4cS86TMtU80x1Bz9sdckTmPMkH
ru3eiYXHoNC3ymSngik7FehQjtUaSSvnzPVBA65Gbu3BtRGC/gqtByBkfI3DrgnMJU1ZAW+OlM/q
bbJaRMMW+miQN0Y55wLM8HjJkqE6MxMK9Q3LTIjvgAJFjWpxKBz1SiNTmugMvCXprjNle4KcSouQ
I1eCZKOWgN9Zfp2/ruKkaeuyDpnUSLP9yMt1bDTHhIGQcLkUakv4NEDQ7Gi1UcQ7P46buwakCp5t
D5FHv6hC/qzUKL9ByY2daFT7TnvOqw68f/DRwanUwTOBuPDiwnm1oXP16heKPf8W0VWbn8uJXyie
foogj2+8IBwqb1lo8Jt7DtniM62D5DDoN4QVI8kESpVS8l9pSfRP8/9Y+7LmSnlly79y4jw30cyC
G33vw55nb89lvxDlchWzGIWAX99LiT/jr06de6Mj+oVAqZTY296AlLlyLZmwq9NBvLsJwFpP9sZ1
2NKoDfNYh7x/NJNo2w6e8ZJJA0rWvB625JYihZ4Z2NjXY2ce/t20o6mB31KChoumzQPJDxbBAmtN
WDtUDQbr3BnbDbGQUTNBbP1LM1JNoizT6ypYz72BRFBC579CvBYeO2gKHZoU35KadoRoeeF6KERQ
vYmjOCKjErhE1dQTYA8bRdNPTaQM4nNatunUDAepn8NS+znNhIzHJQn5d2qFjeNculZ/YuM4Pra8
aW806IhRX2RY0bXO/Av19UAuXuvBAmcArghGjeoWC6xdAIKVx1gbNWCKhg315Z1p3LkgDKRxwhH1
/dDGS+orxzB+cPNfJX55W5kA6y4C3t3LnKeg5cq6o6vInQAbtnaJaZfQ0gFf1OSCaprKcpxbaiU8
M4EBjI0NNTsDGG6e+hdq0SCOBfoCAYLuSE2aknnilqXJw6BoT7KuTu80FbXlZWRvscDoIHcTlfse
tfsXckFSJrpAg2I/D2jzRt+iEAAICjUJHUQeN9MkYV51ewvQ5QUYJnykskt3kVQ+0MylbWsLU3Mi
iGw1/soWY3AtsyK4oloy28WQN1ro5FOZKLPjpbhQLx3IeThwP3Svk1Na4+FS4zcwzZv6YErSnTTc
zYPma3F1GSMBha2fcmeFgitgSPxQN48O/jifa4FcxkBrU/vL27+Ph2wtGILgZatvE5F1OxfVQvdh
5LxHyZj/4LqPzAErHnPQpf3JIa3Zoz8U5eSAF2+3KwdsutQMGTZLdww8MovYhaY9N8LyzDLNejab
zRjk8XNZ9dWlj0PgtJVZcBltUwDHN0hGWc/zoI8mVusJIlnjWBynN2Nv+rhH4qhAeR/kkb4cRADA
W9QNUPlFR63erXQGmXd2wYYntnp/RRbfNLHOSYtiG2QcaniO7UPWNWvWTmMmj02OpWDchu17gViV
Ztr2rwZprJINyYvTIqiRAZ+NnbbA9hDL74NR1ii2U8MDiN1Mw0dPrx+R8ujWSYbVfq2wEK7CRzS1
jdclExdqMR1sCmObNktjMIDvUL3Ckx+9YYhy+copgJhSQz/H+17PN7oPBtMYFNaIBaAQvlM1KpkF
WhXcIPfI23vgisJeoGOm/irkA/UH4HZbmZY/Hmlgpga2VNwy9g9VFg8HpsoqqtbjF0edUTN0A9yn
QXcyRmhtg4UD/IxVIU/kRh6jFhbbVoAsdg/wkVh6Tl4h4zloU21AkCXFIjZ0eTU6r7wA+6IBzYrU
qSvLAr/PUomT/jXCClP/FoSA4DDP7B+s8ZojvZxEHfsXyKBt2whv+mVtht0GTHr1al7qqQGuzNoj
mSRo+ja6ZwEkjfBok7j9a5CVexDvaD8NxzhBuHR8acAssGSo978Bb5a2c4Te7VBeCtSmGsQc1C0m
erUf+6i4GQObL9KBR+dMVaWmMeDREpJAU+vT7jQOb1a5zA/cApfiTDIDWCh0fTTBwK6q8wN1ZPh5
rYvMRo7fDKDkKvThXIEh7Vn8KqUhnkOzD8GRC1Y0v/Kt5wb8X5vEkP2GnMDa+jHGdCv72fhhh9lO
Vjy+FZUV3Zu5BWB8poO+qk7i+6wp6hOeOC/UOUZReQZF9Zn3bnayhjRbQRkXAouq6Qu8ARd0SodA
S/AIUz1Dn6KHQbhTCfW4azJ2zhsgcdmtPbDqkgE/umg7X/8W1b22KiqT76mZImMBdUz5mBpqCwac
7SICM8y3IKl6YCt0b88iLzmi6tRdYjm0EGnTPI15GJ11bfBBoAsYAIRk25VWeOGhUE3l1ig3Payi
M+KV0EQLayTDgMJagcomOlDz081QswEsBm40AhWM9RsqO8CwVRbffRcxdRUxT/RaAmklvEvv8+KE
ijh39emBlARKABIpl67yCFpQypMHNImK72H1MQd5aFCcAxcROJLxQNLvWiTT1mOFGpC+qIw7lNIb
d1njb2pEKW/II48TC4gDv18gOgWeXZa44wJPm2FPzraFmuxmqIG5wlAaUas5EY6s13Yhx3xZutqm
75wXE5pa+xR0TItWMcM4Y1AeqQmRGuvREc1HM+yHeBOjVHnVV427KzkEw2iv7uJb75pCxivayFMv
NWm3PjvbrQyOCOokC8pqtXYLquCEd5u49jSAlHNxaGzLO+pAbU3ZsTQAJVePDCsNIDulzuqhj7cD
MEDTTPOA3+dEpAiqhKs0wrLHzAB0i/Iuvfop3mj9yG6rgMMEDMGxN73X2dQlLiQR7FwuwzYTyZJF
ebNKtDbdTO0yHBVneWztp7YR4OVbFfxCUxS5m16HXmB/qAYDbzfNn6HEFiR1/SGLj3ko0xNWOx+H
0UsA9vm9HRVld8zrI9lpRBv4FmhUdaKasS5Mgc3HLoBgMEMtpRVo5oJsjurAv79YcoCi1jMNCJ0h
jI40KpB2UZzfj87gPPQNYDJDfCMazXkgi6WNe9BHiGujTJ2lV4ukFOxIHhwZiVXdQAmt1moXKyqU
SjYVOKRoaAQp2QOKsfwFNVESa1z+hysxqxLXGBCXGll4X2QOKqXHKj+26hD3FtpiiHJghsb8SGfU
XdiiBzmx1YO38XNMSO7UT57lWILP5/dT6tfqrlpDSive2lmYrkg3fJ+r6rASv5OVWevyLADAPztZ
lq4y3bSOvVv8bIJUnAwpPg5hYosT2VwP/HqOnR2pc1QeAmwNiKN9ulBPjwo6UDqDVy3Xbuc01dix
6KgP1UvzWVluI81AJkpT0UFrQVGpvKhFrjRwjNpp4JTR+muuefq/z0X2zyvOc5l/XZFmNjm3jqjF
xuMTD6MqReUtIXi9zya2O+Zj0uKxMvdiOfG1Sb1IiEeZWZ9tR5Pn3myCPV5th9ZMgNgh23TqAaCy
TwzjQDY6cLdEPbM6oMwAJKXPUYsdBHi7GjY8aoDfe4n2XLZV8cYt79nDD+ENVNDTCfCk08nfuvSg
Z0+Qyjiobq5G/g9T/H/3gQQYqrzA3712hOOcqt61F0T0kEdZtKmhUzuxQ1gMyi5lqTuXFl/5yfQe
4tG0nv80KPDMemKH+NdBfVJaz6FlxyfJUXwpcq2/0qGNWQatzOVsGRGIu7qxWpCnkRJ91RWbJS+N
rRFjj+pKY/gyNBNLLaiKYJqyM8DVofcqKKGuoGJ61yqIjG0agAiWbDYylIu6ZRzUoLxcd6ip3wes
yZ4GbdzyygSoVdl1K/VnuwyLDzsDY9u+Ar7uySmwh/y0z/5/txcV6tcoezUlvlT2CpSX0GQepmRZ
Bdrak/Drhzl/lnVmte0cr1/O+TOJFCaisLG3mZNiwg5fstDuj2Sa7NGyCFBRRjm3UQvSU2SVD/Ol
BR4426qKhuU8TR10X6emjsHIpqlpIh1UzlfhmsvRQIVg444IDGaApFyy0nWXWt3kqAPog8vUgyfU
sEddy2OubORXmwEUFIEg2dIM01ia4HMWCXYfFDSpST8PWJ5OM82mec4qTrd437AjdQIHdpc4mTh1
KONf9TnDilstZKaVB1585WAjNatMHnimd0U2gKpLNWm54vAQuTYZpEeyuR4IDgAKv6HOyU3N6yIV
vplt3Pw1T6sN3tdpaZCvIZiVyCbFPgrLIJq2A6M1ddKh/Zw2aLBVGEqsqvpWc/Zli5UdrWe8EDgI
atJ6hpqu10kUIiE1MTepF7VsuF/Skxdi19Ohgngb9ON3v8WWKGR6dwKhONZ41GbKSGd0iAMOidi0
3tLQACzreG2oIdSeZwgKEPxbXX33m32a+ctFhsyPF8zjcoMQR7fvWXhv2p3+yiDE6gdO/CMXSbes
+8S7QPC3PYHGA+WEQ+F/N6ozOThQJV4WDJzyVV+WZw4dkRV1uFsLGlNvUHauVm4l47MfhfklGoE9
QGor/uGaD11pjN8tFKWvoGPL1bI52CJFjNhDA+FOvHOH11y3m0WcWuGVc9e+UAe2AKitUB0aSuym
jlID/3Jgoo6irw7MiECt6CgIVN/IO7LJ1gHKbuiGuwqRwY0VavImyCLzxqj120YtahOkkqglWy3a
aGDMhyIwRB5DxswDoip7KmqZC12oCXVn5wDy86mT/MlOhwGppYMTu7vf7WpasENrh8Jod1/8lZ0u
kI5adERBztT523BU7yJ/rMvp4831NuQGSCQ/jmW2nac1gak/J55cVlrTn10XCZ0emPybLsDrGoVm
8V2T+oD9FlBs6GufLw3bKJ9ZU6OMT9bZq+cBBSAl/+GnIE/irvglbL5K05xBP/QOyaAEu5SsWZa+
FfxC6gww7ix96+N31OhVj7YQwzrCo/FU6bw4GsiubkbPxqIS5AOLMPfaH5YZLrUxy3+Bg/tJOIP9
7Gs9gvuIvF9cTdf3hY3SfYY92W3CvW4pW914HexuL10j+6Wz8SAGv3oFaBMCXWA/ZKJZRLIb73WT
J9vArtJDxZr0xvaicGX4nXwFkn47lGn2Ux+ibyJLhqdO9gN2nwY/+YawT7izizXrWPHMBMKBytVq
x33MvOhY1bGzLMNEgALbaY6xZ4z3bWPcg6fDeYVGM9ScArs9QT+svANN2xvZ8WUQlekqeeagrbut
mwhA6thbaT6K60CAGV60nMfnyoiw2bes7q121m4S8x8A10AmSzmYjTtsUUMZrRMz5VcUv/BrEaDA
CwGHEvF6J78a0F7zFmWOTzxmN2RCDZeGzLT0rWjRa8Uu1NpkIxXoA/9q7db0sniBsLE8WOq9N3UE
qBYYg+JKrcgNinNuRud5UFbgrT9EMUg8PyfiSBivcDMlG40gIlhQf0xMPiwymkXu1T+I7G1UfJxl
KoZjmy+4oyjfJuK36Ug+dPjSLvtwPDbAugrDO0DCZuG4YPEoMusyYRZGSGMgOJBsCOMQcrM5o0Dj
iTrJ5EbG2bS6D/8GCHekyULnqNWesyQ6CruovxWxbdyZCJqd/mDvKv7VnpjtNydrPvwrAICWxF6B
3803P0jMuz5ENdUUyeJB13zwuyIJcmIuuEEJk0Clajn4F9q6BfdEYF/xhykeO0gy7VqUcG/awTK+
jXjwhoJFb3iFgT6lSbXTIJzxBirVHogyUJCsRiKnWzz2amRTIDAUuuU0khycAEVgNNICouJGJBAd
Z3+NpGvqDBBFGulEnv6tAfiIHLDSQ+1FuM7D2r4DQjzZ4J/hn2Qag28Y4tU7q7FK5AUiC2rhQoce
tQV6VctMf0C6aDOUbAxRkxitwdFl/EhsVBYCMZs8OaMuV74pzZtChtq2G7v24FbtcEKeHeLjrKju
KjzmUZ7X8RcsIx6CFODeRXQ3ihqMYSUrlaqI/dJoOl/+6bONwvqXzxaW+pfPFmsaRHZV7ReVbkV9
ky8bK2oPU3GWagI13x6o7KsxtTvUkTT7UqapXCCyCgo5Ctd5NavWVgzGgMnoIm279vpIWyCNzbFr
bdmmh5jZMuoD/NXJ2BQx3tGhcxqVilevDlzobNOEEDtnZb+1esYPGiAhZ+mK/kxndBBJAYaywHVX
c0dVBW9xoweLvGb9xkpCa++xMrrzBlXSNoDqF8iTE0o8y2fyGGzLRH7TekT1j1xCjz089HiUWHNa
/0uMfzolpxFOlAJgSexsZB9h2w82ugHBXYd5qEEJsnWlYMWN1bQLowUysAMs6MF1AJG20/EbuQU6
aE6dskQErsNeI47b9tIqty5ELZ8a/ie3Hnf+lgOKCBkrJh7rPN+ilBt5Pdx5G9OJxm2umjIrlwl0
Q55TXumH1HQhO66N+ovu9D+HxPeuSDT3N2DTRsW68rcM3102giFzpabNBd+S/5Cwj2kLxI13Y47K
dlBrg2F34wEztkR2Md7T1paapZ4k+2njq3pRsRF/aSKWGe+TSkcmukJ1qUfA1TB2uoVhdM7a575+
cgjtipdE525QnnH9uCLUaY5hizhNNprtCUUmoJfIQVR9gkBnYG7CEkXlBevlhvrpoLH4e+KW5rbn
pkANCw4xD7tz0VQFSvkzBwwyntsvyBgXzYeP5QqxLJsG2V/lTR2ChT34L6G0kJZI3kJrXZyFDAAm
hL7Usi0g0ShToPmRuscpVl7tBoxv7cJDaLJfkLFWPXTmASmzLyp2M9tLwwT1x9QrrJVRAmjYY2Xg
4DV+bOhGwy0UndvUxj1Hp5F3X1pZAoUzxM3pgBxVJhHS/avdgl+Ig9efLF9GUntMYwOa5Uuaax4D
ISGE4tXBzJm1tvvMzS6gB2s3OrjAL6URWGddPBoK7kUHMtPZGElr6SYDX8dYqTDsQQLvNIb5klxS
sg0+r6HfE9nreYY61h+xO4lA0+cJvtCgSnbw1YHOwtRpOZgUXBixn/PXZG3H2gZ8V3k5zIbSeTPs
yIdMtlP8NZqmnNvkQ82iyB17Ofe4BitWhgtByVoiYSR5/HFIEI2sUS+PdtZ7FQiHwp+TLaMecndq
Vmy6XPtFEcgvQco0jqHyE4E8vQWa/YS949do5m/BTRrsOeGjFmtPQEFbZ1MDP6C0ogFK8UNyroaM
g3tJaLcoQjOXVRuZiPFk4QKMkfy9D9M1QIoc2I8YwjVOEP0USfVWhG77rR6Qt9fcSL/DgscD92Sj
4/9YpHu8tDqw4NSo5mfp2sXLFfeDw/G3SORwmk41S2gHo8aaiqcVKolUDx1cCWTWAFq8HrvBNjZR
tAc6jBcAL28h1lnfe2Ppn1AsWC/JrgmQLxZ1VN2kgTVefafH+kUNiMAVgIxR4Rxt1Bc/eAXkdKXO
H8NirBc9GPlOdBiklp90dZht1BRSNEsnMzfFCEC45M25ccPi0QcK9q7xgqVu1hFwLava5dmj07fF
IyKvgDeW4o4cwyK7ACXl3VCrTur3nlfDNAn06kCrmkW4D9WchdrQ4kEk99TMRmdcAQtkb6nZeiXS
gwhwb6g5xEGD3VjtrSx1UXCFxntkN6wl9SITrx2qAvQW1Ou5XXxuW6xQqVfvzfoGIYNb6sTSNV6U
zqDvck2zRrAtpzUKMupDi8UBQkl5Gpzx2wrOdKbJ8hv4suXONApnXJhV0CEAP4AJ3sixMcz5gc7o
EEIV4BDEOMzNP/nNw2gEudCwufn/PtV8yd+m+u0TzNf4zY86WCPFvjPugwgiyxpUQooFnc4HEH84
q8Iq+wWEErLj3MFiUNJXRf7XEGrP3Z6acW7S2e8XyFpkJA0GlsP/fpqo+vxgdBX6JJNxvioZ3bqy
i4VrG7ejiLF3Ux9iHkLNyYVOaUhZJs9Q3qz2mhUX1xbSkA5SQSeuGDvpUA4OUCBaUC4H0/qwSTpL
0o0GUaPzoO4AYKNFs6lFilqJz7E0okiAluuZeZ7to47a7THDk4iuOncMoNeRrkwv3IuwMhdR567T
MvaX0xU/J0aUCoXb4PCWdO1McOySKyNZTVPR4Ei8ZExGN9NUmTDKdRRr1eTia/7FAgnRFgwT4uAK
XRymM5Z1H2d/sJFL79ksw42NcXTgn2ezzVXTzLNSx2yrwBK6TGzc8aB38+/KjoGbKgKTOjUDJ/Xv
hAkJbZmaN5HyqCCvtotap1tSZ2V7/l2BeEteSf08DZICSoEo4kHkCxBRLhp+41nWBTQp1Xs5OhfN
1ct3W7BLxHDCYfGCpDmxOAM3k68He1b3jwRIJxh6qLDoiARM9tlEHmTPq/EGVeYLfcCGIHOSKwj0
7NskTtgFD6Q1teigjWBzzqz2vRvCFJm+Foi80q+apecGYDFgeXisM1vt5yv3pf08SxPjw0ZnXWa7
L1E0ZAu9yNnL1BtudcO/T4VIbx3HSW/Be+2emnY8kgniEOltCyD+TYBnGVTz+nBJbl13G4GM6Upe
dGjrZpdahTxTq4+TFDx8xXPBOJg01Mxk6htwVriaGe5nW1dY9dJL9HRLLtSRiRxFFwWKeMhGc0YV
5ETD1k5X81VDJqxt2oOBep4vtDJzz4weeC3DwwdOitE72m57S8PoKwEXUUGptPwyu1GBhjeZPsL8
FVLsKCXYvy6ziQf1tfdZdJo/mWBBvDBAk4iaVPzByLdx62ChaS778q0qMwCM1ARdFbnQwR/BAdIY
jTF9K5qUdT5E9/JcLOfL6i33dloF3Pr8Tbu60w66J7/NfzgESMH7L7L9/Ol67vg3RfhCc03/Q78v
VdR1uJmaY2kfwLAhVTGN3DMTIglakfffk6Z9MLM8fUgg2Xhgug6ErrJDz87SivYyYh0O8KfXbFpQ
Ge29vLQfBYjuyEl3TWPZunp9ji1HW2lOkS8EBPjuu954ku3Az1K13NIfN8CKgDm58o372u3rqwfS
q9ZLjXsydQaovcI8jI9k67uw3OVxoS+nAY4Z3vfGJhDCABMnIHpYV3fJniYHJ256QFTEWFCTBvj4
sWiu0d+SqRsRSsz6rt7S5Kg2yU+JxX9SJ31cLTaOSOGGN9PVW0sCbRa7a5rMY6m86HZ5IX86+Eny
vUiZcaJWj+XhNmBmBzoRfKFR68NbIFVW1EmmAhKZC7sO+gM107G0dixGsI5c6CNIVMbp4z0ZNAaN
F78a9R19ANB66IdQ9NhKYk8l42c9trrb0WbiWo7yPZC+/w3S7sMaioDDLuzRjIS2AukWMJqJ75/K
OocCHyqov4Gn0AYlbt4eyy4GdM28ncwdFPhEVYEvBDGa5ceOGxRquwmnN2PzU6Q+jh0vF1+AelbS
QEzcsO40fOwyDJ4pfx3q/E00ongokWTbiQYSP4jS+g/KgVLbWAO+2c2rhiDnW+IAAJlK+1dqZTdt
NpgvImkH6IGa/Na14m7rVWZ/CCo3RZwi1cEaaPcP6QBlXA6Bzh9qODRK7V8xhrMcwWD8RINNYGX4
aWQ6ShJUHXnsaWC2MFIUn2VR/wSNCnA5wz67SVV9nvkMaUQE1CY3F7X35IbqiI/ZBuU2zxYnPwIi
OoDk8QCab5R3aIt8eM9ZBHSpbz5DdrgCKNHId03fpk9VZ59YaURvqOfJliXg0RfBTP1cGANSa9YQ
v32OlBnEKGhk4YaAbVuWvtKSBAmikGdPdMZDN53O5B9sf/ILdUPHc7PMvuTZNNcajmAG233J6k05
Nme415zR3VN6beplyJKtHa1Cmclnjo6caZasanZk75NswUckdi9lV5ZbF/QDz2ZeTnxWbuYZ69Ty
6j1QSBDnzYqJzwpradiTFgTapq89KX8PcTJUqQGm4AwFeJTNUpprhZ1fRq4PHuwqSv9NWy4TsQhi
ERz9FLIjgMqkxSUfHSRcDLmiDuQJi0sMDUFrlYz9Chiq4Di7BYMTbYYwY8veRjWnBFDjKPKue4ik
yddgKes3U3MEEZvt1vhIJusehDRGELhmJ+qkg2QgDENR1y21aLY+NT5msw35MVtoaeGmE7xFxMsz
0wVxZkF+6CQ9o75Qq9GzZpf4eb2kJh0Q5AUxZ9hc7MoHYFN5NCAQW9pKSoRsf5hj8lAD/j7Hn65i
VdB+LTtwT0aDXd5rqXEkboYA6qS7FLVW617dFNDoi1UsWt5UEO2+t+V41CH+usbDkR2jJoyWrTfa
pyYtrCcddOkTbZ3gxQEslOUqBGruG7kFWWWfDD3cembRoajefaM7pmkgXFEhZnHb6np7bMPOW+lh
Gr+J/FxUlv/apaBdHdsxPuh5xu/VQOqv0wIaOibgQlacuvs0wzxuY7rvIQI+UdTKN2RL5bKz/eia
eoYBMdcRLKNWMUJEOf3wdaDIIiDHyFcGkqcdGHrB/WHrq57OLGxVJRcewgU4m3rVmRV9d9oeKu4e
yoTUAaSYItw2APRundZGUlbgSdRiGQF+fzZufTxnbiuG1LriS5v+GVE7rBoXQVf6X2ZRl9xCWU5p
cF0dX3deM3DtQkxRvppjry9Fmkho6YVy17qdttOR6byRKAlfIi83vlR9fyIObZ+DvTMu5KteZZCD
RP2FJpP8gaP0HqXbOAvrErKheCQ/aIn4sM29dMZ1vVlLXoMZyMaDEiUa+YE+cuBm2cmt6u/TJ1Zf
xS1B9kUeeSR2UCxIHv28PBWF5j8kIHw64Imi7kI5vCp7puNtYUaRfXAZqFL+bh+RyFgURlPt8Pjr
z1jw9+fRcSX0oe1im5plvKj0PhkW1MOieFy0lRNtCzlA10yDDoLnq6CWas42lmbDDti2+rZThwbE
+shewEZN6phtRcOaTRWY3ZJQboR3wx74ltlusCd822zXWDJudWCHFxnRtM7KVr5V3yK31qy5wNMj
1AzzhqeOto7VWegOH2dk+1MvgKWgzwFWcpvg13PwkDrYNCMrH+uav1uIMr7HVbNBIE6+GnmQroCf
Gi7C8xDZM4pmwzPmLk0+aovAy42TR4wIFCimtoOIHNY54YFMdGAqikxnSFNAy7UcIUQL8OomYQLV
yqrgjkBcZAMBAPRvLPeMQE5x8dXjlwvzxRxbfZfYDh7Jpdane1vX8JaoUmigd01oQ0zHSN4D3BWe
6TrfSz9KVobj5Bc/1b1jNBbNuhdcoNYb9eJQ83y3m/zXUHTtgxfF7TYIinwf5g6U0tRk5DFaUFyP
G+c7QvvJKmAjXzHdG3agECSMOh18zqt1wBxzTU2J4r0798PBtpytm+eAiw/t/cgDlPancb5HTgMF
hlB4uIUyyIetYmctSPY8ctd/0qwILLxqVeeoUvGMR/oKkEWp3SO6hr+CjMNyRbX/KVJXO+R6TbzC
oPIEIsX6NkIwZrJRkzqAbm931lJjIEDo7M58RBl4d7DNUnFTewgf1pCGmJsuCBTxd7XOiRUCIe25
/jJVDOOQan1ymzq8Z06bnbohDZbE6O3+ZReFlZ0KS8kzIQK/BpdvBlHCcoHb1ngD34YA5t/Mrky4
A7he8I/InLi7170ahEPqUTtEH75dBEZjyxTRXWSAvFoESGRhbzi+2jqUeXoxPEMu5sNOQAxwZE52
8h95EqxDbUSNQdumO1vG0QZJDuT1vBHPReTKwW6DopA0y3ZGmrffyCNqY3ubQJxvgcVWvpyo51tN
77d/bBPxPPJlqJJxPH9nuqCGi9wG6mf0JxX11yb1IuIv9/T3r2L5L72/jZ2dOzVV5WliO4bjQQ5I
ukIKvTr2iABseG1Y9xyQMMgc8/G9CG7KXgY/rbH6ZTme9ygyAzvLsA9OQIHX0xiRl9qaD6hUovtN
H+x6m2hRgdiTWgMJteCR6pD5o7XU9e9zzfRcV12CTGKfVxD3sVF5Ld28gUDxID4qsWc/aDJgbd7l
j7be6PidyhrcNLm1yRyAi+O0Ks8ogudrwJ6qp5oZP6i0UXN/4LGVvs9j9HiMVlrgvAgX/0yqWgPC
uNrMTb/pqw3kkaNNxsLw5AwovXL6Z0K/F0UHabooGC6e7cmTKbCRiavA+N6kk4PV3+u9sUC2oAJC
BLdEgRUmwsJ2eSIZmlw1HdWkXqtDbSf1Yq9oPlLvn8amboTMRc5BoKrxC5YJWFdCgNaseu9YCR1L
TWWXtQvCgKF9qYRXWL9Eyrw76NGuwHAb5rdRqAoYRHwCU7dj/+CoIV6BVsO+0Uqo/g0aSx/DrKjX
UJIazyj5yg5umbrbsSysq5WUzrJz3OilM/ldnhX2LxT2A9/oi/eo+ms4iwTgG11qgsgf7wrwI/gI
xfj5yWm7AOiB/oluf7KbNne3rKwn9SF/MPMraruPnEMYaRYkysuo3ToiAhnuCEGiucMobQh+aFcw
2ICJqgRqH8GVReXE8kjNdig+mlR6iLfD197h703qTXSUh/3bscUIjE7F8xWobU9Ow/jeVwssoBGh
yOZVeXSmNh2US1CMfJ+kLD4ZWHwSn0Ei5M/AKaKrK3v7Th/TC5EhWFxaW8BGkw15Dfn4E1V64RVr
28mLzOZgwavP4KVWrp9zgb9i8uJN6W6E11hrRCgBEO5r/Tm2wA2H+zq45VEDPm48/M+okUEOKugi
BF2kdR4BFYc4YmPdtUXTLguD998S3/re+Sz9aVYthqs8lJNV2Crp6bvrQ2i1Dx0dgmwh7umwATeK
HJAm6Yz4HBja90wL7GlB2aVGfiqS6Dst02iD4KHKdeFZXXqgxZpv4zeIYvhyTWxexOsl+iA7azVe
FYr5i+xtL1Daoey29JazK9kh05nhxeBXCxD2jlsUzeTPDPLi3PCitzxAGTQDF9slySJ58VBADahB
G70lkAZwdHBvmCwOtn8fmRrxeOW59cyxsjmDgomfserlZ+xAkp3Ta0+eFcdHK4k3oZlX91mWdFc3
ZQC0SCiD9oi5LOtA13fUq3VOewpD73Xq1Qf3vUHxxxGLI+xaXFuD5CUiZORLBxDXbRzJtRtqxZXv
rv75j//9X//nR/8f4c/iChhpWPB/cJFfi5i3zX/+09X/+Y9yMu/f//Oftu9ZnuPY4LBwfLCPuK6H
/h/f75AEh7fxv6IWfGNQIzLv7aZo7ltzBQGC/D3hQYjatLBC6Na3d5avWBVQSX/XpgPKcIVg70id
I33+fxn7riW5ba7bJ2IVACbwtpudw2SNRjcsSbaYwJz59P/C5tg9knz0HZeLRURSPd0ksPcK+ffe
8Jd9bDhE6QmMlV1KK6zBtvs9oGa2ujpzlO0k6crBLtVaRVMV7xaXwTRufyqDR3yNAIS5LTOS1E58
ZGMyGIRAmYgOYRp8rKPOVaZ8hu/4EfbEQM/qg51n48XUhzFp622Bhx4Umf5pVXX3GWL62d7uGVbs
dubUwCPJfulCY6kzTQA3Bbb680dvid8/esexHHyzbBs5aMf6+aOHPF5hDI3rPLVDPO2RBA6BmuLz
JrOM6q1OkTTRy4lhBg+6klZ9Tz0ccJ5A1WaAif13rzoPjGMWyQ/zDEzLbJhjB7Ni42jbTfSm4lr4
iZkOFxeWmKeqhE7GhNzUpxmiz/h4nb90V+hPA+Otu7IATiOhms70M+P1dNdFiXm0LIFnLigN7v/4
Xnrmrx+OxRD1xadjARri2I7984czyLSSgM7nT8si3Slt8PIL6xMyFMUDHGX7B1D1X+hxGDe5saVH
HhV1L8C18oephFexiLyviAF3G8fOcqim4cEU5Q3MGmy7/Sy6+uLqNSJeio95wopX2yhhGVQO6DoV
1qlx7yOjqO8BtN8iYW8/FVpNv4K2LeQO0uBEdZAMS3dtCf1HaqUBdTxuba3Lj6gZXGvr2AJvz8zW
CE4lh9nNodof5KA8jgE0M8whrddNABZh1D7Bu95++qWvxe8bRxwknDt+WdqTw5zobO+oG8l+bu5D
sJMGBD2w/GVnbsV/14OXPbf6gEhhWdsJBMBQyGKnX/WgHh4zr8yfRcfrrcHnYkOtNHoY1DK6gHjv
3RJvtErBNsJq0w/i8n3r6qcyb7fUUAkW/Y9vhOX99I2wGZMc/9twzHZBQ3ZN/XP68KTCk0VMkJIJ
n2y8omAfx8brwCGvTDzDuPrEvUZ8pUWYZfTjObSD8WpEHpZoRg0ryCS9kKvs4hJL5rGLPSyd1l5Z
lqtWu73FAAHCe6dKYC6TVicaRA1U/H/WLZOFLA12TSOBsplMqfbuMPMTsyQ/0Zk1pma1yuMJaCsk
itjeksnh1vxbn6XCqrvd/3j2/PzY1x8mBKAciznSExCi85yfP8w0qhlXGQse3bGZkIrNvBUHf+Fe
xIYH0HfGN73y8reC2Rta61KPuo7A0husAQq3EJ5FGrGU4B735b5BnkE/Z2v9dP1wAMno0ncwb0MH
qobHB4JOPEI4LZzzdZ1yyLsKlj1wL41XFGyhBpYZ7w3IzsSIEkDW3bC6fJ2UJbRsAk89OMC5/PlT
8dzfvmKm5TLb5QKSu8wyf/lUsKKywrxVziODXe7F1IYZkDZJAWHTLrekiRo6SeKP5UPszMr/IL1c
wNCA5JKpDvp5IMZKSMmTtHLgTsDBjU7rN3ViQIs7a9YEBSxsyHPACjk82RoxmIQ7tyvd11uvxgE6
zWWwbhx0aKgMEohixEa4p2Kn6wYJhlI0mb/VUb9Sh5qWzrof1U2NxFLbMt5qLe+9csPZesJjGL4i
Ikyg1OVUB2qJK3hsBTVsuKj1Q2/PahoY5FreOeqE/gpMX/B1KreJaOZ9bgOooutZMTp4RiCoCNUU
7Pgh2C8Bxrflqm+88UloAkkJIjJSt9gp6ZJuGyY4KKkWYTlYhEVhDnnngQcHmHuX166NITM/t8FJ
Zu5nlXftI1UVeHX5CjmMLRWpgStQqBj/+ufviLB/++l48NvwOMwFPNvCLly3f3gOTR7D624yq8co
4jrqnL8mTR1/yweADoPRYffI/MSA5wEADH296FsJRQzk94O3EmmlLXxToZLhOvHzzyO9umfYwExn
LzNicFyhxeIMSY2YFORqqSjjeROV3fzURy5URcJ8G2tHvLIwigtkYgE11UXsMNq9dLXKjS5mNcRH
K2mPeyqCaPQ+JRVhhbyJATXbSBPfcmIExYFoNvHstB+o12CLY2VU1wtxCIGq+aAsUN0W6rWdQUgC
TmB8oV7Dba64C0z7A/W6DMdm0w1Zt1yCrjOBmAPct0jdNyHc7sERXniX9uC/jiDxvJmdgFM4Y9kZ
CAX3mYfVIYhK/gZVkXaLZ2qwo25JAv3zErmuoZXAO/XYQVC9Y7Vfb9Oa4YwIsB5O05ZdESIUX56b
zpqBG4V141T10TM01y3gcxCtq93mMDXICIBW4K6hfhH/heVTvsrmKnhJ+1n4gTGquxzY0H1X9OJA
M9ktMoC3mQaWhY9eOYKcDJ+sPhjXAqZxCE6Dmyz1gertup02jW12a+7M73XUQP1GjDIZM5c5ZLyD
iVVzJ0NEUHKry75AAP5IzpBt0p7scfbeAGJ01ok7ReBPwD7VbWu+H2ME7LkwTdyBzL7IuDk2Qf4C
MkN6x/A4fJiwMYLnBQyu7aJ/Rp4rhJ1dWDwX2dzAJqDsd1R0KtUdmh7AcSrChNm8bxq2TTqzeECE
nfsFU+6jqAp1xyp3x6fRfaSqMQ5aPxDBvDV1nbCqBs4dS/dgUPlVlPmBgrUwDYK6oXIOFDCKKEOm
69rRBTa6ZyCEY7EkId32ZuT8Ia5tBPWK5mAGdfWjF+lXM5klOK9NsMY23bqvuNnsLNUYwAPNkGsA
i3Nbxl3x+F/zqPQwZmW1Q8Ci31Q9LPHyuHwsNRsFMEi4JGsiSm4UMG1sVI6fFOroYMM4gPo6M55S
Mq6Qkx+nz7Io/HkqppckBUFDVg5HrgU7dqxuLRA0CrxItbihrUofxKLxONRtjQzc0A/ppUmKat1w
5j1AnzTambKM4ThTTOdUIDoPSKL75AgkCpwikt/AqdqoLLR+hJ136ltkZGg44ADegxVG8Q6Apnn7
5yeh+evbEqsGi5kMLwaHc45nys8PQoShqlaMRg/DeI4Q6xAgvUSUAchN3XtRx/eQCkNEhOp6eEdF
bf88t04Fwxuo5DtuyR+SPsd6YKiy7wW+lQCXWa+3HsDwh0hUB/He1RIrpLPSQWQV+5/e25CoSqcN
bOkMFo4wxl2HTZMt6wgT6ON1Z03ptYtacU8NDBmQ+z9/DPzXdan+GGyGdYP+z3Foh/3hfeCOI3De
knXXd0y762kmKX7yDM7HEPFCGMAUM/Qybz96FZq+NZrVrw8DGlEqgPzp1x+V0LNDpixZ//mWLf7L
OsflkkuJv5zEw8P6becJpimH0WCcXJcF/Ry4NZTQw/gLYsJKB+WhtpPuKi9gu3+q6R1fc0Cpfq8O
odu4VDOzi7/AauPWu0la17fjKodG04bCnJnrxS/ChpZLoTZT1EA4GCkPP0959GiE1fsZjBAsf+hA
88hDbvmTPrv1y2GR9z+247R/uEVCbLzTsQ22sLEwHc9iKP/8dR6meYzr2U73UwCql702YcrSz7Da
drHQRADJfRzmAYa6mnAydOk9QG/1p1uPwLBm5IfEuBrCAK6NAlSGeBxh5RRBYFrhnQMWaBE92Syr
joNupSIdQiSCJ2cMz5HF4FX17/h8sFPwhDn/xobTn78DQkcXfv7n4scrXaiEWMJ1wcn6+Z8LqkU2
IZMV7hcOl1mul4gMYvveRYQ5EpfQUKn1IZ3DBjrgqO+nHJw2CFSvUgcqjmHXQ5iPuQhbh8LcTdBy
jrBfAHX3Q/nWTpwwWf+PbzP+SKaOBnz4x9hM4F/ieaZAhMeS8tcoFoOrb+HGUbNTXWodO9iFr4EU
AoJtsMPPceZBAg/Ac+nWYEpaY7yieiCA3C20GJGAjvPos8cKBbMj27ly5BxeMuRFqVte2PkpjBB2
oWJhQ5a6SQYGUccYq+WxLY/ImH0D2Cr5kZVXLBrxRspDExmpQL5pqeE1IoPdoxWodpuxqjq3qneP
SCIPu7a25ntws0Mfj3Lxqufp2yD+Mc/v8wgDSo8OkolleeVhhBcIFCT7K4D2FxmmxVHg1811eKiD
AlXYXWbjpYbuxpV6UTUVp66a92A/f6V6qqJGOkx9Ffgcy/71cgWqbPSUDR/7VZfn4Y7qPlxMuu2u
m5Lm9KEu6/Ps3LLKt4cKfpM0hC5lg/y1E6rOPtZRH8OuC+2B1iNg8ftdw4oae0LJvB1WWtUhZFBB
VGCOwcWRg58pVe6D7Sfsc1IKhOtTHkAmrzP6E5ULWYTrNuQxVrfTRgWNA1e1OZ3WEFDGG8Vpsye3
i9zLbAV3jhWhpKs6FfBV0zIbXiF2hvxNaJ0MK/tx6zHY7AdEsF082q0U60WMRCLOPbQubJZpDk9P
BOF0iBZ09oV6WKpK94iNIwCtG6nOTK0NQlfR/XKlzJu22TTN/jJHjBVvMid3br2LmxRKcXqcaGS+
4R53N8sMRVA9mPC3vE3q8jn2QfQsdzSrNZfBNVbhUdrMLtagA8KRogymvWLLddowsM6wbnml7jTP
iLT+qoWQ5pGKQSQtzdoBrlPfAh2qEHoayhFnGhXK0NjXJf4mdFdUZwrQEZDrvlL/2IohzhHwyKfP
ZhqDL2bRxGcJbTg8Y/qtiCzrEUKP1qM5QwoLfhLepnXsKF+PRrqCY0v2QF2AMTBBYYMbaSxEsRGJ
1e68HmrCjfqqBqW242zFB8sQ5Sc1B1iAuOorEJCN77SFOMF1dHw0+v4br4L0K3BRWErkLb/K0Evv
sDp1VtSQO+OPvnKNhzgo0vPctMqnCyAyfpIazlj00xVSfZCxH/GnoIuo4LkoPRPqq6PaqXLwdo1l
lJ9hvb2eWB1shWpALfWQxjHa05BUyD10CAau8XRJDjx1GTjW+MgQeWSrcoxZtQ7wEAt4mD9QK3fi
3new899RMTI84JlgvLpMVeM7XCFGc5Vex55giBFvA4FAHhWrvGZ3oDTul77tCH42rAKKbdCY32k2
t3SNHUx27TV24fxJGKP1mJknaltqcjAhMiDelluVRpsfsWeB1Yq+c1NhfwUREdCGGrw0EY99v2cd
E02QrNvRfXQFs86mlb/f8+DIO8CJ8+We9ddhC22DYkNXVTYQ7LPrIpOuL6APdN+INw/Lff3pnmnQ
2Bi/3XOY1hDsR97trs3H7WCk9q6rvUOJ3Bw4aF0JYIfRY2lBp5PqasBWkRMpY9fee9QijQJsxVzB
1m3p2YLUkdgyhGubxoXoOQYgqrdBLF9TM4KRNNUxyItGZzpdastesBWgdkFupH4U4wVgpk9JU4HP
UUPlDUsQ9QTepXqqMjhSDt4DdQBowNwwUKk2VCxZKh4xmDrSEDiASX+IhnxLdY1EsriL17BCnQ5F
r9bvwzBvE7XA5XQVdLdFr55YaLd3E3d2tx5ZNXX4Z3bFnubq5ta74BPJ+3VVlifqR0PrcIQdGxub
A9XlIxvOk5W8zdXcHaRZKR+R3WRntaN9ZGmeXcKxxkp99IO8PMi0gL0Vy7OVisrp72jeqtxtfkxq
/o4dtPgkCyQXkjrIgQmH8N3cWNhYijZ8GAPoyOS9yL4ILpErxiAAZrHTacXXxDYhxN/O2SNdeZwK
+5gko3OANOCulA7khcTsntok+tscRIU0qQFxS0falxhvja1VhhxsOlhmT2nlrVkAzIPRbCoLwhwK
KIuvMmRXSGjr9CeiNnLEh5wAKBDFovjL6MLvFZxdPzsjS9fWMAVPDfQpfdgwMNA+5vdrg8VfHn+5
btyF8gF8CNDmomj4BJQwCM4ciIKfrgeLbvD5iqbcelMJBXOon29raID4gYKFTt5zLLinnn8FMW8V
9KJ58xpQ7SOoxu0ZYhmfPMs5Vpmetfb4Ws4wOjLHnt/lcYpcDo1ELDKIqukp8Hh5dGEmvaEBWb6b
RSK/gFqiYJAzNAfA9OXz7Dn31D47CWK6vBquUYnwPNiN8DvXV8q8EEJflvuMn117GFmUbitRB1+C
ersMNGW/Ed1cHDlDhAsmf5+XGwFqdmXk+OBSbAguAvmbdaEnBHDpWMRd/mmW0bQXoIJvs7br3tJy
WlEHwwQ/D9592QniS9WjJ2E+RZdqbJC3G6wa7kNgIM4OFDB9ajDsZuvhqfnaSdPaSUiV7qJ0NF4L
C395fU1I3FX+HEmFFC4QP/BIrpaPq4Cx+gp4l/DRMeBQE2gTYRpRJ0D8IJD01s5OuBvnst7DhWT6
NBfwWdEfdJpBVwECmNnFmQ0PELxErGa8kl6QrHqpJjh4xMAT7IswhW3YkvhG9tuGdgLiWQ5Sl1oI
hhp46D4ZI8w59du0NhL7sdQHqbC2q8zE2NDrM/Z6NMjvkTM2ywu1zOJ5V0D3Z02DqFcP9O6E5eSF
Ss7YeXDdGPAaLgqxwzKXH8GgWrlAxbwoyzAe0rA88aAPX0e3wIcDsucSi6xrDpgTy8YNtTpZqHwD
qbsDBR+BJP2hSsmuVNIzCqAoXnI9I+TpIKyO+KVd4br/kMVVBL9JkELOwJ7Kc2f3WJ321Sj2g9vd
Cd0ArhtIZB+ajbHc46HvHOYygYcdcFnyHNjin9MpcuCyM49/hfzLYIUQ++76DEEwz0zXkRu1a4l3
5K4ymZWuYce4E700rw34Jo9zzaKLmbG79865gYTf2GX+UhaIF4KhWbVwutGTNTl8SFnyoGJPPSI1
joB/5P3dOQptopPZRrQNvmZ0ocYqvndlyzdAorMN8M4mlLic5FWFhrPJDK+AsQ2K1QBJ9iBKyzMV
R1PsgUHDKqoI7Kd8LjfFlKevYVQjk6FNvbCQTl/hliB3NQveWxM1pj4Um6YDtfbM/WoVUX1HQ41w
M5sMjAVVlfcIvrzQdbLcqo50U5meH5Tx/74pas0QfaSbMqDwicVCWu2CaWZnQnkueE9dzJEAXwXY
ySxiAdRlkRH4gAwNjQABdt3JJTGB20RLJ5oz1p3sLJv9qg032NKvAUtKnoADmV9MoN3TFuxgKrGh
wBINauxUktw8mDNLl5Iqp7MZFsM9tQWtdwe9LnlHJRGypwrSkksJqMrXbnT5ldryMPvGIzteVMMZ
HOaRG7GGy3IJVqsVfhvBmbTBIbBar3JvAiBE31zQFdAs4EqeqDXHe37FMwt5GmqF/zt+UwpI2y5k
L47rqXXGLq1Tpwekxorn2XGTXWow7lMxVKy9yDr47DInxrcYPqXhBLUxamQtLlWYjXfMG6N4HtO+
2OYJQvTUOgRmdm4mPNGWsS10UqR6pq5ZDqlyBOqxcNcXjbqh38DxQSH7jok8KDAcgf5X9dBclQlr
AZVm3Ed+vbnaFXx+AcrBaRIBYzHBsWG7VFaRh6aq4fdJ1lsHhB4mWMLpORiAIJmZfa6H6DDOwKhD
HDF/4t6QXas4ujKDGwXAojM2bNyEnZButeOmPQUTEGdBVhVPVAejqy92JgDE0lWxN8A0Xm+EJppg
4mAtiKLB0xfjRw7oVBDB3JGKNEKU2yjt2SPV8AhrvclW6Zbaoikd7hEGWbpTj2GE4XVXIpJERYmw
J4T7+8fZHb9AKqc9U3VrANaIL2h/pGLYVBaYRqALUJEOQy2ezVapC13Jm0GviPH2AmUJN0oHZvvw
3vDxRVH3gzWyjcm6foMnTbXN28L1aWBfcONx+Hv51zaVN/sTyOaA5WGWOTHFXaqSnYim/Im62zkS
s4LN4v32ZWhhD2S/ein8ptbgi4KPH67h7ARlb9c071NXI7MNebxV0Vk6ulsg+cYLlZYqGG4gbTiO
OxBq34dD598EdHzq11A6OETl6G6UBZ7DBBTsfZ/IbDkEjdSGC8HR6wrIzGQN5O7GMX/vZ3rdsO1c
GPt5URn7QxryC/LZ7QVIwMxPRxV9Dw4UZr61M6v/YzuNx6s5w+ZPFVtkuVy/Qoro1LXg5pM7+q1I
Ijq3IqhDkJ/RnUFTRGcsv19urTS2ASzTrz02HiQyWHeNyX9QStiRESTa6trZUUoYq7bLBCOCxxar
UOoVJO7LNECvOMwGb7t4KAn+0ndx++BZXvWgTPWJkDBlEsqtW5betsOrEynZ1eSAVgmScbG76Wwp
o87OEbYtaRpHJVBA/3Qhja10jCofUjjjZhqKdFq5Xn4P3cPkQACppY5gUs7YNv5i7gbPbwBEyhEK
6A6T+NAgpBzNFiC7OYgz0P0zX6gVFmMwOIavg0qHcDuGiNOVxgA1TS4KdolSb8ORHbs39WGC+sV9
mJXfJlGnRypRvezE+1CqowNzjNGfsGm7s01oHccQpz5NbtM/22nXbNoqaraDLloGdw9OEsZrai2s
xLurautIjVRV9r3vmYw/UAl+OZDnnbLiBA/2j7Mxvo3D2nmAU3b7aKSXTuTDA9f250OGFLoXtGxF
bVTnhAZsrOIBASHdn+q89NLWnTj3SXa9DXSmka2o+MtAM7eRFscg8MEGhCnm9yvRgCTLg30hpFTX
HOsEiC5whLBCd28YuTjlweD8doYV/pa7AdBfLaJHiKQhSqFZCIAHDFVvn6nUjYZ9gjHGVyrRAZD/
aZ3A6XxnZgOEunsZPvaIp+rBNE0Qt4b+dcd+36RQ3dYztpFtn4fBiB6dCCAplcMDcv4k6J+UQNba
tyJHQgIVHx8dkro+KdM0LlSaBvBox4F/olLtDv25LuS8U8icneMwgqOkPqT/ntmx1+3atHqjHopX
7z2oOCm1tq0ygS2h1UKCFiSgGZa1Kw9q2dehUt4d0w2ZbigsgFkhCAuafjF4dyAbv48A2/XHXArQ
dWx16DVEweSz9WBB/XIWzWOmYQouHu37pkQYhTpQ3aDFgAxgYZdBTWFYD663zd2LY49rJxUxwNK5
daXD4I2wYYOH7raHoRI29GiIpAY6T7rFAn9xNBFSo37UCnDhcw9Xtj0pa+WeA0sUR55IWMvj0Nhf
UQOVdasRhN+B+QT/PoKXUO4N4ul2FhpT5Je6zgjRaqXex9Zbv7GwzzC7+RYNQ/WG4CzSIfjzX5F3
FY8VspFUX8ODHmGzptyzMa7eImyTsrF0PvUdFjyQ4MSWW9ffhudwqTnVgGbftwKKNTN8nF6xkYAA
uj6rdR2dUR21Ur+hr6NfW6U3vI8t6qBee0MkdsZsgiTXRhBJghL/EQCUDVXd6umscNrw0kmr2Xl2
Oj9bKrgYMOn4S58AMjnQCUzhlxq3hpPvYkUe4C/RJV10NGp+rwLsIWL6y9Fp480w65HTgAAJ/qaO
PlCDOYvo6P0zQuJfel2oQC6MW4DxMGdfFGO7G2TFn/GnNHaDCnOfiqoB0thG2GZFxWZMsU3DSiGs
Y9GtTUNshyFJgB3CUA8Ix1WFX97JaE3+TBPXSYXAqi5GDib2csTaA0R4oRM8yXsIjG3KSIxXT5OD
0hEWocwO/R6sJ6Syg9YyX6EYBknDNCvX3FPWq+HkiNYaeQWeW2W+1mXzNtmmug8R/3z+j0EGn5if
F8K55LDVNowkxVrJD0OgLvGL8WM6GWYfbyxn75iOvc0Mke8mYLwRH8fLl4pmY2FnpV++VGzhp7qe
s6h6mCZlHYXyjDVkoKbPDKJJ676zszNCLv0rMGm5Bc8E6hWVlgG6mTd+9iREeyH4lJ3N3qBeNPi/
epkGuCA5dyJEQ9L+1TIuNEPZdu+XpeIvl0WvRg3FtjIG7iN/mF1vh8SEHlzJLreajOM9vgIma13X
dnmmBriL5FeQ37szg7Dv5zzDbxnvmRe4hDn7bKrsbYrM5+e+bnylMUuJCxODsGzlOYES7N3Yw/J8
ATNhZFAn6Yuq2veRPMiWkdRB/TuyEpm5jCS0EywmH6ai3cfwqvja5LsRglU/ajhRrqqyd15sqHRs
in6IL3VlpKfaGMXWs53iCZEW5Lbc3vrezd2KRqXF9NZFc/zaIhjvA1UWXSMLqVVuI34HEmz6mDRB
tA4zVX2LBwmVB2TO0gBvVKNsPs+xV0GzpYnuIBfZH2RdvGHRn/nVaCEWBeMl6D1N8gsWnMDUdvEP
bXSSgvX2lmfcXQeFHd/zNhB7KVNnX5gcSSLg72HTO4xvllPAxgbvVm4Ebx1eCB23vWtQ8eK5B4Vg
XcIjZM+9onhmSFWB7unN69KKyudhGthdC7dE/O6KZ+phj3IfzpO6pyqn9pp1ImV0oP5z2Nu7KuPK
p1YE8dsr5NEe6FJUJaPRh9VO90ClNjI98I3gY0Jzx3FtbB14KkMaFjfjhGYBEGz5hfqORVZfs9gG
4zs2TJjpxNkzQlfXXuXFFzMGRtqCpM+xlhLY2hmkjoYXX6ZggppnZ+FLAS+PzyX7Rt0NDmzSKLGw
pyJ0GdyiHd4Ks6v2cNZrtlQNH1O/tZIMXIpMHAoRVRuatDfsY4Ef47OTt6DkmdYBGLL0MS0s+PZY
AHc3bg9/qqIP8Cqs8K5GNPmxbIEyiqYeJK98SNdOWHd7qHgZSJDq8v/n4GUqfbX/nICHcAFN2gLq
K1qxoQWzH3oWLwmHGFnHS3tF9TkfZ78MB3PpVufjh26tVB+7OVgsHRjWyZcpJktwJBH/itPWWzUu
h19CO1uvDM67OfSgPzHmRXeOU0WrWT9EsT7odx64GRsqOpWNPDwCBWcqBuZLHzrtp8isreuYhSnS
mJisd2yQiTtIHCb9ykHO/zvY7D4TOYITADadEu55XywTbnKwTmSPEGvpt2PaGqfAq7oTyN1ya8al
8ZBMEHyLwPH+YvfdVdD4OYUM1BDXf5U5LCpGtx2g0Arv4TLw8qtbTt0BMtbTPgma9i6bDKgKw4rk
ExJEf2dJH/0I2d4WJu6j4uJFKjnCjQa/PUOTzJKk4jswA7pjG81wa+1zexND+/OZ6QcFdu/jN8Np
oGWNmBj8Ivt9arJgPxl16LeNMF/yuJX7skIQgooTIGX71EiTpQiTU3MvvCZdikOIX2kG6zOfFYn1
otiIbLmZ53i/otjayYiiUyydXaSr9xWMFJdWpw7bvYuI0DI2Klys81QEq0E9tnSQPWkmDvtHfVeg
92SwjTP6pTWzQSTtJIMKpW71vDLeh9yYllblBcYu7DlbWmeVBDuk2EHG0DPXLhIhsAQ3l1abw+nZ
FhAcp6mimJk71kJHlYp4t/Hd3DWQLdBj83GYd8IOYJqir8t7Me5g3waq1tQcGlm2+2DKX+A9NI4r
sCybCx3w530/S8w7t5nH8689qFsEyusKiTy1o2JTwmQ4j2yYJmn7yMwS8uLNLXBGZXCHl6/pQhzF
ibdVCPFTqqR+dAiL5JsbA1lKJWp0DOhPdtmwTfT4W9dEIRalEuTCbnV01gr2LHJYmt7mbuDMepKR
fWziAG886hYk4NxW0MrxaWKe4eGzisEez8CyPt0uFhSwH6mM4j7FhvzD9UHhaCBylCcb6nu7mCvS
gy2b8nyr70IjO0K7+hNd+TZ3nAu5RmCML3O4T4HLQRXVdit0MGI4rUQeXLInzSr7p1qpyG5XVBaw
yvj31EYqDfotkBwwjcxnAFicl1Pq2pbKWEUt/Pio5Q/TtSreiSBEakFfctLzOGGHXRGVrcmQkBjx
xIYnEmsz6OB6A/cOVYhvORUdO3Wxb4qKC7O98FMNDzeq56M0D1XNsIwF+Oozb0AFcxrAnYFytl4y
RAOoPs288TBHI8iBNDlseZAjAa4QMRAsaDlSAXQo28Q71/pAxba1qy0LQBSnuqGqkKRGjr9cMcEs
RKYS95K4rXtJVeN3njmf8BK2EBvTDU7g9hsEvvBeSXOss6kjtfAYto26d6TH3urpzAv4+zAqLmPr
0D5aBTRXv1Wq2U2TMM6ANChpZRc6TFYMwSp9oDOqi5Ew8oGDrte/NEBqHAREPZY6J0a/m1hZHH+p
px40FGnyYFtjubxc8b8uRmN57X1DAFFH5hD6VUMwbZm2R5z0Abiu90NJBooKtJKDE7JNTcVbn8EM
2Zp5xrATjZusbG7HMJSuw4NbZmo3RKH6FAfpA1FK5iZI8LVoP/bwAEb/c4/AqFp/mlvIw3pQEPW6
FsGrNszPgrkby4TX7q3KVQnEEW7l24hapN3eLKoL6DHZmeqXzu7EXL/P4Ghnd117D615MFssOHaM
iJ14SPfV7h62VMWqmuz2fqks82YHQJ8WckVdoQ9NreIN9tjMp2mWBu7CPyaFmvbMtI2T9nYajYmt
lQq69a0ukZHrLuWCvJtuTZxDTnVFI6nyQzuVmwZaGL9M958dR30H1EIHmtHh8r3uVsSvDi926iPz
Co4w2xQENN9DxmVcleFUXka4MSKzU1TsVIGbwswIRWrpgkZ0ftjW4Fbir7ylSqd2tCnIZCZ+WkP7
1ByaxypmeJaI2D1IL0W4ZKjTByE/UxvVAHGa7F1EHte3OseGj0ecg03HU7t+jIAVeCweqTsdlOlh
2c6ku1yD6qyIJRANiZq9KOSw5xkDBibL1AXBOHVpEPvYR1CBqIKCD/juShyphfoAy9kCj91Dx1n3
pgZwJ/m26E1IhmVKHAs77ZvnIIPhr13BCs+T4VNmx+Mbz4BZr+2sRR66gimdCgGQyJvpOFUg1WPh
GN5DSBMGjQYYmCm2zqshs6a/QLRfg4QyhCvVDcAamR4wSxYEBVTcPRsBkni9WUO6w4X0NlNpcjD0
ugvcpWJjjtP4XDYAk8cOlPW5TA/LTDA6RXAlgOBjh5+fyvJrMGcQUW3Lk2kL5HHdSZXIDv1TpjM6
NHFT7K3GhNhTGF6cfw8IrYH7PuKxlsVS7Jhs3qjxVv9L3/n/KDuPJVeVdAs/ERF4MwUhWyWp7K59
JsR2h8R7l09/P6jTXR0dPbkTgkwQpZJEkrn+ZeZGrNy2/3mNr5eKzB3PZPKF27W/+re9rz5Zu8lD
gm32+g7+6y999W1vJpNYL7ukEP77VLc0k0NjlxhtxVb3iDEsQfVObOxnt+jCNpXw94snz0HIqVS9
+1qX+r0mfummUkh97QZN+tLp88s4Fd6rjIZuB+7i8Blw1Owme28w/Q/1temtWbpSgYKzXSkdW43c
GPFjO2hhFfQccbsw535oM6smhi3mVid7nW202tlSgYLLsLW3XWzSpzOM1lX3MXtvRUTOdz5P162F
lPOlKNXp9tkSJsCWO98/W7ZzLGSlPm0tLwMhsfENKA3nG/xzZMNTL2/bRocIG5aRoUJRoK9szH8O
tDAqiVxx3bBXrcFG4b8ewVTFjxmhjl9XaPAJuKWxOJR5Qhj9v6+MON4LSwP2pUcIJ3KnwgzxHrPv
PaSbu1k56XExHZRlYw21ZN0YoCKPBdHzesRqhFkpfYMRH4xWzkxPaW3npomp+62dIFcn3uc+EJqU
KvODmizTrgDZ+okLT6PZP1uc9nZqVugPhlI712WkrLYdaFCbk9upfh8nCw2n7P8gyHIPS9dX54Kw
BkwAv3ZT6NlnyrqdDNJYr869ZpPdNSvRiUgHMGcElbbV1q9ihAbOE749Ae7VrwUTnENLFPZuO1og
Lnxsp+IdMDrvg2GSvjsk3XO9FlVxmZG+5ZDiOMYeoQAopIgVGUr13GmR/Nxk5fSfzZ+KtAuMfpX4
AiqELmXdi2Ql/qO5Hfivvnw9r3ZLImi3l2iyDxlbrGMLHWgWgorHUojQEWqLKjZJnzSrRQnTdM3P
brRfvVk1XrNhNo+ZY0b7vB6jbwoyghkqzc9GYjlajkt/TdXCeJypdgZNO5e3ORFqd4hjlGglLC/8
MKbopHUZWZGdHt31dcOqqblOq5AtBe4P4cAySe8mUmM4uJ3GI/oP8HV63q6xbYSdQAKP98hS4aUJ
U5JtjpWhaSx/GXWN0yaFdFKhhvSQjDDCo9ES1xQfh2vVCDxfu8gGiaD5dUCszcLsoT4ZhDB9HVBs
q3lUIG46TYlzbtk5H0Yc4bUsWudiIyz+Ng0/7bU7IgPqNKzgIFWCxofBHB81tK44YE0K6ai28oB4
2AynuKDwsx7Y+rajlsYyF7N2zoEO2wR4EPpKIZ2b18MQdx0z+aku+XPXNMprDbXr2ElT3+dNqXyU
lhJsJywkbO+GJjMftldGJVSdLXqFmJHnQlOp7/4TBdFbOU+7zLiltqXfQCSnfVwoJIj8u2/ba1PR
BCucsV+8ZURDyMpoXGaXHyav3TZWm+tXr3rdGkbFAOEXkP5Oc+X8dtplyELm3XloouDbfb2qWV8f
G/Xod0vkHLYD21uJ4D4Q4RNjMr+mYjtI8ZWhE+8Lme+3sdZin4I+gHMrl4PTdE64neZGlAhs0+O5
ux79f7/KGpPmbSB8STH08Y450XhHjYDVh0FOMpWkh6/+ISkpFEvpshzktO1AlqvqAxDraXvR1s//
i+lDP60Ql2PcqHaDsE+u/U211I/NVCf1DvgOOH+UuMO+X3Prd6dT7N3owa8zYtGfOhKjjjCzjJtV
d/+8mk/0A/bw30Y8/OFy8eOnz9/mAOis1jTCIsUpiQj0/LIG3A7043wr80zd6bkGGbhzHxcNV7XN
kSod9UOsJu7j1tr6167tLE+K6PBZ+NXLCsKfaYuXetGjJ6V4hiSM5GXdSCKZdmkzJ/utCV10jVFu
lkOTSowt3eGh0/rlZskCI0uq7gGSKnnaDibOvOxJYS7D7Sh5t/OlKMnh2Y62BY5eCzyu7eDWhdIC
qq253LaWFYExRN1DxPKm1Hdr3nS+xmmMEEp3OYT0YGt+5VV/Bt1s7Xk9p2uUPtgyrVXHndFGa8uL
62LbqSsEmTLllS8Kqh4WE/Pbsra2LlXX37GJzR+38zt+sgdi4nnqrGe40IieRmEC4HMxDzEFJhsw
xXRidPTkSjwWU8CZ0afOnxbVZvZoJo/UpdQdb2h6wtZOZ2LrM24+ze1YQ67Us2ApFvL2lJGUgOEj
7i3vnp1tBpsnB213vixUW/PCOZig63vX8ey9WeUfdVorkPRtJRCUJ4+UY08YASdPXsTgrqFR/MsF
6DZ7HJo13TTwuDDn67anWNCNmhoDR93ma02VqSC+vV5Nj70A/ImnNFAsyBmP5EmNSDvuInPnVjoo
brYyyY/O/LR464zIw9o35u9jgbFUZ0NvZfCmJ6i8sc84c//PPjS2XxUWe8+1asSn2C2+e2P8Q6Sx
d4gSzTtmkQK2xXKYp2TCr0i+WcmSH+yVzeB28ylta/5X/HPchJhi0/IX7KTuNUrEvcD2IItgnzfa
62Bof3ma7voqjLCdOUSgnYrjtwYFInWB+DPFQzBO3D2gBCWZUz2xXXiGqHfPU7E/p07o61IgAKIQ
EUJ6dhCe1nO3o9IRTtPAc1nN08sMbdEXVf84AMfHIPa/M6vEYrYx+jCutGZf90rhTyYEUz0fA3wl
ITol3zV7kD/6ZjiQX3jqpHUz6la9eB3cVh5OY+glbelryfJ3NPxoS9yXWfv+wQqbz6L7jsvgIfXK
b2MBmUSvB6S41bMOW82fWsLldeVbXGaB1TY8Vpqe+DFh/sjLD3y/9gafTOkRmjc73R+VacLOMt9R
AzRnKMesTgh78c10BDJQlCnQZZlDsLL+0hNdQvhmTukllQg44Tti0rAuecAuBWFTTZ1dExtmtYyp
21kZGQVzNRxgi/5QprJ8HaK/Gyx0D4jQ3hTQUeYJ8lrPAEhFshpOzTkPD+nsVE2/wsfkP5ENrkzA
C1Akpz95GrdXbTEIQ8tfh3HU3gznPMKgDJRIvGroQnYVzga7mTEAxNM8ES9+NeV8roRKEldWXKee
zCcNiUwoM74MCr3jIYFPek7ik9f0oaMTnhhVLRE55vQ0aEnL5LNvDomN6eA4DneoHzuzXSZYyOZZ
q1zFV5OkgGk3vDiyomC5VHI3RGV7Ful0age4uVgtUZqFvq4M6nGa0JhVZgnxFV4XtvVU+xOHCJWa
MlE/kBY3ksqQRPbVdaA5k5ojhsY+9EOCd2aiBjYMSIH1wlFKdAwmEUC+FpXamWW5G0yDwtQ9ak9g
2L7Z9AssDvWcegJ9eNMketgsTXceMozTb9tug+4t9//jmNRVOsrKHg+dOpyqGqALdiSv2q6ibYc/
LxCTEZRGul/Mcjog9ihRO5utT9T7jI+G7M7CS/S9Nag3Va+bM0RyyR2WuMSlsD7edQskk0Ff/vCs
spHJSO+pE6ubPDMDn6dffLZ1zBXKOIhqhwyq3P39TJ7T99RlAbc4TeKX+k/ddl5ENPg6Nb1TjFY1
dNLxV93x9QhP3mvTxsC3xruZCnxVribZo3dr8yzBP5jgVVu8lolswnyAiNwOfwoHzxKIug62qXUd
SiVxb2MbnQrpKi8RBr/Rklw0Y3grrb7a41zyvS9zJXSiji8PY0fcf8ZH1RYjJXwK1VpXvXTJ+Ffc
mj1Ohol9yGwKKvU07KOxLQPeb3YpivngJXwgRY1ni15Y42NT8WFpuXgtJur6esPSJRKHLC32EkD5
aIvuoSgqrH2y6m2q1UCs2TDkVBITRWYaFc1s31fRQ1vjKpFxM6raeK8j7SPRHaCarr2orDeCQY5j
iHLROiu6IsDsM/OUC0wu2r75W2hV5ZNJbajt37j0pP5spkSTdzmBqfFTXxraEYfeNh6sHQ7IldO9
qLl4b0w18T1jZunrFtfEseN9a0z4C8dwU1uvOOkak4TMzT761pP+kLlL4HQPdZ/7rr3YvvBKAt+L
2t1XlHuuA5TFNu76a2kNoLnYkWCmhg6rFyqelN3wBqaf+mK0PowqRpEF5HQTqneccjxP3O5cKcsf
z8H/yvK+W1NB/KcxnUoqT34iKBfzcJ6DxYLOV+meGwBDz0dWXjnVNdxs8qK5pFPPGOzO5p7wDN0f
1qRPI9feEXTPcFfbB3NxvV1aj2RnZIhTxZRets0orPRCdfSSF62NdNguoPGOL26GwAJkyS9sxR/6
9u/UsN6tafnV6j01sMR8gIx9qVEhOgs4omm7zQ4fhG8dYaOhU+av2Ipb15nHvd+3eXus4664Fws8
PCUZnsQgfXMo8rBgUrfTEWZhipWS8KVNcGkLOxg0kpUbXRgYArnZsS3c+IFYmgi3HyO5SK+wThEz
tbNIMu2cTgYKzaSUlyrNpmOJCfID1HDjoAmxPI5JETOZRdYKPabZjxPBiNSatLBOM+de9HESxu1j
MyDrMYVNMZUASLwzmBKXDTmHCea/wcqCDPpMpW5uQom3hLBebcMjLlCK5q3rjqNikzdQpu5bT9E+
aB1rwG0/wWN4gAZkLEQyYZGvfpMNKyetGasPpaEm6mX9fKot09ohee38nuHyY7ZQ+iToWj6QFfeQ
k+E+wFMl9W8QxgcPMJIVkWp9zPYwkOErVLI1LfIzwEU+YgxRfIb16QM8nQVb1owfmheNfgFL6sOz
sEKypNt+xBVDBD6GzQcSshlTbSzeYsU4EzioX/Gf9AAknGi3NVMh9WupoCKakw/ZZ3WALsmE0x33
+8acecia5jmxWRNHsTlee0xcrx3/62V22z2EM9bKPIB2tVcgtcwd65G5NoiSd1dkq7z2GR/ZZAaj
zbvEYijDynue8EjGFGaIjRUFxc0HahS035gEPXs2tcCGMr5XVaUjOKX74Y45JWa8QdD4Vy/UdJb9
iJ/IDqaQHZCGZfijZuS3xpocfxGZEWZAwL5hjQe9yjwyydNpL+vrmDXLcejS6Cr5X5TUfoCz+JYn
kbgDpA4+nlQ8slpFvWGFjqNfKe+2ufDArtolAEiAXYdzN4UpVrLqmA4BYoZ+b6whqEOZBijis5s9
DdXJkyStYu1IBkst/6qGipyRSh4aUvnCpfbeIQfvhnZKEb5w/0cSxu/SuIJ/xYYbQuBwL2FrO3YY
ZUnsRzlAa9figyPY3acpkiER4fGlTfndVrKrvg7dcQ5wZRdDuxvwDlXwYePBLRA+AAjgxRpZweAV
jq8WFYVIHg99GtnPU+0BqlvFvhuM2p8qQI3Ki91dRgCc31FZDruktneL245njDrsx1RoKT86CW+h
Ay7TTAbUkin0zanSh9JoIOkaDwvWdOFoLekFbUdzYOJv8c5u+KY1Rw3HDKF00aXnVsUcqv5lOnIg
iE1YxxErmiRJgZAXRwv7PqoOVSzywEzfOltr7vEy6z6I2l+M3lSYJ7GcS8sfl7H2ky5WbnbdDdfZ
nhW/pFz/2IlJBHg284+r3jkheqOsgHmyvr2DdkNuGCD+VC0OlKVFgLajaTjT43npY0rrqlp2Rd64
5ycxX/uOaiMxit45jlwSUwv3ESP3wxgruT+66s0E0AkNe1l8rVfOvVe9CWE7D2Wv/GlnvqjZ0oxH
s27KsFuy350Bf6fFVJzknHs1tOlDPk6zr6SL48+kDPQ893GF4LGi2sWZIO8oXCLSg8SIUnqIIkLX
sO4QjvLHnM3pYkbQt+Y6CZJhtoJO8DsZar04K2JEAmoAjC5zdXKXkWQQt2oe8By7qi1LKgOqiEEk
ok7kBmRZZmSisC/t7JHoMjN50tqxOyCyDZNZQbLWCHksrLyDWlm/9l31pKgQ3jDY7g5O133XRK4H
RquZ3GE5N59n3uQwo5KT8cmNSS1aMdFhTLIQO2hm8LG27FRWH7WXiDMaJZXqlfyr6wy4ckwLdtwU
aCjIWQ/kPJM+NHjf86g0/d4ZwTqwaZpzvKE7+0apdL7OkAzxLOr2uRu/O5jVhLOnk2Yq8lDOsc1i
eOQDGkext+NIDYWTvxMINO8aILMQy1U1zBPYhJUSY7Si1w/ljB9WF/GIKmzT8B0s4fZKOjpBX6R9
IKLkAAaXnzOsd21Vty/M8R8Iu+yxMU/vhqYph5obyY+Wew6BYypS8dSxno0tCs2GS91EoCvpm44V
q9rqzPRZ2dVGPB+K2tZ2KQQbX7jYyaa3WMwW05tuDAoYkjvLyZ4ST1xsy23DHotc6taFuh+R4x2l
o3oofjE5YQxHSjNmxX7A+F0OdoWdV0oWA37q+2hRw85xWx+5cr6PPIuRJBJxiMvTdw3fnbAZuulF
K4CFCtQ3ja4T9eV5ZJYaGH81UTrvCH984atywVjcH8Cf+V4oJF0sxs7J4cjEgHKw9Z2WRJMWQzs9
KqD5zOI9AZ9B5xoocAMhtfdtMDKl2DcWDuYNThCww6v+ucmRcBkUAj1q/u0Mgz6fzcVXmUmbA9Fg
jD8/sVmYLiLNn5SokcGoatGj6IzvtkkdXo71OR0ycSoXhmtTgc5VUc2onYvDKhPp6YXs3Z1GCl3Q
NBqOSFWEdC6Cp5R1514vIXnNOZ6OceNHGKweVIU1y9hY7efGkrAgzKogGsm2niIvk3s0moRhZAhS
B6mwUp+LFCKA15yIvBzO8yTG87b3tYltczgXKdQpNDU8qR3gdvjth6XM3QNfbn02crU+2+Bd+15W
1wWz3zOWSPKcFizaPHRJwXY1t6cYMOTzoaHAiA3NBfTC9YH6r0Lz2nPWlO+tWwCglObUHmVSsET2
UDW7+YIt8bCcJ2PAy9zpyMK1taLwLQt3Fr00T6OyBuLVh3mR5ZmnSMkiaI5Ca6je7QRWQD/GFdcH
aunI2S3MKlCSKmEt5UbnbcP0lXlokl0tYPd9pKjtWQ4tflmTdWgZDs+tmsFdTJiW+k1bvaZZ/6vr
y+Hzs9r2to8pkRbe50skXZxfBnGI1jTKbZ2x7blrc43m4/vetXU586bZ2HM0ne34DVFTzUAXalj9
s7qgKus56btRxqUWdGqTnfpeUnCXO23KnjTFS0mz5x+j+GZhQ4kTBDP4rouigEFqfQPNbay6a6Yw
XGChGyTZEhV+okbRQebNceoajBVKUhHT5DT16BIVJmvQYGfjvL0DzDyoCzvyjbJdTV6F4cpg2+20
pGb5Gxl+0kOixCoE+fdrVXosrSYTvIZAqjNEB/0s0JgHtYOOrfnpyvwnuIvLJxvhITfqlsvqmDYZ
WMSgJuK0fVe1Plfndt1szW1jYubBz3z9Kv/X4Ygg+v84e3K8br9MAnCxPGj1FBC2/J3FyRB0Jq5w
oa2YGIyU2XFsCo+iDifENfnflZtilr74rdfCzxROA+WOzQjjb7/8FmRKUAGcNaV/iPIhOeVKgZ37
bSAmcD8k41MZ1Q8Z48AZl2wS0uriB3ZyMUB5h0xrIGNW6rcOb3jgcMUNnaxVfIjRlBPiVD5HTVEy
dstir03xk0NVLCpeyF1/a1XXOIwrTKBaVnGeY2wi21a/LBrRNgeECM7L0HIPe6MLX7KoXr1NBkn8
QBkjpBynk1LZGbeOu1zFgiGb5SgdsyZwRg/zhmbMz5Eq8OXuFaZViLEufDQnvGAUy5dUnX1lhqTl
GrqfebH5guNRWdfZ2avkb75s8mkgrZ7MqSRbU0/7XUKJTJ967zoJaRwAlWtUY0HKEmJntV11UwtE
jSPLqEDkdeoPeVzdrJSKM0ZWmPaXB4T2ckcVxuMsDJ+NGWdbMm50V2YfsP7bS1SmZkAkcrnrFNk8
ZBhnGFqlvNcMs3tnbt1TTi7RE9mZ1KQt2f+aM3FwZE/2fG++OI6oDtwC5TECR3+vygjHhFT5MURm
HWBPO8IYFflVUVn3dN4Y1nkifsR18gaSFJDAbX4fY/GEIarzpxDgaTwX9FKxb3nE9KWM08ZvVWLb
zM7+CTLvggUwRjlqPxwBS54pDaJxGRqEVqAluyruspOO4/zOKUx5xMVUHiSlgx0sTWMnlb4LmT7u
qnpKD2qz4h0eiFQJ0tqLwb5C9CeuUIzPJXoSI62S75FS2yjBKSboL1mtVqt4JQlVw5bP3aR+7zvt
o5z6BndyBJNU+6nDkNWSuqmHD9BU7vBczp5EmhWIW7OFQSrslyK/NEU9XawVvVug+k5G2xy9sVXe
iL4OhWcAqaLY20VDHs5xGr/BFPwpCJp6NFtdeTVUSyE+Q51CdyhgNlpVss/b2f3egl+3ngu3vouW
C8BnvMtN7JRGKshHHPl3Lk7uPzpvMgInc7QbKwDj1NZJd+jQnr0kZo/qnUr4nxb7YMtLf7cEEjOf
1ownr8rrNXvEPHrGKJ6MJgLaUET5K6//YCuQUCNNal+2tvcC2zjax4mDYLiRZGzJTN6AGH4ven+S
i+hfpq53nwaMLZISPjNB0+0BJ3CGo63+nfNmz1vNO6OWlvtf7c/D25lb59beNtvpX6/+6vufl9gO
2zLaxnnMypRTDPKJ+mMNNf7crSaCj7f2trc9b8ZE5aSt/R+7X8e/Tt/6ts1/9W3X2foWrS93hlrP
Pmu7HO+3sqx5qK67qsMUBjj1X73GaDIhWI/nCpTdkDy2f9qfL/3cioUyoGIp+zgTzXnb1OtjdjIr
zMe2ttkt/2rjXs0sckwfqkWPny1N5XZwCyOARBQ/b311YTO6p+Z02Pq2jYo2XU2m6OGzq7Cze8ww
9vWinuTGk4mb/2ffdqDsZEt9Z/U6Xi/+2Zcqna9po3r66mPFGWBmb9wqM9fCxK3jg1VjNV4pjXVV
a1O9RoWX8Oib+x+tq70XEJFfdFWZzzISRWgTQPRULZLlU7z4WLxV3xMYF4eUAMgjhRFUy6gTCdnb
abo37sY2B0uJyke7GrsHM80PLs/YC0meTJFklp9Qjh0ylvyXEsvWA+Yub2WbO1fkh2qosOxiWInt
x6mfU2b46mM292fMUIoL6b2CSB2I3LCoZGh4mk3oSYF/XCV/CAfbST5o7wVA/7HsW/U7fmvlTkx2
GapSu1NuHlhiDtg0VtkcdLgbHsy2otKjYsik6QjlmHrvsnFU3xpngjDaZ6uaAiQpJx+KCKrY+Ejr
30Y3dKyUITQOsfUuJ7PeFWjnnvMEk4J6rn6C5S+XrauN9eHq5cVpa20bhMLxvkP6vdvO3/r6QX/z
rLF92FpjUkkqTPNj3y8ePLVe7Koim55LEZXIYJMpVOJpet76korJLuSo69bySOW8JE3xBxuaf06Q
M1bVoJJwUNZrbJtC/zuZLPG0XcarZXJSiS70v04YB+IeTKXNT1tfw3370CvR1euo4S/VDr/E+K7J
QiXEM1v2jhuv8ATD9tYXW8lTUVJB3bqsaoR1m1e/tnF960omuQRqremHrZkuXfW8gIp/XqEkAluH
qLRxXjeSK3TQe1qnzjHtGF+xbPkX6fbzlE4yP9eib1/9/30eEH8JHdLQ99v1vk4cteRlphrHyqaY
AhycqkcsA82TMa/+OU0y+1vfthkrtXrs102cKtA59UWunk9Ic/594OtkLZPOsdbV+1fXtrfkUfX4
1eemxR/Va5n9tInnu22XPlY6JWNBWO/n3lefrfSQCFrvvJ2hUGH6PK2Mm/yo6JBheh3X8bQ2CUNR
i/4tBggKI+YM+62piaogDWFAd+1Y3ZuIopXks2KF68nJJIpjKgSk6rU5iaEmMRieCVZNrL2E/WZ4
Ofy2ygRhXpsmRfWj3sHc76fBfpvLdjoKhRnbdjSfu+zYt/Wyi0208mNvO+eoZVJiZ6BzqqIJTNJy
+9UZS5ZgnnjfWlahZS9rnWBrJW5kvxqmhUtSXzxtXdUQM5soavmwNWFMmQEZjt8bfB52+tx4r1Yy
KliCJUpoeZ77qjE1Oqolk7qtWWH1gv8ak5ztZIPh4o6C4bIdjGB0vH7T+VmPwbQY3Fd1fVfXi2Y9
093e88qH7URiiZnTLQPJSAQX+lvfxJMnFB0uVB7rey+pR0Q0PPLm7cG2PZtc3YmAO9cyTj8iFwkM
W5dHJ+/2whlzuJ9xcihxC3mNp6e6bou9pxAMnU+r7+VkvwASWBR/tSGsYGW9KdkIOpWr34Y44+m+
lMWbpc0L83xGOUJjcubihnORCXJnfETzt1GZKbZ40Tt20ERwzJg/e4N52FpNPbWvjnFidExCmyxL
B1bQ2dF1D/lWhhV1GYm3bgbJyhtKUsho9KNWxk4gqAmsKJ8TjDBdwiQ3hz0w1oqNuUzni5dlMMrA
1Iv46Ok7zEfdu73mwWwbPT8apnIzyvbboCtE8bjNcuNNY8NRzeDVOWsXxUAWmVI8DmK7Rmqo4yGI
a1b1oy/HexQ16itJhhvjxm9NL3opwLWyhrm6qjR8PosGu2jdbHtinWPYlfkYl3H+2aXNUXJWjPE5
7fJfte0ax44Yi6uw8IdbmOJeiqb4YO7d/XJNcR3nQvtDzMY+8zqLxdKtW6TPhLykht330CWszPcw
V/4Wr/xrUbZ+TDbGm5l2pwQi7y+twBhOuefEmDzrdnXBmbfcVxo4bamkZehOaU3RO/nGpK85jC5C
BtF7An/6rL+bY9UCBNjJr1b8UGNpH7xOW9n5pbtbVDDCMhUVwdkuoK0KM9aW+pNMp/J1GtJVXZiL
89bMG/xGIU08oLy379GwUIcapgathjHfk9Zc9WVpt4cVnB67Bo8QSymPxD0R4pDb7RHQrw3NVVbO
ytx4ZurPn5fUIClQ7CBBhalCoZ+iVu6nep8A3ti+qT+ROvgcS0Ygg6F2H0d6Rdp3CetL0eo33enx
rC3KJ4vV2tsoXe2p7/T9dgzrU+8ykKHtz/bvgcH5zRSO91LU2PMTkfE2WsZCijYhzOuxGSM4sGZS
TdeWit/iczOC3K+tkWLxc0kS79bCD7h+7rxsL6LaeuurhrDdsjhsxwbPUp+cqD1+tmqzeeoneTLV
TMXWQj9mTS6vxbrp1eki014HrqFVD924H13FxstIt6+zrjmseZfCB9HBM2DrNNYjqcUzZlmKS6G3
9lWdNI5GSy9DM0lGDGvX9nZo21DAJOZpvG6Nz0sVTWdRVK2AUYtJHKexAJbsBIFprtUKBEM4h23N
av0DFAFsXr3SnqlaQCeiOfc6Z0tXladBLK+fze2I1tbjObGya5GPH2aVVqcCxOs6js0/GxwwnZBc
uSb4rwOT6s2POm/l69zecDTD72at8SGQYy2yXiXpAYNmPcUwwIzim5G5816MiCm1XI1v3EmIBOxR
Lg9rhtHWt53nEg1025puY95R3IEyrK//6pdNh31Rayv4MsYtU7lI24klEihO2ZRpX0IwRmI55TVF
5LUvMRk9MQKKoXPY/WthlW911Ijr1vK8JVqplSSSrwenPlUOymSnLKTL4VW1S/3RJvcDxkgP6YUz
GmipLI5ftoZoqTHhVy8ftqbWQ+VAjJcftma9lOkpmjyYw+srsfEsbnJKPv/w1mVbS5C0efy8taxi
AmKd8ETZmgnZ76FtrkD0+nJhW/UZLYbtb81cd6x7iwR3a23vr4/1Y24X7X1778XK85qtVCFPc33f
K7Fo0bU63Jo14fL8NEvSbrb3ZhfYIKUYQa2t7WpJNN7zGoiXwjKlNUsr1UBpuvZsUywASF4axmqz
6o6qTWUoJvzzzZmrxU/j2PkBgfjSskcmHfdTZ8m/wS3eF5DQ7/WAXISivHgh55tHPVNDn4zO+gqD
Iz/WlR2de0OKSxQpyZE6ZHmsMPG86UX6nmPP9rtfnGdzIa/dcevfZVHZRC5n81mrCTV2U9g3YD/J
7xOF+A4En4WBFrvpNZ/LFCZOHF8okR7SWb7asjR87Dihb9S5/djLoZJ+0Wj8vLlTx7y4bRvFtvMb
aCgW2dEPB4fHYMxQoLtTQz0tbkYIV1DP0dCpeGwOqFi8fr5Alpentmt+EpupnCytWF6toeFnN981
8uDfyV37VUo3oECPc3cd7YUt/jRDkd2SNMG3NneUPTJ99b22Uo1Ja7/XXN1+E/aBklj+zZBy2htK
koaukl9ixfvFdF09m23yx0yqn8MsTMo7jXPUYIxSZXMJzsJobG7THAcmxA+eMLK/JopE+WK5UJEa
ipUON3bWzN5OF5SXGogAz1V1AJFPKfkRet6XKeEvuBNTJdC+NTL2jpZH5RPiex42AntM04GsNMGF
77oxerD+clF9X6dSezbU7owQvfGpQsV7tQIRs7C7BHiZwXtV5uatY9zm+S+dxBPjqept97gUA/aH
MwTlNgBnVI6aQl0NTVOzRzuvYw8SGedfUD3Uaw4CtsNfyd6VdrnmyMrT/zF2XsuR41q6fiJG0Jvb
9JlKeZXK3DCqy9B7z6efjyt7b9bodJ+YGwRhyJRIEASwfsPnEYlNO/haZW79Out8tCnSHx0C94C7
nZAdUxLFHMPr6MU/phzTxXFAOxerxd8zNJiy1T3cAINma/Vh+0zwVjtalRVeAitnVz4q3V2Qq8Y7
yM+/Bisuf5uoYBIL+hV1XQX5O2SzvigRhxjabqMiUnfGuW94UQsteqpAqUhOkspqtQPEeTbHlhaS
+KUO0mX07nzIKi/IqGjA/uIT2Ih9jBfDY6+Z6utEaHXv6cS6JWshpPiQxWjBL5U96MLXwYCMPdr9
VYoM2AdHJ7KrXeMm2qvXGy0oTwBES06KNMNC8K1Nk4ucsHx9zgZfZuYu0anQ/EXts+xeJx9IqxmV
z5LDkyrYp66Phc5SObKyIV7dXiTn6Vr3GikpCAEHSXop0/EIOfdebsOi4QRJmJQceDWwF11OCFxl
2idVooJGoAWz6vip04k+LJXKkowDG38KpIGztGCre7j4BSpQ6yUDN70gvprc/uYsGopt5E2vU8x2
x2Rp+mvjY42W1+ElzUK+dEUb/7ZbG11p5k4vTmi/pMPPEk/cN/Y0t5NhjViT5MZbOZY/wgShCalj
i1bdIk7pnUCMmm+2hp+h0nvDXtrmhh5cKmxqtlI7qER6sF+3jr75xPe+BAxTT9nFC5lBQEWLXiRB
HKXYV4lf7JP/lulTlG2CykO829ajlykYQXn5Htrf5jENI+PVLTrjNZkVBn0wLWfJxorXnbUZeIg0
0QbbeOUDNjlZdGufN4SRR1RaT/ZyehXUB+DuPoLocNsqpXNeJEnihtGuGcazE8TOS4s2+sMYK9DM
dQBohRnAjsaR5iiN2REMn9GSY03jt/kW1G+z5waNe4DNf1+v7n4XmeLvYfYDjMI25QUunY7FXdPd
slLWmvWu1vieSQ4T0+I4VwDsblnd56w5O/oANx6laDRmwnldrGLrUQWvUjbN/kXLeTEkV7dKf2qt
uqAFPypJb0+PJeCQ+1sRLEgcrQZvYzh59OS4vOYt2ln2pJsbYrtEio0heJHEU8OjWhjzg+RG320e
oto9FnoaJdu5WXaB68rZSG0R8ZVPLZ2tsyaJD2uZ4SW/PFXlo9eXzbMWwSr75eAtOjbqiyT0IxQ8
eqLVa5lvDp/qSB2vKPqoL33gx9das7+sDRLWKShvNM1xLXOxK2vH20WbfkCwAhmhrTXa01WP4qd2
9LIHvoHZAyH0Sw8J4iI5jDJtdSOHXhq+aK3Znv8ok9Ospvirbv1gp5VVBsgnd54lcWt2CR0IATDU
KStVBZAusZh62CVwVF/r2C9f/aRke82Lo6OUZVHOXmUMxDzMi3I7Vb66oe/7Z2lsGni0FqgUGybw
n1LFDitlmN0HXVS/1nP50rJReI/ea/1aJIjcmqHib1XooHg9DHdOZ/bcACpD4FM7AqkgpTS7flWn
On5sYvcslVKEz5jG5n3jnbVpKB8mc7yz67DneQ7Gp8Ycyos31h2ooCnI7uug3OflXlGHctc0Tr3T
rGAGeOQ3B1MxnPs+gaIR936y2I/t8XH73Bh+AR++v/plf2/1AYrtITEpeAl/+V18sEIEDxKLlU7B
DMArteo0RvbP2c1BsNVntQ9gTighmG6113ctc5Btw+wj9/AX0rPNDEp4O0YKRFKfr7lE+8DHwK43
waCrynABMfFJq53oGPBBYINbBZIOSLnv9Tt1Rmuu1RSD4ALsJFc5pqP+zrqLwQb0wq401IesS8+Y
USvXqiuhx/aDe856CHCG8Sluhpjln8s6GbRn1ofu65xZ2mUios1+R8tmolFssnxq4Uxt1BEnXdSJ
Cd9OuAF4ZZ9s2plvJIvhe7V/1sLGe1pE+CZIDPZUmfAeA+NqNrF6UDBG2RTR+zzPb0SEdlGrlYfC
bt27PsMNho0ADtdkGlCAt43qDtGyzyAsRlzo2v5QOiE+rrruP/T5Ty4TXpBbMTboPg9bxzSI3BaK
ds2Yq2bWqD4bKVceqmy+sxCcDUJAIpmC5WKiw8mbklOjDfWl7vx6j33ksGscJ7imbj3v1Fb/HIz4
B4CY6vbBDEVDnctnC/jHc6Wbn5Q4qk4Zao1XZBLBlfBN2aeN017LomCXRB/gb83+Nqim/gqQ4NTV
CDK2dbLN6/LoZaN3zo2p2qXMG1hameHGwE1rW/fdyaoWRGDQaXtzsJMDAOG/kGr6vpiJnkyi5Fvu
Vr8FDtdtUWdjB49+YzcKcL2kbe80UnQSgGuhJcGKvTP42hs2bBv1ryrRJ3h1Zn03ADQ4K8uGh9E8
y4xaW6bVTFHoRh1xkDREmCVPkIyIhlb9pGffe1t5SFN4voijbNP4GfTy79k1qgvxN5UvYVKjuaZe
pqLSXkwYHibdnnCvXQ8J+Bun2hp5GF27vAouwcgMI9N4f6cQX560K5HbG5beW2ZsWTk9mhRO9Amj
XiaYCXuodlXXx9Ce/nJN1b2ObtJu2QpsQ7ZCb2AHvNWILdnOOehDHCECyDRajmlZUS87JZ8hAuTb
IY5+NlmJS3ZknviW9wmIFeSt6gM39HedYhEzsg1P9AFTjrayntgY0Tcx6LKdHzevntvAMXMb3N9U
oziHNeNgrJjbeeibbdmxJ1DnT2iaqtc+irRruySOiWGlAwkzzTehHvh7swOpF2o6KxTF6Rh7rWYf
JIm7BZR1iIrgp0LkASWGCEUhtjJ+9NZQvrfImvPRPnU5NnaOC6dJD4iBqCP0VI/p8X3QAOSZn1mR
tFvinlVpPmBrnm1wA/iUxmrIzzvWAqHeTZCLH0ePDfZa7yaiwsELwip8PtsKhJKvduDwzfg6grzc
YJvFrIJFYZeocHjMls3rOQ0Otreoz1b9z8D1MwTKDOCNrp4CYjBzgIf+MZyxatQhzG86DSpT+2uA
NBgB+903HnC+2nbYdXY2Zt6qW4Smi71adCCUOwUDFk1VkI9ELyYIfAILpfs6VdPLGNrNla3GbDt3
E6JoWfsIe/mFneZmY6Enf/YmHRSo7ltnx3Yvit97FyXx3Yu14HSquPveuN61jBhmzUZhGEur6jSj
sISF6rcBIOqx6rpveB8YcILtYK+UyXQ/4FV0ddg8LhYCcZDqr6nj3oF/mJhljz53cPg2smpndyMA
vhTHe93o/E1TQKLI4oqNijYwibqV1qlyq2JjJXZ7BLpeAIrzLEA3fAwOkJkvTk5QSi/Q3EI69rW0
OpddnkLbJXF8LKfWPPZ15X1JvTe4TJ3a+j9mu97Beedb6i0QGeVHZPTb3MqCiz4G+CNWarNjpe6d
eoBnRwscKLgTQlKKz+Ktg3DvWAWbHqq5Y854743W8JQOaBQ55BCTSfatGbzlmWLfrUk1FM4tazPz
P9s1FDFsvh4sn7mjN1jgGN0MoGfleQc/8L1t6KG+pjH0bVkyb3Q14FX0TeNurmPCpsw+fqa5vs+D
ZLqoM/JNCEU9a3Hwy1ocoqDqXNEtls7I6owP8ZIs4jlmPmpX1azb56Fvp4c2XkZucl4ZtM91xFS3
qtNjGThquE0dHiOYsLPSsv7o+pSZhxW9J6mOzqFZPFnGaB/GPGL9vSS+ez97HTy0Vov3TfecOk1y
CVkeXFLfiXZGAQEANnZ0Z9nmsx4YsDe8kR6F3eMA4or9vXg/KPXzjEElG3sszrpF4EzLToIBs5eI
NFRhYImmtXhdgcD8b6J0xIt6tE0LD7sMI0RSyy9BaoyZ17LNgl+Dg+z5EghQZn2v+9i6YrgFRwIz
UA+OddCDxpqCYWLF6XMuWyNXBKXPdNTirjGnJzWcR6gdvr0bUaXZTksWmYJp25s8LDN1AZo5YQqv
pEN6ctZAF3lmcQci4zRMMFKAKz10ZvestPg/5Wac7HRMNOetYObChcBvgT/bO8OUwymY3Ycx1TSm
gl326BGau8RN9T4DN/qE1wZow+J7OETpJzXHJcZrf7qFT+eWXQJn2SqoZ52VTkqHcjxXu5dk4hMG
wMpTdr60RgMce7VSUgWwpw9SYKpz8yKXwbXyLaqD/JzFJUP22Dk7DLuBhxBSAARXzNsCxbTIKWze
C3trMuTdDxqU3hqgAP5rwyFp+D0kR/z7mA3WUzKH7yFScIiPHias5XaOM0JwX/BGALR3icbTRf83
VbZpX/9mXdPetUN2rMeazySowMTB0lpNIAm18Djr+uyEX4u8ND4jIY8i5/iiJ4F1SgflZWYTYKG3
qsfKXIwH4m9qZ5xibwyJ1u+8ePbOYWQ9xITStqmOrFKr5gj/GSDG7TvX1KerlsZvo8oqNawCZBRD
KMOLSVPlo2uTNPweUKD3mwJEkNXdwSbgDZartG/CEen0uxsc7RXYros0tjKxEDAZp7UFV5+nfbMr
Utt7ggXgPKrT2wyC78kAjGDnQXOo4uRzycQA+coIaGVJMFWyc6pnzPnKDICmohyTzg2ZPxkp8Bdr
lwedsa3Koj/BjijeOrNuTiNska1k9cRpwBvXFn6hSnPPdJn/p+3snV4GPydbmY5FnM53CH889TNg
b9O1k8cAKZfHoNFqIsNIYTq9k+6t2q6OJTRwI4CdoSRIzGX8eQtTwx2QCnZCgoxFsHHmMduzin40
2OdgFN9l2WMXAhb7nttvmJa152zBzJQLri4EYXE2ncdowY3WxqSeAUaEC5JUkkmP3hXF8Pfxf4uk
XJpny2tXX8qA++q10Ok2WZGSCtCz0UFOa3UV7PzDhCPkyQrf4gakgP86NkF6CKDz2q0Bt2gYXxEq
R90Qz7ubroZghAQ3lJksGNzYQcl7EdyQis5PIUmOf01uE1zAZVnznskqf4kcyhttVXDJTnKYzOwg
wcLi3xvqArSv2+ooCJXKcVoghcxls0vRA7cOGrwe/E2iaMs+AqUBWKw9UZWvjpLvEjXAIfen2Q+g
mJcb1yxXlKMVn2hriTrvBaooheOcTdlJWkZOy51BFjH4+/x2uYi00kJ12thOlu7kr0zQmiYAi/DZ
4up3DBr1KAojjreF5D6cwXD+6JbnN5qRc8pRo5YYsCSJ3H85jFkiE9LC+E6yWVYdw1LR8Z9Z/qYc
3GeAd8ZJflL+DJyXw6gaECfpq71Xlj/lvHQM4Jgvj/H2hKVQ8FK5T9TFWkija9lY6t0RqRU8mQB9
3LC/0hug3RKhHqd03Kt6/V3wwJIMwKi7Gn4d+6lIjmTVYGNGVDkpY7zb7CXofcN5hWrwrYe5uPea
kCdqIyF6aJPmVZ69nbiPA/s+h7k2GNatIUJvj6k74a3ikjos/9oQzbb1oYEd1oFQN8FOHpc8DTkq
8fhMNnIovcAKdZ+4crfxij6/4OvogT6TwyWBiEDfUI4VXu+MLUMyA0QA5ozVMEagfxzK2Q6OFCCR
XSO/3A7ntAcNZUcn+b2xadijbnZxm3yeR/0id+52l6CWbgornXZyr+WuJG3B+r/VEF9ZMADyTOQM
OZKyW3eQvCRGimNI04VANBF9HLoXefC3rim3Zu0NUlOz87mpwLDv5FbIH6n3NfenDQp9yw46s1yr
+qtdbEOQu7zdXzN3+hnglXHImA3Q6161Km9h2oaHfIbo3OrTi74MHfLZzmLbOc7BDBIYO76NCp0T
JdwGPSEryYv/54f/+BvkENsryO56qN9a3p4eajI4lPaGvpMhQL7vHXLjJxtA1viSwuW93dwbnOKP
t+YPUMXHO2gQxisiWJNzczDCXJv3sRt+U7pM3a93mEHwojsulO51cFH7pwwTy4P8Lb1fPab2rB7Q
aOznbZOF13bQFWAeyzi0vNZyphz9a5nXlTPCAWGyk57Qx+mBKQxLl6Uj6CPSTiYc67X7LA3saqaB
qW8HJNhO0oPHzhpOU26xLKn2uTNgfOQu4Mp//V27SM9+CFbYyw3gCgsgZe17c3zv6guA0SjsepG3
YXhbhmXpSZJdywp2f5YRydJnZ+871QBmJX1yAoUxUtpLsr6tf3TR26HUz5U3nLzG3EpPuJ2CrcBR
eW8bAgQyFrJgb44odJ/XN3zty1Im2WDphWrfHxpAesfQiQ5SZ0pnlxbr+R+7oOTlqcnR7RzJ3w4/
1Ev2Q9mt25aVbf899GArR4A/Nc8BXLlNCjymSAG59TYI5+XDoXsQTQOdheqkH/ChIE7PvECe+GDr
GIM6j/ncPjvMDVgfXnV2LGa1wGM7ec4BpQx1d2ctWNV5LJ/zwe0OpjkzlWh0dacGBXs3PQIzGwK8
B+EdTPliF2nOQ70LovLRwbx4ffDyq5K9vU5rXgrXbvLhlGJI21OP/aB0RknqZbiWIz2BvmTGcJ7k
7stFCvCME5gVul3vQ6vfylsCq51SOfyjdHCNL7mFiJKsWyZcg/eQ6r7awqUIuWFdrKRn9sGhhsQL
vmFM9E9RD9wdGZO93GNJ5LHHy/QEoVzWyFP6Vz7pFy82soM6j3eJWSJQ5nUnGWQ0Ru0Wzm6Jeu4u
LILbF8Bof0LKz85yQXnycsRI3y5sGDsafs6D94RZnHvDLPuJ/erjeXbIpUesg4Gqqc6Z89a/T29H
bddPEO/Xu1hmDiNpsnxmMjezdr4FXUhIJfACvoBLNpiJe8iPShNia1BODHRRRs3a33TMZLIFXrc6
Tq5zngDmEM89Qo9EoziytxmOYbfZ1W0VFWlBQcxN126DMFzqh9pIjINcX/4u347Gc6s/zkbeHlTT
eJanuj5aOcq77kdsTNFmLAqU/qGQ/71AWwcORb79kr9N7FieljjSsHwA47/XMjuHnd/mwz2C7OYJ
aFp1EdbOEHXVhb7wuwyz7PZ85UmsY8z6YPhA/0qhZ5qTV+8sCNLIYjgGDicFL4HLCL5DIXBfcsvk
yUi3DlT2Hi3gwX6Bb8h/B3NpsI7o65O8dehlvF9vwlorR9Lk/38p5moj7KX7daiXP0ayt7n4mpej
W+EcYfvBhBZhBpnoKp19UvFYlCbys7cplxzisMmrdjskrv03rP72oZS/849Zxu3cMne3wAKuBASx
x+BDL/NXgiNsXctrMhfIwWyDyfyG1gr7yWGfnIomDNW9NL8d+ssXNAIM0gXpbR4nPVVmdGuylk1z
RshBQylSAya2TMLk31mTG0pS8n/MZW9/fTmPMHHuxwJdt57jBnj6wSZKNW/R6y0IQv3lyh9i1hfd
1dWzTMtkUidHktwuvUwLJUsgCM3rAALI2liarFk5WpP1Ma5l6298ODfKP3UIdTCGMWbKwNkBBMhP
kpc3jzuesIxf6m9//FxqxSZSBvWPaaQ8wlvPm78HEO3P0l0jlHQBTS/PIOw6JDekp/zzoZx9G6oA
5TQnt0x3H6kgAUyRdQn3gRMiBA+pXSvWNaBUSLK2k+zg/xi0Oj/f/vqlJ9/IHus7c5vP3DqzlHp6
3hE/+e97J0e3VnL4MS8n3a76R6uPP/DxLEUjsNHab9qM1KyMK+vsQc79p7K1idTe5tlyuCbyPNas
HMl5/3rVP5Yz0loafvipfyr7cNUPvxQsAz5Gc3UXwuhbXnE8nIlVVPNtrSovvCRspUDOhEbE4n3Z
ZluTtWzO8ASFfkebqjU4vDWS4VYuvjb9o0YOfTMAIUQI/taj5WWR92R9WdaX6l/L1tPkvZN2/1T2
f72UP+cLub+IQfuNOxeHNqa1y1xYPlxrclvJrvk/9ir+qfmHstt6Yrns7RfkOh/a3H5hSLyrpgy/
1c4LtzI0yBpUjtZvtIwha1aO1gnZ2vhD2YestPN7BAP6H1qNJEJS2BD5eDmJvTO9lS58O5RSyc9s
ZbOszqrsoHvF6zq8A6aCNr7mlXmhkUteRn7mQgE7SlZmubetIz+w2nkrwwO7/0iyNigD/01Xuw0a
tsoegowuRTlDwkT8bfdPw+3aFRxZ9K9t1m6wln3oLpKV2jFoUrYsXJhegzqbu87R03kr698EgAHb
Rcn4FrRDdLi98XJT1uQ2rK55uV3/mpWK9dWVbMBGyt/Dt+Q/XEHK5iwBO6ElvEbrYH+bWN/q5fms
ZzZ4lbB4y84WGyPGskPyx8pxbSbnSiITgzUrRx/aySC6lv3xj0vNh1MGr1L2s3EPKvCphkqBa4C0
YKfc0EByLB+uEke89lWGLj9Lsuwkd6ZM+jw7zaqzaTLHOsnLvj7R27v/x2bmH1OFtakcyeONip4d
vVuj2yZX7iB6YsQRMik6WtnD7JWEY1Bz0aYHeUVv+5TSA8ZZj5sv8iL/vatVq8Ee62xCJw3BwTzP
zgkSwbDEIa1JUjdEKzdr3rcCBf2z0NqUi+6wM1sYkDEgrzsflq4FR1P374SzbREAiFS0a+SuynOp
M6hMelW8lTE8E+GT68sDnltEd9rbfuaH2y839Y9HdFu63u66rFnk8PaaRwQnZ8+c9nKX5WfXRP6A
NSs39kPZbVUnNR/JnGtLqV7/JT0M9a2Ntd4GG0Os4oLcf++KeDwaCAHudRizZKGeIUBanPGZpNbS
iZ0ZDjI9S63nAfPUkwTvpjp4jbTsqC3XUJM6uy+Dut1Iq7nLxpMyl+ZO7TNAesNQbJqIV10SL3PN
re0B8NTAFF3TxD2oUWjleySDMFxmZb9nVxLU8OScGz1oHuFkEWtGNBbieebgXhSr19Qf3xZE+0uA
DOwL/Jt6h2rciCoHWSnLEDzKEsIT9YgKRGxX6UvsOSgLmt39FKOF4ABbOOjE9o+e5c9PadX8gO94
6k2tfB9zE1et1P+Wl0zJa3zgL36gghTPmrfem63vHrv1RHb9gICD1qKOMwyboKnrz/UMppcleflJ
V1N7i6IO8KoI2S61WGwBTLaS59yq0G9S1V2FRDDKUCU4bowYq4dxqWErCTOBAUeBMNGOTWGXD/OU
VA9yJElWFA66Z3mOsDCb8FYRB7uyQn7In4avJsGzY6suUn6ZWhnYkaDEsVs2gDeuz8otLmJUr1UI
n4aPkaiKguGuzQowQV47sB5uCvcCUoPwmsdme4vq19RP0dOwJBBdoidfTb4hq6mcpajMMOlGdxFV
rgLhM8MiWuMETw1q2E8qkdCnVNG07TSOASsIKmLbA1qV2tzLHEtRPGQ30zB0D1rSeY/zktQZsD2b
vgW7mhZrRahn6VYrHVzRBqIz5oTZ3Djq6ML4v6Ykmh9uOdAcKP869Ln1/CqyvEdUZqJtFbYbdE+N
vaNZ5m6amhyNN8D0haGZF9sB6gysVdvptp60G6zgkcHAAbz0wvJaQbW7NkuyZumfx6RgD3VA2siG
m1bql3w2U2OrmYZ2kaSYgv8UFn2lbCcPlrsXpmw2I2rw1vsARl177L8mQ/7FIJQOLhy6P++WCZ8Z
ZCJohaJCJaaffxHu/Bzmif51ahLQCgjivAVjBuwaHazHWSOWbE2JdVe5eX/R+7g9pWlcPPAINCj/
rfrSjAqdK0vNe9Xo32pUg+7dKHkc7KqB+qrUL3FP4MhB7HEvWakgFPoJ+fV8X4+bHuOOzbQ0j7UU
U74YLNdyHhFsihwF2i1jxu6Pk638m5PO5p1cqm5M7cHxwhPkMJw6M2TRDnxwqt36F7RB8jsM5+R2
3dqY28ema/e5iqzN1sdiuQ+yV4wKZzbti4a1sm3eQbRoXuCe9w9sHZ8lh9Fu+4JpHWSobESsaWkh
ZY5Rfjwpcd9UFz0uXAMBakP7YcdiOVRg0F3RT+uv9cC2cpmidiIVDkoWZ2QwE9Bs3ArdVNojYpva
VrJye7JUXT5VDpiw5f7Y4wjQpVomevHRHn/f/p00yf2jXdRwzpb7h+o0iLxs8vCnp8+Mg4lyihxK
UgUzDPc1L71tbJGQ/KNQqqWmg9yxGx4BzoDAC4YNuC4sFcqKQUmvv9R1EJ56ewjQeA+rb2V5kPp4
COtDqqPaVM2Kw4a14uIWzn7guQmi4NotyZCge+Ia/vGPir5PsZN5D3w73kNhiO/KMcPDcEnkSMpM
VtlYNtgoqsVa1OA3+C8N5ZRb6/XsbsQc8P9ySuoO4CtU7fjxMm1XIHL7PD6UKruB2w9/nbSWH5mK
Um+uabvwKAg7mlYLAxZFyvtoSXIEJu4lO/k+ioWRP0BeV2M215fqUkW5fLM2kiMc9O748HXEkTk5
dtlVCcvKwxNjUpSL824BxUdZSmo/nCpZ+eEW1dGTgxD47VT5tT/OyHRz35UAND5WLH/VVMaQHZ/n
wv6SYk8Kcml207t2qtI7d4wAnGgob3YZcUaVaMU+KULtVS3D4erq9V95qKmvg12or3pYP3QMsA/E
pmG6IDrI16830P9y6la/s4GWvLsZlyKYU96nqBm8R5XyGT5y8CiVZhnc+0VsP0kdSOF9CqHuJV9a
jvV7Mmjmm+ZHxSctOUsTvjnZq9o00C8fwjqdrn2gpffjkiDupw8bM6k5tJt5w5gNGm/JShuIpgRy
fPeXmgy4l7rsXcJcSt8zr0ZHWzParWSNvhlOBq6pu9K0UMTf2FbXv2BjhXSRNer7CELle9Nji6DC
1zsu/Mp3oGDlzs588zRimflU2uMbEJruq1V+n93G/WwpbnvJygjpJFvvvjYzQArVsfInRHTQ0g37
34Fjt1+BbOm7OcZF3G78Nw3wGRq27QDek6M4bPcz1rDwhf9TBC3y78oPZbrlgIrN5ms5ePUev7YS
hTmneMsUy740aTehud0XbzqM6Res3zdSqQBjewOB8Rkmr3ovRbbfEF9wh/Io2RE1ibPmTclWsnXs
mk8zUTrJyRW7Qb1X0XrTYUTfBdMMLqGwQuOuRisGWnTto8Jm5/dsusfdDiwesp5Iy+4rf3AuUtO3
vrc3tcGi3+F2MvuMPAjGRO+9WvVbOD7RRbJOpNrAFKL+TrI2RkT4QOr+VbKzMn13+eY/SG7qsyfG
6/zJiMH3+GNwCqNBeU6zVr2PfGjEoY9d1ZBXTwB99shO9M+l135K4la9A6wwPOt6y6sSoypfJe5V
Gkg5uoiHUqmzBymSxETlKLIhMNSdjuFqgXtsZgfP0jyGjvaUm89NUxzczq0wLKz3yJiXd/bkFHdR
B1luEQsu7xSVpOkqF5lZddrFXo/ouB01j6HmYAU+WW8ohKVfVavy9uhmlifJwtEBUq8X76U5Iklp
9GAJlmZaP/kbNP1A1eQj7spqC1C8Sr+Cos6O0PGdg07s46ttGXe5q1ivZpg592ViAbBYmrWT+msC
LXnm06bdM63TcCPiyF2SWUv9LTt4Dfjd/5StTeTIUtpfVa9rx386X28BwHR2/FiPc/MwKhVw6cJF
+g5Ul8mX6Feu+p/McbDfG2dEHyjXi2sWGjbKxlUKIm6YP/eV+yxNRyO91pHhfambXN25dWzdp6WH
AUtdo5aCLuwn6Eg/FMSv9nGxdYENXdWSl8od4++dBkDMMtzm0TO74KLYTnKM0lB9RVWl3sjlnfmL
WnrNj464ETAiM0aHcTJO7NmWqO6W1rNnoznO6+4gbKnlmySrC5Rx0ai6loypV7sMd72vx5cacfK/
K25tpLpcS+GRAH5Gxn+nzoEa76Q+BPd4lavFjkuhXUEnrBzzfMtKte5pyXjg1Y5uLQNNf7bMxDqq
9gB3e72E5Zh3NvDyixNayj7VCh1bqsE5WeB9z3jdNFfNMJ2DnWTT04SPy65v1eYTb6MK9Md1vjF3
fkabR/ndeG/ukDAlHQvr8Pxqt4X5A04iYpEm4zy9j5c2SxxIKsG8r6uqfoj1tj6ZRjVcIre1cPf1
S2wJOgd9LMCqDHwwM/USWSy/97/GwfgpiUzllwLS8vZDWa4hFVdYP6d0+B4qivNFs5sMtWNtfg1t
tMGZogSPUKjdY7aIiquKn971aWwd2Q5IH12oQGCcG4v9MwYy25/DrwzA3yAfKj/1AB9k0EnMsJmE
J4Fr/spQRta7/i3AmqNpX/oOzDI6xc2b17Im7PpKewS30QHPwWEJ3pWzY3PN90+6buBBNTqLpIGa
4handdmdHDlOTQgQCYT7LkHWBf+aF80ZvLc89b5oU6zcm73ncQ+Q763DtL5ItjNQnsuduDvrcY8w
lca87NyVQN2KxvU+BRDSN9UQqvd9Vfqfonr+qluB/iC5eUGAO7r1KE09zbmLNMt/klzYB8c2LdMX
s9D9T/5MLLGwmtfScJxP/nH0M+drzKfy2I5qe3TaIfhW6Md6qO1vJYgsLHOq+jQEQ/EFm7ttb0Xu
C+vIKyYPxUPtK4jnB5A3uj7UNreypSIqiDjjrLswWcYjYkcTLxHCa0Zk/BK7QwsxtdAJuk9rg8ao
jV1ld9ZhwFLwoVsSOsa0a/BG3klWKgjYFg/NjNsWltV3gJ345aCrQDdgOLph7654MJbERor3zlWM
+9yp5hd2Ab50ZTR9m6IF6NHC50AHCsm9VP8Sz8P0bawjazsu5dFS/r/bu0gure191+c6wNO2TeAi
+Paf66/l/3b9/91eflevBpjbnrk3cyveDizYn8thqp91x9SP9lKGXEb9LBU5i99bmTRBKLJ5Lpey
D+fy5UTOSvGOsc43URJrYVt6VaMe6BnZ32Uq9tFebh7WZlI5xp63qWv4BkH5qGStBWESzteo1UOw
d3jXdz06Nrts1IpHSUaT51X07/pGa6q9HibqNagg4jFISQaFdvXaLolkbUOBdH/LZ9WuZ7mG1uN/
aqV8zcoZUoa23V0eAWhbi25XWvMpg948uo8lt+t7j/0HimTe1wQ+E52qzM+eD5dUH52Xye697wYC
dOwWesOj5boYjiborRSpGhF9hU0M8fjclMrB0L35M4oMw7HjqiJ4+g4t6yy/EWbA+fqqte5xwvYe
/E4j0LVcG/OKR5279gnciIXrgGEc9KYdL3odotm9GO6Io87NXMcKC8i5LL6kQpIere69C8gKJnrv
nM3ULBHXaf3nzEmUZwSiu51+8rARS+YZTRcD7RhEyB1zwxQEXkw81kelyvojiz9k8Y3fldl+Q2Jk
+BzFOMEnXds/Rk2vndS4zc7+mJoPYaDjiaGU83sapr8BHWa/OTnEDv6imCbqWFj/PuMnczTGLnio
iqZ5LpbEUJkehgVyiUsDQ1+oSP/D2HksxwptW/aLiMBsXBdIbyQdeXUImSO893x9DdCtq1MvXqM6
GZlAGiHM3mvNOWaDZENvy6uS4osHmSxvBrvoruv262YEPG0IjZwIQANOkyyZ7EjmyZLtk7sAWAe5
ak16C3SIgAidYDStk8ctOWj1VQ+6ZFdhrbkkGaYKbRTz2bRQFuOON05mNkSHApTxyRaRfqDsURzt
aR6OWTWOB0mOylOmFQT7+H10ThofxNNgWueknMh6rSmSRF3ib+O2lUlgkOutZRcjRlegywCg+lv6
E+Umjc3uzof2BDcY7SBXHNRAVd/fzx1RP4Q7jw+RDh65E07fhRSlgkJ+bOhBu+Eoa0+jZcHyhnv6
TPZM71TRNF58cqhAUOepV01hBAkLfhz3Jgwffjp/JI218ckje6F73cC1iRav/RzdoyX9jgx5/pAS
7YPCL/ZyPaBQHljqNmu5OfuD2PXLJ1gx+R3owEoiHkYmVMYEpBOJyUeBLlHtxLuN1oApYDacYKOO
tzVB6guNfwa6Vl9sfepAIXMGMDMq91mjAJIB3jdeY2gtDMrHfS6k6MGXbPNqKrhp1yD4UPRY7nR/
2PfpML0Ig7mTogQPVsGZokx5ATZAHl8iBICboBz6/fouNU4OtTYox9xUBo9aYnHEERQzVV2UwbpN
IIffOj+LxAQQcd1kffbPQmNZsy78n2t+Nx+zlU/IF/x+zrqsqix8aDTw3IzEwKtetkQ5tlL31BFg
eRx9OQNfwS7J4G1TtxxweiwvIdrZm6ktyLlcXqpiwrQk9OKwvvTTWnFwJ8YOIQ+Y5AyTScHyoOYh
eU+lmMrTaCcVCRY8Wx9+t1mfrctIGmfrRkWiNOSosf4/3jcDjCoxqP8/n72+/OerTXIEDoyEnH+W
/b5l/f4xKudjlr40Uxg+cM31nSI29YPq463oc+1etk1/pw2h5M45/2bTLuJboyr266v1TUKz79su
sy+6Lu1BF81Xu2uwFLZ5+9yPZuVogxm8t4H0gKHI/hKKss0tLgdwwN1AydWIDYDydln8TTHjBjpI
/FFFdcxtp2lflrh7N9G78kKd+yQDcb9gFKguuVKFW3Cms5MIubr8rljXMsD6z3aCSJ6iNV25e0Ii
Q3Lz8gnrW9YNf1/2xmg65lDTs/zvl/yPj5bGBL+Q6j+laFQBZi5f8vsB68t0kPc0v+KjZw2See7G
gAAiokNJfJH6EAuJat4KSI63qbFcfZUChYEIrZ9lOH2JVEqtvUmp4GLKBJfEMqj/n5fLMpK6h0u0
PKzLkGAqG3LR6IIsa39XrNuty6pazrZiIBVgfdkaWr6JwMJ4XTxR3q/qjwjjgl3I9asSTNjf+nJ6
Mksm7fXU+Pf5nPceUrH+Tu1iaJjmmN1YGlCVGIjbZdL7YV+gqoXgGKHZJ7bqoKc2TJDlKj6YcnTN
U7naZsx1b2VYu1QMqF6nei1RWC+yR35d6FLztp4TAwKKPgvxRqboi9+kxmep+0eZQmYACQdfU1In
DKUfi7I1wPdRZKCh0X2Pk33287z41Jr4XRJUqblaIqBHNaTrPWlYAtSCDtIzm7Ph0a+HBqY5E4h1
7WiG5SnMsAKua3MiPM9+PzfOujZOw4zMS5hy69qpNdJrLYm3ZPkkOh75TVpX9+u6WFjUnAAtMSaP
bspWlq4xSUI8D/Q5ulmfrQ9yFrzOqlwdfhetz0hDDb2YHJ+fd/2ulc3M3MU0opx1mdmE4CatBt8p
cFD3d7vf75GH7NKIwjj6s8q2c0wqFU6k+zGxS1pEPs0TJVVOttUpJxkfFZ71SNmlM6iYdcX6MFpQ
g1xp2aaWpKna/r5H8aXPci4h2/33Y/7ZRDdjPGTrh/9+Wk9Mh9ubU+n9fO662k9jvuKfLWdDklzi
sISnGTZGsOXjpaHGIoiD9Z83rit+vnL9gWEm+1tbiKefZdr6C36/fLITDkHf7ORDE7be//o3/W79
n89VvrIAbsPPb1j2wvrsnx+7/Lif37Su+fnSrsxuYsCuWMV3emvJp2LZbN3AFzVlnvXpumZ9mNbd
vz4VVge6Yfiw6QhdpG7YMtogTm1sLk0SVW5NgEUQYTULmvxdL5oJhh6axl4+GKE/70y7+4ssd/JS
wIpy9NmrCdGRwiCPwoYPZg/dIUzbrzrz7S1jppMFwjSq1MhTjGlB2dqfhkREdtw5Us2FHNCsAIdv
2dQYG9KtrDp5Yp65x4T3KJrednpOO7ge00PtV4iLu0clGPkwbH4QsZNrLzdnM8Z/WaF6oqCzSalu
FUJ9D4vhLNH1nAoiEScQDOXS8Cskmg4Jft89PmKmqXZyiiTlrm4T6VaOmfKW5BndVv5JMBYhXm5Z
NIw9Nqk0ufwsUwhxceZiyA6/7wqo5HlZDXKJ3FTpdl2BB+29nXFcVW2PlXO+b6r7JhXD7cBAqDVr
WOg5U/JhRjICvCzmhwSPUknICgk5xB5UnQnZoR2dEaupsNEb6um1V0YSwJaHKfXv6gEff1aczGDQ
Uf3zUFAtdvGYjVu1gDW2LsshMOxmUtYomP7fZd3MQAKkqbqrSNErLN2/yZYHcBR2aVa3rQGuKW3h
4oyMYW7n5SFKtXJvTebkrC+5gmi3MTQKDEPNz6Lf5Y0hniO91Y7rIkuqVLhk40xcaFNs1mXrg6b6
Km0imI3rJv+sgJinTc3PF6+LdbWgvzsV+WH94nWZHw6OYbea1041HevlR64ro0TOT7oBgHBZpFNW
v5qm5A1BGN8V5abAEHzbKkp0R8/8e4wq/zAo2gUQeXoeCau6XR+sGdY/WCt9+7ssnfqcEDfI/Iks
xRKWRl8j87o7Jnqi31Ls13/e20XGZi580o/CtiFFy2LS5qdkDM16ae1+XpOQVG3rIhUuOl/Wh6Wu
npbBc9xYN7PN6KCfK3pFVSdubTuRbvToFCwvtCj+z8Oo168dVcvjJNJlWojfh/Q/hBm/240JlKN0
5tK7fpApFwbZFdEtgXfdtSwm7+eImssoQGvcOlCRm5uizoI7QZHsTo2L+9IPxtO62frAkEx1iAUq
9+vLdVsFyrqnVyjH13ety3BUpFgSkgtzuNG15cC+TXPNvoXLPR81rXsL/BpKyLJcNbOeJKnY8WML
5/+6GQTMA5378LJuwcjvVo4U7RTNHH/FFLV7KbCNW8yi5i0JYtVGCS2yDMbZvF1XKC1wT7mkObO+
XFcATBHXKmXASPKGBDk2bGkla5rbR1x/k14//24bUjslzKwxd6laxVtrQjEBzjK8K3FDeMSzJBvN
hIzmmm3lbzVbgxwOv+UO1HN0J9oGb6iWUD8YqYdaWkqo0JJlsj4wdplJyyLNU51HRhtlQByeRFiI
v5D6fMDD/3m2vISv95y3ZPmRrWGjv1uiVXzCoY/rM+KaM/rXx3ZxCXWLhHF9tj4Mq1ByeWBSi3By
XQi6ttvZKh3vMQb4UkwP4Y/watF5ywy76xdZnSmztMxiF+PD7wNjZKwO6+tsdT30InsWi/GoW5w0
9fITyCbCeWSs/iO9AuwGDZKiANzd4/qgVu04E3BUL/yN/z5VU/szSlQYGE0O9nFd3fczDtH1aQx2
BuR/EtPmAJxP0w7K3s8esyYiSBI4I7Fl0EJc9+LPamAvp6Uqs4N9QtwBDjPsC2IjTZqExa77O3Xi
y4cWkRbVbiT+y9OV+4Bcx2PR9S8mu/UUEQe2bRXxFk7C3oyLqjbhYwr7xBUn26x/7+/eXp+t/wF6
WOFGBOwriZS0k9ypXp0EYt8S1HY0tKI8GEwSkiquHUnudoMwHlP+al0fcehj6pD5D3MIKDVjcgsg
/SzpXlxjYl5MafmiuDaXf9b6LAPasKnAgnDf7ZVjA9kiqAwaXVoJiS9Jx/M/OwaLMvvNsBsQiqbi
SlLmU++n4FaF+qfIQmmj6ediqMdjExrDz4MmovHoq8uey6a3TFGrI5bf6mjnFdDx9Wlu2b2yWZ+u
0avrs/UhMf0KtZMNDWPRzhdLHEupVRh0GHT8rwdWaZv5IcoAASwe0eXPXB/WP/j3ZZdpkGUUcjP9
xcM0LxrFdXcUq+d0fdrOFLzyzJy83//Mepz+vlyf2cpAvBUGXi7eBZxAHrRF9vf7oHci3HVCPyWL
9n49DtaHaHk50OLYzlFzXheVvk64Q2AxGlljDfo10cCQev6/fVH8SZWmJn1Uy/GALa6xn6dmpw6H
BMgXJnn26cKHqAQxBuvD+jKOoBArkfRdM6QcTgRDts7cmD2pKFI8nkyr8DRiutpinJwgI1o3JJ/a
k62KWYwq+ztqP192Oj4o5QLWZTxCbmxB4BxW+onW+UbNenyjySUrqtCBUUajdC7Ds4EW5hL4nUu/
vXGGKbtmCreI3K50z4ayepKr1uWSUdJCp7JYVt0B3MAytZ3lO9z36n4eSBAyLDJpzee2bvOtoAmD
ir3ryWJpgm3UEkQpckfqM/ojyAQ9brhcNOIboSqGOymTtPGllliYXt3C/gdPNz9qIj3kZUn9jkii
qBGv1VCRWTilW/BL0UbH6Fe03TkMatnh5ogzOSwKr8GQEXZnwK/oSWJaupJM6zWIKargpXKBskXb
oVoyolsNFS4lCprT7lyqA/nGVuOVICoai1pjP343JjvG6m2iUnj/3NvnYEpiNyJgy89jGa4pEaWR
Qrm6lwHfajF0fEIzq/479nFkyyip3HHWrZ0P60Yq232rhuwEOHSRMNjTIsQr3gwCXczwZFtL6ZIg
SMZjzZfJrXu5tigK7BjTOOTJTpMmjMASev9ukHaMKGaX/uMbg+dwY03490vJSGATIdOxZsaeAm+O
BR4N+SZ/eJDb0z6x7kYQSHs6nvIZMS3pGRYJDHLOP7rEpYtnvgsABluBJZO11QmYU7ieQum79cmW
qcfLcgSpsdFe0nD+q7PSzRtulBWTbMn0r4XafVYZdCSVU9RVhp6wpmmg3xiaJObIsfAoiJ6LpCEB
18AnhoPbSyknaAJT+JzIqWu0C1IE1rIzqu2zz/3Cg/LqkMtMPmhGC8fiu4zKjmBCzL2LKmeC6KVf
ukraZkHj300Q1+fK+ihTUvUCOXifemnbWkwEB6X3lgFgb2jhCa3cVrfDLwkOq1OMZBMr4/xiVxQs
KEAq0l+TiES4Rlp00BQqeXYs30FcsFxtSj0/7B8mxdoShIt8JESKJQmZbiszJCn5TCql287V2HlT
mJZbyXoKpTx39DjzN3WaU5/p861uSMV5DvnAoaUyGCnKTTDGLWjK6dDJ78z8Q9eezH7T1fdNQlRr
TV4X9fyNYZevStuDZwGQZGmEHrf9E4pcDdhRHLqkeGYOo0HFneGvOjaBqU47jZkTm+FeF5Ls9CC7
jFg8ARKrBCJJMF8p46NK9vKY9BULYqisdHtFC3TWTc+B3b/7QVUDdSq+4vllVhPga2n4iTg38xr1
kQjFxx69JF0XaKnDyQaZuvQ22rGzPGpt49SZlMwQARu++k35BoSJ8RoP+rUYadqn9lmobJYpw0WT
Gf1zTY83PanDbdmc/bkjQDafdsTzGqTL5uF++iA5m3r1Q5J3b0pHoLzcTrciZuTfzQuut6AQSDQ6
jT7BFToHMtmhGQZsGHBMuHXRAQSL33t2klOXhAJLmnQoRwZZoVAqt92x72UvNSn4Eylw0sptnen+
HdmG7YbWTuyOlflojJmn5R0XAgkMbZq+kHGfeopNw7up28hpmuwZvSgmx5Y59JhE5CWh3jRqgoSX
nFiU0eOmkdInYP53oNMsp3nuDQh0VZTgux8OVqR+FVLylUXqZ1NphAXWkPll5lBUuHf50E1bK6NZ
EClo2a0UHVE4BS8KVdAxA/Y3TMW9HFfXailU5dPSiP2rNSbRCwM/OEQq2/TCgXtXb0bJWOzO5U0f
xk5UGFRLFqFuFYyHQuGmkKERMoD3wXrhqmkEbqwc6iy6MRFiOGVaXLOk+M4081BVxnsTMfEaxW1o
pZkn5HSPUIV6kN+S1zL4+Oqt4diSZhaAqvYqFOibTosh8gx94hkSafSq1E6OpOej52vSpwXZKPR7
hOiRthGESqmtaeymsX4g5o02dCZ2VAF2+kwlM8wf81HeClK9t1ZooB9GsxLpHGZS8WLLRXzs3SC0
FobYn14LoY2nT9Pcph78mYewnj+L0XhWi+muN1w1M6qtEYyXGTRnYkCea8ifVAzjUoCxtooGzmCh
0lETzSHxfWTaxm6IJM+KyLp/naLyzQ7SB6PszqOBplEensI23TdocJKRYyJumy1INtA0/TkEHIig
DTBanepeUjIDl2pPqzk/ocrr6b5qioEi7gQzDj400ACyKwL9bWrHN7KpM8dMpcfGAmTTRuprkyWf
Azg9rRpf8Zf9RbaLLlbbzX106ET2MGEjd1O5+FN2wMsjOEx9gqKa/XEvCBHbFbQB0Pxp1I6aeUcD
Ephacwi67o5MIzIELerjQ2v+bUQDmoI7LBnbRL3nAuQvAGVHEgORl3IOtik9q21+l4DmcZR50DfC
tnejYR9eswZAH7ShQzHqLbz9BLH8hDwiJEeTNPYToRjFFd8wEj4TbLrKGVn6VHaoCrf6p5y150Qe
Xjp+FFO/5wgRBqTP9MmupRNXvnvEZaXTdSa7PrgqJNMXurpr42E/Fv622TdDvm3YLVwkmPnTOxwd
ensR4/8BFLBZXiOqVPuWPDW5IVhstM9JAeuz0xL6Kfl2iDh7B8v/m6ZEKCfo0/Kxfja69qza7W1n
pS55DndlG7zpGfNGLGRENwzpq4mnHj5p0bu0Zkh5EER/zhwbdATAxucMG2plYEQzbixNRmDc7QTz
jIPNbLnIrkSP1owDIplaFadL92y0FJXn1BodODw3aTw2TmVCBJQFgiMtCx4KI/1btmPtZG06eJXd
kRiJ6bAO5UMv239MjUHkFELOzoP+pDWMssvOf+tazru5U7cGMG+z6S8a1TvIKYkH4s6QUrqhlQ9K
FO0UyN1nGIQInQJKaBq1w7rX2Mkmu5HIk5kLupJ5nWraGP4ty+njIfOy+yaDEdUnkrxVNZgNTR39
IQC+9WHbc4NjJHlnf8lj150VQGTMxvS95bcPkpjAbtrdm2ghjU9ShO6le6sbexv0IEWbiIxiO7G9
lBJBTYMjRRjv5bLEycMgrBKxWwVUBDpZzqhYJ/ts7q0DIZPPZgS8hzt415dfSsvYeBo4PQv4OnF0
FlJBwtwAQzHmcKmiPwqXHw93Eqom8nvmqDoHUfFNyGjoCKWjraQ9+o1FUEn+oUCus+Yal4RCIpgf
WeRz5pcuqE4Gg8Wgza+9TdOQfBFQVxcMRE+MtZ8smhauHixZEer4OenMABKrH6+Wza3GmLzE6paE
Qe7mBgFScQNHtXpO1IqzY3CNepZv9D4bGYyniSMsxmBGim4jiL576tntSS8WQpY+wnsbh0e9GDaK
qo8MrAjNiEzYDkZ3Kw1jeYik5FYLGJCTSZurer7TqExV1TwwoA37HSZtrTEyj4LQoxEGH/CtYKcm
aPZCpeIM4KCRvin6vUdFcvANbSQZuKVbec1KMGYg7oWTorbdz3pQew1ETHuI3XjWL3Vno03t/urS
kajlc0Qwa04RGuAj2ruk3GBlvI17IbZyXr0CWTh2+QzxuVgQzW+VILh6tBXM+kX4WAqTkRAaKIsi
gVPJAePOIgIziQQ9t3aIlnSiIc3BjQ3MPcaEK0R/jzsQkP0wkdluqFuhTQ+qbJyrmDMwZA8nglAJ
upJ/ddPvvbSFOJxtQsXYRcb4No9HlDOPKYpUh1yQapMp7CeixK84MZCNzMzXDbxK7bSU4PVnCTLf
om1zoYe8qM1JUrYGgUeOrUv3ohDbHsDtcpEqHDioWKEmBNS7hS5H+kfChU3STqADX/tQ+1ANadr6
ag8sGQspREOmp2kK3o4RoW5z9BcS3gEGJsQmhvhXGOO3UQgjKdG+NaPNHWOk3K9DTeK6SQlRBy+o
yneRJatQ5UwvIeXUkWyOElNX3ym4/CVDuTz1CV1rlcb9RFRRoip/APZlHlIZDJSa4slJoS9v2ETU
iD1VpbFvJTuhw6VVxnFvKr3FOCAuXVBzDfSU9iVWKnDU7UmKONqKWjhNWj7GaY4dyTgCxvTmgvHz
0Nqk+lKkcIw03A0kjkPtnK8GEvZSfE2K/Vlmc+whZCs5TLs7Mx9ezWb4hCS6n6fJNVTlrRgjHVry
AKIX84U/1jp8kiF36YPIpbjvE/OuayxsGXF26a2OBkol08i2X2O9JdE+0x789k8nZFDdMERJECNx
RzZ9bwzzS6qLs1AMTt2gJc+JPkYtmzcls46+yAcvjORbAkce1Z5UTLvLt0E4/Ql9vUcLaN7RUCHA
JfZhNs8vlv3HMiREIurC4sva0W3bmAE2A0zwdYEXq4U3QbEl5tzp645+Q7iTyvySp49g82yanf6e
Y9Kty1DbjLHCTKxX2FSN8o2kGpprHZsAYCdFP7QLZIPbHZqT3NwMlfwipSmtlk7d+SPMvdEnDC8F
g1aZnRv07WdYIb3XtQPjiyZPGWAMpqMzqmT2NdzIyYGRtA51OCWlKrJdpegNvoY8hNSWXB9tbl5p
imtZ8ddkhi8hfcpp6jJX6mEDxrY6HczpuRBRuvHVXSpoSOf4UPGgBhuDHJhCdC9JHiwVamb+fsx/
zTZqlxsCvZJaodJKXp20izGRTkbyOI7cvXVSvbflwJCjN1rahA3t4ZCQaNu0YSh/lT4ZGUlYXtsg
3GoEiWztaTyVifqRShh2wxjy+8IbqtpPFEmPNMSLrYRGxak44ze2ZDI3tDmVhqG55tPWhgI8TZTb
0XNVnp8E0NkKbIEVToSUrlbc4P1LfWohUfRV+OlZNiWg5nFJspCv03qKmn0IYMNBtGQ6daF+DRrY
qfRRMcx8FxTKm6lIe3MeqZ/YqHm08qsoQJ3C6/6CN/POiHrYVmp4nUEOQ/ZNEpc0WCgE800dEuF6
O3I35VTEcJi/I4lB+t1/k2959W0iliOuUQpB51lvPtnKeJpqYCRw5siS1+qbvhbvOf8skCh3UWKr
O2mJXA7L6ZzqMtT3KO+2UcQ8TWbsX5bDE+coMhBE9cvl0NjUwbTjfXTBuwDwbXggVugxUVTJIwFr
94SR1HeGykc99GWPz5WlPVPbfjCzjtEmwlR9RnFGdDXWiVOa2ExTuUT5GgNezk1EttR6qxp5zats
qG+VgpYqQzNBwfZPwc5z8kG7k9KEkqHQXnr6lkow9B7pPwtPxQ7OoS4egtnYKykDdBEQysfViREA
pD3msJYKu7XqNITGkIQpWN3aYXBX/uXC69P5GXBWjmF/lwpmakaNnyYeiEUR8ktYE9QwqQV5UMMD
ANJ0i4brNjb7M20FjH5SehVp0HpMAs/DQm6dtHvlPcitd7NrnhqZAzPRn8i+uFeN3BMBOYVEAEMB
J0h2OjY1Zwu2LhTi+0aTX7pW/5DMnroySrdGI7sulinGxNz/zTnScEz0h6q7JhUccC4AyOAWeLPy
6i+TV0sKzjOkQpDa50Q1Zgp3zWdZjdvKlJ5SIokdM9QGdygYeMs6agafo4VRTJcXNlZxITu6SI+F
337kAgtF2M1AKZE/1d29mYqTlhmNq0odY6oc+b0MoHqMJckTSz5vZysbrOBE0cfFZ5iFe8AVxzoK
t3Kif4VWTZ2qpgtIkipRitFOncprYhAoWlfpoeyJTO3kcoMq/D1RGuSiKgnderSJExrPcYv+zc8B
B+sbfsKpC2/MKEckPJxzSYHvZCihg+nRH7Q/fouFwve/51x6UIkSGo0ifJCSN5iJuT6rrhTIqLEG
9TrBHvO0Vvk0u/ag2tF9MdBZxwH41frLzg7Tt0npn5McXzVpC9CvCv7maLhOyXApYuR5fvDOEOKd
YNXQMYt+q5fTW1cuvjyZG7mU2SgC5wL2uIrajrH5Uqkcd3TxQk+bKM3KkUoAvEo1IXyzdRIpkiY/
ZylxSoX+J7MGQQddep2D4SxXIKTt/KJyCRemtWuLwnKzAchd3m6iIXqJ0lq435Vefupa+uGXJVpL
tbjLoDW2ZsbFxahJW9Jb8HinOR82PvnxqJzwaivlCZ/RvSr1iNNx/uKy2E8DWMKQbNA4linqdXnP
0YjmfBaaJ9NThcEV4AXJB1d223mMSUqMku0cmCcclO+GqN7Seb7p4XzRVjMunCHPRgKtTeo8Oy/Q
YFrBTq1j1xw6BMcSaVHxfMW8dIRaO+8qXdvo4A24/yjkUaaupXJ29bPc78l0gKKPDHy0OiDr/FGl
Zv8ZTYo3JvUUR2NEx1GcX7T0qROJR4DqbR22L2FPC3w5BOeJiCmEJfI2MDhQ8E9c59TfURF/8c32
SuX2xgeUzywBH1paKRtSiE6pyO7bUH3NRkMw0QsZ1uKnsmwoT6LlxphH96tUIJApylA8LvfMxu4J
1X4p2/iT2e8DLtD2ADafTOXZ9/C9vOjluS79V4YH6DFChig+hfqzRCOnVghb6SY92ViZukdlRFkv
njSGDFVAPqR0LsxSujLXfB4zartzZ27Jy869QjcG5vSjvc1mUDSzSJN9Xl/yQqJBwAdsrET6ZN7r
THghRORb+3GW8E1mICsJyQpGKzj20cCkEXICvX3JLWOd2OJJ301NphyllA5WhROBToTJRM0KZewZ
ym6a7OqAPS5y6okMplHRsj/S1ACNN5Nmt778WQaGPua8bFLfM7FwAOIvVe5VLWHjZlaQZbCkP40v
loiAcRNgYZjj5Fb2dChMLOmYnN4M6siKQH9qap205+/ZzgoD1U74VPqA2DO1eZrTutn1jNDrgXtY
X1OAjNp78oXfuzZdnF3cfWZpOAilt3em/22S2elOqfKOjox7TYPcLZZFQM5x+ip1AFULjaG9MSh/
/dzipGGEnfn+hxaLzqVEZHlgA4StAXGWc/4mg8uSVR2jYRmyhdIpNNHw+eZnaKuffYN8e+Ii7Hf+
ARIzgHQqVq2tPtsJ0G99W07SpVq+Llo6MJqBfGqAfG9bT/DzwB7mJEvMudtP8XmWjT9ZeVPGonfi
dLjPA7rPqWUd6lJQ0jRvEhU3uWl91aMOxD+obic9vYuX1oEtZZQNx/ok5GBwm1rjjLBJgcdVdiQf
I/eqoBrp4bceg+uB01o75L0gUEdn9rbXglAAm0DZIRsQCRSzhImaaCaExqDexHp5U8f9y5gtQYtj
3O98Lfseorm5tJA2Asrbss5MWQtsbrCTRn9A0zZ2KL9Ek3mxg2+10ejJ1uShWUw4y8jKuTzG99nw
5GsRdCGLOVoYaIGDxdoZW1gOYzG6lh0zdzb1waGnuosjWXlObK7WsGOZ3VJiGTPyoZToJDqqL0Yv
rsyxHww5e24yK91ItYgQWgQvMEawsFvqDjeT7CL04DK4iA5NYoeoHFKk6tyl7LnpVczqKv9jdem2
zhLBkHqS7Agy5V3qSaMXtpUt433GyZ8NlCr9nuYKCBUs7nTch3ZkDieRu2TlqeUmhqHgaOoflBQg
oKyBfOmLElkVBSu9/EriCvZLPuzTiTqzkur2QRWHNms7ZwpoTDUzxSfTTN47inzcbQrJyRE9NGkR
HoK4XwbQ6quOxcWhWhmAOxnrWznLaKyo+kextJ78t4oKi6skEmPX9txQs0QmWx8DrIEdg5E73+Co
zAuKnZ2M76S/9vjrXDQq5cbOdSjpE20PY0ms6SoqftHcDfTLOGAgIyS7OoRSwfDOGeuku6vITPca
4o0WIP+Juvwl0Cs37ajbjBA1lIGyJmOp8hD3FcQP7ghhJXy36iL50g7yNmNM6UwmzuloJrFcyDd2
KbSdkLtqCyHyMFex6RhJvglVAlvmgJtDEIjmNFBvTywE7nEyPhk5IlO5faRrxv8/n5H+UJH1oyY+
pgVldeatcGpjg+iVfguLAYpElUfn1qR/WtUU7UttlDDFwoNM7Wwztxo346F5AdGzyfVl/FlgjZv7
g55wJU2j4ik3Zm1vqgVqZlFMR9EsPaEaOQ3xG2j4zKRmXJuSJ453YyNCDgtpEBiwGwqBnGhMswz9
KUvrzDWV3HdBruRoOXG9lrFLZFsOAGo5JW/Ska9IJk5hLa11Vwix5ClUZ13Ez63BvvWV1tjHUYKA
idMem89TbfAXVzpfiZ+ISkxgcFmjJWNY/bNu6wiLk+wM6nM8BcWdTAmFIyp3fP4rmzBpwH03NdM9
vlsppy1BIz1dZ0ZZJr2ejWGVhRsH/V4wcSdeOCNitRP5jmaxBiNma/eXIiS8Ba/su2yI9k+m+ps+
np61Addlb/aPjY/XExlQvcsJouES3d6M0cxG0rcgJYiyTvBRakbnmVZ3DOihUji0VcAowUTZ3Ci/
4Dezi6b4tpc7ifBpCwdMbxG7kWNMqEr0tCoVOpWwkY6EzZwjWffBrXEi4fovL2JqudyM/4ex8+yN
G1n3/FcZ+PXyXuawuHOA7dxqdVC2/IaQLZk5FvOn3x9LHmvsOXuwgECwAquD2MWq5/mHXN8jVFJM
LCss7jmz1F6HwHpR9e/dML0iPYO5BULhVnWZhK2ijOMTh/ZfEN/ialO3N2oKg4KUIeo1ApIJcQ+l
7049OWYbF5847NYiVJ692nTXrVZjuBYlxZHMn7NOJxd3PJOcDmmvpaqx0mGfA7mXFSv72i3CPuYS
TYxkxWN7Hxv+eGX7KrkNtj5mDiTHCYpho6AFDw75rlFSdVO7FzQuWBiq42M3aLtJqESFh/qh6ciI
2H2z1INcLIfe01gophPvPjiGonlObVJkxne9iy4uu302wTwVu24AasR2oB1IQIeewpp9V8MbPwf4
kSgFZtaYO616obzWRfdsBPh6pf4xacFWmu1r7xLQL2NC8KAr7xuCAvi9eej+5jbBD+Oh89kexqg3
rCHovCgzey10xsPgYF2QxfGNYpao51sjt9xUFosCKMpK69jzObMmvijzN9XovzadyorF7ncac892
Ft3ui/Qr2A3cK1E/Jd/Lzlh36ls+UcxdFcaEX6x0GyKBC9hwlSjxLlMxdK5941IJL74qBPe2Ua0C
vuTFWHrAA0mCa5VnrcOm70+luzZAz67cwcRto30Zx+LMEzZmFWwszBL6XF3k4EDKzRjPhN2GfQem
bQDkp/I1hmTFViG+01XPX4YVodewsCLOCJykQdGecxtmrvKNWHv/RQl2ZF9VpJ3MUydIs01D/s1x
Zm0Wk61RLQDWdfxXNHXaBt4kztF8sIi+ZSBpr2SVnVZYGRF5KBObTytmCxp/2GXAH8Hk6sylGKu7
ioeKf92Nq7JiHvZL7T5uo5j7QH0SyEusNF13loGxc23bWpmT9xREoQnLjZh2IbJ+XftsZLIeHkS8
qIei2leDuO+cctrqsRGtuzo9DUDGyB2TnTPqtNry48HY2G0TdIQHcrVk4ljCMcfC0kemgujw2qhF
e+pK9zbN+ULzKV1kpVafGq8p8fDeuDz03RJNlob0Bqpj59ofCfITZmzC4WvfaqiIO6Tl41Z7NGyQ
haX4UlYoucDoYimUrb3aOWdkxFblZIoli9a1D3WwI8WKZs5stNG/xfW48u2uwb7wKqnbYYPwN8hF
/+RNwTGw2auwLdskehkueyUhHqP1Vxr+AyxyhjemXMSjHPeiGfVN1SaEYezgMR3Jf5o8lwIUpGtl
/D7gHxz7hnaKLKNbNXkWbJQUZ4RKc787FhjNrHkcms5fmMggL51RXTpiZH42pldzcHe1gU12/N2x
uUGnLP1WDXBrVadh7adgYpSPwaE3yoc6AUzRcHPp4h4ex8GrQfgEfrj2oxoVj1ZfOJ75bWacsBBH
nUR4urH0dedaB3mdkn9Zd4G994D8XEFUfNBmm/GgVMi2F3wBjvkqUsiW8IgKgq+bwXcRtYnTe88m
T607eBShBXJlF+O5M8geWKb/HF5AoDCrLP1+Wrc60P2uPo5tkm6BZezHzj9jFwL1hVhEog1AdRzG
DMbxKcutt3oajqbZnlmlIlscHhKfHtydCoAgsUnMlrt7Xp2RRznbcWiynBUZkRNjV1nNXhvwQc+G
O2WctGMLFkgHB7wpol1Ws8RtPONNT4x2kdviSSmaiThXwsOA702HmVkBeqrd8NCQSyPm9qKbTXOt
YRYbh+64UZrGW4mpWHpmyN0S3aQoMywD5vqi3iKrtAczyaM8UXX4/eWX1MZOzB8MHKeVt8BqXxIz
+drU4cTdr2/7iv+LGWFeiN/6xp7El8AgCBnHM50+JoNm4PGkF26wNJEoI8JAxtbia+7qbgPwiRn2
Km7iB/7/t87Xuqy9VUC8gDAtQX/hqQulZ1tlBW+DGG6F7ryVafPkjuKOLIS/1GMFnXwH4ywPRanK
ZztgajN6hzyqgmuwbQLJxvLAXbTZVLHlV8k6O75xQCjtq+b37rLKwYnN2ay8gZ7PTi1dYbuz7wYb
8Yer0Ri3Dr+gPCi2GRO3byufjTb6jrhZTuS5GraFCqwN+ntYv+WOeMJnimh0Xpwrc6P5PDmZ01FX
9naZ2aF+nH/VExds+rBu3QhInWqW+DLAOy1n+xllBGDna6+O/kZC012Hk3ccgKStcg1pBKDXUaWC
6fXCq8GatEUchceyUHCtNLJrG7ZaklfZthktdQ1szmJ10S/b3N5q/RCgNlZWWLBUtzoDo7DGzz8x
r2o2pQGMTtwdQ4jXXtUww2/HMn4Li2oWnWr2Rq7wuXHlNG2iOCxv2YTNHmhj/6hNoXcgsrEcBN7j
rhVp68HJ78OyvhgtRhDIVPM2olWfgXV1iZbD97aOdsJWqCJdvoxGFeMqI7lGU+8G+Deif0NJxmog
iTFg7gRyals1Srnuy3Mzqdohz7pNnyvBqkpYlJViV+Qa61ZiwlEe8d8b8rUbTscoYwLywypfq2Vz
FbgYtwcqtgsgjjRPEWsvVaArd5/ToV7XnWAJ0AQXRWPR3+fFa0BCr4oxo/QCJVopo/5iN9XZVJtd
5qXjutFY76ZNYhMPMiALpSiy+P2lCYyvpXkIDGZNfAId0mHfPTAOhWlBc++8NzxSXgh+mZX7SAZl
O2ADB6flYLApDQOWEUOgnyGsnMNePUd9C9pD25dBmm00wgN2Zl8G3ZuhPCxHywojxRGsa1nrT2KI
7kFYshxFh8pqOogauX3KJ+PON+Jbkzll4zrtNqmnrVdqVz5Pcsiiy7YgQYY15TqOiUbi2BlH9UKv
BmMFjJKSG7DYKcHFiIyoOVzuqAi3Y6dtnKZhVUKw0cOzYFEq6bU51K9+3L0mglxFPC206jat2pYf
DZQ/v/ish/ZrNFhvbVeg16+vDDUtt4jfky8bEVao2LXb4VdCsiTsy7wmeKacjWK6Dy3nMXaGnaob
+ypkqao0+jXyO9A9TDA6LQ9ES7jt4vq7ZirrSi15YCAN0Xnmxqp4wqr91zpHNjD5ahomPmzJnqDu
je0QiUub4mnyvVU9TuY2bLQHDx/WqvKew3ZGxEfhtdIDpABohwtENlxbGb6nhU6AO3MfVFTcWr84
I3jUgbzq7qqOWEwTQIYtHPsIcQxDO7+8zSAyLLxpvM5bbxVNFi5KdCFjcm2gk0Ka1d1Ybn1rWNlL
LfAqU1QHrX0AaWp375mElw0PWoHl3vWNxoLNWjHlkoFGIwEYrvmQYNAJ3QR5McuoX3K1XSmgVCtc
Q4dIP9uag2couoExMfe29HfzI4+8wNOUJ9bCDHO46VB9/Mq6qQxxsurBXZJrZNuNad1CqYxL2tpi
nYPp6V2Qj0Nz0FuywQHplFr5hpIDVo/EVhd9jYIkuFTd4V/bky9PU419qbMnBM/cGGklz7Vp22rt
Y6YSAkMVaWakbxWI3cKzWZSwUOxhq8xpQPSkImQn1GAkOMDq1xdfKlfbtLV53ToOeiglzpAJczaC
Fk5BQLNtjn1pNketiNojAYiJtF6v7ICP9AuhlMM+E2Z5G5tKcsu2ej6XFYWA/4hOEY9N20cL0g8D
bVlbqtj+aKajMnRrbA2rs6wCDkAewjKfPwaJ+yBmHneHtTWJ8pY4THULXOyuVBHvkFUG9q6nylN3
7x3mXikGphvebbj6GIhAOiz9Xlf2sh9g6+FmqLCvn0eVB7gluxBCJWlr3pmsE7ZoliDsLGRc/qpL
I3epIepzlj3Q7hpBu8QEtK2kP5tD9+PA3u7GNfP+6rd6k7UBUjo9Ca2/+muVjYqFeU2eVD99VKdY
q50CEEZyUFmfFiPWU6F1YS+yKfXKv8R4et5XPsCpouybK1m0vSKZPeCmdTTE7b1XB+lBr4gl5kHf
8uRo3Bs8EJYp9JtmmTvDsVeZfOWlY+2JZQBYby+LcerFW4gN5up94MDvr/EqJGg2v2ydojqXaO9d
5Uu5XvlE1sU8ylfqIywbJ98NCEjQvW+rbMd2WlnKYgTz9Nh7+kNWKbwPVT0blSbu5DgaVxLKqKtr
OZCVA+qrcs/fyNYmtpYjmF5YNWlxIw9WWtWbpOanhVRWGC5bu0Dros/EUjaDaC5ueMFoV+PBzCw+
98miKQR1RVLrY5xEjAP7gXxLkELfNI0RnQmxh5uiH9ILKfgZOVCWN0jUOasiiLrbBEnNlUBV4W6s
K3vpw765Z+1VL4PeTh8bom/87qz+KZzQs3NSy/mcD1a+SJW2+GLW5RumstAl6/zJ7eLs21Dm0AZj
4zWfALKnbvG9GVhRZORUyHAUy04tmTgm9eIPrGgW9TXRKiC5GSo0ph0DP8CamOVOR++p2IbkQt5I
RByMZqpe09q5cUD4f436+NnNw/pFZU/A6k14zzq520USp+MmKgOsUTytusFMHl3N1GEKmg2XZV2Q
lFAqJ4XFT1dVN7JBCzSHScIv17IoG+qI4FAcpArLHYZ671cGw9oGYraSxWYeoHB0d90NLop6P18D
r+cC+DR5NKuvinA51Y66UQwNFeK5jxzfIye4HSqre3+rsiEXfrvNBTkt2UWOPygqOP8uJN9fVODZ
YKTvpi7BLpIU6Bm3oGzXVlaMJWgZHvmZKetGGeI7RAyiZa1ZzZcsVU66VfYBOeKbyfXD71VmvQDw
9p56W3exQG6gzfZOSlTFqw5KXhgHR+/dDZvXjt9/ppMXN7rPvd99tgqkXEJrDXuAf9CUTDe5U9rP
g60XyyDop1tPi4qNZ2fI7WSiuwLd725xbfbP2JqKlVEl6iOIwhjBpPBSqcltPun6ySgzhBYMuyc1
QS6wTcLqxI1DoigoklPC1mlroLVwTBIz3bYVKilpToIrS/rxmFhGszVyUAW5SfK/NbXsqLWjvkXZ
Jjhqnm5v+aE410kCEaBgwuVXdpUDOtmWUPt3hhWHN6xGWNJpjv0tSK/QlbBfG/bhC9EE463sGlmT
QlTmr65DJ37rakBzvlXx+N52jcXs2yZ3oKfia7zPtr2Ptilqy4QzZB0Bz21XlX247rELXZW1StbP
728yXeCsHPvTWo+m/kYesJd1lgZyEhtZ1OZ+WgcTNzBKa1sytWHcHRPLRtUn2OtRNbxfF8YElV3d
r69Igr9OuPkhVEWkH6z/pSk9ZG/gKbEbdHcFLipgLHvIwPASbgxUhVeAdoa1rOsL179hdQ9GH8VN
ckL0k3VOb6z6EXkmWepDPzshUbaTJTkQ/DRvF+OeB5yZMeTBMi0f42Z+Qx914DlrUrm2vm9/9iP/
sdKRtjvLqtJzcyTd6l1RY6E+pGmzUvUedAUBlGajxCb/O+wgwzVsRPiYypQQy9LF2eGxABBgriQ2
mSzfy6KqEeAjjvveUxYRzifUNB8+hpANhRU0Z5uUOprTLjIwvThr/qjuZOA+V1LeBDfm/6MysGx1
p2iE+OWFsqM8yAZ4qKSD54unqQQ+nnj2Ppg3oFVYG6eO+M85yCpgLagGfiFqKEjyWMVFLxGqsCb4
OEVLwtFw8rdcL7ybKIB441XE02V95nh3yH2od9683K0qaDFK2NI/Lw5FiSqUNeI27Y95tZb1bciO
qG/LJ7I4DuJEA/aqManLzMJyVgt75SAc7qaFPG1GnEvzoUPK3FIOsqqOE1pl+f1U1n60dx7EtTRT
vv9WL4u/1Vm6q+2zKln3LjFUfK/GQ6iPPw6qKm6ils86meDFs9CxPmsx5AO1TMovJO1eLbO0XxQn
f2w0rdmbtmFuXS0O115moPqBBvyjWWikz2B45LrLfBpo6DLVafSE4yWmxkyYoDKUtTDGg4vKlj/G
xgpUOPNfPpzGqsrexhJRz1bonwNLqCBIC5cde69c9U87XeuQFVVJ3S/U3gh2fpaztW6gdrl69lJ6
2jP+5MotgtnFIdeRGYycCUDC0G6qrEyfOpUk2qik2kaBwvXF9pcMkK3bp64OyiutqtONCkFsX7RB
9uiO455gZP6i9UYB68n3D1nYxbe+GXyXLzfpLv/BaijOTpF1Jz8gyzDMF8zvAwQlOa0YbGBuB+YW
OcmvMZKkR3kw8qE9VmYLvNZykThQ2KVXACSPhh6Zw0L2gcs5nwLThgNnHn4Ufw4hu2dl+ZRlabH7
GDo1gAWbStes2wpqwDBMe3RbvJMs5QkENKdD9l4W4xoUC/DUfe+Kk0NCsNkLIiCgw9RoWVRK/TR2
5FXj3KyenYm8dTSk4qVIsydgHv03LJqPLevRN9HZULLyAAf7YloULjSBhcJGfg5HewH8lmwAIeMG
5ky3z+CJN/CUZ3G5wqlQmNO1chFhLb2VxY+GJFUyfJDBWXaEu8/Ro9JhI24gSH3t2mHlbUQJxLcf
bLEPjfZKluRBdrHmfrJYzewisw+IlzXOTTSoyj534XVlsNTZpXeIKOiQr1bR3Cz71IqvLtOUmGht
WfThsfqNLb1y9X6JrqXLWg+s83tn/k8nDWcJq7acGwhDDPLzNd6v7/2s5s7iNQSQgsNQNv1m2YDD
vg2SLL/15y1HpNZgdX7WuaJtVgkhMKA7SMLBXNEvteq615Ue19dwWZ7YE1v3KrQq9MbsSykcJGVj
8OQON+K1bLRQtV+BAyl3aglOsOmMcps74F3TxggeIr9w1mWHOIIeD/CooHdintNBdRsy+35KQdl4
RaC8bciv+W95x5LUqBvrPmOsNQDZ5HqwjHBVxikEIpACd0Qz1wNjXQzLsO6m2idw6ujsMCHZsTdH
1N0wm3ghWx2DTOfYOP416XkERqMoPZXCrk8OiDVS6HX0tXKyqzqPrcfaKB04FQFyIFMWPZUKAYS5
g/PrleRSBUF1N/wKXuT9SpsZa1mOQr+QWyLi7lTpfZ/CUELAM7qJfR/dKK0pSJGkzrYfbf0Q84wA
DpO1ZLTj4pr5rdmOmeqcTL6ftZMkxk2RYn8XqYpzP8ySRejxLqrKdLei9adxkc0eDK0zakdSnSmB
S1S35qocBP+xnA/v/ZraLPC2UH5cIVuaccQhuTd9LAght5PjXoNIbG9tow3vShvNigiht7UsygMd
TMdub1nZzywghIc+Osg6Omgm4UAiIP3e91oTZ9ouONh5Wh/7sM/WSZY2j3oUf5P/as34Hll9+Bpz
rxJMHzG6mK9xkSo6mPM1qUNMoY5N8TgZc/qg99/M/P2a3Eu1he5mP66pbHApSZofoFR5B60ZvQMp
T/JbvU5CoorzYJPwbKhxw6Ypl02/n7IINlZKG23SocpaTApMeHy46i4Enx6VZ3zUxwARhoWluhzz
ueLj0KQRBsCgXu8niLTrdsBxXUSDcV3kerKOrFh5giR/7rkLX62ou5iiN57gLeSkxcU/uvpZe5ZL
VzMcLqUX/ej626jmpOKxXlQJYcQXvc6NB9Wvy/ug+1sh6l60ztbfWzTvby2/X1N6Zb8VtQ8IZao6
nMWFOvCMhfFPQlQ11/I00RAEiOZD6cUoTLpnFd2uQ53M+zV5mqNBq+Cp+mutLKMMX19NBiFrb1Su
cis4QBkxtymp4iuy8sqVrIf4TvBUVmrZ4KKLPPcm6eflC9mrtbXW2skOQtbKU3moXItcmdPGixLl
jB/9ZcuoBV9arw4PI/P8JeCnsUsHAnNaVuUXP9fyizxjFfrYkEy9+qgf/EDbuQaJe3npr31Bm/7o
26Ddu0DjoEV22A2O8mAh9Ml9lJlrp8rQLmlauN/y9KOPGEl3/N5HNtuqhVhLh7FMBMwwuFcQfz/k
eaMSn55PdQXElzyTBxHw7AKeFC4+6jrdHavjRzmxp2QTZ+iYyYuhOKLU9Ns4hCtJ0ghhM1255Mj+
NgYLJ2eZj4MKvqaEq4VcX+dFF4QM8kughvmlSkcHjrhvrLxRz/7esGs6BPw+akvDcFZkWo2VvFAe
kFbOL2JXzz1lhejBh9ksObbwNDKcZp4m0o1HzBCqhSxCZSq2wkBpSRZ1E8qoAlfzWhYjO1rxgNTv
S0/XL0lm3svqPkK7tTHxkIvHfHwSGqlethDOXrYqlnrGSXO6wSjbvBP59D60l5rtoY/bEj0lLiLj
Ma7RFWI/Or8tLUVNsLAU49Tjq/Sk+ziT/PPdmvO7ZRkWbsgkDU8f71YOmfBuM4FAcwVLfyuV0DMe
F5umCMBFz2Lp7+ros576R7ESIUw0DwiNbJUN05Ays8tyqubPqZbmO1kas+rAVAnFJ9XWXsxaF1pg
FF3QdhtWgnj2ehDOCJQpzJY+QgWngqUQ1km+RfqhRj5L9n6/0DFCsNOVO/t6RBdLEdEFvFnA1qK/
SfC/uEZA/tAqg/uk6rz86A2wjjzvUnXJg5ircw+eTZ2QTm/axH0aGiNeEoiPrmVrY8d4YozJY6CB
nm5MLHaGXnGfakhjm7yOh428Std7wpFtHJ88JfUep/havqSrdOo1Sq9kAOeX8uOYRG6dK1tZHJPx
ecJ3Fg0rUd6LwF/Ll/QacmPahPN126X6owlrLIncY5MaZDxUFXIxRlZHnLKdY19Z5F5izfbBhZp3
45iayA39bB4UMAwfl0zTNDKJIrFv8Wg1LFgnYXcXhG13h9ESocMUcKgfUETyBgOZfnz56KG1/kMf
G+lR9sf1RGyNDqKlLNbzgHMWdx5LXtPXmbVEU8Tbeoa1bdqxPg85fHsWAEDta4Vfq4pIZmvYwWt4
04Zd8YqHUwZOMJi9BkzYtlPjQvTv4wfLFl89Q8lfE18H/mJXnw3dqtYNyoTXRCPtYzlpFR5InvMl
VqqV7Fq55Pn0XnVvpxRvuFGNeJJYdX87lV63kK9nQ1JMO7t68Uugiko1sBhTEusgIFWui8h2nwAO
HGXXJtafO1eFg6jbGm+KiI78DIXfV0uHfdRfnyFhD/X+GYqMNZX8DDWsoYcor74C3+02fpWYm1RN
ph3ggGylI+zxIItdneQrPVT1B7MRP1onLzD+VlQTvdqRNMo2sJ3JkxhK/Kjik75SR7U+AYbv95WW
iB2yyeiIKlG6ctDN+zyO3RMQaPO7Kw4iVaa3pmKaQIQ8hlDO1ZPn1ydBPLNoEVzojfylz6pwi15W
hvxd2pfXROawjJrPfiu2iDxjM2w2S/YB9K6qfoQdgQ2032T2KdWMtT8o0TVpI3eZEnddy/rK1cEC
QXTOrw2rWBdNj2VE0HKF4UUYv3iD+z5AvzccE1ctbbbXcxz12jTBgs6lKg5A8RT1+N7Y1aG2rusO
RYK5QXaRrV6nFwcSCKjoxySoUALbpHVgHU3im0d7PshimPb2YcJcUpZkveyhZeSPSPo4KFPnMdT3
+dq+wOMotLJNiOvNUgqww3R9KBH6v4sCAJNCA2chhdCdSTzYnpvckU4P3+vL1Fm2mi6+oLYB27x7
RW2cZxjwl5ugNP1dgHTQ1g3T/C7pSXI0itq9Gr26RAC6fVFRbVoh46idkE7FAa1No81QKeKxVrWH
oE56JHUwyhpz78mK8VCJNSe5bsuqxwPEGFHtH4MLewzI2HlwA628vzb0xr6x5oOpg1u0ipsxjuxZ
Uaw9AsE8wP8Da1mbSb3XJ5YVH/1bIaKN2rBlk3Xysi4EhT9GbbaVRdmgRvUbsvXW1Uc3BySVI4rs
DHnTvkkrX5zdTll+dEBZhqVZPH77GEYYTrVtJkh98iLZ0LbRsErS0IdywUCyTmvyAbPrKNvLYlf4
9iaPStAQKt44XmA9uWzpDr0HCEAWxTiGa5Rq1J0sOknx0JDuukCm8u9gqG9E01pP5RhAYPNutSE2
j6QukOAP1O/AsNRtXJdsaWSdPERRLq7hXEFbpq86FcbGn+py33T5M1hgqOeer6801Y1v+zG3Lqb+
tSW2AHEGu4o9MmZQXufGoi6SW9WM1JVKdmgt694b/PLZGHXtIEtIKVoXL/8qu8uayNLUPYvWv48T
p4UKKqJR1rXTdRBJG/EcwKF6H4PNBXDtanqG/OIua4/MdEzqX5snoAi917uPku+/l+RcNaBy8dHW
/VL6eZ2c5H72lNeRc+rv9J5c9TwB/uz5/npz2yy482+u84YA9GPQ74N+TI4wG5Ojlfi3bTZ2O+RY
kuNHvTx7r6sGEmY9yAa6f1TnNTP9QpbF1H1LA4D5+DMc/cwqjvJMHkQ1oqmipy0GYn81+JoaDX8r
m060K9Qgu4p7fCjfh/kYoRPKuNbiWbtvHl8e5FgsCrrFpz/++1//823438FbcSnSMSjyP2ArXgr0
tMSfn2zt0x/le/X+9c9PDuhGz/ZMVzdUFRKppdm0f3u5jfKA3tr/ytUm9OOh9L6psW7ZXwZ/gK8w
b726VV016oMFrvthhIDGudysERfzhrNuJzDFgV48+/OSOZyX0dm8oIZmdu8R+rtK5Fo717uOBwzw
WtlFHtyscpd5Dd63WihR77FQwSQg3QRxYp7qyTLeD9mknUym1ityw3zXqCWZJ1D55VbRgnbx0U82
kHPDQLOIkEwuI4KiVr6rcrc/Wnk2HOWZ8fNs7oFySs4yDtxpyNbk6Ovavona4qaMgNL65vi3kper
eyv0xs1//uYt7/dv3jEN2zZdzzJcRzdc99dvPrJGcHxB5LzW2LgebT0rTn2rpifcLeZz2NuC/MZc
U62tEWcyYBsD0iHz4Ud1XHvIBlbCPyokN1eZqVoI3gzixoucGgkF6gbftoCTql0Iq++vctnW36q0
bnGfCR8r4PrniGz4o6o/pknTPhiQpm4TsNyy1m2b+Kj5UAxlMdVIqgyGgnj+fI0F92AdpKKGvN9a
j2At0uXk5OlBtuZF8rfxh/Jv4yuGuu/bGqKlr+F66vsNYh2iOxJ9/s9ftGf844u2NZX73DFdDcqX
af76Rbdu7rJgDfI3IiI9ejF8f/IbDjKPL9VCygJiH2p58jv+aO4LZFFFnl+99wtFC1MYHdGr0Jzq
a8I68GETbrjMHltMM+fKzp3xw/LU98351NF/9Cot+62rWHdVQent0awy1p3bTC9NsxgF8fAJg5iN
muntvs1M997ytYtsz9jlEDHXS5icvn2qkTdeis6dXnyR3A/EmO+ZA34bMAV+cKt6BkDD5ZCiWzpZ
w6VznPC67cujLCESOF5+1HcXfJ5R4OvK3F90BsqPwFyMlW9+dOHSxszfL9UVs15NrE92RQzKI0Q6
BAn7aLhV/ep+HDQNg7eOWJLbzJ8lUD47znpsLfVZRf1/B1jIfi/aY3TK4bDeGS4mQVFhZRimcvW/
G3W+vDbQQpC3xn//Mv0JOR1+K8qxjoKw+a34r/si4+9/5mt+9vn1in8do291IQAJ/Mde27fi9JK9
id87/TIyr/7j3a1empdfCuu8iZrxpn2rx9s30abNX9P43PP/t/GPNznK/Vi+/fnpBf0swqyYs0bf
mk8/muZpn58D8/zP58T8Aj9a50/w56f/k359q5uXf17y9iKaPz8pmur9l+d5DoItMw7a0PRPf/Rv
7026+umPHL2zkIeN+l88VQxHVXl0YKRl86ICag5NpssAjmGruu6ZHoJ57qe/Pu6Pp9b7/+nfP8U0
Js1ffuQw0WzITKprmLYGWcf6fTZlw4B8tQ0ucYp1AaYKYiVJob/URtOsQLZDimr+41Tqb0b8BEYU
U7ggCBH+yJ0XebU8END9IeLZ4gG3MjrknFQsnxA8jUrMN6Yxaw5SHlSWM1eIHG9FmmTZr4Cmts1D
OGvR+j9VQeXZR50syoMUDv0o/tYP3gYatT+HigOP4NGMYv/oJ7t8DPDR2c8UJl316v3N2/k30ojF
fqxh3EL5MacNerXnBtrexsT1s4tNr8hJRYJHZQnMp5kP8kz1ET9p+bcukSaHkqyUcEgwPwCQiIly
fiVrZyVlNVf0zkAvwkXJPFLDe+hiT2kpxFGWAgHuLg6VZqNNxc0kQm0LkJDVgujhxLBuGJb8B2A9
QJPdKND3cIuwvefOWZlDXz3nnWrvpjCwWeyWzfWUAh1CkANVjRKWGa5YW0DA3S5JIvsh9vWjGUDY
9438DKdmOJt9/dhrEe5waWgvATL0+9GEYuAlUf25LGyF+b2EyWaxc+zV8lI1bnVwnPYCBbW8iHhC
e6BDmD0gAbBBtrJGQduMtyYJSljbxes06d3XrPC/W4j77JBErq3TaBDzx9HVJSSaI6kIwg5CeBhV
O0j6N/rQpzhapumsWR3xZBTatosS6Bm6w1cE3/qA/89wqObDR9HoAOm6U//gNL04hjZi9mIMYJk1
wzAsZGUC/h9mYxhsrLE1T/IADwftJqQatGrKt04WeHctEWae+ikSds2VmombeCSw0aiFvW3znN35
JHYY5SkHG628tUYac5ko43bK/eBYCL8AiFmWF03EkFdG5yCr5CF08nAbe0izI/cqjsiesaYJorNQ
tPAMutRdB2pfL425rmvKBF9hJGwazPoWk4k4QWOkYj1BRj3BhFB2iA5AcEavDYhv568q3zJeCjKm
QWX2V2mXRFtg9XdmrulveaFvqlSFypb44RUAcOEmFdMcaZ9iRBh08twvsJHMHbqw3S3i3ngRm7X/
f9k7j+W4mW1Lv0q/AE4g4RIYdnlHL4pmghApCQnv7dPfD6DOT0lx7u3ueU8qCoZFsqqQyNx7rW89
62ZwMuAhogGxfvpVfRXVnf2WhsnPfILlEdVI/0jfMy4jZRWS8rSdI4ribM0P3RQU55H6lcR0AgFj
sm5rBtNVJ0tnXxu5davlU7GBaO3sEBUx1PTzxKemcdgO7RoNT3Ek5Nz6wn/xI3OjYFXMs9DE7pKn
uqo2dpKVr1WIETQTGvBNc2r2fV50z3pm3KuQJmVsaGcZtvb18qBbUbQBKedslk279sujm2l+W5yw
KRRN89rSnQf5SBhQv/B+LXc4xRFBV/4y9i2Dlm1xeX9ua/NO+bkTo5rDtZDhK52HvrqlcLx2ggbR
mB3qGLKheA/zQztTtpdny77/dnM5QDrMr5/4T+chff9mCBNB3PwrixnOvDzr0Fuz9smKyn8cFTE0
Xjqkp+VhnEnLflxAu/nc/jy8PGvwCK2Jg4CMOv8c/QbOboV6i8FPIuP447U+Nz9Odpz0ICx3o8+/
aHmA4AbUfH743FyeBQtq/O+nv50unqrRLo/LnuX/n2U0+6joD8u7//kQzjeEZTMMSsbiJnF0BtG4
RoyF7OzjFy+/qJ7ffc9xiG1aXpbs1HbaLn/dsr2c9HF8ObVPc6c6L8dZ2wUzP4s5afXkYUhdUeq2
NzAEsq2h6Js67U/Ps/K16od8F9FnPrnegAFKi7xNWuTWoW7Tn1LzNhG1QTM1wMxQK0dxkm2Se7dR
08ENLWPluDWdEmxygVd90QtALtSiV1rRZmCu6d6kPjgHsrnlNHLLEpIAmqi+KTUBia0L7F1gxPSr
qmNFAhEv5jcbpHoAWnFUGRDAzJjvNZCADYZpmZSz5rurtyWf76Zw5zKC+IEEYzwzZbiPcj/djUgw
0IdhjKyIk1Zt8TNvSMNFRYPMnZa30duX1DtQ/FNnX4tDMiGLdalrd53WnbvC7E4tIbmlBFtnVlNz
6lt8uEgnL0lBZMaEQbko+PkJTokJn/6AeR1xrVNs+GpnO4M4TeiRtCOCWm7ScfqZ5sK4sURzraKO
oiR4sg4q1xUE4QdB7KXe0s7Cf0ndkD7SCnfINKX6mrmIJFazCkE1ITVR0JhWNC6eox58pdf6p0D3
ZsP9FKxd+4rOPqv+aDO6FUXehNwf06kuY/PDm0o4QV0I0KtG88MH7VumezBLA1dnNoi1ndP7B3L5
YtMGXpGyBsfPTPOTJIpQ8oIyrx+VSWYKagcWPwzYhTe8dUkc36WZ+XMYsWbbeojeP1TVGqXYveXp
d9CODCiL0ttIULTdEMBsbbR3MvTghgsN+hrem4UPUihX33TtSGbSmD4OHkkPOCpdYZCugUg7DGEo
pMk+8kd5auV44w7tI5f1eJVCxsoDpjRdy3BFwhiCauBnWtTOPCtnPXSdtrItRgCVdrCu9GTaDmba
E3Vv3Xe5C80jYoiFw3fIMgEsoWO8JET+bLg+8xjbEYdAYualwhddoypdIwbRt7FrgVZBigzZ/WhN
cwggvJ8C2q3u0RzIwaU0ZvyFlsSt5sytoOq+7m+HzgLpkz/3tsITOZT6jmSNCNXxpvczRSeh5NMw
oBkMKky3uUUzcoi1L6Nv3Mihzb9olLZi7G5bGTELGUEWtZn8moSSBm1MUzxokTRnubyGTQMiYzDh
60FirzQ813GfeZte/1LAr1tZqV7fBr06ldSzT6qAmotNU0eo2Mzq6vhgt0ThqWDYCWwY4Pzzjd4n
7cnzMMq3Y76xeN/GqRDANIpNZdjVBUaeWlvKh6vuaZu2Lm4ImU53WuaXfK3FewJVYIfi8DlFp81E
MAAcFkBoaMx+05Ua690BaKrS07MSRrXOBHicbuQ+KSJYOYEcTwNWJGXeS6cHk+6M91OVYs7MMIon
Fphgm5CYe66/A6rwH40/YVSQzHRMTGoXNLlTSphwbGJo6ci4CRDnj16WHafYPPZFrPGVNnGY0bJJ
1AiU23qFuDPAzTN2whh03p78IW/LuyjtfkiAyGtNh0UveoQ5pXU0XSe+SUoTxRIpM+glrW1nxty9
GQKvoq94Z6Mtgr1q5cMk2ePrLelH40RPnOE5rANkxU61t8WATwShu0osGoBJjmYDKU1g0DS0I+tW
xxAjOjAnsT8VIBR6KIXVNpYDdL4eRZfeTDsMegGeBUedQgmRtNmKouoPFr6TE+hGoFq9cvZey5g8
MD9cGaA606Q0Di1Kgauhr8MZCCXWyAgeC6Ucutb1miTzZ9ETEG2Ilkxw7ZwxmOLYDt+KQUawSjXG
WZSlGxqGT4j15Y7WAJiFoZvfUB+6xszriSg9AA78YmBXXruDaHatHLBisHgoGGe9AWA/MDoD0EV1
nqLpx5BwZ+DPd+kgY5IKG+MwaYiTYXdeZSODmGUTJThhMB07ozqqgD9D132ugFrAWxfxoTNh0eqd
3h/S71bQeg/gNUjqA4pXoqyrMvnSyADAXaAfSwj3Dy0O+ACP5c4zhu9U6JFpjMEuKgZUSz2jataa
ewnhN87QGaZ2RthGRglkyq5IhGCe2xc3A68ODwQTlT7O9wXBZ2RPVMp0AjC8qF4JbiOXeHBOBRXT
QWE4oX/Jqwn3Hp3cBZ3bzNYUq8HNq22Wg0XTzKrfja2zJVEvJPwj9TfpU+VGW3r3GNJaMH1cSVeO
+eqHiX6SXrWTobuNQrs4Z3zl5Ui47VhBV7E2KfzVe+GZPfBA41DqIZBEs8SRHtbvFiN22x2iXu7q
TjKGZ3UIrtOHf5OIF5CPcn4Zb18OA6CEPPY3lNDQpxYNOeR4ObpkK1jSXPCDvdnMno8Qhqa+3DvK
Nb5UtnhVaflN1ra+gmt+E1nIU8wkw10SPQSe0aw1V6t3mE5ozEsw8sRD3CeBJDA2B8IbdnBgRtlv
QgezezYHTS4T97ygh8F6dZ145VVkptpqmFgV+FhBmjIkQ8Z+Gdzxma9hvOpJUS9gOO3SpPgZt9ah
amFh8I9MKyMGBekYaj8ZcXP0sumnKnwgPbX6USIo3Q6Q8+YEs501knToCDCL4HsMN/kZGAJkC8ZU
6LyqxNqiXkA8FZtxKB8nyyuZW0+MixicDzU57LPtcebvEUcrQHoL+AG+YZy9QKhrbprcHW+zHNVl
Jj2qay1sWBmBwjfQmmQCFUnpmcbGh31W6p63IakIYjJvQdA3KPs7ENm2yl4wXhv4bUdSgA1z1beA
zgnwe1N8eHliEKMw1jQ7Au8tsJIfcTCv2yQNUPxOw7qw4hngULsb2p7FVpblyRhBDbRisDGvyrvC
edasJr0Lorl2bdwO9X2k4aCzIgmkowzDx4oR3aybt7aTkOkQKAF4Tc7+BPZXRcGR8WJcT+H4XZWQ
kQvPju4LvSQ6luyNsmAShDkgOlaTcYvaDJ2gA6sEKbt109b30J6Sw5CWiC7TM75e/KgqlKCLWTFH
aTh+SxAGk90aYtvb2LOPA2XbrqOtaUnZnJEQ70PPdKhnEuDQGi8sO4JLVB8YP+XKHQHo9hYYRWWg
bEIbedEN2kJjR5JkkITYt2R/Tqug3sSQgZhvleYebNizX0hJroNB6y2ysss0UQpxjabf4scnkMWa
+Nom1V7Z+XOQ9gXkqwHRkS9/Eghc4mz3ic6oFZEdXK69xKFfF93XtC7CI/rs7AbjcXqTx9yLA0Zj
yjBb3yNiQpW0bLN4G/Q/O0c6c/6dOoZPVjdFt4VWfwnK7p174rGqza99JZptVOOjT1SwdZshX3Vh
tIe/1V812fRQmXqxqrKe+VEnnJ1Vm0h00bat+cK2otyC9Uq3cNGizdDRER9IdhE203TgAtFNRm7F
Rtdz97GmwXCbVfG1PrZs6M2TQe5VdlV0OorZySEazTWvi4QAHwPK0DYXw7MZUI0iqrjxolvftOGi
wbZFhAzmbNbAZ7j8/ZG043l+tyqQOiCE6OpVQb1m10TozLE1k1kiCzTt0XsWx/bWAa22d1hLbLn3
e9QZRms3os1kqSsoQvjvA/KRLVQsIPMGxSqEiAP5vOQ/BZW2VWSfZpacNrleGhvpJLu+SYO9G4zn
0gLp1nrtVZUM11qDnVzTLG/tpHjFG8Lmi8L0uea+QEZpdwjK2jNlkGd0/vFT6+i7QSedu2aY33Ua
YRiNI4AD4No13TQG9skdNOvuLAw6h2BW/mfuRIpOxITAs53gPDrWFnuSs9Yt3PGx0L75hK2sJ9td
T2U5i9QCWAboa5hU0n1o/B95yrBEyqhJwASfcd+9Cist98z0QgbDHs030nBMd6LCJOuErBAGAf2y
8e3HvrCCXVXCTR+g79y7NvSPXATWejRT4khas9v3LEc6a2geXN8+UXDaocYfd/xDzC1UsstqEpqh
kvwMSWRJe81bm3Tj1yOzv13Jbz92Y/EcakVwjpV2iSl0SS+QhwnYJoZDtWliknp6m8DoIr22rSdh
KoxohQyuHYeuE03AiOQWRNBFHZ1NAssv2H2eZRyEMJm8gylcSZx2DdnbhndWqfRYlPlWa40rmy/M
F7u2CS3GzGkVwRU+3heJlXYFztsQTH9pzDcbEYubbuiv00on5aubg7+YcTuFDnVQWv1F1AXzzwqj
etPEeC/7GEzFqJsXCjWrGPTkGjq5vi2RyGGmsFkFlNxlyhzHmZy2wKy9vUAMz5QgwpU1Ijx8UTKE
5miLaY0+3Qfc8FICVt77Rk1fCRCFcCj4dOiO0aG526RqmDmkETWmeBQbRVT2hnzx2wIcOdNmkJep
iCnp7AvDIu65nfR7yKzUsICBO16ECdf9ZqqcGvCgjWfkJ8Oq0yqxcw2pXQNpba98ynllaBCG3dHo
IfMD+KaixIbpnzToyr4XyJNWqhJvTZHdjVPwFOj5GyEgiMx9dWQtwnRMf+ugaKGE95iOjhKiONEq
CamZR0xYBRldrQKJZI7AIfGxgwso2wte5WsGQAH9ovyWn0U9vIQBrKBEckmkwCtNbPtlBGnNRXbG
nw1OG8QCc0Dr0g0wzVivvo9NCCug0c9Ihma/TMSHWxHmkhKpMiI3lxnZT8VoEI3jkuOQBXwqpNPt
mkG3r01Ylqug8+/yWutZU2TThkz4aWXWRBdWGREjVBPAB3/Bom/Y+nQf1kQ7sW76pjVo3MZIfbPt
IlrVNkjcpr/IsG8PHUVY0wru/CkWG/iTdO5k0BLvAKOBmDl4d152X4icJDI33LgtjqpSBOuO/Eje
IHXB6Xjmb93UOawu3xHDOhETS5aGqUdXTQkkmdQm02aNqS/ltvpcxNm7ZxACTxBgtU7omoKG1rZa
7YnNYFsZ95RD4mQ+vGqDup/T3Fml/SDy+ilw8WZADY1Ww7Aj/gMGe6W9WoxCq6kw4VD226HLxUsL
AUvrjWA3JbztFgPuiUCrO0eHHYAfVd/KPLrXYjXyp4bpJh5CuBcVo9QAWJVmf3DVp/xqc/R/VBC3
1q0LPylpG/OsxvodDCWGqExzUAgQImDb4JP02PyRz1bQXuJfbA2q96XbHaFo7TO7+WETSXKqB+Za
6YzSr02DtWEHjSguIX7gZ7UpsdXoX9PhiQaYfU6IUen5AIOclDwdmVbKd2ofFLCww5K5LXlGjtzr
dfvk+XAWnikeQAKb+DPdwWXagCtRDjGEc1+7zCWSVYUqZx3nzk1p6O0W/DFk14pJgDLaad2QAtaN
5dlKRUJFP9p5BXnycUvc9KSGGw1+UF9edOaY5HBw26pL1LZ3rWd0vJPDu13zfhuqYJLiC4h+oNlL
OtLXKZ8ysUbxFzAI1hc7HJ90hIkH7mzWUYNCBI/goCeez8BJOacDIrIZU8JdBogdSYwDSk8JQze/
Y1IiEWsaGO0ERCmbfOhDa0W3PdaZTW5dGaneXfnjyLdgIkWU2T/0G/Vudf7Rz6FDGAWlMkfYpwA2
OPB1EsTHCcZfMDLIaRAPw8Q3V0N9IeXroTP8bxm2/1mwCATwu6XAujk1eRdhHxRgQh9h/xs7Lspn
NTnlVi/j52iKv06tabOqNMxDAmXQGsZbrckORq9Wup2KJxpjgE9FhW03QfAOD7o/t/n4IzdXoR/3
m9EcruM2iZm+WnvfFi0Be4zDpWWTdJKndypq3vh8ucJQ8RPCDqItrrVLLdvqcQhzgsbIK9AGuznM
pQqKZaJaKxIwhJ73X+vkS8RpGYsu3eEDmiqA7QiMjcarj71G2HtWEz/Qja84RZKb2IQY2h9CyF7n
QBegZk0CUuCUooJ+jWZdJH/mnEPHPCDcW/MkKCQ44FkncYkZ2G0/I58gqER3qfMaOqXY0TT117Q6
/PyLnTQ9txNr5+eorPtefTUwK880R76WOtWbiVtWHQaY81Ve72D51qv2zcaYtuaWEQAL7HZ8k3Jy
wjaeGrqVowUotn0b11lT0Xn1H+3GTK8kUg2QU3y76oKsIsP/MRq007yedUGjtRWXhfUtbYP3Fj/q
po/FU+FM3MgMFTHJaN/7hk6b/DFDusG43TapLXddT32ChpyxqXW8iY7cJbOniEaUs0sgttm+kjfS
y38C4ng2Z9BSVlpbv0ruleywoMfWuos9ctOrFt0RTTzfT1PgPXCrfMv9Os65t77CEuB8BzEjt0xq
oRBiPzno4wPkk2oVDS3RgWQ6mX0QEBCmczmYYXPFILxSsaivW1ftLYgnG1wT8cEkOkKIEnmYU2Pd
rrqNcExv3abxtyoj8ipPU3vj97zFQxRufH1Qt40bgRvqrRfN4lrDH3bpwGFRguG+4abwvFQ4rvU2
triQpqOwsDE4qmYpyFRoPcqJzlkFAg7P+To132pd580tkaZlI9OIeMii68mqSmCoJAdRqIR2qeSL
Tx7ERcvaJ5CLJ8JLg0tC4XskU2kVdclNIZLyJmF+JrEX3Cjr2pTaMY+KozRJVdcMJiu5pPCiqwJL
dUs9hcbqfhgyuBOeblz3kX+XTO3cl6KsoyoIDQauD+ZZsF2MyAXq0fr7IChWYG+p8VcAaiy0JMR8
oQWvMu6mNeW4Lu5Y9wL2z/L8qwLCehRzKB/k11vMtW9+ywzaoj+9QrY5XE8RkzeKBIfWpUZDf5yO
NLyqTUeiVxbEP6NCo9/ds7SjRMGiOoJO1c9BC9pJ01mQLxoDlK7ZR6TnZ67nX/uWzeXk5ZTl4T/t
o4mCkuHzxM+X+U+/aXmZz0DRz5cWXcXLfG7/9av+etXPv2Z51gkjYmx5TMyGbNZZVAFm9t/6it+e
Ln/Rb8ejPCFJ9++9ywm/nbU8/TyJXjiKsmWb0AJ+y9+/4O9XzamKHTuWYjAeT8uDPfm/h5wumadL
0uly9DMC9f/2vOVnlx8D/vD/JUi/S5Dec/RI+P//kB8Z6HPQof73+qPrWT/0v/53yjzt/Q8V0q+f
/LcMSfzLksK0PcM2PAO3EBLKf8uQpPiXK0xp6FJHnoRa6JcmyTX/5bDfFKZrGVKasxrwlyZJ/ksg
IkIPK1kF25bhyf8XTZKpI4L6TVpr8ecIVl625I/gTzTdWQD6m7QWoWSViT62f9ACtK1DgHPqKRPy
e2Bq6lvBEy0fPp5Ydp+dGz1tqRd/dROoKEVW6MRVQnTRur586Qs3XxW92d7ok2fcBY75pA9h+RIK
JnNJ9Ig2Pvuw1y2uuTLvsO1Y1F4/XHXL9mKY61NLnMGnSuvgZM1wCGbZ4udDUni/b4ZWqp3z+OBR
LHwKiiRl2eCRZzdvliMzciYCck/p33pCoPI9zpoeRj4rJaW2uayiXTz14yt+PeTjwntCW4kHPmoa
f6XLySIgZvLP41j65+WZwwrujJKEG+bnduwL80RkELRmPcDJSzRbU5kRUPB+Emcq+7Lc0W0X52Vb
Oe0NQTT6WwTP+OCybEqhgKXvipbVrmuMktnHWg/akJCAFKdDa8cXwih+PTjWUB7F2O8/d3mR5mEA
Z7Xd+l51Z+tRckEWdUvybwsCed4s3JcGJPk+1gAvDyi2YazyQCOYB8ndxC6yeWFPhubcLiNYrCgD
b282zbUImG9j7LFYJ4X11iAtY1fNNnEoe/1VUNSPZUqRXle63d0PuRGexrTeJNRCricR1XeZXVd3
8y6ns+DozVvwxn7bFVtAXYPKvcNt0x40mIAwZgb7oZqG5r4k/rCKE4rgVXQ0qzw/9gO+XERt+O97
N/79YdlXGHL47cCyr7OKx1+fKQW5MYJhLfrkBoqqeoBMZcPopDi1GK0Xv7YMU+M4UU1+KvrvKsyr
ndOmHvHH2+W7kvVqnpua5h5/kvtSGVsVTsENoDRIwgZdraivo6/Ls+SfZ3WvhR/7Pp9J0zAOLDlQ
KSVVSAMvs/ee8vnQlu0er/4eYW9wAJBabbQoGODg2eMdHDZ18s2p2DW94TxpKjqpkTKk6apnioyv
zATlI3P1aEdHPj/PQOnrOItr8l2qaA/oj8UiImGxQnAPHsbz812RkIujwHJf67LKrwlrza9L2dur
wSNtYzlQuaQVclFwRFNUBt2yeJctynU/eTWitFdYT0rtNG8iG0PLncuJEDngV1x7/E//bFbzx18z
wzOn9DwxpaYqDBT7TEEHJxArRlpJPd3DZefH8agWb05BFg0ZKOE2V/Q22k6L3L2tvWsN8nnsweZ1
SoHMjWQyfSUnizSwMgwwObsBZSBBpsvqU1C8qIqZLfET4YfE+GNPMNCWA7S1X4TFsy55sIxxDxkr
vMt9+gzGWKWkTwUHaGssqGtAB1m5p6nig6PlYZhHCnseJJbNdBkpPre7Sd04CQ07GRnDoRtl8eKz
xYVaPAliU8+2Oc/j5v3agPKgb0f/ug4nIs2t/Au2+2unMZjzUw8F1kNzU9XJcPvbbeyXcPV3uwVI
i79uCh73HL57upSYozBczGL1324KU2S6NRWN8HskYhMtd6ndRtj7Xi19ctb9CCHRQaF4304uw2U+
vrLSdlDuN/Vlqkfznt7k08j7tktQzGOcsENoXR8CdUglV3VVJSd90mOCeMPkqrLD5Jd8vfHyA1lF
dwi28u3Qtv1FZ3F0ief2X5pj+8O6eiNrw/lu+/Zt6Vj603Iqup5fp3aT8dupuUzkd9IZbqOCdbLj
jzkNYhQ0JMkE4IY0S5uoB5P0foyNaNfTpCN/jGd6YsVkDcCC+3j259G/z9MG/Gpxzk/8eV7u1uBB
Cw1IFbN9M0VOg2XCHvRgl0wDkW/LW2C4TrCzBkFtzMmKeYGmeqqmYBDwL00kaA7BoSa//rEgjJTb
Z6AOdWoYj8vRILZ/Ha3D5tfRxR2iNXm74cpfrnIY+DGJQy+f1/jH/sa14itZkLvKZf9xdS9Pl/2c
v2x8/tBy5f/7tZYBYtmznIUvT+ziIkSFIqDougW188EmGy+VVnC17FuefT6Aj+ZAkIB6E8Ov8/7T
yWrw/f+D2UL8ZShiPsYkynLQYnvCND+mXr9/wd3SQFtZO/kbxRd3k/l+dWzS9jpioMTrmanhKsjJ
Wl+e5XFWH52qvs5NvbZPy8nzZtrPoXeeeV/RVTlokW4/9MinDgROmOtlM4XveT/wnvR14Dy0ZTls
KObZBA9XbnFFDS3jsnJHJgwoH6mdY/t3kjG7Jb5p5UkQn6lP+GNnxOEPg2TvDakJ6Xrqrery+UDu
IMWl+eFzX4csSBcDUUoGUV6e5QfNPeF/x8yvDkTDm09mhMWVRqp9tBPNJEzCvfiGV9y3ydjfR41/
Rhsefy0oOMgpvvCnxJfl2fJApOo4r50blLOJOCz7Kg9xGuVWBywNH6vhD/axJfZs2fp8KESQrDqV
Axqbp3SfD1Ea0M/qaRr+s5/YlOpiQHEmlrE51gX9qM+HaWZgpEl6wM5rHEwzQA30efRjWyrrAYFZ
Co1fRz8y6ukxGvBZEFfn7KcgjDfLpiQS55pZwo3fUWla09YTWsBMGDYedQ3baaq3yNTJKEys7Aa6
VmSrlPqXBoXTzHv/iI8IRk5HtKaCubX2gvIexmn5tUdfZFQqfk1VA11Vjuktamrj0Fs07An7iW5Z
oNtrYg4TOCU0LOJZUFgQIb6OU8C+gKHnPize4t1kNHNuXSQJ2Jhr8tHskzdyTVz8chDjuSU15w0y
DMIvO2rvEI+JA4Hu2SEWaXyPtJKCyjz2dWPiYs/FBaejCWKVkeE1L/jWcZ1k+3oiDsTxsaz+z7cT
vBJ/3k642mgy4x4T0nZ0CzPFn7eTwewzpMGT+dZE9Lp/UuyHW16V463SenQNfHfbVBtul10kbdD2
zyElLPum+TTNLPOzExr3RhK9KA3Hf9R5DOrzA3BuklG84fpzlxPWYD+Q+h3KWcW8HEAYCEtdr+GT
z/vwrdGQsH2Haw9OPLD4YpuByMi5i21MFU33TDIh8fx1MGCibiXnnuSGO+pU4sbI8/dlZRH0M9LQ
soZtKTvzSZuoB0aQti64fSCo6ml2Tp2JiZzFwL/Mf8Z5bvzXPn3eB0jk9/M+92k2a5KPidZfP9ea
7ni2exSlkxa8tHEaf0X0j7vWUO3ZGAO4HoSubRI7xuBENp4uWuf7n6fGsmzP1nyqXXbdJhwGKvOp
VayXy2q53j4vsL/2ZfSlzxPVsA16BRJj/7lWo96ZAIK7MzSSCX2ZoY8f9Zb7H3TOhyqw+ivU8o/R
vDXjI04JophLqVRyg1r8dZIeFEzHiegeNLNjj82q6JEikjQPEZnN2khCGsq9v/84OaEIZyQdkqr5
aKCVz5K8jhuWF+KrgqftmmCzfQQLlm3aD8iWw6vCEc/L8mbZxVTtHHZpCArOk5dYeF+XFUvqivjG
S/CBt4qprKTrv2ymy0SXTuDvm40ffBmmECh+P1Z3FTKyzahGSbs5dE8eDrl+07RjdIK1e6QOm64i
wlWZn9Zniov1Ge51zRSSZ8BScoY+CP7/7FqeLactZyyby4PeyPrs+6LGZAGEptVlt8+oHe6cohif
o8Z6K7Smvg1Ds7qnP3zbNtlZT5itaVjKj5UemBunCs2nKiYYrbdG81TN32QFBBDz4/hApsezXzuA
SdCsBI4/nDyVp48NWpcqoby/7CeUbTgZFp/pf9gvAUGcQg0l8TJJHhwPetO8ucyUlznycuBzMv25
r52bO058+Oubt2yiTnnJUenv/tO39ONe4BusNIL6gNAhuABqDpiL2cOrk4eP8aT0Ld0PcUlT0G5w
yXqVF3O7k0So+WY5lKHau5VfIudkMxGKnJ9c27Ysca57s+iwdJRN66Bdji5h6WrEGdo1uk0ezJzS
dpRK87RsZrotbupJILPg4AhiGGKs9Hduy/dHkg8/+NJdjfPEQNUdumUakUQouentsg9xbnRjyEev
zf84LbOf477G76UKzbuzkIoOEBPWAk7pJjbMcGfP3DHdI8+Vg+XMGPM75+Z/HuZt+fcwbzgm8wlq
XJZFIQn595/DfMocMPV5717rXjjdvSULDzkC3eulFAP3OViTekUxfq7MVImOXA6/tqgpGDmpT3Yu
6Pka9Pa59TPwLd4Nsc7d/bIRYz/eGD4NiGVTG1qwbP5wjx+TYj7BGj/KnE+2q1wbxQtEfn8Y7H6D
l4fhvCwICKpG52A0E5MvVHzfy74wH+2o6vdmmAfbZVN50FsN3Tj7tfI8Uo2msd30XcEHhbDCIkjC
s+5IQ9gufwIm2IxAVAchZKR3D37eqjsWBmsnD/qH5YzKSljzEmdwXDZL1lqnvjSAx8//Hmllc/pe
2O/h22SXwho2DaP4tVOM4zXq9YKGmtL7bdASlqJcYic2y6Fa01+9wrUOoxdM66AifMWfnbPLQ+z/
mCAS3Wg2OmRCMqwURWOl9oFtxg2rc/FdT+xzi8LhOrR09VCjgjkoEhvWGuq0J5JS7s3EC+lOs8gt
4c4AGHZfLC2vATeH1Zku+BrBPP3DqVrro0jzNRlGF6QOpBLNX6u8SKrDx9E+4Ss4kIwUzEdDf7iT
jKYMDjD0jUTdLhjZBShbz6TZZT/z4NtlayIJOFGRd0ZoLG8nbU6aqsbnGl7TroMxsxdVH5zxfDtH
lfl3TTLUV0v5pjGy+Ki8ipnM/J1fHpCQ3sWxrNGMsuvzjKX8s/zUP6+xnBEGw7gyrQhDw5/1EGIC
FfyQ73/tXjYl3b2roPs49teaaTnmt98/l0vLs9K66mq3cq7nq7mAB3YxJVEkTKXdgxPZ/ZUu8nQX
uMlw10kVbpBpRF9bBds9bcr8W5k2t0xK/Z9O89Zlo8N6lmiA3JmM73UjXjPHy14CkkXWmaNMbEes
MYwZo7RMJJcpZGjXmEhFfOcuc001TyuXA5n74CjugZ2uzWuSIUCd1RnB/hOjMGTJLifxDYPpnRso
6/2fJ0kQfeyJ/v1kPtQIeaOpLj47euJeaYpQulVf9cQF2ISULjsJuWbCWzZ+gYpShndhZNunggry
SrWNTtwiec4bBF8eIE1GT/rLFc4/enfuvqR4c1nGyeUBgJizCzG8rj8G1K6+R6yuM0Uq8Ut2Vmc8
cj9Xu7g0i12pu8Zj/ufm59HIiLUDEL1inzSlfUhn1VTgBLB154exD23wX+24aiur3fWiQq1aqy+i
aYqbjvrh47zlRhZZmvOvmbf8xp4OXGDh9FVUiJVsScWYi/EaeKN1O0jTvHW1iKT2YZL7TlpELuVz
31SVjr5eDlvzieGgoouuB9daWEZzHQVJUWd6+yipJgh7WUYiMN6+Fp7gHfNSa13bvnwqpf0+THb2
o4jJ2/IoayECHFHdVMNbrLFSNdra34y6ZeKeyauHnE6mZxjOXUIW6kMeteGWeS/ZYfNBM2wkSCZv
txxcdgVztkrDjOO4bGp60p/tYM6n7uOmYO2aPCYzcGsqi4z5d23Wu3SMnQeiGL6YoRfcu0Fl3nQO
JqSYPJYX+ODBtrLj5khasXqJ8m/zDfdpahWwmw6W4XKWWVvenFVXXoW29l+Undly3MjOrZ+IEZyH
W5VKU0myLI/bN4y22815nvn050tQFsvq7r3Pf8NgIoFkSSqRTGBhLeejM45IvaF6Ogxwk7aKYcOq
YW0zAPNdkfFpYO1R44xGuatlJoeMDPJxXidy7Be+PUOWCFyc1zW7Te7iJP0K81/wLmyK4N2ozmCa
goUxq5ejTExZNd+Ai4NZpli9QxYm3Jn8eflq0tMZzN6XGoTAKZrrDn4/KEYLOyU/2dIgSh8rWJ21
N+m6dooHUE4UjxWtCbS/BZR0zFLUHg8VKgtPI7UIPW1/hH093lVD+7FamuJ2UFn8QGXx6XDPSBxC
vuKMyAxT0cxgKw4JkJ9YhvxhfgjZCKRAvHUZ2frZr+aUH9ublvk6X6gVg0T5o3dAvwRw1aMOA2Wq
Qblheyb8g0cNjOMq8Hvjsg3yG0frnQ9y8Kb8J9IyyFUqU4+uI8m00LjkxT48agbqyTayrCSNursU
EsETnQ8wVATm9FTwUEd/ekif0LMBHq/++Zu8K69nXtq2lysIR/rnshtPoQ2IPgQySSOr9tnxu0OL
5CzyjN34rBvlLQ8h7bNdOvN9Y0FrOimvtJ6867RhyyezeQrhftwBDyGpEPDizNJmledPRj+cvcqN
01hdtyFyFHL7SREmuu4jBWLLfATnV/N5KDxUYQEjsKF31/lowMb8LIcAWua5rpxjH3bvHMsGIdRC
AUrDXG8iuxpAqCdGeNK5BkSpNAsNG9lWv8CGZfgR4sMW36UmPLf7cVEfBnmGbOW7pEJibI6t7oLm
yPwnXFawM4c/PeB1gCn7/pMDQug4GcN6DxLKOHk0EAyHpaVXuGrM5ZuVJ7RdruMnPfLauzHyz+z2
bJG7DQEpqRdSp5qKmz7R6dtTr6tb9grdzGdbi7xrLWmfHLXvsFvvL8epoG6rg+DZrzpSGBbbkdx1
r8MCAflGDcfZ/qvXQx9VEKSq6Ld54C5B751RgWGkvxlhkdZBZHlx3rWeAVkJzVff+Ud9PxpZ9IlO
H/+mNgvrSk+q5oGGPwuUhvtz9vruLlQkM3oCSzTM43ypu0a7QhYa/sWGBq2uG17O8lebzIqfTgfl
bblyG1S+4uGpeJi05v9BcWQ6isNo5ziySbi7JCQh2yNbYVrW27fn1RqHRkMQ4rM7J8X62TZ8+6qL
U7RfovxyGIfwpLlWeIrH5n2MCu61jMRO5lLVUNWsjFM0KVCiM4Zbmjn0ow636pGX7OKj7fgzvHFk
B2XYT2jr0M5hALzsDvyBTsbqgRyb5tvISanfIBVcXZyN6w7oXjrbv+ZlnKuxZcEGlZpUBiGH86gw
Ic4wp7X1hUdXfGh1aEMdqJG+zKrBxy+WT8loRbdN6sFLOY4OcnMaHGum7fkAV3kLqSXPJRyRSV9d
V/NyF4UhaElNsy49Gvysy4rCSBHX/m1tp8FhUhMBrGnGxbAEcKKBu6ZYZzhAVLv6ZJqUPQ0rpCMG
ocb6YoyG5qQHWXPqX89amZGxZa6+f6B5CJGWgHKActRm/bHX3afcDqKHbCnjBznbD2JLFoCCHU2z
yqsKEYzcXXszak5zbBe8nNK/WoAXeEZSWb03y3vnOtW0OsKwfJThSKfEM8rCr++x62AM0Bms18v2
qAp8wEyIv1Xd5QIz4lUqDLmKDdeboOotRk/14MzVtYdcDLBFVZ9l03Sh0RfykOue+eU2XalxztZg
Q6pLtSlXw2bpjKu6HswrWlbp+l3hwSiQIw/8/Iveh/2DPsKH4fd05ZqkVo8tJGE3gNCSr8UwfUyW
Nn/vIG35XE7FvZjXlQSDWTbwYQRhdpqqcDmNiTsezLnPHvtk7B6hknuh/A7a6o62OPtzB+nvtZM5
kEsoCoWgc7MTrBUlCgGOeVrUlwsUPeW5IACBuCAs2ZbfXPUlQ04GNduGnd1ySVLTu5ltLX1eWi+/
jzI2/GY4oEZNB9UVYs8gpRM9fZaDXfODNZmf3/ZR1D/4UEqJHeZWCPGnnOQJrjTlF7LQHviviw01
FJECZJissr1anNq6KhsEZVEDR/4xyF/OxCazk7KVy2RdaVq5XMNsRs4R+OAdKrb6nZz100xH56uN
krSFiEIOpGzIG8gO/PrOqoxQP7regAj0dm7YVP/TEPh6H5bFydLs8MqpuoScP6jy3AvNb5FZgKOA
U7NDt9pfJuO73RQWldMye9S0+MPEOyy1EnbBy+uZBjB/s+1n/z9+iT8c/3v+wdDN32niuDnYhumT
wUNqwbQ5U/Q7Z2VLPWhnetHD5MuSWPxW6FYZqbw5V1AGJBsvnEkvyuvg14yhXrkYZJYRo0UH13e7
vLgh/nnsPNDm/gASj1rkZWcm7HpbkBuKeyq9RjaCPWXvljIrI6cJ2Akb1blH1o2bh0yK24Qa42Xh
msm2hlyh4vftDk/yV0hTKvDrqmAH0XQIfDL7uoaeKBQk5h3wnPA+j1YLRe+5/ej3QAPtwBp/TJV7
QNnS/kuF11Yc/qeMfWS0VbiXUmGR8LmzvUtoSrmZNrRCReVQfyGDHVyTEUWZwYvqL0mEgIQROdRm
1WzeOc8zDSpPml0Mn2zK6mJOAQI8rLQhX0zTWn3RrDy8tvysPcoszXbeIaRqdddDdPGpTx5X6GGO
Rc17R8Nz5mF7Vd2p74oQnD3d6DRmqdf2fUKfKl7TJRpwI9Gv0/I+u/PmyQri4gUlmMkRBc66sg5Q
6PCGLrWAxrafamM0Tnt5gHSJd/A1+P02Pxrkihudl5qLYnaJWzJ9elTL7FUGCfZs8yniUXtq9J6N
mixj8b56RbuHkndq6XOL2/i7R3/RtTGM72Tb6LUG+Icu6u71dn4nIzriQMp4Zism2WGK3Qrq7t4i
8I3pNdA2e+u+WRdwOlSyjhAQF/eV6acPi20oTdpp/AoJ94OriuaZq1Hdm4svu2ujXMuctrEYYbmv
kZU8lKpo3vJsMq2w+EKt5mXVN66/rZqrVcUVIbPookVh+xCZ9AvWuf650qIAacHe1u+HJDG2A/+F
xn3dppuL2MWDZhbjPi8LVOhS9LPolC0uyyAxT7wU6R/oeXwWJILYG8MxThoZsQ+5Np7Zf/eXF9sw
ciaaPUHMm7H1YAa6fuJL4h6jDNmEOuq+iCSAUyR3bQCULUq0BfGkf3a1iwnYeYTUxupFH/zacD6R
WW+vKxoMbiYqGB9oK4pp84nLH/wOn1nV3Tw6Kwqv1nZ6R8uQedRV5ZD2+/ixmZz3UiMWE9mb9y0l
iEcpIusQoB97GEeOMmzcMn5kV/k+zig4V/W03k1u+OjTZ8emAoFYlIrNu+1XLr9V+YV6yaj2HEwX
hWXebUOZNnJrcMEhv8yIbZve1pjKsLvREi36blT95aoyS05ALWnsjf4h0IP1HiG+4DIbjOk/dPJc
d/Bg/6mFUwFJ+jx8SHMnvKbrfb0hdzQ8D34xXojL76vpndY/dJG+8mCl0zoanPE/XVBfZ804PSxW
TPpl7G7ICsbftSCF3dN3wgeds0fXoRGknebkewqxyTjE8+ekphUC/gM2tJpXf+ltOBKUQ4Te2xbZ
ToCoXdrg6IU08uc8q9/FfJlOcnB9GJdrrYEFBHb2zSYTmdOWUIS+OsoZhU33zEcrdNR7IzpH3wTL
kJz5DzMm5ysvudkAHjItAYYYKi9nqcP24ivjB6AsL5zoMrU7SWCY0c4ob8hbjCzplOWpa/ov8Add
oHpXf08dGFLq3PXfxbnv3E5LgowL+Z0PCWKnZLJK90/4wjdf2D7OfRPX6JCYa96VMUBlhYnYgREb
UILGErgcmN3BEmDl5odYYBQjekl3y4SYlIpNaL9BIkUwEzITzvU24yTtXTOa052r4DFF470wXzps
9OjoW+7f2IX8ErYKOsTa5X6DFe0uKoq+/eVe3NKSOiys0hEENTCKjWVg30YVZC1q1APOYjuiKFsH
8lEIiqGBJcMwX2Pr4tVbYmVC4hwYPhCwOYhEjdfO6K0NkFcMLtLWlHevbT1YPntxeCcOih2WpEQ0
P0Y9IpgQZs2bLE6ojTfNa6SjIt1fkQkttlNkXbtWMRQ/0i9hA6CMGkA6P5hOfIzhOsse2lq7BLYK
EvWNzATSNxgFZBtrHXgoUofo5qJrsctVyNnmmIi72ywttYjmRxpDHzKaa3bj6zplhDIzTL6wMIPF
WlOFPHqBqIyQcCjoyVG8qUf98l7HwlTktx4apZAKXFjvnMdEpdH5EMEh4xl6KcNSkEmNQh0O+vQy
sxlXhTA01GGfEcezwH21zKwBMoq7BNajcX6dbR2qnjSMz8Ft2KG5PXr5D12DdciB4OtpbGnfKkrN
oo5MytEqyShNTbF5hJ5TgOSr7hFG6p/rkW46qN0ioIta96w7vfY+Ng5W6ZCi4qY33CAgyBdOTf5T
wKICUoO7jqZz+xLuUxpqTDBw+pMLN81piPX5SQ5eyB8aqh/rslfgiFEdaijy7wGwPdRtFHckRvUn
/zVK3PYoWcT3UN4z4Pcl+0EpeqBTsraCJ7uru/e/LN2ShE8yEPPqHHbLqPDEABIlSgbiiIX9V/DU
q+nf1hGLOLLOiiIan/S2MSaHorpRIfMZOs5Jxmj6Fgj+qPF2SiH1T8PIIEqBfnHzEcfNOyAjsC3E
j+icJrv5M/bm/mqLFZ91TLg/yylFpl+nm5Va9ea/L2lZLvQfzXoCKuPey8GzvtVJaZ/iwXix7HNz
VDQku3JzgnE+Hmj9JGozxqsNcnuqv1XtdB48W/PQXIojAo3vtNqCeHGYUbVJzOh2NOhTSZqkgM6q
SwuqocCOX87RkZnuxPXvc5tlixS/zfAv3mLel5uU6JDY5LAPd5e/LSdT559OQh0/9G8tvu2TG0xK
nrSimuVVh2LI029rg8rhQkHnHWUM9x3s3e2FTOioyB8cyDsf0IHSnycj+NQ4gKSWxh0vM2f07go2
/081SAvQqfktVdLvRsdjnbell2Ht5DNpfSka/rLZ7KmVCLeSp7TXLeyfbNkade+gLujeZXkyHbQ2
AR/hTd0xq1DLlH+ZRSGOGjPX7/U4ufObkHSN/Gt19fTR05Fh2f9HJZRu65dQmQg13nNnHowSVDW9
c53FIx3uAZiB1Hf761rhKlabwhZ0Lv6jD8Ph56H7KnALXyus+8Ry6WpWYIw9SIamCZXBb0HEmUFj
8DmRxDywV1HJLTlWHdkmyhDNKTKGCnbOCDHjC7HKYXCoabtBP1+K0z7x1vF8bAckzfmNHMwRXG9i
Ovq72OjzDz25Hsgq569BY2pQJWT+sVaJXXGzvEF/55tO/mHOU5DDpIUrN3hxk+EbN4q+m9u+miwu
bpNfeydkjdliIXcqkNoBdpm7LvJvyb+TGZSJ3OU1mH3NLTi9iOoE25pS2w4NEhcvQxAcVcY7wZnp
1c3Smu5yNHqIkF5tcibOTsZ7T+FHp33SGWK4dWSc1KSV1cL77B76Yw2L7ha8wk1Cmg0ouEJvpjRl
GhBl0D3KRgxSHgQeldR8cSm2YeRLGsB1eNgaKJJPSReAFFXdFNJlYRgfd0unAPZYZnahT56A7xlB
gl5tEb+toUX1z8jsU3RK4HXpamol21fR/CvUs+Sz1sSArkcqRhs+SPfnaxvivqN4Gf8cFDXpdAsU
4mc7g1CA82v8aCy2/cAL0pekdcaPs9eNHz3rYgDvvg3aqfs+FBQHZYq3xQo6rsSh6oMnWh5Q4au1
ttmRlKVaS0ayIGvlALj5LXCtIhu/j76SYTWR/5ECmMHH1ullvaNVEQCWc1m3XX1fTMmkeJt+YWpN
Gqdvsrh7EFNtZW0BVQmzuvwt4tZXj13/6LjxX2/57tGNSW6gm/25v8PKS6i8nMqkipKRHGRS6PKL
OUpu1CSEF+FdufLquFQ+TIAxwo7qxUNXbxQ0GZ9qOBgfxDT0FeRTEWo58iqiDhLkJ6hBio1vY/dM
R+opyXz/YRmmAIqlAS0DUjchvacDbCe+Hn/t59y+GQ1ITCYF5uf+vdlnx7BuEjoZN7vyz8Yk+ToA
93xjd2E9+R8VEZSL31REfNuDAtx0LN8EF+Xbb9J5c9gbA5XH/vNLOi8BAnK0nfGCx+/wtbUT3rzL
ub2SDX7NxpIay/A11NzpxkECljIPLQsu/kD2Xvx3++/+jVpHWhlogXrrL+u/XlfWD2zrxf//sH6h
Kmz/4P+6vnx++bnkc77+XPvnl58X4Idi5ABfACufVdzIPRCIr1YV2/1wvzM6aktlw23KlFgHJSwg
Z3J4mRI3WWYP/a8LJggyb9d6E/pfF6wHcglNa/+1BL2Hgl3iPdkZMC130tGDVDaZaCz2HlVow96k
XGLa43nNhbzZbPvb3SS+ERVi+EeMRxmJ6zJU+YVXVz3sxL9dph7d/rjb9sskATSpF1E4x/CJN7ey
CsVltInV8rRvGI/7p5Plp2nqb7cwzxsgbe/bx1Qv37t+WzsPe6tiCs4DXHj5XoOop3+WiSHOkht6
199XlgaesPt9KLMqYl+ESrN3+d+T5aanhDvOy40+3a0mwGzDg6eeFtA3/1wd7EVsVSz3U95Ri4AU
iS4LfYKsb671/0wVCiYygnyooRSR2MN9nHKYithFSxKM+uq6SEcoGwLJaQkdD6cS0+cIfsC+6NOs
Xv5yqmebiocs9HqFs8DtFAKSbXVZ7CxkW4iWO7AydRJQ7uCTnjnJeIIbe//4W4gF5Ax+uhzgNSxR
EE2gmkTjZl3Rzcmh5v53PuZdpzrR8XoVsl1+idl8CjUj09tKm3U7l6XO5mRsDsu2SivXOPcXV3Ga
5/ZmmKNWJaim/n6GjPVEInkBelo3V+PcWTdiiyn+0Leppj17RLtSTs+CNocmq7cgqNfXF/9o8Ib+
PpqK/CRBcnB7aI3pAiHJ2cKAbzjtAicrmzlpIBWbn83L5dZBCu/Li48AmsVxj3PUZlImdts/rSUu
sr41mC/rueX94DT2O0Evwl5SnsbMemaPwu52DbqTr010t4jmB+2YM1SALiQGSvNDIoBebhHJAgWE
RIwDOlWB4B8lAoYJKDyUkAhJ7/om0CDuteHi6i5gmIrvm8VDsGPkX/8SgURoVOo6uR9ozZmvWgPc
Iy00S3KvKyvVluyWF080mBmZssbmUzYIiW7rbae8iz6stlHebMPNa/bDfL6S4MU3X64nH+JsQTk9
+2Rxnua3I2R82/Xeep5ZJWhatYcsH0qeCXzs7brbFdVn3n5uiPToPFzHh9UCqQEG42duTz2kkL+D
A9vZ/Oz11nrzxi7wQTBPW+gOJpSzrT9Fhdqltt6I7U3861UFabjH7+jD1yufdbuIn1x1DQJ28r+Q
im+u8F+vLOFJQUfg3kWzx/+fryqfXz7J61W3X+T+6V6vuPvuP3UQrzDVlwMIpv9+c+cW/rtsE5VQ
TL7lmj6cK/SVu2/u7kVr0HDLb/qTW7h0kH5cVv7fSzfvBri09Oqhbxu26+P4aQiX+kYzaLy9FluG
QO911QY/1q5pXpzDLIUjO7TmT1rd1jeyQOzFPhyYtF2NXejw6k3t9JCjK4CqmAkwI+vCx1qd1UZC
SxwJADhUaxzFKNMeaLdxDaC0Vs5vlxG/LSRw5vymj3E37Dm7a6rgXTqF1kPY6daDocNjdqFZPzIa
EO7PTOLir+t4nZA+uGhW2JzEtseKLeoy7wJIGBSybxaVcVH+WcGic79dpxpWSHlm131ZdUaM4OCG
RX0KUTC79vVwuQ3sLn43aXZ9CaXa+pX2xSfR1zam5qpu7OWPUicHYoY9mbUOMsy1NZdbF43rLShL
1vUrUPen3jJ+ZLmV3QrbH2A+BNqq+0ilpsQSSdYJQHp5iYARWUiVkJLpKYU8/WIf/7aADCbJTO1r
eZldwpJ1MQP5FiY/xc3wj1nlLVm8czXoOlIP6Uxj4t8yypJxbsqSDvOOX6/kzhdvOvb9mN5v+XjJ
wEdxoh0tiyXEeJab1/FulfcojjIdLjdzuPTXYZf+lJrHXhyp5f9a8+zPdlzqN1OjlGR3n1HdtFSY
RIh9Qxipu4nYVCglKh1d4ugK2fF5/WNJYYretozTYJNi4SnJ27eC1SRLU97ESBk00bEYo9ut6T3o
+/a4tJl3uY2juUSy0g1d2IBUj/w+noys5SvT6ZfROH9L57x9TrTBvNc7EzIC1VMz9d03sALt8wii
nGYk/sq6Fy3fynA483ci78wf8dSfc6TFbX/ZkJUvFphwRn+GBJ7C6lnhz5WKodT7fvcRk9RiNdOg
qCinu19Ku8xuEvvZUjKT5giSmeFyHL1puG1ThSRk2yFb3X3nCwfdH/Thqpz5r5LPvl1Wk2bmDze7
v5zJGnEyn01OrX85mVb3aFtR9N6tD9IxJz12YimhV1X5EDk4AECfsGx/Cz+ls52RREhDnsyzBomI
9tZB7uaIWIxzqId6+YaUwFd+Dv05LKyRJF3mHCLb2uya7sOoV2Lf/T38YwO7+MOeRb+GCQW93T3C
8Bd+/sVZsmYTXzHIrC+kd7BwRwgXkii9ls7CeiwghdeT/jVIvNzIfQkqIVCAknGGcp3UzJPf2Ggq
eEtylU0j5RvgzfHd7GY/yhQyraNvA1vuKutBnPcIfiHJFVBWCjyQ48Z3IxGGjcCnNTXGDbJV31d/
8G+LRfWL+l5U3aa6B2uwjEUxER2LzWfvEhC/Zg4RclBdp3KQ2SEvv9sDqLLdrll2eSu+mtIq3xZW
a0K94d+O/dMUedW77UqvrqLm+PuyaRx6t6M0LuxLykXbxh8OfV2UkIQX7r0cIsPNObttl+nFYrto
1ABqTUndd2GtHzS3ry/3iLL2md/H/7aCrOiGIXiYKaD4SaExIR95MXQWXL8KvuIEKB9DpncnI1tJ
PwaSm/KYmNSEq2wALb5beZ8RS4vUDZmW8WHSjXtBtQkGDdx5eR3HAXKwCqAmE42GHio0a9nNDlNL
af8tZsqdm+nXQnvQvy4015S5oB/+SUZKv6vizHu0Idm7pBjvf6Nf5igdpUHX/1UOU/TJotZ2lXip
sbnGMFXsrloaun8q185Jz10Rx/QeO4prlwNU77+vKq4h9eYr+QBJkrQ3vm1rvXeduK17oYUrr8hK
2NVhy34pQ80faa+GRpN6Az9zWK0Ps+pClcPS958HMDcPmeo9LXw3vVqtBYo35VGUrvXoxMaZ/5q2
n4M6QWDpNszYrH7vQoQizBbym9Yd3g/olNDjMnxe8mn5itahezVQOriiYUJhoF+8WLYCwzV9bowG
4mQjbEGQo49ggbnrg55NnT7/Aa4jggA+t587mhqvzAJq0Bpw/MmI5+FKLyvtWeuQNlgHz/mjJRx6
+y08jNPlbbjlr8YVNLPIr3X+cxZN4R2kfYF/UXZ+BV1mM2z47c346iMQ742LQPl1ilQwTS7Qp5Ff
cslX5nH2DGoP/MoL3VofYVD+atHg+Unm1GjzLCAPeh1ZJjnLyIzf5a55kGqulGc7XxHLzJFf3KuJ
vZa7u5hjXt77PP/2QrC4iYdM6rp1SKDSeq2rotRz6Nh8wLhNWc6gGfo//jxSauG9ynWi8Gfe/tDj
IP0zr7j11vPYfhgtSEv4JcSngaa3hzygDX1d/bOYuv/OXi/7k6yofjGMVXdTN4POf/eUxOtTG2UF
fAtxuTU4Ty5tHNw+v/iZY3+QnmcnXKkr9cGjNEQnZZgfYQ1+8e/DfPMH4hqyH1/No6VPy5PWZB8F
Xqf7ZnQHViFEtwFMHiSp5dFZ0OmVWcd3y4sgs7UHmR2mP52mND+9LiFW2C6jO/JdIbSYAPaM1mN7
PHdkpMrqwzj72q3IPfftiOxEabrQV6brYZgD3nvFKNMiAt0BXwJz5t2IfdeQFo/CCH1gHcbVG/vu
m5iTe0k33nrYr7hdR8ZqdUetjgCzfhPVS/NRte9nWlaD4uIMZfDq7ZkGL/tmQwnp5Uy3yurjMA3f
IGLrToY6+FbfnbyyX2qAA4y3U7FOo4ZVTrWabsdKN25lJId9iX8OESdd07pTniCF3jRFA6Xa1CFd
y6FxByQJApTvSJ92SMh53Ts52yfETyL2iRHR9y1iX6rsyuBaJnbnN9fYnfel5OL7dS2jpOMotbvT
YiCOxX9vPnjpp+l8MMJLzhsG4M1EZkTOurCH9BMxq/r/r9SAmH1GxRQpXLhAf8DhLv1k3UmTUr46
8I25hYFaxvK0Ny+JXTxIT/1ZIgiA6ogig4qCwTjJwRqBhaKGZevHisYDBLKAXe7TZz7b6e/Ty9A+
h3oBkM2+gK/xmzPVDd2RBbe1sgqg+jPr5yqKPordAON8LN1wuvGUmz8ih2S05RdzrpMT+OrkUuy1
pehu/h6uK1L+MRrbyyhb6/yP1EwAuJvdRay+BLb606fqrErNiPvGbN3IhNhkdp+oNFqCEEAmxAvh
ghbveZoogO9GpDusGxnKQdaBtelJN2BgYlcPINclv9MHi/fQqoMV2cVt6K7vXbvyHsSOJjB7JRnX
Ojpyep011+J8Nt0F4xYntrr/y/HL6ZtB/5dDC9fXApjHcdQHS9VFzSe9zdwLQdL4rnkF5tc/83CS
7n94yBqoArkXyewUP1paEmlcRpfiz1D76enlVaFQzsYI43vrRX9oEyKX7ZI0z64+ulfBUHSnwnOU
PIVdXKXQWn8oI1BxPsLA32mz2sONoIv+GIAkbOGtW9GptozdSSuCiu1artGjCA+f8O1ZunWxpoZ+
J6PdDoM+vX1iHF75+mTaIWJqOv1ut3dOAUSJPzr3VcVl9080drvNhZr+Smv8vyLNSjV4sGuyLvv0
y1gWGl758PzK+KwFRtEl117rtndSERbavbBY7h0j8+7FJJXgHhTn0A/evYzErry6v5skUOrN4qq8
9sDX5TdTipJbMFb2HajH6VKbzfVq6xFfi+h9NvEGIywFVJ2hqK6CdWMp4F3RPCzx7F11eXyrD7V3
L1RsQs/mIYKDFro1HcUmdG7dqDt3epV/Fo8z3yXZwn1JBu+h4kcTTn49WEV2fHNf34dyJo8HuevL
cAn99rrR1ye5x4tJDmdPjf0RITN77JulZDbRgCmVU0frwgGm/eFwhi0BPnzvWfW9mCKB3oElfG+i
3HvaYCll2mTHAhDGJXhmtnqqwfU+IMSTIfCj/L6by+aQFIt3kKfA/lCY5rw/7hNLPCTXjs3Tb7pg
M+1kD6lLCaETGktP0ViSe4OoT07fjk3FbVkgN3VhNHV+3H3eOp6tsa2cd+lL0NnU2ygZ6+oab1bu
m2a6COf0/JJkDfrbsPCtGz3tafur/ci9GyqUEg52ZDt3rjqsbsiUnEJ/V9uHPh/5Fu0BMrWNS+DH
dO4UX8S2iM8283apbU6s++HsUnL97aPIpxKns4vKh2jbNuOF1YVK00eJxjBDmDuzSzNaih/wj6QH
+nW8d0tKdWT3sOP80kQF8o94/CODORb+nti+ltbioE3dy0gNpbVYZoPctc6Ga/jFWMLy0Ls0k6Nt
1k+nVk51JeYr41qJ+RZjzzzyfNNpn4GCwLwuFv3xLKRPNCM87D5vo7eF8iD+yTMjv5Jpucw2sY+R
X28rWFm44n7Z1yuefdJmIbdRIXRw3BlikJ/hfimkMAqh21zIaVt4zTEoJv7vFG2RuEPVkWkb09HG
FyPWs1NItS9TkhZk+vqO3hdtpb1DXuhNSPxojwu/5L4PS6nl1PezF2uPMtnBaHnU07G6kh1AOYab
r7z8r1rQXa9aBtkHmWK0A+XGtGoeImsriUEpgoVd9p8xDQdogyD52G5xdGAe5xYM5nZna4uqVJiZ
61iKYCrCm/rkcqpRmqb9M+uio9ujKxRlNTIGr1AXIY0T+rhGWq/lVKZpfCuOWgtByVt4jEwb/ThC
WalQS7IuFJQgydTwbwspo8Rsi+tBvn0KuqOsY5BGo/YBHnSLdArsnQ6psUdPHWQYo8zmkrQ76e76
YhK7adLGP0z0le6+MiF+Hapi7HjsU5rZPwN/Dbmp8ZITJ4H3IGeu2xjcFJAE3SfgYFQFsKae7sw0
viUxwstQp16VtlOJWTq+imJEb8l7mP3iptGSSfvQzWn60BrpjTSSrWhZvC9haaR1z/o0zimK2Q3J
CdVXFgKCRXGEzZYaRSkjNbfHvXq+xvmFc4Lx5BoakBhq3rA0YYwp2v448MrWX/SAIa+WOosvoFhr
77vYAUUmBMmTzA+ZNl2hxBxTUGZ+RFbhfkTpzvcObW8/2ynsZLR8BR8TQ1vY+hbrnd3aweNs+Ro3
RUv7RjZwy+7svnlbrFc6WPXNF/5oCw6evqeTzO7H9da1te7CTobuYaGN5YJmQRM+KBvVb6imKBiZ
kFlm2css8tbWXxQIrOb7lNb5RRpo5smPErKhKk6GUYWGj/B2DHltvZ2l3+rcuVXD3Vlm96Gs3Cr6
H1cHT7XHZkggFuaVfJP2rxMgyY5HRrF9Jd98QxGeGpEarsrrN1/RLon7O14uHlN/TiH2uHUVDicq
0u9WVvQ3G/epGhZej6qGG+T6NUrj3w01uyXBBcmoXBoFmnljk7ANfjYVI/q1JeL00oSxeD0CseFq
IAUMLO5ugBeGmvNkXMh0miNp5nfBBxId/mU1Z+6NZJMNT/8YACJ56tI0+pjCkiTmNo3jk7U2qJQp
zOq/Bc0QJh7ZYcsLRIns5HyQvWBjpuWHLlrORgMj2WjKHN3t24gXjy1OtpoxqKZ/iJPNZvdrzXQA
mR8B647GGqBrjkYyekI+KNi0SB8dz1+vU4G8UrcH+Ppv5xLtKZjs5pdF+SNijOv1mc2AmPcin5Lm
Kp9ayLrlZmbJXdBGdH6t4vF2v3tOKLYbV/tdL9bs62RiR3t2dzzzMRYq6bEz3G5gw3ZJAUTpVQdD
RWdfWm7qXrOhgRPEmW0YTXxne3DLrAzZmVqf9qE85Xfn/1NsXibuXdDXlel8MYDX3Et53B/RpVvd
6H6rm4tNyth+0ZXHfjabgww3xko51ZCekJA3xX8biDb4muSyzOOYB56FHKm0BOW81D+g6j4/0Fk/
05HItKm+xvk+LTPi2OD5Mq3ixBarziM5k8O+QqFTmo6tHl35vdlg70PYGwJ2W90tMc0Gw/VZS4H4
7S5b30E8z+ZtgoZWtURUHUyYmBQ5hhx6ddbDFwgXZVCh1sdQaNzS3Hbf+IpdfL0HAyzuzY7D2wF2
o7H8oBBYbZOC5KNBn+aXpDW2iTcQPglVUV3QVaC7nOFydFKA10HT3OawMF95dax901IeJv36R9gv
61FTqPe5DHisGcOndvTXP1bX0iAwLuN3C2wIj16AtJZM1Ag4ZdWYfoKqoLkNCju/MlGVVAvKvNF2
63HKESbNgDN/cILpE4Sl1bvB0/8I/cK4F+qTDBnEawitP8loLI0lfRSb31mfPEWOAjlTDnN98W1U
+1s58HR5OZNhpUjf39hkaMzmD2e1gUX9W2gk++l9el++DZPmf3ChGob9N1QrPB9sNqH7sEwLoXnV
xH7WpA59ezqtSdt9LpKpOSaKhs0Hg/BITfFhoyD1Ar88eF283MgsRFPZozfOD+k8Q6k2wuMvlG/b
7Gus+Bp2lHzY40MaxU5sLl22l8sB9L3/GDbeX+wJVVskZcMCvj2UixnyPtVd0sPf3NLuUX3xs4nq
MwynRuY7nxt1U8Xqmr3/uJjGtkKmgw/2PG5LMikr+GvBV6sG/N1RGNseOmPoUIuGBfGwPZNkXBij
d5DOwMEk+T8NkXVsXZpUO9V7lSb5qbC06YuFtOmVHw/e7f8j7cu2G7ehZb+Ia3EG+SqJGizZlock
7bxwdWfgPIEzv/4UNtSCrHQn5577wkXsCbRsUyRQu8pKU/YCeMolojCgnA1RzBdLLK2I5ih7XqyD
WTd/mxCsb4MaigN1BFi7FoquNWeOzbXj4x5OlLKT6PKoS24d6rS7zzCLcXv51DioRU8FtAfAXl/7
z0y3+TEzwcoYNa3/MejQdRcvZlMzpKgOBhsVURah9zFONdpK0AhMNX4UIWqoCFcbAzOsgGfNtQJE
YDrDzkTa78LSAEazaMoz7qgaqGDiE0Uoewe+jFVkNf2OwnIsLa2b2HGxWW+izbQ1gRsHPd+p7MCd
moOw/QsHhnUAMcCfM1r5VvPSJe+LCcmyzubaHnqp/ssE1rQVhWQ+GrpDt/1K1cyi9R9dc85PkOIr
QVaEajWqZeiW+NNq/XhVV3HynjsavpMZcHBxm82HCcRnEoBgOj7W6KgF/Oq5QRKATvUlnEGXSN32
kGMOwALnPare+zqB+NSccWsn2/PRfofFJQfCEbJ9Hyxg1WkuwtNN178o44P24FHawpx7qx7U9ztV
lpchHiShX2/yvH2JQtBGZ3amf02ycsu0SPtridMX4GZBRDimzaYZugg6rtZy6MIMzGvueJ9UVFP4
lxvnL509s0PNXRBkp3P5N5Q0+aHoIW8RDebwoglgPp5E0duA/doJok/rQbBQ0QF4Tx1dGd8TljAe
X7zlEfyqBoSirSzbz3r9j4QSLejYBUeR/+eEuorW7uA0T9x20JUWYiXFD5P03GhWArIDPAegO+oI
/NLFRPbExfabnQHIc+PIzOg8QjwAecrqlY0X9BaYvO4coTU8eHYIFkStw+8GHfL6PrZzwFiT2MFz
hriaGTpneOtCQbqk69WAYwwpZFNXEmlp663CIorObUBJaka6itr1gpEBulnw2J7RVoBOzHQ0cOqF
/lcQC2q7wdQr/4F/wXbP+BhrsflIUTKht1K0llvsi52Ujf+w1PhXNp0h2VCgisbahCmTRV0Q6IGz
v0nKa91Bj2K+czjAdcDIfaEZVE5MV6SKT3RJ10pyGOKbEldIqUMW5vOGyomLkwEqHzIWCbqLxTX5
nH2NfWguhF6zbRu0xdGhcqLuOYqg5tPaYYJrhUPRdaKvrQKVgIWOFdFvR17i8SSHyvipg4IdBtbT
DhzEmtGtG6gk/IKbSPPoiNY3oggrch3oZFCuHIhIDCSikEw3L2HjFILZSXSSLV/sM/Q6moe6qT/S
TOvOqQ9VcTroznIuvbrDWsB3+zRY2XaG/MVahglH7mvWc4FeUJE4Rnp3nsUhrNsCG/HQpVUOmqly
+IfMviaImfpowUzXySPfz7ajmImqkSPmkHc08OmCrcvY1U1mvEa9jTZIp6iCcSnngGxcODJDDzzD
n58pgmliVZP7eI8TCXQIHZD9JczAnUUkdHyKnkVdclKNWm8vdVUW5BAC91o3cfTusAy/DqZfYTEB
DMF+kmgvvctjKP2kfZD1JvhVhYMNZQfReGc+KFsOEj18RSbPlMXKqn0yOnunCulgjjiMEOqA5Of3
QmZhxYGGjgpZnBwV1g+gXTvNh9pdwAqGb7+AR063ziO3kXJDhYNVj2S0tSASYkRa5syPGXffbbBK
cvDcuk+O4YxPJE1EsSyftYCGFFtFe3BFNKw/8uoPh725ZpocQ9EVj3Vzh6+4wDzS2PXyEEEY8gw8
3puiejcsNz4CYoO+ehlNgT3q7eVqOUSM31u8Bs98qM9x3IPAeAKdl1tiT4yGoNXTQVaaQLLABV8w
i4c3fBtNYCVz6gca+jFzDnkHxVkNPQ7AsRUsMOqsPmsRyukzfht5bzqBDBblvDrbk5NmoHI9BAVp
+R5tHe6O+l0jF3uILM6jHXW+ltQ/m1yN4zwMcWBEaJSkINlfmwGXDyUcwjYYA8BI6IHx7FjqO7AS
jZWd3u3beIjQSgnJBzpkQvtDDSkMnH/QIfhkz68JFNuYNqoB86TCQFOBfQEa0xRZj8U72puwZmy6
gtc8faDfbJXqy95262FNQ1CFGa/+/Ep/IWTBIpm1Chs9fUDXnPOWQsziPj4pXymUDgnaVLA8iPo/
ig+b0XhFvC3Y42X9GJRNdD2eC0ZWSwK1Rt/wNsTSPnrTVONWNd+Su+uA/IJ1SZC6V4bvgw8dIFoa
Uk6cZd/dxOpOHjrc1VFDmcIhQyeLKYZ4eQFU5+ZatFRMQfk3pzRHcb0icqvJb6765rS0w3a1lFhU
X9yJHduxYkdDnCX4Utk1Tfke5exiV06KdfwYTPztrOMoz4X+2KrvsIxPJVS8RaG3CeSr9TA56sUz
laMUGSLDZWVViVK0SO83hhEneF5X0wPzB/ZvClW1KJ6uHguGD11ozXuZo0Jk3u2PQD92aPJ3yr71
yPP7mcLU71YlN7FzIT46GUSn6sLpGmQindq6QT+2ilBXpFKVzQaKYjMvrbdNjHjndB5w+aKt1E/s
5mga9Z83PaQmxMPbbh63ygbm9l0WldqPkqqm0Naak4Ihz62xcCMOtqONj1XH0VRq8wcaAYkI6pJx
sceNZbf70Vx+SV3efWEfBHQueF7tOqOZdmVnVL+33/KhLH/FPXfTmC7uBD5ozYKu15dVIe4ddJAe
Nbat3g1Ajw15AXn3uEb+KEbZ6IwUiri4m7HUSrcldm5WI7BSQbvo9UfZoku2xWo9pMSG55G3eDIS
9s4x+YYxDkESABd/m8x3MufLEu4XtwBb4wT9w14Lf/tRttlztu6W57HKGWhdoCIfFYO2m7W8P3fo
aV+33WJ+aRrzDTy19t9D9VdVAToJcpoSVAdx/4vLjCLIM+Y+6iK7NtB77zO3k9l5EVuUnVpR/sIY
dpdBrryO6sb6Cpl1a41dhOE5b5rsAa1K4XYGu+e7K0REogzTGKMpY4E0ttbAE19iNeZwvJ6Er7TQ
GIIHYLMkGUODEhYpc6CcN1XUsj3tPZJXDecWLOYq+H+bSwucKnjqM5BQDxv6+2Qa9OC7CYxwHQgu
83WIfvRVgdWXPbmxk1W+Wmc6p7/4omj/GY+dgGinMe4/KFgvnRGGdwJh6VFr2A3m9wYDLE+nzgcB
jGe7EiicCHyxBBKrOmEkRGCwKEImmVdpfbtuBuYFRgcq8WoAjXde9t1r36FddNHtcAXNHmNPQ3LU
a89gjfRTztDWIL+OSvrhdaiIRZm593WIvBcpMzedH5uHdoAePf2CKjQVH3oxpIVhNaTfl2XoUHHG
ijP+Misn2bSgnu3AUPYK5jR7qxepgGXZ/HWpzXrVJVnxx1gbj37qer+2U2UDrIqIqkmy5zbMdmY+
gK2iB3IedJrl2hoS63HOzOzFvjq4cOCN6eKgjFhg6nWHFWt9bi8Ohi0rWaoqs39kqDkoAwr12I+q
8fTKdhov1rJ7IzEAVrH6dzlS/IHf7RMRgSs7UQqSs2HvZCYL/q3RsUz26mInJ9EQzsRS+L0i2fXc
h6qL1Z2IJqc0rXyL9bxsoyh4yAbIW7bpDBesuypGsvBWeJ2TOTdjjUPl/ib+h/k3fpoTf+JL4Phz
FqCnBKJVLZ7MMnC40wibw+Ymdxdnq1V4vAaPJrYLa+tPcpKpsKHBUibs2RJPP447m5vaHvyNbgwH
omYbwXAPZSLo9jh+oFWlB4bfcnxb8vB38s/60q4cAE9etHzUIU432LgdgNMNib7Hl9/1LAI3+KdE
02XayuJV9pQv0N2qirl6NvrSB6sJiPOXxrN+dwDrMoVixf8twhA1QCp6U6ObXrpm7iSvW/Yj2jei
c7Oj5cNjjrPF6wZwPD9ifCOOuLRwQHVE7hA7LP+1pizUgG97uT3dheyKC7y7DsoEB2tWn5eUZ41B
6yGb87eLXONQpuvCG41zGs1g7UqhLcvDBZ15bfglcUsn0CDTBJDef0U0WmkcPTz8rx1BaZo1NtYl
J+MBLUnxGx0auxnAHO2gz0jYfDsxwUa/yAhKYsUwrDVrwjJV5E/gU4GakXrOp+f/3gAWZyrKeasc
9NRvphW4jZWb07MA5YxLVARLhGf7nxM6D7Nzti0DnexXomfJ8UzjH+bd8ULfhHuzdY6ZdylGcbIC
FVN5N2XlKV1kNGrj2ff7wBxjAM/j/hU6wtWXyTa6jTOM9lMBYCukOGp7F6d8eakHbKANfe1/hRSA
TGpDLpOSaew2uubaT9UPkjqRJGby8wk9gN6k4016gGiw5FHBBhb69T0QkQqaFG7l5TqvqulAPCqe
3ehbHxpeAXkXF+RYXcUabDCBsQWAgwzE+J1kc5EJBgMFyTw806gd43JtA5x6oHRVjbw31cTU6TLJ
auSkg7i2uYn+Q+wReMG7fw8AUC1suFgew/8I0HB3Oy5j2sVx13v8Fx4OkGpiXnmig9YU1QkgHyzH
LG3F97ohJG/h9YWDzhzy0liekrWbqwQ7Fk0LWOb3yPuYyMIvXtblDOQboq7pDpe6ut0BIqHGMtrV
QeJMdSmcilNdGc5n5ux7BzirImgYqBB8IK8F/p9vPAL84fXPOpXFcpBbHrTR0SX8l3xI/QdpoxSj
mPhGbYNU8WidCkM/KBU+OjObTqYqu0qf2+IkpXZBzA6i2bgs1n1jxW9QeE3e9LJ+ahJNeySTxUdj
z8FutiYn2T5HZFNl7IcSX9ZJuQmN4dT4TvpKhz52xm3OQISkbHmHf3wntcI9GJ8yGZcAdVCBQeWZ
wvBa3Z9SL31TSVSodXLosF6TVCGKI8e/FuKat0+ZBfXtuR12U6v1eImGeBeoNiDNJQ5NlHtHACJ2
pd/GgqARXqsUzMENGEyuYUnYZM8lh1Lbktp8rxyUACopMGrYNdswkT8s2WCv1JTg7kq0DTPwXi1m
ymkmKlEk9joXM1GZloMnCS+X32dRl0plK9x05SyUK6NdGy3Tg/jBKAYN1OnDovfVbqwqVqzwSOgW
q9I1wa4lDp1uYkynZLwZF1H/3d/omvkweUt5ANHPihwUzSn7vhr5KeWmhJrC9JwWby+iOmXejOU1
KhclqSGdqcLKAcIGeWlUkOw3pe7SVMzNJ3D/M6iZc8dqWUA1/JYnK793sfFO3bcc7ReFAd2+vgNp
HDosRFdfD5rk61Cz2SyIe9NVCRWcYysc5KUDBVPaXdxdKZfof1UeJGhu5lWlfhrnUQGaTl65mvl6
bfISbq6G6tIV/zyGwinwZ5+FnFr94Nda6hLur+ta798/M/VzX2uqz63UM+9YTvU2d4EcdvSBv9Ah
GnJzC60ue03KIl4CeRGyuQOfsaT0txfaghl+lmBNQmzmeome88U95OFwsRcO9hQhrGWvJYizCG2I
dIpUQqtTgcLL/nJbzz1QEQK7pxW/pCk8aJqlGqWSyW4YpExj3QsAQEi3kORzQHhqOL9iXWVC32nX
P9RQovnV7vRvizZpT+S0zXydWX33Xg9ljjY46MGLoCli/qPtox+EhqBUnrFA7UUbSsIGZro1886R
wTib1mgv7R/IaznTt0lM4InZrxOgp/5mgoyNtxNwrErLCWg+9RMszZQd/4Mlw74jyQD/kWs7pgEI
BlAaDDrQnx+brdquh3mI5reZhSX2UfGu0m6owVy0lA8+VuPuKd6Eo1k090iAPmpclyEp96WDkHo3
addSOkF1VK/71XHBBvpAQVCyKMVrE3MQBpAyrvNKIOBnouQfVaKi6BKQle5Jkn9QToZ8djQNYIUm
OO53nt+AAs/Un2tBI0sHvKrxU+fM0kSEP36vA4Lqjc/E8vPZpFiCPteiUE0k/qCWMFEZmvFaXtUi
04AoKkNRn2tRKM0oajm8sk+XtpgkLc86ACKHME/cFXSQIesw8Pzd0lgMynGo/5LX13IX7CZe9CZt
U/kOlez4MRbAnRqtcweKIKc8IOKuBs1ACVRI/17jbha2gJ/MNEB2DmVmd+d3urblggYCesB46rU+
yDyOnbatb83RZkSfXGuD0DS1Lfs/qMIMR5DF3FCF4f/EhzwR9DYsw3A85t3JN4M/BiRZi7e8gZPR
PnnZUL7mYI3fJMCiQZrKxQqbOMTR8GxlVfpIo8mxyic97Q/MMcNs3ZpDtIMeDlR1RD6F8LBeVoCi
NQddL6pXcvTTLi7tGYqEiBJNuA+mh7dDleR602VmlRT5o5yZTNXYyZlpEsr8/5xd/ghq5gxMK9AV
qq097V1yu/maQ3XlmIgtTjJhhz9akloO8Noq+D3nV3tEn/naGHRQ7FRFj81lbLVSPHb+tPUQduZW
bZ3i1eKry/LmSBGy9j/K5iirpvVMdimtclRpslF9ccXliD7GzHeNJt1qqe3jYT8cwiToYscGoGq0
H9A4g1VwOiWj01Sfxv2EH3kepx0XKTchdFrxJbTWqpo882LnUlw3ExQXY0+d4kXVt8DRf7VSlqqv
yl0u5vsllF6nIVFcNmWrq6aUm0uXp2S9SZKFr1d3nyTD89bY/deX0J1mjWcIfiamMxNyHFDU8+++
hJa5Qhsz2kTFvaQ/AW2H3gALN5UuHE5hVI0gwnWxJ0ZjlpY4rSCDFsQ2OvdVEJ2BOnw8yRhPZMp0
y93jJtIeaKTsKldOQFW7MO1X97NSWRVOZ9frBG+StYfAYwoJQ+9vVoX+e64bM1bEmuVB13zvyYLw
yqbMlvD3Nm8CR+iQpAi19QlNB403b50ouYTqWhVtCisLfzcKHoxYS/wTOiKJU+hi84ptiBiE2D6g
/JSe/UCygQi6EDorndSWkTQkcpB8WK6RA7GCqChoVz5dtpUHcAcFGlgc1upO7pjxYwVA4xOZXGcZ
9ovpVjKCbueNpp3uIiotrNby2+QHXpoBkICsAinFP6pTbmWDNCD2RpBZxSZE8gz079XibRiPA9lr
m1nDeuymaadsaDV+qCvBCyvCLF+rn+JF31M8mf4XhSjOBjX5DwrpTjxma7BbuDum8Wad/8cCpoV2
wPuvGMc3HN30HegcMixl3vGVjTlQAlnh1282+HMfQqey0To8G9Af7krsL2TmMx16qJ+dSpBrxJD9
eJZhRq2FkF5ZupWFRqssmKByBJgzXp0pJQz7SzJaG7Cnx0A4pAqSV0wEvpd/TBRl3hbk3Jd0SqLJ
dOBZVzTk7re05yCdFJh1arDo6xg0kaO5IRMdpPIFnRqlXZKXYskklTRofPXeZFhLumzQ8eQ14Hw1
2HisLT07cXFYinw5Vum+qHkGxZwIa+tkpwi36dCPrMbo5V2OFtuRhTLmtv8agbXi0lsiHinlw6U2
7LCEU8hHXPkkK59a4YDebX6ksJtHSheOTmTQszPaELHH24HTYiyHJWBg0twRwtjKeb8ap7Z9pGHh
AeWDJWKQVPvVi1WlZ8vTAUsep+mhGEE3I2HJogZIIHVZI22z2xqQbV9nneW/10x7vJBeWRMH8cD1
U5pzIArrPOYBQIQzNtfE50QfgPyIyD/17nT5tCJoCARzw6FVIj5XVejmY6Uc5aaUVFRXDllc/bJU
Hc7tgOXA1dYuIJr0Q9Zz+JEMufUcOZr5K2509EmgO855ingbrSho0UNjr7c2JMgEXjsxIF33uUSY
M+sZUovmr1oUyBwPrLl58nXy0aFVVD2ezE0nfXCMVNtO1VC+pyG4cgcN271WqkOLPnduYlmZZDJW
Z8klFrqKhyQCqpzQq0UaYQuJA68l8atD0dkr/EekEnrqsMZ76bH8LHColJAMQ7vvSnSxko0OJXP/
yEBkjI7jiVW7oZoh21eYEMW1vWTf+ODzqZMULWNmdzssTc62pp8UuyEc2/ewLr/SjmRYel+wX2S/
O1UT7gzs6u0/B4z1B7herCNpcM8MMiN05gAc/mil3+7MJO4962X66KTfKLog5RJln+dvNEjNGsBR
C5LG9N8MuTK/BcuivAcoWRwaf3fequJ8zwLn1CWLLBRPB4DC7MMIwSfwgfrDb9DNqU4uGnIboLEe
ptQuT8kSV6dMHOI4EsjJuJg25dKA2qCKI/AZiSDKo7NrMqVoOR/BAAYZ8nopSzSZNE1AjO8Ts8u1
a0GDCzI0FgiLw3Xv4h/XdxIAe+f0dxI0+GnSCH3YY8bbZkvUgybHy4AzXDgMr2yGI8lrUASPsbfJ
jcaBqmd8oTTUphmsW+RWrIU/KSUZDqke2JQhipzzxwsTScPyv2ewYCbbBiyyRzpkgGB3JzrF2gt6
3i0tzo8a9gqkn4bdHD9DfhDN/5QXd4Bu3ESTNc6qDlq9YXkE2Vl2IEiJ0SxeAG0J3E6ucBTIlADS
osYdwJ2BseCvR9kUKIXOCJlCcRVa9ldUWqJc6JRi+saBuGYJULjoZqP2NWpuk31takxGFSN75sgo
Pdx60AwzgfoPa47KTmdkA76/wI60aLujQ97gL8LUomiz2G6411n+uxJLUtpJEJD/y2jnEWpioOOS
4kuZnWgqQdE/UojJ8FXK+CEeh2Kn/g1uvh29aICeZRdf3PT/koh/NRVNIVi+voSQ9+7/SlVZrLLc
ooUmkYyBvpP159B7kmSBmhhN5fOF5vGfo2sk5S3lMy8BpjG6rFkRVDAFWvbJTqozoQcJotjHxZuR
chd/n9iQT0bDDcAOOkvUasXM6onHzZlCKekaT6YcTUZBCNkNsOJjR57iRX2XELHgTnmbtehSO7vW
lthFUyCDQ9ttvplaCsYNYx7WkFCfdmrDZMRz5dJhgY5MI7hfn1xu4Y6Mp0zaKcFOvbsDS1KzVkk/
K9SIB1TKuhbSu8jdWH04BX0Y7Y1pciBSEPfxWgzDrnQeixLQVBrWjW9fhqmu7TzhlcIW11xiJLHm
JujYaGfAi1YMjLQde0kghbuJzClCO7nDXuYsYS9QUmpX+gzpYhqSw0M3LHg84yfKyqeCn8M4W9GI
opa574+zC/S3KEt2DbrNu7IYAVQWNnL4RXuZj7LIQfPNYj5VDoLXcj4K03vWnAUl8ASd3bGyn/y0
Ho4s64OmL0G7U80DulxND6jNofLRCR5q/dFKQ5CB0am0UhKNReY0gbBHOm6SLlUM76ADj3wkFD/+
BgF/DHNvN9rDGAdqrJsj4MME5s8Mn6/Q0sJ20hg7/Ql0G8sJUL8e6+Jn+Y/yeeSme9dj5pnoN7Mo
bZ/wPR4Y3o564KF5q71j7ZVa4IFupgH1yse5HwrPYHvNBixcaFJ02/HU9uOjM4MRzIrcOHwkG7ax
2q036Nmqw5315JiEItXxJWOCeRAy2sjJOlffVwYfyw0FydPZ7tptKDIT8FUM0FYf9fHDRgdzYOUs
PXqlX5wZMzSp5piMWQDkym2EW4Xdfpmb+KQv0NK2TPBL19FbmIbtH1ZmlWBqS60zEErFwYoKG0wZ
HnvlqTOCzNFyr6FNy0ogtLYdFuxB9Bh3UEtunS1IhbpvU8PaDcQwokfQAiZPfl15a+o6+xQAstLo
0XSN5wtoOx2YiX/ubPkCSCQ/RTz+s8KG4hZLGaAIKAQbANph0c1cx9mftZ+wLcVJd0VkAcQgIBKV
m/KyQvMMGU45okKRs3nL64DWYGnNFtvxxUPeLCAYuDLEW31aShvF0aptKOIgWhmt7nLJppZ/KdcF
veQKDw24LahaVKZYfHPTZLq9gZixhQ13DQQReQZFV0EfQTY6GObkHqtwurFDjwpCgJQx4mEJu80o
IIMl9UQcuHGGR/qNmVXGWivZIwidwErMbIi+2mDJXcdjM2wL8J6AhWda2M53Snclx4DtxE/A7OPN
VIRP2Ik4tzHuqqIEjeigysiy4O24lOktDTemtnNWuqBbw44F9IfRWU8Ei92nkYdNcFf00hMVY4b2
eoqk0f8h7zpDIjryr6PPs3fiWn5yZZRnCfq465WBAmJ4q2OQQqdukGOp4JkU0HUbhGPFggUgVwie
cyuJ35zaC1y7857JpCKUZPq1hooox+5Sg2wigmr8aBaK+NdZ6h5IA7Ma61Xd69UT6+MPQCHNPY0G
ACmNFRcObNhLB17SQRjYm962Wnp97YKpdROTHiY9k8iHl7bL9XUXOsZGCmI66QBEr7uJnSk7mSYA
DxFa3F9Dy+JrO+T6R8G9l5ZFeBfULCxCze3fpcl+t+Mk/K2Pmb8WQp5n0D21uwr0oaDs+UmdDHV6
qpONkDly+Lcs6XbuxNEbirtR1qJ7wtWr38CEAqwSuLtPtWckeDFrw005u92Xa+gwQKdBhHLwxAdY
BDEPUdztYhPQV+jy2EAnFqBi8Qp9fONJHwm1TvTJcuOtxv30F3TOdLspdM390EbTW1Xyn0eEokb9
bzV4jtdSUOw5G4img26w714Ij2aDX3obwrGhIQHSRAQLk0vEYg/tlgN6a/r+Ia6KjxgEWNkawpha
0ONFF618Yhwucb+K9Ek/hEOSvdKh8/4ALbJzpgFAyebxR/nkXYo+e52ivF9BfEE/uGPnBprPvH3W
xudCY8Y79mWTB9cDZBx34vJrakwrZoTRxzzpww4rosuuDy37SwsxOgrQQawXYMMXd9Oq798dv3hx
UvA/geZqgQRfXT9qkTGdtaUH4lI4Zm0AAZKn2+fEB10NhMTNdbO05dfPlwAwAh44hP1nl2B5aKYW
FePGvL8Eu+tBheB7gOblnn6a3dw4WcNgYNOocQ9a2uzIhIU+8IrTKR10EUdnFFdAS9kdNXD1+Rla
YnG7rAaw9/S6jlsoRupgOhHEdvAabCepLe0shuCtueDLyLzavMy0dgbPPXnzJQeVjEF4IO+2VFOU
41VyKUdhKR7ea/TA4vuX5ZKZlihnFQ1th2b/ACIruSS0VeKlFEdeZ9EuXsVZSwV0SzcCqpyYfray
ahO0plrerOSDbz2X7UErQPcnH3UhvPqTsW3/YVbTsPGgKbrO/aQ2QfRkzU9J2s1Pmhf9gq8QfqAR
2RcjmZ/QsDiBXCnZKTud0WEYliSgchSrHJR/V1JUY2HdHJzQ/JDXOvYxnu0h7CB/FDH0Iut2eOel
ocqFCI4FqUMNj6JKGY8TUZUzTPHaMLgtpfFIH89Gq6+x9bHGgB3IAAKEE7ZQXAsrYWFAqmYhs6dg
Fnb2yR55sH+OLxvodDF3nrDL0k4Hr+xkHbL/KH6Ox2PuzM0uEd2ftlUfWsc1oECMLlIyTWHbBBU4
3DeJaDgl2xg3zdMU9Wvgc01/Rbakng2AnaFZJ4cimBUjnv7nJFtBxc2A7K6oKuaIs8k4qbgWPch4
9Skxh7gKOvhcb550p1/TyImW5XlOngvs9TxppfXWtprzPpaT8dazl8bAb2qNHfLDHPbTuRe+bLTq
VdMk0B4Wwxo6IZukGrP94szOu6kZLhQLASenQn4BRefRYSB2FF6axU6MN66hSbOLcuMtx5auqEP+
n80knXhVBmdLU64yrD1GG0OQ/3mChVAdfmprp+nP0cibLcX+NIy8Tub2u87t/2iLYoIUU1mtjdkA
FKBq+GPSseyJnhHIO+CSsQ72/elkSiCAnk0Z+uTd+O1/kX9TPZ7rn1enKa7VwTNxsssqP/lj32GZ
CJA9RSVDZ0n50YVR/Nwn04VhphkgqKZCKSrK5yjoBfl8h+2VcUN888OsQVe+Q8+M4qA3qIlBsM7P
mc936H4xTq0+rlg7FMdQ8LHQAa9GlzMaavOinyi2rPDdJWLJRE6IhHx8798scmvPF8cC5PkPuxP7
JgBTPZElpIWhxEvAQuO5a7LFZY1nc4pBAnCf4yPZLaHgbTC0VYL1D9xhcVqCfS+vwagsDmhQarFB
tKwztO49kinyl/bZy+JgMboiAJd7vg072/otEXfL0CqjRxra7qNlRFhDb7LlycRy+orMvV+Xu58m
GeOjZthdEGpZuEVnc/ruTSDBEMvWNFrieNWihUmOhC/ptOx9iv++Biu3CP63VFocpzyeJCu3LVtA
BBJ8Bks865vWA6jA0gD5FxiRGC/D66Zwo8eltEKyZ4N/sQNaGv/U7s1cxlMdx9bu65DdiPxhBbK6
nWYnz9Rh5Mx9eo6d5JkajIBeTM+ffZEfPVNLF0WKkcrLjOyZOpHM2UlBNhE95xPAyRep7OgFv348
YwJbctaBncCWhun+1rrz12nWq7/b+QEdZnhGzrP+ZXF6CzyITrNmILV8XQY+bIFyKE7gaA/xpGXd
1nHslP3ml+O1jgHptWjVpO2LwXpzuyTdso97/C0sHWMf0Tjmq0mcpcIWTbX3obzq7N/j7rw/rUdx
aOpCA+Tgcgh4eGCdrvz81AgWuyg0bofKS6x7nDsXLw2VV2tmE1zxXgh5Q8hCHLBtwR8anm9qKUro
g1g+jdyVruP2rmilY8FbnbVWslGOsWOtZLUuOSAlnddmwQ1vNRkpGvSXgdvj2yvXrfCt/pahEQ4r
PDiYFs9W5eBqR38sBcDKMAKrXPyAvHrpL0dHbyq0gcJL2fxbZ/XFOxlqu8eXYzppx6Hu46NfZFjD
vy40aHb6abGAFhloRaKs58vCQ4wXsHg9NtOyGRMAc6wBjPyfFwFo2BpVusaWQrr1BE2lKw7k6KnN
C1mFCfKKFdkoJJ+zFEz7wNjU3bBx3QWqlEnVgn1R7CPQwaZNB4N2JZQ1gn7H0RY7ESUYRx9aa6V8
ZE41AzKBdKo8SyRIe2l870eXCcdTbDec3bjZ0DoV/rSTVcqj6T0ZmbP1h7R5iGyvfB7MDGuny9R9
jTUsvolXw6JzEnQuLuN7lSXjBtvla8j7ZhAlYlWGlk+c5oIluymBaQ1t7ko32cjbCVpsOgNzGXZb
1ThOjIcS3JFg2DG+lA042ekssurLWSLOxmoyvtCZ8s7CdhenqkDq8WEcvD+Zl+NWgR3FtVy4uln7
siMoCvejZq5pIcuTC2JaWq3QtarvmAGtsbkDi1FVAKTviCHZ7Np2oaLyC1ka2wfvk/DpDfe3xZLH
6zuHn2PdNva0Sw3KmCCaK2rQIMFmLIAM07v2QtoUYw5BXYiaR78kjeYGwwRW5yLtNDS7G/E2j+z5
vS5Bazj4hvGX9lJPY/iXyuFTzgJQQ7UP5bisCL5S82FZscRlBxouHgBCi9d8kVAV/tnrVUBuZSyX
4EurGN4TLzaOct2t7/D3Iob0n0SHUl9uTLRk1yLK0G39SP9q16imG25Nn2uxFst1TWwYm7wHbabg
NVzyqDk3WECjEZ7A5YiWi72SyxExrX6OvI7Id43Expa3Sc0qemp5fdaXPnlnncOPMRS5N9jWWn4X
9q5Kkne/TH7FJ6htE0Edq5jyZz7VJzuDsJiwA2MI5ljy0niol36NJQbg6BTdPsWgMVvmXaj2u/y5
0rzyAbTZIXaFRmdfmngMNUHmj31A2MpuEm36/jrGK+pJmeSZabRrEA86AQ079G1aoFxFlTBq/7ix
0em1SuRE9ep/SPuSJsdxJsv/0uehGXeCh75QlBRaYl+zLrTMrCzu+wr++n5wRggKZVT2NzMXGuAb
JIWCAh3u702VO10RfyaOK7DpjZXOoyluSe/EmhkQXQYAjJCE2DO5gTtky5Gkk6boVJ+u0IkCHlhB
sHmmMG6MMAX0MR5HAT1XddkzsRIszAWOVt2UFuCP6NdkJjYDC7KGgTLk7JfjJLObnAGnTfvL0hVA
ZQGJ2rGt9oEunes6a3cc0Clzkhlm+cKyojzittw9fHYikY4G8cWpxd/80Ba2ieRuiZN3POLH5jHm
LS7gvwO+jhg6iQIEO/F8NJW6eSwqtCcumpAsTxdlTu/1rGivyO7LWJo2KLuwclGA8cdQF2t+HUu8
2FbN7108KQL215oA+ByqjKEB00IyzLDdjYn07FMJNpR9lbWgjRBTXbPShxQsQFNZOGhAb5u3XnH7
ay0ZUbxszZbPnfnclQdAhyHXtO/nu7Rv/x5M1GxzbPTRUY1O4HTK8i1Ne3VAEaMJ5mSaGgAhvOki
/Z5mdFGL74ESxI8oxhqeDOwVAdf7Eayo0YZMwRLRJvhVMCT0kWRXFMdZzSg9mjUL/BP4YtSB+n6Z
wVw+4+BuwtkDC7Sta9bvGmlYKq6y4TXu7VImI5DMAcN27ITuoYvSTvVJ26QGMMWralimZKf2EZbj
WRgdlJht5GrkIcOPsxp6Nje0LSmWV0lDejFujB+JM6F0FC8kMSqki6fCAA1Pgd9DvWoEkQOoKemi
uer7yMn/7rOwP9SzDTNSDuShCg9yC00A2k4AowY08Ifsq1AkwwZx9FWcFK/I+Czg2QpJAZRirbFu
5cs6056t//HqpB1FBcNoBvA08WpQ/hJ5YVOCVUS8u7MwvTM/ZHpm7XCIpuxdQ78mfCNCNaLRSX4G
dASAIGUfT+a1iZ9TfIkFZhnJTv6scMCncpLJcI0APvssX8CTaB0F648cZTAmSv7qQjAMjo1AwjJX
kkej+hARqwbJSdTjF1byaJAI3NirJVlmA6RaxiGzk+gijlhNigJQzdyK0PRySH5ajdb+HOtsNe6+
v2oyozhfvBER2hr5U5OHKlrMs00C2tdnenzTmrOJ8T6hR8CPCZl9+NAD4Meksoa3anAfRpHdtcrm
2nF4fqQZXTQGkiibtTizEzldkkVVbG3Re+x4UtaXKFawih6gfggk5SpSADIkyWVIsjVEXOASW9tK
AQb5oKCRkz4+pyzDY5o49zSjj/WziD6vXJvCo5u69zQjU0s4AoHjXv4pWMasKw6mBjXtNA/cddEP
vbGeEjRcPvWpm+9sI+83Q1cP37gRrcigVXD6nfGkBSuoWt6RJ9BQox/qJ8+k6d49tTBa1cAhRNbO
vR/qqHhC6vXoMHyTTVfNn+LctFdTrJVXpMw5UGB5BzyQZCrzJ5NH0Z2R57tlJhxO7mRvdLO9csEz
fhXh/GKXUN1esDAbmkqX+oqe2Ng843GALvlpJGUzE1w5i3rQAz8y4HImpGcGejzogSLqfcDVT9Wr
wxJ2VTopCoMFHK0e2r3f1222i8V0LoLv3dz2t1Xphq/Fi2K35Ws4RDE258kv8gD4k3MWoKgUcByL
AKTlqrMECE1wuAa4paxmAR2QKD1gxcFgk21n17nvw74+tOJCWrpcyBYP0uAXAft0abkIRawmCh+k
fHEBEe8e3b1sGxlDZ6/YEOV47OVTdLAMHKLN1aStF2FdMiPcZHwAQiYZnHssYxIvFmwCfp1qOvrW
qo3Du0wGJ/W5dImOQk88T4vVl7kjhvLVtB2wBMnmzJ/UNCfN4khC8g5o0eUt9Lba2qt8rt+iBIU2
g0DxJbYbxtH+xoPpZiGyIVlghbcToDAPgJl8NwNKt+vHwMjFWSNk5H9yJSdpK9zHojUPZEXySXEY
zmZtB/i76ntIl6G5D0C1N1UTglHk5LUQ7NCCFx5joGPzpLUoUE6HA4psq4PzrIQdfss7vRtQXjPP
xWZqgTvYCwsyo9FiRHOjNoQbWdm1Al9kNVHZE1cJ97MCDNVEakYXpUJhx9l84jFIKUN9I02+tDvz
W4YxnkDJMe9Bp5UMoEThqNVc0MunMJ5uAxtPBx9JZcoiO27Q+6j4Tdc07QSo+SxMmX21pJlRHsQ8
aVbN2I56HDDt+EXbUTSyo5WkGckqE3wtCdgi/TJB1i1XO8VvRZoH2NjpdRahhUTMEpEyqsHCYlX1
+MBETshOGpB6aNq0J6V0B1MpskSoA5Hu5DDhaMFtzINRMOQfBfPdiLP2ErV6j0RBMOb1SkPe5pGI
DNygXhliRhQEQFK40P3Jr1QZYooVfvf7vAJFOa0n/U6v7KSzQ5ybW5YNUMa6tS2QDyCR7gUADgYp
+sdF6y0wpmugL0OJVpqC+RoawCKwq5BVd0FuvRtHgHtFxr4a3ueAJH73Iw829z+r0Qq3KMjFyaiA
sFBB3lJFALzH4WF1PJOfphcyO++waR4zDcd2bdx55NdrCoZLwJOj2+rd3jRUUNeKhYR8saMhCSk2
XUimuBNebg/m+QvFspQ0JGcclJsgRu7+Jt/FQ74kmstFyOb0Zi/k0vYslPiI6M0GLARX9+lt/asx
BaU37Uz4dIS/tK0AhQ9UVCGcxcUKh3LtAAvaC8RpC+HlE46+nJIsClQkZ/poR7PFTDhIWxa1au+x
aj6zQ2sO4NelyzIXNumkRzvWZVCjZbxcW6MDthwizhREmmhuaw9y6gjZLDgwacRqlW/sEVyxwoxs
SS4dSGYTG+fZkIwGHC9WnoxjBcZbHhqaH+L+jIZJ1vO9YNVC2cv0F32Fl28zfXPlV7o2x7dGn5Tl
f+Dyv4UC5AiweMVRsa1T5XvCQ7sEFh5Oss6GwdBbpZdlJs7CaEgG3WSD8MW4c+McpCTCpa1V20GH
J+a9yhHocojjOEiDBLZLoNSNW3/WsqMZooh7EETCMQCP/BiJoH3cg0hYr19bpcxek6jpj27WoKhA
iAtde7dysqA/5j3qobUg7VZ2h+NzN2oCjuqlGQSuOKI3rs2uWNcjKw9KqxrXdAnRecZR5oTi7Cl3
XkhWTKEOJmVhk/KwWzVpFgNAHVNemqzZui1QaE5h4jEwrstS1Q8xkvBzNHrokrD3IaCoUCSOS4Pe
0oMB2qZllE+tcWVnEcrIoQzAn7yY0bQP6g6f/BduJPvKRYZPFBPwjGQzaalxZVXxsshFPDlNeLoJ
lIFfqZ3q7vEz6O5pxMWURg3+Q0VdEebL8EJPPk7tnnurSG6gUL82/AsFGetGgIhyQbK5mC5L/bv5
md6ZygqcnWGxrhzDXoc48MMOIqwPgx1i9znRVelRsU/SaPgYLfov54WI1NVG6C1GKfHohFqPpciB
4rkliPNG+ypTHKRQHXXa9W2l7+zWKsC/EMzhdcdGtDucNIshafTSjcE2mMyLD8noAsx1KLICIIJx
zBMvATA0IPAENDj2JWyrKeWu7tBL17mDgb5QM/hN7dTZAxC41U3ZmwBpB8DoE1esH3h8yX+6dfcK
DpTwuSs5bh3CILeD9ImXyg8CkvtfDUqlfu24cR7BDRov6sdsN4n/3DzwkwmscGys2SFzVKBmiX/V
QS/sFR94fIhdF+DlwPtAfn+x6qK2A0cHnMce2+LFSjghFllVecQOaOLqlpsDP1kBMBL/Pi0v0P+v
3gYdULgJog9/hGE9pkC5JxA/M8zxz2u4j4TmR6KTfSn6D6wWYGPSHplVwNZz55GCneydOGhuaEb2
bhu6S/zSmXSKL+0ddOYnFm+RAATjtME75pvTZxpJALmBhgup4FWn5PZKMjyeGX7NQimdiBvSGFwL
/A8ccAi9ZVwzbcD9awDhjWdmbrUlIZFRd4LbmqYovLePQfUYpBruf9KCRkE0RRueMNC3iniSx1r6
U/RMUOUuEaQNRXbdBzubt3lqKV6UgoMdm5vh0ItLJx4FaFTQRp+GNnqi8dQgVIsUDJ61f+Hp0OMB
RVqG5KpW87TisZHOuPPqurNCyWBwsCo3QEoyAYY5DbXozklBrUJKM1Mgl3Y0QutQsKg/HKoWn2BX
pPkGScSp3BKqZapWKOxq2t0Ch4nkBXomebceDQMMI7rdXSllfz6Ku7hfZOFpdGHHP/uOWo/cTjF8
r4G06yu5EayRKsUhhNsPla+O7qd5YyegngBCKrIfwj4ejBXa4FwBs1458T5ocJpFM6We4k2WRCBq
F0rA2SKjNHd+ApTFaqXEYeC5ZdajmhWg6wUYH/a9DSQ3mpIHb9J9ZozZbSBg2WOlfg9HFqPaL+Ey
gfJezlOEZBQ+nRr4wLt6ULANAWyXFxWJe9u7jYskWq2uedrj8FBcSDEBhg+96vYROa530cmfDKRc
xiBFN6eo/BvKEecALkhp9rJLlXpTqQ0VLd4v0Wg1SzOw7FklpTS7cBVeXA3bLcnP+mhla+tFKNep
X/SGN9sL+cVUD4PJz9sp+MTRlmX6ui94uJN9ZtSztvC4yWa0kX7aFvq3ZSx1S3caAhUg7tyd21A3
XIYm0IWD8s+gDgBHu2hnNy3GdEPXkVBxdNe2LxBTaiDFzsDK0J9ZhyK2alOpqQUc7BF4F6r1ZNSd
/YA60S1QHq0XpCPVa944BfZftfXCIrXe1ZyjEkNo49l212qlKRvSAhCzW+H/Tgf6PVOvwhG8pL2u
5SsHqAa7EWcpj4mN31NrSBUPpCi4p4uLanoDWp+Qs7PyVVna1uNXTmibUdCVAm2TzaBtbhqdH1C2
Hc8vDHXcvtsU+yi1gqUfjMcxyt6bYOkHowYws0UCNQazzkojyIChY/0K9EEcmC7aarYddj2LLznA
pIN9bCT3aIR0b0lEIyVG4xSqUhXseT8UGqBTN0Ue8hsw3q7NfNbvwlS1HnleV76dKvV2xnt/jLRE
RbsmSz2e6z8aPGs+xRr7NXd69Nxow7jhRaDtsSu2bkwTkNV6FrY7IEZbw4PWzeA7tMuqv1GyIvd1
N9H9ci6RFwKhOWgbG1SMteZN1irKDsfJ3XrIUSO35fP83UJrgGdqzNyEuq7grh2hTqju3kcmqCk8
1CjpV/VQ514dGfwN5bzz2u0rVAJUoC/pUHuTt2DR6MD0u0WtGpgDqy4Vzff5dZLP1Tqv1PxFVToA
8eKMX9e/9V3fgrMkccyrwMFTkG5WwK51MutuzEptnzSxs0Ye2npTK2WDWqn8p6Zk7xZ4D2DL4qUD
dDAHjfiV2a4i/D6tbPFixrTrV1njWAe9iuM3bqxihY3o+p00fBEsBelGgfIaAAVoUszyxkRf/WOY
xsMVkDdvwS+d+3OHWjDKdtggtkVtc50gZ4quFSamTEwVfeo8vQv7O8cCv59gcVeC5B440eW3pgkB
3azq7M5Qan3r8rDat07XXwM1HHXpbd/6HJvbdjOhRyvwHBbW9k1iqVdKzrP7ftDGbVPF4z6N2/wa
CJzzWmtS9SnJO9CGKYnzswuBvGFhyTyeb/FqXjLO1Cc8T6HM20jKO5w5Tjd1AZBCKpOz4+Zdkeu2
unLCMvPHYszWDeum59QOck8z4+BvU/1Bb0RHwnwyCvWtQM3+Kgfv2l3ptMb6zzcYQ7d/u8G4AI7R
UFquupbuqBc3GGwRNCfrS/4M4Hf3oTFfmNG7r0ZRq3trcGs/zdL6Wx4nlWcrXX87jLVxP+naK8nT
Gdk7PvpR1aCRrJrS3dJuL6YxmL/PpqS1S/DajN1bPE3jFgQ95aOJDxQ7GoESj8eDtNfcH4k+tKsq
4+1G76f4qtAsn0rOUE5vPMS6CcqFrr9J+vifrmvVg6K2hV8JbPDIKR5a09UfGyGPNMhDEwjgwAAF
OsHtKAo5TVHSCZQcdTOiQwh9qqjkTMQFvVbTddWHAIvoUflZWiAqEpfACr6nc3ccWgZeGCQ1152a
cA9FfWMEXhXbusJegXtIoDX3k1b0qBwzLPMKuaQ1tUNSuyNdTNSKhkltHaUoYEOwb9FPOzzkbHru
TPsO7YntPXU4AkkiOwqRkgztfVQ52bGc2ehXQE+7Zk5Xrx1Vy59LFQVPkxtPf3dx5cV6aP3jsPoh
CZjyls+BtUqR0bybnczZjqAW3kv3OCjf3fHpLe6oGDL/aeLhYTZ4eNubwQieNXQqA38UqOnoDXpr
mrjbiIY8AKK3xVvk2N/6wBzv4nqOH90cuQAh5m7BrjI0hKzJqeAAvTf1Jjiakdq9xuWVaQT5m1tW
SM7bEVqTxHRS+KMyV7fJPPK/iia4cRKrfgrHLjuMmjH4JA+L8DbQ2vrJ6LiP4jDVc7JxZ3ClxZNi
jFQUsb/RhVjh1H4WdnO7KtFgegiLv5Ux6MOt0ZfzWo3R6FPw0cKTtVXchXlggN7RdI8q0gu7MQ6j
PZ73gN7Y4XYAKovotmnF3jSJ1QcQxQEJIxjnF6CrAuK07sLv4FATFIzWL7S2rgZFL2LU6r40E0f5
ADp3jmrm9PfY3U1IBjXN/GQMc5H8MzRmtqOWuKlN91XQp/fUBFcy7DYrG3Ug4raXY0Y6aoI76agh
73c/N20ifxgLfaE4Apy2vQpKN7qinm0Te459WaH0hLrFu9BRNuaYVR0q7tnYP7oqdktpGP7jYBCB
5etbV08AWUnUej9q4fSM79WObmsgyw3XJMcp0yLHfhoEW0lkPChD6RV138feVyMq1Bud4YZlnbHB
Zl7A9DfRy8XInczoZa7YRteHb9Q4MRdIeFigB7kzzU5do7u2uLMm46FqAnYPcFznLjL7b1GW4kex
0Pmm1SqPWVX/CJIWPX+rZxAjXXX4DI7y3LzNGhQsBuU1nbtO3ApFcfvsqdyy74ax+9ag1OltYJxv
nMLMt2bYILpm+gCasv8pygelnEpAq34MFOVSIlQKmgJYkoHlfh7s0e9jhv6/cX4EIYuBo/6xvzFR
wr5JKyP0CUeJkJfmWJxN5zFsRcM8XThoK5SqGG9p5hQOUBbq0B7XIBFSbmpXvSbu2tIytV1W50dU
51fcZ+WUjKmnpD9xd3yhavSq0+arPi8i/MKihN110bqsKECeWLR8XI9FaN/8+WeHGRfcpWgvUYEk
rQK0zHAcwGde/OwozKpzDVT2D5wzX2/QhEI/KNGwLQt80E1dFXt1VPjy+wPoqtTDhi24bZHlvMc+
4TuZ9+OYrz95zwE4FUcjPPeu9DrFFz1SbkP8p0nvpNbzNTDSql3jYKMVuOG4RzmV5s1R6G6Ja404
3IAuUOwUzpA9Ev0wUoH96c7tC+0o5aVhoj+nc1tf8rcpzdzcMEHPoYERaQmyrOP2IHsUMemSoYZq
l894SJYsc6Qo1HbHLDRJSHkt1qlys/UlzRxOwGtaB6hoWIde54QqII8Pxfs6Xf04tAlaERXbR7bA
eO7azNjSlGrA0QivbznKP305lVoyJi0g2h5SQRq3cKwZ/S8rQN3eAjmII57r0OU3C0ghA3faFlXR
QBM5gRSaeQhqoEIpNxJxsFP0fxKuGPtUYB+S/CPsIjGG8DqJpxsZBluD99AS61CGlnE+hyY5UsiJ
liXHBRN4QSteYIezvIuOXbw7gx++BDNGHiM6jvWOYH8rCxherYm83IxDRy+ISvt54s64x+eWrSJF
tZ/R0x/vlanoVqTNxkTdIc+PXm+hNcTtv3FNtkz7ZDKvTB39UaRtgDlzZdhG5+cscp7dpAu2yC/o
PoVS0pBvUXkWrkkLptZsO6IfbE2+wKK3N2gYVRct7gH9pjV5sGhbC6i+HU5FNkqAlwHwDmvdVKa6
Id+RO+jbdYG1SQvZU5CujRhtwaTlbuugmKQFyYB4C4GWcz/plfSKprrdVP6kozaUpnOP25nLvplq
9kM16r8DgSrjCkwYS68id0XzsyFr8KTrkYHdCfaiUEPJGGg58RMmXM/0Z15nQ7ICmBdYkxSBM4Fs
Ov1wDGnOfOR5x33mFMWzMSh76ujLech8KyinRZ7DnuRkXxbhu/yzPcrTp30JPKdnYW8gcXjIcdjg
u207+9zI3UMZBfZdm+oDmIin+Ec4zW/qXDmPwJVVd+j9Tjbz0Od/uQM6eoQBec6ti9Ss8FS4NYBI
MY5/NMn0xrKYLZ4RcoObWGeLJxmQZ9Un/QZlKD/zxjQe8s55bUXfDhoI8bnpQXOcytR8MELrTI4+
SnCzCPlneyn/wt6MBuO+aLU4Nn8xlOW+Q5ATdjb9S5RhykrfDKJ9nnXVjhQSnpumFyYRetPXmW2A
xFCc7RniUtsVW3HQK6OS9kOGZpv2QJeRzvPkXBXHhHJKEciPZDLg7Axo5KEjQtLI2GXoTDj6+Lc4
iw+Zp8n8luLOfKyqRJxkUtOxaFNGjUCyz3N3Daol9UhyY+RoX6YeZnFRT6NeS9I9kApRGTJ5cbRh
mRMeKuSpDlOaRsuIZLZQ0EgHLS1IbD+rv3K5kDn2iD6EymI1Oos1bUVqikixZkdNfMACjz4qg6JH
Dexn22TEIXIt2hFJVhczSMJHtFQJi1lY5KkONhcxpQtqvBeLqu7QD+6CTyLMsskbY24/2Ogj2SZz
mgGfNzDuTIaej6Qch5+TcqcBDfJvMu1QOnVm6jiVuZimWXRpqqetZyYBduC6kXlI6YJcVtGiWzy2
xLc0qkCiuMYZs7JyrKww8dAONR7RzZ1dO0/SjuR00d3XyXaDaymh0WTa5ytILa2Q9yhIkDIa0SoZ
CjqlXK6HVXR1fl9Fii/eBzI54SooerPd1BWIZjuFXQPmNtoTQNwFshzg+hYldz4w6KQZeCYWJTlJ
Odl+DkvKKgNWFI1OyoZxoFNI11NIKaIRuQqvmQfhfkC31R4lB/nRMi3UJKFIyUdNE/9rNJ1bu2vT
p9aJcTc3gUlD8kJ3b6upm655ZLsrYsNBbgcnj+JC0wvZGW3Owq9D5ixw1DWe+BI0OH84/salQ5FI
Tz40PYthGgbOJikScpeJd7aSdEL27weKAqc0XnUxMs+SBSDUlFXWohlp2VJc3PsW3gPmuovNsgWR
tAR0f0yBQrw1hop55hAhSZVUxmuBbmsPBb31dTzrxuuMEzZtTl5j1uIPhlpnj6xYXIXbr5xIC5SA
r5wC4aSLlWYTe9eejSPaQcx3fsRWT9S9HZTrEEAerZ8KxYIZRxoLLX4SPE66kYzw5r4w04iRiYxP
WppRdBmERhTpZHZG10jRvzCR/mfGJLQVK94XoG7NUwEpIC445XofNYZ+p1R6vh/aAF0wpB0B5ezr
Bc/9M6GVjtlhwoaBTAJT50Da/3CW8WQAqzJyHyR0o+uPGZBPT75kMrX7WC+1p2i8T0eXP2nigZ+n
97OCEumPidTAjDSUDlXTL3yo8gwBgADFnyiJ+skHk3Y2slU4xTO+vXjU7/zB+JubSvJAl8bU5x02
X8DWOMnQfTH7xdSHGymbzfDbDDjeQzY06YOBLp27/ywOYNrDDQB2gIjyhxgqq8RZTgrMkmmK7pSI
74PQjI/97IR3Hc+ju1Ipy13OCkA5nWQ0qhTF8KYJKOasL1LmMaWqb6Je9ShSNE0J2GPmrFsXHbba
5LIYjvO8LELxSUGLdKA99kqe1MU6NRL8ntQAX7dlbDUGgI94SfKF5IbVLvGtFh2yy0sU8cMIbyLM
FBTLMVbfonPuFk+32jcL5ySgOFPy+66bAJ6bZ9MebbPZNapqkIAGnulT4tgotyoK62dY1atIpPt0
rVjcaxcwTV+5G8x8d1fL4Myd8td639zqddOsndromu6ZGdfENTeEhttuaAiMcH8AP9DujMHugqMO
P2nW4UxNfrXWLH4TvvP9jmSWmrD9n9MJhvYbMZdrGzpzVXRbM0t1LKH/+R38yWH73/+l/R+DJyhO
mqb6wbTxVDvs0Z/xyxR9/apu3jltE+0leiTJuzKfthnjNWqFA8ACLDCRwgN8GXc6i6P9oiC/ALmt
rT0D96Z0esvxT6H78gX98m6SX7fD4NnJVE0zcjiePSvttRYbk+vbkxV4DBjJG7ovtGWFO4uTuMp2
cMNcHLG/33zoTkAXN/6rHTL7mibNyYAi4Tyw30hTGtUzWAIo2rIkCW31mwximuWzqgVPSyex6Ed2
ott6nNi1wwO8IWCbo4C5FHhXqHpyfOpH5u25CWcouUiEiTpqqJyBtgHUw3kAtNoAYEMAnTmqgmqa
xlgCUBPzAo1GUUpUrC3YaqRZOp0RL4qQbwa5aQqwPhY6K8mulRbsR94P6I4RGTA37Kv7XFsmJAFM
X7hPJjw20pQuFcAocFYw6+vlDPHrGGpbD+mK/MEwXXmLrfSl14DTUG3fdfUr9faCSR1PbOA+B8An
qtheZzEfejSVVIYyGa9ST+ZhFsYdyjeKdycSEiyeqXGAT5I5uYcGavlZZ/xFW4AiWuXgo19Imr56
hqL9Bu0tGsuTpiSW24nlSSt3PSP7Fc2Jhvv9VHbqEZXMQCbEaQihWcTiDGQGLdwxQXEeiUgp5W2W
LPboIgeMo45Op6OQoWodPU9kd5LpRjJ7VaSM906lhWtLG4flKC9BU8kaDTeYCig30tZDNWzpR65V
7HAtp1/5Si0OZLYWujj2mVbco6navHJOhcduYdU9EiZKtDUAm7XUM7tCTTZndco4zLkvlcK6OpNR
8SZdZITLSs9ljozGvRaHaLh14++xpb8VAumbLiOOb1qPhrkToZtd4IjTdEaZh6rm6u5CTlOykLbS
5OQlQwJiFn+HoFBXxAjbNm2+7TMUdQUEVJDU6KNsOBJTpCaaWFYG6BYRsiFwm3tSRCc7KZOxupOd
lP1rPDKmdVvxOmQ8JS30je58w9k4vqoEey2fYewOOagoBirhopFPMYPbvGukTD5zFIFZidN2oBmK
5x6pIGOKKrVzEH//868OyjAuzk4FVaqtMd0GirrlWvoF18A0aarVWXrywOx6C2RgwB2Xk7FvswAg
6TRkyqQ54JiGatZ79dOQDH6TAtoRZLkhihHI/v86SqGa4Cy+XJHC6KlxnMe+3qKKjeXe5fqN3bu5
N+aRtlX5lNbFnV2/DEmS3qhmUe/jyKm2cdU2D2nDcWDeVOwHSl0BihIqv7IweGnrqn81WWv6fdOl
N6AYAgaEcCpiED2TUzE2zo8Z+PA5Dsh+Fb87hWqb+i2wk7YsnDl4Yz4uieW8T42yfh9JmbSzhQe6
71AkAQRgBnqH7lZqyfcrNyn71/A5BZWxpAvJ/hzamYBG4V24kB/J5KJSJlf6KvRFKDL54g3LcF8t
sXxO9JHJ1aSLlH31CqTd8ubkXPr9/4TO1egfM23sTcKml7hCJzydaMUTB+R9P9Q4hO9z9UxTjAFk
GV1PPlzwaYziQt6Ldvzkt8gWbxGxmAGuIV0oAjmT7BSZRJfh0Zx0fXpVi2diAVIGp3IeFbp2RffL
AmbXkSpnk752NihC0XxDwG7zGSVNpQJuAlFDS5d8qH+l3PnNnpTFhKK+k32jlP/rOR2dw4ntF06a
/v7v/8IZqKqi6kx1cUbHwIRySaeCxPs4hnbWP8xTmG7M1NQOcxvpB0DiuVcG9tBhLXrISEbaxQQ/
7rVHw0s9a+PgirlothdhLk0W6yXGSU/TSh1AWA+gUQDg6IXbbHDAreHXvQE6VMUPgLDhB9PAM5FH
8yadP4ZSTyM51SJb3TbmsEQ488g7UFodKaR0sdRS2/ZOdxu72NXj5ql7C9mHLEJcqDpovqiGesdy
Yzo0KIpKfWn4VaHjyVZsFJDC+svq4/x2cHINACBuCZRqnDhPfbOvmlJ9BPJgeTtE6DAmOZk1JzNU
Q+xR7TA/Np/NDD1dmTiVvZ5p05aa6MVya4CJiH0glcFQQYwyKhuSK7XWXskdRonv8R7kyKG38MHT
nJtB6C07DjmnHQL9/Gt69e4jdwMkiyMr9CR3/YUvKeq8W0d8RKkaHzaWKBGLm768T2cAhRk2oPWi
EWAKFmr9NoTKmgqtlo+ojo6hRaWRCsYb+IZgnsbDQfWSdBlq69kQf6NRabrxt0jIEiEr9fIP2v/Y
rp43uoZT4DncoYArfUPjbbbRk6nYu03c3Hf5POOvxvOf/5lFBnjyK45yu2MR1jdpy/O3RMmjtY5G
92OUsPY44oxwjfbuAZU16r0pgMNZVi6msYYinGLKzk3z2lxMCapXmPYDWNWN/rVRDG1j2w1qm+KC
m8CW+jyPphJ4SwzY5eIZcrCG76BYBqS0xKrqGRDVFa3/uTxY0gNnWnTf9VGxr5aHSzJpm+nn8iAp
okzAa3EVQORITK0pUNHTNyiowxFbUFKQLFSHdEdTupi1+W7Xo44qWkm/f41FKN9kh5+udNeFjF3H
To+8y3qwVHXbjQEy/hlwdYAiazyCG2Gni/++MHHqq1JB2WUjqkEsLc29aYzPzKgsBHSu52agUslB
QYWnqjCufEC1uHcY4fvxeVSaqOi6kP2/2gGK+NAF6oQ31ABOY5WIEv7s8yU2jGJTRXXkXSgujFtt
BqC/tCE/JIkjj4sK/57UtmgPoLk0RBVe6xHXGeFEGcW4GXRLu6XZEJT9th57d5VOwOtYCW130k5C
q2mVe8aQVsbDBtyt+pm/ISwW2KlTdOLFbNPx3V9Gp7WJa800o/e16aWQ7BRd+udOeh49B8LXweGl
fQhBynKXcVXfKGNVrVyu53cko8vI822YcuVIM1KO+I0ElU9WraQZjbQ6O7PtRgV13Us6KbfmrXwM
pGe+sk1wxuDoyUoqOl7gKZPmytABPo0sJ718t5TPj/KxkUYyRFhboMrLemPFG/Mb9RahQnXaJHlQ
bGnKWP9Q9gLD0RqtO2FFLYVuqJ5bRXa7WPGIWXegYlpikRVLDMQSfUonq1OspclJrEhWNP3dipwL
Ft1OHFlX8W2TXzT63n0lG/Jo8I0GuHnSmL7dy5eWhJdfb+Y6vR/0QOc7+3rHmZGhgSe1vVF1+COY
vx7QlYE2RaTEH4ECPG2iKLd9UnazY90NxexHfdWCcC9Ezjl28SNI2jFCLQ/SMOFqmYpwBpChszxj
9xTOSp3Kn9ENsyWLOrWsY26P3yy7mB9JJJZvq9S8JtG/LY+z265e9UhTny3vFAz8jVxRljdC4cTy
qT2yewr31fKAIgM+pXg3p3fOxiq+6Yr4bqribAsi8sQnsFm6JG68Rt9IekezADAbSMKDiWnBwxVa
bIjetYPwBwgPMLPYDHAigEnazf3/UHZlXW7qSvcXsRbz8Ipnt+1u95y8sJJ0gkCIQYAYfv23KZx2
p2/Oud99YaFSSbjdGKSqXXsb3Ou/ImZgrxsoSm0NBhCyis+UJiQz1yXbWpMZ3pqfdGsp8J0Poi4Q
AfcBJA1yDo5Iv7wFYBFlA6McgSJF/WsPbdxtg0z6yXeVu2qzRtzXjkDBV2N7z34JDEBkxOn3sQ8O
EjImcRjE2zx1XQa5FOydO2C/S9X8LLC1fP10vTzLq1urcfr/z/VaIb3ntAd693+8XhEV40MiEr5q
kkoux9o1tqCS3BgeaN6SaKzvVT3Km3ZgQPrL5t6wtPpeCPAvap6l1tSkjhSDhjKPTmT6HwaNY9Gs
87Iww9zLUISkHJD/8rbxFq2fF6jg0rUv3WB4u7m7sPToAL0UkGvl+fSO/e09t5GC+kreVKtBB9lF
8wge4x4NIwn1MRY05XLerNHOys+gB1i29hvty2LXAhUxnbLAGDeA2r5dd22XveG0PaNhU28wdKWz
DwCPolliI5HO/n3s3Pt+jU+99AE83qgC9z4muM73PmK+uJjqO94v+cFGw1B//mamtoHXH0Jy+SSV
YlFMuMGvAsyP3rjM3KFtwmzq8osR7HUthwgydbWkqmIGN60XjLek2Q56r27RA8q+nsXgTcdvdr1m
gNw36cFCYgKDBhbI9kSy8CQEfx1CM1CHhwjhPOyDiHwABCNkrdVpvlIr663HKgVUI9j84uQrHsr6
hkGkakN8vpA3AU4k+eqPlr7R9N/mP7wrQ794/2F2dcE3BC+GGZUk46F1pIvFjGVp3YqqFKm0sfdM
6BqhVud3qSMAdy53vN1su9ZIzu0PRZGfiyTnSsnfw6l1vcw8jtrXKclHeZHYGr0OoVqQxCW2u7pW
Hs/FygCv26FTmMPck09lzB8qlrkdxMerz1zGTEZmoPok/Of+64XojOaw3q9z7TVGsNnbMrUXkOHj
YQluuQfTlmyHCp90Y6UoCfIC/y6NU/HjXz0Gbcxmj6GUT1pnFUuZ1fVLr3trqfzxW6r14HRvvPow
qDS6k1xJVKk147cqRfEAr3WQWpV4CrfcGoEwQAcI/ZZj53SvgcHkBvXN0UY4kXxRmJIc2tjKlhYI
CA6AugZ3fjNcpnS4/3HKsfMvU7rJf0yJOjP5Unk+ZHqa7r8IzhrGpKr8R4DENEzHBIm46xoGoiWf
YsCushLLbvv4fIlNIKfoLJvW5LeIFbyR/GY5eMFW4TGxTCdyqdJrOxSaQ9qSepHdhvQrQ/bF1/lL
NhsTV/LbqhzfaASw99EW4NlxSSOygndL0x3TWfNzmqDGf2KeQN/TkChhGX0CvPxWgSWXtBminVSv
RLl04kFD6uZ9YzXZvMk2kxxD56lc2qaEdAltqjrJLmOum6qr7dM8QFlrs3pTVuC9qlwB+cdc9Meq
AK6n9aJqSRzxHw5F1x+pSS7MdKqZVZ5sNHYkLvmmMS4zBB7WLB/moYHdNDfR0c8D1VSqI6fJo1qL
F1pgiDrZ5J1rrDusbx1z3ftiXM7ImA7Jc+UDE+qAPP4l8rq1kFrwILs2uit6VGNNGJwiK7wt0NXe
50F8guRMg1JDRv84CDWU+X/B0pu+/h+3oOV4FqhsHN8xXTCOov9D8nvCh/EOfLbnS/LbdCAXZJjg
yZHVcNdOhFZAUQ53mgnSyHEEsoNsdIiyDOU8I0SErrbA8vPTNJ5GXScJpvF1EF3Gg+gZvD0cayaW
1Ad3OpSvCePioKdFhQI+0EQfumIIjPXFbjRKNeFgxmN4kRaLwXgY6oU+ArGEzXEOanzIPUTNqSzb
c90F4tFK8dVXvr5qei0+U8vN9AybFavdtZMH4gbjxhvzEoh2NLWxaE9dUZ9pMhrgORP6ASQa4Fgf
wKGA0IUOcsCTSJcUnyALHSh5bbAyX3aFr8856jm4oYFKZBpwdWutSDNBLTHmSzwA9DnxfZ3q9wCa
8mqmC1a8/XiF65wmMkohNAO8MPUkW/CJcwoFCvXZwOI2mVpkAt3wQw8U5YlarsrbZcHrekPNIdbM
3QBetAURm9uZMQ+nFnk0dvcgkrwHEwFxn3Lub+2ywjZfFgpbelNCRNEBMGpqkel6+JttHvs+LBrt
6Mb1s+jGSnTQZrga/pzMDJ6SQi3sqTzU7H1rp0PKfdlAc/I1GZDALpxWHsmtZGBwmOxM6NYO1GK4
RUS/v6a7KRl+QRB7yBWZWveNep2+a9w1NJk46jXKlyIx3zxXB1i5RQ2sYRctEv3F8HWyW5q0/2YX
TfxXe+SB79mA2u/iygSnWwmYtWN+O5PLgR4DsFaFWlm/ilBTOnAZbEfmF+HcJr44TSAdbUOcYLZ5
jBWLjslkqcomuY/bdtg2RopgUYtqHN11moWD+qW5Ggf4hJVpRPKx9L3+To7ucxNV1st1EDW9PLoM
Qk7BhjxtZeCKqM4YoR8XOqxOtvOqrne5jZUruPlpRUcHV3TVXfA2rwIV9gahX/t6CHGSZAvx9AKq
c9MoT/oO9qzYA9pZs5gxQpXh3NBZGeTufHbtaPIesxTI719tdEYwIgIPXZtXlxlQpKbBVbC8sFLU
Rh5sDS8uX8AT/YNj43drTa23JIvEC4jJy9sgED/IZqKSfVcndb+E3HHxYnEf1YCNpW2p18d4kCiI
y/jBtfMXByCe26jg2OQd/z1hbJmfFws2NiEAxPs2RHt0O3A/LRbwXIROatkDfmxq3pK3Ay9fMsCD
okD5GxK6KqGFAkQ5ocTfNa+s2N6X3K3dE6SY+7XujkeAoZybUuCLpjN8B5ezvzWBhhpAZjGVvfkI
+B2M4UekZ+xHblRywXOjuSs9xAVGpgYItuvZQ9yCiRsbA/dtvLi2lUAtfoVSa3IdoFH+wbVAdenb
kM6zXl2dwEANCRXF+753A0aR4WukBRV2KG17DNJcndM0+HW1C9BXHFEutVaV7m34aBUnrUM4RBOA
RAUSj/npM5W8++bqqAPNPecH8y0L2yevfymDCYYT2eytbxX4pXwAbioUaY+8LH7yvviGSMn46rIB
8VC8S++NOrJXEpRfxzqN411fcn3H/EGFVeZbC3O6owQoU4fRqh67UnfORS2P/XQXZYkR7XmFSjl7
8kIBkL/CVqTc1OAXWylog6zyemTJ84iaUMPxjUNn8XQ/lmmwGBujeKmjqoSueh9vbTspXxCMK0Kn
GoIj9QposUxcCU9l5iCmhPIdDfpI4LX9RQUdDaju19Kxyq3vpN5krqZ6c0R6kjBrIFthmBxon4kn
MJNxcoNaxiCkElLqHVyvDzNccoDWizXcEByJhAzo7HogGwfzxZbnB1QD+grFI/pDzlF9OWaRcyDm
XQ9vn9D0c/dgKtd8ot6h1Z2DDB5iv9O3le6bT0AXlYjMoyyv/rOZ2UUO4vckWXeOCfCBZmw1VH2v
i1Lm2w60KktCBhn+kG+DwW/nJvUKt9xFxrBxyuYXMSAgos/Wupa6MOElo6XGseoM7z4q3kY9E7cC
D9KTEwPvOgVw6YB3Y35njLG/yLPWQ5mUtRIRxHnxtadgr6nZExUdgz4hBnqXsUMJupcHZ0w/2sc2
PvS5Ix4mf6cVwRfbhISF5R9Fg/Ig3rIVvfW0RJQ7bCb8ZWcpfQuifbnKBRtD0TT+seGseNKaeEUE
CkPeljsh6nzRcbN9AFtquSl9FGzNi1OOfLLA5hAS7Vh25uldqRvDc8abx7n8PJroOYhioWhkGmoA
ud5Qk+FVc2OO1i/XBrkt1GZUgIhBlmny7BlYQTgdaB1i0J8cFW/NVQ95w8dataCmGIbhhwV950Yr
v8b4UR88pw+q0BiifWlE2q/MybO94nW1IGiXLCHDahrqDbQBzoMdNyPW3Wa6BLWv8+CXbnr2sOWg
zlJJrMWIhkIFAq+c0ePyPumRDIdK/EonFa3eyHI8w0Bkk6JqsfFBUomk0Q1pHbVQXguhn/xQN5F3
ygIGzgWoToGiIVv0RhH9VH756nMuXkDUieeulUVHN4K8wtCgQHbbgCZiCQJa1AUxEAMkJs/vGNhC
7gInTo9+bgPXp/I7jevRqq/scukTzXdtA7mJuyZ9En1yAnSvuiOkdYFWp7vlHd25U9+11Vjxh9b7
uCgy1fLfXzY+YV7/2JlaKLv1AL42bRSfodD2z21BAAbm0VGpOrMkrlClXbmQBkW99vfMNJZEAQJ+
icdGeMHLWPFhmZRGd4IYUrwHInjYRE4bnP1CpgsaBGrAZVAA6vM+CBK0CMphpb8SWFmEJKtRC3+d
aWZ8j6yg+WRo7tx677NBtngPBcHvveF8R62uua/LIlnQ08nmibnPc+ATr01L1smCHmXk/Kn338c2
XbfNe4a8zwuSrd0CRCjFScV9cWqmA53FqI0OXWNUm08d5Ey9CmHiDY34NAFLchGKNOk2jY8q68Qc
T01j64feksaBCAioOZ+p0g15oBerq+3KUUBndOizvt+iYHYZNJ0eBmAQPzqZZr0MyHhC5+JZQ8X7
ybXTPBQmkKaoL0o3mQiK9QBemZfYrXUAM8frIL13/Webp+08yCtEvLCw51p1BfhHzM5VX0e9hbID
Usaq0H4MHpNPKDeXa2W0/t7T+XDq8/TimrhqTSnjyRUyoxPwrscSuEoVOPQNbZVLS712abCh9HZf
4pEOeBw7/5MHHw0TZDbqo0fEsu61d7x5jk8ewI5JKNWY3gOKA7NFmmreyYTMy1FY3ISUNU+++322
YVliviBDITd1IcQ26PPsuZDjgRxGFQvUwekfRxrTyAgjofzRrZNATzYkq+nzSK0hhW0AyRnFqAyf
gIYkvXntuQp4XjU5qbfNUEueDOwygs6UHheA0TYo5giTym6huO6kW6AMy2fPjA96orPvwQj+vTGV
1glaIs6Rc1NfUMeA3LSha91LqyA6pprh80i9bjEyie1TAvINEFhAgUraG4Usur+xBTAohpHayzk1
DwUmaBJqmzkLz/IWyDsQYCx1dzhd5FbABw228hT0I8RIwnVt0zkApg/vJCXvplmw3Suj2eNKY5L8
HnQ1vQ+iecj+PpAuRJd8N5EDub4PdPHVMeBL4y19Hhr05zyfPk87jh6UeUENViNIszNKZSzoqZSa
Y7dzDQSaQcgEEbRWdjszGMGgOz3BqNeanEljPpucaSwUxbUl0wuXH1Pw57sA4KyKSe0TYQxg13n8
DN31eP+nPUss7amvavY3e+2mbG+VLF8ZMv5RV2DQYvgzF5ofYdZIey0ar78P6qQ/pJN9XjXXyRew
Bgx/s7NB9fd1XF/825SfDWQ8NrGpMzteCOy3f4ufBPi97ViSsVPjmRBbGrQttQLlsBOdRYViJzBd
IsPjcXPpAmCph9ceKXxzYwAFEpLjh+4xdsRR+afZpEkzu4wbEsh3TldyrMDuNsBSeIumrP5h7hYM
r+AKxdPmcmt2QOlh+W10W9dr98m0+aymfSedceEIiVBX5MxtMtLhaqOxWdPtr6a/uY3lxhnb5jGu
5jU0+D6aJ0fMDdGN9XuDeuBGrytWzm4pssDHi2Clw1MWWo6rIDDdgGgIPLhykT3HIugfQIVhP1RR
kS3MthY7YE8ckGXCtR/LeEHNzuidh+w5hebZQ5+mB72J2O7TH0XNtlEgKIPqILWM92+B/tD5q/nb
MLKZMWgKdf/XPJEPiuYadS+hEznOBH5gIaBHHBEWNCtwmt1QB51dD59s5Pxpgn90rgWDlmbgbCbS
27Pu2b8oFZxlsQQ7jNYcKQXc5rJYdl6KchXmy9uh975WTqs9A5WS7P0anKfUbBotWnmo6NhYUEx7
bi0/AQmO3d1QrzNmtyrIxXkYk+DJTm6dyYkmzGPnK7VoQkcH1So1zdS5TEjN+n1Cak4TFr2fnfte
BU+5faKr/vkJu6BM9jThp09ITenG6YdPqFvprV2OYp4Qb/6qKuOXPz9hwsZowROB6qMp4pbmzY+O
Z+OagnAUtiM7nf0XW199Hnod7/aQh0nwZAIPnQlARZGAvIt2fK2BzCVCQQ9VKqowEqm2XNi5Kr90
nmvvKjxulxWX1QQg+KWPXX/nJcNwl5bRTw1kql9KvCWXWF5ZO2pu8QS8DFVR6s9DMwx12qy/AxdD
txPMGXa4AUuxpC2qCVIt0NXWzXIW3aMd7KzPR11x0cWQDRDP41hCgGXk284tfuseoMQWd9FnlQNr
wrmS0Q/yeQy1yP5x9OTnli6AfvMrvZF1tEorgf8bJAGIXKmcsLwtD16NqmFHMiHkVq1zq0pncqZ/
8C9tYNNKbp6zvKxeOiSNaPufuIa7SnVwhkCg4oM9BaXQKpvs7mQfEfJCjGz4mk128m/dpNqbTjft
jhJ2bIwSi1bN2kGCLD6SKZ8qewdk4JF5/MOFOizeNIfLH5r1DNTay27EWlIrIhOJv4iD8ghn8fsZ
yJcutn/pzd8kVjMrUyLyQiHIOXPN+j22kM7tHHQE44QWSlU0mw+hSsnarQSHa0h5bOqguGVd7BHd
cueMOMAS2N+6AV8jIoc8VI8E0gChbzCT9VG10szujzb1K0NTbNVLsDUN5nfasSZiGBY2IgNbakIV
vtx7qHwNqZlPVJex/9X1nOb+k7+aqDR15V38GTZ9i0xlFRJRblrEG+LJJYpcos29cueSLTKZtmyc
zgqvHWYtPBmibBEB+/mc+oD8iG7A7rYue9cMDRdEmTHyeIeaOZ4BtAYQBDNiQDkebvk8vfQTtqAj
LIEcYrlpsobNwFx/JU1ZnGew76VxRfHWW+olqC8d6m1bxnCfsorkxjZksPtOLKwgyIHSZj9q4Wpn
fxDx0QXV/oKwAu/20vG1A3OKj/ZJhbivu4/+FdO+0zxX/xkuAHvZt5f5wXYH2hh7SVy7lheld03V
rKlFDLuVsMxQVlU0M/S6WZeBsKQfIeA1EfjWWbtJmxr30cTuW9koJGzatF8RWa/rjfN0UQlw18Lx
8ZXTVORMU2W2PoasV6gXxt14oxrru4pj8EeB5ey+bYEZnBjKDCBcNqBLqNaxrg2vlaN/byYvp4nk
fdQndwh1XLxKlcNrGjTNRV5Qw5X3oPRCNAuDo8BWmz+9eg6JVt1FkTSf0l4c7KMa+DP3c4syYVSv
qeXlpqiTNmwoq4UQs30iH93Q5xGghYAebVvozn+p3rXtzyS3pmMHlusiKA7GQt//XGTAGjtNjbFS
d1xvzA1V3JZtVK+jogrCoNW5v2nzZMsaC3TXVQs61Wt3lI34WE1SGwdrNJZO2vnrqi475Gd19cA6
N7sfjC9MtfgvNa7RQpeeq20b5eoBIi/gJ60D1I5PTRc6Ug+NE91lFUMkdhrOESFbI4jdLalZ5ELc
m84rNWj+AWyRH2Zk+GEvU8PxFIiZO28fRD9j7cUxZHa2KlbdDqMN+PTgG19aD5kk6dTajRno0LSs
xbZUsfGFg9ZmXWagS6Gmadm4rbL6BTnJdl8LfUDGDMNjbfjxaVq7a40vaY/KM5oWopXZE7fyD9Pq
0OHYROrpkvWzUew5a2Rado+4ntOPsz7zVYb52vFBTNNsoH979Qa6j92MHigQh6z/QhvpoQBJaiWF
dqfJ1rkpYvxjqMMX3+OxqL+aSc3WVu5Yu8BOrYe/DKwNC4vLoUGkqrS6r0H3I0gCxMjH5EQAsWri
sx60KECQ2EvCK3KMOkSGJANE0pr1p44/J6FON2ijz5NIy+E3hc+/Wlj59VpmvLSj0rYRSG9X9BKe
7Gqyd5Pd/8N+9Ud53Ad/s7P1l3JE7knzMm2VTeLpf5nfFTbDxxbdcl7jxHa+oSVPQ89xKhyeFzpT
D7O7YTeveBoVaqy1vmRWDJpNv3ypezas+8wydzkr2T3UTuowmVh83z2gJNvPHhE2hfe5MV486jo5
lGb7L3MUVrqMQVCaRoG3I1nv620DbcnnAZH3XUcv0qmZTW49CbSS8ycbabq+D5tvNh9L+1VUagmW
nI7D+HIWgIKCX4nfmFetYhKIyrRK3Fb2vZoEpEgLiqShosmNTW5Z0zvHwMd+yGdpAL04wIhOQxE0
2kOr2ebRkWl8dkA0EZWSPajKYg9g3gLPqvSwjJ5sEEaPz90YhNTZabwNy4IHW09z5CJO2+5J143/
OAvee//mh+BU2A3KPfbpNrIMfpKjY53SvJzICIIYQRpT8iUZ6dASTQHq7h0wbZxi0ETOI5DrxiN9
GpBZCiijpJqT+NcFvzFYDspaWIDlwnxO+wDhaALy4p23+vcNwlCCQkkqVNUwA+8e0ADJdglMn4tU
d1IBMTm1K01BYs6MtHBwnT34m1FWbnb1bS21twA7sy2ZrvY0TX4yLV9Fo2uAIvYPjT+DRP2u0n1z
O03q1QC63R15z7YPkoCgi11Ks0lQ7xPkSz6wZkMldeMw9njGO1kIXUYuQUyF1Dof3DsqoDNGG9zB
FpaV1AQXAJzx+w0ZJBvuQfd6pZahs67NQNPsdfqamv9IVXP1awoDizTT8rFY9sbmhmrA4tp+A9W6
vv5bHdhcRFZOVWDX7mnEWDc6MhGwzy7UC7q4ENvT+kDVzwCOgDUB/xWo7v5mgkrNEoFL6kHhlLMk
x7nQmviaUN98GfPBSE7Xnisn1LXS+tOMrWP0yJ8gWQn6RuOWI5q5q0QSh0zDux9SFKV5azd1sTIL
PjHNw2c+1Lp5C0IBI+wts9lcOyCObd7mIOsxktEHJuX3AEtvI8Tc7HnKq/16RbqWq4+2G7rTFccC
2HNypB6a2MspNqsuV7RlVIX/noAB/8gnXJYFNJ4JQJY7EZxOS5s/EzDg9GZ5V9UeBOFQpKEmBelO
deVJS8DU3vbNPZncVk/WRukaS6yQ6nszGart4LZiUbfW6lImNgShhrf6XWQn2r73QHob2MgxmEV5
7sFrsyh1PdtTwLIr20uTopsM7OgLlUIJFw5kuTpUGe+OQVlUSPCAgKb0ETaJIOb+TRoc2D9kBKwM
ucMMtTiPDuKjeQUURt4w5B6mbeKV8cltR0BVfaXMEJIYIHj306A72HjJQwQDD8dSRng4Bm73ZEOe
c07xudgS9Lqj7SUwCMiTghvbzrX6GTSWPyD7E/2sY8Svahm/RX6O2zcDUfM80oduzR2SlvgzgbU5
Gwqo0T7t+53n98mttME82Eed8erGOsowoBUyZgVQRMFjMYCuIoz760nMDZ2FXfa9jOa9dQPilw3i
E+ZG74Poi42H6vSWTizjYmZa9WgbcbANNGTywDWTznFYVK2EcVncFUkpvsWd/yOOh/RWh+aI6EV9
NnvVA2vri8VcW0dtDtKaUEvb6EfcRbshjYyfGnQB8radTzS7MVEjH+zo5I8ukC/uQRZifAGP6onb
XLwmcph2tCjzi1NUBKqpItBFRdk68T1QfqmJokPn8oXONK2XL4gOO2E82eiMbLOf8rNbVgWvpiW0
BQ9y7aQKs98PTjCuoSfhPSom4wn5773pWrISRsm+BaPUFjq4RT/7dn6DZ0CSjds4stW26kQLje48
ux2KoQIguPreQ/oX60ZbX9axgZ1J3fYvBr5Psou+8TayEN26jz39CwPXBst89uh4+1H55R2qTE6N
MCG6iN/2tWWj3v4ucJNTZRtPQaT5z9BjfMbmsnsZx9RCfY0Sp9ISxT5JO0CPLbAzJ5ECfWvtgbKn
SM3tkCR8UVi8vQcg0VpbrQ6sOQS+Dgjul+sWgNiHGqq8YcYs8R0LU/yGZXODfYixyn08zoKgNI56
1fRPuVai9hdqTLZmql0NivrQAJmSveWax/YUCs2zZDu0KKn2hBnxI9mAFVILPyqHHQQTQMYI/cU7
bKX1DbA7cu8nRX30/EYhwIl/iai7OsyUkb5lrRta+tjsqyyKN0KUv8ZCNY++7wIfCAlOLMqa4dzV
sQ0lGpG+6VYXBqbrfKsCli5NxxGniOv+TYKF+gqwU0hxpV4GlnO/BwSxUuk9vhi2wD6w/y67CfFt
49cqqic7982XUgyoue1svpMdkMP3DjLIYSF9e0MbVz56KMCAaEkLrPGtnrBfoIott1hEy6Wh++n9
WI0gs8c/r5AFv4cWODuAquuZ+ugAnEWxRo1/s5SeAnMPsiYrHdD0EDdltqHcPR3qIJWHQKR7PqXz
Z1PMUC9b1ksFCYj7fgDbT91VEPESwTHyKu85YCYUSZJs6dVGs/uLF4pEEbVxY6h8zLIZ9uhho9F6
yKxDoeSVzqCx4i1mKZDYNYa1puz9EKTtzzgy55PJ0k2WBBY6mSyJa0cP//4OMtzP7yDbxabO1T3L
1EGY6/mf3kESm0unHH33UUs1PSyrorlPsMu+V6Z2xurTO5BJOUV11OLslloC04HtHqBx5RevMeic
zwChWOfCsB/AszO8yqiFFkcyGiuNGCpzv1sYBYSC0pRVd3QGQHp1B+UT0LNPNl/Gxgov5FVlNtmS
C7sFB04VxXfTYw0EA3fADTk/oGM4n2ix/enk6tPI28oNseXaaQJlRlg7BiulIgtoqLH5YosldNLj
ryVYpLYQs2zW5BWNydoULHs2MsuGMB+W92R3vOIV/MbiXkLy6wj5BtTlTcPNAIlpZhX6KWnH4hw4
qKiu7W6PhzQfn/vUlzuj612IDenG0bMLfgOsQLuOXa95ZJXMw7Sf/uHtrQxG/iYA3A4zJ27urRRY
5UlAZqepvLmtuR0tci7zr7x0t+r7AAQeZEBitkH6FrRgA7scLBPiR2PkteGnDmrmv1JLmad8GpOn
3i+szqHeonX+Mhp0FC5aBXvggWmfI/lqmJnauFqf7lVk1kvAlTwIO0bIptaZD02UPPZWkQvhD5T6
jUu/8+NjMfj5Fj/TR68S7JhaQ3wke9uZCMFX3NqgpN0KGapuj2B1sJ9cbA4IwFu7ub5LG/u7jCUe
erzxDwZicIfYNquVE2vqpcqAAeyV+xZY9ckrA7GsiwJyrZ6WhyzOOzD+oxbbGTx+JPzSAHwfFk+6
Ftp4Xj2QrS2qc5VYavYATDzZIWQDD9G4RwN4PcOxu13R+eY66wLtOR/kEd8n1GyAU4dy4rj991+d
7X4mBrI9NwgCEGZg6Wc5pvWJjo6hXMDqyoA9pjLNDz72XgvVtmrTTptLbLn027wx135iV+sUO0/k
T+znSQ/pp2GOiwYswt95aUeh67bVvQCwaFMIxJt7NfBTOkTbJoZuTOIpvLhADfLFjpLNaOjiqbOt
7hD7rVw4XYnKSNeCpo+wy6MllHisS3CYvfitGn+CJOgE+aTkS+1jaYzbs77NHMDpbDsTW2mhesdz
IbgEgh5gl6Vp3YJ1/IzHMyRa4pXegpA4TDTtTpp58RUvknhRAED0YOXtsOqAYD2Cl5/vBPRIdh30
TQEzVwYYWSMDu2tA2wsUen4TeOK1Xoxd+QCUllvo6k2lHg/TPK2erdgCYLcK2lvBWbmtzMzeZG1r
P5XFF8qy21i5rTtZim2kaval4V/JXHgNXn5Bt++iodh6TeeCp8iQ59iNa/AipBfbUE/iLX0li+2A
6snwQ5vG9LWVhli5cuS0+i8SgfjXoG3LRZUXycOILdgKoiXIlU8/2hTVzrsMoMODN5oopcAfdy5Q
FbEwdL146fIkDQM/qH/4d3nMDwgJiIcAki3ArnpIpk6ijKNk/mpEwnhbWMDizUBfLe0iRDn14mQi
sZXpLD7MLV7BNB0SqFWcMlV/7rQZTyCGhI46lvHh6ktndChBjqaNELzyIBC41FrprebKJMQ9FmBc
9+caIq9NTx239XMts/5xUN6i6nOEhJjkR00LupAGwWGXFNE9imq8vcT6Ce+4stsB8AexTdbmIdIJ
OFL3gFLP1cCq7qbObXnWLb4zbXDzkOjGuwn05XiQTBAT0djiPG54GcQL7Gr15bVs/VrP/slmWz3y
YIRvFZ477HkPTeoUNBibvs2UtqxGuRvAiYEbDY/pyALmLMvc+8CR/kHK7JFa+L9DWE0iuAuhKbYl
WwEQ5x00+pbUSSbQlqerNm2cFTUbx042mV4kK6iNTKRF7fwfBrEF30OBRC4bwL8eo0oHtTPkHHRI
jq7dqv3lTy0y0UGbJJbrfpA7Wdi7q+ndX/OFcSCv66BPczR6561H3v+6epip7665x5qFmURAYoKG
eg1UJBZRLKnuo7IdUGcJNrOmy61bQwfUY2ppWAfdx2PjbaM0sIFJY6fYM/XvWDfvymrgoat6fiTd
p6FUl2ZqTESmykau1RJDiM2FgAjY77NcoCyLbJr9Ysv2zAEnv2O6388HmbfQIgva09Uux7hfGHGB
SvvJTaT2uNQq5Hco0QTVojNg3uwQQ2iCLaYmLyBOkFTJfZHVyFcPplzUcTTejr1vny0tq25R07Ck
Fh3MXM9vCml+nf0TZrqo2y3EgnprXjjnNjFBgQgpqdXs40o9wfZPMOin2IdZ3s70LG8VFyp+FFCQ
owS5DJL4EeJneRBod2x6Eun4Ld2aiEmRahQdnDF+lTpiEm4VyEfN719yodT3PG6L0P0/xr5jy20c
2vZf7pxrMZMY3AmVU2W7bE+42nabGSQB5q9/G4dysUrX3a8nNMIBJJUlEjjYAcZJjz0UYY+DifwK
M8fhm4SXLUWYECpce1WlnScTBvQ4IeAr6kDCcx8OU6TSQ/3dYFftvgeJZRtzmAJo6QZUXv7X2ITp
duxK0A4bkXx2mHaAJ03xV++A1VT5+IuW8C56coT+a1DxyNfZQcEKce/Vk7xLkzoDSwwdIk++AreY
PLdT8dR4Rb21K1luc6x1PmN7e1+4mfsDzi7fGVy8XiwfZ2vgoiNFxCQWXzk8EihCSn/jy8L5Goch
8FWuwPElPIHu4NYNg9F6KL877LOeOBZOJrX0BH1V5EkSL7x3ws491vrENoMh/Fc3acBA8Y0fdRbn
gY7F2TMwiM2+yiy2iz07fUlK7288Kc0fGovvpQdcRdLiVN7hXXkcTcN4iEuQXSiiMyJgT7DJrVtY
Ozg8Cc9Sqx7rBhwF7NGbbRpW+ZPr4YmZsSn+6gv/E3fh/xlA2CQ0R/wfREn7mOMzfYWLQ77ivsUU
Miva6k6cXCwff/bUaMQebz27x+rQWU9J3H3Cz6lB3pKx72HrbsNoAv9ubIb11Hbsh1F2RTDhI9/n
0XAP10JtB19jf0NKGXYLXRekgsz7tkuz50nKMwlrJAWyJRE2PJvZ71vgqJfCYMPa7f59GQQirP0h
AwZarGuasP+z4PRj2xa7NZezB3wnS1t4D9ywkLQe1rxzip/Y1UUr34mwajNzZ49x2X4InfIJWTQz
6DSYwTUAFBR18XOcOpiE2Bd6ukeNumOLVn8o0AelgxjbUIW5A/KKByVcqOaOXMuvHXioYhlphv0D
DkYmWeGJlYHkMUSyPmXYLgHzB1rqSNRScqOlS5RD5Fb2vFzDfRPCcQLiHwMfccqr3A5AgEwC1kOL
dvY94Hl8cqChCRWWJMYxMSwTWhUStjBDo5AaPuqnBFbswQxlpxmi7ne3U1jPUAbKQaowtplm+M9R
FGsPTMQvuQL5dnDo2/daDZVeVU21eFoBgB4eqfp/BwG02QQ8938sMp05AMJe5jzkUL06l173BdLT
xYOEhgScufr6a+0Y5rq2AUDsp9r7ktUrkF7rr6NRdwfwBJONPiT1VyusfyQmYw9lWBTYuZUA46l2
Go3zHjOwdcteC1aPl9LRxAZ8tfSTVU81ftya/NlPbQAiuv3LF+zRbbL062Ro0JgqDPsBBkzAqdZF
cWz96DocKdrrcMBun9KsuACkWr3qgBcYOoseh8TDyWkGZwLVnDTdeMGBmwiIlNNacBCtJ95tqFd4
kQ05XVMcqbcJm0dLzdH9ngMWVUGY9MyCzIeLZSjyPevO6IAwU7BxB9A3Iyhqr7zr6wrrELuO1lj9
O7vZ9lUzODRcIEGsKJpYv4MtDMhaMIxWc5ZWCxorWKob3Iv4lkJyHCWfipE3sHpCcMHz5tm0DlSh
eBCXoLJmCv0QplGnPUvb77dAH2TITOJP7nXt3mASwNM6986mxvlqbnewmIaPinbup356wSfBRhP/
wQKMjl2e1tku7lFVw229s++wUzkuaHiRqqO1aITY90eYPP0NqNeqQYmiKl2WONAkrmN7MWgQwJbd
QXOy4UIXrPL4sZ6KQ+u21yZq71U1ixP8wd0GKg42aOcgI0w7+ksYeJAdGuR1VvQ3EUKLH0G13VCN
IuxwwL5kaO6oRsOLhI3z8KJruwPcCOEl5HebyWfHoi27Z+hYNPdZ7aWzjWoFUZQNmGn5nlhDVhyf
eOW3z6UVN0iDhli/29n0pXCNfw6L6jgLaLhQs+XxOpHYuJoHJrBybURdXpaLLPX31TL/1QCqfnYA
9RkCCpuLHLbjEKbXsSRXE9CwEBDSIXAiHK9xgEMbDZqEMc55IQM86tmpMSDFZ3TWOfeMcApEPGoX
ukA2xQf1sws3Fs6SkQAwIJ5IA5EW9PV1ho3JEdYbwy4Mi5+L7nadQDg+EkO4rpXwNnX0rc6DWprZ
kdroIpHeLrCVnythmJ7+aZ42+tlMEGTwzAk/SE03Tplfic8SUhCe2rTKsY/2GRuKLe1hkdu6txus
K2BGzO/gZ2jg1BR73mW4PzjyGe4Au6jlfxeZN27b1snOlTpULMYCey7bxKHvUqcSxagRMHGZthRH
7Znh4ojCgVdejxXoKtPC8JlKTSW0uSTeSlWcxYcphPxOFmV8nwpZ78CXA2+3j3ZSWTrBqMtcuaHQ
LwOycHdAoeczlN+psWJsZQbIql/MI6HJaL3G2cswQKZDvXt6j/iF4fBo+UjL56A2OURix+r28/IR
qF3P3GF1hUqLoflJgiCkPoLdZhWY6SC3i0gIyYzcVNs4fUCeY1torr6F60N5oYtU38Wl2pqyPHhj
d7lpv4mFvVMZxNj3bhv17V/G+0Lae6fumodejuUqA9Lt7BRZ+GLJcEe3rqYNi50v2nBLdzjGTQAc
3fZF6E16KWDzMt/5luGJ14cvoant4vAv7hvDU62M7rx4M4FO80m+r5CvLHoy08w//Q6z7ObLUPkb
4FOgM2D7n3NvLB5JIsnPq/HQGjpsqpSmEl0qbRTYJeahOkO+ii1h0OBq/SFP4asY9UjyQeYKnqZp
/LnU+xhW72V2TqjdM40Vy2HvptlDfGbqkskyxrf2d2luC6NqHZkRfOXfOqCJkstgGWfL/EO9MF/D
okxOy4h/nv7tJXOQFHF+zrIA2VttrytxVbq800elurmIrVJ9kUuFYFG+Tdzp75v2eQYWlliyQy4G
2/xVwVvkohvo448eOLAsdcojVaGVXT7YSbmiGl2yUa93N6MsV36DGV8p+NrDf9Yis0ClIYHxnK58
C5YOv67g8WB4/gXr/qV5FnmIs2kLlBu/tLE+PBDR3/fHx0SrJAzrdFATa6/LoP6o61COUBz/eKj5
eZDFmYKJ4U9jXQzzciHXIXR8cNAjvBUh19nQqp2dA/dEvYaqDfdW0whagKtrEDbRzeSLB9eq2Ope
m9QoLnnsmQE1yynvNwBLF3scmCdfnIk9+W7bPsLFvntys+ZCUZ3X+XvdabQ1VRuu2K5aDOTndWob
6/xXMPeuU3sjz587EzYODVBmKfxd1J52YNBCrwOohMZrodvhJgzbdkUYnRnC49YwEXQkGJQE5lng
PyIG/nnpmEDsx6rJ0nZYP+2iKHKfcbtLHuu4fyZeGzN8nKUaIQALBghsihe7quBFcSR6WxVH8yAY
liWPvDM3XPuSGl2+QzbuC90JAQi/3uupShckKj/c8CP8upcRFGIZhoHlIHOQVgJz5B1f5B0/gvgk
DjQOAF2N9hRIlz8RRkRuuNtyEl8pQsqQi5l+4bD8joW2tssd8butbdIKSwT1yha2GfG6LSw4XEEf
7XfwzUsQh+Om7U9v5W38QoWhsCiJniI/RQLBs6wHf4Bqpd8yYI9V1QQy5gEutiU2xg2286qNLkY6
8gtjyR6ZXA3CD6oj8s2DaRb+efDwLQqYErWkqWgWnFGOp1Q6z04Rj2vD4uNWqA1Rxozk0TSdwFU7
KLqEnjes8xTnY1TNxzp5rJCLpZqtwiKIXKzrpr1GvM1BMy5zSBXxT6+Sef6hstNqU8J/JhgHDv8l
3kAmT2KJijXE3cQ51JzxFDFwI4X+bAEz+DuKoFJhAJMyKVzsHKjlVbmPoE+vgC1g9r/CeCJ9nnDe
uUmTOIa0RJZs0yl1cJKs5c6WsaFfgTFka8ije83RGrPvNVXL0g/vyg5inlSd+iTEkZfcJvDivMxt
zI0g75x3/WGu95kfrScH9hGR20CTiFvswXGks61bCFvNr1rw8pUpeysG2wIsAI1hY1VmfoHMR3Hx
G5lfvLQy+4DqSZoHjaz8U+/5aJt7KByEMEgddvzvuW3uHylqmXiZk8bMQZOMfrmuFFtyVyyg+9lJ
24LcBiwc/z8Oi4tTo6Gib00aqw72FmVk7ymOLiCEFcfYtIPBLsQB6Ns0oLvvcvueKmwe8nK8W9p1
0XdI/stpS210z87C9v+Mx//sgIVxw6HkabjnGFgxti3HLNr2Br5M0Yh0J6BdwgXU5fdliIq6C9La
OAw4gjpQB42eo+d6V/N91PTf6VxOmxjMOiH4oA7pSIpWCugCmOAWbKhNDpX9lOdzALXwdoLcs6np
G4q3kRV4qsuAlGsrHScgeYS8Uam+5kj3ZPtkgHWxrYtc201QYoOm93TJ1fecLoWKQ1I8XoW9Vm2p
DZwvmBThG5rhy47BLdVtz04CL/PhEYx9HES9KFuCDJ84dmO1HwYf8MC5jTIqYWGOa68FOlPqHI/6
DqnZ0JY4BvMglIMVsKJwauBeO/jTrpYzgOatjY4EqIPaGrFN83IvEu8izdHlgYHnyxHoDB3qnapo
DZnHg8Sqw+NtVz3610bqoRhqezd8nFqxU7PfzjPXaSBdorKUqyhyxjXBL6uRQ1+xqC9CYTgt5SJF
JY4U3SZrHAsg0QybbQJ3Uo8aMUV9fQF0rNiZPfa+M+2mif07yFz4ezcb4b1L1Bwi37x1ZIqYQ03L
RZguKDtu7s5jqQNG3gbwlTAXdSsl7USgT+U9twK4TKwJH0qXWb1pqSd2WndbLlgOwbQ+6Lhl7JuB
TXe+32trYejVJwuwkMBrWfnDtMSG+SWO8bq02E3VOHzX1NcAJ0nGS4/j9Y3R2ukdayF9gTB/P2pc
n2caGa8++XAvhNR26aydLoFctMntc9UM14sNV7RNIr0xoDbq9RiEvdZUx33aPjfQOYDxGm62Omgk
yoTLs89I5fqwIEYi7gQo6lyjDppikFWCwI+Tz40aAI77qO5xfhSEvYtHA8ANF9dFes7RsMnUYCvg
HKne4ij6fb1XdRKf8/3K20KsPQ6WW5X+5iv7zkh2uePlg4A/iOX3G7r30e1yGfzO7HaZZxkcF2ER
tDb+MQ9djh9DCifwS/7xkg7+zxEY4d3SXuileBcms3jcwBECxngfO2gEtTmpzU4ZID1/mkQCYTcE
IrF+VpDluL5OX33pMqyf7Q2WpvwSaxOcrw/gYwHUFJRhpZ8j3mylaKLjclJ1c5ZFJ1105uXBoZJi
rRb4UgmUvkVkKJJyJsFmu/T0ZE3FOsFx6pT64WoRh6aOpVqnDqhRXg5VOnX/DWH9LXwgEag2tbHY
T24v3qmQO7Z2ktZYrPoQ3n5EBYoqqJVqY13PRKM8rqanEd+7wkWuSVGHYIM7rRIbFA+qhjh8OwPq
8pNqxERiVf3cY6N/mWvAq84TUtWCnOtp1K3Pie65a6MAE25maxFxiyhes0jsld2FPcPaUlHUVQ5V
BF8+MJGUEMHs5Bp1Id8CPuC+byRkr6FBFH7pucH9Lr03HYQ2vpnVTJJvA1RVdqSHAWxmuMeJ+yyM
8Sfpi0U7A3uqOXZpogGLdAZNSdW32GXKLIy7Yz6GIVK5bpsC+ZHIF+QvwKKf/HjNopCdBjusnj2v
epl9wd/aS2OsnlW8ZzrDN3eIkzV3dTg8TyXI6fZOSK85YarmRCU4IrentNLMKljqVJobqX8ZQ9Vp
hDVKpOnV5qbDHQbrOk+lXoa658alTo00T2YNxt7XzPk9Le23b4fe7TwNBHtgcM2gUAbZrwjesssR
ssyzi6gtd780/eOPkLP8UgzD63WbCFsOkvFpHQcW9kgl7YgBiV0tO5Z9jLMIxY6kNl9kqxDf50eq
0QA5amzXuOCNTi4fj2POjkLTnW9GBykLN1ek0qljWwNq9IDml9CYxLoMhh6QwGaQ6gPQqhy/451s
IIpq/1LDzalwvuHYja8srfTvcihPLaj1NIbUjz/6pz99g1VnyX3/RL8VGvQOR/975MBhqC4kDojC
pzzp+YGIl0TBtHNtwjmlImLSpfexGwDEaQ5pyCph4WpSaQBiYOJw+GwnbQwyJFU2PMO5YWJEodgB
BWLh6WN+7TkWPiHcBiEHwqxx7aexfkqqZE0R9VTaFypRCJW6sbhORVW68OoxMT8niY5D/k7eVfGY
XwZl8FpJM74HT2ZDfXSpbVgucZz+rpY2ObZAdsVxvFvaPk5kYCECHJ27M0v+pPUZTh06JKb7jmUn
t0PWfUVFasS55YRlq+p3QmT/gnddqnHuxxEsiqrORfVUTEzbLnGOOhdb4bQTcpLz99oVvLs0XtMi
kZOAgZSFLhipMLJN0gkKxzI7pZrTvxYlb7duqMOqPDRwBmpyLbCKPj4mMupeshA3yAheeptEOKiW
kFHDyh4+7apX75F3YSzdDNAoeKELQLAHpIrTB4oHGQj3aBNu3dTptPZ1Npmx5hCpp7VLDvSesrOf
1MqAStBpGdUZJc7JrChJNtRoqr2QThsiFU1V6qC2pXozF1UBD4+DUoNCuxAWyC9qL05HklUYnqKE
SeCj0YQ9SL2vVAR1Jkqg3zOSUwaZ80uuJKrp0g7wLM2r6EjtpZKyXjpj7tuAQzJjBZ3iu6j14u8S
NJxVHEl+7+dDfQHh2FuxrE6+55YLgbwu/9JyjiedC0Km63PrUwy1IQrwEmwNaGRYAYnF9PpCv9ey
67q97PO/lh80/UA9qxwP15O4KDewshBOi1N34NNE4CqxirgzkGehIl2sxEA2JuSWPDiWv3nXDcG9
HkerZkA8VHJ67cAR3QACCy0cxbaaEscGiQMlujjF19Dp9MtNc2qX4JDXg7+qCol1oh0eE6/B3kKz
PLjNoISzcOvksWy9tOMJ612qOG8npCfyApnhqN1QIw2be7C81qduCCwI/d13rqPfG2nfQ1IXR+F+
oxmBBBTzvlEdsBq6dkD47NoR6pkxj/BKec/qOj5E9UcTr9t6LLz8gJXvOwMwm6zAFp8vqtusMreu
3lQH2lrzCdKtIky0/SyQmuQO28raBK1e6RFTDNQJk3uf5cEcQm0QMbiOE9WQnjL4kgd4XvUb/LeP
MM9h3Vyitn4whoebEsWVcnICKPS/APMmNlYLP9Vl1bosaanU8mk6uSaY+WrR/I/L37yz/gLo3N4V
Nr6Sfwr7D69lQ7dlDdkO2Haq3ZkNZ8/NIjhBOhP/LDZx012rGUw1A3VoFf0/YnunwTlPRhfOQQfC
oT/c5PrSC6bOdmdtmdHyvH0N7YEVyco4rh4/62JPMjTUwqG7Al3HCKzNCdKVpYI9BpWf8EBW0Qik
FFC3mE+dDuQQeF9RMfcSF+my+I5i6CLsPLv28hRWaPPAXJThGgTbfFub7WeRA5JUxyYDZ7cuznHD
NTyR5Gfi9HfF8Mf2P8TTPOXbPLkFqF8NdTd83YY1afPlvebgvAF8bgaH9bfarNQ3TnMf6RcWqvZx
HA62b2ZZxqk+qr3NubzeWx/NqV79n8Z5fFU11gQ5Qj2VAfAtHM8o3L3o0pSpO5f+1Na99VJclVaA
H01uMU+wjK08awBTcyjXftPLS2l17TYboyZAek0iQ4g2Kg3SvZYkRCFOmghxyIVOV12o5NX5OMzD
9Ho6WaU0YLyg2pZZqCSAykP6B0y8m47lNehteAXDOa16G0sHjaDXfHsbgjX45lWQgpLx4Ipz1PH0
FEeJEW+paLV9eqog1OrvRRcmp0JY39yxKbbUAXtrWQZUpF4aArBLUyLfla2vqwiITF5VkcHsbcA9
wg6OBEboMqSiumsBHyK5kaV9mmJIzlYDnkX4XT6QLAmNlwCOzcGGOz53riFmjmzlI3fRTImx51oO
U2UiyGYOFiTQCdb3XePJ+4U5O3c0tbGXfK/plndPr4DtZXngBk6Nb94OdxhYB4Zxl4fd+EBvCVmd
ZpVP2PRSlQZwNT4ydWAwCmigmnDQwAPUzEyx6YmwbUCLYgXNy2ozC6MUYfmxPpppUA15uAZGYNMh
/XMC8gu/eipGYQUnxrk1aXHngEv0iapL2yCAdX0b/G6YSJwnsy/k6N4DIAJ11rGfflhRyFeD1Zdb
PbPwV4MGA/5Mb41xb1xk5Tir3u7q2VizLEr9IZmmDdF86eKDh4pcBTdPc1sP+V4g0WooYwrnWSOb
JtM71r4GJXtLF5eETyZQyX28NhV3IHvWbS/8vvRXlWWuJNw0sbmaNDDnkjq3X/0hxbIGyH4wzNYi
DLvvAL7HK1sa8ZPDa8h1eBK3V7OSd6HO9bXnjPYrr+NPQo+bT6bjloHZvzA4LPwAbd0L/KLnTxZu
XrtGj8eDjKrxno+dv8qbsfkWJnxvs6n5eyyK5xY5ktdphG52aU/9xS778iRGLrZQHNRf3MHMgz6b
2r8r9gJaF/vRVcDm0/zZ5Jg7yXDWbU4Qw64lcDS0UIwmdzzHvflK60Rq0rUGIjiR52AdpQ5tVIT0
7dcZ6van3hq9FEuXJWJ5BTX+5hXAAnUDU3P7la5O3nGsPz1YDM8+OqQHm3bYNRqf5l5ILjVPvAfz
OhvM6PhxRCnjfj2m43hodD+KX80xjD+zVH+MlTSCHoMjivRI/pw6HXQhNHhqv0XYbZevkABn2zkB
M+deKgjrXFMtkNHQ7FqbdXd6t5BzxxLXlnDj+3eYpW195Hg5MHxwIQVnmQ6DnY/t3aIsUySK9XEa
i7uOS9A9V3lkxesFM0Ql0C7bgA1euX2HM1piuIsdlGmPR2pa2pcqlYxpaANPzXLTgZSWuYl9BokE
hRwTXg3ou1WE26hgAM4tWDHqcacm3FLgjKsjBFrfcmx7ej3cvmt03MY74lG2c1o4vVvqooP1D/wR
ZKyPtZD+kUrUvbT9l5hlHE1L1es4NW0OmEYGcvf2Zupl2KANv98Ibl8MBjvqPS1vdKlS6ebNvhu9
DFleq9DTZ9jwmXho4TNT+/zm/vhml5dawv/Uhgy+b6+WV/njm1CfHKlPa7vM8G7cPASgYnvXMIEj
9KDWBN8ajAejklqWPpbIBps+w1U13Th2hez5MHlHkAe9bekByVUXwDQMSNL8APAc7BDQR43K+GtQ
g1y//z1otPEXrYZu21TeBXRs5ERw7sZXHqTV93T8q3FwEbIevD1SiB5Vb9lm194CkBvqXc6L8ane
j6eIBONBAavxk8bR7cBtdvZMK1+VnQXYZAKpWIDu2TkxWvOlba09gdTARE12ENdJZgKWyWFtOhjG
Cw0ffQ/eXQrLtgxn+Mw0HBkU+NaFwl1JPPsNEIF1to6RyFotMrKz1Cz1+Ia5rT3Ye3R2mX/RZXdH
CvhF0j8aWtaDPOHUm57bzbm2uH8uLCveFNLMvzBgIt9C61TqFxwgfSLwC5NeerFx13YVFIYgMI45
QXbEHQ19FU1QSaO4BRyTlcgOmhhx0z5x/D2hQDVtQMe3t5paRrpIwF+ShHkXKjVsvJZ61zmPOQzM
qN3yXRCEKK6zUnvbgtE7j6URQg37OBaGP5vO1mJI3kDUbNb3oyLo6nCVMZxoI5skPVIbqeTMHZU3
aQfHrGqvPdlJaM+6lX8SoCShSrggd1uvaH7cqFjSgJs2m5IIy1RDCR+dogBVYTmaoxO8+XyOGgev
n4DW1N3NzUEeAJvaIWr13fy26RMkfr3KXHc6dtB4vsodzp9cSZtRD33cWIm5kWvSSIewdGg1FqZ1
LCqojNARFgeUfTZRonqT558nIGqhSwJmsJVd/EIdlY+dkp8BxptNVn80pircjAbE9GMLoNoIHmEU
AWB3+GD67TVCT6HKbKWsC2Qnkq1tGOEpdvP63Be+u4Gec/xJU8sN0mJnXyFcqv9t4mAiaHk+vrRq
DBgX4UmvO4yxoVdYu378qdZBkYkMLHMAYsH6m0hSihrVwgwOtGr/59I0lxQtCqRf/bxUWTMhYWg7
c6yRcbBl6qpbke/IrdEI1RczksL2872wnfMSdzOMOqD5iFzSEpMi/dSv3V5LVyDBl9cNt903h9pr
4nnDPSu6bqUT6s9UdvQ0m8NpDy4g+vAuPJKdBI5UgW0cjUFrru26nxPwh4B4wKaVdqwJlgAbqtL2
0pJ2sWlUL+11qdfE8fmONqYjkpCbQjP/ZewSvIxdZl5eaHndugKH9N9XN4b90d0KqxtHd4GtBphG
1x1YptzI2JuNH7Uxs9uLPUkfZh6cP9AlTiE43rup866NOooRyNfCSu9i0oeiOGMo38fhmVo8IJe0
8kKZ3rV+grNElaw0Euluecns/cC94hPSfo+eSlhOTecDmYS8mVcydh5MLLDmRCUgSqUfWV9opJ2B
zmL2bfGp/u8jCzZeX/NtJE09fHxNV8fZFaVVM3eEuN1kfsk+juxY8kgB9G6bsfvju11Gfny3QEZB
AIvEtlKIzoVV9LMs6vBidq75SdWmKAovZPnx1gfC/dxHkfrvyI/jwNV5Nwv1vY3ThB5eqMajdH4F
EH7HIIo6/6Re5p8G5wj/+DIf3x7V3t76x7c3+XI18DY+d7nnQP+lNivvhJMi7R5442LNa6d6jrCi
WCe8qZ657l7blt6lRHFaJ63zv3/tmWKIl/kYlfzw83//xzFN6CBaru95PkBVFugsH7WD8qmKkmxg
8FL0Qp5l+9I2rGkVZWA7B2Wmg/kI1dMB5DVytJsSDt/3qWu2ugWe35SE45d6gryFSqzFcdVgGTm0
+0hAhESinVRtqH2Jx7n1u/aP8TQPBOJ/9j4eoATIgSijs7NDBrYlAXmWukf18a3/tr6AepYxtaID
38xL1aSJsJ4zweXUPO2BSGuGASUTTyQQ91P0aVkYf5llB4+7yi6ePkZJxwOiTvlOO9P4l62iYFDH
nxKfPYTRCJVS0z+AQFnCH/D3xau68lJnsHpLfeikLh2ZP8EvFwJaBaB01AyHZbAxqMg+jmLcAcf6
XZAD9iJgeNRCr+C3yD/8+5fGsH335msDzho+vm5YPpag+Nbc3ixDo0lqnLU/jECdOVBUb3Oegr2V
NSe7GuV8oWqUZThrMpBhOk3CRJF346+2bLUNBYLvK0/UezPuH6vzVDSM5sNX7xfT/75uEhxrHVo7
OwFiQ5mVnLAKMk4cSkt1sNSp8aZqDxnOy3+PpYibsHezOAziTwrvDHUYyKLAEwZOdExdEpK/W+ow
IgwDu6+MNbUtHUv1pq2xO6juJgOEAqvxwY/Bb3ONkt3TpZkmdp916c6DyOZ5aTdTMwE4Lv3SqYCl
PekbJMXxzNncdFhmtjNDMHiW9qbLYBGUjffCT+UDIONyFfM8/A4sJPIbkM4QRtUEsu7K51pGw65g
bnugWN2FBNdbbCoS+2e47qwpeXFyQ+xxgIj/EiNJP0FP93OjpHAKIX/cBLS5Y19aH75j9OVdLvPX
OIuSy/D1pnWpUqnVcm3V5xDW8ekXQyPj0gEx35/Hz78k+Jo08PuVhrureR+7G5G48drIYElEP/WO
P7kxtLDzzq7Puo7NBzVTlG/7v5oCp7hOVwLlAPpwe5qLLK26U+ynoL2E5did/NxURRVQ42e6BSDp
O9Uo8N1wU+TAZFNrbUGIjiiApLrMoYm2zczubwemx6dZiZmK8xE/STq/U2aORDKHv2uD5jYw5b4G
zSYzABq0XDvxOoYNyRc77dwTN5t2ZUVi/IJVvLPKkxZQJ1XF04i5ZfxFt2LvNJZVCzJFBUkI4UKK
Kumyo+xFuE39uHxBmjYLIpe7P20FQWxG6y9kFu2V60BYY4mtq/Yai/MGA/IOxqEKdWA14RWUQhcN
vt0s8cQjbsLJcXCQMwaGWDOKPNCGIYjaT7OmYd+UGWSuwqtsYVGJa4naOncqTj7/fNN8U835sOMS
vJ7Bg653HWg+Sx/j0EvXTAnR0MXNIEwFbLlebWFJBj9gOTbRrqqz8BBjBwcOt8DREMj7HtBwhsme
iaWDrG7zVMNTcwPxImPT6jHoIiCeXVq4EV8oJGL9eFYDZuLPEky9gKlsey6M48KV6rMaJ+AZTmJT
ZD5mg+cbEpVZMkjjVWk5BFDO2ubCB37CTvCorfyoPNElC6vyZIIyVkHjG8WlB7anHyKpZx4O5Map
R4ZydzvFUqfSuyniRC8ggAOxaN4k4KmV9i9YTu40qMb8svUUdnvlXIgHtLzFqK7ec43XQusir976
ne3P1IapE7+QBwLLf6E2EN3ghn3wR+ICxkZ6WG5pAPEb3s2ia24wyEncdUDknSYJV1dlYBk7uChI
60Mn6+NUI9XMHA2snC5O2rWbQS+W4ihE16BL7I7lC+wGoB1qeuURah3TObISwFPjrgYwDagZMV3C
us/dNTh/450LOzvkLIUT1D4f70p1oRJdkL3gsMKwleccgi0kZcwgdEcb5w0XalpiqQT+3PvpqG2y
ut8YrBbmWzMLj75KwJtLCMhooOfNXxuFsFi+bvTVmgBchy42YqiDxlHHbDf+p5h5MoqkMZy9ghfd
HgHarU900Xugc7xPcVddG6hVa1Fd2qhKHf+1DdL6atplsmX0MpmwWLsZ4HMa3FAGMzjXbJrO8247
FvIgcQ5Zamxg4Ggdb8ZrRJVN1Cw1WLnzLMtYgH3EHjqKSWL/XYjBCUQBZUIwmfxHAf2qQ8RYuzXj
uns1oSVBOnE3EUafwRtKReSdwLPGy38sES1n7iH0MQdrQeYyverdHIJb/f76czI4gGpvTJuFfPMf
2DYUshB3OmLk0FQwn7ySdoiWE4G044S+dw4hKq7NpJ149KKVbYNSAicBkGaRrXA2YMRbn5Yq+bBx
YCLnXgtoj3e95HNT9xHbpFhlwmDO8ttxhvGTeA8DbArqNnW5Xlb8latf22h1Txdq64BvW9MugIL7
ro221EYhNF9i+t+uO1TmRxBjnPLsqTSMYT8ChgR/2N8EZcjtsJXmhd6W2ujiDvY9QJ/hmWpJXNT3
2PGtl0E3E1FHVmbhu4l6P0ZCGxitHt6DOcffkSOFqeQFAVhhfqC74X3fpQIrXFVNax7uWuikzDHC
7Pw5xmGQMLx+EtF1r6QN2cPPE/yL/KUUunMH4R4wApRmJGjfcqONyHn3qjr+Dou9yrmL2+HbIN3u
tGhDzbJQRWod88E5UPusCBVl7FXKND+1Ls/ONZaus25C6kAUBlozzZaUEXRlQZN5jgmkGbxNRQoP
Es+zn9iQ1c/cKHYU1UlgmKcR4sNUpTniBFIo5I9qMSjuQCwoPqpT6Xe5S0pWuobsd1y0n0MIXDYB
tc3a5lQ0KnPCOmJYxTm8/+hWTheQrqb7oXm4eRLYTt0EGiCd+3eheMBirwFjweVxYCKbfG/b8+OD
mh0HmxHB+juvmv4fZ1+y5Daubfsvd/wYwRYkB3eivs1Mp5uyPWG4fMrs+55ffxc2ZIHJUladeBMG
dgtIypRIYO+12gswrjZKODYnwCW2F1LhI2kvueO0lwhsu82KZDw2TXu1yb6QtPCTOjJQqhgASusM
0FBg/UQ+0x8YuHX5JGIoY1wwsNES/uYjp6HplSj5QrnFumiJMk1gf8oitww89AAVmbrTQuBfqmV8
JczhJhqD62iZLwQ+TBcPjSjbPKzqLYkEQ5wGxYtl+rcgHaXq14DpIqiKwHLA3M5FHTrO+uli8aN9
GuEUeThr4OUzekXfk95XDFQICRf86JYiLqDCAIoRw3uQzOg52O8Yew93VzztLIR8pGNPeWmKOGZP
tZ0a+5lODMkddeFYjIxsXRCL+bW3iqe4OdJXXmTExlqz6ps41oUBnCdY6SuPRGkl5//PWD3Fkf6U
59g09Iyt6K2lNtuQ4SyblDPihaRGFUmHtultj8fsZ9l6SwbyDjjo+j8bigx1qfXke0rYrNFXj08D
TYNbIhhMr2gkcn4kJau3FfhOcfCYgfW3RxVpZ4Xhnz7gAleN68avKGjBWWcF9p9b4JBo9o8QrY4i
MAdOyEsVmxdw+G5GJ85ydZ1N+AJMnXDYuoBhxHGP3vstzgCi/tKpVndJAe4QjGhXEOaaG6RVeOtN
pm/MIkzWFLJMMZNRCS2yCV1fKoC+AbyeVyv8pl+5+oBkOFlehKcdqBS1AmIGDYWLMb2AS6Q5ku/M
RdMr4GIWrrPWc8OdVtI+FON0AvvrUeQS5nsyH1DCx35EdVNi7gxqnqcCOaqK01CgvwUNMbrCeEnd
ssROFM3N6uloSK4yknQisaF4DaCEgEtMuycO32wZRgC0Gyyx1vyjAtIVmXLagsFOk3YmLyEHqoc9
9CiwwPPFt2jIFHZ5e2j1zsdOcWsF0RbwA+qVpd+oo40usvVN67FZ3/K62YWBglzzq3QFRqiC2+ig
Xocgqjl1QQPgncg8ynM1QR7HC+EWukciOjY32NE1RHzLy+KkG43iwmo34C9Lj3ptX/k3wSfXDfxz
k4McXuWcWVHqCn3ulP7Zc9DHWPGtVK7PanMAuBv05E96FXlIr7Hpob/MX2bl2k8B/ME8nJZm1dA+
KdkwfgKfltjPBBc5CtcAi7YlxC7p1pvu+MmabLGhSW5elKVb2gNhGrCEKBuoxkU2CpduHb99wGMy
brTDcG3lSghI1LESTE0AZ//S2T56WwhAj4ujYWC/sC7qD+SG0hvh4WF/IljfRTKOqWI8FfmI3233
W+bw/yuc+b/QJajBlaIBhRh/cb91dtjE+xTcUuuSeTe/psA9B3Y1PpAb6csit19841BPWvIiNXwS
hoqXE9lJH8cAr+fNOzvSUQqaREeRLsoIkId0NAm+2DYJNpZox0Y0YYyld55t4FSyU0PY0a+2xWHF
BJAfbPiQbhFIom40434srfEbvgk1gJ8CsCyjvtduzG/yjbqUywMQbleOGjnA/uJ4LYLVomkBX0P0
F0R1ETv4l40S/C8uDFJcxlGIroDcWxQEsQD9JVUKTrohQXOGnVwnfqGRFMFwitqQEcXD0k+NkvQq
RGVEi3iheIeu1L2jdJEJaIRKfxDctPEzhZKKfGsDkLgrkhcTzSzkGYU66jAq76RTjUDNSwGGujcP
ft3iSA6SxWsMeksFBmSbAuGS4UbDTjoUzUuzk5siQjhX8YiwjdHWzWttlQWAOzgRjmpd2zJxvmSB
Ze7UoG2P5FH47Q0b/O5hZqO5s3N97kHPfPgtvkaRaS9zqICnXFnDnv49E1tnG7tS6yOJBShUNZxn
fi79yLqyuFUBN4uzDK8ApnQ8OvWR/nnVBLxJb93ov9g1q/fdTJ6Nwinb20n7wW/EpEpf3iaVa6Pk
fFJyqxTfWRsOGgjiOsExh5aPH6JRC06jUuD/zCrtP2zLPTZhnP5sHOxwDYk7zDxY0iqrMvWdzcBb
jCo9C3cVm4aN7B0a9L5DozpIdaXOMwArl+HXl6LGARxdvRp9lQ4p3qp/SYRiA+CINBaw3HRnOqaq
is1+TjwvGtUAeNrZ9UfSAEEgWytKHx6pTU36E28fuWi58O8aDXXGYDJA1WRzAf6dsanxCn50+Q/a
HwAvN/o8i0B/escBVaHjOjCrvzn47Psig6NP9d40NLEqJcr3ZhQmL7QonEiPmwi1uDiqRmddYoAM
tjAAN0erJR0P6HBn+kIqGYDW/WRVALJ4y5yqsK66Vm2CQMlPQmxRXHxuwInYd5dMzcFya+u/3KGu
Dgu+ODdVomPK+q+kF9RwNATb6i/8ouJwgTPICTI5vwCRJXfWEyDiWi0QFOjbcrZvvpTzKsjOUfhE
O+niq5X6fJdfzL3uXVurd0+FZqzt3Ac2LY4FXtxRT1/YGAeAM7AN4OoouPMkC/cDmqD/JHRVDjJN
XdDzmJYFNqYRKAX4Sf2BFpwU03PJwB2xlDTnR5kU6VMM+E2UsjpfHAs7elrMACsE0IfXNs0+ElKV
mnuAgtXb5hBwzD0Vp+pRkYR/2GGUnsEI6G9IX1XqLRxApx06CpNZuFbrzSFEB6qa6djTxunJFkXK
QBcE+CUqUUv9iHvzDN2tXr0HBSAIObmITZbkKcmLjy0e3eu1PoJUOWqqDxTax/j591mgHyujyT5N
SdLs0RF0C7XjatxFYxWeUSUOfGlAMQNs0kq3rFIqY+Mqcf7k58D7x9l5CjC56Qf2SH8Bxz7A7lnq
VNiLBbsmQNUr9SBqc61j2Yz5K9Xkmh46TKMSnadUk0sX8reyST2gohmb8uW50NIcjX54pP/n81Hb
VJelsjgRxbGoajDdNXXHJibCnz9ew8yv//d/tP9nBg0AE4fGB4VAjfZQNFu5qo5n/rQ/khR0ndXs
AXGmrkpwxO5UbC1NG2rAIkfcQx+pW0tNwSLuAJF0yA+K3pZ7XQmUMx0ZlnnniZE4MlRDJV4BRU3Z
CpmcLMJkkEHgY9iZKojhnkwnuPoqSuYdZ0q/LUam0WXfArBtrDIWZEtrXWYfhzBLdjIvmkCrbkdL
ImWhFOykx744GpV6eexpasNzXab6iz6CNjaevgOHHbgGDTP2KD1yvtnmFjtIFrbQ634TmQVwQnjF
PJXNB9lrD8i1V9IYDGVWKASc0GcEh9RxQMYRpMbKsAzrY48f4XOvxb9Q79Xjr5olfwaGkx2FmLf5
n/GkZkdV71Hhr+CRZQv4wnoNHNlkE5RqDohKdLWL1jmPt78GR/qYRIscfZgkUwBrrHwjLLiB09cD
sLWQT6+fQQhXrrRc8UARDZF0NUp1ZwacUzZ4R6BbGHBqh68AJeyVj6lntDuDpa8Bp+c0CjUHywMD
Yicn7wRT0nf8q5svAA9TPnAvUtuZ/5yVTSgIw91+SHZu7eHD45uwzAPoLF1IlFbaoiWxr+Js45oe
Y9+HvG3WhY7Clomjgw6sUFbZ5DdXY1SDT3hmPteTWnyrrdrYdR5r9hp3Q2HhbqxZ+bmbiuYCMpZm
Tfoc9ISreCybq+kbf4kZ3BJQ2IPqWU96mf9Ba/IAfy8lshUgHk6NfAdgsvKUKi465wHrhmZSJ7uw
arpdvDLNZyIZSAf0L/NoqPbWNECBCnTs3xHSRbWYV68ooVXie9HUGbYgpLLgU2U4KT3gyzF7dvsW
hJthn14BqmJ90YbyOOR98WoCwvpzCXLkyLG+uIZtPheR9YV8RoaWw0aPsjUZJ/AI7ic/1bZkVSK7
BoJUpRxEKM9flE6C7lZk4vl94Cu+4otweGrLDrcKPVrbxnLvACXli16lNqBzULOb1Ab7CtAw3C/U
B0310xNwYHX1xNzcwImu025ABFReG4LUoCFdIjxp8V6hlwhbXc6TpjYieOYnhpRnjMNLYpT1anxm
eoNTDN65R7sGs1Y8ueHQDUDK2kmneZTUKqqnbm6HF6X9pfHbEruoRcGRBeLyTPIIWph1CGyqdcfN
0kAj0pEfiVJXyDTSxzSMHE3R3miufQdbqZp57jN0IJS+9odRxfaJLnpnsxOaqm8i6bS7VfqRCzm/
q7OyvsnAg1vXQPV5m5EChZ3CJ0PNd5k6/vHIb6GTM1tq/1L13eeKw7OC1xEoU3EPkJI2wA7UmDk3
zNYuUfqTih+cG7ZrqjwPXTQcBYIr/mZvcZSGwkSGexzphDfQCZ+BNYifLIJ7pRCZQfhQHGpNbhPU
vb4Z8Zx+ekjPOBHGnh9+UnoHuPkchW/GxsjFDNxvW1a0GtpQC9BC7TV0x+FxFzudp7yYfg8Ls2W4
JcOzJ4CcOjwP12lvnsirz8qT107anqwhGKfwr8GtJJMLjURiGopsyzlmif82HVi+bwkpgYeCxNwC
e1q2ATCa9RyarAQEAnZjRM2owoJjBRxlPLCjELWcVNxYKnX0fUwztHHdi1M9bwyODfdjrZNuVMWa
dnRrZjV+hOLKmtdG4O6rZ/iVBYQBMMX4jVvJWjAc4/lqRdYmtcyPnQEihRC3cX0d3ULjZnIPvqFM
GzcLvyhTGXzswaJySULdWxdtMX6/622/TC4BKpTXbpBOUk/+reXtbiAeAEVQUO/VnJTCGfC7zAnQ
uRj3QPSbqA2QtpUdrz253IW2qeVOM9eTr1QBTswDQPgA9Grs4AMvj+Md0qVwMyZGUrcorCZxCIHB
XTX6kdyoLlu6RamVVispy1SUPoxxigTIehH7yG2hW6R/O/fCl0RZJ05TL1zu8aTXLAPsxbbdbuw7
iINJEBCP4B1mFnK3Smy7B40KCi2OFQGKJpwOUuDME9Vc9dmy8WxrA06EblVctQIElZ3oB7q5kfcw
jwx069MDtEBEiPswcrR9TzvQXdCAe7XVhPII7AnHuYnnODviuLwB4LXp6JiLIxepUJysigpauVbF
CZNvYn+fjf0l1EP/j6bqjzXaVF5ZZYyfqrBYD42mfEkU9I8NTRqtSGzHOD1mSVZtSBxzHFX5bsT2
JMYV0A4oJYkpG0TKPGn6Z38qokNmTqtcH8uTYqfmGVsAuNDofnGAGzPTeVy0AfVV4ZnLNHi3G9tQ
CDm6ZFnELM0omWK70gQTxD33wzgxDc0oUyxWzNdJacgtbBW/QtHcmyWzIQaZsB0M3303vOSGulbS
tsCutzYBsYIPAwDk454mSIoV4I9/D9U4Kc4xjtGxG8YdxFArdWNVT9jMJfvSn+RlavIUkzi96oCV
oRqOmTuh+PA+sVyI9KZkRctGZ01DgA9tWoOBtaj1gK/vKTaIMN6AbXSh5l7NTGBwhASoRxAdRR1h
Q5cHSGAOgd3BA6IRrOGcWZlUBOwhZ5A6Cv09g5OMwSZLUEqg2eDSDTl8FnYO8ie1QifNUJ1JQ11b
omELXcHDtQ/PspFLBqq+vepAtHHOJkCsgnHcAf3Ob9BIiSEpUCLToo/PE8AopAuqeecwkwJHkut0
QBOuQ2xDzPKR8wxwUskzgO800TLfzIVC5NqERU46KMFt+rdrC2u13t2gkKIL7d4WXag2G7EVrDVb
sKAYp6Jj2PuVW8a0+xwETn5w0viziJBWGrEOsGtg02ObmbmlPeQEadEOZZzE5rICFtMo8c9saCP/
pOhrFM6nlxEsn/gJxy3PhS4p6J7aFagvsnWsgtguJ7nk9gno2+Zu9Dv1OFjTntwNFg8iEBugQH81
CyfY205l7rOsmS7Azp01q2Vd1AGvhW9KK3Y2rrvE9zbUvCY72KjTDWVb7QV3BThCxS42BZBeimhs
QmuSpfoAYnLtWQcciSqoiy8BsNxkQG1Yn6Oudfd0HCpPSztW9xfVda4VinsOUq82gPTfkdxkQDYI
G/y04Gl7yDYyA528ikPYzPBEisweP4MDodjPsJKpdk8gGNOQyvj0MU/2Tqh9lmV/wsXW9W4NWs96
w3gvGnWhqTWqjuJoAlQtb1JDjx/rBeQiWYy8YysQOAzY/uQx+t1d4DAuwikH6plBYuS1B08b7JPu
KtjvqDLc0UvZsnIcXvPLQkciGZxpBE+boe5wWIFY0nWThkcCEUJaSi5jxDTGPTkqqhBKTnJGkW+2
osLPNy6KL3CfHYO7uG1M9cLCDhhQpjJ9BhentR/MVr28b6YQ8mnCELTQPAOJdh2qvA97EGnIQC4g
cbZRlsUdSXmfCXWBwbazm2Zd8Q2Phl/QbAI6EafbSFU8+TO9AzYaC+UTv3UD/wx5JKno4kbNLEdh
oTZpRXk7+JLHQidEmVPlTzt8BrrIdd3jm0YHQEm4nUBKt82ACwYE+mD8UvolWm0HzTzqQzZ8Seqm
WmmmFV7Jag6AXcBh9wsZ+c5r3ZSf41qLP3q1sSWtzQL/WbGc7zZw/7/0wIo8A1AZxIo8n68DIhKV
hAbOkzGbnJyscnKy4sSpAtsSypu1rmQfCx2Mvbzgt8sBwVSO9ZYkuhRU+UtDUHGBJyv2p/ws7SkX
we1ZOQDmCIOj1VfbhctCLFy3GS6UQcmTJN69FzebejYLtv9QtmEDVsUuV4Vr/4nP99Z7LzrCLTwf
zXrxZ53lj7rfpc7WwYqtV42x/rc8NAP1tz9s738Y7ho9ijVojwxVS8Ad/lVqHyOtApu1G94uaIUY
Tu/qYreLAddWq/MQClZ9kNWkWqiuZC4akbOIIxn4tUkqnOQ0NCuZkzqAmWQxFFq+qpkslTIH6eTS
3l+q9KEQusxWNVsBmeQMcpULHb34trVB8nh/N8lZd8t+Z6Z5uo8TVz/bzqSfQz4ikUMRAwym4cBn
3JIxBzLZ1eoVbSL2SYbpZYc/NplBOJMsMwQFIEZDL36ZecsUcuaEZpIWSmM3TrSJc5avhciXRC4U
RzoZMZtAroE5xk8r9OqdVMlUswhKs1zD75csX80iix7FP7IcOyTAiW8AFDcyHT+fOJRh6952E4yA
zbdA48PNYwwsaGVkKMEM000LSAUc4XIoP9R8ohuBgvQenQgtz1HHwMhXTZzLDCOQ5fy8wt1tBlLO
XBnYjqGBeaYjA120XBuuBlDGhIs0UILwnqUYK/AhVjuUx7+gVnq6puUAEjXHVwCZ4AMAHPvhePth
VUD8cNUBwHJkdpevXVYHoMYrNrSjQNsNVN0Wa3pwVZV8I3Yl3urIrUhBl66pervxB1M/V1ZgnM2o
ctAyyeVoMvFnVbbOfwA1hW4RbiaD8CFZ+BTcNLMHlXEGrRPAQaIPC/Us8yKKHKWud9ps25sZGMN5
OrlCsYS7ThpmS6dcj1Z+D1NYCsqvwGYHn1fz2zhAPbv8IkUaSR0AOwpw3aADcGGgWNIleJQu8CT8
Ow0FS5F8BnPagyg6OTC+wVcAtEZcmF0bp4WOrKByeuPHw8h5Fst1alEAL5OUMo10lDqR1Q4qwAXo
q6X+7Wwyncwkde9PSVkb3QLQkF+pAEnXUpzEqdozjgC6D30PMmYO/IHysGobgQLy2I128c1rnpwx
Sr/i7qM9DekIOA+ultFWNYjobEDFuTp6FbHWied28VhOD81gaFm74zSA+vz3U30RBFoMUs/78zs5
pvRUL71IKR7l82gExRqe8SlGPIv7aYrte74dQEqKE8/4f9sekF58MTZfzCyRXIabVM2uydRv4IBJ
zwO/0AhAgsC0oiFd2qlMz0xz0nMw4NZ55dqViQP7rAI64t1TOi1ipEgjOQ2IJX0cXGfBDvl+9ZlW
nJSoqz9gt7f6EKe2UJFE+rvXA9Wtgsv3ZkH3PDYeSjd6b5qrSWPVx8iYxvPgR+HKHNrqo9KE1UcA
037WfQOgK1ylhpmyj8HttiYjRXXgOE8sxfhAHihGirZgs4125KF7nvscKuqOjORvjfwG1IizI+nk
pGSlqLDTxaSsGv2Trw5JY3318qrYl207XJTAHC4GQFsBVWFGW6nTgbdxkSL5udw5jtwcO/Fg2+QS
eZCvlWQ4+ieljAUbzgr4+sqJVDJi4UYircI0xwg89MhMOpGUgp3C26hFGB5HXffPmab454RfaEQ6
HP8GZ0fDOZcNpDXs+r7xK5wsyleP4h7pKNd/EyLnA2H2x2qksxpQVo+ctzoso6Nl4QdS5dJdNTKF
P/fiL5AuIHMSXiSRK06rjym+Da56BDBiQMjd8khR5rgH0Exvc+AQ1dgUWgDyOTwevKZjqTxjN3bd
uU3w2vALPiH9WBgZOBe4B12ASoAyxyipt+AbjwHVrQK/FQ0owYlCyEfBYVyntc0Lqcq+A4C/XX8Q
AWOYAG4k7jQxrcjsgMGwb8MeeFGYl3RV5D5F2OK7kjTguIFWJ/z5clo/Mo7Zg9WpKfquOxSTbMDh
qtzO9Om0f+DAk4lTXkhaQOo6hgXG7yJDQQJH3m3j0BEYvNJ5BDs1xctQ6TsF6i1eBiyS3OdfViDI
uWWsKF7gIYk2lpdZLQOg3oKtalS3lVJIX1qobaTV8FVSyLLYgeLoFS7npxT3qaKLOlX+c+yV8TNK
wuNn2xijTRKD2sPP/OS50azBBE2rp+y0HDumHfchRwrJp4ChaF4F0yr0wpmGZrKxAI/7JBOTutaa
1wal5iezjpGXpsBJvL9G5Vq7k3nJ4Fes2YJPHt0W9+VRFtDJWIchTf8iPfnSKB7Ql+Jb6poSkatM
2dfhLmBKcSG9WKrStYAhYkNyAOPPCN6g+zvgmJqyIVGslN6BQs+MlYik+ejVm4Z+FbO/XSTeAb7E
aezaPbBz0iu2ZdOrrbToquAijaq4ddcTvy+XOjJY3I8BBqdf1cBDAsHseFokmImADtv70/SDQkn/
KB1KmCb00YbeVq5iloQvKnNs92JoK+nwKGXV5dO21xMGEhQsk1xkhEzJ8uIP8I6Hh0dJyC1maXQC
DxcQ3PhLfZROvkXYdobPo1wdmqm7fhpPj142BYzJpq+sk28a4/dGTXDL1dT5uY+j7NOYjM9O5iVf
fY4K69WhCey6MLXQ0Ve67kleMqONla2UadQHVaRs8zz1TqiJ8U4inuTRGxRU5eGvmzxnObVMxSSk
pSAaUQyNlu5SST6dDpQ7kXM2m2J8VQrfn613NssshFIYcgEzL7FC2/b+UhuUVIRqhh4ZPAvutCL/
cwiH5EIqukSGp9WrpYzfMHOjlq63Cln12x7TkOLnwyqL0RICUi2ZxOczSpFGi3lbI/gVm92wm+kf
TkXBVpAe3Ro7YiTN1qxxZIJZivvE5U/FD5WzXMQjJ7nOEeB9YBWo94/WOpuPzBQWdIp4Qx9NMXt/
pJneVKOywLn39jNYiBQh5ozvby690NDs9Z05gVsLzA76NtWAWpKB5fSKqj396qW+cZWikbkNnkZB
iEYGcnFxj8zb5OHN8NujOficlgZbA0+Lk7JXCiuYa42rHpsG44rTfW8CVAqtaRahlBOqbv2t5IQW
pBKBCV9dkQNRwUvPD6N6gLft28iKZ6+EHOWqM8VHd41vJuDQQDrKSSNaOo1qRzuNDv8S4q+NVGJ5
YMi0T0Fn7hahYnn0Ng7ALRWTz1+sfPtmb5DI+fato8RysaYOSpyudF5nb4/RKMEWx17lmmGz9aro
ibOPyvw7SXTx4wGl9jRExzkox1C6GjLPO1q5m90MwkdzLW1juajVnQUKU+BGAYizohXzYwbkBD6X
iM87VOQ3U4AaPq6kKYRT5eg2rUXtcgXdO1ZXXsmHryCq0BNCzgr/Vjb9sVLavxjO/U5FAkScil/Q
ZGxc8qjD1o3pqziNBK3oipRiKJ06lf2Mkz7ey2AySpHCSGeO6G0PUE9zn+KRa+Dq4WGMzI//MCst
rQToy1pmFyO114pNngT4klM1bPXjQjf1dAtuFf6wJZ18whzL9Kaj+3JyXugoFpg7Nz/xkClz6RZ6
I8PC9na0Xyd3+mgUmYm/CTWQ0Ne0vSd9pKP0kdboTuYhdZSGLlJH24Vi55B4PhY+2M0EWyigiFaD
29gvhtYFT7oJHAcu4Zf0djF6c+fmrXaVKnNAsXxeZ+pB6so6AQMCmNc2Whs7In5IKveQRwYQl3g6
MkS57dM0kctbS0jHpxjzMl3laVDtwJTlmD99q1zV6FZCQyknc+CXyRheVM1zD1JFIzQ5VMIjT4Zu
4+Wg65a6zOQsDzyedPijzk4p6LplEukrdQ/majWA/UxlhQ3zJ+bo3VkSPEhCB6kDwuMv15zinVTR
qGeoSV9Jrgghp2UNCFngw4H8LgfL4y4F9SOqdNJPkiGORsQsJ9jnSF5Qyc1I5oh+jtzLCBy8ox9/
EnGkk+R0XX/RFRBJTrirfTa7FKXy8WhvYr9X0dfMlXUJuESzHc9CFxoobbBG/VnjxsRGJ+qK4thY
4+PnyhDN688Um032peOxaFaD3z3WijK0Per36SiCYt+GgXTZPrWpe2lK1TiHINo804gujG+Zkg7U
5PzEsAYXKveTBulMfmR4V5e3oJccxvog55EB/6yjnM7bVRh5MoGW3Mf2ojsqp9K2FRRUF8op8lDi
VeNYeE0iGRoGdiy0GMBMslINYDYmmaL1QXesNQ3BZQ9XGpJ95kqZJ8W8ZSYfuiR8BW7V7P1Yn444
FtDiE/gpwHpu4FS2bUb9EpkRa1eogdYvDPWIxUapzf+YoFzZCwsIevRLMPalDSgRD3sMVXISlll4
zzONpt2fHfWXWYEg6IlUCWPxQUvYK0lKkw7J05C2zXZUWgONw21doBGBL6CNDFwtE7uHjK9tFgBQ
2v9UvR/sSec3JUrIxvCj5IDwOY2EIIJ4PFy4xoW7AeOmgo12BNKFPAxOP0GjnlglPBRbnMWQtOih
ANfE+66UyQU9ChghFMFg8XhV5LjMLmcn8yxSrpAnz0NnXPduAkJ19FIIxHVCZG981N+VmV5tEm5R
JzUGJHFjV5s+wy93wNxEBTob7BRJMWxKcAJOSnISSj1FqxDBv8twAoJPSxtVVMrkazgJROLZEshu
jd0XoDXXe8dwOQiY3zvbNEDxq6uOqrJ2e2M6awMIzS6e4atnRl6Dys4D+lsPeleDxpYsbQeekw85
GiO2gY+KQhC4j6Ah9eNqX+bNl8QG5jK2wd1yP6pGAihd1GOLWmjU1sdoyLhJMdizVpkBMDhhlSEi
xWiiYMLKXNR4BUpwHt5edD8Plzrpp/bpT7calC1FLXyl2Ib6LbHUyXmkjvy6bMzz1SOzZkc/Y91Q
tuQnwx75ku6R36Mw+YJSFLSAtIK/6PtsMr30QzHHrqhS78AIsE/xgMfncag+h18Mwt4jmY1KfnDT
7CQcSRcSnJ/C4fxkoIih8HcDLTUsvLUwL+alRJTS81V91+eO2dpP3sUq8nCD7i53LRG7Z4DehOrd
583ffAj5m6wyTvpJgyD+TWwTdE38In2Ws8iYokpiUJuiqymwKvPkTSpq5unSKaBooiEppdltXfMk
RRpJnfPfxsnUMr9MI3V5vEuYjgJ+vio57SJciksXZ1rjEKs5YscOp0K4s07PKUhT85UXpik4p15H
ZtQnYU0TE8dHaMg8Vznq8Hc0nMlkp7hOHZGibj9QtPQDAxL0JJOfzEgiGWgNy5DZAhRLZJ2pZLA5
6SDmaFD8WVq+fsLurXaq7yPSLUTL0Ix0RY5AA76FyLh304i4ZUa/e4p6gOf/cyoRu/BZiLTMd2eX
L4KWmuLx5/YiuinzgYTYolj5P3mMoo0evY2orJtGdsKhGTsJWeWNPL6JLsV/k8mJLjKmwt9B2KQi
AWWl/OSlGEl5m08MSSvt5C51S59/k2X470XIl0ZZ6fL+msg8W+O7Mf9NHrmYvjuj5RXQzkbqbhbP
EyQ+0slHDOlS9MUnL+vSvVTJUPEkspRlmrDMZsFSL+LelynjfeblLI9WQjqLkxPK1dxnN0vnYmaA
rNw6Ye7+TFCq3ayMJv7SoGN4l3oT7sx8FGNpvuIcHa+KgO3KdTSkiw1MP7ZemjRPjcBhGsB1FpAo
YXQm10FPV6j7cI8uhbsJbu4rwICu4jK1TnQJ76NqVGPsFWs95+Iq/8zKJEIz3d3cRpPmbBX+bS6G
QKCxTiRTIvDHmeqBlCRLC+lEdhlD80RZ/iezFcwDHp/plH5lvmmd0g516lvAiKKzjssT87JsFejo
/FhLLZnoUucKLDRcmElUo4aHm7Wzb/z0aPKUMhjI/8UtmJQjectkIroMVfdYqN8KfoaNx+nbBQ8I
w8Wbho++33t73NUl7YqsHj9RJqsUR8scN3kAPhmZ4GE+HpsOYXJKpnorki7yUQIZy1fQDDlAWe8r
I4/EHotDU6TPDr919fjFUvQJkGgp+EfNApQ3JAZlO507ummlIXkaeOjCs13jbfQp83Bny8NbT+vy
D9qUNcemCLdmaY/KGsSo+aqpunLroQfnHA5RCHJq2w8Asgr6MfAw6wNbY4M2OBd5gZs0GioaNhrM
PvjhcgOphLvwmXm6VYIslJbcJuZu0zZz2Pd4TMJroTZo+LJ7FHRPtnVVstF4oQt66pxV3Kf6PkwN
DzuoCVDpMq0c1hWFtL5fXgJ3uoSdewuhuHuqMq3TI5CV4sPUg85OD0FNpw3auCaxVhTtyQkq7UlY
Gf62VDc541j5piJjZjJ77zDAFpObDKB4pYjBJ9iGkZiCXCgBYEvcUxZrJxlFASQWYdquw1QbtlJH
iV217Z+0l8XSyIQnIvw13Ve/WIeO1buTmqDnDqvXGjAFrOLKBhQ2enl1H7RKYETF+TUofHp+IVHq
lAzk703HijXpQPfU9mB5g6PNcgxTvZhWhq0425mdhh65eqw+Kx0Iq0knL3LCITezi91+IBupRWYa
kpLFcXhIKm22VOEiQ+QyaW1lEgP0y1A6desBimzTKiYLd41fJWc3wCcZAxcCjcUQixzt5Ssamqmq
56hz9NghD+0t+dClc1Qr3C0CyQIwKITQsEJtpnegRJ3ZtavAUfA43/uTvZ65am0ygrOYr0FkJZtw
s3Tr5OjmdzMGtE8M+sGLrzdWxym8vQtd8PDqXaa+sLauhreddArXkWHh5xdDcYz1AW8/PGS8OaZm
t5JhU/3UBFEiPKTbIirVrc8eeOEOcpa/ra5l2ZoWL2PJuwCUye1lML2ztiMAemavSs4JbmHzpGjh
pucwkDdsRhPwfj5+T1akpAta1UeBDflIXOgI55F0hZXfUg2NaRxwPn+gByD5FEQj+ZiVDvH3tq+1
/SM3qeNuRprM3RYpSQyCUGSTT280lRTfuqmB+Vc7ANE6a5L8LC8lODLArnBXVqz6Lcddiyp+7PTf
7B2QcraWH5crocQPMCgbpb8YBowV27Fk6OV7AL8p384c7WfbvEEj47t+ZGjvWd71o1SFHs9TyYlk
2Ls6OYdclfyz8Oou3QC9ZwDxbaMn5ywKkl2WBtq640Q98gJEkE1odewaErWPrjH0MYDLQPi14XBz
5n6VCzgfCiW9yX0p58i7tN/mdByAlrEUv7LHMStR3XFHZMedSw68t9+w7JY94C4aHRlLqHbym4Gt
L+JIfAj8TpY8V09ohFiHvbdtNAZ8Pa1TyycuDnbrYUH51rVC/6IFvXI2G/Rq17buVSsaktLTtf2Q
d6DpngoFPS7c8W9Dco+1VDuhwFIE4ztLObcy2SyvCB+bWtmlWfxNONEygAqMyRcrEu5GPCSbBsc3
qC7nK5z50+w0n1w2mVGriZuRGtvwZJgtW+RYrpG/1o6/VnL/P9K+Y8lxXdvyV17ccTOaBnQv+vVA
olxKqbRlJ4xTjp6gJ8iv74VNVUKlmyfuiegJAtgOSKUMCOy91tWK/81c9INxZ+JvnRwgXBa8Go+6
N6AMh4Ag5yGBirrsisrNd4Ecl3n7Rb3YEwSl6YOZfcGVrH8bKUq4qxBXPhRd65m5nnXDAJo06nld
KiK+qfsljSoD1iKAK48o0gjIbnFRNtRbCn+VkOqC9bHNdqkzffgP8eVC/tZEw3rHgfkH7c+K6atl
kC/NuBQl0zJ8ueqURfNSMk02UQPIVsN3rZXHXX9+pLMVNhsxjs6LOt/adfaNjlVEltfeL0Mffvpx
4mz6OoqOoC3V7nI7lPcZslu1Fi5CZG82DMnq7gBbSdmQGswgWrnCz7q8FLnRldJ/UZEtjZf4zlBW
uwSXfPgWMvLMuAdohnhcSOr9eMShWtnuBykjRc54v+umWFuRCcmQnec+eM5idSWW7mYZ66s0YS0O
tDsP8IIiG469bEQLakLqvSdzag3WZGMm+hGEIcl+iXCl6TNW3pUo1RBJB2Ir2TADd/zUkMxxynGb
1/1PJW8H89qMFEom7D5HgVoSP04+eCaWSCRT4bM5LtqVitgM/bhFreNPCtPpyYAADAhrVHhyQ2WA
HedXF3m/O5LHRiWZMv6kPBgS7es0iosJKVVTSlsaRsL7astIN+7KlqaYNXsx46UQ+8btHq5ewaVL
/4XGB3TbWv1XwEporgcei3Vndpd/F29HnCOTzeIJjGNUpOD+KxpFc9c1+TNVKi61kanLF9lVqWQ4
wK6o0mcmgadUbSPJB/irEkqtHQ1wxAh9bSIPdd13AF+3k4x9SjoHKQnF+CFivnhozPhHNpvWJ0Bs
ezsnK3CDKIfvOeFzZ3lC14pNpBUvUfhYzE17v9z22NMyWu56MDL0uL1fRrC8Gv22fM/v3yzf8Vti
Wpf5nLbNgWYIrtGmBxM8yuLTO15nxrPmaeZZC729horVZ2pcQMzjrwMWtpJNGgs6q/MeSMRGVhwA
BAn0MOlFgbLUucRdZG1tobDfRWJI3R1jrW/3KJMS9/1Qp9Oqc8Mz0MYqbAkgy8HZsDTj23D4baFE
yiyWJVAAYV1iKDnZqpBvFlfyMcT05CFnKCKfL2tQ0ywrrK3ogVaoolNPhZLRjcFvtmMHshTC6vWd
rD7VdfhAoyH0mycSOb3zwN7gfnFTi8TZ1nsgg05akUg6RoQR3EuLtzgoBEPaTAiwL85HvQl6Ud2V
wPo4iDDRTi4ye4cVmKTCkzOF6A4h0iFTE+woXTuEpysj6pJQnwd37Yg4C2ioIbMAqUnSfInhj122
NQxQCCzhyXOZvTan5OBWeFCWUxpxWWtb6tY27qHB/0KDq/VQ2MsqsXK3Bs4SqUmh1uTR6ru31V/9
YToQEDc66zlminDUg3wyPLOyPU4RkFXt1MWDxm1gQOIHMrcS99xKKzIlC8dyjknWZkclol4jkIOf
61m0BFLawknY2gRS7UbJqFe6jbOpYqdfU2Cl9c1m2M+hFuPPx9xqYVbRoEizQ4q1XCspaXWLBYig
5HqVec8bf+viGGpTuHhEMyrRrdKWx6eQifhEPe+tVwPwu12pMdmAEXZfxKh1sNocWpIpExVLyWgm
S86U8blNAzWV5QPqXwwja/37Jreqk9FqX7vJFZ+Nouu3TMP1rlOBwlaE7ZPbRtmzHaX6I6oev4Ja
y3ixjDF/aI+CGKaz2e823LanjU1s9t7kPbdHYqYnwXv6+J5UtZWAMVz6O0NyzifwDMSrMAOmMmu6
bu9PFbiaZCkKlZioIhWt7bmzpvFo279LVZQ+4Y7h7G+qXSoj7/aFi4vrP4tdMjEDbdstcitw2mpA
DQ6QlF+daTbuImRcigYfICRAkqDxIwdvFJvVe5DsbaPUSZ2HfzO9uF15UNdPeUNuNCpBjfKOr2aN
lXcki1mUnthfRZl6YPRxYGbVMc6iqvBeUo4DRSPVfBxqYRwlc7aq86HdkUwpqDc0WQVKSOTHkDHJ
wFrmoyS1BuSPVvvBUPfiqNvgzbyyqWPwKEe4Ugwm0qjYftoD/hxkK0pEPRVfrYhmUgr8yM7rfCjr
gGA0dUdnx+TXFcTn0iXlggG6CAzRMJxwLVici2hRR4qtkJwIp/MPayVWWJ83soSCkFf0i3SqIU5E
Gi5Wy4RjDQb0ju/yrphNcDkX+hmcWvqukrxXLfZh4B2mlg9zAcCH1NpFrauf7dkT5grP4RoebfDR
oaHhj/qZ1G2PJI9IZH1QG3Hj7EYQwxsASz7RDGRCxjQXj5GHr2RkQtoB+SpRiJTVyp93xKSFa2ex
sHPxvrbuhXfW664yV3MuC0CzNhq2MQ5SkM46FE5ALto0lNh/mzNQ2qUpCWsLPAbW12Hae0PkH+Pc
8q4aknGn81BH683gef5TLRorws+ZU25FYU143iWjwqt+m5L/oivww7kxswSkN38GeW9eLftjGRPq
hI5Y4u0iMprpVkrxaWldCtht/PtUyhf13s0bu8oTU+Zk+W4uGdn4zhCumd2B40amid0mlV3NE4OE
eZ2KYfBBJZ72xboEKO6RmqIagMtB3Xbk7jEqAMCrjaiEquXQ1b32op4d4S4+ZH0zJGdTj5Dp05t3
ZLH4UhjSkvA93zLR9W02RN+UBTncruC9ULRebEmTjXJWS5taoKGiNCh5qNzK2/ViBvPW207rb2X5
ZEXr5TRIRK67CyVjl9q0kV8qbWiLtiiE0FcdY/4mBibQPtRSsMnjbJYaJo9h1fCfymyBjbeMdON/
M/wH4dqxuFrTjX/3tk61xHgunyprGAAnlCARrAMD77FHYtAx7oGF5+o9blVJQ8KrLllSY4/6b89F
nxXZXRzb3Z7ULqnLvMJlHAkaOQf1FuHVTGEx1qse5ddHlmd8p6em7Xw1miY7MGOegsKax6CTGytA
6mJnJ5tu9L1t1AMtmYakIBPXCe2DJYYPNw5ty5GJHwFqdzDgLqNRQ+6or1tbAsQNSkQ9S6s/JlZi
HW7sxxRVuHhZne2NA4hdrtdL2mXCt/UqD1r023qjJhyDGcxzQaQXJhLeWFGBGQM10ERuS6y1RIbb
+uZr3ybDHckLgRrm2bP5yTWzA4ne9VfGjam/pmlz8ae4U5tW5K/7DvKLKebV/JzxYqPcmjxfhaiR
W8UuCmmYn/p3xF5ee0a4spzWvyN+cNLackj85ak0vtGq4Xu+nmX4d8XkNCsTWfFH1nf6ZkwmYxNP
k/7Su4l3DlN+Av+G/kKibu5/gmszP2kCBi0Ov3d51GYBWQD/KkTGIhD5pDeJevBirWacEhzIIRlL
/aC5jndlMqJ+vGVm9ExeVpylQddr446GuSjS0xQlv2hETQl6dZYl4ZlG/2zJVqZlJ0DpXC85tHw7
SPGwvK4lfJclMbps2VgV7oycOMu3SkE90i4yaTIM8gBw0PG8W/MRztQlbx7VzRpQbWdLJgqAgdwG
jleFo+Xa29OI5KnMi6AhKGjAyXfbpTEZkbnFi99G/5/uNq8Dc5g8wNm/swKaFpvXy9oSoQdNbdaO
aFeZ7ad7OzPcbT+VzcHK2+kZx2N8ZUVT8b3V5jO4Y6yPZNHh3bMdAZGlcMm545cbzUf5h5IRumf9
plA4nwTaCVyBEtBNGSDaWQrip87SgwwFe22p2T8chqPS2R/cl67t8p28JD9YHoBvkbo2rz1QnX+z
i3BlGL3zA3CS2JpNI6B9Rtxhe7kbHatyio7UExn4VtXQkVpl4jojHm3UGKXl2qHzf9yY/W0k0w/x
EpH6PReSjRVuNIcURe+mOU9iD3JnPOpoo+5sPC027uS3vLmupJTG1Os1PLN/UUKP8/7g+QAlAvA5
ikFuYgD8dKhfyZ3Jp6pyqj1sSBJUOEfI6ONlf59WfnePyp3XykrGvVWKi4jkZFFLs8brPdzMFfpG
eZFCDZu5cgNe8H59o1DDKEJhvZuJnxS9MEwGNmK5AIqCzBf3bjTcjRJRT/nTkOHgeAqn5PS3ZnZs
v+IYdNyTBf1NNestAXQA/CmV/FM6rdWv5qEpyBpcvau6HJqTrXvlusFzzsaMhX3PZKP5xaWZwShx
H4pNHKKqjcRkQKY0HFHFgGfz2V39rTuYJl4727X3N/4UCZQP08EowLcl56TpqKeGBvi+15OBBJqh
rfL5dp7fiyNXK4vsE6hL74R8LJpyrXg0irpcmtjuz3bDkaYuRaSskMW1w0E/mM5K42L20OKXzG/W
qTEHqPCdGR6vcAADtor8oWHjusFpBRBFM4OtSCbC5i9zSvMD+NsuZpbslRWKMQbmhhtSkIwcOiaM
TZXH01oFJsUkC+q9vv9JI2rIa7QN49ShFEfFICW5RxKbsgSRpLKn+VB/8dfgDGbg49xsLZp5XhtG
qidrwFaDxcwqgewhLP2Jp6nxBLoP8C80k78lGTUg7BYrXjTJ4UoWRZ9yzQKVJIXqM+Tnmaw5UxAy
s3aFy8YnPWp1RC3nM04pl4kWUZLigmsePpDHInLAKBHi846nNKzHlU1rp8mO1nwl86Lyat3k23i4
ElPrXmRy3bVcd2MW+I5NI2Bdxy4b1rVMmlONbyGf1Za/YzcyNbTEyJGdKm2WLqnAfw0yPMfd04jC
6JSFd2t45UOmXC5gMVWu1FMN2dBwMaTwSq2GNNnbUpScbK9mniln70ZPw6tF36iv3CkczXXlc2NO
Nk7UYQ+KfQAZXy0+GWN8VPA9scIBmXHsI9zzlKDswtO7fsShhg5uGcjHEk9kWxJqrPG0tdIn/NXS
kVpJxkp8ZbZ0KQ4ZeZ3/GmpOupv8cMZDipyFHI2+xZi6FYoL8cNLqgjAvmWV1IGypN7VFEwulxzB
RoYYNI6Hut10jtmsroTXgaWT8qSY9ALgjvZwtbbbeZB4j1dAOVruiwlqteUVoD+TJaOrranbRqV2
6CdjndMdBTbPOJAdu2G73DsUxoi60DdhCTaoMSAV3YawHum2eaZfzEmREOrcYiMd0z/VdFHCUVOy
qm273EUjsM2RSu8FRVFWaxrqkssOmDn5PQ2pZ8lhHmUfkdKX7w03m7tAaQdb/iziiJBsqcl4OXXL
uK9iH9kjACSnKCoyTZQYAG2xwwJ/g6db+z6aPtedV57xUqNuSvaoeVPasgzKlQ3JqddGnbXPe/2z
kit38kQJ1KJkE48NIJaaNrBMimxlWqFZgl5J9++AkIyHFtlrQlR+z2zWA6VwJZSFMln8aFyHYWOv
qQuaSUT7R6bvTUSyyXD5Hj9eewU+ixrCqQftCsBoCYeWl021L/TiSYkIdpYahUJLw0LaunP2H2xn
5Pj9Thlyw+aoDp+oN6E4eZO2OOy7UVAt40RFkHRUdVUPuXRJagMv6VJQSf5XKhWPjrZKnhYbNk7X
5ZcUguz8Mv2Z8pGvM5zTfIm2BYrsP4ex2d+ZlVOD6Q9S0EyMq0H3unNsOcOLlc8nkjtWlOw8nL5s
aTj7/X0+s+qlidL5PLoZUpCk+zR0eN9aSQ2gvDn+4gc0h9F013NUtjauyhgVdMVgbSM2NydqeqDW
dSvq+kTGTd3Uq9dtDH5NGuWV3wD+982QxqShRtebK+NSGpP8EhqpDptaH8wVD5m1B6sxDkslebEV
5peGFFVqRqtIkhdPxDWhrEF2AwIoMidhKS0TaUkyM9L102Q6gCwA3os2r+s4ZmcDR3Go5q2KJxNY
kPcaKlHXoRdOX2epQMn8fcz6dSEXS5zjQx3Ph5rnOyXib0olI9vFwRfzAQnJOzIrnKnvVspuoFeL
VG+RyU2ZVHH2o7SZe2QVB/F4kwxAh8uAf1ngcgvnyMX3NGhFkn4n/WBk4TbWO3OLuiF3ZWljvm09
gACtFMT8onH9fJtIqHpqFhvSmB0IpUh4g0/fegI7aqldrMmGwpKfLjVqln+PiFzjUiBdxxvy4iGU
TVUm3q4ACdWKhqTQHAd72oRpdyj2ONFIOYB81zwnw0ZDkvgD6agh79iX6S6We1Qi6oGXKVohNX7e
3zhMtWjXdW77G+VBU/VdBihSe0QKvFzM0sgZ1XpvPP5c76I0zG7niQSwaRLvPYznfI1ny37TSEh3
wmW3iLY08cG5HCd8AYI3G1wRLd3B6y8ueJcAWkVhuZNLCpfFmiDfb2ZZXEhIfuTC8zKYcduy1i3k
NDmP+ph4AATAh1y96QS9JdW4Kk0AJAEuFXyUvw2FU7SXz4OyJrUJSrDAncW4fGZug5GNW7bhzp71
R95G9RG8Z/WRetRoPcBI4wENDQcnkkdcb2NlE81WCxLaka1vnAW5UBzSkHNlxuPOiPtXyqHBDWK5
BdEGvm4lUjiBhFMSjVKQjLSk6P2y3GrSIx4EeA9RO7OLYgMcAbhf/T70z14SOT9KHF6sWr12nzuz
YjvcWRfIsvTNRzI1LL37bibPU/OExMWFVxabI23VeCl/1KwqOepRApafsey/oDh1g8deEKZqqJVA
5fppKaBwU7w3Rc6B8avb7bBpajFiKzkVp0VIXQD0umAzk1JqsjiJVq0jxq2rt0hsMbIcqfnUvbLP
nK4/tu0ZxwDFqZcNKWloCrdih9Qphk0lZyQhqZdpK+xDNigXAAhaJhnT63LaWh3QJXgIynRqSEG9
VvMMAG0spiQxiCCdLOIJeciFG4Zb0szCd/XA0LppW/vVJZ4K5ehZuirqDFxD3sdKt8UzUQjqsTuu
zSEcF0ZBoKqUd6iiMlca19jCQAj7zO7Ec8im+FRP2TeAxSUALgB7nT/b4nFpYpc/ROI7DSI7mxax
Jsp6FYals1emWl4mu7xur92NioGczgsxLxJNdsIS3tMojBQMXoJ/qzMrEAYPf/Y8eTXHIfwEenMR
4H5DnFOv1Q7+m5PWCUAyllH1TeRmkHQs/GkkEbhw/PCTKZ16wNuf28bQDnzGrRkwZL2nSc5Umgn/
VqVMzVTpYbZF6WOG1BvkFBaW41Yryldb0tlISvlqCQfWr9eM7UalG17ZXLpjE+1sFoZ735R5uYxJ
YCXfPfv9dGmiyZpAt7pSkrS2BmR5sjZduzMOdpUmx/U/Kupn/eCJ+ZXkJKIexQ0N/zGpkfEVah6q
rssEkZjfOxuejfX6xniZuluRLbnb2s6ZWHWLNEzovgTaS+i+C8TvP0QkVnjAuLROUH9g7JToXYjg
vw3/7jL+DvD4PyASV5UrAAzks00VungYBJ3sTnfBS9PQhgAfNH5GJd5Fk1UhYBZITxpgXrSLDw0L
Ulcg8D2raFeBRGVMu7lvUBBZrTV8xciJiAVHbQlmPQTYaxoW21uFNHZsx1nNyLlfNh9XAfrWCEpe
4shWPsjcPthcPaVcdW+tbh5dKFIWAmCkKec9jdQT0ZWvUWR4BCLVIs3HCHSbhf5liJMZqEam7d0x
e7w07Zz4y5AUw5tWkLUf+oBUzgCerlxuDd9cVCwyVsMlFsVeujd6GqqwyRR+0vwu3hpOt6XnyJsn
zT5HPktrtFv1aKkeN43K6o7Skx5KDcLiIDuAh14pbuImkd3gJsECDHATBV5uzH/pbbHvxOx/tCdW
7MeiT3dJVWqfgcWwJoMonm0QgBfV0Wi96rnr3F/xDNrgkWk9voWa6dF0Z/NEEUkxW+XerAr/o5dH
5RJx4O3RzbL2KcWWdGWl/nSkqzwLuFyrui7mI13lKS1d5XmVftHac2d+UNq5CauXsekaS1+ZBu4h
2rhr3LWlxfmx1lgGSIkhW3pVOQ7JtkLC7S6a8ielJWM9x/HCVgmpRxok7bXuWszmNp2BhwasEus+
bHXrvpZUtbXVPonazQ43chqSQzSVe97P2rRaZG/+SVXpAS8dtlaKWGpROgrrnPVPBZ+zA8kakDnO
QNNYlU4l7hkeAu/zt15SNWzPGH8hOTUJ9qP7y5l03fJvKOF37xcK5Mo96BrgTG/xaNkIQvfBc1C7
IoF1F/7kcAKNb1suCLsLHC2B5ZJxnaDQZbGjYDDW3KS8X+yAWTgGA8dprx25wOb0vA+aU4Z3SBfr
AmFO2hdrDr8gYyd8amIvOret4+PjCnkcZ2CCAsQCWFGT8UnT8+/ZlGlfgEEnL6fxBgTnZPehz7p9
5EbRVz2M4+2Y20ipMZn5JfuLohhVW+21FgT35AwKzW05DN6Hno3hHXir2oCcAT/yhctFdG+LSDwX
KEVl3dwhLQlb/TL+6Vr2Zz0X4gszTX81d2x65ZpjBKkh8se8ZtpW8/36ZJe1e6gLD6CVaYTr/96q
t1MT8qfKrPFsiPf2h1FwoBPz2P861PaTrVfTrylFBq0dO8jmxHxTZ8U/ncr6jHsG8QX4eZf5ajlf
4eFtajQV6nhGpGJpcY+KRblFpk0w7YlJEY78olA56Uqh9tPk+7eh4hrgQDSHymC/mUPNq0LR5DRv
n9X6egATz4aDAnQDkCVzn/TJ9Nmw7V3jhtVrJUzjHKVM3tL502cyE/V0MZthhuTti5nRgO2B3Ckk
mQ35OH0OB7ZEi5GLoYvc3XWpNmwzpMW9RAOKZR1shX5o3QPt5oCg/ivrKu9DkYbdJkzb8NTUfnMs
UEyyBdcYe+lC7KD7qgcpsdF8Wg7uJOXjMfeL5Xt2kTWx7aDYFZSiedk9ZEiH+orvvD6wfL88Fikv
X6NseECF/vQVdyd9MGkFX+TSnuQ6kkaDJGmLVdrgJrdA3cyhAq4WCjIbVJyiceKkXXpKViLF/6Kt
bFc5kG2N+8hu5Um3G9/BikEQ4vobJVdmXcxA/6r/hYOVGuftYLhrZUND7OzxlKfGJLR0CygD+F1a
k8Iidt8mtS4+ZEPN38qw4RF3evYZb7F6H/k6DrD0uHwM8fF+pB4SMV+iogNNB/i6FlHUFde2SoFD
pBcgknl36VRJKtc/Y6rASYovyt5y91qD++FQOPjByAc9O46Dnx2p5/VNhp8pp0u2NM4jMfNVVQAD
c3CCRUHWzpDVLsqr4Nhr4QTOA9Yc6rn299UbUTYxXCNVDuVpfck2igqbFMrOYLh3XS1jx0kPkR0f
yIQ8SE7DmexIqNS6HbUrn8dsYejugZR1sK1q65gjwCdrS+zzyusOyCeJL5xxiyaaarbRDLNfLWOi
k1usiESuS+fFc1EXgJW/62pnG8onsHAovIPt2z+WkRQV4TA9Ms8Nis7x75W8ama2LjpRbGP5kKbc
x8L6gR/q6XHAycS6KrPyTkvM/ZBpxecwYem2xO/kXYxk3ye/xAeyA87m936wrixQal3dcd8oryxk
DBM/XEsMssg5kpzmMHOPXVgFIZ7Qn3Afa7zicThdea3AB2rixmtkMJzBZKG/oyGY1ftdEXvYFkpt
aIbW0desGhwRsfk6Dmn2hD3QttYzo19Pbr0EJtvSSjLAgoTNSZ+K9oFza090fPQaR2kwFH56uiLs
W7pmlSYBvgFQCSuJ/+i/cPVvo3EKxje9yE7+6GvdSuR4GAOJ0JbwshSIloLPupH1mgkkgRB407mJ
gjSyW7qEpnXjt2B18cq960JdoMyIp979ZFoDLl0M7EiAC1nviilGectbY08gWQTFvMQst0Y/8DLg
ybtflwGZkasozHpnTLNY636U3nkgG3806jPSnFr8Mg7Nk5mDk4s5o4cEY708Mgtn5QmygYGHqRtP
fBiCpLGHV+G2wys2QXfMYd4Djew0Sta8C90DDQVzmi3L+nZDDqnAF7RfAWaTtBStE33Qs27PDbv9
VIVWEiRarN/rlt1JSnicmg1p8j3a1vId2PpeEoBVOQaIih71B1xN9utbHmNcUOb7htknxSpMTMOZ
3aBYlYTmWPI4oC73jGan2eWHEgm1RLprpl37ovmlrBUzP9AoKcpFxybvI2f+Rxx3+zuvx9aANs75
3FyGtK1WQ9JyaRxKY9pW3/iSNs6yoBwsM7XXLOy0negjft82Nb+nnhqaoHgPUiTqrG8U/Z/Gebhp
GpOdlBX1DBz2HErAXNJ9oShqf2UkM/LtZEnWUhO13CdyPEAsqkVK14/kRI1Sq1Ip1OmvAQDoHG3i
Ye/SfT2j7C3tmTXsnCTEQUc3NttaggTGeGH0IBniYscj5KsjZ8QcADtQavdJs/dB33BPdi0KFPZu
5v6iEnS9xU40bVAmpErQy9nUzkz7GlFBO1Wlj7wrAuDQ9ZtF+NuElORJ0bCRKQIwifebiljIQR7Z
7A08lwF2qgevVgT6VC16AliP9zjW96CoaY4WavBe9aJ8HCM+fXUir5HUNc3Ri+LkNc2rW/mbvV0m
45ZPlhFUvp0+96b/0g9xc6JRGrlglzf4mkbUJLkVH5wIR3PAhsyeSRbpfonP9NhvdTseAQX/R5C5
M9IAaWXWpon8+wx51HfqloduhsLCvU/zATcIb3dHdJU0d/aV3HOyn0zX3PyMokn32e27g8+y+XMT
Ft2+Z5PY2LIYiDXYPk95mzz4Req+aCCj5qywH7BHfFnQMBtUKdR2aR9Tq6itwOJTvqkHYwfuR/bM
WwAZFSUHiLXebMyyM1CubMUvTCqBDlC2vnsBFCiAD7Ir2nCvqoRYh2I53ZrdHVUWzS1Sw3MN6Qyy
5miKvjCRO/nvEqIqB6GVvO+iF4Ez17uvNcDwvF2BkXzwc5/kNy/OwE1/N4KRG8+6fWYbx4Tp8YuY
UMGVd3MV0NBgUfISD3FgxOH4qOHX/4WP+ecEScAgAMktdtZQxnu2/eJXn/rtnkZKXgwiAQlU9EU3
WnY2ZRNO8YjjYrf4yN3+Y6aNuMCf8LUet9GKe9aHxsrcz/immJGql0xPpsaRDwSk6SPw3cejH5fa
toHnk+FwY91O3PpcivajiONaxhka4XwJKdvGqJHzY9TxtkLmEtLMcLWnGiGQ/QwkLahxOnNRe/PK
7gU7IXkI/DP9jKrjFN8r9wVoHVZlU3BUtUGzyGRvNlJ3HfqtvWRcmqjzv7PT9JHSLCkJ0x0044Sf
rFOmZx+avHG/yQ4DMhJ1eFt1B3x5j2vC/E5Z8tTgRu+kKHukiMdtdlII4hGLFqs/RboPGgOPxUg0
bvz84GbtuE+MeN5pNW8+mH3zoQP98fdKS38aGXNeFgNn0IHcGn8bdSvdGX7zPZxm/eRaDCyzbunr
J/+tIc2bHclbw9SDC+t7Da5SfLGm7NGSTWlMP9kch9hJWNYjycOee0GVzFqgZBO32cG38M/LuwQX
HzoqRR+9DRmMLoOEdcZVIM8unZW4nNDM7qaTB3CjPEOjXvPOUJmQXSvPFKl346bs3LH5FHdevf0H
tjSjcn1vFTTPjZ3wa9xdDw0HHxKyoru2BkAc3hZbYjMmumJqSEsyZYL/GbKiG5kVrQyTSULMyQjk
0nZze8A/NqGyo/2kVdNBb2x23/jdsGl9vXxNGTdXlpXH39zU3PduhE8g85F74Bn290kvJRCBa33A
dswO8B2inWUp0d7g03TIh9QGxH+JmiUgzZ0BflHs6evcCbEHTeL5g/rC52yqtjYPm2Bu6yFbuyOy
u317LA/Ll72ILVxbJ/yRXKy2zFQAA/TdKMrKDVsDAIDT3VEqeFxO4z1AhX9/opcPM42jyv1q9rl7
zrTIeAapE333UlNhI7GxU2Zu0iZNXrombXG/+xcvcyddF9isBF2IzcUynmygRwhL43cW6DDTdVVo
qylzwgeUimhPk4uX3uvmY2vX4VPam+GTh9rTfWlZ4YqGpPCxkw/yFvfN5MUaN324lNZrUYmiWN/N
j2lqnixutw+t6C8NB3DNxi9QeNlz4+TWeFgY/NT7S4xPrdws4sHWxIrL/oxEZPA0m1h7EYdlgAsm
wFvJD6zX5fgAD7V7Z/ZWfqCPLilCrzAuWhq7hjim3Eq3YWm/OEUFCGeTcX7AaexlOOvRMlwO/+nc
P83Zr2JMxg6Iab/PFUCEAFbJ8KvRDcgcoXOAm/OGBkj4oILgn2VKBtHvAAY43CBpLT6ARXr6JOU+
cAafHVwYrn1QcKZ47D0rQoUq5bgVdOItE4OHmjzevBSC+6sS7MwHGpbDjJMXM89WtuV11dpOkldt
NOr7vPXql2Fm9q6PQntNxtTE9lfLG6NnPJc0+IHvNLzYotySDsdNxgPTxI6UJKL5zC67zKdP3mU+
0hoNrqQ8gd8LujwExEt2QnHLSV0bUm+20ifhAcxYydtESzY6jkBRwPz72rH9w71ipbxHjvcu4X44
uvCrFfLmhmNZNacC+6LdlayTd33L+Np+6QsXTANxEfZry2vs04jvg3WSzsX3OvvgTp75lzljF8uT
UpxQKiTOuc30dY2b6S3AFrWAfgbVb+HQsQdAtzCUHf/x80jDqerA3jnHHmqejbnGySvoZhWdBPVI
5k/IAY/a3AuIV0IpkC/8FA9dvDe8dMItd29np3zC42o/AWjdrhN3kfEILzYpqDeTNXWxPU1BS4Kb
43BIcHxRl+lBlcbhbK9bZKr0jmRxO6SHpcxO2VA1HfcK7WyX0acsC8VLbmrTthrBTjNkWXqv1R5w
Fgst+Yi66Z+NGMOfmvk6MK39UcldR17X00sqfUxRlscMxFcr3xo/mNrY3k848FVLy+NyEamVkahy
vINfeeH5X//1v//v//ku/jv6yR95PkW8/C887j3iP9e1//Mv03f+9V/IIpLyw4//+ReA6Vzd9XAB
7Pqe4di27kP//a9npG3D3PhfKNx1zXxk+iHVbFHNL308nuksns7wqUdH/7wHFwpIMNzgRkEm/4+z
L9tuG2e6fSKuBQ4AyVvNliXZsuzY8Q1XnHSTBOd5ePp/o+iYijud/s654SIKVSUlFgmgateugKF9
vK7/NevTXUfN6pxMETgXAkhylUQg+7lhXpgDGgjTWdwlebHp3MBD2wjQcznAxy2HykHQMR7Se5Kl
vhafnBzU/kqEduPJJCddU0eXs0+6ZV8syZLkQxLbqBSy4oUjbhGjHBG/EbdxYU838ufNx9THzaSD
FetD8nHDQhaAwHNol3XAbX1jtPYtOH7wkCj4GCHA7IbH/Nhw732CsGKEmBEoaXFuPkwm1BjNuNmI
IFkbubcCf6edw3merAieM0HN2qEI0B+gxpJm929ctZxt3SDCPsmpbmw1BG58KHSVDqhAosJSfdUN
aDkr8f5BdXUu73Xu+mc0nbmydjjed6T207oz2D+s88oLJ+sIn13qvHhIOchiTTQFzGWBFrJA50Zq
RKL5kvJMP0ZZm27DFsGzVGfvKjQx6wWNj+540YiQwocKzc567oiFu7ZbFCwplXmiarwR7B5OvO4R
E0aP0H9+Rqm+oyaAIFbfkUzrooAVjePCeP9+8xf69Bn0/fKoia48fPqg+fvNXgr6ajTO3QTVgaAr
n7/47MAC3/b8/Ui/Duxqw1QvQkqXZBJpWKfsneWnlAxNqJjcBICayIZm7SvyoVk4Z3qyRIpT17eP
iDmKH4nTbUHqIl95hfYaiTTzk5b6yI32cbLRx8x4ErX+zTQS+0eJNmOk2usGVNvwH6q9b33zQHx6
1/hVt0T01j1aVRYBe4bufINeANcMQNV9HNTuEe/HaJk1+fAqsQBfTZDFPNEXmXsfVIE3ufo0wUbp
HOq8sZfAEw9vMV8ZClQZ8grtF+1IO2ILoXhU43L1JwW8xcFlo7QMw3QKFGPEJaBePaIT3LXBZ45D
ygNDMueB15pciVyzNjSkCVl1665P6jsSkdXAPVSnK4NPVrOnT1YM24w/LwAONz8tAMIwucEQhERH
V6YbNH+1AIS9CfjA2Lc4/4KPDBWotzYYq+6iOuaXSuvCdeR76Kak9/zigjDtMLLiK418ELFdlH7C
UaNEojErw3Wi9Ful3yQBjsw/9cmjYMP/n/6ImsJ1lzBnVxTAg8WZ9TfABZcem8OXnHv20oqL/l54
AtHLcPT3Qc6sY5gV2boDv+FTAo5klBUN5o+eh2hpak3mrGvfzfVC7+/7DuHNqpT1Wve9WxOt/cxV
WWavsuuG3URQ9ZthkVvDbgoUJcJbagMCkEGSg4PRNdhiKlCmYmZRA6NQxWCcaPCwJOtk4WPvdTdp
VA76eDaI303FzJOBnrl3ZDU6zbitWd6d0LrIQp2YaX63wxZbflXXjN7berqqwW11MLjbik2j8PY0
nqdJpsegydto+Ck0qB1pxqXXdukq08ArtXKqENLJyrGL27zX+q9V0rpLA8fyI6q1JeAKablqw7F/
a8DPqcILjVJgSiFJLO9Gl75zSyczvH9tFHYJQGgo9jIf36Yz3WjaG99006tIzZVi8DFNlcRkzND7
FSgIK/ZWsS5BGqEWVt8PnrUAOZbM1HrzOS7lNESzJ0Xv0tmHyosutuDVgzmg+p5J27+hYaSl2rkw
lzSgS1PFza4uh3AZoHQ7Xn4ySAsHhz9nydO2RxV10KI8P3UOrpW/EiaRoIdpa++FTPI7k5t4PhxL
W1UZAp2kEfSjfejy6jXrSz6hFJV+lobNqpROgwwxeHE0HGUQ/QPXT7hHr85uAYgkKMqdrHqtNS87
0Cw4sMI9fuRonKqUKXpY4puQBhEQkf0Q6d2CJkntQ6OWCNR2bbSi/14ttPqboQnfA2Yq0HD151Ln
bqv0B9Kgqm3gEOuNiY0ZgjiJ3NVGC/hMLmW1VrTjbZ7fa16ReQsPXGML9NgxAY4P0Hdy1q5VBnkN
buCqZ/m9LgU7Gn2xzg3DO2WeUd40g/mcRBWSQupCcrobkEFn6OBzoFFbedxclGAYWGppXa5RIqNN
FtO01ZQ3tsefJz2SfXhJm/bdC482OZih1P8jQ2nAskUb1Gloc8c9oY3vDU1aSkMrxLWGKFPv5EfN
TWkJ/M1+1SDZrz5KxQ2VG/kPnqC3st1EOLx6B4oFsMhEfUNix5OMggR225toElyr3miDk600Fa3r
TGMNTql4r6nDvUtH/2naU7EANZ30qG9GI5lvzE6OetU2wTpKjPDWlPEx53GPzym11SArcehUEUbm
AdnboUvB1lIhdbrQhDSktQh8J9yOVI4RqGDzLMyoJsNIB/x+tXqvSzTgW7VaUx7o0jHv2ayGcpsT
poBklgTv1Aa47hKxRuc57Hm5vbKTGjopbQYY6spw0sZGJgGhpRcswaiFtuWRXHZFkD426mIX+nMg
DVANuCx5rK3EWmmsQ9jYrNPHUo+TPdPxOySDOm6ChwIUNTRJBr+aayHC46GP4JXRxWvP8t1d4/TD
ixZZm7jp2aPXsOqEF26NvSXkulJzlFqnhlXJN6EbgbCiKJaJGXcHKxlA8sO04UW4RbxuzczdBXE0
eUQPFPaYC+/dI8npg0lNS4yXIe7YNtCRspQhEn1pkz/rGvfBAwzuOsv282cDC+7WBj54TUMbyFv0
bhjtPQ2dyD2i87xxJh9Z4q9IPHCJOLfyYXz4CLMc5PIa+JHiTENQHN380rr3Tk1WbzIbpG4kqsWI
R04PTXOpe0mBEPlPPbpD6rVGK/v4+Uo5V15SWW1kBig2+aRZuqDLm7lkYYBKawOwusSu9/Trk+qH
liT9uLJLA9lz+vXRzL8LCxMkuaQTmPy+H+JsT5/hepqxFR3KUCoDxUeL939Deavj8HyaRqQYSF8s
cgPVNfSdpxmg0o1tbSH4Qjr0/Sc/gk0epKKiLxHnBIEpRymObwfRDXDxj23eZidPi7LTNOHKNl+2
KEpFBAexC3UZGkUFgfLVpdfkGZgJPmQJvBwKk/3UoSky/NCmkVEVt6UD4Iq7Noc4nx5e+u+jh/Vd
SoKe/hfdtZd1+Z0foq3Cgp5ysUq78CjDkD/5QAyvylr4KJrsogGNTisUSBVxb+4cPWyOyLGvW6YB
IQMC0vTelE2L9GJQAyWnYDOpXk06iULceIOR3Ft+NG657QGc8sHp2kVo7zuTsmZOd+ugeO9mFtFd
TS1NhbuX9fCF9vWM28mSDZV5HCIjOqPUJET+DWeH0vfTpcvaem24eXlK0Vk04esyLdBmqU6/CbdC
bZ0b6edmCP19BQbzDTc98xlFCPtAhcLGJu8WHsrbz0PO/JvMR0/3bpGFCCLlWjiC9TdL21NsYEGN
xm54jZiBvzQe9rva1sY7EP7CPDOdJ2n2T3NRYwb+6Ayw1wYvZrAzHNBqQO3OeI+1caPphbnlmgv6
E8+6Z1GQfpGZLhGSLYObYuAaDhM4+UhfJt8jT+B/myVf/Mx518iH2L8UNQ5N/6OG+hQPUaDbyuDp
uhvRO9XwG3+bOL571/mm6q3p30coXj+RiC7IPWe7Qjao2lBqdDF56d5pw3BtTxOFaaBx57UP7JZ0
oBxaewNCPnT7K7T7QHTjjeH3SKbqSsYLnN+UrKwHa5mm1rAuzLIa+pVtVuaydR20clR4Die0y/Pg
cFDSjXq7+yQz7brdFR4DaTrpFEoHZK3Zym9BkKhl7aut4+2dh9J8UiNWFFejKNCqU5UYxpPF+2mu
8lrzKbOq39l9zNUBGqiEEtXQ3G4uVd29SRccFzRCC0J/53iJuaQheKjbSzmsU8BZHwbJ2ktbYZsq
vTLf0tzAhxwpG+3RjQCtWZbB+BZVSXmolaH043dnpEseO2sNehI4y1mHWhARbwWqSG8jMUx81fUH
c7VTyWOo5eFhJq4GeNZcsYwF65mhemxjdJ4Q3T2pzfIP89hDE3OguLuN03fRwgLa+Gs3Gu93s+zT
HUpS/ddxAJMjWThldWeYFY+O78fpEHmAda2wH3RJouLORKXXTZWx7OhFEvwKNEHjuklwemh7NGpV
FtwDDwigzQBhr4oyubMRFLuZbCZ1pYTKq2DV4n3h2EtWGtWaSA87nMeAXfPjNbEnThyIxIk43ZLS
FQmjbgGURPpXQlIa3PoRx7RiNfLgBf2WxG3DDfkQ2Xy8F3a4oJHWhtEDuFi6G4bfKXJ1NjJkeV30
aM+tg50vijD+FweT8myMpuEoELVEsgL2nC8oVsPejED2P4Y+8haZKPuz5yCHx8G+uSul5z+UeClO
msHrrJmCLWWJxbnYEpJohhvRXW8W3VrTfkKOhtHjOMQrCNIERJpgS6Q6CRyz69YW3rAL0k3HwNz8
OW5h2M7nuIXpOjZDXb2rO7priE+Ba9txA6vLh/DISjRBb1lcPySd14OLrEk3NKRLnTk7UbDulDR9
/TCMHRr/MhA8Kv0/GgUZB1ma1laLEMeNlRcji0oYULrgBOyd7OD7LJnEH6peO9rOgtTc4Ltd5UvJ
EcocjODOr23/MXd4A+KKLNu6Zho8ygb0Mb4YBnB7Y3a0XO8yLG01RQKwuPcocaqsPamDBDHG+0Li
n6vUy7B2T0UtjjQiK62Rx999Gk0CRajv86x9/zR0qPIu9Yo8f/q0EhttAzmJy1AG/opVo7fTW2E8
zUNWpubV0PgYImUPoEvKrmdnWzRk9nakHEtnUTUaFnXlfbYffh1++uzZnr4KfdifbQvA5tuozXYl
LRBRyy5+V/BbVy0pCHVUZyXiScBvI4UfJHnOjEnk1tUqzdGOpTJstUiqztSdbyxDR1rHueE0qnyT
G713/v7UiBpHg3ZpZCiMoonJyYf9rBxUzF73I2tWsQrAcad0DlEnX6UakQhPwl6ryuzOibh1iarB
X1cxrwHh+amvaf4rjVBCp5/NulpMwAICERCygAADXquzZYzCcWytVVyFlIBecjctomXLJguSO97k
+oIAYlXoYfsUNcMdgMiKiTDUFymqF0GvjF8mTZBFKOJri9CzhjsvS8R66AJkml0fPwe0lCoi99FU
oMQ6vRr8nCG1QtuR2k+bvgofmGGBbhoNosaBd+azLodsX0TVajokYseZ7aY1RY7shZbXaY2s3I0m
mHdHoxTNRNd0oSFNICG6oSWWFtYUZdwIKrBgP63X6g5oB30xLcpKmazoE8qgfXdHyiHXABrw8O7g
eJoLCQJHrfD0F8VBSIB9j7vNBieyatfhWDbL9Tpqr+QJA/ZXFQSQPhadamfrQ7bxahfnU3cEPYIr
sls/CA6dZ+A8/6vMVxpmnFd3JAdEOSfdWaShc/r2z29lnd661+lEYQtbRzcdHRgfpBaF/ms60cxl
ruOAXB7AbGHuTE33l3lfpBckxLR1jlY9aKHrZHtHN7RtmDIHtFcVAoq5Kb6IKA8WLShx/vJQH+wh
2gV8lycOJfobvZInMRr/5SmzjPym6Augiv1MHNu8eja9rH1MGr19BGemF7XhNAgS463Rq+hIU1be
5quy760tDZ3OyHZ2X3noNALDD180IofwpSuogY1+Ho+ZsCZfwgjtbQvm6J0hskepqniLDHl17uZv
WZqjLBjotjMf/GFbF4mPjllxd4p8RE9MkLc8twhfDKpeWBnlQ1W8ySiWS8mYe0Yg8GQlwirerFYe
CX7buBJruRiLqeatBw0ZOE6c6+E8WxsIftKQSuA+2VYfrrqgyO8Rsrp4XnJu+qR/jvuuWHfNWB8K
cBAejMwPQYmeRC/IbZ+IDRDhkjMHWu/Zw4Z6DeLk+gC8kH0QYayvTIRTh67stgYRoEUsuTfNFEFi
fTi0psCRsVeMaaBeEwszj7otDUn5Q0+aRbNlmhcu4kH2ay217I3Ba/OJhhZgSxsCPM+zo3rTOKxs
F7YWRgdaGgJLW5p+Hlxo1Dje1QgtBVc5R4DMiZiFVDFyiqPAmcvyQYuge86pcrr0APy5WPV9kn5j
+v+sIXMHZGnIAv/Oh2SjdfjzU2gI/nlv5JquYVhcd1FNZmM9+vUpxM4ybrUCjkuzs2+ugCEEHkHR
QrSWjmwmLEmlACUTSoSmJwgJGekgNACZtcKO0JgscQpGlmAGm7ixFy7fKwWNWEchyEdOvqxAhdoh
8rebc+89qGr2oh0eKWs/p+mb0ARjdhihLYHK+vfT5V2XRLMP0p39vhtAF+jERxqR89By0J+1y/tV
7w1/SxaNqKICPZ6h+/WRxXF/ZlE3yYewf5eP4Kk6K/1MrW56rV/Llb5Ra6+gsNDXrT1+rWLTaIyl
z/Ty6GvDrWXI9LEX7bgCd2SMsGaHISiGbiQqg4HYN5NH0yvMcw14vFC6ZGAz9pQEeF/N5lHhxNiM
Q3+IA+0G9Njv5sDlDmvHaZObpmzBdN5w89jZqJeJm+qWVWgmuTJ67ElQplDj7Gs9k1rbuygJ1SLd
GxYm0p/YWlbRmozpcqUkHTE5Ixn5mvXIq1MYzyTXmV2BUK08WUYpDj1aOLULus1tM1uXUYxn2+yb
YjVN+cOAco/eFli+3X4fNLo4TDK6JctP5mj8Ig4kmxQ1zzsM6Aawq3J/uB3iQqLXqbo18WAXaN04
tps0zb+R7GqCbkuQNb+r03hs8wEANhtUD3UUdGBXTU7DaGxdWnscFi3DsWp/2AOPFg1r8y++wfuV
boTtXVi42c4sPffGBgstyjsMgNXbyLiY2MAtrLGqvkWGufc48iYL5UlP3eaHz5zfexqxb9wOYbDz
BXbyrjA15MMz7ZUN6XpUfKtZ7v3tGp7zmJQoFkqx7cNpAaqdqSjrCuG9jmO2ppexg6bvtSP3ZZeb
T0muDSdWOi8oTUSaPmLgi2rNl3mud/lLwRzjSUM70FnzN3ZKExku937M3Z0o9fJsc2aupHCadSD8
6oyoNLpqKJknjAZ1alApsupaRipRbpXbDgF6vBTdvd/H1V+a5e01qVd/pcz+dKOmQqUDxvBPU6Sc
Be1T7DR7zzKAFfNibVwUtY+uzobdJd9LjvqfALypa7DsZhESHsXyz29bWx00r7c8NiKOyOUZruua
2PrwTy9bA7gAHVD15PAOi0ZACxRXVIfh+PjLp27ibXSA0x2chhH4A+4R5SQM6x69/BByBVOFvS+t
O6H6OHlOgJ6feMMt4hENm3wjijZDXmWoO8Fs5ZpocoZN+wmduMYv/zRKACpbdkEPHjbVqMczwPHQ
aQB05t2Avj1KxiswQpCMV3l1pgnf/EWvUXqzDO0RSiBpUTmTrlrLAcmA3T/brp88WK7hn9Kidxa+
Luyv6A0IMmHTcZCKqYuHrhi/kLxJgLoIEBDe8yrJnt0mX3aNJ77qIDnfojIw3tKQsRHnDh4+uwEr
9mEjQS2u3KqPY4keP7RREEwfR/pljBwjfVziCf4fIQbd/LyM2kxwrKSAxgEYp+vOpxBD1BbCsoGo
OrglcrCutYxR/x0sNWmEdz2GM2jf/RcRChCXhky6YEkaygdhW8nSMH0JbuV3P11R7Er8nW+HiGV7
zWuijQH+2xcJ3KuQYfrdZAKBJ8cvzrIvoZFVqF4o0xcRsPMYFNW5y8P2EhrBjn44bm6wfa6janKQ
ufkMgml9hRxWdENDgJCvjHRf7pA+1xbV0NQb6Y3ebfzrpdJHLOUkrPox2fG6O/5Ob5YVLD1WiIKL
10CruwVRiUkB4rciHV9o9Il8LFCTWHxfPlGHkBpZjpjUbRCJhJ557uNOWzjNibZpztiYS95q5Qn7
ZfPAcrNfFTL338ZoUqg0pKsCUZQn4Kf+rCC8Ir9BNeZqLGXzYOXlAju/9LEym+RRIHXP3CI5yshO
HrPR91ZRhsQgDQFCa4G+BsaehmReO+Uik4aolj6KbwbPAdGR6d4LTePnLMsuVIzejWGM3W3BNlSM
Lkvrxcukd+8orVh++Y8X1j9+1sIVDnpIqbiq5VifET+iCCwx5mO1B2s1mmercE5DhwM6Oqj4DZgg
cVb4GNZ0OFBDCufMylVpvblMd0AWbaXrmrF4Q6ggFyiFY2VFz4T5IWgQRzwKnJ7A6as4BZPeuz5N
Rm6WH2UdPtPoQz+1LHGaHBaomMmcYZl5mWj0ZWl54Y4AcEasASvQm6+f8G9mmVYkJ62Ox/nJtb1N
zaRc6p1TPdCFSddCAsQNbmhoVp17TqpVUWT1pADKPbSH+DBCbUCFsD2MbA1oTzIKA8c9S2DxP4xy
v6t3Va+B3JV35X9Adk1ufVpwcDjGQuOipQTjluu4CtF1hdgKNIldkCPKWxGgqYNQfKJg/nqQaYcO
8Ip6tFUXktNdabYPne7ct5Ft3DBfts+e9zzYgfsidN1CxwrfXMVG677EHjjFGCBCpyTumotj5weS
Vw6qbA2GTu1BwLCV8NoH083TBztxxV3B+3BB3hpZ5+sIf9odqfmCL0GnIb+INh8PGR4flDfjQ0vP
QfNC1OWCCw3fpa9ePn2XTmk1OWrZ6bsMYL89tU0KrvpFa2j62uv5uUWc7jCH6cbRPlt9oQFLFN2W
dqKfCpNjV6daf4HfF+jsqjF2Vo5qvxicNXkYF4+icthJ+qB3J3k+RAXQK4axIyul1jErfyRvXuaj
XZbylio18ubZqAJEEwQhXlEzK5dBEgIg+XNBzSpUJ2ZG9ErLK62nv4rSCAn7zBMZWObKZVawMVj8
eifNiAWLPgPbVoRizevZNeqmCrY2yq56oJ2dGqUxfpwfI5qjfV6ajWtLadI+78OuUrs+NUd2NJdj
9L/ZfXj5sCMvCL+4Ny7I4BHu07JikacsXiCvaqzLcBhuOxL6Tjbcfh5Lt8f+naam2yxGcscCQ/h6
0h+KH5Utk5VVN9bBQcR6m0bW+13+cTfPznf/qodOmd1yyNxauwxRki0s5D8RVui9sxVqDZZsWXxl
dX6ZdvGoxO0yy/y78YOv0h7TF1AWCkBz4vCs6WYCeIGe3LooHb4lP3XjemedofXeh5/BVjxHrXMp
VeFwo4MhHTBXtgazjHYk2XzxGpwGmBX+EFSCTBOzXoW1D8Gi7DCLZlNuNe+OZxnd+UYzLMcMMe+6
6VGYyrmxr0bbuqDiR+4sPef4pTF+GaRhnwXaLo02aoTokvhNuyjG0NwHOETu86HQl5Fr2gvPrtEV
08zQ78534mOT5pdAlZWiqZV/mTVIliiNChqkTxfbsn/rA11STzj4PjWIsb2ZZrWyZY9V0bf5psOS
tstLPXrKvfRMCoEU9qLXC+MuRf3QYdTqcDUCjv9W6PWKFdJ6SUJDLMPCsp/7VRYU8rtCjK+Sym2O
5jiOx8FEnxRCASBYgBre3dTSp2TiAiBPt0Vurr0JZF3eS2R0l1ZvOm+5heJ9JOV/gMkP3Bno6ncJ
+/5dNx8CfujrZBfGZY8XH/ZBFvr0aZmv/ZVbFuA7XvG1BmnXqk/5gDBohKItayh2AC9Y90AZ90tU
Q4pXkArswOZVP0yFwNZYgtW84UD6WyuqDeuk4S6BgvNQnpdJQCrycvVTIekUzaT9Pers9Is7Gshe
JMHwFvX1TRRFWYAyvHs9yvjfWmtdRIY87qDV2gLOvIvIiwR0vZE4NTXIt0IhwMDYsfDgaBwFw0GB
ik/p4nlEwPJLVY5XvnMxpuTbxjtx/efdCxDJn5c/AwEv1+IOsxHgsq1Pu3J8ubzPDF3e1m5rJvFC
7wb5gi7xa4YyQBQ0asHaCXrnu4i8aFFalfGF1R2QoHrU35tukG/RebNS3QBwScx8W6ayu4/R/nYV
ZrH+ZUijGDyG+F9TPmtdh08Bn0L5RPnv7306iYFHy+I/CJ9HKDxBJbV0O6Aadltl/fcr2YTXS/vU
3ei9ptn2sgna6+71NVbwLbhI8aSr+pb5grzq3qzR/2gWXenyxjoVsfbVTzS03y5D1PcltRFs0AjI
W3BhsgG7p0Fb9Ug6AdLSM/O2wEs6CwZWASylipyFa95qYYwnStaAhijZPCF6gE1UkfTkYK6NbpsG
UUJZ3bDYR69FVdaf2KLZGlrVL6dK0DwM8iUgaO52rhbVvGSXF2l9onJSrL8cobl/OpgNGHeyJbpz
uOj0+QiuevfEogYdpTrEW2rRId8eI0FHshSPy4onHdoDz8Km6/ZJIDQctGAWqEQeoJCT7SwieeFZ
JXJLtvEfMQPBXJUIuY4auLZj26ZhGy6OkI77OUQr03gAyCDI9211GReNijUT33PfieE4cUDD3wrd
qeX3bPlpHjjkdJvnGt+UahFHL88vwPNpp0KFfNQo0RtvHpmJdI9+niyyIbTXfteh4e/HHWDM/5DN
s/PdpAfMc9hlMQe2ETCwrNC0JTY/GiC7bb3p1d1Y5kALeqmP3sDh+13/Ifvd7L/qBUEudp6Q58IP
2EPteqspMahGhatNo9qpprkpnahGH3MfdqBgQV3zL14azR3u+GAf+EPZxendCGxqsDbuaUAQwnRM
2CJr+uwm7By+6BGYuUFpBr9Yps93MqmrZamGqR16D7EAKyQA3yQhfa/m7g3JZv3Mtap9ObAB62bQ
Xox61Vme9kAD0HHGK6tryy0NG/QAOVqF/kSjIGhaNBBzvo1h0Bw0rMYXgJW8bYfHfUkaSSLaS6+A
ZoP2QOpGDwphckhz2ujh3BqOTzQZCP0l7Ir+EFQ8Xgx14N8KhV12OEqOvLgLF/qgJ9myT8d/TGty
DBcoRgUm3cqN92mCOs/W07ShpjPePXmB2e3yCgnfkY3rqf4sTsCiCn7nTdaaxVfhi4Nhu/oF0Urj
6OSDvaDqtTSrsX56KLnLsgBYrGG4Mueh32/ImzLXmq5eamOBNKqqqonKwt4kDHsBGtKl4Vi00xqE
YMDj1w9hmXZ3JSiJZo24k/YmGId/WGlsfBRu4j8YMjs7uR68peBJXTRDadzJeHAODlA4K92PwrdM
VEBVDdZLyBnfgIJF7PAOjsDA8wdLFJRnG7NPUS+g+MPLMTJBeextaVQokUFs4jTOECRY9HUhNzS0
iT6cKxpyo0b5rbKj0TRBOnUKtP3ElOEOCC+GbpGBD6vINFTJDz4a1Sic/1VTtgR8r61f/zVXAtDk
QGgBHTumRRkoEAfFtwa9WucC9SnTUIIKxR297jTHyIKfIh5li2IQztrS2u4m6dvozHIdhGtA9f8Y
2FssrPKt1lxn2cfWeHL8sr9tumFc13bgPRelhd8/NJ1Qe/PM0nn0eRJthfJlg/HlV1+WX5RvBg9R
omLW40koXwPqrrMgEsWb50u5ozxir6f+0mGJ2FMekYYjioP2lEech0Sk5IBaZ1L+f7KdPQeW3S4d
QNjQn7YHBBOh3GYRebmxY0baagurbP11X0XuahoXiObsQLIGmHA/2vdFntn3I2+8Y+OYa8YE9mxI
Adj3KG3YJGApOpIG6SYuqNlK3sM16ZFrpqGO2lSuSIeb2rv70a30bdg0YeeC/bpstviRAB2a8fre
ZYGxm3YJgLuCsKNGbrXX7RjMNx3IwPYdtx9S39O+hFJoe2Qni6VldtqXiif6porQbY5mI8cAW5ej
9XuaBUcDKKgy/54m0fYIf2j9C5BZ/b1yaGWl/6xFvba3lMNY+SeH5ciKDc2O5fDuUIZ/pXq58LXA
v0fjSQliyzB+KQv+BSz51t9YEoFha/+S4yAXtmdqT6XsNXAtDiBMzlPwo0ZOviNrcLa9W4e6/WGN
1E7z14AA7sIr/OesMS99bpi3Y53zXTZo5m2v7kYlozuS0ey/6mVFz3fzLN2RbPZCd5/0/udPC6uz
k4w72j3Vlc5XtiX5etqdjcz8FhvIGtIsaPiis1bdTXMtEks3nLFiMY3/bAvmMbY32uabj8JOfQpJ
UeipKACulKmPyOZHTEr4WniLeo5gSQUThWtfUr02zmjOGuDUGb9MRRBxa2z61g23VGXhht6lkqFx
ToUenOGzTbsFGPvZuUxMfy9EAp7UTrOeOz/fE8Wf74KCU4BQ+EoDeV/+zNt00hjBtvBZAzUC/Bk1
LVcajiEbMK0v/RG92X2V6ArVxTeLcUMym3Jh6kIyCez8kmSkbAP8PumxoQXvUNUNG9T5+Ee3c/yj
UyTBdIc3f71uNBxk5wmvbrBHpzHLI3PT1im6yeaZgZeDqi7Pq/ZYOciS9EmrvTRWcmuqItxBNE+6
zcwvnVItwuRa1QncSZXgolrYP1l6+q5KXiukEY6yzK+8kupQjpMqsF+oL4qMl7z0xAkEp9tIZaqS
UOf7ZtD0Za8SDkMcWSvetP4NDb3WfkhGJwahSa9fAH/ekthNKr634ezKqAy8DRA3332NvbKRRWzb
Vn2PBxND2bvo2WFmYCDnUX+UCPohyqbvaDRddA4wWyOa/ti2/tUsXjLoQuI7+ZqBI3gddVF6QYtN
AJSsXrxGlXVovA6YIx1UsiixDP/qRBT8H2PXteQ2zyyfiFXM4VY5r1brjTcsR5JgJpjApz+NobyU
9dl/nRuaAGYgWcsAzPR0z0B8Y7+0IUp/a7NxHzJfKOthwEUW1pF/cAJLWfaiy54cHyxrf5kJMIDr
TC0wPQwxLqe08p3J2rcEiUUX1JptdoZSA1bn4MzYMD3Ozvgl0zNwT8UOMOU36poOkdlC69h+tQoT
FJ1KjWh6XvONG4lhnuc2ag6Ntrww8bMzQiAIpQEyISrw8wHf3dlTUxPM315LHBzXTGeqDc1YCYMP
A0251H60KCVgHr+fcpFjU0ugBWJapGwasEDhIXtgOniNaClOTdMBSdHUpFGmgY0jTkQxTwCLRFI2
6ptfsRaCLkAo4SWqH2glSgeRaMEyb/xgRevLHrQ9F8+4MWAdXpVdXIUrsieD3zOQyzQDGUDetFhe
0SrXAAIu3PpsVWG+NHIXvBBqkVzAyMNmrQw+xZKjscOT/1IpsbpL0hS3aZc6X9OjZHz41oH6bZl1
IN6pUWp27xhBinaZuVyb06fXbgitoY5lGyoDdCJTYMPE9uNaG3C/ehxVhWeBqgGkNhQ5horFstO7
5kT5W4ooF1gPUdfYksndoMPSWFqRj+J3KOppwgp0s3WbrxPufQvVxFp3qVRmg2DRi5UPILGFLBsv
Un8fEbcdkcDHZr/A+svbI/IExTK/Umc9hJ0Rr2So1timAK4s474N1nYfIPAty4BaqggCK8DWEUEP
1lFZIJS1+tVmrA0Cu42zdwUE12pr7nDd/oFcFGiXAoDlXIiUrXieJzvkl5qHyEwAwzIS/euftn6d
FqMtKJIhttjas7wO062hqNbFDFk67qURr3gI9bR5aX1HWd1ZWGXevw3CPFXeeyIhlo7qDSuvdMFp
ZRfBu6g+INorPlCHOqzqvso2teIob921+87asUbru25MAtHf27m7JOcrw9A5/l9tffAiMO7SrdTL
JlJ1IPiV91lXWNdRuglpdDKefNusqRdm0FfrtOzDJ+xxFxHqWc7UCjgL1nrbZgtqosAGFqDkYrXG
z2B4D1YNwouA/qIKcyRwkgHTFci+8huKpyYXnraaqJ1SQ6oMSBsigDarC7BtKeS64tOgd8P3CiLB
88BQnXMdmNG28biz5lZgXNykFDP6i1sWRPt+m8rA1xlPrjWD2MERQZpmptlZsaGyMSogU4bI39mN
d6GrbLyMlKwAp08aQEiOSs48aaNh21sDOAOkx5/TkCPvq5tpFALn0zSZ5YbLDExB4L+voOYOwCxq
VlEAK8+CuOd72R9KNC2Th6m/4PV+6iKLSNrrsOcV3xnYqXKwd4e+w55bMyoR3+2Tle4K/0NhQAu5
w1et4riNkzICn7ynPFle99yAZuyra6MIXDRu+BDZOTsxsIjOaaAI+wfwprDnzivvJqRxv5bPhc8J
gUx5hgbVO27mfNvUbYQL3H4uuhiFbcS3JGw954sKMBEaoT5meqj9g57qolSiTnnKhwZkUeDMEdBP
t0sU3iJQEmqAgu26RCnnvZqHS19DOLngnVF+U/LoPct9/11huLmVzlbes0j854xG/2kXMQAsO86V
cRYhzwLZdzffaOdwb5Y2VQVxyyg/GJmSzYkNHtdrALBZYgBMAtL4vn7IoXT7emMlu2tVBAuuNS9V
qJQLigFS+DCx8mhfsfhMwcCpP66gx9MZSObTQBFZ1zhiq7aHMG/VMbT4P+cooZ47t5SfrPDxpG+4
dgJEGq9WVJx+dBUESOTT0WqNHyZSn8+VifDaZCoc+RaWplkWrxrb8EGKT5u2JLSxlHIElgOoavDl
ITdckBBn6lgsRxVz3Om0o7Sa6ucK7NKoiwn3HdJdG+IriJUCwVKeCpS3mXGFyrwUhYp5ciGqgxo4
8LnqmCgOlHEwMnZslBRTkw7SYcizb0Zc2G8NFrcWSld/mZF+RlyGv7sgJZkHda+cDRtlzr2SVDI8
Vh11ZrfLMhmcL0XX8dlgYcOvxc7MNjrzV8vUG3dPd6/u4jXCzhyFmrkDxElYtmuSH2QpyOVGpUOw
AYGqTmdKt3VFNw6TiOHIFjGAAdJUJaEhmPq20Bd9aTWlDZefTd2Nu1XCne8lcFXrXm3ACytjrlOz
5brx7AEnMo5SfNY2IIWFGxlrywLc+WluQTY0HnDjMbkRcOVGwJEbgfthvPfnY6TC6KNqO+ofRg0w
kBLUOn43RHWUQ1t1C2KB7ai+F/jysY8YYBXkdcY7s41XJiq9UBAii4p7X/lWFo65SqnkOAGb6NhP
BclCtns6pV4k/76Dw9tcjX1taF4MgqMzhyVrv4rLeVtH9YUOoL0AxWvatVuEiesLULDlIw+fJoPc
CcINOUUBcsRQZIRD3pjtlmxY/Yo/GoDzpme/DIb7xZK3g51qewtFcG+xo5gLI/RxneTc32sOst+F
UjpkSm8Z1BnuXXBMnrgFcL1E6np5F+5ZVwDA1f9u2kAFzAGCyef045mN8lYO4Lmgn40Iheks88L3
tgRDRmhh56VHX6wSIucsQ1rbkkIqjY74H65snI4HOYzQkr4cR0As3i4UUCjs8ST09RYPtm8Ckbl4
lv3s6F/xbez/H+MgEjmGmcuAGQABDmgDsFkeKvtog9BzToUlWD0irpEW4aPVhvYRsmrJnCpI8Dhk
Mwah+nHgzoPH5VlVIm+plQt6/k+HmxeFbqN++b8WVpYka0UDOqdygKweqi57LAdUqYKTACWOJY8f
UjPJF43uGm8gTDqXkh0P21IgItPm6+TkRfXVKVT0+MEDB+ViMNthfS3YNMGoDzp2/qxqUY3SITvf
gnWJr0Q7iPck8Wa0GAe9JFLFAO4dcnDynTmzgBmRq/gwKZ/BpsC/xGlUbPMOmQnyjFp3NGiwpOjb
JzM2tT0dssEG4aRqrKcuOhuQSgBkRNohiRODTkGejr3kU1f6+sZocg/TAIlasOCFCIN7yL17Tho8
ji0s9+3eUc6U4LBBRO9l3W3rD0sao5SGnIX8QhWgnAjfRvRlNyuSRqyp9n8s8Z86x/p/ogKgztRL
r5bUR3kPGlDtOFiFWqediKjYU31z7aPc8jec8a6tB6k1jneqWx5Y2KKa3UGqsGkhz1KqmnjprDNB
D/Wq8Q4KRGpm1CxdcJF2al6sCbao2A1uCx8ioORUNWcmgwtNAHU97lTtotRtxEQoH4nKqys5s+GL
dI19788pWTklJsdEJZDv9yY3U5Ffjsq2tZ9rP0cPoVpn3AvNwQ/S4Fi52hei1SEeHQWo4Bku/mZL
3Dpk0WjDFxocgCibRS4gasCEiHOvqmBQUS173cha7L4qxTksPFDjW5F+pc3R17ndNmcyoIOWuFcn
V1Uzf9aZcbCBlKQ2K6wsXGHjWD8MJsQqYwv3U4qwlqnmr8zq7YVSsOBUByrYWFonXSeu0l7cNPRm
cZ2G3+2umDe88H+awnnV6yx/LUsUtZBTZm48QyDbaAFUTtSwqYr6wMZuFah9SvU4oy+KZV6hkJoC
+1Zm9nOj8JXVBGt1ZJ8m+8ZUQGpAnoHadCU1GsgOgtgDjTRKB+1l7zEgn1jEALXoUXL1ogf1q9O6
zTxHjHczJtxyxhCJV8H0IxcadKjjR9dT9As1JnvEKMwnXdpHGog+aHQwvCeuq+nRMbTlwGP/gYh8
rBxgAC0JwwXtzSlaUGpQEChbf4ww+AngWZylYEOnZNhfRks5Oia75OwcacQZCtYHkPotsabKIU0U
m6cwKyR9OrjBFyr2qAvqrMCjcmpSHyNJuvQjgPZGOxqdjNPqrYtUfe8QPxcRSRC7xKSgHYXqkttx
upu6RtYJ7mLXoqI+gf54ilpmG7cOf+AlAVhAzbo9AL/+Rqj7TCb59YjpfBcXRnmoqj2SVVihgJ6x
Woiisue4PZGlMNoWdJ1+WuBGKb8WoBtqkMRw1cPNsEAN6EENm2Kt6NnXwdT9OepSEOYRiMwVLR6X
QK7MA9pBfDYhfgOhraDolllpFfvCBiAGjGTlPpNnhexTsdH4DZaAdP2vbqjUbenaUBaQqUs6AHb8
YlWtdaAWWTio0ZnRX7dF5ANpacBL8KpCEBZcgEm5QLlaglhO5h2bqvHnFD2O7Dk4ktVvsV+WCwg0
J8ccjCkbT9HeWohQLhpDhB+1r63HPa1SfmVFbj47QZKscltL9h6Ls9OfphDOdX6Ydf41gTDGWomi
BFmWRm8D/FMLq/5oLA8rabwf3RIq9prZvmeKQMkacJsPFjABW91voFgml792Hw5zGxHsjyFVRicG
EkNHOtlRo8yrANy9qW7x9chG6vsCqmfqVzPgKmK1oSW2Gmdr4o8hnhmLFoZTm86IfIbOsA011tiW
Xqb+WoCIH/FLLCWpMzBRIR+DhdwwXSzU+hjvSbcbtD3U9VgAlnFI4pqG3i1vhm5OyZQO950Nohsj
TM/LNtDRyLb0mkThmz2nJr0Lp+aIElDt6yikYbBC/2z+0xeg5WybFGBPqv0kXnc1aLHMNgFHcciL
VUc7gb+2qx6E5+ObVukt5D8CE9q2MVjUQT0IhgZ9kLc4Mk4ntyzMU2ZsUz+PTqmOhPbYH6rx1diW
FhZ5ZHmvH/u8mA3MLo8tWDEfRlZA5E1AlJJ8p9bUn4LiFxKyLchvJW/gNAABuQXNYZnQwUA5jNpv
eZSP/mRbCQC2FU9LebTWTPUHOM+xcQyFgbyWnmyEbqYXq0gN7KxwDbvdvAU/8Q/dRdLUG4b/mOpB
acysDnnea1i59GsbE+OyoD9wHglg0ag9nhoarxdNghD6dBXQ2V99YtWJggUNpUEJOkeIasgImIrd
yjbyAnOGulJgF6qgfW7Cwj1Mo54amzNq5glbo/ILGtXFhcJuamj3X3436r7uv4TahcuAXOKH7aZG
ydjOLoQ4mUWMtzs0DWvDFafCzcSJ+vsI73SvVsFH5DaZvaARcGkG886XkqLSdxyxTIb/vZ4dhxKl
NTOaJx00ZR1zI5qRIfRmtEPniuo4Lsxa8yEQob6jVd20VjN/9488bLR+Q/7pARBDDVFWeQV/0rnJ
fprjZhH46R8b1bAE6Dlex5mrn7mirkBV4gDiohoPign1JaJPs0M9XugGs9dEnRaHWgZuYiwpqBk2
mXGurGHVFA5cAae9ddXNmZcEzb73XICZo1IfaSoZWEPZrjcq7VAzcIZPI02EcikuD2C7VIEDOIwQ
BaXOdyD02RB14QRYGIEJnIP0C+grUE9AZmHsu0EwkG/howpFgh2IEoHoKBFgQn1MCY29sPafGzto
97jE+SOxf3M9eBk0o9kTUXcti6NkF1kFFsOWsvzdJHsy+3SieZy0PTmm6Xwpix9ai60Pi4SJhUNX
HZTKRihaDwXKkQUY2W8NRNXUoGw34i2tZFzLATlTl5xMiTUSgEeAMRHyvzSo1yl0X7zuQoN/2lOL
gWd92TlS/ixKZ9OFQZdTm0lVFOFlV54/Gp46p0uOrsD+0/qGRKwRzXWKaW66BvU+/1K2WDGDb2uY
RaVm7emQEImMJvlkBnmYRuhs6lMqRGknZxogt8mD+lDZnK9UjxhSewbZJ4kDGrTnARWBj9QAz3a/
Rcikl0EqFHlIA3Bzl3NIkihratKAnf/VqYqa/Jw4iXrkJQiMUitH4W4H2VjZyq2gfvjstxhW8Knn
DwsqeQF23d9aaQQxE8mNO5bBZHsOWooL9dRqisyA4MADSIMUJSBbO0BR/OhuluWj3qVc2A+ZymYQ
SDOeELdZK7VpvNZt5ewi1KSAuBTNHCyEYIo0/U2DYuPXrM+fAiAaHk07N598kayp+87JclHqHuCH
AXq4eyshN0hJEMpaaI7SbsrAb98iVt/0J7xrEXqEPUOUbrIHKUq7aVGZduQ6x6Kxjt8jz472U/4K
TMtjlw7YVCiZmd81r4/2qAnG7fTpcNckf0pvNW46+lP+i/r537to2qkwww2audNDN+5bAOAH7oJW
vLihHkCt7L9nBfSFXwbk+/86Sh7a5yjoT0GorutQPZBJ60DY81LJksPYVCACrHSIqU1NlA4nB0q4
KbVxGmqA8zrwmpnRnBY0iqkbK3PoUOchVzBKiUIzp0OoixY0fu/djrqySaPkS6OWNJ58aSqLld2u
B8ilAit8FH60iHFvWgPSYUrp4UIyg2SO2n53r9ul+WpDlC6BtNkzi1Hq46jOV7JKy+7WSQwuaLpR
GLqnUajEzE0HvKIQwZr+OlaDCs2u7rX59LeY+sa/s6kO1srUEFW+8+tDxImnvriDuB5ggjoYUvQT
7V0EwZljCUymNh3AUuFtUpggmxHc9NPgZOtIMzlTRbEFLsMK/zKhft2yDgmCtQd6Xhiqac38SFE2
kT+gPKxxg4sJlT35aKFDrBrtBlzY0bxRkYKdNw3gpOAZlQt3PIMSC2IkcPBN9jhemeCtRJ7oGRmG
5NVlIN7o8zqZ27J8SbKILLqIiR2VIxnFy50VFTMNBZuhYL489AoH31oIiS8SzeOSB43OpoOhRpKn
yXugLuCx8qNHbGuTCc2ieP11lmlgmo9miUoHy06+87VyKVDtoMrSdU9jH27b+c+VCulhK8aWzuZt
dFKspF4oWmG/f5rGaTqadnl+NQVIIjq5AorPn6YKQ83F56x3pn/OOpZnuO1GG7IFafLRgQT56MyJ
vezgWv6MugR4tIbZZFJw77vv28GGuiyqxKHTwk/VZSpSNp+MR+dGVuXICWlg7KO5jc7o93bpLUJw
8c7CLGnXCrZigFNDsdsLKxAzsBiUKK71jbpoMMghCjsb7YrOXQI2BT5l6ozo6BelcaxB4Hcz443n
7xlvuuhUTzps7TvLWpLoW9KYUBjUSjE2bdP1LuYatG3A9kWtVB+8H4tEgQU2+fVDfPVLzNyHH5K0
f4yRpNx1Tvq4QBYI3c2r6kl4SjtEoVuOl5/Ttyvoglb7uALMxg/jZpmI1nnG+/MXMeSY5sk2ufYD
vyb4rbPAeiqA7Vt5dcr3rTC9gxGUzVJtXecZtF6r6z5ECTvUM0ge6pqfifI7wz22Y7ZWzGxbGyBU
D1XWeet6fN1Iijiy+ZcHDUIIXDsptr5jlGEMKyhMcw0llBUUt7wq2FC/xyptk5pdtaRmB53vGbJN
xqkwg5zMsGtRwDguV4BBwxG2DrL8MQ70Yje4Klv1fpK9FcLa/M0CWRy2akoznSwyG/VbXS2uc/xp
EXGn/mY3NSQsPc8aH6z0VMZuaVghcmrfPGzTBiiIXNpNb2/qQ574XOQgHvS0unsvkIZKJOFRD+pF
FBUPH4bPB+znsuGsdjYEF90WA4gFPPRmqiDj4nTvQe8diCXp00nn+TAfVETjbQnRrRfnlAm7OHFW
bTmUz7dEBtJklZHteFEpy8RtEbknlhEaosPIN2L0fFvnyOeMTS9EHjM1UC8cYKeJ9BTvj7qsfs4C
cdsEnci1aQ21/qw66u3o5KtUDHEp3PDJLA4btg4KgeJUq7bWdhUZr4nOfvqc1w9plmEFmoNhzWmB
i0M491AYITQ5pdW/nDRovT/agbXt1eBxECLYjuqlEFPqj0nnM+TXMMJFGWzHwFrvF+0yGzRvwbD8
XkNsQlmBvKB8L9NmmxZp9wXMOyHKskMpyYb+rGO4vQ1hHooaMGoWsg31B8go/c295WE0uvuR1W+v
r6q+1BYtuKVnTmzylyoZIK+B+Ocp65Vy6xZ2v2GJraIwTwN5ecCMV2gVvguwK/7KlSVy1srPOMXv
3ZaivvF2gTba2p/eAS5noPh/5ereBaEdlLYVAd1heUoHVVGuZ9Q0HJ2jVr2GTVm0aw2ZOrzhZJNG
8sDpi9mdz82U46kQar9LGsDeJH+vYjoChEk1JBa4PCgN2N0GRahL6huNRJEM+7jDPp+iKmaltiuD
heUcaOTfwRsZmokZMMRRNoDZgRQe5MGpy+Q04CmQ9v6trWHU10nuBkB+x2YloNfrMQ/rOJA/51qZ
XENViucX85s2V+1/tGPkjbDASIx2p2K7v0WVVr8rrLhd9lFpfK0gKRiX0bc+RkWg7XT+TmBpfxmg
6jALGif8FsX4Aw42Gy6G2fc7vP2a0ZMnowF5gk+zWzaIRp/SrOIgUc1TfREEosI9oBEnaXl/xtS4
eu3b3pqNdjECUAbvccNVqL7emIENyReSxAauv5s1ZQ5WJtVqD6SQPWllFxryktA3lo+PzF0LIPmC
N3JRAP5btrbUydYE3xhJHSMaO4BADvpeonr0eiNeKQ0qc2jXcddHTXpwiri/2k1bFPKNGxThTA/O
UvGudnH0/fqE68wedCi9gXppK2oEIqcDaIoK3en3N72dG4t9PfjfUZmHaKRskfVoQu3QL4AvvTnt
w/4DVbH9aqI7yqsGnzO16Ww6lJJLCRC7V0fv7Ru3yeKfrsSmRKOZQHWE1dXJCuBLPtN0sMboJmL6
8vmX99mS4SX/RbQQmAUa/YUeix3iH6CpTaIlNd1B1OBJ/7cT9HrDXR5pBkL5LgQm7HUVxd8pNkHB
h1jl3lIdinZ+FwVTXHEdIOOBABOT9Rhfc9JwO0ack3bYR8EQnTtH2TKpFS4caIWDzgt/1a6FMiRa
SIAAdAINrv3YBNJqaUKqdjXaGkmwC/C4AU0CjGk2wNG246CcUs7G8H4cZzM18zqbMoTD3sz0EAUT
uLGKxkZoTVPsL0oDoHIga4/bNlpCnyn8qhW4aMzQRJFDLG9faavl3BltHdtDHYUFkq7UYdg1Zcae
KEKB8gU01AFKlJodlDzPCYSXOci7qvlk7EqyUcX0bo2VQfuVJWG06U1tEN1CB+3Tyenc1/Glin3u
0m+0YpliY332B6s/66b+3fQqZUstRcoeNjn4jboqs+chcNtn6muhn3oExnpJZnSgOf50p/7W8dgK
UlP7GAVmu0ESautKDiluywJ+QDaBr9IvYBanRiNZtEEYC4y6HcebXhogAZ0eijz4kVspnpiq6j61
StIeyZYmSzwfdXXStgkb/QJoEI3RjDRZXENnK2ubHJI0obvjWd8eyw4gPxuVVy+89b86Cuq+LehM
h3ltf4f+FSiioJzyNKCCZkVOReZcnUAoNrzUrvPVA53CB2BC4HzUtfwyQCLoIUI16hhoCTWBGn5c
+g80oHFkuQhxiorwFlz1we0AwVwnD5B2XKdCebP4II9ETjUNUDCHPPShAGIIMQGAlAxwmnDoWTdS
4ZoltXFE5fJDSPrXnhwFzNjZMKm3mrQ5n403EYfeCZ66FoQbgelCfkSwE7T20BS1r+68vryodWA9
jCaxiVB0BV3IeRpyJV4iOFPPUvBigcG6ZQ5y0Jr5IOdJrIydxr5KRQWKnGdsxm7abRKDv4GhJT+m
OTBxMZA/y8+m6STFG9YluG99jnBabQEDPxVtGEpw8CMUOss1fevo3cLQfCDCkg4qHh1DDbMVvxR5
lR6xyXZGM7XvO9Trtu6WvKSZUb5WsRodx9xRB3VpK2EPY0tuWxInumuBWn1ug7J7RHqXHCV7LdR4
cMF5V/auqW9601Bf2gOhRG8kOjgQRcNa4ncfGZOd6Q7uHFjxX5ZvWXuB+xIiwHa8LLXOAiknDjRw
14SIznX0zmSIvR7EtqCUvBugJrnJ28Fz+2BHGe/IYMMi7HB/GgK16tQ3HfCuT5OquemmbDi4pAUI
qhlIWmXWnA40pcP9NxHWzVw0sQcBRSznlSFHiM/l3pZYUqcmjXpyVJXGmqQ6mkZpsU9T0ej/wzcF
c/U12Ny61bDqM/wKta6YM1XCqkchG5QVVwedJHIT0JtCNx6krdRJByEtG971OxD+zGlzTgfo5Ygd
79lm6prCArTrD4tCXTSMm/MCDPyoKJahALImw9hsHh3G4u0YW5icaWYEojdTF3mRP/VNM9OAkeO3
v3IUKMFQrcFgp17w+y5aVM48UKuAvvSWIxIGfhMMMu6rF8tO6plSJtGO+qyoxZ5d06HiK93lAerJ
bNmrHRSapUMiD1ntoob597zAF9zOO070OS+5Ii7gbyvnze0z9SfoUH/wSC9eM6NMwPSh5ec+48Ya
2vFiB76u4VBGbroynci6GHmSQFrCKj545UEvpABVY1q80zxZ4/9Q9Pw6D1RhijMK9vV1CPbNnZX4
4EsjrHPgWca5A8XyBuHNfMWkLkiYGDPWxQVQG//pBytC8daCY/bOHrSFzYsOkAdY0D5GYKeWg0th
akLJ6rb5OWoFSr4KKmYvU66DBlHB3q9yov4CsSJ3BvUv9j0wk3kkt+YZyiGLtk9fOz1zFmpk+0cN
TDc7Vzo1etNf9L6+ccoiIINi10ZI4zNnM+ZZ+MCXTV/W48C/8zGplVY3NjSNV1h8aSVZjUA5kj5j
Eijz7HXRpVKD28jmXGTD0pOyOdhP5ic3TlBWOMiRoguRw5KqOqBpiXciraJFmvHFyMwdB6k/a5Kw
2TYkxYHqhR0UHvksaBuvwDaM7WwOdUMaDRLEIyFlDJYPuSzIcxU1TDHy0NKVuLxput43ayj0woLL
6YQFkixBiwFp10MUBeLXoLrPKrs9Aa4ECCxCenu36D8qCveqTgUIKliDRzlIEntklrJJpAO1SuCo
9qHVfFBLA3PHo2ofa4mmlZpScWBma7dz+lUgdaOyxHnXUmGdXZf7j2nSXqi7ipRs3Ttqv4rsOn65
ysmBhWJWHeu07Z9J9UTH6h7npF1y7eey1AtQWtEFyBbY34iYR3PAh+9jGUStqAT6JNASBVI7iN19
WiBd1BxRuqE9ONAxdYRvOQuvWJu8TU63SAZgJhd6jp3QDeaBABFxv8bmLzk1BhSaZuSS5sPVeJxv
BE5Eo93YlX3ON7ZNW9+iGLRcBh7q2EeslmHqO2OotBMBgViuxBvTwnaACq+o79NiRH7ZabIh/xHN
pZbmvX8FmC3IUyDzRpPosJAX5vgJpfQvpAVN/ucn8CJWl4Pah6sEyAlo3uiS6AdJHWqKtik3lLaZ
mtMo0EoYlZjRv/kOf05VALhi5BrYfMDxGRjMfSIEw2eLkA6yhbew+/TZIkuqNpJjUDtSD2Pth98U
K+E37lpFlnNpBJV4Sw3sPSLwQT4ohq1cHIMdqX8yy03zatabuf3Qu5BXzvx4Rf+JNraMRd6hMGhq
VixxRm0AGi3+bNIo5byAsLz60s8DUkroc0pj+vFo9P/h66bAhSCx+pOw+l2RVkcnbyPEUoDk17Ku
OtqpAKpEUqu4iV0d/RKJPcRMQZZgAoIeOpF4QHXmnjAPlRSZE4O39TvPeaAurqBgJoZ6M5bJkKcD
uz3f1K5mXkES0h1KNaM7oSogNr5VBuE8oHxTewAC9iW2xDoPG3APIYw8twbX/eEr1k+9KIfX3ofc
6ZBpxSO2gfYqUURwiHiPOlpNQfR9yKyHGEDTxeBE9nMPokBsOgr3G+v6NfhSMWXjpnPA6L0fosEb
U04ZmJC1zJFgGqfUKzdA6ijPVjYAgcJU2AUCGdpSzTNvQU06RIaWz7oCL/ikreIL9XHoOkGN4ZEa
rZ5me2DWvk8+0zwxtilgWP5zDpDsFjsn8gAD6fJlEHYqaLX16uyEET8D1ZwsDfDMLzK3qs40gJom
96SLDFX/MJtsUcyYzjVJvUt95NCLBiwnRfU02dKZF4EjIkYWfzJlAnjnIm2NGX3y5KA02RIiPdr4
taifvpZtDd1isi19w5m+1tQ/fS36RjQQS74jF19r8CB3JGIQhXIXFL+zXOvNg43ND5GeJoThpNM/
B+74Uq3KAS0evO76qUme3oD3NkKwJ5psMvucdvx4GiU7mtKDkMg9ZavIzY1Z1x9EskkMnI5jGyiS
LR8qiYgoLKk0+dk3CUyPrJyQlpxsW00D76qvP2GfyJSNwiCKHca/Dyxp+Q50qFg8tK6GdGuaIo1Y
5mwlbIPveIMXIerfyaGvdP93QLOBKNDarQ2op5vRCUWl0YnOar++nhX5C+NOeLzrJtNODd5LLxCb
abCoI3Yib5S4dnOUA7Pl36Y18RddhUYNeNfnR9EZTeBXWbZrLW38WlP/ZIuvhUKj8Hg3N3kDSgKA
xn+/1vh/1EU/MypgnwdVhRZlAoIRW1HNlYmfDrv3FmwhztBm+9RQv4zNMAWuiC9SfzDPiRY5Z0hZ
Oecg954LXkf7q48D9kCas5OjZFKnzXVehK/wOUrnpTSv6mdIKVZLKE4bqMQqy4NvqtYBPEPqvAly
8eGpxVcFadQLQx3hoQhSdU46M7JfhGV20++AknGyp3n+tKd57vrdKBvnnz6X5Gr+9bnS/u5zP7+P
nUT+2sy8CuhIcJk2SxQ1hHMNiJofIGMCCYX/DctUfc7MKHxw7T7Zh5VwlhWzqldPiR54pUQ/Ki7e
68rhz9AvhXiFLZxtb3faOevtcE4Wv+eCcO7tXFCJcZZdm/LXBOQsHV6mLImhwR254coVUboB91zx
jkXqPLG49tJ7XrM3KtuZJ9JMhhBnRciaU5hk9sVm7JH6gc27utNs0t0fFHV0B9QOZK2VAqprfiaW
wTYBK16pVajDZR3bAmQZYS/UgbslQZlNV0JOPcuuFp5a63PdUrIZcnNHsC+iYg8kTM5gld+bKkQV
aRFlX0DNaC150zqHGgqwuy438nUU9v1jbfYAneR69CHd0wyUm1DEvXEH20h6416g5KGzQOGVLrIU
+5XW7o1DbfJ4EbPB2itY9D2hTvgpb6AjT/2GVVj7Ko66v/V/2pOoJP5MC6V1I/ycqG1v38O461Bg
hXKGYFMiWLmnAyIaw8ZO7ZWhhMnYRf2K38b7u7675uivZAM4kab5/jIN1H6GDQRgVv/bbJo+s1qQ
tqNKf86t0n+Mo/abEWbpnjU6VKzpoO0722AQVYyUx9hC2b6taI+IkdlQ11UsyJQzcJxN9qbhh4vY
aoeVQTZFw7/ZgZ/sISvjsLlfIV/RxI/jxwUqWAD8YfykzgYDAhgfFF9HZQwX/oolfFcMXvqhZYOB
ZHBSgL3IVfErgvMtqIbwHKDkb16mqveuJ/U+iFHnEoMV3gVm8GOQToVq52fNZ9rGKMCwlZX+1SmX
TrUFOkJZ5/KXT/IKVcULpv/3J306qYozh87eIxFwEY/WyMJFbbDpgHELFXwNqNjlKRk4LtigvaFN
F2HkgZCLWLto+P8ou7LluHFl+UWMIEFwe+291Ytai2VLLwzb4+EGkuC+fP1NFNui1OM559wXBoGq
QtNWL0BVViaNV5Xu2yBZTBl+utAEzGhr31XLvE6Kp/eRJrl8In6pDs3fIAWVTwadGOBJNmKmUjaK
I1uD0X+KgxCFfx9k2nLqg6XuWIheVEe6c3Jr6dp6c0cjaoulO7p4PlqQF/NYj8F9m1TN3bQUSbHP
IcIGkfyCxujkRfIVjuTy4YWntXJ/J/oGx7hnpJayneHIt0Zn0Tc3dZqtpXrDQBoXfQOKm/CI6XkU
o1DfOgtyAylbfUgaSNDSENmiZtVlKduXWRJDWwvyn4UwnnKtKy6f1x6kH29GfBV9i9BLsigbKz0n
oC94CdGmQNF2V9QHNwBROfrCUBUEuYFYKsFQ6pelptgPTbJ0+6F/tq/QrOAlyGRSr+3cU0vRQDag
DZdiaFwEIt9ZbQHS299tuDQvsmCskJUqr725H15Vra8ipqlgTPaNW+x0x+hK7LiyS910FpoAxyCI
sB2IWzCAVn+V+JlO5GyH6JaLXhvNAQWJmfGXQZPtBqD0346VLZHekta2SUDttCL3uEiM7HS7pPKk
lxzTGE/gt+W44sJBxiDPKvxTazM6YneHxnXXdPudSJHxIEvoBPHVQk7TJS9i7BYQ0/cB0u1pexdn
+JJZfVhndnS9AUKgOEptaO52xevL4qgxPdE01my8LhB/FhZ9f7X52dRTkQutBjrfUlUz8FQfbt8f
UHOb9o5Gf1w1TbxDiuTwgXoyCAyQgFGKjQISZe/QgMKIxX7UGvDNKkDA7GsCR7c07Sbf3BhG3kHI
p0UT8HvAvEjLf+LDAVwG0mroeB3QpaEuoEoAsXoKmcIZqj4yRS2n/Ai5Tgaay9s+XHtW94I6bnYh
iUsgO/HdCY2dBQ19gMQmgymql1yX3V1D3C/kh+b1q19ZgNZU7/BzqPoRWBHqq7JIoXumhgGD1Hek
Lqjrj5NhanafvSstGKYed/K+Mdx609qVauMZNK9dSgNdGTrvihNJf9GwB8L1ROqV85Cstgwh0GCt
uOetCpxlX8rBtO/HBGJvdle98A6ImcHsa2QDYGRlGN3pCVBLZGWpxbZ6nyHRr6xoKmFr0wUNDg1d
zQpXPmQ/0TYKq522HPWnxjnQEHrb3y2wcJ9pFINvL9Ci+JFG3AE2zza/RAFUI9ST0au9Pxn5yMzl
RwMdA4vpUd6fjKz0ZIasr0+WgQ/6w5MJH7/tZivzPRKz/FngtAd8QZlD2kHlT6EolR2hpY1jpWna
9Z0V90sykyGFeAh0Usfwt3uibmncQQ9goY/QfPrgNN1SKDmROw+H+q7yeoguIZiMNJ/EdXJXQuGK
+jSmlo1IgjsRsorm2nUSG0QlqpuD2kHIgs3ND15AfYreovTeBZlreOGPNOEpUXKaLSLOVhCkcCEb
+/t9nA99eDGm97TebLIoqA+kbUtatnT3pyED3n7powaxLCv/t1Tunxxv5lzs1Zd+oSkq2LYDd7X0
7tHPjrx15uDsDBpmiGMMRn/i0BoDjrFN16UEbTj1GZghq+4tdSFDU+b4I9qxfRgKMMVVGbSYmqJi
50BE+d4GKn2HElp/n2HHDm6FfPg6QJPZVpQcQq7QP5L8zXv9b1G1/QsFtxb7Z3CUFqtWMhxdumEv
R73bgsgzBLgLpLQW2OKf+OsHztrUdJaWg18Qop2Vra4frSyCeLqNhHwu868yQnc1BdBaFogmVzS8
rkVxtHj3vhbZq9EGSboUhY3uV81zji3I0dc2chJgNIzHk1AMEgwahK+JNSLvDwYJvKtfXEDuXsjV
dHp+SFxrONUW1HFaU4CundnBukx5tnEFJGN8hVHwFHYhKWrt5EIqg0ZCYRrorkzqX2Ea23sakT+F
h91ggi4Lmq+Lz6GGSOr9lYHMyCZeEtoLTXsjaRQLr0rCA81VIWhhJp9pB2bjrWW0Q3AInCxam50H
Xh70y9f6EqRO3am2a3RJ6X+VQw1iPRqZ8S8ydZVAVg20tLsIBbJjBsjeROrTK0hhSM256L+WR8eA
6oSaw38ZsIH6wZKef6hJAWgwSn8NMU4B8SpQM62AePcPyefLzZyshL+OIrAMzwbN6o1d747+AKRL
pvngk2fLmeK7zVtvJyOA4YgUnAz5UAlw+dv9Zp6LpfUogqQ7kodbhvb9/2chnxvfSvxL0XURQy7m
BHS2cwRu469e4XTaEgSfbbujAV0gHPAFLbDRuVV2cLzgfALi3MkjK7JhCwkjkHBVAaz/XKswJ0+y
t7L60o8S2PY+WV03mDhodisItQb4KgAIOsqAy9MCy3qiuawL/nFH1kD5DSoiG3S5YJ5+xqN592Ce
cHc9GAh2npNXl7EGy6IjyvINH4x9r2RGbTM4mg3nr5EGtEVUCHTGq6DKrIedj2aGS2qBz3E0surN
yL9fqTiyvvmWqz58YviJ8Uvp55UHZg9MmRqOPV0J0CUNeRi2hzAz0oU5dgAU+eBtiQfTuxB/UA52
QQim7/02+lJEjniSDHnnzuwAR1SH9TIPPsyP7nCoQJPvosV4h506iDHV53L+2Il2H/HKuZ+nY7Ap
L6KyarY0FyiEESisKrDvue1i/myTNb6GkxdY486pVTv7mIGbUDFQREw3tiYz+ZqGjXS9BRNOdaSh
DW5JE7W2Lxxt/PefgyLIyq6tCOptFAQKBcBpap7hf0KCJA9ttd06LXmyqmxFX2Z5f6ep55znXySk
Nbq1V6J8hr/VcOpEsh/dDl0DVa6txrT2XmpoqVGFd2jYYuic+ifX0JRSSZDiNUKEW6fV9DtDBTmf
guht0MYmukVy41j0ILsvNj6O+A/SENM/DUgqb4+vVwEIFHg9hYTePP3XROq/peftEbvP6jEDTerj
fwwa3I0XB632hH+mf/R4Z601tF+cuhIMriJNsl3bjf099DXwKXB5jX+VBoSr4Y9/OQ465YmdM2Xp
AfR9+femBGW0abjDE63E0atwMp0muPMH8PhlsRzuRZp9XAm1R2edRBUAmOBIP1TYw0APA7XPoJbX
IZVIo8/DLAx+O/ut+cH5JpZKqihTxJsgC6FBjE+DEUL6dvD0Bxo5VeEuoYbgb+ndH6HUfpdL7NbI
SnMcvV83AXEvIHXjZxmoF+JyQRgWlN7w/v9CAJbrPc07QIzX3RdCsjgP5EPz1kM5Fu76ClbPE4FU
wtg+a0OMPmTVoxM5KWhzjOa7qzX2Ept+ed/irHfHBApMaZPd+obolX7TbRBjSu8NCSNoCyn1q5Jr
HcDgXrahObrUo7GzimA4T1Ng+j18DgK4FlxW70Fm09V3RYBijCLOcI1fGbAzJ4Cx+ESlQdCfHo++
BlO9vQQLE5rraZJ8ZPorBrHFyc50FJRpCh/aGL8cINMX0A2tmuYZHbdvcRAjaemKV52H5nNscKR4
lQPInprnynPfcgHss6YdhzYDPDdN3W0U6fEjXVJW7pwors40KoLOPuWGfUejXpXLylBvt6iWdcs5
qFMLhXr9cSELqn+eWoiiBMqNpz5z7/DFnJzArXkUSeWfIfeJixsamziG4leZS8tUIpD+meOAdW7k
iQbkWyU6aE/sQQAerwV8+2GSVkC3sL0YK2wcVmZXUnBVOtYpiCwvWzhNbDwLfL7Ym2fpfBU4EDJT
2d0qTIyFNvTiIRFNeZcbfrgBeKP4VrfV5BGzzFgEWSoeYpv90WNe4w8etsnFvjTQ7BgJzdnYWgJG
19awXpCGjVYZQAt7KXPrRbcEmHLdyDqRlWnmBl3jwZOHJohnZDcW5GU0aXJf4ThFo2j0e+z/kCSa
hm7lTi9Aw/kFaEWHoTfa0yrrRNY4tTYi1rTHPNHwr9KKr6mdDwBqMXC3RLICzwh4jpM8aL5b0V9Q
1k1/CpkM4LYO+AeHaszzVYmM+YqrtnTLd/JVZOjg6VAnlwFQ+mFhUzc6aghSMV/BBODfiewfnG4i
aTUy22pdzxxRuXfvjTgvUnC3KOhZXIH9DuCInTWwcv8BlFYL21kxiAEuUe+LV37WpBun4OjGFci7
rUY00G8sGjfv9iLj6H1XF/R+8UUj8WVWGuYaCsYgKYohv3un2843QKnCah0U/bYxHXHyyNrYbrwi
b7fwgdPBF3UL+RPr22SG5nm80Zj6ylSYOJ7etzr0eekfgcMy/hF0C/gavjJ/W8mV0HZkxJsT5Bmy
cJpD1nfxZkLIK6z8ByS9Y4CZpufDIyHlJyQ9Qe5v8fSQFQRWfvYKcDi/CYzYVx29EadGsMJcZQlU
wQrOd1QnneZSM/nWxrm1o0rqh8pqAoOfQklk8qNq6/sCeT2kEO6BiyXr8zD4oOsxIUAZBVq7jQId
Gk9KgbJMQ3k27OaRjImacr14nRpZ+kAjLzPi5Tj2w34Ox1sabNZqtfdwWqyOn+O+cDeFAj7wrq8g
iOQUO1KU6012HZJVFNXHIVmhfFTsyIqUyK8UsGuk/kSMY9W7xrsHbi+L9fzMlBR8r2TfjaQCTWpW
gEdaDUd1obsggPwb3sBrw1ZN03narz0H+M9AQ31sURWNcxxCbdeEen+pFa8W3WVm/gJGZmAh6C0H
GZp+HQRSrshKFzSNuHOoUQEOej2JtOlPDZ3n+nbEBn8ZgUtujVbg0lzVNgTcSScurTTjkHkq+6Ua
7cPR8jcu/kSbWjXac8gaQDdzqE40rOQqZEP6tem79DwHRQz1j7HqPgaBFQv970hB60GiLYIy4N9F
625Fqo7moIuOmlL/3nroIYBKkP0I/YF+U6AXWWk3OQdPtUuOruY+9tisLDTWm9+BKZnDNRtks70K
t3U+Lnqwcy1ZlTrloh+K6wGOTnlgowJeZDrwKdxfw6W+pvMdOZJhPu7dzJmK4afNIDAghjQ5OmMI
ro8Aoq5ujGQ3dizQcFGX2zFNoj/6gFMi5Bcb67eLk1UOiihBUQTrIUVT5GCWKXos0K0Z+J711Cui
hMD1l8AoZg808mQYrUwzZVuiTTC5fg0ga/s7IESL6kPot6vRhzJoYiXgFNeORM02c7ClkFECGXrR
gQdQfb3VZlluAQMNluQ4Iqd5+R2q+eptSbEUxgunBQliALqLiZl1wlNVRbhEQSh7tBz8viVpfE+j
qobWJlSUn0dkZh9BYJg9FgM316NEaqqVjQYtLRBeBTWHsoYKZ4DKXjpwtU9G2Q/GTh8SD114iKVV
glB2S+a5OJVazE+WoMP80ytOC6A5zlw3Liht5wU+v6JgYXz0vc4M2M4Z8nRRtCZqCjcVLmwm0ztQ
w919KIfN5bHEkz3UzHyUGJSeDVXLZsfA7dM7iVgB/NRhTB184CGSFEf4WLhGfB9TyoiZHQ4FAe8O
QikepaJgO9tEHS1QEkkUURfYLONA+TCNKuR2QFTONvNy4SDuaURBwhyvS/oqh0VLWmFVLBuAgpYV
xAVXtoK/1zkya3TnIdGKwkS6S4fqOkXzN25/mmvVIkFqHoskT3fzkg7gGHv0ehxLdC8jKcKcJ54N
9ZqNqThDctXfxR42QQXS+Scdz4SUVxk/ZdjBLptsYK+B3z0ZDN8c2LwsGpKtk7K+L0Z04jJdvy6J
sku9RrdncuYeWIOZ4Td72/G6U5h6KMerJUEsIpa6ZhhQik6CtVPFOrjQWLadir61mX3xwR9+pKpx
nTfmg/FKNWKq+waGZxwcOwFRgUAZOQQSbRO2ugV0maoRj5kNlQK1GoXQGp0mpxVpARRk3lckHw7e
+YXSMkYzcOyiUIH81M7vSxu5Ay95Rpvtygpd7SUMHe/E1fawQBfbVxsKcTuzRU8GWUFWlqxl64U7
GnoeaIqTJLaPNFRLOqNmPcaOFLRkYTXXJU0Xb3ZTvUI/Ii1FSxaBU+wNtCduCkX/1I2hv+w74a68
xuvPNDcKMBwt3KjfNRIoOJojq6V4oPAFrO8Nu3+keZqiO7rQcjh5OatpkdkCCM60HK2U6852MJ0j
r8f0AbX1F+K8HhtsWXHU1TYT57WL0irqnw/C9q9eqqmljKBMJUr96hUl4Rfymtd695rXigx3Wiv7
vRZKeQeh6clFALT1CFjRMrYMqBiA1ubIiqG7p8RZCWWlpSglOrFV5szR0VE+DoZY09BP2+GQxgKg
VNUM50dmRCuRkS5qNSP2untKnaH7GNA+Dhq4GEgmRTCnK2YxupsvN3M0RB5rJ6KOo88ZUf9rKO8T
MNkFIML0HcNa53ny6tZihJRrWIH90GwH9AdzI0ejsRW+TpP+gI24h+6Fo56AAAjs7uexQ+N12npA
CXtW/EgXCJlvbBznJvFD2+P1Cdi3KZ056SGiPL/VvZ4tJwXF/3ERJaqIntaeWchLxWhMO6S1uF4K
uwwlQOu/xyl2uYfJkyZn92u4Pl7a0sq3c8iHJfDlnh8o5HYJI7bPVpAbK/wvgHqw7Mot9E3rSznW
+SovUGIwNBy14tJhPxX/jOMp+c4utrA3leFfTejFkE7vwf8MIc9VZuj6pW8j6B7mZXuwNU8e3NYs
t3mlVxefDTmEDrBm4GliXpMlDGvWOKFxG/RWSYqGGtpf0JaDLrRVmefA1VIskjLha7LOhhu/OdYK
qnQJMFGz8PThV+Tl9SVxXQOE9BmoRbhiE1dzPQhZL0XoGOusBClgRC4oBfrnFNn0VlnJjy6ZxV3s
lP0WAmy/DVBXB8odL5F4jlWsweh/rDzUo2lhcuuhxb7mRYfV1StGiVZffHBZnMc0XaA7ZKFBHusO
3Sdo8VWXls43NOaq8Zju5svNnJbKYA2eKbSLfXa+Gc7rD0PJtzgdXnxwsp3oAhKqLrKr4zxDdw4a
OiYHfMpBZe52+nKem53nOcGBS8BCXgYy7hV55KmLPtB+XNYleLojfLwXJivBQxTgnXG9nXgiwmab
Gdzb35o1EDm2i5vwW6dpOY417BiKkKIFibdhxlsjSd2jp1vukbute6Qh3XlpDeon0CusGquF7vKf
HMXoh3sz825jGS0lY7R6TgvK4q7LvGZ/8xrkR3N08ev8+pLz3Pyy86PRyyJffHTz/6LT6zifBU5N
bCm4ZYN81YNOr2e7Ssb3g0q9SMy6gKRheMfqXB6ArzcAYpKqJVyd+tT5T4yDfTLGYkWjeV5npbEs
3EhsyDD7DkxOvvO8oaeooKNhATUcibzOWauBFwl1cBB2Q4uOz3lM8GTCHRM0mQysgDQZzblUbW3q
OljS5BQtLeB3i2IrLBOkMWq/SbtGmWWrZsydC4202k/WAm+BaYMZ9U587/klSAixe6UgFGeqBXqH
zTvab2ahXu3nJac5LClKz77QiJZs8h65ZLWrDdSSQVMgS/77EWhJz4HmLb0MLekxzV/QkDk4SP1n
4WVTV8LKHyRrTaa7EKrlpqUu+Luan/+iA/IUDj6A5vZavBS2ITZ9xRv5zd8jc9DdGdhjXLgmTQXG
SX9yXUcZCC2zJa/8dZGPHz2GyOi/SXT4LrLSQDOm6tzEF3izRFcTOjdVb+ao+jrJSrgMso4NOjct
FLY/OHtOWd53WXhxofy9qaIuQtOayx5yLtgD2IjaVdK53loUPXuI1aVHN+8iHjX1I+laEc7/9o8E
pCp3gWyQgc91bVtVZnymBShsrLDBWRpJjUlYi7yyL0UXsgODmtfRLlA29du0XOXxUACqE0nsfmAw
1B0NK6hs1WhwgiNZqsox9/GYbMiFpmpVGV7MITRJFwpDt/9DhNPnltaD1hSc51ea/ehORgAU9Civ
L+eXnJ3/9BpmUriA/wxriv+Tb1Pr7vZaQ2BpYNzFHhoIUWA0QWnopK8u1MdAVpx1BxOQ5ZfBw5mD
1+nrWGLXCu5oth6VWz2GX13ZmQ8NL/R79JykU3iBbsmVk5bfGwP5aB2n/iNK6NBmDssH6RnFQ5a0
CqGanoFzvk75Y2AdR25jxwQHmrdAi3PqtA4YgPcpW89PPAYtqOehWN73b73fhAe75xLgzSJb97lX
vERm/5OopczhZ1sb8V+1bKCaVnrFU1F3JhiYEAMOs2tMl3YfYmxtZ7f7Nq/db2WXyx0aBMG6ofSf
rPZX0mjONO1CdG5lQ6tzG/aad0yNzmzB9yr9I40hyJtvWgMl/pwsNNkxSG2CNrxEizC0y2iuh/in
D0ZZBDIG8mqjtxcdZK3uIl7rXwDx3xN4HSQQ4TpOo+t8g3kCwSsCrvXsH4bV5K8nQXTjT+vQvDtY
GSC7tg4B4Y/+SAT/8O1Gogcp+x4gR/qtyVi28VIkMEd8er85bXXCF4r2yBN7uG/RlLyg+TrsRugI
ympHQ3S4A33RZs8NL7tzXaOtsontfjWEOLyiGxoNMcwGoAuZS3Q0qfYVKVgOMKbipUdRN9l6eof6
WPD31D+Lo5e7ZdGA/8w6ifLlFSvBJ8hE04582ZOGMXgP11EPLXAi78deG5rwNRSB9EEJIINabM2A
g98BV9MtCGbbRebfoOvVT++jXI0IkAtl3RsbBMT0EwF521y/sf2nOMkr+xgDBWmgnSoIw63uW+FV
Xte0tA0Nsww/cqgURFvogoWTVgP607r9JPTLzMpK8Ji8XpSygpQC2pN7FDIAjc/QgIaQZzXfyOg6
H1f55b/8bhj89nfDQErKYzZzGeBC+OH4/LtRxb6mkvbaVlZaBe0W/LWS1nxlFRRcNd0t92CZzJ9R
OH3RzSH64Rj9uACXRHMBi3J27Fter1wlt6wig8wzXy1wJU2RsWtPkQz5PBQ5wmRNxRAqizg9kIpd
nDxTaWSepzu6OGlh7EYvfJ7LKLORyi/va9yEN3hUJDejdQNhtV1ioEYVq8Nrio3ICRC8VyJ3oYu2
dIOofo4VKgQqKm9V7lQnsoCnLlnpKlFLxk4tBUabaEXWPkJaxra7VzLSFI69bYOlQhBxcT37AqaW
aCMM8MalTooSYa1OE+oOu5f8xFAYvZmnofQ5zllRUe/mADIUUL38sBzN0aU31P69ADeVWpwuToHN
N95Yq1Jl8hIPvLtAVxgLobM2POCLaQe1u/4O4mM1CD8UNj5SqcLKN7ONbxnGolZxrGTmuMpy/BlA
wfdmnTuorF9I+I0k4KxhdCFh7rEVzYUKpEcX6ywVTG+eTYPGXaHPxlxRYDthUC/kRRFohMkuKNO5
K+wWzdXk8HGtuoCSZMp8f4mtBDjWMhOJthL5Z42LA43CvLzOT1xsygpVHSSY3wPI73O8rzzmKfKg
AOvEQZSAVAjKSu3SaSVSzLplDmfLS5aEQiFcCsFUYh0pSguKCRPMjAylFetTLA3pQvFVmkzANVoE
Wbyf1qi5u7Cyz9RekCRMXNSIvr/GuBQX1NGmEdneR2RTnvTd9j76HEffbZ9Xeff8HOd7Q3hEiQbJ
pgRsSU/c3DfY1bI0DS6U+xHMDJaJj2MV5X1Qxi02pR43a7J6IhYHHdX2BVlrvxoe4pCvyEipoRo1
2hiprynt5OPwD5nJwt+T8U+rVRYo1S22n5I4lLCZUze+mxrHsgdvdQToC5gpi9beWCZH6oc8yQTE
nFxP4TeRNJx9KMQrW7HnbbWPc8O98xPfvXPVZR7SHc2RdTb8r35SuvXK9npjcRM7r0cGJ8y86XX/
1U9DRSeblrkJmde6edSsaa3/cpQ0HG7c/oR4huV4rs0hE+U6pnlz9PBzFuadBgVkycKFZSbDnuCv
hHylu3gUry6Uovfz1Pv87E9TxNKtGcErzRd1eu+oXRk6mPUNGkaGt8J7RX0AmbykTnfzdF9iL7dv
G2T5IvED5/xkGUathY5pR9/mde3tq9Ybzz5w9Cted+grcXBczMH7JFttRUGOzpNlrIIGgbPR6ODg
06ggbJgeQX6Aervnh0upsDR0QROCvYg9V9vRMPUT8O6ly7guDAGxX6/dUcA09lPN+uDsBWIr4gho
p5i529IrjUeJDyC4Z0AbFjTHxE7Yz0EHsbBRjt7FKNxwT65+EHx0NUzssDWoguIhj10V2E9WEj6x
sXNOupNZT11d22vT7yE+q4yZ0LKzVbQXLdZh/Bd/VgebqtcA56iObdtCkNayR3y5+qmxV3PZ2ALW
zWKkY6wkh8Zhs9Wk4f90fT9aWmJEF2OYeLt4gNSY7hrNI7hU9QnLZBhbQHv+4YriUozGCmgTkT8k
Nm78nTCOp6UZknM7FkKQ7J+uwJpYz2ba+OuwCrUNBGR+RUgNHwXacMAJXUDEwB0ae/NvVrMJqgXj
Rbqt+qa6x0HlmEMC70AjlCEGCwgWQOrS2tw6lg9pMzRlGn3/HSUX7Rcw0+AaCfnPrMzNRVU20ROP
UbJv9NS5C5EtPVl2FK/xN9BfRgQR7VhfyoXsu2tQF7Q2yN7aHsXUPHwCrdejL81s4vlIIi8DYdDo
TsbPHkimVqdIKy4DAMBHwVo0Z6rd5/twAo+EkLQ4KvltnYXAEOiSae0ZTH3ygcd1a2yz2mjv0JQE
7pMGkpKdX4c/GkPH4w/6ix8Jb1t25rh1g158BRJhlxlu+APlTkCp3EodAv4lyhRFsAx6V37N0x+B
1ByQsSc/0fOPm9i4zryb3m/gk3NLf+yNrkbiGMRlUKIzVlXvNBvsW8Mnl4XFgxmB/FNxntFF2MJY
eZA+2lBAAFmXBx+14tmD1ghF1G5oDv8l8mFAAx2NwBHLH2LeePX31kfBG3TZlwbqnms9AJlq1tUd
GFqFxJ5dk2w/jesMqpyJexkUuixu+IikuwUKV+U7x5KVyBjmeJoDVnu4B6AOfFU6EIbId3S5jRxI
F5SPOB0V2xrqnXfjaCbYRWZ8lZms+ToW1gu9gwBhXOrvQShUFo9+Jq9BvQpyU6g1W9iqnCZa2Eah
y0F2YK4cJSHNbccCbAW0DkXtZmc+gJkJDA+Q1mkh6VS7sb/rLRE9xO0YL3WncH5a8Z6QiX0mdLSv
We1jNjJtS642jrWTaw5ii5+KZKlOQHPuOxPbSSYzaPpKt9kSpUlmDOE6jY1mS3wnZJ2HqVZ9clax
pitPrhyTpQcY10kbrSbYugUEOiEEt/aKGtJ9ZFAXuiuLyAZNpAADvCVANYv0FHeBLjC6MN1R8kpv
8bPQl8PVCrgrWCzsMFuhGS1ZDVnRr4h/pM/SZKf17cehp4ZER5Jb9dU6DylWctE81cz4BmC9t4wZ
WqmIyZK4MEvUXdY4TXpQMUC31URxqVykMjgqggwzU+ZswL+nwcfCQranTXIkRKD3s2zTAj0eqs07
y7Pm7HNfPybgs13J3HC+690Dpf9mB0Aqnb3gIl1GUgK9hf1ledTV5QOki279Xei62TTNAPys8XMF
EBtdOg99V4TC6QppbKwGZKfEDVBHjrvQ0F12ZlLPL2SY8hbCdBdupV0NdpoWC0qA6MowR5DBswAe
RCFq1aDetCHBFAsf/VPsmi804kpzpbKzkw7qyTNNFdCvX4cmOGJB/IRfO7384G+bpVyhzINfxzp7
Q5M7YJSe/QqsyfjcgGFwp+UiQiWb98+JL9/o/0w5mC5Esad/aOhZw5EOp1UE1ATQLPhSmBGD82GV
zG6Cc76ZI/XbhvpX9LwDXW6USbiNKmQ1pzGdeJCG23tKpp3OSjSVFGW4raUOP9Xqp+HXzC2SFx3Z
koM76P6Kyyr7ET6HVtb+CEMc/LoodQ9hX8hL3LvQKlQGHUBYIZwMnK4h3zYdPrH4Ira/YEt3Tw7S
EfjgyxgCvmplz2/AfBo57ytHfQTlEuwBp5U7DpBhN7Jp5d639bvp+yXshH4Aw055pEvrKl3fzrT2
oZnGe5+alcni5WPq7sPM2TNUvJdA9zonLSyc5SCsej0mihVyHkMfC9RkIOg5Fo5Q6i1adWxyO/4q
yghyQ8J7zLxBf6oKtsb3Z/xVa0JI97Zhv6AhINTWFn021ToD3OCrWaXIRJcF25OVmeYbND7aezI6
1oIPA3sZwIJzQfPdi+NX8VcDSWk0kmp8ScM+ivjakeDco6Ec5fWhaPj5oeLanB6qg+jE8eah8EtW
TdY/PBQ+tfmu9PDhqLwWcDceQo0L8GZsivsSWbwWu5FpjIxofm7IiSYLkWerUk1id1Yf6wB9ClnW
oKnEl6u4KqMfiZei+1LUr6i/glO59sQ+srT+OW2bZxyBwh9+i5aFNPbTCxr5sCuF0N+/RnYMakjM
lMCbct5tmZla+2YAWB2inWiBEeCM0MZinyMd+UsG5QOvsA3XYggtySa3Tkh3hWBncLtN2oviedDb
fGEVZfNLtw8c+6i/KtnzhQBP12MUBP20PvhXr+vLII/e8qjamyrmfX0+mtf1mR06W7s0tkNoFcDB
VnLbAET4mDeFv3Ald39o7bBM897/VbLoa5uE9dfERfTg8PgMgFV5x/4QVDCoQBuugW83GSJ74YFV
MXPCh6xwTBRyOzb9f5nijUnRgjUjCqCsxa29C5qDp6oM3+gvQYH4A18D9YKxFf0FEKirwNGOFjVE
4A5ErsXd/i8tzt0TjaAI/mGkbH4+uCdi5XoffY4jTq7Pq7x7vsdZSMssa84FVHFtcHT7Qd4dwfse
NNCo9gyoiIhuAXq3HowKtd8ejcwMOVrzop1hjf2e5kZIu2rTLcX4cYXeIOVNq9EdqBiXepSytRH0
2JRw7InRCQOcv3q/B0nFVtfCBkhevAWRpRroNTKqNLwnOtX3Kd1ygvtZwkYPrl40NYKBBfVDp90C
L5Y/5V6F/Wo1unvPFfKpBHj9YLJeLMhKFwArgIOwoHFBAUA87lgD7msaUlQ9sBWeo73QVCqdYANY
MmhxzTp/SsNYPHL+OLvnGlDWDM0b0yOkJshUeWQdnRCN/8gUy+sTTasZUXr7RHlcfniiUgRIfTus
XtrQpweF4qenaZwG/REo8OVj/BZozTbuW3RZSus7a3LjS5e1KZoXnfggCw/fEX4D/tZPrjZojsk1
tvKra6pn8sxQ25hdO3Vk/bxqzIf4QK74DQEquAmTt5rVWysRuxRKR9+4biONHGJnbnoogGSVkWzs
1Ei+xa63q6NElSf/xQNnoluPqC+hOac1+KFHQ+m3P3gkysP3/+xRtDj+0HOQR+TI5s4EUm6ZRdaF
dSG+EMxyA8RX/72zoReAvpvi/yi7si1JcSX5RZzDvrxC7BEZGZF71gunlm7EjkCsXz8mJyuJyunb
c+eFg1wuEZXFIrmbm11zA7RDfZaPe8QDQCxk4U+Cf6f69scgBUHcm0FaxsPt+DkokX+cTJ+mtwxX
gqJk+Fcnqg2CYuPNoOVKBQSU7qE2i3ewHPR5JWeMN/1KjGb2DtSmhoxI6h3AEd8iC4qlFP09+8hb
/7vHCA/AG/95jpBp2U+WhvMc6YDSNjvKEHZ+Jzw4HQg3zsO4WJWpLoBzR57XN7uW3cMtmVqsA8kv
B5wxALrZRfH42QIR6sqEwMGLkuWxXwDaCFKYAzELWZr7KqwyfMULDgVuJtTVtFFpdprCuz2Ndj5H
e3K0ROF8jvZc49UasfHD62UCsMh2/NANx29FFYMWdDKyixZZ05k6KPdSDWqgdxpuRCnAq7SASjOn
TwJB5QM65CbB9ZHqG2Y1KdSTIJvmus+0lK0HT9sAU5nuxOik7/at+Q9vWt+Sd9KjWAhooO9uaaY+
Txv3UttE+RomQSpTQdRRyg6FGfwOaiqD0mUPSl7rK1V3sgdW4KyTNhDJ6qsepWPz2X/rV3X83hoK
a0uFAZNW/nTUgp2ppsDk9U1LRyttvehcSxpG6UktVrfDT1fxRv5DOD32ly3CuGw1MbvdtCYqEVVd
xb+my/KD2ZWZP7e7BtBMS9OalQuE8hUsbO61b/QSwTfolC+2sjAfah2C5WTKUIV5jffzFOB8SU5O
0j4t3nkMPXrcBE1AthphopWWOFlQZR74beTBbsGfQ006s8ENNNuWji9+X5rkRzaaJWm1DlugAqgk
zUihn4j9Wyec5p7OKgO1rNRB5BkLMQZ19PgKQI8O+zxypoMKUtl5xNJBY5epqINselU0kNzEctaK
2mRWCHB1L7mqQNuRIgCJBtgjdPTqMq+OCagUHtUcf6UvAyILVcGEvbcYJJB0kHNxAIKx0lSnUwR5
1bOGr31ArwCRP/ZGZn0fVGVaCcGnU8Gb7oxnBZ9Wlr/31tjviIY2R13BqjG8YUOBKt3Lk2vDTB91
tUjcLr0uGITWdmw0Ww1cPBsHzMjbFiDDN972T4Ax1dchV5Wr64QXQAKqNwk033aKYkHbBV66pqCs
oQuHM+ikk2eAElZktwtL2auOy1eNdEszBWiLVlGO1OtcDaeL37DbAwKEq4jSSKciV/sV9uP6XsQZ
fyt7c10BDvs0ctM9u+aU++RmlRcGOrWEOaWfcTf6rllg+DY4M+6NSanPmdKDal92pKH1s+GZxPyz
/GSJNl61roi+2yA6BJDNBTVpnB/CwioB74c9RIH6mE7maxkmYte50HklewVAdud8q23AglEOU+x0
UCW+cW6jTkRkK6CBmn0e458BertuC4ludoUmZHzNVAd1T+NYrfuclxEolmNrk7ugCpzbE7bze6A9
UbGhpfGVDr2Lip6+4Pc0A5n42PT30KKYvRZ7aVUByh+VM3mRPTbEQyhq/biYUAfe+hbScbu2j1FT
VjSx6wStpJguSGr4Cxi4UHMkzGPtmeyzyxc0sEmg34SUhsmLawrbYgX3TI62MbDfOCi2XVhFlGpQ
zr32ndhFlgpuQ8vyVZgzCGR/8oz84dqbWAd/cBEAWmOsB9LDFaZ6iowpXIE3jwWkh2uTCryDV1GL
Qh8NAGRyEBxlKeRgcmBKGjeNdn3phtc6Td01syzw7XiFckUdfngVdethD5F2s0sr/VSIb2LHr93R
qLwCmS0Hzpr6yATEI96xkGjBXhf+1LFMPl9LXsHqcxRrK/XH5NTRpek8+ZCUm5ixBBCAdhNqegYF
qsLyAhfBom0ow6324Or3Hnpd6k1l71gUQ5Amw1ll6RAIQ++lcqL1CIWJ4gDAmuaDfRX0Ajl/Bats
/2DISM3iS6XV5GtLX+qto+KXkyga2DPyRMkDi0KSeVggZz3aB2Z7+EB30JLezoU7BaICvpZFANQa
xn506vIMXu/yTEAUOtOL8H5yFAOvBNhr3PcHcCIedIlN/3L/zfeaVekHpXmnxpe774vtH+9QRGaX
8XkOvWdbQKkTGZ1yN6KQfa3YTfnqyRhEkiIygrureq0S51nPELNx9T56KYfHFOWsrzq4xM6Nis8n
NZcpqElTMDkFNeUU4IDqNoUDub6YQ9fLbMGkoaQQeJFLWZS2bQxl7L4PjcHBEjSV13CIEAmqBeS5
dSO+Tz8HgWF8HgTWnXmQAcKxAita+bWYJWrALaN7LL9Sy8iA7hNQbdrSB8hyQWSqmqh2pgFkK0AJ
vwwYo/rysXIw82cRJT9zQPK/1WkIpm5dJHeR2VpXvJZ/VVwfvzmeAuEhRRR3XWOq15YZf5G/LrQa
gtbIgExF1F25m0AsQE7EVLUKqgFachqCm1cUYzJ/ikPzjhWutyGoLR2KITp7TovE0ic6mOzUbKyy
x3d+LAQArmC1+eITA9jJV2Hv8IOdu2sal6fQAwDaCAs5f3C1H+MkXlQo6721vS2jTkl84RriOpDe
VPHmBmwuclgEnGoSPufYLfnu5DZ/CfVSS4LOP0c7tcnm0cw2b0d3Iqr9FlhGBFQQ9NFTXp5jM8Tt
Pmp6AIVQZdW1UIPzKSbEBbPXwtB+CpSrBCg0dO5jcL6AxdJBSV1VdJfWgBRPoo3dtxG5W2BFw78s
xPQy5mnvtRw0icm5F47zMYi1Y3fxEqQjBtcrjyWq24MZGkbPYe1MWOYp/X5eT88PImyttM1rbvx1
5yZ1Ilfp7UF+3a/tYg1lCOdi23XPsEy8bQEzAmVw95JCMvCaywMso9G+IrxU3ZeKkdx3mYoiIUmP
3hnIhDZ2j12zbLahuq+0yQIFIdzC0kD1uqRHR6rECiJeAtED4KuV4+/KjLE/UbLA+LNJvW5SoaAj
LcDRb7TuAQ/8y6hW6TPSgcbWAsB4lxYJe6oK46eY7PxnPkwvBtc/HHRUgK6n2FgrKFe48tCtLqN4
RKyqvi6Wjj0OKJqHmrnsR4u6Gq0NUfs1Kn5nV0OZrqCbkIOYZ4pOHSBye8VGUIsW9EuzkSXES5MW
/9RkDpyXJo0t7M2MUzMM/UL5+3SIlaNTtztK2C8pfebVyjGPBKQTYhkE6/m57RK2q0DjuIOaxfDk
aeW3lrHiZ5m574XwEGmXDmoPmaqO1+MT9tOzQ6aF79ztPxxohv/gMCic7fBm+5jBwSVIhPNzhsWB
fkOT198QmgR7J6Hvekd9dgVjyCMZMpn0+8BUnHEktH0NvF3rpeOLcwvsIXLvur39d2CeZn+F6AMD
rWum6XoohjYNw5P9NxD9OkIhf5jH7joaYtDbATZf2uldpQrbF53CA9VGNIqW1lnf1md8/0/z0tpN
HbzYU0SGqDd2zPqMvRli8b/FIWg80D7nxgifsFWvkB/4Le9Fwl2e+Dur+/wenLcf4mCeWRVBOnbR
lhyowxaKs6PhZKMDSYH9Hr6YsS4tgqwH0x5diTpoeOb1lU9Nt6zuXad7Y7al4l+i6lgw4JUfpexb
mY/iIZF2Ju2o7JNv9vA9iULx4CoF4vEGkKRD6BqgwZhCUDu09j0bjNannfSXDj3BuiwntKUcob06
SmbtTQ9JCse2mgc6AEnUB3ZTadv2U2o2Ad6mR971Qh56G7tfR0UlMuGT3t+OCtPSl8QfF5rIlKPA
5IV0tszkt4gIbcD1kKwqvQZVngTNEhfBwu9OvViOoPJG4moLgtQSL3wnx4WKrMmRPTR47v4vZhRt
W6/4TLDV5iAa5fgyIKmnHZbyq4lqw5dqqqXgimxyRP0fRyzDQlNHibn0ZooS/b6hm1E/EgqLkFxf
MV4KB4cjKnm9tSML9WZ8ljxbhiyAsMWZ5orL4vDvj6Nhy4qY2/oKD/UVjmHphgWUnue4EgR18zhG
emR5lrDZpusqFzWDCNAI6FCgSMB842Bd2dmj0m3orqphz6S9lHZX2j/9eTOawFzn9S4r8n7TSWxv
DMx1bOvGm2NrH/5eHjUHlLVgVSvXq6Isi20YRkipUmyK2pGC9kxPYQkgMcHvmoIXRKBETslAI6+V
VruKuKNDzLhBMUSC+FS0AoWYdryxzqdtNig+ym3a1Y3XPBcNoAnobDl04BlHIdd0ETpDMh0kkw90
mITyfSzM8YhdADaDHtfP+IfsqI9MZTPxzT8MSloIKpIbaFa/Dqo9i29s4bY3V8KL4EfCUJ9Kgz6v
RBch05crUYcdxf//QWP6Y/Ie6iLpT0IeWhU6phZW6a2/tFG5DaWQClHUTz+3x4oVSWEMmU9bqWZq
xqXuayDhXd8YacplMnLUQD2/7wWirv900ZtpDbP+mHG5NgiBlK03V1+lUWTuY61JjroZ3RHGgEAF
hEX40z71vWS2lL5FH9/NTXJGAeNso9bN+AY6knFdpUQ6utE1/Yf7p/jvh6avpsf8O9IVzTGfAEn+
dDQZRABPPckGz67k5CKq4wWfrpocmDb1+UMN15uGyG+GtDt6RR2AntfaDw24ZZBo6I501srO/7+t
6fh/M50SCbfy/336z6mihh8hUTYEXEncLbGRDUaor6g5E5vlqTE36zgBlexnk3oX5/84FnU3mBnh
1yERxWtmOhvUAIqXsLKMfWdFYk3R70/7pDFztmf1kO2zHgUUxNQKZqHhLvLaH3zS7C2ZFgZX6qRm
DA9A7ewtMbsuIxffTw8VoWkEyOS81Ps5XlHc2yssQ+kyRdXc/IZl+PIblH6Yf8MyLfHQLs3P3/DF
vlxKevzTv5Q8Pn8H/VJD8aKNXkCYG/LK5nVC7vqk9Nl9mTVpAm53Jd5PJqgLqLdJSzC7mTzZFGVY
rwxFBYJRkUrtajo4m3kGOQ0+FznyHmF0mOcx2mzvuIN7RzMUWZJe62G7+Dt9ZtFlFxMkWpN9W4Df
hsZQh5uiQBGcLfWKmtRh4CUTIAribOZL6dBS9cuuYIf558lLu8x172jIH5eeJ/79Lx50nv0fpSia
Yetf1rymikIUDx91DV86TbP1Lx/ZMLU9bgoHMbvUu/IJn2S/rpEEbY30OqVFcdE07iGLZKaDHzv4
qLSJC1oi2QMyydK3PQOBH8Bea3Wy16lXj2sCutbmVBLslTrJZJcJRFBz546lEgn7CZNVBJRSujLu
dhUSuUFWmfU2srEtI/1RsiXSFksbdfRQBgjIRi512TRXK4l4AKTIx9h+snJwB2vlHkLFE5Rw+59z
bVAjBvWQQ4PppqmY/Kee5NjpUW8pFZpklZGbKuoKcibDRmkmKQvaWg+hmkKZD+VV+7Q1rMukO3mQ
92L4Cb73VGZ7F1c3AiuUa4a2DfK8/jFroru6063TvKcePPfU5BFq9UIVqFHZK2Sv44jq3kizFYCg
7cGxSui+gsDo1bDTYVVMfb23MsV4RSnxJYRgypXXRf5YtvmevJZB5KUCULuK7Y3SqwBfSMBmPAHh
3dRiR2BOwmu24KYKUKkGhJL0GO36salKdW27JuB9LJ++la6xN+12fM6jkoPPZsKS0jTGb6lj76so
/rCTP9m12tp3xfQ30wbnxe2+UySjzZJfVquVL0UMLSvQxBV3OY/wfVMGSD+wSDyWLJz8RlT5r/Bj
TNZFv0LsCPAAJSjgV7EpcVgQGlZ9IQR4opr5AQT7lU+dZBu1Xg861NhuF5sc5WVhdpdgQWOsvRFh
29T0orsKJZN3AI3gVUyndDCixvHjXBVrtfRisOG28TFnoQasypZuZbqpRRuBcRMEUYCJ44auI+Ht
MrCcoLYdTeSB00f4L/e/UMHZrcS98pjqvffsFl7nR3nJn8eEm6upHRtQ+uhsp+nQrTS5Up+MoRwh
cG3qCLAAXIhIa/xWie4Hkgr9X/XQ+AbxORhxsWdjV/2gKVmo8mf1c8ow6Zx1ZPTqgYQRlkOF3M+J
mlBSeWjxzdrmUleBFBds0mNY2tnAQKNWSBUlOYzGfg4j0+JLzaG18fsW9QYymsYwXygG/R4YSa3H
BJT924EZ5baUW8/yZdKS+lsI9fotT8MSdA/QRipfolbj38i3lFbyZU9ffGnzyp6gjaAGos+xpf0/
Jv+4ZJcX/Bu3lT9/CF2SfkhWZNXvS9ZIYm1zxwEjI4jcd4Wedmul6/l7nduvQKvrV1Tytvd95ZY+
Mgj8HbzT9UrTjOlgljKt7j6T2dIc78vorlNfOEitD8j/pc9JbIJAV61eG45QKqigGj+RoWmQiJlb
MZY9QLnoBTuoEQxZLg7Um7n5dVJ7AIeBJX9uDOT+5KCm7PCCn7InF8RwCMZ53UXLrAGJR4QPyRaN
iD5+OSM/s1CiVW7m0OSd2I4guW3Dp1Ujmw0pBEbZtLJcm+3GRuRHwUDzI6IBMdBJ3yXgPzp85BK4
U55tiX52FWNXg6fUn9+NkynMQLHS4S5xzOGOznSJoLR17xjqIht9sinA2m8aFbxoLsgBDCkTo7Ek
fMjqfEXgKh4bHrUIeEUt6UngqijU1GC+HvZIuBt9E1+oI33N7GwsLvm4Fq6lQ9cAnzY6dKyO16M+
AXpM38UhNEDtDg0xrvDWjfwBzPX9esptHvuMgQHnmPTCeg3rrgaVEtLDffEry1ToDYUDv5bKYO6s
EpjoYXSLB95At7wqDfvXb1c7M6MgFvoYhKi0OcW6uqOC6aji2brRk+TAU9d5jn7b6z6FUmvRfNil
P6ma2yX4ZKI2a+dgVNGW0QlaMj+WYFQbIu4CpCc/kC2M48Pg6QZ2rbaM9ivgmYTeKuL29IB4GnAC
tl5Od1jldvcJCu8gRsAngEWN7AlVCWC0wuJBbDIv4luKUI6cobjcSQEMrT/4+OkMJDUl8lPxo0fs
EotN+g7ET/Hn0Fz3oPPQgc2MapsRlZr2jeZd5iLnm6yT4Uz+VBY/gO6bEGJBLszyxhg8OHiPyBYd
lFz9WxF2eqKMV6YiDkT+lA+blMgGg3QGWdfn1AmNMx0QHGIoLOkBCe+8UVk5vDLnHkue4eY07rLy
mcw6tGUM3/qFMtvq3Ux03wMT5g+h2WKVi7o4FYrTXnRTn8CV6LAfOuDEBouqp9w1UMaoetihI9NJ
I8mBRqKY4N62kSQoDKsFnQrn61yZhtckqq+QQbF/lSBeHVIreQPtKwjwawiIuSmAo+QqSoCRkB5B
Zls+kUKALqHvjAj8OmjSw5h/PpYgyfC2SN9E+Cp5iBxRNx2WHg337h6bxwI8ry17LNoGlGtGdkct
4EH5vlY0x6cmHVD889iCKemOdGKTxK72ZjI6/ixK+zneYmly7NwJFS6SG7GStIiMuW1QKiHIismo
0/HGgbxySa3YqeFPNfEC3Zkec8kOvByQx1TOA2LnVjEhbAFWAw8rK6EEZpyw9dyGLIwD8pvhcW7S
YGSNdyJJQM/kVGcV2tAHuwL4eLDD6D3X6g2FvPsJC4XOYtOFPPCKfQBByTXJ80clypNfSmc/KXpR
vLRcFxsXWZDDqPTKvVaDTY88PGCxO+/noKgiEF1k3Jv9NB0MvDI3zsiGlz+mAk9B8RKmoNf0VKFt
G4QoVF0KTSSQ4pnAnx+Lv63ye644BQPlSLOD2KH3I/c4cARFNb60Sp4AuB5GVx1BsY3iZvxUi648
lF0idnmRjueuBZcSKtH1x8oApqKKGvWdRcOzCxDm3yCARobkY+4y9TD3iFCra96HA/LQDJnWRYGD
nu66B4SDOqjMkGxLB8qcPkaQTS1+gQDPO/MJ2+dmFKflXez1TrIN1YoFJb2LqUf6DdLPsU3QXw8o
QzoPeCvfR4q963Sev+UJauWQ1ADeUcNLzVS8CbwzSId4tbsboQU5ewyp+994oOjpztE0BuJwFCTy
SCvORZsd5mrDOtbZJjcAItatUc3Aj9q/9T2PTn86D0aRoODIco9aak77iHf9vJSOMxSCaw0EC4di
2rvc6deVJP3/tEdO9+FPS/JPO/nX8lNE/kZVbiACm288pfTw+dKjY6Ep0bG3rKT0lzbK5D96Fpte
RuuyHr3dYqKzcCpRw+5iGz5PQO3F55+m+schrsVd3xvw8JHCJklr2naDpzy1INwrlTapI0K9zQa8
i1OwqG8OqNk+RFx9WUxY/KuX9m0xkAbnNLqPQ8Vl8Ec4s3xnq0MwKu1qlCFKZU8aECKcHI3tWXWF
9YREbeNn4Rj9slB0DhU78++4rC8dn8Q7+BC0oI6s6AomnQnU801zaJ0ChS0p/u9ouJ67jW9mMaPh
2J0k66HWnB2gpeU5LPuHiBv5k/B4/tRNgF55dn4lU6nhbhCqMuJGgEdYt902tdwaQWQ0P4dbelI8
TWMC3moAXFCWkrfbMo2yQ6zX/ByqsbayhKq95vX0TBp/uhuvwAk6/kBUmwUd6JIeus9BRs34GXpF
sTr2F66X5qUE9gjAe9yTcQq+3H6S+R2l45uk84wLHeoSST9HCgDf2BRwxUYVchpyErIDU2heDF7O
05E9lZqoYGtJVzrKJui1iR1xHPSjFiKOU/Njwb1m3SB68V6n7ewBlriIpUrAi7qfC8Z4mgIB3SW3
zaW3KyU+WvZS/piaSy+N9TotXxdhf1T1HlWlcVR7d/iB/iwz1GWad1fhZTY38fmetkjp6KfS5NiM
eewRvEfsEQmBPrA8N95RM1J18wwa+wPkhqY7dVBykHD2KF+ONFQF60BnopQqKFiM9L1gjt/gFjsn
qCJ/iGr2RHbAIsp1KKwG9JcOe4/B2pCG2rudGfouS1trTV5yVt6hfIGDB/pmVrWtA6r7CpsejFL4
cU1jYxUyaY15DrPYPDuoKbWSzj4tJrKnytivGzli6XAlPsIEtr0CCUfzrWoaa+fWYxmoCbCHg10b
e4CuxzdLjJAqAhRXGQEAUZTE8rFMGt9KBIFmNw4m9HWuqmJFGKwmjrUT6EVrn4dTjGoMNIUEcxGs
a2nSGdkaYf1lSPgbq9/A63xHVdqpWz24zKpfQY0u1gVe9aekRNxEtXRlhdIJ/tar9p1eeNXDKMzM
HyYgI7xEH/ZUHqgB7x6EiJQkcbZODDXeRW1j3sdaKVD5kWkvtoalfI281C8INEBWCNl/H1Ctkx4p
yjfIxCr+gCfu0WsKb20lcXynoXDm8GWmCZU9L6OdIlOV5W4Aeu1u5WRZBPEFsOQqiaY9RSVjoGGN
AUyCzMhT1TjpVptqe0XNTHfro2uknc9SOPdM0y5QHttVKhQpAhtpXaAmmweaKa/jyJ8shCdpKBSb
PiamXq3G8iPKAJbEVNlwmtd1tPYDUuEelRcI09DC8HM5SE3WG/ci88z9sjgkO89NGxhQ9jbmSQfI
Gpa3k5O9o3gA4Y8JdV3D0MabimM/bRh/0SK2tVR1NZqRc5wg5HFZBja8BHGNZT7mvN8UVpWsKHLU
tD80t4Gcc5iXO8fJJ9RLINBUeDdmPYumDX0E//AmM3mXzc9lEjxWHKoTXndvRGF4QOJjCki5BSX6
zgrhHWdHzXIAWbxlhRdgFbzHtpiQQoSgCw1K1WQKKnUSRy83Grz5Hf7smd2oVWC6bH8UjQspLAkv
btyifq7wLlbvgaAvQauSYaWQQk1e06t0S828HcRDYSjg/VVDLO6R/45EORxQYwjVRpaBymAZkYaq
EeBS/IAYTiip2NLTICr2OEXxC+3POqcG4fcwZievGaLHGNsKsn/x/7STP7BZ2TJPnerjXklRaxAh
FgOCmZhtmfwCtSCvPOBl6vjUrAVXrpVeBNTSkr54AkbrNSvU6W42KTmoZEYn2trykwV4irnvp6Cw
zSboQAX3npbAzXh6Le5Y7MT4wkEDUtpZ6hibbgLocZDNcTA2Y9LxZ6tB9Vybe02QSvXmvrAVH5Gq
5q7Ihnw75WC25L7K+oD+yQRTwAP2c3CAcu8sfPPwOXF+NoXhgiDBju86a4qhNqRpK67WKXBlkbmi
YAXd38uGiIE7PBACWN4vHeTypZcmQPWuDZ73MDSYX+VKtQYwLww0wLrvnQyEFebgdviAVv0F4UEw
SGdh/61NASKWNSio3kSFYqa+L4PCTFVQ8tBZ/gAxqjlU0KrYOfFWs64u5+1O9Kzb8aQwr6D1dGYX
U8+dX4rZovKi5mkAuHGOUsZo3BqgqDuMptOdlbGBcmRfeK/AjD21UhMYdcIALYbVj1JUIKnGt/Da
a9awLcA/cxinBmRe5YSgnz+pMuZZWs29MKGFAIxFhoRg29zPVA2LcW5b0rNMVKgmoHzCNznLVjng
Qee0H9Yj3g3vjmWxbQjyyC3rC+194OPKG8f2BWggduyFkq/IzUjc2K96yHZFbRlfxmbKfOoQHqS0
E/DiHFFUyF7+bV4TwEy1GO6JaVgfqvyExdGzajFQBqhYmm7KyOarqeFdips1UX27hCro3BbC9RtT
yy402Iuj/OQUybPe8vhaMpCNg4aqCPE2HZ3q3S50b4NAb7Glppo428lKlCfdbfWTyjyEU/qKv4PF
PgnA0ZncKY0jngAa3ZOdhuc9cl5m5TygKOsj4kABCZAc6UHJzHL9pSOPwxwkTa0/hyzmEEZtFGcv
H3WvDnjUgP8krMojHarY/TijZhohGEZn2LvUbkCn4H5klb90tS3oRwzUD65y6b50VK4KRxpDhzoU
uMNAkACWaA/6CcpkQjDPxJvHj5JwBOaGRcGIiHG3ueniZRcCJ8EGBAPVEMpQTDmSe4evZ2BVHDOR
MayAJ71Cbn5aURfN0U1l77fx1Jx6LZqJDrhlhriPo20j07tJmyrXulU2xHpAfbJlQNswBgpJSfdN
5UpheXZPVNP1pOZ3AkBg+i8n0yhGtuV6bAdkm+8FVYkCd1DrGxrr/zAR792XqK6GTd7Fx+VdQ2fz
d5e73SFF5/LSoTN6wTDZKdzopjPvQJlfdProDx1LN3mE2DiKLY1X7GlS8BQN2jnsdOAevXsFrH6v
ALCHp75KDV+3ufn6ZVBvIjCEEmTRoAjDTPxOdDmQlKp7cuRhGCCeDuan8KPdsLxd204r2aBgA9X+
Rwd5L+PUoZ2OCDX45EG+81QmE6DxJW9h819hq99ebplv9qPLgbrC8tWt7inp+SZIRX8HxvtfX17l
c9OFLkHEpl/L3/nGrQI/hexc/s4f0Wr5p00n8Ys1qObJI0PZJCQJSUqQUQnmMz6mDpKdNf4Askk2
6l0O5DLp+NGLjdE0NITVob0ukVWcu2/kJ2myRHbnsnu+9JcrLNfXSuih0hW4Ooa7Xk2vqWvmd50Z
F3cINSmHDAvzmg1O71OHWXp271N3jyQ59JWyaDWlfZNsqZ8OYCGE3otpIXPx6T2fOkJj217P4nmK
r1NSW4RJ6k+s9jbzvFj85stvuZnyZnQziY/fQkYom2uAMCINRzoiU4O8dM4KxBOlvM3nQUtS8LWb
cp3w256lVg8mkaj6GFnz8ULDFReBZtnqNg44gaFiBdCmIxDhrkGt/lDJgzH0r27dtScyFUOIWg2z
jv0R77KHPMvsB264Oh65sduTzUjT+pxmzZEGkIfHsmzFxl7ZkA2bzehhCA/LRZimsk2Mcs0V2WYv
HZwEY+Hc0xTLT6OLkIfuja8aGEhO5EE/DcQ02LPI3w2QwjFWHHFqndTcjU4JXXMW44up6PWlcOv6
EjnjIdLiBsXPv+2g6Q/XRRE6AblRhwVtnkuypyGLZwHsbJBBP3azeKZqmp/ccTzO08sL0QCsXwtf
jydvR750GIzm41dRc5k9NbuDa2jNafEFc2K4rp3RH123CgCCaq4QUamvYZEh9plr+DpQup7aeB+H
QUbUS0ub3JWka66dFjbQ7BM/E6gtzjF5r+n3HXfCF72zjW0WtdYWoD/3xdTtPe1aNAMl52UxVGcv
qQow0oOHmaL5nyNzHcv0j/VnCAW01ZhzD0weirpeHnV6YOlJJxsqwP6Xy5dXB9h/b13owU7tgm9V
fdDXmRUB0yPcF3tItZOntGAnkeD5VkWay+ITBNlkM/ntBlaxNmBK/DRJbhk65H0MXic6FWlj7q2w
3fxjLxk1opwZzeTGEbWeUHmTBw4WU3A4y9NlirZXzX1riQ14IvFXrZDqKlFFDLUcqA17oJ9gZkoA
340b1clbW+NOgWiHBqWnAiHsuArIrUE27NgPOYAJsmxQt918pRRtfKBRgz3hwWqLJ5Rdf52bFY3Y
RLrBV5VmgVtHqN5BlYeurz/OFht16ICFFT51z6eK6VSbIXNf/2nIP9luZlgu5XDv9qIaKlSARPr8
JVNrjlsomTlDdTRA9OYXUoIC+nNQxaTTmoQp6BTsIOXxpk1GOkSdlh5UZCO/DhlJ6yIlrQt5oH5N
XRdCNU6u1BdQpAqBFxdvXO1AviNbi31pisFG0ZdhfiPTfMitj+ExwvqDLydBTVW0i7ELxhWQt0lb
HWsvpx9PnlVdvThWrmTyEC3ZJnjaglh6kA2KG/Eq5O240XsXIjnTaP0QoZUeTWrGzgksyvHsCx68
ecrZVSRZL5faHnZdeapCDa0fV5lM30HdVGbukqw7M+HfmOhUjL2UToPz7Ne1MaQiRlfFyh/4JhS5
Q+EeZRyy0cZDfqGzdGynFUJ6AOEOIWrr+Zjb92kbQKgbuClyKfJqWhldA+BMW8KFZoLLKNPK89xJ
yte1WacoGUaYuwS1ImKhkpv/axt04iNWHah0NJmOquWkxj5w0D1PR01dw1eDqnaQFLHqdTN0fUDN
mIFdLk41RfPNyUO8LevK7dKjiao/z+NUIGL0UT9R638ou7ImOXFm+4uIYBECXoGq6tp789J+IWbG
HvZ916+/R0m7Kdd44pv7opBSKdF2VYHIzHPOag9taBTMbX5dTbTnskcQNBsrasA9J6+z2OhikRg+
q2ngzgGAsUtpFVJOqItOQ5Bs0805NWJUTzflz3GkZPXiv9zMaUz+y818HSP0O/vI9GQbBwriV6h1
avvRqb+BPEK/BmYJCc9UjSBRYiJYQkZzCGA0O01xoWRgbW+MNkNhWjFmR4t8lNxkFyTwaGdqyPfj
GkYylOmGVcCgZoNpeNwo5VtEt49i5CeUwux8ojyrENMeXWJFozE15NNCssTP8H3ZqEJNDlmo/JXJ
yFKjg5DbCvkMLHbKvqCgAaF6HJtONMtiy814Pn7qUQR0/VjEy9relU6xyzWubcEFVu95MzdXaNmj
5KBXoze1AhpDvtQH6bwbkTX4w6wapFggxvfIzAJ0ICo4gRAgaa5AvAK+FJc/hqqeEVlEGQQl1jg4
RHw1ibLNUv1nmO10tVFqKb/ESwJuDEKP9d0WvyPPQdQrAq9Lj9NWGX+vMgWPKdSWfJnG3vAU5thP
lWjLbVuy6MwUCzn8JAz3I95SznYA2WNh2ew5RibI4/k0f6217o8kqosfDsoB06R933zojfi72cmH
m9w8sqFHP+jtS6Ml5oOQiS6wvYfHXCa2MkWLQdEpjZNsqKc55bSNauXTnZ2Wka2kHNe6zTrzr0vW
7Zdr0nhGfNAwze6p0ZMawrXO59GIUJOgdBBB7nKw+Tf8YsmRHZblJkN8eEuTjJnVmWn8c1WZUJOL
oF9OSD4qf9DrJPRACw9iRAlRmGVDPXJZZ8mZbPezI4NavR1/TrtC4C1P04Tz0ihNiouk7efciCa/
zMR4HUOreAjx69kzi0MrIA/YJqwi9SXTKxtxkab+o3GiY89G6KuJBBSkxjR9X3dKUFHnF1DHu45p
tWkVA/c+bWvnqM9VJWohxUENVfad4dKQmj7XoQcFkYKH1fZzkYgd+1KbI/huWX7R1dJzZj1/JPA4
QctbFE57DXC7C6CcZlFrV5AvuSHWFnttFleoskDtg16ajac2fbeJCNpM46jGu8YyVuW8Luehd2of
w3Y8xqIY3cIuelBope+9UNrinHeghmn+MXvnR2t/twv5jbqZudbQiE1qATGQ/9okIKI5a2UNEeUu
PayT0yT4njsQX2ftcA2NeHiFNvDwykF9pyHI/0yjuobiUdax8ERDBJodv4wz4KCk74BEwJ7VJSoQ
5FABSe9V7kYjasysc1EEpoFWtht8Jx1zvx3G7FCgDmqRQXdGVFz3XSz2pOxehLjJqln47IDM6TlH
+RvF2KfI/C+LQrXhzyKb/8ciis/LK83IKeN/rRzxFQgg9wxCXFSpDuyaSwb4TJK0t1xAJDqy02Ni
6NGRbNR0ihVcAj6VqM00dJwd4EwNrY3AmHQQtX0lU1t3lyAdhodGEwhGkfAny8Al6tt4gwJOKf22
KoLeSIcu3VjgHBKMzYGgPQsKaIH6mBJBRN2kKDVkPOpvK+hncZFwIuot62gLu2y0TZ+pqTvzTDuJ
zFZPRTOhIiUxcnBwD+82mqVGlX7r0AZ1CvRZ7Xyz2mgXWks2GlKPnFFjVGxWW8tQrBOgJMKHPGeJ
0BWYRYnYxwY1tCpK9ZMRoLwEZKtHK8ErNAKI5QXBm/KSCfO9Z6j44QRxzVGx8MsEOc8ZwnqdM/Kt
nWYoSiIfkDn8CRTIiynxDStKgfADY6N+n9oBSjtSLppMa0O+gzp9B/kbPIg5kpAStBONw/IwVcro
KoGaoTID6GtqisoBDls2q416iy1s2LKC/JYJoTxGPBP7oLSKbdVCSYnNPWrGZKNI/XYaKqDeKDUH
yjm/2m25qpGraCLPoBaJmiRgd3kJjZSoiI7t6OSvLY+arUCJ6oaGBR/EKZnGHzQyEiS1EpxRtSh/
IYuGmsL71TliQS1nEA+0BGRqPxrno0c23tXpKa6dd5d8DFrXgdzc5m5COGJj6pwfiMLaNJXxjMRl
cdBEtKdRCdz0edAGIFRoXJTGzWwuZ8k+kUtrKcUhM8GEGjbCNS0E4cGINu9zYHjdmRRLKmF8yozK
WorStBHyzjS7lqH1tYYSJmGdqAxtXU8eOAU7O94P0NOV78lErrrogkfI5PkDqNW8ZTyyqn6YWR4j
Ot08ExNzPQnTzYPKvkZtoJ9yjsBPJYkcWYf3uGgO3wxt1LYZWFQfUKfkvHZx/0wkz7Sys1T7CrF5
bzSq5X9j+ffj/uInHCVtN/8T6/8MpMtdYevhszbVzqtijh7+vcMyypX5S5+36YXmuqALkHdx2gMN
hVWC7ToV1Y6GZh2hZLNipk/DMA77g5rEgGDLfQulzhBArr6AHtZ5natxfFbD0aM5amaMyEwjHBy+
jB8XBqZlI3C8FFGKB4Nj4TnRm8a5bwbj3CqdMfsQr4FASznvBygxQ320qdDmZpqC0xTPC+n9bqOZ
skClSRQaISgVMJWTkbwCc7aPmal6wASpVy3o1KuQDSqywm2dAB9cTnxEMgJBaRyUQXnOckS9yJsa
8rZN7fukJPl+cSYb6KXwt+vFed20jXkN3uPEX5bj0MzdIgXOZIrZX3dbirB8/wPuJjrNnrzGKVEj
gSBXwGdfK9RnYwjstzhMgeqzefmCo6CxKdtMO9cJa/ZW1MZAHKGAZHb6cTMYo/5iBwCR6l3TfauL
6jGcO6g7Gl+zAvK+eBXRb3YMzL58URPdQPGapZ4dlI/mJqLWQaMcAHCRmkkfQTaYJjB1nZfXts50
Drr0IEgMuQ0wrYtMawYKqqqgRIs/GYyz/V/jVKpXCxmUqymbakqjLWRvBo8mqCnzQL0W8TR7mjM7
myiEtIxLM4WV/kgF8jE0og2op1WTDxG9/LxubLGxPU+lcr/vr3/IzT52ffuH0N51jIpyowquST9w
V0lCYwHcE66eZXXyoJe1uiDmHVNBfRgOQyreIh9tkigZS3G7jJD1Y2neLltR+cn7UrIQMH+96gr9
p+V9hBQk5Ecgo40yifk8cUQsUmvwirFQvftg0DKmONF9JOjelWJC5JRo+uDhBUtdAk53wSJysbL4
q5UF6XPPWp8ZVvYX0ijCVSC5/Jo6PaqzgbJAFQ4oOPAKmu8CFMU/WbxA+DR08m+BEp77ODT/1p3a
D01QPtPyvNP7fRNW8xbyhC6xkiMJk77WEUZgFPoUIVr22mJEybqPOQYuutkFAusyS512XjnBsaez
GEgLLH/WIQ9BxiwQAfKZaFqapq5JR7XYgOSO1qEmVgH3mqEP+pFg/HccAHLSBoz+SHDwdZJoAKL4
fXJlAZji6Mug6OUBChqTn0Iqa0MfMn2qtcLyYzo4z+vnTvY2KY9xgmr/9RsSx9Pt8lKJk4NuxsZe
UzhomcxOBVtv4Fy5Vr43EwL9UDnsLqs9VDX9oTYAchqEcK6dbGjBusk6YaPSuSo5eCa0CpD0RAyv
CY6yj7XK92oZB52X9+kmqZ3uCSXwA/LczeSC4zs+km/d425UFBokzuSsCJro0GhAw6879ZoBfm1M
8mBjq0gzsY0D+EDvXAdDsfdFLt7iInGumjSRHfqCtpeEUIeliTo2nSv1zKSFrGTinFb7r3uYXWSc
LLACRb3GT0wKnlJjQibHstP2SPYpUXCKookbvzAA+W1elN6N7WODO9sIcbXStJplPzXjlzLKwNM6
lODKBmU7NaAiCzuXum2RF5vACjRXqfPyhFrQ8mQaIaapSz4348KeNoY1WnvyplnyW4c3FwCuPUXV
jg9YqdihdsZ+YlI4ALR11Z+mAMZZEgl1TfI6VXrwpa1VQFoc8PcNaqkAp4dFEwqinzphJEikZDHk
lxFdiZBrQAlTCnGmc8nLoxaN3Z7lIhgvadQeESLo9soYQAsgk0i6UiLpPibIRE0O1TKvnpvGt6a5
PoaINS2NI4erDUVdVeUCmjFB8nJG6S+NyX11sjOQdbn/ugdNVJkWegvQrq+7zwDbmi79AlSHq6jB
LMvJbcLc3q0/C/yfTVdWefQLWtyKomxR/4LSxvVnRT+hREJh+8jTwfzAx/OkNRVEqkFhDABTCIzm
mcz4P06QlpeTeeVyKFNl4YFkmgQI5Z+cELlVUgZXxxligxCgosmKQ1gVZyIgcqwWyuBzkG+BE58W
waekF+GxL9nk/roTCT6NpaJd57HZ1Uy3H3LLPC5sCcRy8FvWg2jkhQuCpGyrRylopFfKA+oZemA/
iJwdV/uyY56N0Bytsl2UdPMFRBnpHqI0X2g0a/F8WXojpLuKFg8Xk4NNimwRMyrdXZbpULyJFfO4
OlOvyJWEtqOdZrlJ0rL2IDh+L4STR23DsebhZn2tI/v6HjiASxIegb94fLwHmoOKz4RmUUfmLxh5
pwELdC8PnR8a6HfkcwvbXMzM1gVMBfFv6bgY73js1mEbWnwDtg5ovcn7NH2F6hy1aqM11Q/rvdtO
DeAd0pfVQr1ojJXtNOB7fDehG/b7HmOI0yEqpbJtYEXlLkao8EFkhvIJ7xdnSmKOdpJ6XWuEuP/H
eOFC/tWzLQZIkiW2g5naX9aVbZqGn82pPit97XYchFnKA4ohj23Y18dMHdVtZ7RfaigWVy7ZBNKh
R2qaxHjv3dkgW4Un0+98SuDvtihd/3K3dtKL9CFXyi93YXSKpZMtyMJwoxjKuxRJaszhmSbiuvw8
lIV+0VT5XRP5X0iTo5Q9UYtHjVcJSCkAeEzHZnj78ADxqQJNzZ8efSMmgDnN4Y2LfNmjzlCuSHvo
AHaYLK83elKWrY+S5PBMTdBkzrGa/2x0qYfZRgNugjJW90+PClrq7cHKUPQS2HG/GSfA3d2KQTKA
gfDeq3RrOiLaOB/NSaD2felKbfHFMwoqJFTISk1odYWPxxBUmqQTMMU/5gaKhQFUoo54DkEbSQmU
/ngzdlBbjLvROgc2c8dFTg6SknIVudIipZyH47o8rgzLf8+zpY4NutrZDg6aKt6bOhK1sqGxA4Fw
ECcnI9QZ88H0yPiPeVr/D2uhzG96WQoQaOde1zcdQjyqga90Dm44pX0hNriPORJF/hhR4f/H6GNd
xVFo8f6NRiag3TbyIzJkLZmAZkZNHxvFUzX6ZD9mJi3pQqQq8VnS9MfEsqQZ5x91pObIwRTJkfVj
chS9mRzXYeDYXenSzCzK9OBE34SDohr3ty433jRPmw1BjS1upmg31UANPaqNERpw9bQ6tGEUP1lF
kyzcW0FtQwATavBnA5G5p7AAPIzYkO4mAEhOXEXyc99NmL9uVaktP4ehsRly9iMQWe6Gdc8eR4iY
PGrRgBLm5kiD3mIQ3AYH2DewQ/aHxSFO2GMnz7QQTak3ZKMmhh703tHLHLdEbESNDuL/qxkDhoJF
Wg1CwFxpmgA5UvWrMU79vszw3aAiamo0Fc/srjOjh9XWa08Mh8QnsqyLlrrqKEa6KnBCUNfJwmxq
/j8L4hyJSFMNcz8RceoqFt53b075WqDi6yB6bz3Ol0qjQgwEnAUg5X2khl77SpHdrl9mQUcWg7UY
9J3tNXJEe6WeOYGmZm7KwScbamx/JKIxwvgbT9LqzDV7OGpaoLsEewb/9nhs29hwCSGN1NJ4P0vO
gZHM4Fkv010gw66TjMxa1QSoMVj3vXgIIQTBS8l7b42fmRbiswIvZuakOxwdwz/DBsltKECmL5DH
arZTCPpDYNnEMYwBU+q7UTwze449cMM1f8jl0Dxlf9spSvzKdHxAtWrnQ0tJ7OoRKtm5xNZQM6v1
Drin4UqjIe7ErmEJ94peVVy1hELJemrDL/sc4rx4XN9lwEOWHZk5LW8768mth0yT35ap5dMDdZ34
2IOLsYHAWZR6lFerHITQY8ZHb02kLcya+E8xXcg6ssJF0Do4j5K55a85YZ/HTPCHjhiQLH04WpBW
wc1WnXAjXvrrXBzKAF4dHXod1EmtbKi3+K1jWtFVKBFQ2jDZmYNyBe+c+Xc8xCixgABgIJBV6BLL
eGUhHl89IDxns4Gcwjg0805ziuRJr0GI0Br5+AZC3Mcqwccol9tdmryFNYrExybpXrWwsECQ1w7f
nKTH3WRCZi9Odwrldo0J4hI1xIj7rOuhKT2Yn/I8aH3UraCqrGDZTglKdjSBKj2kRarsJmFn12Ey
Fb+E/OarmiVINIA/5Ruwyevm4CYA3WmhNhe7twUU5FAJhmJx6/MEytapD/jbABDsjndtu6Mh7203
yI3hC0oJ4oMVqRAyQCLgDdgAqHzH0/M05AYO4A2i5tKuOg1KA2Yzv5gcFShh6Xwlf9RLqcvlQNrB
6XJkt8EeusuqDCd/6K+5lXA+EzK1V5z0DNJef0GH/W5odZGvak6zTaw8e8qM+OIYI/t7TC2vwaq/
8hiFMqrB6lerNY1NMrUBlB4dXcIrwG0D5NsTy+3B0/HG/ZZO6cWSy4VieRKAf8pSZEwUl44gdLRo
HR2shkDH0WmDzh0z3olR4Plx+vhwWc4mtEzR6qL1h6EHkaIxPZCNVtC55L3KX2HVdqG5q2dlU4pw
ugmRBHYE8feFL8DAa2FROlOJEn7QnidOfnRQEWAe4s70rbDJj5EsjbVSgIxB88G8OquOyL3wr9At
M/1SNZtzn6fKsYpjdQP8nPVZjOYrgb1Yay6uSlua2BvKneEYBm4YluepsfTvsgOeJ/17wqql82H5
Lz7R7SpoZby980IoNV6Ki8zS97M5Oz7RdQA8+8MAHvWxQFbpkRva32Q2Ws3yGZD5KHgDnCl3IyB+
32htlXeOT8wgZmj84OVlyPD8krSMjo8oWuvjXVv4K0y90vXgUs76eOjj8XKDQxcteGCAZD0sNiQ5
W38KVZwh2XSlVY1cSjspvBsPjTNdyP6Obf+5vsV9y3CX68RN6wcNKvH/7Q+YChRAvteC43Ro+0KZ
gWmuQHqoVQlOsIJaYl5mksDZaipQoWnGZ6JqJhM15OFAHfbUmwPqxxuBP58V7EAT/9grz4zMi+iC
dIF1o+WCKpsAdkmLrapqm39Px8m03ZqJs2bm7CtDv0nnAcZiuAEi2ps7gs1M0gmsNnKpua7jv1sy
aq4Mm+STD6HMVLQeiUkEtQ48WDJlKD8cW6Qf0NxNIOHaXpXIGk138VacbEs+M5EAImhfecmEV/Jl
nFjzhWVT8KoD6B9VIMOxKtBAZcnQnA1F6KdK0W2fs1l9q/VgOzh28j2FkCQoJobmZRwl128q2aVj
Nj8n0OnC7aFDJSYAUIncLVYRVI+zDD/Dodb8KCufe1TNdm6A7+jJjAx0s9kKfI0VjqvVdnOyJ1Hn
PnVNqMkdwTC4GcxawXOag64ebweXUBF7yqw1RgyJUFPDSUN6kA18bV5lpfGi4wdFvLRVg5Miqto8
qMquEHVwAq1RYx4KtsyRrB8wtYAa6YjdgmIdhc4fjRCBedRkQ7YKEKxtp7IvZAcyMW/wnMYKGq/L
aqfgRy5foZzGMB6YRCrFlubFWleeU56010bimvoa+mWARsVN4bc5Tj85RBSYrbITHZsGeWxKmYnM
dMU7AL8ahp9CiRQb3a6z2UbZi6o/9gR2Zb16ol4nAbDTx5BsSjI2D5MGRDv5NhHg7qjgKvWykY/O
+C1MoaJDPbJBMjZ+u+v9B79wBCTW+AsM990e8h0Ags/Iw1KlMjK6iI/g7+j2BmbIZgyFV+q2nUHS
NKrPhZJJRV4HRRIdhDPoO0tfdjKx2afvMjX0Vf/pSZZfF6eW3ruM49MaTZWBQoiVoIbLCwRIraDc
0hDaStYZmjG9wP+5MSDplOx1m3fChYyNdSafelSeq84Q+IHgKcKuzQBpiSIWn7QgVs9dJANOWTp/
jQLTwJc+mvbQxYZEF9yylonXZniMMht6AGpV7Oy6ZC9dFgB5zAv+HTgCN52AiwtBpwjGkMy5Qmr2
3Rfo1fmp4k+kqwiBiOZUaezL2DbtLuczKqPJtggu6pH1xYJwxw6Vzg+OFgQnUlFrFBTjRlN1ppHZ
Vu0TTgOLiRTWyI6i8t+aEiyMKlQe6Bri3etX++6bThP0dV9duN4zl4U691fn5bdC40QPJx9FOJOX
y3oYnD+hRjG3vatBecLxIbEVXBThNrmuXgSZutqWWqhcQS2CdKElUV71+M3KkpwatX6KkhlXJzNe
uRkGP+aq9UvWdn92c43DbBOGz6grG1ES7USHYui6S8FRS4tqTP4FchivkGwOfiRQBFCmCpptkV7h
twjaEW00mb8of8pI36oBSr13l9REuA90qRHoGX0jtbethBPUsmFZGl9U4FTmdtD8vEawNUElp94h
P0mfCH0G0lSVlbao3/Wownvi2k+vnpvbdOoiD+lM/JhavJduwVsISFxhjOcx16DnPZYQghlHKDMs
JyQaO1UMKR1ugEWvBmBaIp21YPLNYqq/9FAt288JxMQ/7KMI/mEf8UmVjha9GiAbFLYxnducIW8m
qblCu8Phq4b2MA1p1vl1SLOEjv8Pa2nn1ZnWEgcYBH9ejRmJdsQnstdyDL6SummeO7mbtG363IED
6ADCMmPTcRC8oaAUBOgQSC07nPRN6Jadi763LjWCVh7pm2b4FdlGoHzJkha1P1oS7mnvKLa/ksMQ
c7Dux+x9bzBxcLx95gwyAgQVLrNJc+1OLS4cBOAvKOm/LkjjCdwoitZED+SmWApAuqL7XAWBeiyi
8HY5i0DiodcJpOhiLitcOwglpbF9jq3OOldRhvvSrMYIlabshWwGiArP85zhfjYp9vsSTRpppubW
m2ZZ2Z44/CHvssmVkZ/oHWOl9f+wrybymMFHRv6lmYEwmBh18ia82YPzqveRNADwmJAbBMtIjMkf
9aE4EFKD4BsrXOMeyJHBWVSsOPwW3EHrFgjJx65kq+es3r+HpKrCNr0o0ZVNVKTWS9owDSrDlf0n
aPU3FEVwQAcAmOH0DWlYUHtpifNksjTegQs8RhFvMp/Kzn5f7miq5mbgvH+FliI4uHYqm5t9YFWZ
q1ZsAsQEVbBrGpZ6ptOilBLIYLyWLNRUdDYBJeGx7fhwoXNI3IcVnrcBio4llZVix8EBT7tHQq7X
tR1texNseYRrZ6DxOGW5BqI3CYtnEtzeTn5bB/oL+Zu6AFM4j/sjOazLaTaBilva5e5CikhUiCsz
IhEnrjYaVobjuLXamv7dhKEBulYNoAAsExxfIFq5NIMcrjalnbTNUAC5SC7rxLoin9vbDVInyL05
aNTE9HJ8jQD3RCR6oScODFlZmYKfwrYgSrukVSjdss5QCkbNItzpyChyPFsg44Ks5FqIt7pTZqYD
pa2XQ/1oCzS/vi1wcl7yHWs8J2Nm7laDIpacCcVt8KAeL4mZLKmVNZ5ztwlNlDUDS2bUNhDCDI5j
mISf4oIXr714oEEvLSAK2gYoBHgiE4KHf/A4Ms40qoxMwVEd9VM0DJVA4BABRTcaphBE2rYaq0C8
piuvRjS2ezvUUOci9wVadTxpM2SEaDiPafoo/wzy/eXPaLQh/FSxFg/PeHyi+bG89Mqunatp5/D5
k5rFKDuxhR1Wz31a+FGelYchG1IUlNCUHgfIPJdiznzLQEV20BagopLGIJ6qE/XMuahOYZPO4DCU
GyvY2JC2jKEE2CfHZYsRKk37LOWIdHEj9VaoN+G774b38G/yWYwEFL9bA7KBEFrv/9x2WQIe894D
9+RkcChpW+p2ktJHZrgJGAReaaAi7oBaZUvB7xdzaZYYe6R8HORbMfzpX+hR+RIGjvnCcnDYTLhV
7lOpyJd/+NMs2azb/ZMBgNA2xzOn6QyoLSlOv1nAufnUBVuh4ktJiL4FxUsP/WXcWHgJ68B59u5O
J+oFBiinwknPwc2jFluzhTIHEboTNTwIXZqHDuAqd2V6H+W7ohGkv5+gFbOD2+BKC79uRRNENb8y
z99dgyaQAGN5EYHlrlqEjVVe949I1i9Sxh8jB0BgXwdNusdJjNhKChDxk5TwnOH5aDR9dqMxvDit
msNAOYyL+nAaZeeo6fSHG2Xj3/mpfRmA2Y64a1j7DHmybDMzJXnOUOvw7KRpircQswejxU9b8E3t
IWtJBt2J+MHOQd9D7mSzuN1u/nUfFH5WnlKmyQblERxo2HTIkQ6TDcoNSzdR9i1HWWKWoZLHifP8
SB6r2zqkWfK72aou8yIBTyY2VPVlK7B5cCR3aHtyTwrTtDy6KDkmc/jhQAbyWhZgk0RwcVh8aJau
m+MwA7Reqm5SUxk2kYjEW6o4fjfW+V+tPYQeXt/Tx8JosyN5IJQk3joFYhbSQ7EFZPOEkjwG0Oj7
rx6/XoX2GORVRtvutpCWLjaKtWUQjj031gDFOXuyuouSsOhQFvwyTIrCfANchZeyR+RjcCzHvXGk
mXYqW4+FzbixGmi74dk/9pdlTR18KibgSWhXss8gkkWpuLUF/PTnNclXFUN0sGL7osmrLaagmk52
D/hxMjoVKpdAPEmIEBryOn8fhji9HkBHfEIBW3kJIWaGG1IUuLUo2TkZA2Np4qz8PtQm35Gpxn/l
jKggZivIM554jTeh1bYuM5Al3aStGXrkvE5Qj2yGVX+3nel958bWHASRh9FVh2o+UlM0UaZ467gG
ucguQ7XnarpxAbUL0snrFJhFBh8BI2NXlHqF0gIeQCAZPVRK3fZCsHAtNsDX0WN2/Vj0hc2/IU4k
Nnj/LWQMQbwVqAxZevNvbKsfVNU3wCrubmIEGev5djKY5NeGwiuwfoXbTDzfCtwTj6ya3xt1Srtl
mEBybx+lAw6+8CC3jI8Qs6AuGddlrYxzuzS+2WES7SFESnQ2lVdVBcSQYqVL2LQxhnSj1JONLP3P
aCvFTpExYcfCErvVPrSINLgqdikU/FFLGJY2GLYAzw0ea1BNWw0xYIFagTpbGqcVuEMbQzzQiOyL
C/B/zaEeg60KPrGzboGUwhdyGfnEBaK4elfjPVjayEclHxpDAvY5BNOY50D2wqsUE3kYyLuxqxWX
B3AcoXSBbMBq6qdsZNu+SOGiWpl5jVkf7VDZCfXK1ZgieOtFZQkoFi1EQSFgNnO+bDYhJ3XOWtO+
gt3/j8HuxB9xpeP8Do7T69T11RkYbqD25ATTA+CH8uxzngjtQc81fYv7pfnWDCBdkw6KEqWb0eDs
EEN89rkTyrKjI2aQ00K44Dogt3YI+VgiR9yk4q0HJYlHBZprvSb1bNbWG5pdxJrW9wXDRk2HIqLe
W18kaAcarrO/KxGlXUew7YHHA5zXMlZlUHCqkV0aQ5cVoKOoPE0U40ISFPGsqk6AksElF28yAiqN
tzQtQFGUgZRqjWocBkUBq7A/MSusvjS1ZYKRoYx9GoL/IQGB0lQ+0LDM6sztp7i80BBbtLkRftb1
AVXhU/AJ3F7Z6T2KiXiK6Q6SKgNFfihGyBLovxNzRqROYHGslO0w40OGsvqEkwC4MuoxTK+qAfiO
NFFDC2i9mjbOA9kMJ3xNq1h7WIsuqdfZAffsAjxN6wTq7fp6GdddIk4oUchHEJZuVxfq8YRzz8jn
2C9FF4CHsEqXWA+XpWBMNhTmUVErvIMcSAblH3s8NzISxKnci8YDpHilME/m0jqyrYvJtu6wTpDf
eiWlR3hLBQsJ4JJDe8iVIbTqrdB0ZZsNanqkZhwcqe2q70zThjDfhz356K1u6yz17lx+52f3TXqk
S9Dsx3VW0ziGP94/aeCx9S3O6qjZAktifaQmkvWXCjgjl+G/2hAjrY+Jrdd+FIG2Yt2AJkKtR3iL
jDSmnlWpXyESIbacMt9IwPa4yFgFIG8Cjma0ewNL5PhmirrLgv5DPEgHnzvIEIkboZSht2ZALYEu
pSHzmUPK4GPYNYl2CGcdEFTRQWNRDu9m1yGtXZ3XtQhB6C9j8K3CQfWYSpIsXUWBnbuOmalHwPUA
CUS2dWJxBADofeE63RF91jqmfdfh0qvBuWTHYTcU3ANLng7FP3now5MMJ095zMzlgZN6HJSJyfZu
hoYKnSFXz74tXy0jtrY3m3V0rDUm9VI7XNtRBRnVjVFvGa5lZ1XkuImWR4d7F1lpVrV2rCxFZ0tl
2t1mH4vvK9bux7Q5mHJQBrduUYLloMxwTjNM2x/7LD2nM7hGQVhfAxFftz04yiPw9Wtt8agGAADw
PD6RiRrkWbOtUrcOwFeAKkqOuRnnWfyDBQgD5dBUuI+XgfpzAujfEdnrTLLhaW8gD09Q+5hWj6i1
yB7xZEtdmmgNLfEHrhbHrg7zz32Yb5Bi0+73HUOOfGodbgoRldCmdVNlGDz6vdHPg350bdHwB9vp
t3f2iYf4mf7r73L5vf3ut0sbdglYMORvehaTCcbTcFBehImIjqNE2kGg6DZ3a7PWDtSYs9CA1mDa
u5HGNLMYaWxMOebXKZq/3+m3RlpDFy4iU2yRQnxeL/vbFb813vwV/2M5aBmqDUsUBawUOAlwMG8+
RDzsPkGk/jqYcfwnKjoCRDKK4epYZXIezUjxaKJQ4g1O5v1XWqmhWOshmLtlZZWK53EEPg0Cl+qJ
DbNdIrEEPURwudt+Fqs4VUH1oXfJaI6a9S/zip1rJwjY4ExLS1UIxXu0iBvs5/plfyspbX+db1mC
sojWAiO+vDNRs9xWgib/1CBpiWCE5OujmeVWtN5meI845DJ1cy+iWxX529gDZZ7mdt3890uW1evC
Gy+5Ryf/jvWytNuNSzGgZpknVYgDi20eEiHMw9KrM770aLjaUJVWgBVIemd6gbeIeIREehgkzfsW
cqE6tRXz1pXr8lRBmmpZPso9fudzszn9QcuaRG58s3zIU7B56okOjWlUroAAL0VF89pFbWUFIvdf
p2jcSn7FVo+Q71H1bDvx2XpYJ2idAx7oFJkFScRoCThSd7kGOdCYFkF4JwQXG0Iu6xVvlq9GWlKB
1wGEs2ERb/FL/+6Qat4AKkMkttJ20c+7f+J2sgTt3/X1FvdgNt736OWjGkzJZeBRl0QBOxpTF5II
Anz20n9sCzCu0hQ968l/2Y/0BFXQjW70wYLAQoEyl3lA5NIdqTWa1DpQs4yXOTK0eOfwTLwweTQE
oUv3f5Rd2XLcuJL9IkZwJ/HK2lfL8tK2Xhhtd1/u+86vn4NESaB5Zc/MCwLIDZRsVRGJzHNyj6Yt
LsJyvOchlpguDBY6kq63IWFfg3JpE+CrBzQq6J4N47K7MDRT7UoTLc8xX06+0l6mHHAqJzHlazLU
XAdI/mY7GmcbhQSRkphXMjGGOntYxwUqrLzRYv9MeLXGscdARQt5p6Qh+wIoiSXwcRDYdlng49b+
9RFEKHIgPT2SMKI1aawmLo84rN+KBi+pw8SuM/W/ACPTPbVM/14BmOUDDRbvUagygMCFWaLvFjJu
8uYv5eMcO8fHWyZeyjpPXPqmQCe6pf0/4sq348gKdH9cm6jdAMxIBOJmfjmc9XmzDxpFefjZKOe6
ucpPE9V++J6afhRF0V5Te3wM8duMZKRFi5l1YgDTlKIEMKoLLzKTMvC+5QCaDgCEwcM1Q6i3Xkej
mJMYF0vzBtxd8VZ6/rcpSHV/IBOv7OWDkrnWdBoKZmT8qABK3Iz/C6SW1gsTmgYloLhRGLuXu0rj
lQwXkv9OjH/kjoa+N1L3X3FXl8/1EoiN7uUkONub8Rq/TdqJMGOJU4Pu+/+SQo0LVPvQ1KArRYr4
FowUMgLNaAPh92Ynn0PePy5C93xP/pMs9kiHGvDN5Eg+b7FW2737w5Px2w9BHgvkO1qLG9IkH1BM
kJlzOOUe+tB/dFPyEddv3QFoqK/5MUUDxKHMlP1X5gz99I9MGvfORr07rFzIWcqQrHj1IM0i4oAI
CY8gXdZPItYUba3Kp0g8vXza6S0/KGWL/ddh+E+AvsbCS1UgicTj/KIqcbg3rcI506BqDj4eaaq/
CWk51zk+hKWlH1tYd+AXyD0GJkDhrzHFPgsVmdKaZmQjzJNIF/uCbuY15iK8mCalrh6G2MHbHECo
ygJEmxyo1gRh1KViyHQTYi3JLK5YINh2ivWiJeVwkDCzKxRbUoTAY9y1DeOcIG8BBB6t3MrvFdTI
BXPvkQ/FIa2tFqHXKSq6/NH9ep7AEH+hWe04ypmGwMpR6tSk32kllBnyhwBCevVYaLhb+eYrQ5HM
niol96QfunSZtZG7ZH4kdrHdHnXdWv/U8eYuAHN9VhQHMK28o4t6u4T8rcHrzzJUbODgQs4LPwQd
cKEugko5kOvHw5CxD3StTQNzQEGBm+BouyAelNyEtV3ylA8nHSTLTOujreQaDIa2SISnsJyaDCX7
YGNC/fg7DITSU6gBR/HY/eGOVverCJox1QapuAk0Bh3fjFEQZz/BCd77XfPDV6oWeRFTuUZWHN8b
xu9tssn/pCrmosNVLeJ/+zwP99TqumplXcnebXdd2VAEHnTkQWU8IBAkx9qZnkxwEj1raax9jKe9
WJhB8Wx1CvAjSt46PzTFMyk6tWQbYwBCLS1JAQ65kz6U2V3jXkpagGqkzz7MfEWiGIfUfYhKR1RT
vQYKQoBnMvxHPlOgQjXUj675+92NCK3i6AyrtrJTv8R/1jPL0VbeZAAJz0GqWb8zJzPXGT3q/v+d
LYUFTZ6ISJ3/MUcCEEABAg9gOf/VdA0asMAPsAcFHEsZ0qWUS8lGnC1MY4v2S/Bmi5TNQlOj/pvf
H6JrOj2WmXPqEne+0DC7eY/qfzbNAPVMVAUVKNu0DPPHihTChsz7Go1qcVU4mwbNVZsky6dSRDOY
r5T7vgSICBqHTfxhAE4OH0NFdAmCedqVWRih37zLH0KhH0MlvPDqkAKA6QDDQv3tZG9ISq40e9/L
Cq1HVBGK/OMUyRpQ4aBn1Gpsj/gW0Q+SnxwHqGw6C4wvjC8noBRviKmxcYL8hF8ilpzGkbRy+Z7v
KhTjkclXjcbHRnJJG8l9pW8Hpgq8t2rfVb/c5WYEvp8KiCoXljrBxeEDzVayIs6QnVuppyQJL/j9
A2aQfDIyAn2GfeTBV9bvbQCUrn5vmvo3tHYhi+Wm/oVmnT3rm6HGl+xK4XMY/T/L+t7UN446PHyl
sfT9rYz2bfzaRK/a60ZkrGmWv3GVrNygJgi9nSjI9c+znEaoDH5IB6tA7ThnujVHXOZscO39i6nw
IqkwsLMJaa9Mr00nwv+cHH/2+BWeNT64afcYADOIW0W5ppnKXySkbG1DISiYtCFZZbO7VqfJYSV/
z/bPMvmU0k5smzjPVVejES60zLONvC3eg/i0zwbzTLOGL2m2UM9m9487AkN3ZUJL8u3Bf7SIImW/
NVmFYqoe5ehTft39/+pHO4W1HgHgR90oox1eaEBRLD5H5NqfxvCipiM+UUgYjXEkLHGZjL//hVNU
GfyDCcfiXWjijROX2yGK+LkwLp0g3NsoDNh1/hh7ddeNVxpsQCxc/dAcr2gJUnDTciQJ6UgslyQr
3zyBpIJGWBTj7kkGIqWs82Q4uUVcAUu2RkekRwHltnITDX2wnRf1tXwCEQ+knfk2QV80PgxTJUvA
6cc4JxOv1FPdHs0IczTf6gwtqB2v2Vuo28nK0UPW5dVWcQFoiF6v4UuQosCHXwDaVonrRQ3oFyP4
DP/ypxj9FFVb7Ug74/C00U09OZM2V+JP7WgaTxSj1kG+wGPMBchGYiQd97rW9Ck+/vlXkMMqME81
Pa4w+TcUDTWf1bHp5F+lELSX2wq96SeW6UPxseNfSwMu3Q5TG94XJzc6Xj2OZZr2T18zpBiNBDS9
pFmcvmiaw2bkNosD4cI88iehlmdIcluYiDMp7GgruQkKNtFxxJNQ9K5EA71SSUARkrmqswQmIZnV
g4I9B8fBRvr+1lgGiAVqCZLIHu7i3W3lBvaZBtAKIJNpBSBUoDUzyofGb4EE7hrFZSVHBQbymDLC
Sk1LiidDkUzsJP1ILTdehVFpl5VNqSvoHk1y5L3wlKWf4i8nxle/H88HdarU49A5LdBayrK+RO1U
XwI+0FIOJJukobQhFycBRhLuDCtPKsiZlmQiY/2f9+NP6DSTepShZBSa9QNQe5S8fH1+2k474c4Y
nG7zxtFt57iitET/H7gviUeThpX6PVlsV1/d2Rn2f7Z9z1XKBOcmrUEt+hkEHsmp4tDhKL2JUKkG
dmUaqBR8paDicaJjNcwh2YatHu0E9SG5kFCGIUNyWYWRvK2kcE0UCE9Asj+7QLsClGTasqsctK5G
U6Gfcp66V4USKEDuo3WUqxNqNrUnA32bD2fUTrCr2praY93FPzRgzl8WIjKRAfveCZFOBOJqBHa2
xe6LUPQg1oAii5Uzehg7r0zSdoffSnexxxHAi0ExtZfZRiMpr8dr91oR/G2SJio6QPAIKzEX8hq5
xguqJj+GuJw6xKWilx7JKCpIuVy2oakwHCLGNsLKQocZHpy9SDVt77vo0wC+gOWMf41Zn+6AKzFc
e9XqUXI2IPVPa6fzgbSGK9LeboYrG0DY7XEe4CtpF2ttbmLcT3UmOOgQgtQizsKocwyGXvbU3oYz
WB6NtjjT+YeOUHTIkkuavSfjruh3W7r+1lbCtpEJMKQ2aQ3QtJVc+tOT5Mp8ywvQEKg8KUFDELtI
O9BUcQYAnmfoDOBaXJJUl5KSErSuaQoijAr3FTxVsXanNenHrL0fxhz/npFR+ecVxInAMXmDPSlT
Nj/ATTp9ApCSNC98A6++FGPlREsa1Ci566C6OwhnMhZ+Mo4RftaKCGj8geKg/BwDzdAM8ZiRLAcq
LK4+TA3sY8l/pFkUl+gDlcY0WwuluTSUsrU12YQsd8/SmmbkYvFHeMK1U46ypA693GB0xJfHEKCx
DnWGBmr4Xue47CGdYqSQWvP0WJPQ4EspEzakIaFYh0BmRHUh+UtdgAZMry8GV2wtjCge2SydgODY
nZmLK+oaV3xuhxYZ00f+DO8zZ4VSZzSteLot58k4WtIs5cuVzHeY6hl6Adhzrm3tDMHI+c9+MpYM
KN1G3elA4YAW+wmFnD7bZK7JzgUf+gm89pv1FKwM7DxaIXgu+YzUNPPV3Mg9Deiix35qj2IprG0N
CZyVz0KfVaCBFRuJmCOQMR61T3a4V9Ct+szUwDqGk6F4RZVozySLGV5efFxrn0kWqWl6L7LhQkoa
fLe3tmU5RiIIyZAh3ACnvH8CXoX2nLqDebRQH+z1TTJnmybEMTABVrGnDC26OR0baIC1+5+kKcKr
Yo7hlfEBFcJpAzsI12utjz8MQx0dpUsprWUIUtOAl1twDmETYUcmMnSoA2ytNrOT7K2UrZYOMGuP
Thtcqany3V5k2bgsGzEpFGvBtoQLz3PCwfX0AkSlHk1LjrMXjE6xL0Gk6QFpH6APA+pObqShgQyl
zUoRaiWC5d0X1SgbdFkEVenfzD77klk2O4ZRGoK0ug/vLh9opnSNu4nQp7tlYLu/SxOagT7HPOig
hvTIWGopgF76YBDQriS2rSoDlioPLFyNYr0ryWkbsGO7m5D56tYw23ZjaWm9mdraRLKLuRoqqnMd
0LjJP70+WIecr0hOg1zmIOOenFzopJistATYl2gq/yrlFFWGQFdJswVOib+RMppJO/4IA+DhDiSn
IbGC8pA4gPb28XXSbefJuKnFkJ8G3+2mczhO4O4IkH2SnDpu7yAlMVjarW/M/BT23TCdBws5BDJE
6X5t3SeoW65OUTqQHPTaACWsE/sb6kHWmH1gAGU90Uq2JdNsdFP08lNLMq3VHACIevMw9vGH2nrv
+f1qPNpZc5VmeVXVJ5BDHIKsBLJmgkotnAlQnU1r621GssytvtRd4e5JSQPJpZla6wgg1Sqv5ZbL
yUVuyrLjfKv5BtoDe2SCga8S3zTUt4L7ckA1PK0Dp0tuWo9+36gG37q0oRnQ40DMzeJh8LQgeYpM
wzquFbTukmC8Wt2RwpPXKhItGdgeD0Ay+vbuU5BJOqNteRoabbMIQA8g1yneQ0BW1aBJmP9IbEZu
Xvw00iZAY8pU5agA5SY0iJ+Dpm0XROcyS8TzLrTy0f3CRwq7VUePHpZspFbKVr87+n2K3+/CBr+7
EOwO4ne3eA7x++W/u0k/6ngzmgp1h/6d9G8beAtAImqDjwNgYI+Zq6BpdDIq4JgE6VYJdeVbrUQf
9CH0/0319hD96mQO5nPqW3+L/DVPYrtmX+80ZwLVN19S9nqR404oHU4q4UM5b5Hupsy1SIKTTkiZ
UwLZl2mopuaZ8YXeGcwWeGRTJhiBJYUksLnzDS6o5p3oDMkYwCCITlJqJI92QGqpIUNylDaNAtAF
ilihavzUAD3/5Cq1dUuR/LvZfNZP7JMF6vgjiWhACevDIq78/gTS7zuZknLlntZA55vtsNlJ7co4
ibdAs2nEdiv3tgC6pWOorvdb9xYPiJI850hhpT/NwtcHLNJ8iz77Ucl2c5h/KziIgvx0kR9WUkYf
QEMInvZy7lFFyZFeXMtCpQBNV59P0nAVi3aSMq2fd00E4OLQUfsrwFmHK80UNuN8VbhDvdWAz7Uh
IRD1+6vLB5oJG7lmzifVQb2AGdoD+jR5QHxk4fxG1lZu7AECkJ0lTNMCtikD7smxNOJPhMtEw0Cg
TnKt1HEjTWqCLySt0834VqcInZN+ElFJszDqQa1yHKCm7Qk1aqEl67dnIBMRplFOjzc+AOeYW1kv
uKr6IwVuMgtAc0fjvleCb7+1XZQkks1iTZWGYs0S3d1bvf4Vp0Rjl00MqMsoairANWOq1xWOCtmk
UQh8Xq7tB1TNdY5jipI3KnFbl6CJkjdRjpYARfvMAC5CJWpkuSiLo7o2qcGBHtRbLDGAygXoNFAm
4XwmzmJ/Pq/JM5yS/5xmQDyvDlN0wOrGFKe6VSQRXp7Pfnsee++MJmXkVk6ZigxS8cFmwYXY6QRh
nR/rzAOnMWD4OPkdDSGrE7RoJBf0kgD2r9X6G3pCrlHvNvceNIygzqn7bRJUaNXHX2B77/lQK0C7
x6klPkiZsNEU9YIu5OEcoZ/2TmHIZAISEQKCUAniRbikqOOzr5Z3spLRaFZM+M5Ee8mEdDyeZ+GL
kurHo9HzkLXcDJ2OQM5zmuQgdiKbxgHAVaLWYClXoeA0bX3cZwCSGPp7nAMrzgfNDYm7KQb6SqB5
tIxVE7fayM8dxrh8OKW4Wd5Ezsw8n3BYOaQqzRjHWnX4QLPfyoxqbvD1hl41aWyqERoopF+DO95T
Pdg7SuuOrVoBZe0t6Uyz4tflIj0scr+k701/PvZzK+IsbGS6eJVCrmstYLtV4piW5CJiLwKRe9FX
7KBNySmt50o7Tr4+HwutAwHRW667cbRS+5di0BDpzLG/03QI83LhVNITKCX+s1ajGaMZJzPb/gRC
oqegyJ0j+DTwtj3X6A2axioGuxZ/x3aA2XTzOd1lZ4xPRto7x4Dett0W/T3W0ALMG9UR1v23cRhF
AA60N4/AISu0Gp/0EiW7AQTzPmnd2FtoBMR2Yvi3ynemY94VY74lbG7p2PGcHl7PZu/x45jpF4Ki
oqFvACbOAm2DO2Pgh9m+Hm6aoq265Or76aeYFe0T7p12QYuT0BSo7RPSLe1T0gABXsFd2TZ10TQK
1LMYgOWoHCQH0Dfg752VSeXpXWgcSUgDGHyao+aiuFPKaDYo6KvoR/0m5fjiMLZq7/rbYeiaSxnn
Vz8BhMbWSUoXUNyKI4bC1UGelcVixd6UKzNyQJnZAP7KN98qAYd46DfuTsqyJPLBPcVt3guBIuX+
WAEuvOs0ZE3Fadfsk43MM5WlGx+L1Aeeg0xTkVrayFwUpZKEJQkXa5Hgkp7vJ7xed0ECzDTUX3d+
TYotbIDrY2wefVD4v9zhCxDwdGaWTWcdmVvdjYFJR7Kus5JrGQyPYSWzOjaeR/T0aIoTI9lKjVVT
BGYePS+/G0nsjiCVRJuij1yuY+eRvnXMMb7rgRvfrVjdVjiYXKTIDJVOBZBB9jMHjt+xH+deRYkc
PGjo3KbZ5EFY7ZaxtHHegSAOGB/kTZZ4nYjvzEqmIzOz76hOZ4sHIeV6UwdPU9f9oXZiFPhwUF0a
0GTebadcr3cLGcMrPOjcP0sRzbquPSNnMIFWNpkW7mM11GjqfpNx9xE8JOAcBQmLcG2q81SBgpbM
yL8Lo+XOpKhfXcsorDw/YeVBYKNUuc8PpX25A64uLlFspiXob9TKXZ2XgNHsBtyfOLXfb8vETTZF
lCS7sQPQZVNXgL3kM7nss66+TAaYX3+V0zJDH+2IpqkgFVGUJMZ7Eakq8PU4gVYhKzOEH1wbQMsu
nnNHy7B0wg80G3PkNGJnAAUllwVBlpkeAGmnmxFX3ojKbkCI8Qg0lGP1HJhjdKaVMEb+ahmaNBQL
3a7WoQD4oAggYr2FFs7yQcyuWIQWxvKpFw/y5yemgHrfbRMTiUHRCKzZgNfIbP0HtftSW7Ds/m1S
VpGycSec6aQJeRXwkr3Gi3DgpPoh+4/fCUeBpGuZoQu79lHBB06YyxQVDSdj79FFGiYDKCubaUMa
Oaia241PphKmF1vJZ4DVcXMtbbpoT1I1Bk+Qgf/iYM9Wn2dcge/nNFTwr4dKHn9WzbNitSgDYR0z
z8iAm2cS2j0oM8F0BP27QpdrVmopkwoKK3YgobSRYaWMngxYwagxeov/h8eb0VNxdMMSjdGZcgUg
kfk5rGbnDJg2bas6wfSC8sFbHITm5ypzH/I67acXbt9N7UPuRq0GmDrIf7UnObh63rV/i9/wOHLf
d+LT87zJ5fNQfN9CC6ClABu2P1vBzxXjhAnEbzADdHi3GKsw90gtbQT3hDBazslCegmDla9cyng0
E4Giyf6vPUnt9im+SbvuI4iW+90cW+4BlQ79XxXoPj3d6sY7LcGbOGXtXwlYvu+zgqatFD/hX/mM
YhUzyNodGaW6Dt64PPbBhQyt40Zn0ITo4NMDV6jZayeyikGMfUFld79hqdsBzjPvd642AtGCO5WW
Ev+yL24bug/BEH+QqLApoTBqFW7Z+rL7JgFhiZ+xo4So5HAkNRlHbv1tqaUwA898kjUNb4a0HeAk
LkVkgzsVNcebxsrSD2ObBFf0nSuoBnKdlz6fvYYQVrhFPoPruMwi/dSCtvCkQLMbcAv8ks8tflG8
6uZXuV41a/mEhMRxqJm7MfFCCfR3oClvkMhAvlMH5ryTAJtRaHIHlyZ4vQYOM2QWH2jWO7m9B6ad
6pHMpjDkjGb4nyhimo9xlCM0WRstANLStj3/V/jAwqe82Ua7VXxaNrj8s8Yx37tjxPvAXpERCPWA
MBJ8xWo2WmEmO1pKBRnnsZ5eswaswxw7IeKwn9KCZmUDDDfyXynIOM/i9JpHzJPBV0GCAP8YQHFZ
7j9V4K1JFRbvzQmlqkDEwzs5s+JnGvwBBQ1umVX7qRoTIUOV0RczbdMrWdhI6T2FKIaVTkBty04a
D4Rmv4dTMAGQxxiQh9OVxotQRnSiT3n6PKfZHNj4fJcf/fTxvrKRMlLIpQxDMqtZ7iFtpZmb5CbA
DdoebbSGgoqeBJfLhofM+skpqvLid5Nzz8bcvdOsc9Vgh7wo7h8C5twVxXXuNOsyNbsFhubhVcd2
t2QcD6hSVhSA8jGjR2u3DXy5Y1pV/yp5hD1k6LfdKBQjLe1UdLmCC1pCXRjUNr0laEB5ykv155QO
0zdwpuT70eqmQ9xF07cy5t2+fv/8ZhUzxsnFcVD/nZXr6z/JmWLNb7GyYPwAspL+WTHQHs53XFkN
/AGAcfnBmhoQxect2CZZp10MdFlfaDYD5NQCeOR5Jbe4hVI6nBvILjAu5yOcOqV5OP23XoanqDL0
NIfCUUST2kAphsPjd2gCUe0InlkGXHOU3W+maDI2nZMp87jJM1s9Wqrvf69m++8WAElfjG4CcmYe
JJesj5CL0fRyO6dN/FLP/aEoDPsfvMkI0yJoHqYpIFTvoP8ot8APjF/aV9NfowaFEeNN3US9i/sV
pArOUwhigVwrUAak2uCSK6c037Q1WvhRf+g80eAUdb5Hes/ZkAfJWiUYzm7jvEhRpI3hExJOqp6j
UacqC+fJdlsgm4B7agQou+I1dZhvAlzZH/QoSw5G5lpeavjqLbMK7ZZpqnqL++4yujk7kYiUcvAb
W7sq+ReylGJpiuvL6tjqybey8+dJxJZ2YCJRQGwK6BoZQPqS3aCoqmeyId3H/LmkL83IWD4hf95m
mtTHRvR0lfM5znXj/OjZtBnTT/LPvkyd51gDxJD8nHnv00HKVnYlf3GVMvkBtJKhy2+9D9nqtn/A
hRDnBVQ63Top2eS5uTMCfHkOQIWiqcaNy1pe8FbzQcoTfKrQiuRk8WZPopLAUksUAG3qJgIs5uyH
QOOvQhQNqZgluXYt8CVlBxqupoWMa8ku19hTYSTdieR4S3l40dIK7WnT9WhsX8fk/izDqa/Kncxb
bPYWeOTbZthWbogTmnJ6oBmNYOHF908UX1y/fgwNMCrDPa1JkwC7L0eFfEdym9vNQa66RzIBZqYW
7sFI8/AuwnI+KwBpBmZkBG5HV/9iG8WHsLOjp97s9S8oxPxAuobrTOimrl9Y5mh5qq0++zvV6j3z
h+C7U0bmbogK66z4zfyURCEaBqlNCmUZeIFmoMuI/F1uNfVHS83ig9/n/SbL+x4fTmr7y3o0QL8y
1ObO8oEF1Cvdg4fZCaPmGpUl4LRJKBma0xpkGxOuQzyyIa2aN8gMABfB6/rOvyhoirm4FmDTgd+q
7mgpFXoWKsLktzLpWwD6YjubQ38M/SE5ziwcrzQLxnq8xlxGs6IpHzOplbI/25F25JFj9FHsUwuv
jPLkOQ4/0yqIbkIkD5iQT0kV3RbHUw6JS+dL6ACK0m36RgXqFl4Wz8EI3DjHN37UrEHZD8mciqGe
iGvVVn3MKt9HeREJF1MdpR6o5eJWEx+kvZSJwLSPWmk/3gsuwqCetNsVahR5Oeq4UMzFD6NJlVln
nJqs86j3qrujte0ALHBDUzIiPS2B+26qR5qaqLiskko5dsATeziS9SL6Ymo1Yx9cUag/nJMlvNEK
04iWeYbvcwudf1taykFiH/2/ZATVQmAuzpguI0uFjPdnWU+4MWRNAWnm1+UyqlRQLDJxEq/gP3tU
ojk94AOKN3zAmqI9AOjrAaakSsZIMzY0BeSuknkAfjLOYro2sIe4Q6HYiHtyHlCo/7eotCGZUmS5
XEentaOhIK7Gv/KWacqobABajpsPhwG4x7Iq929/MGbUrAfqRXFMUBkC0eXS9lmOXgwLZFeey/Wq
Nj6c9Dn3y72jp9U5A9uyneTGjNrqLEY3n90eNBf3CYfanqKT787PYhk7Lc4h3GZAlT8SZFiGfKAZ
KIidG3nkgf5sFKxDS8tbQKDzAhlcafL5oBj9SxmC5CHhFYdhreCQlrklvlDist3oumYAiZyrhtj0
z2QpzUmmowEx93IeQ0yl+UJFTukwmCjb5pEAVse3IlvSrde+658Me+jOWTlo99lOtXtnhl81Fwjf
UeOodylvgL8B2/GZrEiOKhFV9/AG6QP3BDVq0phslAaA+Hb0kjI0b6FdETt0tsFAL4K/XopOZmOI
okTQWrl7H6D8F701Qcmj1qCnnKeKsx4BDCyKWYVSwW1W19mnJIyMT0aFdyh3AIaPOtjGJzUfmrNR
AICznSu3Ava/4xmVoX8kY3z6h9shigHUBtTRT63TDZcMrGweaWlIG3U/FzhiONzCiJiGO84WuAt8
sxCYyVe0Kv0t7dWguwI5j90pou9bzY7lir8TwfpYuc2p+3HUgM06x3sVwBlfptbyz2qU+SDVel1O
vy5JS+BmZOwElY+KWWCdSd8MPErXPMn1S4TXcA8F5rXgj1XSNNj342TsiDA2Sjr8WXaAT6QlUj7B
R6MCRCvnmhWiKjmCXn58ipqg//xetEk3AeJfg+54Rm0vQV0as25e5xjVqVPo39Ok8e9NooL0Yazb
nw1QTY+TbvRsC8R1awdk0GYj1lUVWNIv1nRrUwIfcz8ZRfhpsAZwPubGE60iE+wJwQjuo3gqM9Sb
B8OGTeG95OdHzbaAiEnAImAvPge68gTCR2BwEvgIDapdnCM0Q11shhqCbd3p6VbNANg1jfkAQguj
T89sh9q9G4E9ETgTDXjnV69ySVq9RmYkrMz7Av5pgeREcE+dGQsb6bsKpYGldJOyPNvKehNRMzLq
6N8satDay1ITyxkANS4KTpyovFY/aS4qS1ZlKaIiZZgqHZ+PTbtFLyo+xnzTr25uvhcryoYULeoH
I/Rib5ELA5eBSMcA3tpjFnCu6e7fGAJQ9fjDhVZUKNBFY/aksMlF3tmqRZ0AKfTYCK8Wal/IAv+W
gG3rwt7Ft0rYHEhIdm8xgZWAeoLBnmYPj+vsFudUfnp2VOOg6pV7XMl/e+wlu8WRt6n1A7BMx1cG
n2zCEYip2ecms8xPVbehhRjaIPbizoqRtAvzz6Y5TLs40II9aSstBU3fpODCgruXfmN+ciYwNRXZ
5xgcsWM5Wjc6hgRWd02KKANW3C+HFS5PSzCirQ4rTgTMGi4fJrwX796WdHbJetRDVj1eaqvWze81
qJb3gd+5nsVBiB0+aMqMGoTKAY5Qb+OfhISRkVWg/eZCMkfGCXSOv40RuPjdK03RbRSXZfeA9VuU
0phPSj4ZYnAy567OmX+JevYQdXZmbEIdr+2l2oL3M7c15TAkvuGRmzDk4cB2hbvhQW93PIpVfG0d
Rz8UKAWtQCPPQVaaMpguM8cpoRkNQpODZmIhNNWv8zyo57WZzXwAoSrBDSDWKAKYCjQd4yhwxwsJ
qKqGvnnJKn0/KL79T5DVP92oaL9IU7wlfrRiMNXlW9DWIhPLUeRV0LuAhIixrZvg/0pbhe2HAE0u
pCSR7Wd/12ZsXpH1sz4hcT7s1bBytoaqOOl9ZCjb6AbL3Q2rRLNMItOMEsuTioQ/MxV3J7VR4txU
p9bumWZ3drEtAuWl8s302LHoOjehfgkqnjYyeQZpsaYpCeVAMge4w0drwgUy96BBVSv9kihAPUap
pLIT9BBofQ23NA17rQi3Kf6hgU6gnDh0A85Sb6wTAcDZag88Vt02EEytwPavjwLIOWNI5E/sL0mD
JuWc2IVWNAhSNJTHnrg89oFFoo79KbDafTWrxXJb8QTEdiEfY0Vv8eYn5aZRNYDp0/BdzNnsiZe+
o8L5OjK1DWMo8AMtI5gRSQ84LJTSkSoyQVw/2To4n0m18EIFVS2Ei3gyvnS3KDIZvacmhdiii5QX
5vT/CTnrjQdYANB0mq26H1xjQpFsNIuhUN0X/NKGU5pHbbyramWrVCoaALgF2SJflN5L0AnoVtgA
KZiBGDCa6+dVoKkPuwMYqpAVoEgqQCO37RzWWxkqGdr5Q9vYj0cRhiyyxRPIh2odNwMUwvR3S+1Q
KueGLnm7lOm63SlGuYJQkKwMZ0AGkI1LfNHCnKRkIKQh78MiFRrM+kUQkll9igoTfOmcUIBQnOtw
AG0lumX+mn39huPA9BO9dMC/wPXDp6q2q2Nulv6hYW76mdnmPyqzpp+Fbz+ht3P8WowdqCbQZYb+
9qT5CKZVgMxzi8Sod2kWm9/VHhwESI2zCwiRzTsuh7UNWVg1b2xKf3Kg3M2ApA7YRsv2iiOwsw2t
YHgxbAswGIjlo6PBm4vAevJZVZz1UcfpQzGyv3TDFE9ss+7xxHMQ1cf0lycuIsP+CgakPZU3KpML
MmMLpGv4C3wQy9lRj/ZGUtPQ8DrIcIbh2M2/MRQ+0ogcKSSVV5r+VG6Lvpu2lMiRxFm0FNmckqd4
QHILxPANiT1puzBbTCkMrWctButZHSKAcNLn7A6Sh92QhyOq+nFg8AGYbeDP9UIrohSlmRy4xeSC
fht/3g8n6U6ytxhSTu6kJNmbhQxLW4Ex90eq+MNegLsQFi/B7krA3QU0b5TgSsd1p2RLajKsifyB
posYM3gmzo92uQmVPocOmeBn0/Sf4igMbo5tNc94RU9vTed8IB2JQL3a7CJtKndh16opqsEeDm5j
/oe1CltDcVJ1LRXqCoBQuaY6WyvdDRNqjxaInYtS3HVpLq21KTC3YAjVvSh1nAsNVoH6Albz/2R9
4goZKcB0izouaZjZrXtJXKsHA3vTVWAvB5F0YqJYjGxW3iQTaj8HFY/Dd8D7H8zJMjZHtgc/EQ4L
ampvWKIWn2PUO4oZyRwuS7mMZn+2I20ZgjftcQ3GTIt54KSqepR3qmh2ccyjWJYE21JWgCoimBST
pm9GJCMbmtmkXfgQyAqhvgCU+ZTwuGRIctcBjophz84xz4cB2PfAVeMvnjofbM148VU1udHrJwOz
Jg4weL8h5VCO47nwGw3YbXg5jSJ34Z4Cnn3/KLi3c0M7UJGzRPCcQde9RR8GCoU4ePcCqpPW74KG
SkuaUcU0xclG1BnpzNA2bgAWnZS4cMTfJ03nnp2iwkXJNVEGd4p/SvhSGNIfYd+O4bFSw6+L98R8
2qiukS/eCultcPX6SC+OC6/F1AW6jpXmlw4VCftQ1dJNM6vld3wOoa01rT5bdZbd1DqLNvMYVSg8
Bcl8hBvNq6tH0ZcyGQ5kP4Jb6QDgcXAJvrpHqDL9PFuTfShzc3qhJHvoGmF0VMKw9BLHYl/RcBbx
+uEBVCe3eqhUHI5QMOyCK/F/KLuy5UphJflFRABifT2rz+q13e1+IXoFJFYh1q+fVOE2bk/fGzMv
BKoq6dj4GERVVuYOMtvQ+E6F8zlDc8dKgsT0+mcSRcU2+D/GAnILTc3RGdXaZyp7UVUranN/BUV6
dCPpGhnZemWb24ob9WauoxVI4B6SMQLNpq6yUYwbAsPVQUaSpr2WxLC86sWf5XUs3h+9efkQ2djL
gBtNhRf8B7c1AVTvkHIwmdE8ZF6c3+WlWpOTTJ3wyn3gB87aLlzcscYJragukFdHv8f7Onj5f5PI
+jDK+NrnUJ9A/posVWa/ngnXijU0/IOZhn98JNw+efnPlhmQ8dZQSdLrnaV7F2Vft6rBgBLyHx/U
fJdhng/8BhxBt1UH9fTdGMttyrh1GFNuOPdCs4nRoe9qaJJoOSi09EEu7Z2YKkDJJhgAwHtfkkA2
6UORUUYujL7l9htShlo8FD4FEzTWyEjyUo3KzLVoDGuThWBRdbBXY92XXPnZGazW5oNrQLvGsOzn
oBvNB65NObgR1vZk46prGx3Sw4B+nvkcX8l2H6ORcE0r0ByzUl9KvShFN4PxblFoQuU7fPH51q8S
fsbb6m6kfIvSFK8iNj+LxJeHTGuF0iHXAqGsEUBj2oYNrI9OzrQBS89eV+wkKYJSjA0kITZFzqke
+iO4c1AZstKguLjpeIwhSJOspz/Dsh/lfe9W9wXHV7zWJUf8mbMTnRkRAHAfbB+GVhGjsaEsyg0F
L3Mp7kPwf1xviZtX6YpPQQuouQcQX9RqhIy+CPNvyI2o3oxpA8Aq/cbkGj3eHic7uV2uVkPJKmPw
T3jxDI/zcDBi9GXMgnxStR3e5oPiTIeY6dYFOnVZjFND4tU1wp13TUajzstzqA/LnA82GrbDbTPg
Nk+hZKF43Cr1mm/zoYp8nMQUNuElHcU6GnwzXEHkPTplVgJBF+nW22jIfnpO5x2YgwLTigvke0bL
ipAL0G63+GkWkt+C3ULdQXZB3TmmG28y7KORS8SQHH6oedAa9HPSIoPnuNeuAMxL9mwzuYVcm/Ri
trQzL83OS8y7VukPXdEWHpzzOssKS0s12WiGV/ls47Vcrpe45ZMW21CCO9Zxwt9G0IgVbUfmfc2H
Pcy7HdDs90zvBOooeUO7m1qY4evm591uh05H/VJOq9NwOdAnZMvOysvBfjqChtALfjPUSE70U6al
l65Y5Pk7Gs6t4nRa6CbyJcaR/ecMHY7rBn8Nc29HCagv87LcWZMpzL35NhaUWJocfWuzw22WMbQQ
grT6mUduueHo1T30yjKeLQm9VMBxmyt5WRatOl+xJxkr0FGawKDrKLygN2fHKBgaXzE0gsDe05I0
pCVHPywP6FqzPhUdtMH6DLrtAvVLPBdxML3Jmc/Q638Eqi49eWPk+psJFFVzMJ4gCQNUPXqauBPs
6R6fa5w8nYUxmP3qIka+VdsWRxsPQ7NahODJPdWyBPywea5rNHAnnfj6AU75DnJpQkHxtLjfedwR
Td1vk5c49KAj2SedCFUDJJ19OpBAAJ2iW3OX+1YMnkx4XXLQaTCLEGiRAR0jpXqNWZahsw/D/MSC
wdSdl116YGiJ5povYTkgT/w6rIkgIdDMCovbGoHutBKR7xYbnS3zFsdikwOgMG+fRnZI0YGtYQmh
acgdryMGgjGQAHg3Iog/zbrfJPkNAkJkq4dIxKsxnKw9GRdFcFINzxy0Jut5NGqnQF5iW8lLmWjV
Xg/CmoCwg8GbCnZzXa62s+mA+uXV1oK9BSvtaUOnSP4i8Rv53bYfwBupX3bp/ZXlhQmtEeXOL71k
M0Pka2yUjdbz67CrY2g8vyrTmOYIprZWUYcnfNfKKyVnKXnbhPIb3uzaG2csATsnB4W0cDTaQWGL
nc6srp1n0WjJD//tdCvkcUwOdRT0OnaPvoLynuBq2NGQ54G6Jjy8RFUKIWaOC4K8YF6fstzrHrmH
TqlKtMBKJW33SAc8q0Cewqd7GtFySZuDlF1PMENWXENQmwbRHkke70yHuLVezz7Yhj4FZKnm7pYc
vZF45w/BNDTRDnaIBgjG/ac1C9c+iDb3jsrE64PjJY+ulvjtI8XAY9myPQ0byHLfWoBr0GiJcGub
QUIxTR5bHRFF6RxBC9EajhjQJJr07SopeHhLB2eE7lTDJG6CvenPjgi0xqiAos4zG0fRhrduxn4C
xdocPsxNvHqTh4Oxfe394jHYezT3h3LHe9+JxxtjqK3m+F9tcewONxWEZvuVn5bmMUugOacfurgV
h5sa1csNQNzqrta21C+mix1PW2xD8ZAuAT5exb7sbpYQQ3TmDfJMyPIaBRrFaF4HQQEvkM2FVqZg
Wp71owvZax1HS3fRsHVlal+aVG2a0iwvSnexLIfU0pgNjp76xUZnS3AIzMsFSebFQgGtXm2x0UKO
v87QHTlvnZed9bKTRpdSvOFpXc4h5KA42mfT0OuhTdv5RjFvzRfHEjzpVexIlJvF++HTaBWrgs6a
TI195tSrVgva9TlUZoE9CI+Sl+5DbVU/ZBdM38BwgvpXb/I7bqOptE64t6YJPEohfxE1zybwVjdB
ZXs7p6mGl79XBGAqOtpZ4Dx0dfPDl2azbczQC+Xak0ULPg4PCuNj75079Aqh2s2/kqmsAjBckmMJ
oWFdVp/TIXP3/zmuln2/T91sXsotI+c01mLVmchgKSidXWqR3eXtoB7IVKay2TJR11sakiNzPf3+
mVz+ngShYvsEnRLk35lu+POm7JmHw7SpokHe+qaSNx2QBQcHJcqL4/jWNuaZ95ilSJh3TTZ8U0kF
SFwP7VcXSPtgkPXPDyvVRSFv29qSN+ATelKe4wEu5vurInUGbEfxFXXRWzms6JQOZgjQy5DbQKe9
Od6dLrOXryTNK93hwQvG+FikUKsPfCf9Plbmr9YPPZAkjfIYlXzaQhxdfcuSLfmrCSrvXCjIySW5
dw++iBz4+3qeyDsBec7B7NfoiwhOVm2koKNA38BQ8aexLZrHxV7W9vjV5MkTGEWbRxv7jDke+zb7
nlVQz3urAgVjZO0ZN24X0+QqVKTejXW9iYZz0WkpMtHkIAvnycprnBVXzi/XttxNN/rViwEpNTB2
T81d0Sl21wvvJ9kFHhcbiD9OB6+v6hf/Dj1d/AWkk8GBJpM11JOHrmzuwjCRuBJJPisjmLpcOOsY
vNNDIGucqWfTRl7wndopORYBBhrSwckYWm7ZZNobFEiiTazFxbI+b2+BGY66CfVpMpUDUxunHPNt
OALbP9tQNLiFZH2mtcjIQj4KLbom3y6O8jU0As/FHNrkuQElzSxH/6pEdigHPulEh9J13V0W808f
HcD4voZgAwS60A/zyD3Y4B6aF1vC31b0uwqAF4DOsutcpgxKVH0VC8arV42vh0Qk41qpBGpLWVrb
q8UzuN3WVKDdJdNUq8peRfYYH1imvkCHHMHLWrSMAyG0re3bzqbxE2vTWcP3MM4AOaOXez2EyDN7
ffWH9Pf3Eq8JUM5Bn4/bJgGa0XC9fAYtc2SwkUMw8ZKwQvLYuPV/0sV+tVRoWZUDQCaR6m+k6YSH
IGlMkG5o7a5l+ytc1ew8laFSteyiSzwD0Ykfd8ZjaP1KiwqSnow11VmCw90ZW+dqICd3jbIJbxKd
rcp1nA3+dg6cACu5mshJUDQDGTl45KIDPaW5fnzPFUMq/JWNWd6ERvpE3jkkKPot0KmGOogG+OOk
ttzTckA+1j3x3AWtHRlpTGcor7mQe8MhkZa57gLhrD/Mswdw1Ruhs88hweGvcXXECc9zcaKzuM+z
U8WCbVlx7wZ6qirdkSNJuFnifw7R8+ky553x3ek4cAcv/g3/4jkSQPc8mLayCocvAfJJKL+x7LYA
4PyR++EBEs7jHGY5k1gxoz9MDhq0RN2E8z/a8h8Safb8vAD1BP3VKc5tytc4O0ITfMXwCwShfCiE
nKD2fe290ItXbdbd+d4ov5apDU66PLYebZEMW28wogs6s/ih7br6kHmudTEHBsmjdqoe86HjaCSq
opfCrx5E5WPF5lwlrY9bUI6WgUh6x8GYAoCYok91FxhXS5Pbv41s3DRplKRFfGtravvWjZ+NBKPM
481hyqWLiv0onRe3TdmqV8Nw6doCwpV5vBl0E4mVeeMBGr+4HekuliGoXsN8w+BIkOfuOmHWiwJL
24lSYioK5f3fpu6PSb5F/W2iEc1+m0jLvJmyvMr2dZJfqUAf231zS3X8qQDmxY8hSw9ZZqrb09kf
82IZ0Xe9N0FJ5H3F7cbF653pbGiJvu8B7PdRPtrgEQFVeXCIbetJDHikJ/muTqzsmE1+cx8KDxlV
jSeXWXUAe1ryJWnKfCfssAa9QtGc6QYQZLhWXIo/N4fK8Yzb/Dv5lvuvq28hZezv+0mwNW32aT+f
8Ss3U/5AlopruFwgk605WkCZQdoj0056GfCUfHUu7wutmmdnzXhRme+daE/fld4VDK4laFWw3zf1
Abi09gQdgovwMwv6ytoW2PjtHcWsDc1agv+en3fPrP1EcCCzHqsLOsTXhC0qqLHhbxuFEcIoK4M5
9gPe6C2e7E5ivzZTvNnJ5NQ9/ruGFvpash1rpBfjvtv6g9aQ+WRkYfUSJOZ0AFkuoAd6WDD200DF
8w4axvLO8/CvQ/ZM2i5Adn1wsK3+bfIgg+lg5vIpZPmxSJAEVok/PU6WV2nuVfvg1GlyFwJMuh6j
ovvuqX4VC6B3ehcQLIqF+Hq9b2pIpA1dEe5TzX6BPBHedDQ1YB8Hp8rKkYoMoCyn6SqN9aC9FAdp
z/xWBC8UL4gVY2x5vC6kXe3JSLESvJuHVlU/3sWV3JxXT2maJdErxPBVH+MoWgVNlP707acev973
skM90lSdexW2I08gR2Co2HoWgC+gzrAU/zmWzbfasfinFgwwu1ZW1gF7tvBuMFBKpbWa+t1alTLF
odGs7tUoUhA/ptO111zwbXGomrF9Tl0R3cZ584WsHAwjB6iXFBumud9LYQSbLrL7GxrSEnmtpisN
sUTe9+iQCRrr3bXEHfEARJR5Xq4dCEfk1nNUs6FLSQ7XDuUVGtTr+aKQLTOFDZwqUm7z32GAgOXB
mCCxSldzNvq4/Wd6fbLRgm5kgJKYJ3tAC8eV9Dv22XZEs5scZuxomARWufIgZ3ita49/jpNtVIeg
3Al74IP/nmTpSaArPxUoyD0Ftrc149R9dpEtPnA8ibD1xiZZ2wvPdJ6jaOqh5yfGuRmXe/4cb1hZ
v+oK9c2I8D4XazV6pokPlkNUgXxtiH4ullhzJtAQf/hHQKiCA40Wez46wbqJ/WxLDrwdglAhMfAJ
aFEEsFv1aMYkV5umQBe2v0zbrQ6ouYEbDmKRTnYI0tS4j0aUqOI+zTaNW0f3vLWj+7Kzkb+xJme/
2Iagw1eL2WeaBSW88E74czjNSYopPtWl+LlM8fEFmJemCHKEpstBHoo/S1U8mLqdsLZ690QKB3S2
DH2NFPtgW4Zv85ep5eT3JwluGy2GgvSc7HZUE6cDHwyxiRudlv9n5V0EnTqAwXRLGAViIaMzOhD+
oZss68YrULh8U1P9Jy6C3B3JN5N/Cf+IjJCoUN6EcbADY+JTlxrxPocy66ZjifvIVQ9kRoF7vKHc
RzIBJZfj2hXtCUAj9zFB/+9eBXk+h/SmNLeKM7HNhry578PQua2gi+GanbwPUl/eD27pkolGZE9F
XUIIwmCrtoZgW4sq0DY1BThhBR2NicWAzeMQ6icP73oFvXsM8fq5seroJRnD58QD8SuxEBIf4UxS
qAJndpBtITyc2QoL/xmtd+HNHIunPVKVfy8124jW8G2phelw9r45XGsQR1DPoXvNMtOVrbweH571
Rzdr0Q6hh0iaTHsUEKotDdPByrcCef69NRTDsx/1ch0klXkkL2rIySoVbnolb+CKw+SV/KEcB/Xc
bihmarPofoTwInbtw3Nd1tFl+XAxtK8fTt4OG5r5w2k93IU/O1zegm01WLdFHG24A5VldCI2eAcy
g/QmHsE4PlrpeB17NiKrqsYrd6EmjIzWI43mWArhDIKt4eSFm9lI/o5F8aEM0QJrmeFpcKLq0fer
J+IJ8IYk3UAU9J92W8eDz2uOzwF22EjLHnaUCqbcMWeGt2sDr1t1XlGxDaWXM23EDrbTDep/4MLx
mPugw1fP0uvB3pNa5wUeRmcfKPhaoyo3sZhGlJIAPaMQz5LxHkAmdbFFDZR57+ZXu5+cxzZRJzGy
+MWNkmKfVrq3Qg/j0bkCcIOMLa7JdQLgaUV27uXDpixCfkQzT/LiIc0KLP6XurHNYzCA7I2i8lpn
Z4sOMmZl8fFDnBStyJoIBD1k41fOxaoIXPuLo0Rz0ya431jAUH4eQHqT27m/SX0wD1Dthw5UD5pL
Q3NBiAiY6NQvGn+DLkZwYr4BD4bU6NegiONQ9wKz5QLtpbPZho0T4IvdbmGn+BBrqCz6k9CrRAOk
Jwq7H2u0VLg176u44+elcvuuUEwBS6EX1PBQCM5dNleM3wW+O6U5tNp069peua3RbnkPLoZpBTZ3
+T0K3L0FmEe8mmJjw9FF+kMmDQDCXdJ9Qjo73JhZ7AK+nLg3QDGoQ2sJ41LUEixLedE/ib9WAkWe
/9Vt2mZVmp21e5c8tAFtL2Rx+5oobJAay9RvGtEhGoN84wbl66SmG8f7FE++xPWtHV1q3BWhYpr7
jb1xq5ivP1ziimVHFPHFsTabfsVNMX0NFPCfTdKIW+W55i3TbMGUaSvd3EaCKxG3kSmsW5pBqbaO
c3uekcadeZsDqD7PAKjndUbLmPGqzh7nU3xIWyBvm77gx4mb3aNokCn0AtAmePhKPbbY+T62ku1U
nyR3NMqMctoOpmtCFQlOlZjhrd3zPX6oqFpnKfYFgOKn75bLRh/6pqNd7/vIRzODcu0VSPHMz4UI
X88WW/UP2xJH3iLOzM9LHHnBMQUESFFcmeiyA8lFLnqQy/D/ZavK9ncTG+H2/zCfV+G2KKMIXbkQ
gFgOkrP3Q3KQTS9eMSfcMsZK6Hb8HWekWlpiWYZ+gkXDkhwVBDMhgjIc8e7PLsvBQPbhps74dyQU
0HhWg1bkkpRGNKLbUgq8UDYt3nVhjNCRexEiZOOmw757Ei0wk1YcyX0S/VlCxylwxIThdAYXVbC1
xhppgdTkD3TIGErU4G5jh8VmlM8sDvEO4Rj8gYGQ62RE2dfF/x/X4XU1baJafTULP7vEAGZdXPQL
XJg+0NmkAKZug9DAjhBey0eWYkOecRjrsyruaIBf1+pXtMp82jjoLvEbDzQzeq153vIBtCyS6XgD
wlv8oavCW+ojWw6+7Z1r8HYcB3QPQj06hf4kqiXDZgmhprOozKZjyYNLAGSfsQ8MZ55GLWfozizW
wEUal8iU0bTiWe2jQW2Id2SkgxLMuNDZUFrjPkpUupqjP8Qw/r00Uca0ShbigfY2zfexBQtiJApo
QpQ6Lx6QDXsROPmFtRnbVFMDSRoI+WB/po1QtQnUpjK0gmLoHOZA3DrVhk4zxcO9l/AXZDkQl+op
DvYEYMEVuL/gMSB2FPhuYtZX6dlnP8iEXSx4f4z2zzQaLz8JWz7q9Yfq4mOMfpb5J5GxCZiAX403
bVY6O+Hk6mHkJSjrhC2+OZV9ALzD+Z1IaKpNTfG9qkJvlSfIpTVmV+7qzhZnIw/bE4va99NNFqJp
1RYW+CIBUTH6Mj6XaRejLwvioCpoqi0Nwc/eX8bEfU6UHz+RqTLMnYyn/g4Y0ORJBJBJFK0qb8g5
jmOHRINum9DeoRDVw+RXK3KSKRvZ+8+bLB8y9QBeoP0Jn2DHXkefBzLon9OU/KwH6T7aLuhnzdBE
ZxPk2R/J1vj3mSjth1IH1E3WrQ2bmzdLfJUPDDSe2qsPiG+RmXhgLnsfTwuGNQAxArWR1ezV8W53
H6c5mhrm7Es2Qq3qA8IhKOwRHawjVNs1K1IMGohpQ6cqhZKoIy4EfXiHmKAZYHAwwRS3BUnbcHV1
0r8OitdDYaAly0n5hewUQc4Bl/RGoS0TrbRd7kHVDDO44yYQZYAGyLLAsp5eKqhStUpZEK0pFzqh
A3dbh0a/o7Rp6yEz05Vuv6O86TJcvBQ86Rwref/7XPLOSVe9si+DeBMCtOp9bf0JcntjkjzViZuu
hsmGJEdhxU+QHCl2gCpUWxpaoES52EPwXCc9b9Z1PuGfC82wMlTJU1c4zhqdIiVE7DEVTU/dIfcE
X5NXyah8yFAyIyeZjNROV9M/PqvRP0neNavEf3GJ6q1M8YRGvVJggfmYW3ayhRYviFD6yTrNRjpd
DmiatkA7pqciJcDjTZSk6TZSgFFQEPn9d4vOsWReVqGzTgavHwduq5uoZNMZKWjouYRj/YDv1XSa
+jS6o4NjsWjldAVAEjEaswHPG8vtaI3IwoIXzsBW3Wlvigm8LBQeewoTLcgBxFVz5uDp6EDKvQ2d
sZnXo4CmL//5OT629SCpd49VgQz62jaSl9bNxlOoMx9K5zvQfQkMz3QvdN6j8oDiyoruiUZ0mFwJ
QScLLIrzEuAn8NclAEE7uw+wJBhoXhq9JEV3qq3PLjrvQsdJV16RBbsC4IvLR5b0mRzds5CH481r
DNGpoy2ojfe+nr14aAk6+EUKZLHInooKnNp0yP1EnN1agcqVxshsHliTJocPIbUWwV5smZ8m6CWa
Kr3pYyZ6dJGSp4OcgF52c1YCs/THxnUKnxx2jOrO4uhBgX2bpjW/WRwUjNbO9w6yWUG1CTjoFW2I
l21SLSlHaWQ6UFK6InW6/+qoe0A6gByb+1EX8BP617ed004nek9d7PTG2gkw92jnYp87X9M/s/4F
itKzGgOUD7SkAbGZLHSSVdKy7i6GRqabBMZzn1iQSxK5XNd1FX9WuTCxtzPljrzSwjucbOrpSEMf
lR+ItCV3NKq/xzJnz7RewfNHMCQaz+AKjXQ3jYRAMZYvcXuf1yNvm4kBFJzJdCSvXk+VYXJHzuTX
st7bz2cAnz2v96+fj9abfAd46SoCJkok2Ga+IfkiDdpLAOf1/Mo+kp1MdEaIvn+C+8Yg7jfgX+Zo
P/yD+vtnIC22xAjVrFzcCY4lQQaBd3BPRb+y+wJtpFSdVIqjuVS6JVvjlmDNJculqkkxNMxdiV5T
GktrfGyawjpCnw44GeneztVjx3gdLuUsY6gAQond2xlLriPeDd/mz149ZI3t3lpBg8Y1PZdWV45r
by0LbNZmGFQnH1yQK8LHzTC4yLqgZaK9EuStEnh+8bZ2NzPkrU7G+4ZbK3JGMXBy4C8swGwKrQ5a
Y1mSvBQnGAPXWKpuZG3X4IcEdmvq9z3kk9aO6EEIXDjI581ZPcrdBSoB8rpWr36A9cd9W6PAkJk9
lIpkyj4PJXSHapmCDl1nx0M3vR3qwbs3wDb2ILLgQFE5V9URlJvvJ3UetuoT16U7wMmKLXjTVrHr
jT8C8HCspjoKH3rPitBmPTFIGYXTRbhVsgVa0XluDfa1KIfo19skFlUOpjfiUDD5VcnBv3T60Awc
lGpWrFMB4FPpff9CZxRBZ8gPp+DStKc5ZHFQMM0fLSBIgrraVVmu1pNfoA8brToHJLCyeRibxvA4
PWOb5z6Sv1B1vG5s0R8a/Nc8upn9Gs66/FC5pnuwob/Msqq5pUMaTs1tHdrmOYvMrRQi3YIOJUcb
TdwdltuoLUGFD26JM902J6pxFmXwv2w6ztdxdD+NUxAh4wEK6omhH+db+DKXbHOIsiBy8NorGJdV
8qkV0M4BeUi/qXSJxAORAsAkcXukEgm0Hw/+qLJH3bVyH5T8jv7ay6Q2zEG0bWVgtwnS27Rr4i8W
m/i2xGb7LP2gP2MLVKIMoqzPvWHfNYXh/nwLtXPbWYeN3DjAENyhu5Rt6Sxg+Ap+OMMj49X2f4gr
hiHDxh6rNKB63fcVktlxl2kYrgBbyyBzcy8hsYtmiDbRjfkAqy9jD28JI1KC4GE5pEkJrrRp6O6C
stlTKxw10OWyvfZ5Gl1p5A0qgQIduoJpGDQyPcgqbV6JHRxdMYnlnhrrJqhQHmwXT9Uys9Jrn07o
sRll/qOU+9B15ffeUEAIeZNxthrjNcCqIrFK+yw7CpWqAzq2vqqhbW6LotHsdm3aYfM8bYCoBA2h
5l1rvSQ4BhKshNQ9ZoD9Aq+98NJw8SLZZn8iLwUvQ1rK5h7fmhPA3XjnBHylqo722CenuvGAbbGs
xrmC84HtQrtmeCvvgGuJslRDXHDwvProTwWo06Vsd33RNAcICu7GwbJeWttwdpK7w35sXfPF9Nt1
BNzMc5NL3PQNQKTIXg38d2yO3p1nR9OtM0FiNekL6yUuAo1DAVGNUmr4FJTGDlpH1gvwVu6HZds2
e55UGm9dy63w6Mev66VS7GlIF8NOQ3TLaa/sK/bJAlf6PKTgZUheChbRIDZDqfmJ/hRF5ltr6an4
krkhWEldUYB2RaDfv3Nwp2iDLt1PfldcU4hrt/gjPtDBDMZk17SuDebGAj1tbtJ9QQ7HQItyi5Ax
K65dns8TUFv8Le0BDRdF+Ss1Gu9SpZx9ggL3L8NLvUsTdezTwNIPvlhHSh1ZI3KZN9Qxtl7TTQ4s
9+cqBb9qm1cBFs+QjspiCFzEnvmQhMhvhK1T/OgqA9zlpfHL4/aXPDD5PGlKDP+iBNj2QslRhnJi
BxJFqGtESZPuUqHqPQ2HPBYrzqRz9SFh95xUD2Suw8g/23GIr1OYOfMkOzC+vZYngWhjG2kk23zI
02+2gXfAqRuNq5MEYCKwHBPcGo33ZIEKBmB82/tpGuk2404yx4o0NK6FK4ZjWsjX2HgCqMDRsf9Y
d4mNg+D3UKXRmeK7KP/P8UY4vF8brHPGN8eOtuADVqB2+2JOKju1dugA8CXGL9xKurVbZu6pHCf+
pSuBukLU+I8oX0fhAQlIVDNPXqJoEl4QwFU1FGdsoq3DcsOgO0oh9plizfd44GoDYTjjTLccy2ev
t5z/FqDQAfmjs3eqhN7D0LmAfwXNsGKt3e3+9axthZsf48A8Ls9g32FQQaKxL6vXuXHaoHGCj/zs
ORG/yiZSa+FI+4Yqm6WsIFRrTpAEeKt2Jt41dyz3gWqdFM9Dbt/QpNBoM3xvjeFuCsPihotuXNFw
OcRgT0g4v5ujZD3ecd+G8LGKpz1QveOrQ083gIFdTdpmWRNU5pNkq6Kafa4LfOPzvLqTgllPaT9s
yDyOri4zN/U6bvGF90s333p11ty8TZLCB+3XkK8jggUakRE8VZ56ZirK73xsYp+t+D7nQfm5lkN9
9fA6pDOx5Wfg5+sb0Vr44uuhGVR801shO5AXAhPzEqg/ciRq73uVl2ieBUIccinOniAzTYo+SzRM
onPFN05WMExrshud5a6cAf/qDKXuxzp2LmSXda92U2Q6+1LI+oXrHEAWhZ9Cq91YhSZJo77KUqbh
Gg3KaAjQnZSE9zJ60Id3mS7yEx4T0tB/jWmOleM7bLYCbBet2ezpGqkalDF9aXmgujCaZ188z2ZZ
uOcSkMgVXdgE0OcdTaJbRi8hI+9F6HMAsqE79ioB0CIaUC/UOhyRgwMaw8Nzz5wbUtsgEzl7MT33
ymCz4scc+jadYsMuDw6Wx8Sqz5x4J0Nj3DaszZ+MEQhCHqJbiYZBXxSoPK2BDkRWTgeMUYjHE5rn
TjRkHnLCy/Q4GcQZNDhPSad2pTLyz0Ak+Zt28FAtdmxsuNAuvseGa3hwpyFYcdyxf7iQ11NNFf1i
WYau2r8m1RLKwHh0tTdJnFjnPub9RvK6WQvAOvCuBhsdoBhgnXkZA8RKp60OtFmGHx3tfY1lPUUg
aro1M+tbXLTV526I80MhRigZa1AQesasjZ/HEDfSXmeofzFkxG4J7pP8Qpet8RzoBaTDvtEME82P
q7Ydkh3u1N9M3cxNPdyoh4AgzBmrHdppdPt2LG+KvDGvFNJXuQnupvHb0u/djuG6rbvvLPe7xwp/
9R12MdV5ctBJVEMXegfS9OIhMnCR0MEefoUIwzHLY+f3AFXPxoq772gEdVZpU/TzdPApYrqPp0Ey
7enxmwzqCSjgHrkePG59x7IugxPiwulncVX4Noi0ZLydxyPrnvw8788MXS9nu1PZKpvQySq73ge1
gpPtcpTYz3mohmNo4v/Ir5z8zukB5BCxV3zu3fpXAEz0L1wp4N7RWRDXw9Xs7OYrsoCv67SJ8X6d
xp+OPne6myhAlnYuNufhpQ/E+AQke3xSZfBqNxv/YjTDezvJTNiwL/E6ZTCv82bnwKPqNuB2nYpx
2BuVEPcK+jjrifn9SzIFt/NVhQRMnsfhjzYNwKIrOvvJ4+m4zUSI0oCt2qOLStY83S4N3G1y2T9I
VgP1OmRnvIZHJwK3E5oytT1QBo3gUlwA7+TQsdFovsbWefGFgabjEMo+WzVumn7vYu+3DeHeBxlG
7bFwZK95iaZvAUeTt5l8D/Cfvk1CgJCsmkX3HyZ6hbf3QUW0qjQN/zjgqtZIduzQHyIeyPY/pH3Z
cqS81uWrnDjXTTSjgI7++yLJ0XZ6dtnlG6JcA6MQiEnw9L20yc/p8jecP7pvspC0he0sBmnvNcBR
7GUeYgfu74iwgTy8zeNf1KCPtKynQ9WyfmV66VjgWfjbORwzYNtqmAPk2UtkosyQ3yIpZG/GeTod
mQAU3ALoZ23o6NPohzgQiFYFQL4prEQPRp80wHVA84FDSXSNeyVbLOSmLr+sRxQR8Iwv7ovKhIIc
oj5NsqQbYm9AhB7eumMENBhQGPqjfT/qCGyhm8qR1pXfqGMDxO2ewqirzQe1AtbeQoa2g47Bzi2N
OVsHJm82YIOMq9T1kJxcjUGzt8zhyiyNYR++Ux2CvrEvzCF4LKcaCHwakKyXKw0Y2dOlYDa5vwXW
xVloazWx0AjkLkv7Gwzext1nQPwJG++63+oZ3KR+9u0Twa1AX2GAVp006UUP/We4DgJXEKXQnj98
aLeVkx3moOxXlAQaTHAUx6xRK08YHwfonUd9EDLFyTRCesFEv5+QQsCvakHu/O2kOWP4Oqd0R6Zx
bhj02xDcrxX2m2AJUSd9LO0GssJ2BQfWzwPUxg3Qbw092ycTOW1DN5g+cBglE4eRi2TVeDJ4nNpx
3kLxTV3MXMTXAGcaUVf5yTczKTeo0Po/HFmeYqHX6eD/1H2D7uAFIJ7mz9RNLiDXZ/00nORC6Z7f
hv4hRhjh+J1hm8SLcgKfEe9HnnnOOoxhopfD0vrR99zywp0GBpY/mqkVJPcGgPPUogmg7z93uQ8J
HR0AKQhnbeWmARWz3IUDdS32hH92u9DdgA3nndiRdeaFNzNzX0OVeh/YkaaC6vWIXArBpBcmJXIV
3jKXOiGBeH/C1gMvlmzhsxDA3U+qgzlnNzVRfqkv00K9jqb3plC9W0FyNNl9GrD0aJ6Yy1ya0LvZ
D+iauPvBQC5sDGxzl+nsOGHfFyi8HjCQIdoZqU7p0PA5mmKoj6D0kyr+dBrGYGhfKdCBWJWa67SY
kjWpm0jsNCFF5kMTBSQ1VPj0yNJJ4zRCc4wcI9TkdQxRyEnPOZ8tt7VbJUmqKIlv+N//+p//539/
V/8r+SluRQmpgepfVc9vRVZ17X/923Ksf/+rXvoPP/7r355nhpYTMGRAbN80Pd/U49+/3YPqoMP/
h9t0njUj972FuKrYBy7E+zzvjhA6QZCXB/hdgj6jGYKE7UGavQAQ32v2GelY/dOE3KmKCGS30Xhw
LOC8mLuGfCP/7goVRl3swb7eBXPScuFoJ2oxvf0RkPagOrcFYEd9aj92STBGg97D+w6WrqaYdtTi
ehHBbSyj09HDxl9H0IfdVd9H3+svf5+k3gNokgF+Q9hCWhfinVZEziCGFFMEh5jpMsDy62XYU6/M
OPzMB2FFZFhCQeU4TKD69bcsNywO+eEkv3NDUT4F8Yj07u9HI9Y8n/uC7kKNEGTIeeXdoEaWHGqo
Tu/b2oI1HmSrowCwi9fYqQ7MS+Kfpmdd2U47fbUNGS+TwCNLDkjG93tVNKdJnYM0MQoAv3wzkHti
pmQjBBodFMBh8VTcGDlsUam/j7tpcw6rDHsJ4xB1W8dGA4RCAU69ZsOYVVbd6hbVdN9bVPBV3MFr
VkdqFs37GM3zBNAlsh6WsffIwGrn6J8vY9/801UM4I/lYv/thAFzHf/3qzhkUJFrSulvcV17WlmF
7QxUL7ZQkZhexnz8pbAyuJlbL7iXk4KcALpNI2e7UEc1f0TlDFKzyxXLy7La0AUU1F0Fbqv8SS26
6ibA9LEpzedtRmvXSUxbk8/5ze8TKJa6aIKo7MgsgQOafRhL93hpXZBMsjkX6VVfyjdqpa6ZPhRD
2K1UUZwilJiPiVWVqybz9v0o8hu3CdMHGHSxXSpqmIvWZfpQNip90BEdlKpvqIWSto9tzlSsarfZ
AaDfXtm1CKxtrQ/hHCOvkGMakC65T+dkRN1fd+VgBfC1geTDf/h/skzP/vQ/5QUONKMc27OQGDUd
79P/lDU4QZOZWHXPgxiZuVEjMFlwfINSWpc/05Gs/NMR3p2no/Po+ahQolhmnPvoKOmz9YmPX4x+
vjKRVN+JeYAyqz4yA6CNBHDpy9Gn0X+OKwpmad8/1Bs6scbuCQWKovRQlyw3UrcS2Ko8YNlVYs+M
8jT1lWJudxUuNZAd/5jgIc1Lsa1ok+tqzl5AUTxA2t5+EnZbXYQgOG2AUJledb/hMOtzv+fXH/qL
rkcqThvg6XhLgHWuAJveCT4P0Qxt2yc6SurhdIQt3Z/6/jlucboIYKtgbqC2XCDdr19yzJZfxZBZ
+7OXRaMVwMjsIix7oCVgYSWcVuFBiUXek6u8AJYpSXuX6Y+8BZ6X+gYTVRuQEy5nP4W6/MCQWQfH
d+eKIFjbsgKgRDft35s0eg6muRTsSYhjTbCrVFCScZBjEJGif+eVYMLFKvX075/Hk7oa12YzevtR
rzlNV3ZRJ1u+gwwG1rOgBnWR1G0a7nUM9bEWZkdLjCGrLqJ2SlkaOge1aQ6MBrGWLcc/zqtP4XvO
eAlSbjFCqokBmdykwwWbxxKiAEn8aoCWdLVcZHM8bPPMAfFZX27xwFHtQuz5Cuym5BvFc6f0oA7m
N8CtJL/K1ImfnI61mwFZhqMJYaDLqknU1hob+0F1uVoxU6kf7ng3WSL+qTr+i2VN/GTLpNsEKZKa
hhnWy5ywLQwQWxykOkaUx0U/pk/YoqkIRhPpk0hqFeFPT8GtRB8dUR+N/m2c6JPszhzS740sd8s3
53A7uc6C7PTF8gQ3zJwXH5s6GMlfG+onyPAoaBwIJHUg8QydFDcFgDZpcD1WyNpp2b4iDJNdXVdy
W+qtW98C9IkLtT5SM8+2gIamz387aa679kHffVaWlivAhv1b24BPgNFZOZw/cctChqTUQjXQ35Pu
x4E2RWWJZiwDvAOsWd+0NKMEM24j4sLcJElmbwTvsXHVR6ryqtscyLUPfedROkrfR/8bcbnTrSYY
v8GmHIvNsysN2c80Rf6U5w5oq7T0lHk6ruPaQHEbtxG49jbA2Zu8QmLjdDPoNpv4b+0P45CAmFFn
xvjy30nz51jO63as2FPd9CYeDMiuwKEgy5HSgKH82tWIuyyB1UEq1TrPsUaM+AjNwsyHVTVd5+fg
5bLXwaKe1hBl5DfgAl/Dtlvetb7x1dNKBX0Iv16rFeUBwqn1V9Ve+oZsXhLTlheehb/R11ENdqUr
bkr35n22AGz+q5OOH2dDiduDJsk9z5BAhI/3zrVL/xDmLrvh8K6Iirys3oYSFjV60+eNhVhlXu0/
uKFTYkPW+wekmdiNsuFFRbFT8rNFzlk/BejJIN12vuaAd8GJrf3QpYJsQwH0zKEo3WXb2BpUrZVl
7s8i8zgyFHi8OGU/RFbR5DuKprNzB96c89/1eTE4+sbgmAwihOUNbIiq24GVbD07BYQhiNFNnbcN
Epe3hub5U7vHkmsJoiYN9K16nATEbR8URxWWBNeNmR082BPejFquPe5ksHY8NW1p0DZb66os42+9
LPDM+z1W+WUApfckW5m9geVTaqpb+lCharBxCccV0oBVvIxMxtYfzPjmHJbGabzqXCignPtG0TT7
WE/tdFFj0B+SKyRJG6RWhLO1yy67kFqGxWUCwivYGjOgubQGSygz3AZaTI7GaeT8MReAl6z1KQbb
Op2CRpcBOgzqYNoISGEtZ4CdPdBncDs8BFr/EbIW3krT7Q+k9FiwOr5xPbX2xDjzqIVawsYYymxD
wfRhNfkhl9y6pgmOzYoLsOZbkGn/kJgMFNRtEt8vDiQhWQUxdJAgRU0TKKxUEPfLc5ZuUJPM18zo
rb3JB1jxYJexIZhCgm85Yk5mX1LTR5GwByD5sfG67FZl6St10yRuxfXC8zxPElnKb9qCp3rnvepY
V32ZDGjPCPjBIx/iq5cYBvDrAPWXg1vX04sOAyG/+lIWsjjWdh7A2tKZHs0WFhPCRb0U5Z2HwMqb
bT6Y2VXOzfESsE97Kws13sOOLY8qEJy+DVl74JXr/CoyfzuFVf5G04Fsq5bpLJVwzZDhafpUl+N9
wStMLzMVlbPl7UunDLe57Vj7wvKbJwCcYHgYpG+dy8KV0fbjjTDnFNpJoRFBdSp9g6LJGsTq8eXv
ZpoMykuynixAW+D/iLQNd351JRKeeT9UO0pCcLt316mjseTvGQzKSVi8dtdBnPbQ/9UZDKLycyc/
dZ4zGD6HZm1QcaSwzWLYq2osNoaGGPkuB3CCBe2lzRr3ueohngFBnkcTaja3oBo9U/enSaID2gIW
n90lcIgQW+AZj0IY69Tm+LUxAcyIA9/fLlo2yfFTNxFyoHtv1nz8asBMZBe8R+MkkJuB3wygcWvK
QhbQHj6pcSChJyKWD/4ysuj90zhFQooTPBa3uKs7f81y37q2cz6mkUTT/ccmqPAwgLAtaNvXaQLY
jHJXoVbvgbTAA3In3iN835NDI9m8lV5XfE1t2A/oABk4oIFWo3lVYxm/zEx6P6WZkArwHlM904kH
sWlHPLrx5dyCKF5vAF2JkakGDoKOkhi3VwCUFjLVOPrvxpmDswFlW96YMJe6SixxPP3NzHOuuqHa
nLZBKXL3eTABd3XOMVHOqUs7LJr0iMgs0AcpOSVsvZLSnV0JrMmaUlLnTiNVMdQPOvM4t9bliAzG
LYEhWne+TKCYf9ty234KEmcZQ1rbvMwLd0INGcoq3AiuJapT+w+Sn6lVw7rh92HSuUzwPlqHgemp
BwcUDBcGVZP9RJbMwmVmhD08qJqTtvVzK2uNsoL9TeVf/mOAN/jl9/MZUg47QNZkFjTGTGS97afS
nOKXpYzcjCNSx/bcbEnbA5XGN49BlKBrS3mfluKW8imFWQ87isKiHmIpfHhrYqO7Tcr5qW5Hp3kL
UCpkO5MFW3dUIF2tZPl22gT7qqnSNdRrvOJoiRKlcQ8bI5AhwArmHPJsbYIL2a39dlPb8rf2xJW3
ZtLC234e17OB/YcdhNN9ZwOj0esKTpLCNi6ORXqfdxqTWlV8Q6WdOIH2lnK+VczvN9JCoa5z6/ke
Wj5QUHmfCWPS9N4coFYmc4tHfgxxCRuObisHe9kLrynuKZlLeWA66uIJhk8BnKU/DQDodTEMbrjo
bdCE93PAKEdwlP8xNZgg9AM2X7YQMezYtG6hmYpLWZ5oGQq6nMBpZ9YlUS8qVjRANpUNNv0IoQlm
M2zOvIwcIk0yD3pIrKqij1o/95/NeH6kaq89DbiaAdwIfTiUDe1g3CFJMe46rtILVU09IDSo+qVQ
3X0GMOoxzr34Z2jikcsxydCTqnAIt4L+lx0XbAT478EXpou/K2lbK6h08weowHrbzMLXaMR+e0xh
ebHpqm74Ukzmm9J7LV8br8sh/A7Re2vV6UmpNL3tMOF/zeiLYwZtpcsJEthL5Y3DYyHEquDJ8/oG
yfm62pUmD59R2tnSf3w4gPtgTzWsGEQFWYPJ+zDT0DNhndfsFR+rXTHNYgd0XLWW6ZAcK3hmbiE7
IVY5NjlHrsH09PGp+SkOu1/nYNtI8XRrR+d2k9yMwdQb61tkG2AMX0O3MDWH9mtTd3ggIhlMEW3p
17dNGCSXLB3BxwTIm5TTEY+EOKQqIS1duM+QSM2rkH0JunGArLhOZertnKX8Ypeb2iFaN8+TqDAX
i2WSkQbJKhvgAOhkbQF1exgPwZtXPcqixqvXhOQZg+5EXPByRxLyqVPtQdZhj5Nteld5P1aL5Px5
epZO6rGxq4OlJedpel0grSTj0L9JUAVe6XO0tQHIlNGczkHn9vSvYHArOdI53n+FyYWmCJ2DTglD
5mU6/QqMt9Wibk/T6S+YYeAEMTOIJCWAA/bShWYR7GJuTNYNK9HX0+ungTHmA6qGzscBV1buzacB
8E0gAdaUbi9AvRLKPYmfl2MRRoP05fqD5DnpLPaWeytxhH0i5ODaC1p80AetSlIYMzLxsfqiOQyn
3omgt7SkOfUETn33z0li4HM+5x6xAQi9gHmQdzZtyw1/zxI73MyQhBKFdipybga/hSo/H1+QgRv3
KIS3oB3je4HS5tKflDBrKptftLpYCqNCKzBT2wvy7HJQDOqVeKl9KJtSu4dylwspPGe48JTHATkD
uoUjKXFVNmGD4h5A/+HsY0XPZQNJyjn4AjWBZDX2fvlzaqvVwtCOE3F07M55deoWUHdcUQ9/eyY/
5Q3K1Em4nEkGbnd/SrpBgMSFxKdvb5lvhy8hy9amrt2HXg8+SDC5V7af+TdGIaDGqB/89ZDdO+Zo
PBqwv9uLyrK3s13ELyxO1xQwefVpZt8DrNJKFkaGq24rXmcQU4fIM31YDErP0i3H3ZQiA/VpgJqp
p25NK8kgI6Eln6lPGO24C13QqqwxuTrlHnpW4s2hN6T0ETTI5jSlcvYGyf2ZVttfTF78hVOpO9Y1
cHB0xWqua2ffqaHcxD6z19McQuiWBSwi4d8GiIY76mP4FaMeaDTY+6lq0+va/FkN4dzsyvKxhMrD
znD9qV/5bQasz3IcDznkl1h4gFWCfaeS4ifdgRMotxEonOIYlIH1qd/23eo41vPneOr3y0pd2rwe
L+jhO0vAowaI4qzoIU19jc3AMjg/oClGa7stT26rSr3ItAFvhujSkd53U+zuu96wIT/ZTZEsJF6v
VtvufWCVDrltWTdeZxhRKUX/9X1SJdnecjP7FYvw06Qu2HRGDjNgpvyXufK2Ka707zx2tQ87JCNj
CXRxL3K2cfsueMGXv0TUBtweG2toko3fWJf5PE6vsJOJsq41n702SQ7FyI0N9cvSj7C6Ho///Cjw
reDTowBOpAwSAF7ohdAIsu1PjwKzRfq+mc1xE0wrFAb5fhxa3JKiYo+edF7g8si/W5P6ZqaufPx/
DnBwhun9DE0goUbibRKbeeef8h4DzmO5D6Qf7v4ckICGFjmcuc3bsigNQeLbJ3HoPWDfcj3lsbou
tKFdEmTdBlJUCSwEMTghhXacQuNR6XQLfcTK+RwPCaN85Rr1XdoXj4TrhWo71CosfBEG8jqdVdRH
u59T+H6KaeNiifQlM2Fpo2G9OpTF1SkU+ox4ZS24l9GpvA0AXfGN2XZBNBaJh/qlAcNWUE2GOji0
PTz+8iazIydh7W1tqGmvhiDYG0LGN/4kTpN8M72iSdwLcYXC4wWSXO2eLnqkMa2taUzI2ulFisoq
3A6fVin4PaztHA7lMjCVabHpQsmRZkfuLt2TFAgJgCymI2Crgc7jDDDBsArNO9Qq8zOphlj0uRxT
N/DQyIakslqlFvA4SoWliNpGvSZjJq48rWDtOpqJXPbg15NAnR6VBhJcEk+bgzRHLP3bib2OzrwR
sIL94bj5r6Yo0qfYRGreG5V1EXiGd02hzE38c+hoIKnP0r2c5hniJ8p5huRLAmNVl0OEx3CeA6O9
aDLHvw+zxrhTzXRNUUrx6ZBYdrumKKjYJ2vQDKpPkxw4c1eZyGEd75UPUNT6TrtbZmTQQ2yS4Q6F
mvYyzbNwTfthP79KDdt4DWKkkUZk+i/ihGPxm+bfabwfA1jh6IkM3J9Le8qcqOWO9a0QERUcWCxR
DGJp9eTWhrNpOtlf1cbELqcBiETV2+2j5cbNqkJF9aeRL5MkVsfLpLnwnA1Ifu1WTHjhJB5eTkjR
WZd0lCTCvhTxyPafjv45Dowjtk/d+HSWj+cDCMCGfAC7MUqzu6Zylml5/nbIazOiEhdIYc0tvvqL
HKu07VlnlbRYa83IFu2VpQZ2pB76oCiQlxScniYBqXZEnQfoyK1djbWE0t+p+YcMLDVh2eLoU55/
HMhL9bG3eg4HrqWCN5RAtBIegx+N2TXeeDPydcCwOcGdah3DtM4WvMZpHGrQzekZJO3GN78yeOZG
p/S9zYFryhvTr18U3osrl55VBdyIDi7D8jyDx8UDT+FhDTkX9iOMDWyL/OJNZfYcNche34wCuEOK
tcz+c6wzdxA4gNkzEbWIwNVbCYzYwImhFvUPbR5voUQoUFng2IVBujrybU+9Gi3gnyP+7jt4ag/H
ikH1rrEhhAOwuN28lVp1Xto83edpp5DbxE0rcRE+FH4A77CQXS9dOmJU6hThmLkVLScAo1ntUMcQ
1xwgwmuk3MX1mIbDllcWvAD0gPQZ9jJtnzV/fGUCHKgrnoOgMvX+w2gZMJKlZm6G4B+O7c3CIqM+
5hkPM1jY6UZ6UH22ggk7nvCB/naKpaPfp5+/GIU88IWOX34KNemMGf5nGme+tjRuOFeltc0LA+ar
ukkfXcl/jcYImx4lu/t6GvlN0PLtOcD1YnMLaEn1YdLoePANRmLwTDNu8rw6znBHJ63LmkQwQyjk
nvs67bxLE9773RQ6l1DK2eKWUnemNffbDEaQG1NXhsua9Vsrh5KsrZs0Sk1LF4rPweS6TU3TgLo6
UDRIsqDenl80VTAes9o9UAspPuQzlIs6ih4EITa5TMSwmUYBjyiK9SquaAIg+6fp1K8UAMKrtgVo
Bh5OiQO9CH+GmBHEcdkQzz+SG3pT+i5kJ2O/ivcTSF67uTaSB8+F9gboafIwNE76IMSQH+2QPcS1
TB+oK4k9KJ3D6/TgWRlA2fT7p40YroO8c665tyfGI+BfE5R1Z8e57mAmILsUtUKewc/SUFArwk5b
JZCcEWb4rFAdhWAq5Ct8UO3ufo8wGtyy0Edx1kXdiq2QbX6Rz2K8Swb384n+c8T5R/3FOQYQ1J6L
xqi2RWjn4MrFSNm/XwWuU0wHq4pfzl10iVB/6/lL//mqee+nq8ad4gDbg669Elb+mrNYPcI4PN13
Q57uJyiQPxZW/JV0at8DvGFK92GR2GtkTmRi790G4rBN7J0KnRX6oB3M1udqGgiP1tJFuACng/Ev
ZD1OlU6aoJtUjZsraE8s9bARjut0L3Wq+nwvsZRBXFzfbXSTBbH4VRtVcUktLyirm06UHybRXUuT
YDDAj6VdXxmFZ9dPA6RRkrZq94ol0Hdi5iHOfHnnaV3C2YZAvYWE59JHwoTBBLV76qMQUjOkuLEx
mp0FPJ1thM8AEtZfNLhnA9sG6BQJUOGcUClIeLPua12aB1rCvIdC//UUmpSut4S69cWyis0q3zmO
Xu1sK2RZr7GrdLZjWJ6OqI9GJ933/x/Xm2rbWFkS2Zk97OApzeERGcONO1HIcmdjMS6dELwT133X
F/vTPqWHN0S0+PmMIOWtY23bEzTY6RRIOW1IrtwZpkCsz3Y9eYot8in9zkx/M4+uvBoFPEO3LM3a
K2rbyLpcWPO85mMG9BX1mbkA+qpt2iDqXNuPPmie0yH9NPClTSTWqmmxHaK+5bciXyEKrDh4QQYz
vg4DuECUvB7TGoxjZBoul6R1toUVbfAMfEF4KXK7jRZsoI7S+YjLcMohclOXb+BRVrdjAY3loZqO
1EJyA1192mxT7JQi6oPAUHX7HqtG9TEW6PCDY4grAg7KVgx7oMvr9YcmqvZrgg7SaA3s64fR6vfm
aG3+eVPoOD5lgD6iYX3mWyaEAlzX8n0GMNDvGaLZ7HHrt3a+wUPEAzwMOb/QyszXAKZ2Kz6YJlD3
8I5jwaXdj+EdXoeHNm4gtJSEz3ido+41AoYMogVoZvXRlXG/T7z0foDu613BbEeD1I/xwLJdAeG7
UKTY8DHzLh9q7yIw4pepzos1REC6VRU3133vNwcjAavGd1DGhfzJAWtB7EwC9VCVqAKXBjCgeR1e
zzGfIebuf4NuU74rqv5bqmA4r2RbbP0Aa2DshG8FdBk2eeg428C7xjo7vwqZjKq0D2+DQvx8rCYL
tvAhTyOBlAYL0yOAqDA07QfoNzr81StkeeTAZR8rMMpAGwXDO0kBZx/Cm2lUaTSWkANQRQq9sbsy
bfo9tJybFe9LgFwS0BAbFsz7NAZ3XRT5XgRItCnT9+9SwF+xoZMHOxv8VTOG/r16yh3LvphiA+Da
il16TGKhZ3bYy4TtdugqsZkZdB/N6di3Tn7pe3xcg8q9NXxvl5nA8ebOdDv0oLzHmXmdFXW6intI
MVcsbaLB+5n3UxBxv1oLabS7MGvvA9lAGclw2n0OZAxoy7uxzpG/q2NY2MX1Y+l3L7Wc4NNihTBR
M55gzJvuAE/pV+585ybjSzUlP4YK4tZ84B5EBC4AsrQjNT/EjofNXz/0q0mY4xreQPAVTWW4wjWQ
lVCByMZ9Y6JUXwXAOlfSX/uGKdbeWP5oRlRDjBYuarVg8XoWaj/1iMTtmW6Sqdg6zfQKaoK/ijP5
OgxJvipsELCbYXgtLXYH/5ZkbyZJsqotMPxqKYx9N7K7nDvpPrbbel1Dc1OZajzU2RvP24cW+ivb
/GspWyDiHWfaKDyXV1Up78AmFKgfO3kk5HfXDvdxNr+VmYmNGYQp+7q3NhZ8oGH/EL4VHFs71vgd
6MnbpIfPXAIHF/gGRdghN1vOW3+VMZgRt5n/xcpQRElSOBRKZJxWrXLLFR4BWysMYIlUG/2hgmIY
HB8UmFMl285l/9JmlVqNWdtFWZpB2zidwN7RXjXt125uX1QLIBhXELFKoLjDuNXv/F5+c8QwbQrh
TVEc9KFeXzxyBR00gxdAnIdAD2GzndRhdpkG6QqGWmITJ0BQtq4lV0mgupVAUnzlcQU30Fh89WNQ
r3g/Qvo70PqxNtSjyqn/2gl13RRVBhe+nK1GCa+gQdlwqwlhrpCgroeaUqItcaMRGIJt0a9LK4dg
no0/KvEnFKLLFeqxLGLKRaUESG+JMOEm9baUFnQzs/u26budk5SrIPf8CwhKPJbzT+7NwRFCPvdA
BUH0ZxZbB+nSXRzHFwWUQyF16/wosKbYeAa4IHHs9fswNL6F7AiPTUCHnHqXJCHwJQ2IzE67y1L3
voe3AhhIeFXMe6wrr1HP3ZvdtI7nPqrbaldbxQ3YL0cI/fwIwZwtneypAO18NZnwA5FxvcrbedwK
pHbWKA9HEgSiL4DRt6s4zJJjgmJRYM3NLlSWRLY3TnZdGia3zuB7uFUG/ggqfhYZfR2+tF76HXrQ
+Q8rCLajD34Lkh7byQeoZGV7/qXVx8ObYnho5J7ZQQQDmzVc+yEcVjnyYtDbuGZWAtB0kcnLrDOR
oLQ7GLaXdQ7mv+VvCryN4H40BBFyVijOVRIPwMnovnUAt9ix4f/KkhR/T4efXNkdUmN19dPzm2fp
zOHXxOpA9pVB/iRrkMDHFj71blqhYuqn2VHGbnng/ewdun5ornBhpDsoehg3VdPBchV/owWhsjev
OtC2nEH4JfJbXuJX7sOrPOvADNYBtr6DsaAvc5shqxYU110PGiVIj/26TZP6PeB8hv8YcP4RQJ7U
b54Du2wnSmrPvXBa7stVqe1zp6mBf6g+WjrPbRHaMpoMGKjTcBUnMNhmdXgKp8DPJ/o0p2jK4WAJ
tpV6XzbTtovpHRczxnit4KgVubpJw8uHGE/NcLbjNTe8NqIB8M2mC9ArcSdr5sNY48KvWuNAQEG/
wV8HOYsOfx5GE8hb3M9qAdYSoPsv42394zUo0cU76j6H2KaeTD3B9FIoQzyOA6+v6774RhtSaoF3
9402oNTiSfWhpcfOkf9pHu1qrTIQcO6tPs2jsd9/wgSVmQvO7cOQJc/wshse2cyHxx5WejkUG7uC
9Y9xlXzP+zw/0lAzzPV6dCdn5+rIATXJvZGFYUSjSAOzoz7XBLXILvrjPDRW43H/V+ehQWbI03no
Z76fh36nUfp8W3pWGVW2UCszz/vvGda9ldanFLEBwbHS+Kq6doh41g53kOtrdkBtOhfBEIZXrAqc
zTDD/ZumG7CK+C6rMCKQl57u6OlFAEqONyHnmGTjaXqFu/Uq7zJg3UDDeJw4tBak7c03EDgpV8iz
yKuiLOodmPEvFq3HqS83SogT55BNoBFTL+lpgD4m3XRz7AlhyTNd8j429rE2LEKezLoytKfR0tRH
1OeBq4Nyr2pWH0Y/Bb83z8F0FlRmg4gViXslXPVY67wxuBRw3uy8l7iEfwcWSs2xM6FGYPgT7AKD
Lvyi1PBXoSGzT6Gm134IZUW9NgIP0G4UkuEqgAJ6odq7dCxHKK5iIWUVvnpF5iFZOVbZ3hXjMB4L
6dXRVDvhphhGc2NLUWO1C1lHSqlRJg1Ers3cwveCWlCorHdWmaZrk7Ln76M0wbNDvDaTHi9kN4zc
yYqPRd4Wx7INm3WFzP9bpgD3yqrv54CwygpYBGVyCRig96ILOhTgtVpXAwVXoAYsVOoANgZEq34u
Mw+uKEne7V3d5AymF34xwVpTM/Gb4diLVHwJOQz/qoRDbBx0/bjsTqegOQDkGwDJzu2e5tApphHu
nBQsPai9mNVyClOKZ5pDvwXWUtgrOnaFajIU0+oJiOIBpkkbW6toUlPpJt7l9tM4l3wZPTftmGPU
AwVLKCCM/2quqU8l/+LMn+Y6uOz7MJ220Fdjh8GSDQSGUraWqCh/SYL0+9Tn7S9H7JGU6H+WccxX
yNpWT0mRgBrezPlxYIF/ETR4u3WjrO8TqHeiGN5631jtbWl2WyJJEYTZawYpxGg2u/A2NkW4M2uL
HQqZ/l/OrmxJTiVZfhFmJEsCr9S+d/Wm5QXr1tFhT5Kd5OuvE2hEnx7dazP3QRgZEZnQpSqWiHD3
X4fkg7RfpdDemRyXQ5bc+bdD5sHoHPWiiOdDygA30wrPD29VYm1pNusE4Nc1ckFR+uuQUdJ7aEr4
x18Jls/Sd4KuOY+RnSItATExUNMjMzdtdNS9VMPvZAGDUroFvMJb2xMYi2ydeq0gkXgny6cV7Amj
pdVf/rQCTaZJ/1qBLLQCrlCBz+MQKBRvfEuT/BhJq3oFGnXYo8uKb2NDV9+cWPoUEFp1hKSl9I5e
DBoXiJL8IHss2eiPHUsetNpLLoER2CtI5M4rgu6hfg0qMexFIXEHZrn6FjPpUwB+W9GGNco7opeE
Pzoq/aGmU4F45ehbXZk85IVIP6xoqvTI0ES+iVxcoK2o33dCqnsFRNjLNIqRMLqXE/1TZLSz7/do
8f1385rpCPW05jTPqaPm3EKJIRlZ1h7QEWefqhzvkaElDD+q8UBRVyWoCsk4B8nJPwQurPEUlVol
wA6/Z8YAfYPNjJfjvk7EEd3VeCrKs+mpyM20U9fFw1EZo2/3bgAJaWxob9kstnkujQN0Hh7RST5P
o2CLVv6wq1jENwDshTW7mngDXYGqI/dtMASe6SOlYZ1H3pk+RRqi0PNxSF76dFiLLN+f5na1ATqu
yfu/zqWVoT2YnHXw6EzFxtFKtsYgkuchTfgDdLlfyIxPxdzXeJRfO1MNEnnefmWBZ/ZExcZej//v
SbQGH9BzvUyajsSU54P46CdkZPU1UNXp2R3xQu7TriYEEm60602uCDr3q/JPkRSzBC7DZJriiERf
JxHo3M2y+pGWHrKFXfxEn/SQ4X1yGtEHPfk01D7n0W/f70gvzLN1OdGaDOWRYKBoJGgeXSBL9w4K
sDOomRweuBmhouxANX0KAdJFvw82utUBcSbLp0kzCtVBc+G/T9IjaZxiG2QRLrqrN60EITA9FdPT
s85zu0df/z885FZUxaDdAkgw37KQAXPAE0F3DsUrCZg6hnRPoqGX9N2e7jqLl+5JH4bTPWkJ/q/m
8h6sEbUJFdkGb18+Gpwy8AW7xqWAxtgMm1JdCb5fPLPdm0r9chACC1K3/zaDHNW0FCTrsns8LVWl
pVgxJ1Tf6Rh9V9SbfzUc2SFf45Gqv0CbQs7ALg0CTKDeG6s7yoDDnx3TDGZByYmO19ZG6APrXqHO
In7NIMTX4iiLvgNHTsLSeBUX/ImohT/xBn+y0ZBYhdN8OOZWZe9p9CmMbH07kZMu7mnG6CT2ng6B
lqAIYHx9AB7VtIr0uEg3BaMVnEjU6ZNNFIDiCCGglDxpOtHmUzANybEsQDaaW4fVL7moZa49ACfz
61MAgb19nB+2O1aX6zBo69WHx2t63JbVlEDsewGeFlTFVsuD+OwB6SFYxcD+BuJqCzz2cR/u8OAK
sUZrfAbMRd37gad3xyy/kNkoKmtbB4AGEux/igrQIQVMGb5eUxSZc9vVIavnZoc058WXpsO1TJns
CYiW5tGqh6PG6+KLC/3JUyGdfFUNQn5xoJSzrXk1QZ0xSSWj7aMrBwjsadhW0bxGFgzNI9AzwHFi
UgHuqhMk8PIVTaI1GJTmtjQp8QzwF1RGfUZrUPdoDg30Fye2GoZm7iw0oj0Ny0q8V2kN/SmtES9e
Xq741EmLahVEiBLQIFHUoONT4l37X01y8xEQ9cB+EmFS7o0+g64E6Mdf8FIn52GYaSArMAMHXALl
eIjT+GeDHls8qQb8p6rM/jA365G3qrW/qLNv2eimN4dRNx/Zk8ZrNujZ2+C/vT3UALEi56N+7S22
8Q+2/yDOtrvwtKyy7C3r/Qer/Adn5eqas8shEcQGq9oqtDF8gZgGaFCrorzQTbIFZpK3yZcO+P6r
hkTe3N2Ttnq4+/9P6gZXQ7bLM+X4VDMX13a3g5S10NxvtTJWDnon35lqwA+qc/uKup9xztKsW3eg
2HhHCWzyp3XVrDvwy4DGyzWuTsS72dEOaK03efQ9kVBt9fQCAuex4zyAtYz581RdOwrINX6hSQCM
pX6LV8YN0pnGi+0O2rZwumYeekmU7AZ0c2x6q4PUapHkO55pYvb2RSPRVNJk83BMrXoXhCreNNND
Zma43Q6Sx+HsNQo57kat8dZqWqoyDWMHLj8+pVGxclvznWdC8o28ECPzdkXAKMlqvKBRO9ojyzrO
3umc9/mo9fNcgF+KfRxX7TwsClXtI9Ot5mE7NN2+q3X5rwMpteemEPPQrU1jbwQGCj7Taehmxvdu
PIBrKkAStWvbYgOUVnVGx3V1xmGDQ4rEcBohN0GmZfMnm5O07NREc2it8XLeW0LbvK0bH1LuTePn
CYQ/3TA/fXbTGMT6yILS4fAOsdPqqD/Ms5VjGFst6OoVvVV7rFD3cMzj4wDy2m1cWs4XU2oHejuv
XWR4PkVUdglMhQ39pOn9nSKkVj0OLA1Q24BCwQ5idShfmNV3bww4KjwgF730vB0uQWyEe1m039tp
BC4OVBLqqD0OoxsdYm+IN2ZYqa94bet8kZdggm0a51l3UyTRLfXVUHp0kHkdb/JpCGrTDvR+Wn4F
35nz3OBhk+xZkv+Ve8hPdYEtToAwuMcAjWh7Y4hb6EejHqgyOYBJKWerqqjyL60jBfrug/o9Rqdj
3CpUw9DXM6SgJfDVwHeQZTB+jGX8N8d73VcRGGh8S5LxCdmnZJOPZnULwSC9G7QeEOPQaY+NSIa9
k1bBxShRd+pjpt2jAa2RMunVa89RC8rxO3xLUeYKK4lGpwHZfzoeKPu3PAiav+o2eMs6LfyWQcAY
mXQve5asdNaFETi3wHCyXd3y5FxWLDp2NRowVTJ0FxOwkS2k4dp7Ak7UtQi84EWTU6ZM6eFbng33
JLP1v4MBOAw6XpsAtxml2c+yyr+aXRhvlBOzVVA68jQ2UHmivWXzyeZktuMDgGfcEPtq12b4N9RQ
V47Lg/dW2C6oK5V6jBwLBMIg3j6GSWZdogppmyQ37NdcBN+DVEToh8z9NOjdH7opAB+JbAlBLrSw
Q4Y2OUEgML3gwbzayKDXXiAi8zcdKXTPgQestoqaFjDfNnr2qlFukZFgJ+bpw1mvubFJmyJ/4WDZ
8nuGnkagugar1c887sbWp10Vl7xYAxzdbkLoi0La8V995OSGwDCaxpe+cj2GLBirKnQhTwt51FNe
NrrlGyPwd9KOzFM1bcLBAhph2lhRZZ7MiXUoy2KOfrB/eclBIf+BLaoz/eRs5hWTyi39P01KRgtt
lJ8WRou5sUF3JrIw06l8WOLTwZGVaQ6uMW4drgDr0TSpABBMd2WX69fZJiJ3vMaRKtfSG7s1Db06
NfhaD7UNYLHOqZ6ibVphUGG8N60sRrkP82gdctPQsIoeQixuNB9gcRSiyy8xMPiLiSaMXq9fheWJ
TY92KFTCsSaF0MI0ZJJfEquooHf8jwPahagPbZ+/zCdL3rQGZ2PHi2DTxii9rmkVo/UjaZfzussi
Tt7JqakWqrnTwrkpBmPetYP6W+tA2ZPODjSnneF3xciPMnOPnz85VwGN00YJ0hnTp0RrLQfpAJm0
a9ALLiYL17Ed+hNR4xfFVhQFqOtGINNSJ1DvkYB2dxblw3MIxtKN2YAxBx3+6lCAeXLfIBl/K8Fn
u3aKPH2ttClTLrz2L1xmVvNKSKuerI4H37NAhqsBlf8ngJPBp6FS65yA3eTo6qm543lToXMEdzmm
teqL0vv3xKvzv3X3MK9TpQpgxREijnrJt9DMqsC9iE3+ew90rL9sSWFXx09DZBtBF/ppymykcIlG
WH1Fq+G+itBl4Q9RNH9ZuaPIxVigno8y9f95IihMbt0YfadaD1Y1dNhq60FvoeU6DfEAjPq8Sh1o
3SfIioHeYoKae3e9Qu8khdCmGQ/gv4jvuvLKXdGFNpDlVnkzebJDE2R+lgyapmSiDZ65jryETsNs
lxXetdCtchvHwjguYbTnBelLpUfa4ZM9d4e3cTCLQ6JEh5vw1GrZ4GmtH0vnXXHvObOc9MXusnBf
1KO3S5mQL3WZPFNA5eGr4Znd+BhVvQ5NA0zPPDv8KgBUlIPtvOfCdH0pQNaJFpP2NIKdcKOr0PsO
bR9fTBEhfjUrSO2GV8MIGpSoIJ1Ki4cmLsXCekuc1EHm1dBOAnXuG2RykxWtbenJVrDR/tqXTozO
hDI9NujruWt5Wc1/AGqzDxoEcV4L7nS7QsvavWpY8xw42be0K9z3rNF+gge1edIDJz64Ue1t8QHJ
Z13ja6cJ+LWvQQFj4n+p6AB+QR223kkQUmxpWHLvqeGad8+rMHtAZ8zfZJZWN0DnqVH7TmrO16xs
oX/Iq5c60tAGW4MvtNPZhG1sfBaycA881ficO/a3Lk7zH0ldfS9z3j+LZIj3Qd+EeyA4x+exMr/F
U3FDd4rv0sBvlwJqt26AV3bebM/UV9RW6woH6gV6CCLUHtCXWY5+aa4kxzCOw8p7Kf+gDf3JRirR
iwZ0AG2NbY1WlCUMrxZ55dN4QgF9kJReYmjv99xludJqmhMYpbNNMQzs4DpV8uqOam+Yjv1dycFd
5yxhR/yf6M9R24IOqOTfo1wr1gaz2akVhngqTe1Fqxr7u4Zv2yplpnX2xsq9czP5CQY5G8UHvFuz
oXEvAJiMD4WJFDpNkLhp+45nxLegj6qbnTQM0io4gg56YT8AbvPai747L+Vom+NZpw6S0+dMGo1z
J5m9VM4mE21EZoZ7p/HeTZXYV9rwuLWvoOZ/AkoLxH3/tON9ON+BW7pDSwImoIk6g/rctOsk+SFl
bnFaFqG9WNO1DTejfPV5Rs4DX2+g6USOHo+2aMgHAyQNpeO4a2/UwzUNHTpQZXTGtdqQZdnQCYd6
FKw0E7ou5CCbO/0lFSjZzy6kMhf7MlVk+MlaA4+3NGFxoE6TnpB5Q/be+vW5kFNLrXcR6OZeeDYa
ceKu3C2TaI0gAQPoUDrPi31ZA30pPwDcN+a/cTlmLfJkP+ZJ4n/4ROn0+968lfhRHZflaG/MUcka
U2bMn/7ipUUhxrt1tcKZ/zPISXYko8cNYPbtHz8N9JgUbBgvy/nSzKEIhnU7PSAtJ0wOC+9MVxQL
FzOdMg3xvquvTNQ3PvxvzQ4LMsSiAmFQzDwUh98NG0JZjdZa6P9xy5uV4jFbuQbYyW3xWkXCeyrR
5UZstBtQqDL0wUD5RivexKBAl1FydTBwNXkuHeAHZMHe5IRPLxUzr33JymvCMrmiiUgv32yXxS8o
JhaHgFdi64LS9ruwDuQ3AQjapHFRHwtgSp6g5/uNFrQ48I5oxzRvMdSaLyC1AzfFdCTPMcBHXchX
0wv6fY1eMzzh4zE8RynioOt9+BCOIfii8/SKN7jwgUwdwKI7XDaUb7Asdv05rgaxFFPOuJ+NnXKS
y9AFG5o326QaQVU0QqxxHpML8rU7D/TW5waUjg9kCrw2Qh8jss8f4/AB+zXSvLvZqNshu9qgWaDD
zzbNlvamRZsFOk5xtrSihZ4mPANFgOFzPb/buvetV0H8jeONZKLUUvt5mBkr9E+Ur41VJ+d2KJGQ
aevkG3KcKeoVzDmj2Va+QEB0S/G1zgL8crJ/DYvw2Sz65LEb5HDz6jr3aXrHQciaFokNxiwctINi
jmrKr7LrTCBtARaqjD7+FtSJ8pWpVdewGJsnEOtDdm+ye7m7RX4+29Hs0A2O6HsABMXsAyjVOoZP
dsfg2grg6+Sk7ND+EtpPZB4hVHGQbR9uaDHF8IECH6jdvLLQ790YfXHDMEFLFQTbEp1FuB8U9YWp
WF6zYWrJSwLjHawnKztwnG+qGs2NSNrhiHbK8V4jg4WcByKGOL7LVFoviVcCs1I18Z6j0ezFddsn
CghQ/PcLtDOBtDMVU9u6tokBw/yWDv2aIgB7hzZs2rDrAEl5YKc6MTtwB2s6yd40kHeDQgXvkUYX
5w9hAwV08P6hsVBAhQxgQOukCYADq6ypXgA5AP5Kb/8Gw3L1IoC8uaUAIlnTyOE5GM4AFSEfcDra
Y2dWK/KNqMy/AMVJLlpJdytfj6vhiUYJq3Dn0Po7Behl+IAnfv1GvsqT7wUoC/D/ltcveQOaa89y
c4it44TQFRH4Ei/SR1BG5+skZPGmQK/lE4DXblA+6WFVPYke2HPpRvGuS83qaXBYddV6/bJEtHil
hq6J2R5pgozs4ghOQfT8TPNpFhDc59BMxyvNyjsQg0bcavAiiAhw6OZP6ZFcFL0ccvaDFfDaaf1l
XmqaohlgJqRD0qwAdbGj7YDhkCbQxgS6sJJcXWlEh2wh+TIf0gmy6a8kV5EG+coNRHlIB0fuarPU
142Hp7HWSdHKHzugYAc87TnJquBRciiuTk4yZY5zM0s7uJIJnDyoVAQtWMOn+B5fu23oIkNE3sga
GLJMTTmvppkifmwyPKpNqzlAfm/DPGpOKgstn6fcOwYaC18GvMFCIKlP95oeRy+uneZblUq+IW+Y
6+NeDBpqlZNXa8fulOToq529ieTXoCyf3GklGbPx0eZI/04j2uhoVR6DsXiiUT9aN60c6hutFRRI
DvQeYGzkjNFRD2KyLjrM3k50oHflw9YEA+DDUGUAZCKfsGLI4q3dMo8uqakmEg7318aO4rT/EEOe
X8a2Ba6XDBIKK6sUlGFrGtJCQTO5P8xf/LNxDqDY5RzKwLHPqlwNllXj0xnQBNuN/Naate7rwKu+
9VPbf5pE7l06VnSuk7xYR+1YvqGVdd/h1eh1UlPZZylvtgOEwN+0H+S2DUB0QCQC+uw+DV7w33ck
e5GP0TqToj2juF3fuwSQZDoQeDY6ZIVC+ZCMVXNBl5FakaMR3YNhNi8KjBJbgHQP5Sj7A2NgSV2X
pc7O827f1RvexPKYsJKdUzaEck27LEdnp28r7nMLTc1k+xyTTXMgK5UGhXeaJ3wIkaE5nMsjqLcZ
35J9DhmG0Djx8AuZZi+dEI3Rr4OX0AIaF5MeyocTraJQR+4IOTBIJ6tTmUIv+U67GaiINlWTgDgT
Va7TxK9bHMhjyybTVrTbJI4Ej8TvUDKyoskkGEwzdRRZvrJ6I7tOOlnQCeLlDwD8cRMK3isD/PjM
gF4DNDLkpVYJ6DLGpnkv0oPXyeqHMdrGKpPhcOVd2ZxlWwD4FfLkzQNLPEUo5cmVHbbdLQoZTp41
ctNYufPNMCbMGNZAVX9iqBrahyY0rWPb2nzTOyMkLno8KUwRutOhFdxk7b0AOB+oYK3e1lAr/BJG
5Rk/8epHLw1IWia8exQdrhP4zqIiGcdoHBPjnSKgZBz5DJg2vOPwYY/PR98FQx+/BLb7hSLG6WWw
7dkziKXcHQe7zd6rteApMfOfFBAU+lMsDBslwUbsEqSND0KP3cca+i4+RTRReM2BUXwFpguKyiEz
D6OX83sfad0cEWb1YWz67Kvex9EW4l3d0Un7xwwZZBCom+xmgoEgqhWoYJzIuJGJNtq7LPX2tliB
XreODajRFhMFjiYksVjL4tUnB4RazRWoBawNOdjv9evSeutBmHH4NAF8uL7i18wcypMK9ORCG9BL
d71Pu1XtiEOVuefRDsBJP23InmY97s00hr6MtWnS2JhnfJhMkRSTerlAQm4M1mRbHMuQ9sbCeikj
me0X++djIs0gyqE8LxEOvpGmxuRdhJOYWfza2qZ4CrhY16MdvcZ22d5ZnR1tlcevY+HiM+/EE/mY
yeNrOsqf5uRDeh98Zzme5WkokEE5xRU0mSnWFJp1sDSw09es+KE3YOuv8kScosJhe7ss1DlEPWxn
gofzkmUgQUffd4erJmMbiJbEd8dw+VSpsR7LxIrXXsu7iUimmRiCy1c0yHLf5FxAuxLSRZkjCrxX
Dz8Spy7f7Xx8BEyn+yvGtcxtoC7UlOM6DsI4xv3qMeuNZmvG4G3A9XC85P3Ynuv+h6zRneZrnTFe
yE4bTXf0Qzk458Ue49Y2rNE4OvFdlcm8iPSQl4EAItYTCRjzBG/ECvBIduwVf1RuBLZ4l/9Au+Jz
aSfaW1sH4Lyws+89oJb+oIXt17YZTd9tmPWatKBoCjI3fUnwijjhX8YnD0RDazeO0kcHCiWbVvfK
U1Z4VxFEap+Mk5pnLPLXltk3PDx775GJ1nkZJt49MqIULewOilFBaH6FVOU2b0z33VOo4jRNbt28
zuQntOOiUlDL5i3y8PiGAMAp0LetSetSS5uhVRZ1eFq7NO5uL9UbN4S3rtvKO2loCbwV0gZjbCh8
t8rjOx53k72mwvowZHF5k0jzQaTc0L5megF6W5B3sKbeofiQvwFP16z0yIYmWuum+0oAplzLuLqV
RpituTWE36CqeXO0UPupRL9LLSN9CxPZrgSufA+WCcoTfGTlwQBU99bouEQntRN9MyvvSkeCxtBO
1FXyVnA8loQgFH1IPZnvQRwhD0qPmxu0QnBdrzO1iWXIV6jWlfcGjFbrKHNQ/gLX4p1sYSqHdTlq
+sYGLVAEIWPmrJsSBKXzuIqDbJOgZWFN4TSR4W6w4XiWWJs0p8BXe4MaOjpS6gh9MxIPcqCuhRzp
vMZYOfoWeRBrNY89zqLdUEL+YVlT1EGLPwkcqvMagwaUTNBF4a+xWYKT1sxdCy2B03lmdQ1Gfy1U
v8YlKAcPPSSP/aYry3s3bYYfVYlsuj4k4JLwdOsBKHPc9cEU9Ibn5J8j0gGPaEl3j1yHXCyYscy3
yHz1eCm/68VQbeMuzQ4WQ0oXqMZbHDDrLWrQvGInUl37waqvQOHLFWqb1htO5aYjtfDC0DZ1yLKo
21ppkZ2Q2xardADbdh6N3S3todDVuoO8sR51tNYC6o9VEt9gGbjXNAUoRoyGgYbGnG2Fyftr7UJO
tE3R/AuUg7fNwyK9AmEeTRSo6PlOrQxqyaj4ZaKXuzztFRSMTSCghKrBVxcCRWex/IL+DGMHgFF4
YZ7Bd3kUOecUUiK7wu1AvoVCDr7AO2lXGjrXkuheBkm6AqiX/wgz6IkH/K+m4eP0LKYggYjQ2B61
PfsdOnT1p1CzqNWjboP1FMylHMVfkHRFZgIiUxP08AZyrqRGTDbLsnZdKfsITQ1DAo48Y1MCd321
q4JfRwbxrkzV1Z6GjoObnF9bLQiBhA3M2RQzG2mXS3HsFHKONKINCPk58OecbTQ8Rq5GO5WTUizm
0VGAtHczJuejocEDTkOBm7+LkEkDHG64iolqhPb0APhFEWqHT3YImg3XvqrDTT1KvlomkIOCa6v8
OhplOE8lO4UNMmvPApVrD/jIi8NTf/HRRMBOkVMygBGMYx3Nd2RMpiqLJQtrtxyLHCMYuK+JhZzR
FMun02/6JN45uKT5BUcO2CfjfE5BYvr9YI9bLSqOTW7i8ZnhtQmXbyVWgP/tU2QBb6Obu49BhBx9
72gZ0Ipobl0ldv8iBFjSyFtEojt6aQvMBs3N7EnfPGD6kdxdAEloFJ9fZ6/mFPhrvLbfs79AMq6d
ascIKp92QT0BkB7tmt5frardIw1ok4Ad9zD9mj5EzXMblTQHAfXHDx4JYYHq0nk1KO1z7W9aYbbZ
hssOtjPsxw6NlMyIxE4PlXzWLGs41CpIVzR0jHx8yNH6TyPahKUHonWBwlFr9mhGMq0dSJajjQfJ
l+PgldGrVbBd3Ir2u0C/zaYJ2XDQqiz+UvZonMTn8t0oO2gDmtDTceUhUAlIJfS++9qL4arKMv+p
pH6J0Qj5FVLj+loZhQuSS56e9kVSg5B9NN3nsTdQ9uwb09dFiluw0sxrEudP5MwMPN+E0NognzEF
aChc5hk372RiofluJVF3oXA3kGIVqSk9OIUKLQHPW9zYW/IyvGLtQsiyrEen95515BFPSjLdp3U7
PmjXKtTv5PSY6p+88ju5yFJIXO76rLuTqSrNvzq9AOXJtBQuy2B9SR0oUdMpqr7aOHGqb8nbclQB
xBDJ+Q+OUmgyuCVYO+aT5L24gZTyoc9BpFCAtXQNgAGARY33A6/fxY02KMQVtzTTQEmYqTOZQi2J
cOnBK84lQlvzEkt7CShHbwFITBR+NouPzJEhd0GUJ+extLHE7JXpC6if3MMHW24AIRC7RbD7YMRJ
oGGxbsWWzokWpBXCpKrXhRZa68VGjgDNnptSQSPvk6NJRlzezWrwF0faghBdK5DbanUj/jrGKIDo
nfeCx8jmCvAakhXgLfo6TmygQgJUSmHo6n9zCyB3dCtHRrscAd9KE2CEQdoP9Z1qTVENT0D+Z3sC
VRx4DYCT/4O1VcXfnEL7sDbqmMUqRqPJBpQysW/2eQ7GDA+CmzH6PisVileNVeYhbACR7ocxf5Ws
Dvdt2wJlM3mLQXRb0UTplrwgFE43oA/EWU/ewG60VcQ9PAVMc/F6jvK7jYoJeR0op/og3gWcW9XQ
UnSRf8fHnD334BJEezyez5MgiPAm3xRXx8ocpGe5cYJYqQeh87xFtTYpwHaPO6vKdedqyRaynGlq
3iGOLNaQ7nGeB5SMVwJNxWVpuWgdCkbl52agX1pHsYuu5RmEjbQDmYRdsIucNnNcU1nFNg6huEFu
8jRK6crvIVC8A+HVJIG2GaKufeQTERP0svkmdvFTpSFtEGA5vH0kgJg1uqCZ+x1ANgSArZChBafq
D0jJW3jYQGsnB4r90kd9vkFypnk1IPrqISv6k5l/x3Yf/QW2Wt3HJyifaI6ro73UmuYA9pdvgCWq
X0cz+1EOffDTEvMc4WXMN9z815ySd/5oWOkhYmDOAVaiPIZp+msv+YNtifuTd5n75zjktXvNBj8R
bzckejMK1j5muBwvI4ER6eO4UdSRbxn9d/OWNad50tGb58F4/ech6SCTW594mNi/n87ks4VuvtC8
3yfwz3k0MkLgjt2b3qFviDYaU+pkmSFyQLS7eGgPtD7wzLsyVKfR05oN2kB/2ZboT5M/DSnukw1I
+WZjTEstDhTM3vEego4Q8DNVoGbGpe8hxFcdYgk5sFPoOnwIBBMPtCdZ9do0fX9c7AP0/vYgugUl
3jT1n7F6av+KbZBzRkta0PrulCqljZ1DeUlNCQlnSqR6lP+k3SWmVp7+bzHk5qAD2WddVtbxrtac
l04a0fT7RLeabE40giRdfKE9Ecj4QkM3jPm5zcFNAsv/GpVGOqDHBSQRpyXMNEVX1hJMc+sRub3A
ac4UYk1xy/EWW9605i5R7BuZgsYut54W6z5u48MNdBLDDZ2yYDBMbBeZOiPjU4IYzytQZ17VeTxu
KSZLFKpakwMwWIiBoa9vDy368mjb6okiyFlB78R1A/dI8WSnzQDogdOr/rLYOxPluzCeF13M6AL0
TpnEX/b7/GgFIY3ugK747xQaOGXKfas0qp0GZl2fjHQGFIyE77BRUQ1i4em852jcNqO11XdyQzGO
Clep7hlHrqF1BDkHiWxTbb4n4Yp05G2vQr4UPJEXKJWIC/59CgCLLopubvkrwMliuY6t0nrPXbwR
VPmPP63wj4CUQ9rUHg3+4RBRj3e3VC9eQSfKLssmsHKxNzTxre4LXOfJ0ekudmMLfQZVFPcrMkre
4DZBQbSb2+EIqC7esZfF5ok0ziDeGFpxdPwwjxwJENFno3kDClr/cB7zmtO50RlZOKP0n2e6nAWd
md7n/WpZ5MNhBlxqfBSbiy0ZP8UUmhxXfWQ/pNIw9z2+iscQP/MzGoa8LZIxPYQfwhYt3lH7UoAv
Af0+NVQTKnGD3nVxyyaebJbkoIsEveeKhosD/KjRfpRgPyaHtFqQDrdVAW6ltH79YLNqSz95UXtY
FsjRrXyDPIZxSXVw7zTKXDHp1TeIDyb+0LP6JwOVSh5o1Q8hQuQ3bMu4p7Ye7xWgQYegavIHNkF2
J2rBN1cNG93L6p9hCALgttJfORqhNni11s+jWaRnr5huT5bnvVTADWfpDkjx4S8DmflgtLN31Ieq
VRpNghGQfd6LvOj3oLSL79DsK1ZhBaEFPEKjDoJDFLz8WbXO+ILsh7tRYYAUsza4Z/QJFaiEs+A1
6fmrnmTNTy+ttkZTRm+AIRurCBLMN1sfSzD/2O6OmXn4CJqOq1VA6YCV5o86/jb/ETbesQ20QT7z
CvyhHEWFU+Xq7BIa4CEBvVH0NU3Ku5vybmNpXrRtVB49dBPHS9A4mm/XXur67dQI4Gr6m0Tf8WG2
2akLlfpJeT7Mqr3mRCBEMPlzjMvea2FL9zJU/G8FRZxXVkDqPBJgX7KTMXrNUHQ6gVUwXJnTkDFl
gf7W0FcUjEYSNGV6erUmrw4+pV1Yu9mGvHGRttveteJtJ8Q+GLT43EVgDMgiEaMLLZ9SAoYw/cI2
/oeyK1uOVFe2X0QEg0DwWvNc5fLsF8Lduxsxz4P4+ruUeLu8vfvEOfeFQJkpgV1VIClXrpUdLDtf
5uAUcRcBqDBPFiqHZ7E3uCsKVJvprD0ZuP6p5Vw/MIbKf9UqowDY1bySk7OrhLGsqg7kmspBIeQF
hhUCDCBYzsyonJVMc8FiE9hgjCntI/by7SM1RdI7AIqP4J6Gk+wUYaQufm5xyduFmUX+5O7z+goS
CH3LQmuHSVz1YLVV/RAqllW9di8gE64e6qwBx2/bYP6lItJIDKvBadIleUEIKA6lBfynFVhgReZY
4jqY+p6SDGmcDgRo713m/4aMonPncQ37R1CvmJMdb9BzkoD+Hypx7S5U22ppEop3DdTheZ23z2Fm
yw0QWT1o32F3wI5lScAU8GnOCjOz1zFWMXMj4v09WJjK+/qhjfHPmYOx2pzXgotNibfIvbTHACkJ
7Vfqt/09hcd9dkn7NDxRK+9qqGeVjEGtGWOFjZbf5RY+H9WaDhDxniXgmNnSiE4/BksoTPbrwgPg
ovYfOtDRPKUD00/poDRGm9Z+7ro2Xhct+INq1bQsBoR6IqojdSpjrG+S6jlKEw3b40E9IzP3HRBa
+YDa0xhNZFYzE2/3E0pvimfIAVLU0IKJvBxLJQqPGyh6G2vFATgRro8FnhlMm8WtSFCQYhmnNsra
J996pNCgLYxDUUcc23O4KYl9hqXjFhCIbJz+opfpczjwX1jSVlgxd+Oj0bHpGj5+vQcw/WBaoDq2
lmwgSxXGGxq2Scu3mmnhZehC9hDqHbDouDHXqoBB9Jp6uu0aMjNLSLHrUyce548Ny8HvEwj/XmfG
9I8qZAB2HvcJeczygoV0PAf1fLAOKpGDDJRjdmVE8aVT3lw4xXRm+2B7Sv1UbMnRgXqu8nxzAZbF
6NpL6Osw80eboxpojppAHXk4DRhR5cyrPL7qLNSx9ztqS7JNDr94taSJ2gUVBly3ffGyHxROlhAU
jtt0cL+OA5UUHQI4DXD3vOviOShFX4Oq+RijdiykAcrxNYp0d155I1tHmTYj9r5wTPv7W8v3pxZR
+Q0MWyWfvu4frc9+pioT/oykfqEaBfyI4HWC7zNyup7yVVDc+kM/bwjYNg36bdDL+Biqgx371zaV
qFXWcxR/fNrpbLKpRBu2uij8Zs6qVAKQoDrUY/czCayZRwLwqZ0f6YwOdSmLVWVCod7/pwP7tvnR
NfRwmDEegoUvSHfUI4lBD0hnnAfwdpCgXELBDGJmanw6iLhv28V0ivKbGFU7++8OvPSQx8H3Z06e
b5e/XaXXXnrO0wNFkbkfUMSRc2wqcBS4uUZQ/MrN5pHlVHPo5kvdruyD0zbxIdWYgWoZkT1ZmvUW
SJH/QkHuMoI+5DtQSOYcf6F7lnjwb0vMSoGIM1sgk3y8XDLD+AuQBy8a8l9OUUJ5BFs39y1rkjUE
Z6JdYlnhudVcsRBGZIMMzxaL0e6Rgx6dSt8Z6kBnTEQfZ/qo44xi/uS+2UAAGC8Cx1boQXSmfrdh
vtnKKkQZ063zNzfdw3+8pW/dMm/EWLdLTe7bX1XTtW5/1pe/iDp98ZOrEb6H8m59/q3L7Qrf7iwo
fGeG7ViIA4K+j+N9dx96wE+VYyznveeGG7KhyIkfUeN9dpjAhqoKaxPfmEFCxd56qunllrVvZfGb
nBTWo+JLdhzQD9XJdFK+bXiF+k6KVwdHxpcCKhDY4UcLMsbxpuxBEEpNOvjCWtaZJi50V0ZvylXh
W+PiFsGrNTDAw5UsZu1mS8MDOxtd08r98s7CrJmc070bYwgBM4aSUPV3srHwT2ES7CiC/pKG4+Hv
Fb7cJKCOUDfWBD47QN/2mbqQaUDl5axxAW+kpg++oJ1mDMV0JbKVgfUcJI55oF4BNHg2FYgV53Qb
ZAOLzy4Dux8KnHCVkIFH0vYBUKTbkIP/hnxReHCHtj1XZbcyBWNXpg7WOGioVwdvUuPYIptDoHoG
WZb0jkLqkVtIbbARRKsmiIEi1gBQspJ2nbwnPaCcw8hCZO3N4gnsGxsDwqPv4B+tF04D0nur71SV
YvfDKH0kYLMey4oMkEU38OIzRK0cEP/CkTnD767k2l3oY/o+oohmQRfooCgKxq2XKDGzvaMXFtiT
nafBMsITtRKUdiHlKYatl5rWgwwNd8laQCUnL1I4WzupKiR+4PUy7h/FqD+T0whZe1/IJwvKl+08
0sYdHojJhXxl1WLv9/OaOfb+FyGgLcjJ4UXNLeGtoxFrWwp2kkocegtYWbpKKZP4rq/t1eRU95xH
1RxZ6+ZKptyx/gKCBOxnysdHweahFbINNdWEAuBVr0K2A7dseyzfJabi4VHBARu1k5OyCznrsZQz
SDw0yK6mK9Z42tkoTADmbL1cWaggWVAzEJJdpb0oeItUam/go8H1PLATITaBOuk5T7xta5hhMU90
D+StQ1Nv9Tos7i2/tfdaVf/OqK9tO+8asogH6gpaJn9ThWY0T6HJXcwrrV8DGDaepeqqIfWzshkz
MLNvsEFbedvYNSHq2Y6BswO1Vqk/aFmDItQxMOaRiX23CwCwqDaLeegtKQqJsd7YFJ2pY1EQDOsq
8vWTkO4RIF7rvoE4770fGi+yLsVk8qNqWMnCcxfktFGlBFnMckPxdMitSMySvNX21Ow6vVg3zC+m
DkmeiDvMPha3DkYCth3GDW1nj6V1z5M82ggH7K4Ugk+guJblr1s89nihkjO6wY5uoXBrfzNyLZ/i
RdOP98GGXNMNOFCwhEyZgASMu8Uvt1c45WweImH7AmW6H2WAN1mMuhNR1qPABruOX4wmfmt19Rjp
o/Y68swF1SmTD1HpsYWmec4ZSGfwzcmG7Y1MQl0PlEObImVYfKbjsLST0r/22AiYN6iKg9hg8huy
t9rPtO5XrcclaHT793rI7d/eGF2dCoX1Y7IquwhYdaSMsCTuZqgvRoIrGaq5Xwfyggd8stVMw13z
3G+umoeiQorNtqPw+F9ZHIN3I8rSqz+A6zxXqe0WApeXLm+x4k4a8VPwaGZCjfBXFGAP07J19z6x
nABTbB7vsOrPzyNK1OaxX/lvUrchEYbYsQl+ZmAue+zx0lnFJaQ9xlRnxwwf7AIvJx/UuOIQ5iES
0HaZbIIqydamBqkarfXDJ+ikRiiTa9qV2aLQx7ZNSNlXHUrNlbdqo3QxQiJ0Q16UMUNNqbSzHXlF
02FSpmcWGJnRNzeqZAZwenkkbzi4z7kU4kzOtvAPdRZxfMMxbu73AOM09rXsBrTMB2S7of5jOelj
0uyoAyuN+F66qDtXHUK8Le4Y5OnJ57lVdRa5DkStGmwE3Bk6mYD9q9sYQxkcqgxAAvIqDNkOCJYc
tdcIhlBmBN0XwEY0DegNpo0nqAAm+G715QmcAc0+AJXysgV2/anOUcnEePcXQ9GaF5jtc5vhpT76
sbPXLNQuaV6PjGUb1G9Voi2hh9v9NaJ+fVZBRPkhQ6J7DQGXeI6MpLctZZ/NvFZC7qjB43rJm+aj
jbJMyAfU2Ow8U1AI2OFHkK2CfLDSbzxDIAi6G/dOAFHdBEy014RDrcwKZPrT5QD6QEDyqfdBUgJ5
kRzokH9EAAZ0xgTxf4nIIPSA7du0+I9jIIPjrcrRLLYD1PuuptZ93Ie6Ct1HocbAe7bYBqYO9EoV
QfC8F3KHH/UAtrjy48wQfQbFyc/2zT15/tiuB5GnMxQ6gDfA9foFDTyq0adO1NadRJhzGjmtNXde
F6N+akQ6w3oofEn1sN+HBcBQ1LRrB0Qbbq5vqSkjfOHrSt7HwFhdOl9/jZ06euH44NZ2F6KoVo0h
kTnHmyKKTyB5AzE/5OXJPtjVx9jUC1Il3QIFlh9jd7270dXYtpe2l7iTr0Org21z6LtlDEB6HrqP
WLzLa1UPa9QfyCeIgLZYxg+/qOVBr2uHoo18Ts0WE8k1NL+iJTXLVquWeCgB7qW6dvhhAzsfdjtq
xroFLJ+da0dqFkjQ4T0orkJLuqd2CX724UkaGr+TRrqjFgfL5FHPBaZDylkDJLvL2qqfLo4NkGaN
X7256PI7U32I9K+f/v+qebPRB3FrFmJUH6GKaenTJH9F1m/dv4T+afQmgaZAnPlQb/btA17N0b5r
fHflREN/5YGPDbzO8t4zd1yVcdn+Trz4YHfAEOapDmFpSFHfQa+VrQdZix1wzMHJcUSw7HW3eBqa
5ren2e1voMTMClNxwMagtFOJJx+PkSVqHpyj7rbpzhwTfY3Ki/IOdAjtPG3i7g058n2urojZw1oD
6cV72I+g79abHGIuJrQWuxhEgVC7OAZItwOMFAWPfYaMFHrpD6yO30dh3VkmAzwc1fj3PX5sIO+2
2AIsMsM9WKOiO9ZyPAvQSlWE4RRIb6Dge1sMhryHHIoP0HplgdobRKpzn/cLlojgiArs91Iwd2VW
dfPGkzfDs/mLARGGTTD2xUroTvMWWlg3xJgrjlGbbT0RQ+5YhQ8ggRdQaHgqbUCUSjeGdmzk129a
U+1E2eWPYdmyHXZljAXFt3Z6hiJRjLrlUIKYaUwXNL6hpY+B7gf3eF01hyZpIJiqxu+q9MfgFpgI
N2VxRAlvNafxO6vG/jjm31UvtsPIx3UW+9m94fXpqQzFSdcMzDEqSIXPasPiW/LaICnf+9IF71jc
BgVKtZI3Gx/RwU/LHCuz3t/Q8kRSZ5ABbTDRHVdOx5DYV8MPYCFY+WJsF9Skbib+Q3GnX6frQ9t0
Ke0kXpFPyLi/tJ1cTCP2Ax/Azm7HGwpOwqg7ojDoOt0Niv+gdwkhmB15AyCod36ZQ9+LbqevzAfs
kCZHGtkbk3oT2iBdn7xqfYny9uQy9XUw48Vkki8oWM8L7VqBJ1v9DXSoSw88OuqPoya2cM2zVcfr
6U76oMvmGtaW031aqWUdAps/T//UcQQTQI8KXYF9EOQYkz0K6xVjDc7+oy0omZWDah8xt0BPjTBg
13ohnHgRqwqFGFW1LWZTxh4syGJLFRFJZekHql9IyUundPhnHJly5kH9A5Scjxkq2sH6X0MObl4o
5SdTqYnQGRCWgBcM2rC6ORioyI0ZeVqXfXg0hkdGWvkouMiKcDuCgQIbIo51oYNmAk2vy4ebhc7y
qHuRIjaxYfJ3ZJ0XoGqykbFwBJYr5EAF0dcRyYElgaFGBAQd1V6fo/GMG9NoFHUb7XaF2/0NqWEu
g4nFLs7j36D2yrGJz1Bk2csqgP4JJjazEpIIKEAFY82Wuz6fXICPQvGkaMYzsOLqFwvgQOIj4cFE
cCbMQYRWmFraiYADnz7CMQAm9cXHdO3x1k/5AtWPRvl3P4qUhuvfYcKGF2Dv1teg7/NVExs9Cmxy
qPAoW9ln75WZG/vJlCD3EYB+lXy3TmULiqI25aPiC4rffRDa/6kDxAWtBXjrnEWPzb6TB93VUx2B
wW5gRb0kW/vpoDPyjsrrxgkS/2SkQPLEPKqXty7JaP9rVLrIzWG2heLWUtAFoJut+CiB19sxFAMf
e7wS5MypQ+S1ONIBZITAD1gjE6cYjq7yVA4ocDLVJPfoY+YpIX8VKtky0vzVfCc+sf4nWTTBe3tG
Jk37Sf7Y1YAj0Ld2FOU7rBW6lwTql6lZvDaontoyT2RLamLV8F5A9ugOdNouqgz6GLw3cfnaNdqw
QLXhR2/TW3/rHVEUxAipN1a63pmbisMikuVrzWKJz8BBSacbQXdOygE/Wmi4ty9Z2t0hJR0/hg0Y
uVKJCr2Y6fZLB/xagr25HxE3wkVQNO4h4tw8Dx3jUASAQ/X0qyh+TMrmo6eBLVnqSQGAEX30LM3U
mnrmhit+QKnqTubNJvSj8h2SCoPti99AMkFcpeicR+QR62Xe9dAQKDUAvbTBXHm2k9+Ddx764rxj
P1tUPlOvOJevKEAJQU0IhieUmIoTtAuLnQEJFXyiQQwtBF8ASp+UP8LeXWDjJ/wNapOrAW4nAOrA
qh3ZNXYjWt5th7gIN6hQDe5GP+vmQSPdN1EMmxAVCL/BtHCIo8p8zUA6OPdzO7wYjW9uXORIN7ll
YGMxBEWqbfbDK3PyI12pZdoa6+vwHfWPkO5AmcCd1E1t7eu+3HogQzjZNeolyp6lL1lT3NOVSh9o
UJ7r4Nt1B0wK+/EcZYl55BkE6VVLK1L9TGe10ftbv0yebyan4+MZsoMc1F9IhZED06TWmQmDNwvP
rqFLoWlo0whgrNXBkDu0a1d1pN6lk8R7UN7pMzfUsCWKV8+DjyLXLkH1ihXW/oIZdbarXLd8MkZw
PaJy5k360l82LcQjUxB/vxT6DwrXDDdcD+4wrKkJtniO3OtrbrUlOBsF1G3UoBJFF1jGpc94WJrb
3BTlkgbtNHuHjSLtwUFqcxlZmGapHFCMhR92KzJtVVPuBrycKDAvISan8j8FJMPOQnbLjpJITlC1
G7eDaMnU/h87T0Opq/1xACPA8z1q8i0pTfkN8JwmkJmRgar91oAEA9kzcBwsiqCHFl0bypcqG76E
NW7yNczBsn6rm151/IBZYSPpN5Tj61le+90Zq1F5iccxxFRFc14DVUkutXAEIambPVagLLLBgPLK
QjtdOZIVG0s163LZmE36CiVIsY1TbVySWUQ5ardd8ZC6eXdAJmaYk90ygDV1OhTGuzmSjCbKWWZh
6vLXvvaQic6TlxpSPfu8hVx64lrBNcRvZgGlj/JhFKj1tdOcPeURtqtZoqFsHIyVM4Gi+h+VlV0D
s9D+sh2+jmxNC2Ym0gYuin6j2diuQdyE3YRo4MgZ1/lvp0qOocWLn36WvpXM69/C1CtBwAQGPQ/Y
ASyGUJMBUT93HviNdg1yzhcMy8MLiuKDlV4M5gkIr3wNcV7UpIzpL2wmmpuBe9pOBkmxMxNWbTuI
pRygTsjX7QDyp4pFyJePI8fT4L/+fZnAolTPqgQlPKN/x8CONwOxJMoA+p5F4PKxUO3E4lNrZf7d
KLvhHFcgr1It6mAFUbzLBUTZhJPZQM2j2mqZNA7oL1SMhmX2nRNXIYBLI6qGPm2pV5/w8hFHGqUo
AnZpU+R4/+6DSrloP0bpTy+zIV2kJzV00AemzUPX6g4oVjjH2C44d0NUngOUBNhtExxvJjrzZLVT
NBN7alW8BPet3+v3I/S6drdYrSjztURhxB7JsWoZIpmP/G+SnOO0/zgAhJGA8hxYExbEJpuRh40C
MwVL21CrsFqDzTzIQZ/DbhMO0XBKUwlRXyUOhZIc31tFXQU5rUqw5YjqtENoSNTTO3Vjrkd/eAGj
UNfNDOVhvcUPRQmFmkWU+WvhCHeLinb3QN5psBJfqcWohwyls4j+3pvC00A3dhqE6qYuX2KyKvuN
qnax/rANFa5dDLLvZmZslpgS5MBCqnuhWzXIT+2pQ17Es4ZZ4/7Lxacb1l1shRcFtxbkovugM+pN
B8abfgl+jGpug8TKQNHJ0Q5dB4WMkVXhIQ6g/NSOBuhpVWOg1Lcl0DpBZWkrZxzr+dTW8ZbambJ9
n5p8CN3TOACOQaNha9q/tAakv+wqPnWq5bSjf3GlhV9zGHvbm61PlPCVKQD8CEttitN74OExIYY0
yactThu5NWNMSKgvXYKhXuEoY3d1G47sid/M8PMuz3RVOvRB+mKODkq61I3QQXQRyhug1b2+2fQi
HZaNqJ5kL7p1xEGyNyuaCMzx6hAYtnugZljpc98Igv03+61JsWboGbPILXRVqf3R/zbIzdYorCZq
FYrZzTYNoGy6qbOVNCNI5fEGGwtJvWg9fANGmYCymRyOz7ulG7AYEicQa1lQIHmMsJmihep7s9MZ
wCcf3ag59QWYaOeI2IHOVMQBSSFG6n7w/XnrjD14O//msCbHjbn6Rl/9zUZ9S172wLGBIpviWFGi
bPM21ndj6jjN3PX0ZlFKu7nYbdtcyj50j+1gfjGRXRaYl5tMzze3WFtWfBN1kIOeun4OkmU1CIED
oBxoSGUvUYSzBO2Ivsg/w+q/r0VhNztdi6lr3Wx0rRxLkBld/+YocK3eNKPjzV6ra3nqWrfr5wbn
4Kfg5XLUx3QPwoR0P2hSxy4RGFlutsgVnE/tHMVkWON+hqO4EG3qScYvfmrXdfuv4f4YOKghyUMH
GtEx3A/brSkGgOCmG3BRdj3vQBgOvJbnNsmAalxZHAdsSEI5Ji/1fRmBPAusWh8e0L2a7SJowOJp
A26+onAkbKx47UsL0A28yAurxzIyBOyyAkHf1vXiGjT/VXxnui/kI0vpofSWcw8laSqebA6SnbMw
S6KtEdvVVfR6es0nF/kTy8N0W3fBnfrZhwk9msdc1BvUVKH2LNVzbA2lyXEM++RYu3awEa18Lv3c
AG2G4eJIHooJkXmc10ZnLQwVTQ6et8aqcXQf23GsrLGTpY5F7IaHTB36ArJNKEQ25q4pkd5WhyHD
+qUyam2P+7Q3sUiBLww0/TmPgXEzjdTcUVOvoy0yhtE973Jw23bRCbsQ+rOlDXybNHayyIYBTY9X
C2ygDFuQExnPflTgR9RDR6QehnvTkJjTtCmAnx5g38gsOnj8ghGXWTqQgKBuRVY4MVHfCNFIpwHl
IlZitjnD48I8CeTzT9g1P2tDF+0o7maHyEOzEWb1i0wOJKz/7gWt05nopAd6hU9j6Cbmrg6ig6sG
pi7ThULFdQbWGLH6YsyAvTyCZHu6jS/D6AJrTXuw28XtRjIe31fgAV+MKcCIjX2v5Y37UGTmpeAy
Puuu7T7UrdJ44UCudn3qPYygzQc6qOFr8rK6d1ZIGSVLSJ+7Dx7oLLaj1iVzGglTCgOi7+KdnDYE
664+vtVe2R5KJ60WoAHj8xYomUtagAR/FubWnPs9wH0lRgOMXYDyBJmYeQU14XwpK23hmoU86ty3
QAQUDzuz0LFDNMTZfZxlyRzbleZr73n30FAEKDJBZbWNOneMBFmGUEbvXQv8Xtnk7cPYuNHSSMHa
NPSmXJZFKMHLpg4RPnNN76v5F5ty2ACzLbC7Lr4EA+XsLlAHkGwrFicgXwSdlMEMCXb6eDyCJzXd
JCEwfy1Y/3YF95rtWNjhwQQqfe2YRolvzxChvjK1L9C1Z2Bli7r7fBzGucLOPnWO/leTRKuwLfo7
FmBD1fRAwtMMZktsUV0e8x+FIqwqmAf8QKSBVDiUoJFyObD7wNYZzo8Km9oLPU7Ng6UV/CSR3AB/
MhzgHsBuR62/dr1tLUFS9MtLNReTzQYbIH6XgYn6dhrZcb7Tq6Qe51Fgot4Vm/JLfdB8JIf5uomT
9uLYVfEgOqRwWJhV2yYDvWUqinZd1U6zIG/KB/tY9ekTmMISaL7148wFNd+1qJXYXSiAgOc9HhIj
Mt+YdoB6JHJnHjLJb6NTWys7BzEonhv520vSGulb5rdY5vfQPw7CAPQklphLkdrPZWSh/l8r5ZLs
UgZbZwz6R6OqnJ3FW7kge945V2b5xT0WxIq1Sb7gAZEdtMDwGKAEGqg5wOI6x+ZDHCw5NplR+hch
Nxb62XkKEkjP7kBxdk82vx6zMyhOszO0E1NsDLzEFlLrWeC1F+a70PG2O1TrYUH+ltmdxPKtKc8p
8+wz2POxkcm7+i0pUm3W4oZOHcRJAS4dsYQX/aOT1fyldAIgsBPZr6kZRXyPMp3+HhBt+9RWqAIm
u+AgFTVTH881MIu+GByPVSb5UxSXyQELjXoOyV/+4vR2P4eOKN87RVE89+0P6u0HhbNttdJYRG2Y
n7mjKIiV3i4yhC/1kLCN24P2LS1N+fZpb5XdUfb8b7sr+vClMTxrgzq+L/bbOBQ/GKjbqox04Q+O
2IshCvdDyZZDUDNgzGG62W9NOnM/vTcH9W9E68yDWMqVBKUCKnhQlA8tieYETT+I2gp8VeIahEwu
Rxq/gUrwBWlQlZCm71Bd4UUi8Uqzi/aq1+IFJKfZm++66SLQy3YfOKHx0PH4QN+hEJSkS6MQfGsD
AvU88GFB8UbfI3GR5/XGycvuNYGQsxoeBOtyrdedWFPvOsdOQ9C2L9rI/Q0ks/iSeodhuka1fPBk
u14wz8cgBJGkZj1zWyD9X4snWTTxGVRwoKBRSg9aNco1L2sOCAjCXL9yFTtTfyDv/7sXksHlY5P6
wCvp+bXzWXeBKsmPIImxvWLzauXWWrMOoJT3kqT65RaVu9o7mfUMws+jTNt14w7yJcjkBTwA3hEz
jxGV9CjU1xqmX+kA7GI0H01j2HjKFvbcvuQK5/AZwXMNqPFB6IubjQ3FMQNm7MiGWr/6TePuXMOM
ZkDpDDPQezgLZlqAs3C7fnTruj5WHftthU39WHlmcI6FeCCfpXnWpffkjnwhgNxX/CwX5BsN1j+4
xuQiCzPuytzJHig4b4JlZ2TldbqIZ6DmNe8v5Kt78zHiNkN5A26gh3TdLOvy5EjOLs1RnFrr+p68
OveSuQ9ZlulCeNp4c9QJRKJc2zG0oeYNKjVnWq1V26ndN8Vz4AX9fmqCiX4jUcpyTATminNhIkHO
2wskeMY7rapAI4n1MrXqDuXmYffI6rA7mFzublaQNMZ7SE6/YfDxjuwRpnvbxokHMHirgW3NS9c1
QwUTjUOBugdZkcFOrMVtKCkggu1jV2J1sxUpNkqAs8K7Qt0WHXwTAIvWNMEGqa5ZA827xHzprrHA
u9Vr2JelQxIkHh7FyghdZpehPBWuGrXDmzTX3oDu3weeNhyjIgkByq5SrGnTZdB5EGBmYaRtgHE0
Z1M79cZ+EbaQCxuxFRjP42D8gb8y31NnPOG8u+SQg/roSgfdtIK9VvK/pt6h1nnLNAV5y9Q76KHO
liMVuJ3aPK0XRV13ZzmCEsI0LRcLxKTu2BrE59jKlLaMtjaokCyS9MzGqj7opAXKrTLa4n20HZXi
Z2HFFfZP1CkdIgizrYIiRsabY4vAxCYAj1v2WAzPXe5Ez3hLmSdwgQXYfUUztKJomzK9XaQyi5/9
WvcXZRPUmykY+BBsnBrWkbyhQKkcCBUegPkX1wpLkVx1clvf3JdAZs+piXQ+X3UN1BuoqYQa51EL
yAY1/3VXNHKGOcf3uxoCB1Vq6ib/dFfg2bSO05/wr7uKgGh77v3KRGrW/NddkVd3tObbXVmBqV1A
jWM9NvXL9OdnYjbG5qwBMc+hz9N2ExtmPJ1Vf7B9i+u05muPW9//IW74Z98/XS3v2NWNhV1GKrPw
S46+DWpFG6zXdGoBVbcBTelXW4Lkplh8idRVp1t40foAMBj2ng5f4ug0tSuoEwY8SlZBUDsby+2X
YAJqTymQdmL+2QQ/enVXqoPrD1MEGAKqOzooU+ca7YlaFPrZcTSieor6NP1zLCTV0m1mJe+61Qyo
36z8PWm6UTP4Z5O8upIdzbCiBoO28RGMYqRhhpLp13DMfustqipkpHf3rc3be5QLr8AQhhoZJJzu
sfPdLyEgC5lf1Sxkz86FLtfUapQp0FEaBgb3dEfdywKbcdj+t2bUpDg8q6ch6So0JJSGP4ZMIQ52
zqthTU6K90cMqVRWd9QEgac7DTldNcfbqnTAWg0k40OeBOUBC83oOpS1uKhVXoS0RzxHZUW45X1v
zMhLB820QTvjVmBmVz3o4PfZgx43xQE70l8GuQWkYLH/fw0EKkkUvEOI5gQhmR+m2YqrBor1Azbs
AKYx7eHNTsbJ7gKhetAlG+Z9kEuyQ3XpIx68w6gWUHbPa77EV2ocsqvxpTau2163nwFi3fomY787
4Fe7pMl+oOrLmQFvVGDK22H/wcEvt5Beuwckna30NGuu6j02H0yQgqnujsOs39ySU3c80792BzNj
MnU3dMFWTTA2VzMHspFlefxuO0go1eOAiVQ4bnzDRg4b/fsjSDGhQdx33izAu/FINsiIIFF/8wgD
c6VZwMx7D3s4m7wrAB8FrPto6Wm69QJoAGNmD3JQ2OnwrQlOiJMIs2xLdur5LdYEaBMbm1DK+ua4
NUvdqfaZaaJAowRz0iPX2mRRs8pYtlBOuvTqkIoej4fEfrAsDwgfZaKzrhYH1nlQuAVKF3S9zMeS
opLe4hZX9GF8SEvrQCYajfrX0r3nVRzu4U+3Gr68G3C0DK8ZCmC5P+M18v6QVHknAEWGr9YJAkvv
BLygVqn0zhVgw2mSyXeLVL5bpOpH0A5sqZWnz340il9qbwTt+PT9134tyIM9aIzu+jLCv1VY8qUT
AITjswUZmWryBFCrNH4Rncb2nCF/TeZbFHXCbA4KLMBfJ+bXqEaN1Yko3dsF1ppx+WWsb1f8R1Rj
sOilZLk9XbFyGoZZAwoyhwrTyMqC0EBTRyiucOwOmHwufnRpB27Dzn21OvxKjAhqdj2oER/qNHim
AOrpuvVHzy7vILPEWfgjRM7/1tMHlcYW2Mj4oeHeEwVQzyy2kRKt7BaTH9OclX1hPepdNuxp26pS
emlSNb95b00OpaTv3j/1lVCfXJY1Uqfb8f9Y+67tuHVl2y/iGMzhtXOS1JJsBb9gLNlezAmM4Nff
iWJbkHvJa+97znnhICqBarHZRKFqTl9EIAaKJ1Ba6kOxo0QhJQUpW9hprr/vOBC+3pOFulbzZqFM
lIbObCCEY8/Ku8O+TrhTSgqnhiohqWQ2OMSWlhnqH1KTn9mRB8UjbQsUux3YXeZc5tU8ykzNo0zQ
ZLIF7SEH9xHSoHTpykxNM+dQyS2o8XrrYen24RNR8a4+PYow5dgXCyrzcYj1ZtlmQvtrrJpVMNb9
T7QKfeNBwJ8mDwW9aAISp6KushNQBa11jhfXr1bJf9TM7X62ExqNOn9680srX44sKO/H1q3RGgEW
sDFAoqjVA5D3js34V2zWa4rPYv7ip4aN6su0XofozQCYaO4fhwQEZcAH7EAGHqF0RU7gj9MCNOnR
98Z34yWw6af7ojaTHVA+031RuMnZqiV52lSg1BSrcNdrUvCYxSVoCDwBbmUcCtvnqEeUp02V35k5
9jmLJJuOmTwoOzq7kjE0MX9qkgWLqAuBBvs+DXlS3CuZGqoZyM7KY2zmggPralJlplz//YLdNC/W
dh9285+prjp2YzSC+Dr6NsqxfdTNCEU9UdIBoADDySqC29CJsG0XtI8kKkLAngNlZTjQEEU33t5C
DdzsT7LKM7aZp5t35JXqKFOxDNDLk1Kg/+tcmtZShcw5KtqAlRDsSOZn0YgSmAho8/Iaxgnt2c4I
/hDB45XLevs2SCbrkKZGv7EcI/naJtZP3ejcH0ChXadTbH8jU0jsW1HVFmgcvIupW+vKFFh6F1Oy
b4GFuKAl1rwiA948aJJQhb4oRuy6zGsz0g+lQJqRVE1W/FKhC3E7BRG/Nzrvxxh55m2W+M5Tr7tL
KxXJFxNZx8dGRx2HFHu5nt9yhpxPIYeT2Tl74HsCQUEOxxIEh0Y7AfzW75ynoO6NJZCyc6DHQGth
AnvIACkglV0PvHInu0xgGXxNYjUB+aSJdZmAtI0dV5s8dacNaWOrNpYhCGsOpM1z9qMRWEd2QHtc
MCDiWhGe7A7IkyqACqGDZxo3vm6j3DQHfvNW05zLeJp0XKpj9xo6m0fgoa0GK43PQMpeA24yeqSD
kYTIR492DsRNyN4tIiC5lMsxM+MV2s3zrVbx6DEArQH5+2aXlwAegG87jPk24UmsfFV0MF5d/ElW
2U5E/qUH8kJQMiaLGv/PXSQTWAM3jqCurR7RCYyCEWECaF/mqDQvcddJbHxqhhR5vCB3M67d9RTm
oHXIgIgeVkdmIDUdmXH4jAR8uURPWHwE+ZP2lDToQTB641zxdngKgASHpPKTZwfeHaodnwdpY/pl
h+2dHggVUtk7ZbmxusnakHZq0NhHAUmb/QpYXALSNK4n5oB0DRQQrFjTkpQUUF1h6frfshb3mW1E
KDMy3grutz8zVCqj7Rt7ayyO92LQ6zctBctlhVT117gfrVVXte0dtsrCnZUZ/QFbpTUqnB2xcdFB
d28N2H1L8/LTkEDQ3HtVwt9ss+0XtqujvY2ZFjajALUruH8JmWhBjZdxJG0ppImHiQrpMaQfQj8Z
AAVcgnrE0X6ULP3TyX9rY4/tPjZS3KxLbb7feQSA6AiMf270EALNZ4E7L//epOLWwjbck5saHui/
5OZC1ojPLIyq8wDjgu0PjuTJlQV6HIynKPQvMa4sWvRs/dECoDDgAEF7C7bxC4A9PuAt0LtHvqzT
kX5a1uiB34VjlC7nMXAHbWS8+gRw1bx9sPPYu2/x2n9lXEQ1HsONAB0O62BsADoeOdnMX+QdcvCD
n4ojCt7EMW0dlHnFzgOJZvk4pRp4eGCSWz3Q8pWKzoI+BKvFL5fK9Mbj7CfjKduIVQBYmzUU0QVH
8RpUcC9ujHSxhOvjthuhndXJlyCRmkB3C1nk1tFt6zPUk0FJIhfcb4BIAjUFDfHMim7fYyiLT2KQ
8l9nseWcogI0pCF5ex3P/MvQWHHbyDdfCyNLjhhaNx9knzrY0Xq24IHwblp5cO3ycoYEo3cTg+eo
HNBAQEo/67sJi0yYONgdxK/ZH3wpnvRN8BaFZvlfMdU8Zptc/C3NDm/whrXIKw9V+npR73pgw+/b
Whd3hsGjlaXX9SvHRmqUOuwnG5vdaIbeNz6lKFOMBvtsSKdWOkl87ztjRMd5Y/rVq7CcGwCEsZ+h
+IdTqPnOAoUyeH8MRCF5FsU3ZDsWriHyF0CweNGxb7KfGZqEN2CIl1Pp5ld0sFooDG4xlMgcVY8i
TdJSIsh0eyBbGjCmzI8th1da5UvGNOSAtAerwZEWj0GB1KxeIwdKq0AaAtWa70g7RNFFq4akjRNU
NupVWEzo7aQmDJDCAGQ8Q62fVxbxTZA5AxqRYzaXa4dddi6ZfGiaFvqbJ3QLumM0vnD04VNVtvL0
WTLeNTYQR0AuFb/xpjg7mQF2nN89u5GtyIA8kZlFl1Hppjdg0/xLryZxO2VV8BWMLgt9AB1ir4P7
UEvQHkfDBuBTqxIQUHsatn5wGHNHewDkUXLvePoXEtcBGmjbCXmxOYYG+C+Ub2snGmpxEb04Ammd
IpVgo4yHL91k9us8BtQ6aUXRfYlz1F0D6z3cYN8CjMF5lz74vHtrLFYf68BBiW/C4nsLGSkH3UTL
GmDzgAeVvYY09jrAKDAk8tcxcI7SZY9ltjv17rGUvlVZD2esFC7GAdAB9siHA0GInGMt5ivNYPWG
ZkJzQHNuQU//ZAMHYQtiOm3TlaL/VrUn3ATdqx2U8S53UPNOYqv+bvq++2LqVrMra/Ackrhw9QXH
nu5L6xjWrmy7dJbjd3AZFLLqxEMiLccrHLbksXOS9WhPR23sM0eFBFYi6H6jOJPON4GOVwCrwguZ
1wx4MZJX00cZdjAS9jVHbcGh1NCjTHIziw94DW6+GqwcD2WB3dwwBpWFPrlnXW4KBH4HxAIRviJ5
yU+JhiaADSkq7qP16l3da2D2pgMoElAVTuY07poMr5P2GlXn/dFM2uAx8P0zllHiWwtMspWGGLPc
9dmZUnMl/gdXckr9fSJX9ugH746AXdMWOXpgbsD/BH6+ZhSnIfe1J4ClYo8ZXNl62h36wAQ2RDaI
F7vEhiCyKwLIkLDKdHC5BuIFuAftbEVOvDEusUDKpWJZ77EGGQvric+saEYGdk65yY1NTRkrzNh4
irCL8owZyVnNqK5LXX2iv5FYWdFlqr8xl7ye3CjstZmyU+QGeG0e9DY/1KZ7AjdCoW+jGDlhqW0b
YxEm1oMofQCKeDm7zduR3dJZHDZsnet+uaRh406OtUCXbnQD/PJZRsbcZDa2iFL7p4pCHiqK56Nb
cLYjIbM/RlHGreYxdDgZHyK1wAIcHKBp2CZrdpPvAEijx94pHZAbQgVCEy9pVOstmr4Mp3+I7LA7
KrOs8LVll5ThxgLa0+x6Fa42S/z2cDA9ynBpJqx2LSOZk9XOkciCIiVdh8fN+0XoSdfigW5iJ8A1
cxDvZNGJ9V2yqXQk9QTwFO4D1LrhNxy95W4DUNUiKl8mVLiDjMasDn1YlPeetKDu83cLFeM/W9As
IMv4c4wrizHUd6bXlS80y1AW9cHLh+KeYsTy9TNzzJ0r8BiiKy3k36IDWwRNbQKLMXxSm84FtJej
oYILxb8ealO6nTkYGUqYE4AlTSY/laXrICn7my3WNO5dANsxwq7pZ7ZW5zjIiIJnpZli1GTGsXaf
dia7r4HYhVqTPt6jKpfdk6Iw0UXe5N0tWQA0L7qbEqCdvDsV9TDiaTm2i8qdsKuBm6lZ62EXr1UQ
FZiikKIAohQL/XYOHHQ5AoPYUTlR4EpDIaRyGq0MQL0yOMmAIziseFrGK4Dr1UceoOIFuK0gkDew
uboeMpSGfhCSEamRP6mPlTJPQXXv40UEnqRSlmlhXwKFKGe+RJ9jKqMPY9uysC2PqvL6SOGw3n/1
mz7fGl4MGKHStE+xaOwTDekMNfn+nqXNNjW1CNX473bKhNx4H6LdSZb2qwAqXgECjH6Bdzf71FoD
cJW8Ds1XvyYiO4qXJBOQCLDPNs95ZaKGMV2MbaDk+rM5r66Nhsi6nE0j6Xezr4qFXrFlZUTg+rCQ
VgYOxdlzHRStorvrYLlglKdhp2ftQ47u2yWqUgb0fsGEDjG8mk+8bNfAOkczwXunl+BnVlHkPJYr
/jEPOsGxrFIe8/gTa5EAUVpdgQsaqmUEwL/tlQeQGQAj0GXZgv6YKzf89OnYDcCl0d9G8d4nI1FV
46XgM6+rj6AAlxR9BOSlPrg66i4fEl2i+hg+mUt5qQ9KfRTqj/3P/6TPvJIGAPuffOTqL7/615Li
/dOg6dUVXnkB1ztAIR1aWXgeYU126Li1zMMANW5t1R2Scmh2LM34bVtwsdZYFjwwdOzhiwK8HDe1
fuZ5GP8A09QmsfHmvvCKcBHrzvA3Q8KI5SlHjxQAb5K+8b44AjVyKLiPzr0L8JmrWSrXrW9jdK2A
M9Hx8cYNVJ4/zeJaf/OhGv99EtNm+RaZbX/+U2KB2rLCtpsFcnTjJhqSdNvntn+TDnW6HQDMOp+N
Uqb10OocK+o/2pE2HPxktvsfRvlvZ/sf2tFVlc4Pt0jNu6wI7JtW4GUaPOnnNtfGM50Vtvhu67a2
V3ILWG0br5jcJcno4KLj6sae+OyubKU7zwZt379HBEHsP9x14dS7aPSMM1juANWatGgsB5jWTlT9
dACWUXA0BVaP7ggUpa7GO3XX2NFTb3UNak+QYSuq8pCimz9a2O4x86w4XFiFjv1rUXwr0VqMIra4
+ELB2yEO7/q6wB6HGwLDEAWqYNkC1kaOjZs5OIhVPwYP3QroQBNqXRDc93D3oT/JfMDe5SW4wYz8
CzCeAfchg7fvwQFEfrnyAPu9ZysDhBYFB2X5hyvPUFVBwdHwjCuXwfUJBY4oEQsWFHyQwenK//ix
8B5Lik+uPPkV/P/rY6HPHC8rK95h3R1XzbAvsb68jT3fx7Z3mD3htxOIGUVu/gTqFxIo9t/TZDyj
91l75h66AmpQbN+hjbzZJVH6D28HpXizd9QdQA7sKG/LRm8tsFgu3jS35nYN8G1ioGm+zz0AP1XO
rcmqBheVmjT3lXfuoE2arpyF5T+8XfMQSG90dX7wzgHsNF+58qa/O0bd2boB/+gaXMio0plQ6TwC
9fbEsUe2TpHafwIWzptT8+5nETpLWxTVmzZF9TIuuXY2ejHumgzJDFSAOefR7Bsg6jXRm4PmtwZf
q58gegSBXVk+UXwbuFTgz0urk48VzRy/HGwV35XxAxkfHefaeWTxuANKloH8A3fOOnZsVXy6KAZI
UIqP98jL9ffI6m8j2wAGkNvco9fQu9eAnHKfg9N8lzojW4Rt1qEvs/LjNTciviYbMwMEEDADnYUT
MH0320wGIAstEZzIpNVQm1j/HchoFBLltMBoduv72Ro0xWBSQx86diJ/zWqF+PoDzaYGAjTcSEGz
gFPP2Cm7ETMBSjk40XWIDhWPmSzr7bAkpmnkH6NCVBNIqnq761deiZ2YwEi7ucWLmqJyuz/wEeRX
Sp4Vab/WvaSaW7Qu/VRCoI7EX5ATdV2R3Epa0P32YMBSiqEs272boVCVZEoh59IBuHhSIheV92tL
K6vVpBVmsCiRt78N7cs8NAUZc123F2OKHAwNSdHJeehvUtcjs3NTNIhFOubNfS4PyD9lqz4wsDZ7
l419ms+yIPb4PSmmP8ncocdDOwvNXWAZMqskXmnhZ9jiG94Yhy9RhgcqumjDXTD2xhdp0EVR8V2v
jG9JHf4vDCZM4X8yRWvqr20l+jNebfHPnbi7iUC6uEobpj/gWWg8OBzQyqmIbkgkPB/71ZkNIjnT
eJhFCUpTRMODLQ3jitv3QXVjl8OULyli2It8NY/boXgAVEyEmkrEjoxJHHvQ0pEnHQLQAl1Hi8Mb
QEvr2LqX10fRrMDI7xpsOaArfGVp5jZvs/JIB9wXlzMlQ9tiVC1oLPhSNyd2aEj0QUHaeTyaTliB
bkY6zec5mijm8L+CJFhmHj6aXIdS1wHM03LnZxz7fLcds55anaXrvB6xzk0q6xmN7s8OL5tzbqRA
VgTPWzqZ1nOEwoRj73agD5BD1qCd5xMnFFiMXxok5P7o1GsWWCuDBY+Eht2JsN6ChCifhwLpD3y4
UvF+KKebOnTyDxJlNeUoZCwzbAmSvVJcBSeF20WABFCGFSDR/xR4lIEdIyo31zHldeF9od6a8qp7
vwL9WzOA9/E8ZNXPWO5yTmaAFhVtsI4G68NngP7fADutv6/saZJltqPc15RtzXdj6L3RqGcjkKui
mC1pGKIjaN12EpVE2qICIVxSwFDG7w3APL4HtNkzzZpk0RyQRhQQcAUB8D7gchWQrjADpxsoTY0Q
v2mdfYtObPtWi1P7Fi9406IVOtugxQGfAwnHyrAPSYRy0nc7ciNlzlHnPQCJZENDpdDxTnfAIvao
5HZebbB9je04YGiewoDjl1fz2ucC+3U98Gp+THpyGzVB+VIlgM3H/gw7JabLTynSfLMp64J7dFbN
pg1qfj+Y9qhPW7FBMnBHPb/paF+wmNhb9IWSVr1lRSs+WuaN0hvgmn+rn670YejwGw1FhquLnh5+
jYMWVfL/XM89YEySvmVxcyM0tMWgZQl4bNiPpc+OPh0D9TQirMVx/ohJJtqEbwx8ivMnzoBMcvnw
pXWQ4+lEdnGBsgdA++DWS3X8mNNnS4cQHbDrMK+7VauBwy3NEm3e3gn7cly0joN/nywc5FKbSy3t
9pAxaalYUA3JWPlSuSANP/NVWjXRla+KHJkguTcibA9YkdncAYy9WACDNNsNdg+UTDV2pDqu9RAk
YtW6lruZfhugyyu10GWAjb5y6XWo5qus8t6Ru5Cu1FrWCHx+dA+XywBaz+flPQMw8GE0gY5GCdII
JAp3AuUaKj9K8qR1H20THQ9zktb1kwSgUbW/JrtGZl9HvEjtMtRPf/B9D0dBZl8VSnqR/xSweA5H
kcjYbJ3xOpxj1eg/aE/hgN7mPjRey9xHu5EZNVt76EDPlKYSmU5/cjQjwGZIB0hmKY/xlFvgGy/O
IL0EdpPs2yJ/SXe7anzsWthoS//6e9xIuHxL/lmE9/Tf45K7ZWKx/8e4ExiDjm3Xf4hbVAbbcNBs
YOfcQMplLNBBh9q4hcuN8oaGqK9c4u3CwdaYh9fUtLurpRUYbPUDE9O0JKu0ARR+nnbjVsXwZYwk
d8tny2jnGKgbbu/Horkjq9Fw9YOQRR6Wr1fPbSmMtceNcUtOroalWeXsMr8CsfYoVm5as1t1CEyd
3frZ9BcrI21Hck+KSD4gSbGuXb9fjuk4BisK4ohxNQ/J+t2XPPQqw36EXTI0jPpTv/TH3kVtmJyz
KUNxwnp4voJydHepC3wh4WbGqfKAp2xi53U9Zb5+AgczqlAAb2qcSE0H0ihDJaMzVLcaJzKZFanV
LfkwDPsaWctjrnFsvID15tkd09sBsJI/kiCUVNH5V7922EaPQ2tfNoZ3LlMwhJCFbHfzwXsFXExn
KTrdu82AoHu0nMxeR+U4PWOdfuuBc4ZioUM9+6ph+bJpLcvcozzG/z2WrwXmW9UNznIK0HtLsUwn
ACBdEQMRCN/kznDRZmEil7Gk8cACfl8B3g6M7M3nMjdI+g2Z0IG5Q7AUKMrfdNKXAlzFI8WVTM2h
4pGvmpdM4rDOFpfNb6ENztryhq02Jt1bXyYgXLGZ+JImMbIwlRndNkHC93kQejvDBhVziY2sFTCu
0HQ35M0icUEDBVxsNBZHKMxiosdbrOjemJtPC7MQ/4iEXil3jhThh+/fI/XJEL86k/Ey+GxbOGN+
0JqsRNU9Di5RYtBpgazM2q5HtH8CjuImLh1UfZOGxnTm5OHORE/6QYlIrsy6tgnWDgMe0ZVCDems
HKOdLiMh85Ady7DPHoZAT7ZRgspX+vmxgjbZmjn2hNVQaFhN0k8XGV9p/+g79bjhO3SnaS3gtbU6
sJ7zAZAbI67gtrC0+JmxNYnRjlLd8CkAxb206hIwdiunHg0ti4ENFycLUd3afr5ySgyLb7wRS/Gg
iJqFU49/0/1Tp1q9kmABaxrSvXcloxuLZFo0BWsaXvnO3wvl5zRVM38vSIa8zsVvvrdb7e+kbQcA
7rEwR/M9yC06oK8CMXCRyfd5UTXlNjTTdEPDtEMpDzDr2UnINQG370TQT0+5iLBG/90pSXi6Iat/
c2oCK12IFrzB4LCvd+ou8KI2GlEm/92qg+Q0j5SWzlCHYKBdG+hmNAzI4+rO+xXgSqyGFAQvCZcg
SmEDUh18MyBpZqmXbkXcd0v1oBhTHcliktGDSI0jJ8GDiXz4MHVL+ifRQck+2HhojV7O/zSKkesZ
wJWL/rtfFv1tBTStM+hbgLXqM/Gt1IZgcaWgUqFaKjJj7G/DvLh4kMLz9YsHQ6vXOc+9ajErItBx
kQfN4cg5SPHZHDQ5/gcXD9B6T0D6Nfd07021twffQXOjbtvfRfTHJzWbrea/XVpY2tDcqHv43Und
slLkvFvN3wi0K9BsyhG1mR8ugOTSMfEsaz+ZLTg+tqwok0XYFP3etp3kSyaiZytM4zdWJ2LRo3b4
LLIkOdWB368MqXBTlIN0evCKX7wCuGv9xTMttCcfO21vlZ//2TPmefCqV3m5oTmR6a3R8CxSDtij
0v7itcVL78TxW9sVQHtxMucMWgd2jCe8c5CC6+nC4E7yrRtYuhn1eNq7eOw8vnvqQQ02JOHi9VF6
AutRrPRYB3xlgm+uZaTftNi+eBqGdvFsU/4lanpkcGJnUcT4ZbVjcPLpLvaWsz4Q3/KG2bNiQlXH
nQEco0WT9eIbQ8HWtYdSNCMKNq48aA7P7Yd9q6MCGVC7zT02MfvbMhuxuf0rDcWKdhZVTJffGzkE
ZfKa7MnM/2VB6S2vb/lyihw/MgGTBADIRkdTKmA3QLlgFl/1oAgOfl8VbDGUHnJtU8dXbHLGc4Q+
tHPl6xbScWIfOBpMSCHy5quF+rvDLOOVcXGbx4NgswsZX2xY9TW3tR0Q3oyXKQdPT9fWL6gcmHZ6
jSrhHrgngCwwF76jVWh6aqdd72J9O39Xvc/tS8iVvSnjkL2dfg/HZZl7XrQIK20xn0mQi2vZ71rA
USAn+X9n9+fZfp/3z3byWv7DVYX+8GoI/S3u7jrAq6MIPWvOo9+zV5vZ5dIUU/8wsq7ZMMZRndEw
52AZybity1GccZ9Fq1iz9WcZAhRh0d9/iANmtf5haMoGv94xP3nofpnjJEkuzn2POk+K4+bWm18U
FKe3By4BI7szgqJx3/0hImx11336PfYqH3Ck3viQVna2rVEqdtCynN3Eug0EbrTgP4dh/ULFn4kj
ncZkdipYDtyEcsy2WLEiXcwHdlMPrbcyY5E/21n2QmWmabXBXw20NtN9dtzS31m5Fs23BxpbkSr8
Jc/BUznLB6v/IO9EBjYQWVX6u9x5j/Mu71AB7TNrBW457xsKhxdA1Mm/h3hjWbZOnt3xyNOOoi61
Kwvc5s0S67GLRaK1gB0CKCC4noAEOiwYL/Ij13sX3Mm8mHuVeWVdhlTPCrC8j1r79+F/60u1sFfG
FBlfxmJZxuwJWd1oPZZ6eYjyWP+Keo192VX4fX2Xx9yYvubjAKAvb5zlocEv9iXkZJ/gkTXHebev
ZRwl/4/x1byxjI+CJvRNWla+sgqjOleJ91Vzm/LZBLX4PgB97SqVy1uA/8ZrAeoAwFRiGNrY8wAi
VXFLxn71BVyi2le3Cutz7dpfuVw/A7Hf2XdddAnhhNhmRDdSuYtliMwEWwuFoIh98KhZSfj0fhVm
Gh84b1HT4vzq3VVdvFMKOtNhKpoVaZWi1kf8wIKFxF9qToO9CtkHXOr8AJp57y7Gdu0OzNfNCrv4
IBaUQxu0Bqve7s0Pw0Y2Ript/T50pbEaXvkimXfRagJoQKQl4wLIEuhiR09vhSrOyqjY2sjc7GkK
+pcwRf4w9dO9o7PxNcu1fjXY4HbhXd8f4ya5mOYc1Zeyj8qrclDtAVZZ9OmwmqbkYoqMzM8e9HNL
nmpiXwEe+QH9T3wRJ1P+fZqskzC95LmwDB1AacU0W1R+crHoauekNSAArNFwtkEV2rQCoKJ+oJJ7
IdBtajdBMQ+LnCen1PP/0ue0l2aiN8vRiwOXWTET3HSnrHT/4oZrP2lxr9/5kY+mwTp+G/OkX0zW
4J/RKe0B+yCVayDZCFv8beTYldYrL8ab/2jsm0Y4j++OnY5OWbfLPjqWFrY34Tii4HJ2BOuAsQ90
NjuCi9xZAJvRAwYyXxaWpFXyM1B60lkBmQ/YWOyN6/XlTGrtml/srrX/2c4uM3zBeSfKfQAk3YWu
ddhQeG98SCz8ovJu4kf6VDU/ZofZBCQoc2+EMpk/S80JZpPCBTzaMIRIj1UBO4I5mh0LhjzrQo2F
qC+aMPjppqF3IDMl/szUanLQa5HNb17KNQ4BXDj325hDXRxZEeinoM1wTyCpbJxws+snh7NoVcWT
jTcqqJE8kg3K8tSnA427FhyPZESOpBYVkHDB4WJsmDDzc4yevW0K4PclclNauU50EKFNQ38ChKrv
LxJU/Wx7rNGXEYjMz1o/eQBQyvi+cZLhRDIgO03rqAPfiOhcFGpHVocKdF6/ekDZ7y33pQL37yF2
S3MV5kH12lttvKiNJjv7Qc/O2oTXHyknb6vUOhS/Y1iOy0l6s368eFNQ06kv3i247c74dftOcjX3
WO4tdEdOT0D7bB6cOkDiuApC1OBV1RY7V9HjaOXsLozRnytHdFAW5BD5Q3DnpHiIRAUI9GzTq58C
7VsHCO3FJMA6SDWlKJQYdoD3x8ubrCJN9WZ4CIqXKAQt9jIEjJ3EoS4OgxWhxBTpt2vbxsVjX1aj
ki3FjXswQc4/pwnLjf1IDAEicMXRctEKN3i1c0CJyUTDAm0Aw6pxbeClG9GhqNm0teycgQGQids0
0obVkLjhS93bj/U4sJ8ShJ6DiOgtS4DmUGOBcI8+/Wk7FD3bG3UlbtHTPs5Ohu7OTuPgrVrpBPoA
dE53gXtvoJBjWxQLs2r008AtdKTJV48I6ykNTRUPJB9D/yIvU+/Vj7NulqPyzFwCmefanuQUJ5Hr
snf7vOyGpQC42y6NgURwCxDd7ZTx7ODkExtuDT+bh+jCQNap5eXGNfLvJeAedobHy9tJHugMKKNg
a6ir7w7gElHbiZGSz2aacz9xrgGeaAR0cc+mZ20CRPIhAFPPTg11H3upcojHMEpqIr0CFiSmUTEt
PqQnrNqXdWZ+lJPFrCyAiy2voUEHP7BL5CkpugbsRkpBl/hJuNpBXcClP09366ZaFPrYbaYkMVb4
5mALBHQxizT0q3sHFd+PemF3wDyAtjFjaOumw9ovq+6jukYmxAO5tlN42WLIbPfVej9rMvsiU2dX
dkAVq18DH4mOyKrDI2WSOhOwrgYHX3NgBWcnqL8kMt8UtoO7a/GGuyKr2m/EEr0o4dHFDuRzhOsH
Ttt/7VSO7KvRg8yZHm30YKSzrgZerGNza00yn56G9GAkNR1oWLlgBCZDFUE9Kzt88ZfI3wF1r8Ij
0AViz952LPzcVXG9T4MyWfKRO4+unduPD5U8pbGyJpnW1f+w3lIcZe3pHL9fETiTQSh7B4CT+iQa
ZKeWZujcAVmtPmEbA7nvuta3IEi4KTz0sdGh63SgQ1od2r2NOLpBDfNFQVpuusmwuLJRzmSdoSr/
NCRbPHzHZVt31sH2QkkibiPbVA73gVsaX1CRtySxObYAqkXuHhyRsEpQ1rdlhrDW4zDhPdZJxBJQ
ttYhKrrqmSOGY0zDfWv3uorRY8V0Ezsj2qKlk7CHfps3uYX+RoTU32MMMVY7ZTmBTUHXhk3rA8N4
zqXpmv3b2JRjLvVz/onsXSMEUi7l6zRgXWHbEMiXhNVEeEwetuKXwD0zkBUHYhMBMgkD6BAkIzAm
UiD5AEC0ujK2Ska+NgpoZt+reDNG1MdYwHId/UeOMq67Dsi4B62zbgfRy+UFnz4d+gA8RLvZFGJr
S3rYk3Hx6CwnX7R13G1iCV81SVgrOqNDHRTuPEwJH4vUeZeGG78H3YEyzAjhynj3VnFmDVleOarg
AU/fNJS/yOSb7Ue7bG6GRynZDoSpz/T8oifX/HSz8D5IirlJXpZ67Zq0fL56OtJDlJQyyBCGqb59
H86u75EqLKiArteg9dXUnCf6AoukMBaGmw5rGn54LfpwSka+Ww/rD0L18FAvWRyklCjJRjSSze9g
14EHOaUyIvX12xoJKRpNC3o2bRG34BMHKQbazyJU25569LsiJ5n2z01YttuyCviJFLGyIaEHk06a
5NIEfJxo4ekKtMfiTsnHclUILwJ5De40ErV0Bjmghi7yWSTt01/2H0RSnmFfmeJQCHWQcoH7NW8C
A7NGXYR2T2MXpKDkvNz0/vRxKLVpkv/S6tDauavfAIP+rx60udsx0/LzJA8GKCpQN8JuSESHBgUj
m9pm5lKkOr5B0szM60LZKjl4eeNNkbgmQBMoJC/XOXPFOgEIKKgtPSzV4gR4PEYy7W1Lm5aVHJLW
FiZ2nVl/GZJxk5vm19SeXhsdqfNhYO5rjp80mUVlsQWW1sGzt9hacV+Bf6F7IbICEbuIf1lzmVpV
4t+sVRCyRqciWSvxL2ua0kuHq9gsKd0FPi78o4oYtCZtYT3YIMXEfi1WuJVx02vV9B2smSj26VLv
HAxpsu9c151N0WAnQHnSuz867aaVpl7Nsg+mFLVu9qlgDHWWYzS8ZH4dHTORWxvgzdWPOnq1Fz36
yH54/DsgntlP9DJ+H8q6fmp4W6zdPKxuQtA9H01HMze5lvBHbHkqH3OI2E8rm75PeON/mrJJ8lD9
8vE1E0Uc5fil5nl/mBJvncjfNyTAwg8HJbOAuHlgOeo1pBmXP4PKVplRtFK8+SHQfwO852+Ir4so
vQZsfN7SWT9gz520CSAzkM+VxGGkKbjXYf1k8FVUFa/t5ObfHcBo6KEo/6rqxl01XlICr6Hyb5Mc
L66m4Pn/4+zKtuTEle0XsRYgQPCa81izXbZfWG7bzQxCzHz93QrSSVadcp++54WFYhJlZ5KSImLv
H/oYL+wu/tiiL4JwB1LZeJ13YbIfbAPY2/TbXzQ2YDFTuwa0m8DhOemjwQVDhVoM0OWdTLMDoApe
45RFVd3YUWwyCR3YUXyzqiTKaOgID0hChslATlsXQOlTXzn6ttmRwQFaZp7mLyApi47bizAL++lb
TLaDJfkR7C+n+Zs5fWOvcTsXLzZ01h7JgmIL2FPs+VK+jU0Kip109k1skpMtPTMNCxBaLEYDHd5p
ndrPph09Ai4LpQ5Gbz+DOUlfpx7oXNzEtp7xBfLPrEH2WSlJhCaXyZ68UXisr13GGfhxEKzPdP+c
9DmwcDFiNt6FYGuvFx842YPB1hT26kTxSXS1J1Fi2Pr6nb16KJqELuj1xjqds4PWTUhfWOrfGxGK
MRi33G0QNu1z0zvtCd0X39PMaZ89HrbPYHv+jEOt9EwjUK/WW5xjJatpyIfo2c6RGYYzRXgXUCYJ
kJIRkJR08VkwBaQ56sqptm2rxStS4stAAef5KeAgAg+VETrQ0JFQpqC2rL/TM5Cfekp8/tMzjS5P
6dwG7XHKrP6e6Rns1l5GTe9uaaLrn01KMlMBWY516vR3qj+7V09Jf6mhnjKq3gf84N/RbFE7EofW
Zw/lx+BLl/3JtJDMaw2vAlBUjUKhyAQYkyajJ+x8cNRY4JSDFG5hLHUsVb5gU55vR1ZFO6DTp69W
3mzJgEJigd+fZND/Q8jKicyVbN3xuwoJzlsT7O9psZWmh0UXUmavuVZtyaBzsnjF0PS0DoXvLiNR
9mvdZ9EXw0nR7Y46H7PQfuhAuH0Zep5tLVbXezBhFo9o9eT4M2DBgnDBGrCwuwU4t2rO27uadzow
UjvQqMvyJpiFYHYQWe+DuVF+CYZW1ykYqur9pVTBkI/UQcSMJ/OS3noaTesR3UTg6jXaH77D/GPp
lnq0olsjymS7qdvGR83Src3HhmQTBvWPUvTBGu8xBTIMIqBvHshL90Qd2TJTMexuZzLJ1E/FznIE
oGKuDJQFB/EEOZEsAzvpB04hMC2WmaIBoWis98BWgfL1fRAPycpPQnlwY2ynE1QTP7XY0B0yYLWs
M/BRfcvFgF4gq/kr0WKAh4CH7Nxzh4GaEidHpABmw6bRgG+IGhJrw1wgnPpNgVrWDNX6ynOOXYxo
fE5l/j42WFJRlB41/2Ns4Rn5Ey9APcBSvQcqEbBYCb+givtjkrrRp7FDz5UeiYu8VwfoVznZE26C
koNhJp7s38YhucPYeJjlNUM1fttGnxoh9Bv5dV6yp3n1PEXtMrghFkUJXnHU86BwJTN7S57RH1Ys
6hqMOSUaSdbzzo1kgGW9lUWJjIAQDxlt5Mh49p0WtvOY1LSNJBm/+pHzH2O9m3OOl3dmuR8yN1kk
lQzv6VL58rvFnXAvNeMiIjnYNOpVBWCc1cjxxVgF3GU72Vk/wSpQgxoRZzd3HCj+v+PkY4dqQqNr
vnNnAAnfVUFxDU9DboaDa+ydIgVTKYUl+fwMFB+A0dYIWhsVtbOcdBEUZvzQoYd37dl4TTR1VD+l
eYNeZAfcAkDsOJMIh4UA6GzGSUei2YnsSebpKBgQ+a0T740n0tElQGkKuHH4IpN9dQCTcYqCeuku
saYQ392mB7ALkreJH4LTr030lyhOrQ1why+2Cj9xtmVmxm9sNeGzyTYB5js4BcAYnXs8W/iqPqcu
g3CJ11J253OhPwShBn55SrrKBDyfDk/veGjoD+QxK3wbCk8pZo93ochj6GUOFg3iisVxv302jKjY
m3rsTJsTGo5VgaHanOAsvNgDTNCZdjKzMW1saDhryXgKpXzrOPrJ8XoaP+elt0sbBZQyMIGugSR/
EKzNH0LDxp4MGx0djNfnWd6ZOnasLhfgP4PFrLjaznKgwZlTXC6eSi10/7JL69GPuua1zJhcB4Go
Tp4TAQQEjGhrNF8DzAFFqfQfWFXOZJrjFO3GFDgRwdpUpqC3v6vws/V62aOAmTBdpmbPXpPUX4Jm
1nvhAoh7gxd/y5XYyQGQyssUuINq2GVGjiboxDw6ih3i6gQe2vCB19k3EoPq4WOnuM/6x7YbdiZ+
oxcAp+l39Fag90OYgi6WZJd9cYvyjyxB2TkA987E56tZ4u8CB2w4C9S6MzH+zjy/JEMi8+9WC7ot
KQ00sQ0TFTDg9ExW2cm5QGXxIQi5syxKN3spAPi3DPr4ckeyWdvbmoOC2/a/2b2L0iuPUfm+izfZ
JW6/AFBUexf19vQLwfvGWge9l++HOM1fvd6a5B3TL3IvSI1zl4/lQoOSfibeOYHNa5LPTg2OdV/f
TpLYIEEl+UeTWGyyr7qsVcBQ+iKyhXgAOcFqYAXA0iw9fI7KGAQmeMtuSUYWmq6vUuYGzyRCV1QG
eAxwk5CD5+nBpoh6V1vzEVkBjoTCdDRFOQeVX6BjLM0JwK6Ar7SGt48v0WEbhNIZHxhul5GG1Bxo
E/iOoLxomKgh1UnQ0MOu40Zbh8VlKD3k/ubh7EswYPNwjkzGTEGIzdp5Ipr3na+UXb1s3Vjbk8e/
DVB/8Gh//CsbC11lZf8Iign5ImKQUwr14sZP2jJMKv276D1r2ZVedZ83ESqFswhsnMrWj7IPbeOo
qO9dNCzf2AJT3DEWRR5kz+DqdkBv0XsHm9v1GQBOyRr/I+3ntGz/GozC/2UMMboyA+8HKn/MBdA8
02e8tZyNxRzvYLntxQkQ493nyqz+UuvaXzoq8nyvc394MjQXnHH/qX9NUMe26TgAndrAAuUF+st3
QeWCPKyP3dXoueEnHJ4OSITa2nfe5Qe9STkgFbD8xk+488uJ9G+O11VfPB6Pyw5ATo8tGOY3oIod
0KeMkO3oZu9Dlnk5LMB9O4VsDQMhA4QEyZnzi4/mTUjQqQKz5vqU0iucnbT/Hgwte+77YUnY1TQq
JM7GVP3GdTTrSujm0Vu/FNAdE+S1immgpsnaedm5VKduXS/Yi+eca/VbRAPUjZBm1FxTaW7MsnOt
jub6i+aNjxkI6xmNhMsIm/JjK+xmnXngyR4NtgpVKUYny3AJ8LPo4b9bjFGRH6W9vmTfO3edV5a/
iwQo3LgYn6gwtAQh3MKJuHffdi66NRqWrkhRqc8t4AW/BmVtbP7R003BOhbUQzoVoyYpX1pOFk6e
ugzATovty4EFfo5mmEY1t+BSoGLjFDgAnLyKWGFX97Zp5rM800HtFDRGdArN3EVapWIA48B/Hw3R
JnQ7JC39J5G29jK2SoJWeyqM3kLReIET58cgsdeFHoBFRd2NZoe7MHduZHFSOedUREBDVsdzlIgS
aSZWWTGw5ZxuIgUN5zSVXXdi1Q71rd0cpewabVehHsHGgt9fOtxE46wj3OXoe+aYoxtOA8lBW3hi
MetIqAFJ7nix0uvhl5EgM1zbwSfh5/kWewKBF7DKn9xkO94nR5Iwnszn3MhsMiVW0DmHHVzlq9If
Fe06w9D3P72ctZupbITqO6ggZK4PAVIl9rphBIZi9OR560S1Be0/rDUho6pK/TX4rS9VJzbY6RIv
yE/gp9+N1cCPVoimOavsOqBTQRYwjnM7yjIltT0NKTEg7FTlliAD1J57vMkTqMN/5WprfrVgTFhI
6QJpOs/6s8zdbrpY16HjJiD+4uh8VMpZbnQFaB6sN9rJv+huI0mwCpP/0AMwdfF+it9amr9RpRIa
vv34F6pwetHUcidT4X5yR/tMtdFjCDo2z8viex+QZ2fT0e0llVs3kdxkeN+//snTSUS8rM0+ujdH
1pxRoHzx7D2x0WSpXTyz8dT4sbmcS9hzA9QNZTJowPj63YlBMgMrpi0Vq5MCe1wfxWEh2EApIVmZ
7DKmsnoy/OdYc3MC+f4xPsUrDD5s0qhplynOJDbgFxEgf+/w6fDTy4UUWmmK5SxDZSqSP3GfbmZF
oaWDjQ/oGyHFClXABIhi7+OTguKbauLO0JDojJQhjVtpsTVKrzwACiesRL3oaBz71ODlhm71IDOP
lQWyQVQWshXJ6GImwLqabGqJ8sUbVdqH9mJEYhknFdeYk1OfmUgic4B62+j/GV6KoAiWIyrCV+OA
zPZYJj8LDzl1GiUF48s8bLsdDe288DZ8aIM1DQdQKR5DF1xtNGx7RzzoLsDEKZC6gFhnwUvpPJEI
LKQ/ATMR38SubLPbRYkBUxV78MRt7KZBx9cUu06m2DFQBpqliutUmv1EruqZQcvqIGEuf3RABXgD
FUyowTcAwl3L2TJAmx44thuADJP9dItv3ZHMmw+DzJ634ZQTuffecSy74p5KyYY+RW2ajsM6A5it
VBsGRppmi68syAVVsdmsuNomVGY225HbJLzaIJePUrTZhmKRIQVM3fik+yjSIxEpY9O5zDuVsZEw
zfNTxHyQfWT9TqoSQKTAACiqW91N0WBliW+N5hcnqhkMlEWcuN2ChnS5WhD48RzjrQUIRsQUQ+ri
EsOgxuSrPzmExtJ0wWJLqV3A3+NlO+TjkjK/dWhjX947WXXKnEG1akRhvPICrAgp90tGNynkrB8B
wWc77pL1DhN3SSQPQd5Wezl0DipIM+fUJuioBH5/DggQG7TCfjj08fPVMPNUdRtZpp2ChlI2uXAF
Eip2o5/4tzZ2swfZ2eVdDPBSGtGF6Gr1uneX/uA7+LL7VCkIEhsrB4iBIrOdjWe7G1+7OV0KCkDf
iD7drDYOehjaD4DRRppJLeZcy9+AJtP5EnhghAQWhXEAap/9oHkAryGLMAi2naHbX2QC0kfdq8TW
dvmpYwVac1pnODv5AIY/ddqAHwTxtUQWgdpWR5wdLIRw9GcUDoOMz3PMnVUx8WTFdoeGLXS21rW2
1CSA4kUXX6IZDm9PueiCdW8BNlpFo3bZCDAZiyZq9OdGghM4ikYTv1VxOUUjk0SgL1uTLgr2fz8b
B6fxmjd5vBoL7IZoCYy+tPQcF9hj0CKYhgXgqha0DJ6HwPLHCl0Zk/bf+n400exbqonm4bt5/+gr
DNNZuhGIsL2mATS48Cq0zCC32qsL3YGHGKV4Sou3I7Y1bxVkol21ZDy7ZdjITb5zZDIhxRyZtHF4
Mo0GEO6qzmVext0s+pK5TGYqhqkcvgXl6P3HNpP5u3DRb595hm4AOkletFhFS7RdTU2fRaGV57AM
D1MVEw0LJzrQzz9dumSUZDGNqOs5E5NoXikIJQocbT8vOt7GiuTQ34+Btwq6qlwWjq6j9f8/70Kn
K5ejERofaskD8ObGp1jZ3UTxE30duiXb6GBZvfO0dGfUcXvU0gjn8epCckfr6o3LQoC+VI6CrlAa
U3kAY26XJj2W7rJVYBdKYV2ti0TYfGWHPj+MEodIIYjdK/QRLE1gFx41lSaiS6NSQx/JalDNocha
+aXYK4EnWyWVyCfkv73nOLNMhu5lKuy1gC3M62QRGc6KAdf72VCXyB3dRRc0/d63og48MPVwsIBU
vyAtXdjY7TsGCmMaAY9OWzO7K9Y0VDC6D6BnBZczogGq4BIyFma/p2koJB8GUE+gyhtHsml7Ey7z
ce7k+mWxpvkpHDfsKVwB5I+9zYNiVaP4VKGh2XH1qjvgtNB0nqy0TnPv48aWu7Ks+71oAfiYYV25
kpYWfR65E6GjnY2/fntnFqrxrt44Z/Mmbx6m/T5w2ou3ZQ3RZzQaRgvwoAy//PpESGz899ylbiar
7upNc+dqbgYu3lViVUhS33oTAp3yznFM/eWdN81N3vTktXpy8m5FMf5qk3nurI6RcB3XOLxqTkaY
3k8tiDTEVuFeUkdi7Bc4tjS8HQE/SQf08zYQlQkZSjPb7ByifmCCjUrQzLOKK6CjT2O7e861FmfA
CkXK9NDSDsIdtDQQ5pSK5KpIFLcYAWXkWsFkO2FMxeISLXE0wEoZ1hPXsuGRlBStMUd8dglzSkVD
P0p9TIPvOvpSPiHVDB69DnzMo+jaV4sVCxzm6J8qliQP+VB8cUyvfS1Blru38xa1j8pKloDjk5pn
gW4dQztD/Xctksfa1doXE5klcuIDOBItO/IWZIUC4nIjRxuQ/SqkfDsxB6KvpQf6J4nM8wOv6i9T
6IYH+0HHOSo5FYBpvZm4KzzgSQNq36rGFkd/zfR47yb2KpBUCTUxhXRsOSyEDq7gLujZcWIfQD1C
s3BD8EGWTWts4lJHPYMa2vWQgCu9jF6BkCAOXhSGD2QXehaI/TTz0cfxJixCFj7EokTVql+nG05u
ZMiDVZ7F+j250oWmyG1gi7NAL/O1N3qfg9gQh8lLw/KEIpPxJGNyHNAinqcbeirSTM93G32SmAWO
jVT0avT5NvGTbGdGsfUQ1KW/Ea5VLltuAT+8NbmlsEAOPTqgHyaZ04F5KDdK5JEhowsS+9gNp4UE
KlkENxQp+xs7x4ucopJNgiqWU1omhykKyWLHQJ+ELM8+EGBQlDwElzCkJd8GNH6r3tAl6vLtLwPo
CDaAwyzQJoMLenABWPbhOAvG4ghq4YtlA2ZddKVfx+SjIgLGGkgeFGeyKQN0M08xyXyS3lrczHqN
QPFifDjB1VsFa2A1oF4xG7MD1nkljjJA2opqQODqQWTUWXke1OitiEYkV1aN7EBViYzzOrbSYJVa
Hk67hjw8050ITfT2NzbbzDJSvLPDOXEClPDA2pAiVlHoru2bYpPmqJ2TIOSsLSBIL9RdgvPrCDhO
DjYqSqbuJtmsteLfstkuaflNFI8DZD73ia6j57ax70JQqgXF8C0CuiV+7MLgYPkgV1fyGGSv3zgw
ztd2Wd7IZ3uSe14ZfmYgmSN6+zkOV3IVJzIB6MMoV+WD21RUwvvE836at+78FGesTXQoS9P7ZENO
cQpmpevAM7Ew+m2fEQXDW3vUeU3POdvbUuePNlLeEZDVtmwsAANc20CWCvvyMpaiMh2g4+8yjiMH
HHLlj2jf87DroWFfOEc96Y7TEKQJ+M0rfW3lFW6zGtTwQ7+g0LC+tHqQQ+R5tkaxY7AmlylOF4Qg
CHBwDtseaoZybnvM8OYDJgZQ9zvj6A14A/uOH6/Rl2BsSNtwp91XgOJfkhbYMPW9ZRbnMsZLkyws
AeqDXuRPJJqjkRJkIckUjbQAOWzVL36xBDxN+/I2GlmoaB0afaZonYz3YEXftigufqkqoFAZVpgc
AB3a3fPAYZg4t77rnYlkDQpOeyNCm4jm5C/l1daMrXayrcD4+b02jWU31PxnpmvJYqzy4kW2qHOh
uFLF9UuDLcn2g7izbWTUF9t/fIasCYCUaWs4kMlAHPAnAoN31AKEBqcoDnRFPtBi67X53ywUgYHo
3I9jGJm7Z33qPPZySHe53XRgkQVCGw2RxejAYoDheNUS6k3k2+lOb0W3ItC1zAY/zR99Z+M58uxb
SDAlFKUDRF8k4guUNz/gp1Cu4wJkKvMdAI4kAJ4g+6Md+ZL2v9gBV2orm9oD/iSLveGO3qphxLOl
A4brLb1p6aVstHE+yeZ3NKrNsiXAkvqtGWfoi5n9prGj9GLW05jiUgx3FP0mNdEcnYXm0SsC7ZeR
pwf0DopvnRExpIhk+SBr/J9Vtc53RRcGD2lm8KXEcYBKJx2pg045ddIW3xIJarcsiuRDM1rjjVNU
d3yphzr/2sMpDTtxHILMqTZWh87L2Gp+eDM2RQi+hjBqrHOSmIUPIj0k2UORxJvJxuQ1Xr1R9YPA
LTQLCBcT1sVbt6ZyHByyght9QsYgtxAzkXHplCsr4c0TMBSwGc/C9ki537SvL0NKFKMu4XY4a8n4
n309z111IDWNfd/ftjJ/aaLIONW1pZ96Jo3TPKS7Smnf2jpVhIrr2U4zDYyzlk3xXKP8Ek+MdHri
8JUAm81JXi/YDSenIQXS4juZ3ZhgtirwY3+1/Reu5AVKxvMcMgeWXYZE5VQH5If8C8rshyewdXYn
5lnWkqp90s77osXj8FRlbXeKcv1GTvZC2dtXexVntic5MG7Th9JFaaDKpBmuXy+ClCUbqmUHPw66
ueaydroblU07eAnAUFH0bsRFUa1I44+B+tFxUOKVsa2u8bsgiHsXrSY4wLXUUTDd0cXzWawts6yB
YYHGL6KfI03gl4CnuNwqUrqbWwocJ84dyUCy9VDxzkrOJg/ZyZV8H3ngPm2GMHwRYLFbibo0t5Ua
Oq4bH2IPGExjbgQvRSWzZ7MAAHiRVEvbyEvgeGblkZRAtQeJORJcKxpqHB2VKGN5lF4dvpDo7VS5
mkpnvbmd3D+YSvYH0tGjOV5ZLhLNFUd6NLvxcLDxT9P1oKkPo9K8r6Ne3ndZLe4ECpHOQBWTi8Yv
UUs0Rg4wZKMBACQWex3Tql20XjOeTS+1XqtPA7fa1yxLtbNtDxJtqzDSLG5/6ENaYHUpH9BJA7cw
AnR1gqqnlWtH2mc5jl8bRTwXg4Ih05rqB6/QHJInqfWEVASY2ixUCVWWbWGZyfwV6w1/dgrhFHoA
oCMnM0RZ7junSM3U10g3ZmGY7CIA2i8bzpJ9zbXiOfC14NSJ5Kfth4nAjkD/4UsrOpEy70Gf6Nsy
RC0xbOkCUrId8Fnb+8aX4jkQHohXM2woSGkYefG8I80UwMzGFXJs+oZknZ7V96ij2ZGyscbimens
9nFYKcITIFR/ThZqireP1KENbm9YeQi4LyjJ7O0jReqR8MnQ/+ORaML8+kjkm1b9zSORiB4ptdtk
P/2J6l9IPZKWn+JarnMgZPa6eZ7PK+fDTejw8WZnOsacDz7pgDQBigx2XlvwuT2GYeksSgYGYC2K
wodUgISA1s4fKWjRTopRVcz6QFJ77zErSnAeLmi5TR4tmuv2lshNHGRGaTkAJALbXxBFpViVLh3f
cc5+jCJjdMyIFS9H9hfyeu8MxsDKz3mH8w7gO1r/iwFKXnJgid1EMAw/32VmZy2JhxgEcVg3Rzb4
H0vzOLEWk0KwRGYru50UE3Nxp/jfvqVBq28yHYdEOvA6pmqRsJeAAHLTJ70M9D1ZoDoteW2B1/Ev
LUKrlguUJ2ZTjIwBAqQMxE2M2cILLECDKAgQnsToYYyIXRgr+nDPBSqwYjDgvnDpand4t9+nVuPX
S9FWi7LujKeBA+rLcops4ehmcIql3b5gs+OuBgMHBuQaAMYd72CJSEpb2L12V/rdPSknUVTfRLNZ
+nE0mkvExSWa3+egnVI/2aVCWAPgQvYDVD17tAn4r6YApJo1ZMmhannzOHLUOX1gIXEAdDD8rH2k
GE1SJQusAZtzPIDLszO68ADmVv2JZ6AY5jJo//L16i8nq/VnswGaJgBM+k1ugaVOj+w1GdQtQJFa
FJPcAXFwOPtR6C5JMeY4vvY182vhWn+OnQah/pzr8sPYFXabwC0p/k1sVJd8CkG6Pq8faIVCi5Am
Lk30fYpgSUOrrIdqMS9P3i1laEguXpoGeLlijRN0dZGAEfD3cgfUSnyJTHOyinjNz76poxg7k/sB
CPnjimmMn/EazrZtXmcLGoZta9dbZagVfrknGfl2pQ3OVbRDXqxJ2CSRe6a72VD5oqF/J/LUfwEK
xU+uYUnd8C+Fm4qfrl6MixIvtede4rPtsCI9go4zPRvNKNYS343PyidTPYPwwTpb/JRROi5a3Wif
rSgGOolpJscszbNzMNYXn64ff2bGOZTjxBCLc2J+jhRzLN0Ra2wZOp+Dfhx3JMdOu75wyGJzgrSe
0H7OtjcMs8qNl2glJtLYyY3ikZvTuz9pJBIApwyu3ezDCgeR3GDfJKvzF+bp2YsAPXocud0TjYB7
YCxa0fcHGmqab27qNNVWTRligQzcv3OUO986NSKLAke479zdHjyXs7trl9qKHDxdT85a91oCSPcx
Nhx2Bho+6D263PgqdT1adjqvzsBdLp9x8vWAWnL9a26W+rq2c28XKTPvqQH99lfDKrI9wIzqNTmX
RvFkNZr79P8OSnMkaNr4z6DekD0Bf9V9Kq0ESxADPMryOO14JIig9owBbIf2KvMWRzfdpQH+g7tp
JzTg/3TpAoJsQ3Z04Twcb3ynvc/w24+2TGQ3+15iDfawB1QAwOcUrOAcUPm6LRaX9BgUYPYlM1IM
V/9oGKJqjS6p6VFvTK6POz8GPS5NGwxAPhB6HW4CrzGOHaB2V+jcBfWL4CYWvollHKdb0tOFKWEH
FJ1ycTO+ek4aMpp9bmLc3JI+AnLt0naNegNkk/xlrHE8FXlARU+Q/H+xYlQ7VlGyMN0GMD7geflu
OWWEXSqUsaqG4Tq+CDQkV+T9UVxN2sIbnuoR+WnWZC9kodyFoV/ckXW/uOs2Y0+x8zjDJFHpG6jW
o7UuG2OCWmqMEahLVDQ3YSeRUUVSuu3t/GI/l8aRgi4fyZBct7aJ56gdc5wjM2G2jvlp6AH7OzSJ
c6QhwLYGtONzexryGJ1QpLXH2vxEWhpafgJQoKIIdoRlULSRsXNM+XXCPSAIBAJDIAXINL6+A4oh
pS1KdNFDSaPZ6W1Iks/umme3p577OWB9s9q0z2ZvWPc4aug3nQjzJQ3pMtZAEWGe5i18dBtvuVFa
92XcxhwAMNqmr0v9NBvbVRycUPK6n0V09y8Ckx1Fpxn/H8HTbhzWQOLzTcbXVHWfaH751LhTVT4V
3rciTNfM9y4GsVVKvKamovypdj/KcWzMEIGK98ngd4TZYI7wewpgmAAP5114MfqbTAK5IDf0VSXB
jbdMqgxsBXqKLJzq/q1s0W0ZAH2nPuMs1vwHZRwrJVloOWD40a1XH13VbFwH/X84mGhGAACqWDRG
HNwHgd6cA634EpUsewnUJe9RPeXXyRON0qqwF/gyFQcalhoYvaRo7JWNc+eXMSibs6jkl9orL+5J
7r53t/DbNbmPfPQ2pj3aK3LIDcPZdUl7Kkd0ZpgBMPDQ1FKu8z5H+Yrw+i+6h2IW8NG8gJDSuAPd
e7kgeecDtjszQVd1NUuUWX81SzSebMaEy4Pp+Q9BjCUA/nVAvseQKDQGL3g2qyRZxEGMlSQsZATA
vqQAZV/OxlsLU+09hMu2Y4ujZ63uHtveF8+JBn57GQHZOwr6g2U3zpKGQ2sPK9GlBQB2obW5+/An
JwNbqqXgLXuNiR4cAHx7qYaBiyNRNZN0sTXCAQVfTgiGtX0SKK18mFAHTXYqWrOfR7MugiXpyC9O
+DtL0ikclX044pwLcGu2vcGyVtsHWlAv6YUkRnDv9TKtl9MbSGlpSNogKW6Hf/QFPid45VUonA9n
OFuyNx5nn3ULr3dftVgPSdRusSFCE64aymxMn32BPGnTPoNAF43lloHqnt5ztpOB7gwnk4/fEt3x
BPo5jClYpprQpY9CPKYPqHJW/hSMZYvfpji2zFPzNhCrzG8UluyvT8ZbYdzz1thn9QB0q6DA2joG
QDloHR4jlstHc8Rshgx2BCvlGJ1xwA+8On4D6NS/c6rd3DgEWDMvKTRz2GWmEFwretPExwaAjY8C
FcUTWrcQfbZkXmudSWHW7kXhR3W2zBqgUYe8YVqGtsjGWpZxB/huMwbbBYCitEKzntO2f6nKUD8z
hSpVSZQJ+b1o1pOFmaKnCvaFsifR1Z68geV8a4+CCnmKKh2NrY1tbqiqvxxSE71ug7mhFoCmtI2b
oWy02yFp/4XvqN/5wdCt8j71TnHsVqcOc69blnavTto9UheP7sg7cBhkXyKjCvEGgWnXD+9NLdV9
qUxTK7mYMjMPd2YZf7YB4HcUppZvCrS6vDQZqxboW09/Ve6aTrsy5IwWYJ+vP5mNp6/HuB1Ptu8b
QPysis2YddlLy0egfEQyuzolyqm8OhVtOp6srDCPPQPVeS8yY4f6DwvIeXnYn0Gzni0qbnnIyjL0
6KkLKfLOx74XlIjZItR6b0NCbkTPiW9ZG6/GPpTgs03pYmPs8MdCH+IzydGUM3yzQ+2H1je38g/s
AS2KAm4FOaPizPYkv9q3duo+Sru4xL/KZ3ua1x07dnbCxEFbvJCZ/xj4wTNqSYofyGdPN0rimV7x
46q63iiboHfsJ63v0Njo16hmAaYG/aw6FXhxctPKgWyLtjr68XXa/oyGJVA6qSY7bbRBZ3i1IJmK
obnpsLx0b7b2GAGRCVQ+XuIlT31/mupl0coSrStHapOSX5QTGKoZgclazzR/3dqywOodZ+EjcaUo
7hQBKikQQtmmvYtQeMe6QUeaAAqraN0CW2jckvBqMimyqI5ODftbQ5pt4wGV7dVo2Yl+m7BexOmO
4OmTW7Nx/ycLLJJvLdwu+2XVPvjeestbJGDk/KuJmyU1nXGnRGFOIl978ImtnLKM7uxBk4e6B8wD
KoDqp9mpdd87BZ4q/oqD6M4EL+mhNsdiC4SX+ilvXW/RB9XfrtNp6zjmqocWddTgqQrPdHFzGZ4D
nJ5OQ5JVAXhnyM7JLeQaZsPZD1Ux+UohUN0RnDx93owMqDUxPqoAnRr5HYC7rUWp0I8Ie55Q6DOl
eOdBCgKqJzh5CjUotHoKBUKii0cNSJwfU6LPDWvQaFiRv74ZW0C8uNR3kD6Wrb/Oc+CrYdP4294G
p9qDm61zD1v3NAPpGtjKo79yXWC9KCrAG/nahochzg7Q+/3J1/p7MvB4DV43HJrek2cDTNBl0ABF
Fym3dRe68o+egws8d/LkunuZMy7jl9EB3w4KLw69bPie7gqkGae78QPZbPeRdvYtfoUeQPfMDOgf
IPpYDJ0lT0D8Td09sHf7lVsO2TLppABdpDoDteIK+GOziuzNZw/kSHs9DR5ox3GDT9kkLduzOHqg
XUhOmG+0ZdFakDEoxUcbGM3KJuW7DQwNKaSaq6lSd3N5P2U4597bsrpDDYzcz69dukO9TT+9hcu+
vENFzMWClCEa/af3NA3ZWAFzW/CD4YzWXcp9Nl0GE1xBZRW6C2aOKE0lDdnEdbdzRFMdG4YDQ4DJ
wY+sZefxBR/QzL8i66vhWJhsEyRlpXCIRVetqvL/OLuy7bZxZftFXIskOL5SsyVLHmI7yQuXk05z
HsCZ/Pq7UVQEWe30uee8cBE1AYltEkRV7Q3wNZ4rIOZxrXxJTGfEZ0YKZifKMrS0fImv9+ZUUC8W
CaU1GZILhUnxKzJHlWGkwiWkQBlbWpOMLlVsaWAKAxKExTf0Z+YvW9tpvw9+jR2akNKfa7hmY9t+
n4T02jZPqu5KSu+ws22fqB9tKe4/pBSXpE498U3XAPNfUReltgqmzHqQtc1muA7BOvxREguJ7IBq
gQb2uYTizIb2HFl3apR9ISrNM1mtsRx5jt5OvW33hPNMLx0CgLZDIDAISqoz8vbFRKJK9y6Aby1z
tO8M8a66iUKhCuz9Po0yv9BkBLJWBzBs0jrGIjqUQVHvjbREk5a4VByU63rS8EXsTmdZKO4id7xW
kIw8SIG9E1/QUCoolCFCSZmcQ3pIt89CIe13B9IT8XT/jWtLf/JOD0BoE5i59GSgv+z58eCKU4p2
DBYkI1vpmlRo7bworx4q5NXDa374uKCh90yn5aBPBgB0mLvuMa7a4rWovtOOv2tt7cBCZD1paCam
v2oyu93QXv5/dyq6HDl/1NOuqEmO+uM0ztyDEmlLEs3tcRwof4cW8OpzrxuQ8vyDkk7LWUuGJBMm
NAp19M5RF93FVc5Adxc5TUoiulxifyYX8Sn01Pdo8exiMGAY6TpDaeJu0IdncN4kzsZRwGFq5wUO
xHmLcoqLWhckn7PMjICoA1p1e0PkkzNfZecb2k4L9GeldcH10WX8i8u7RdEb9htzHXvLjSJaBwYb
vwM7bDEo3H7T7cS5kgv7TsjJPkPxzboUnAo25Df2bphN342hXRRqttJat5lP1gt7WfSx/kwn4Ti8
4F5o4YiFhoJ1fa309bCiYdeE+aFyisijIR2lAz0kLJn2TAf3WYUjDOmOxoEIJ6K/3WufZVfuxlhP
a1bZ6aqOdRSCIzdHeTE17FAZmionyqgBtQm7jrFwd6TsQouvE8aaFQ1BS5PuVV/rvFnbd9OjiEYj
CqmM/V3eWP5VNLzwztHqfuJrZgwNnn9I6FG0vDGvo2mJNkcDNuQIIsH4RzMk3X6w9W5Pd3IYJmCs
rceaL1u9OWul3X8lq0UAijewgS9pDgpAChnq32WV6xztobI3oeil7gKGzqFRdO7E1KSTWl28QoEz
vrwIvPbKim5vTZ3SHlEDjlB0wfc12rRNx0G2JAq3lm8iXSwuTRFb+7RKmk0ZlM9qF8GMZEAn/H07
S6U53V18aJSNtbX/1G4WRhk7JEU3Lmy9Vjd5yo2vzEH3MEoh31WwsKySPAIFCdeaLy5S/CYg4N/B
Eo1uP0Bh3SuBNjzoIjlPiqxDKU6SgHy+jKzo3nBxHAY+pfw9bZUT2k30L9hyRneaXeM8QcwAnEZQ
YVnhNz3Jus3HJRTCQP/DEqqkm7CfBJt24pT/soRpVPUFTfXJEmhpXdN/uoQM5A1Z0VX4r09eUBym
rhnYrTbAph+/+m31zDPLfNTcwn9IRvMriaWVayTT146Xn1mFVYvUepylGwC/jF8DTCFj5YHzlcQU
q4iVZLaapuYZLPPmY5ar84w3Vr1dmmtUcBbr2nJ0/Pymfk/1mUaeMA8wbf2e6jNJaza8n9l3lR4b
TTn8zPdGK4fkKyf6d18ypmVQ5eeNLw1tsSoqMQ2HD6uSvmMb20fNr0HRVvkAxGuQLPrsHd5H4Awk
rXz1y68AlPSdtVdfC7QBkFFnjdwVkMYJnGY9o0rLWQFccI4mZ5BbituIcj1Sc5uWofXRXBTH8hVU
sVg6W5ipMkVLyiFR8ikGzN8mDqOHq4SU7dpAKCSbWQqWgNmIZLzT+Vlt92BcNJIw21Z6YTy0HBga
Q6QZOyUf2UPUuezBz3tlaSI5uiTZrLBTfxeUwy8poju2YXmEPjLhR4ImBZfWqNfGjmKRTHM0ZTnG
gbOUskgEBHDbHFDK2QZZNJQDXFZDK3RG9t1Nrfccf15zglamON0m8NLQTk9XGU6UCeE0pws2Mqca
8c4BmklTenN+ljQR8r3kSyMKYAvfXEV2SuaAbeBBbGluMnH7/q7QDXd3AyjihIC/8G3rSp5e4PHH
CGAOntbatyYzMr7EIbmYzB4SgkTOZmEiTUwkw0ulnw7DomxdPOBjD+xSDGy7BkB61dJdAd2CLwkd
8DMZdtPVo/HRjmRpHZ99CZueAvx7PJtaXGQsCkN+n8nUIos9n0/ftNZfaG4AXJ4gDp/FSBdgUTQq
uLLQQ1V/cYGA9SxGHy1pRLqPUS5+fWjPMT/zQxONgo8G+qB2eGkctbDMl33hqMv5U7tOVA6azPOI
7OqkxfmTNMGelx/bZmnEqKBcjh3OTHlkB2vZW47SmTVeieX9VQt6YHfr2G2aRSM62qXioy01rrtq
2IsD9AYw5HkOJO0wX3MnqhYE0mZY03BPdxx1wJoBeMwZvM0qh3t7GMx+aTXWIpisft9qHWBOMtXw
0aHZJOhOzWqA3IGqPA40ZcupIxG/SJ1XB42ydQSNoql21eOogHWcZG7o43OWxlzY+MKmnwCUfoYG
jp0hQ10UjjZwNjp+bcyhW6rA0kIdmDt+HXIFLINW9moZANztgFnoDWk/fgXx69mMhh/NCgdHHyS/
iiaCJ77iuWWev1phD1KKy6T9JVongk+YlMxy4BjfcxFNDd3qCwCxgNvzxi8o1X1YpI/Di4SoJoH1
JvGuwbWYPp4FZEaC4WXCydZumLETkyzWvR7kNpXdNG8aU3D0GefVwfJ7/2DHDZAGeVh8rYf4iJ5K
CzA95qemmTmeTQcWSlMl7ouNiVOjZduW7qHpuslTBIkbj9JyA9QuZ0Uca5NWgHd76n3AkYGBTWHF
fRhjIzPWA/9i8goNyXCiGLpTTR5ZFR9jaJcYZJyg/UyJEIP5yRyDnEJdcQ4Uw4qVVTs2y0DQNQHM
AQjeIwp1QzOMwQYLXA5S0MUO4vfBqZSdlONrPNk5LIk9cpUKYetU6tm2QMGL0bhgAmDTgz3iu1+U
RChNPY800bmC7cc8ouzkZWTZVqx6U2qaADVzq0fqcp9Q35gj8334KCqFSJ75GIF/vBHFqXMEbXV7
AERIv67xrFi2qcXWORhNVjSxNdXXw6Ge2BqF0EDbFkumYSmMaXjjS9piBF44hbrxJWPSUkp1EpHl
vNKX/jdoGTRvGPmpZ04h2uK9nvUmMsxWgIQKA/EBNmK8VYtjZiv58Uqu+qj5h4guHPx+itIt5A9y
/mmCCAsH2Ef6wZHET5tuNYw2yhMuP3jSuuHPXJjKCBUwKmfTQE31Hb5zObKW57xMkVVbfG3Z70oE
OvuJBeDXzQHzWmmBdt9g47cDyOOwdZs8ObVWzJa+EbsvbhcWXgXEmp94SC0G4jVnfYG95B8iAURW
26m10s+R0rIERaWtO59GsqJ8hyZK572vNObFVbHnIU7zcKzX34+EPdW7xtKZwnyWXSlMAV7V/lNL
JlzAU9FdA4ZM6T8QPNVsIubQHHM5jEaGfT6izTOC7WihF8C/qRmLDgGLFrU72vc2wAFA0CNKFWkM
Jt8KpBl1tqKhVHBhTb55Gy9IHoraRmlBd2nEzv43CjKu/KTdJ9GX3i88VzDBIZeJFBjdsm5E0ktL
U76/qH3BKOcLRrlbE9ZjyycUVogqY73MDpR0NlLnBfiy7T0lpFWFR2vd8vmKlJGO3q5OD46Uz/6T
fewbfE5xX+zJVEEB2aIpwG4YWOCgNPO8uh+/hFqKVyZJZrZJbLSq++aps1r8qIh/kpS5mlZrK3Bq
D2zOqD4F8N8jmGPzu8YIAWfVVPFXNYh2lMT7zxZGUE9e2/bJbzxepStM/NgGMIG1w743OvSUiiEK
loY9HbGreg+crE9MbjwKN/K3o8HOjWxm5hge40a1TSlfNSoKule1vtrK5jeyQdFWtZVNciQjOyXu
6kcylr7UW3cjo2Ha1NXi/J7Ejl9daYNfrRvWVwdAfAmis3bYaCDFe6j9JsRJOZvebNP9odqK8ov7
p5AVYMm10urBjlLlGwt5sRh52j/9MU4FerNl7pRznGnqgr91QEaBdevTOI7CqnVfl2AjS30Adw7u
kwPAJiIxTUZU5wVKEy7otee32MOlAY4L6OVouRoOU9IxOJDWzbXNALKq57RI3ScAasxcqh3g3ecY
xJoadIiRlDgmICeK4RpFcCCtDka9FgTez0AkcSjG1CccFcwJXxJslrwA4EFfofoAXbCivSqkrqnz
reiaolv09MflmkxNZ0y9K1Stzx26Lk02LSj4QAsd608KAEMWOh5r38befSkiw/w7qHfK0KCYFV0Y
99xvonewuphghgnAEoud6ipQeH+0ItRmpTw1djjeB4ICimPWGk5BP4uYq7uicq054lQ70bvFgK9E
EXOeX0dsfYftunBCZXevARX3ssbcsEU1hQ1wtxBn9dbUvtL2n0ZmWb/SBwaNHOjoA0OOxMfHxfJ/
9QPu4fL8oi1QeI3G62FUkqdoUJNlm1vDxlQa85lxrdpHrZ17thiSbDCbZT+G0SOJAuEA+pVxdqjz
GsXLwmEIUWW/EMaAhwofyZXz7jvSDqA39AC1bn5xBrSJ8hFtopaPNlFTxxk5CxmOihv0liY62kTH
WN9TJbxdpndFYJXfb5wcAw2pIOIMsHlDbyk5tbU5O/VmfJcJp77GxmLKI/N+xkEDdtX9hCw4YaTN
xJ1DjJYSg/vdWiKxdV1T3vNJwdteEH6Sr66LhhEl6dc0HLLkL9SBjFuOEqljzdpyr/T+mkYgZCyO
dGfrGQqn1bTcRwbS6GIk5eZFKTylUrqTZwLPm7BpbZn7PLY3RBDoZEm20FUdqJ2isKsEJYabO+FL
biX+qTPSdxIbdpEAilutVzR06+LWqXaL6KV2TPekZ/E7hb5xSjp8EkfAP7b8Yka3tDoVJT8zUKXv
2NUehSFXuJeEUTnbkFb6iS2ChMYkjEuycBD5Rv5ZdHIguxlV82P0WSbDXFZG6yG52fyygP63JCrq
CdwY4QTi4bFVyh0SOGxFFNgX+YBemV3suvqqS8pHVMhXK1XtzJUWo5SKEOeCNADAP8qnzZWK/tpZ
SBrbqUrzvmlLaKz0OUrB9QRWgnlzbY3qkxjRZhof6JMctb91ZFn52WyJPhD0MXFrOFbmETXVyjuK
2oZlaNdoLsV264hHB5sZlqb2ZPHWf0+UcFwCBYkdTNCyzAYZU4f3wEBDZM/GL+DEbY+9irYnSxwJ
l3mSgSIsdrbNaA9f89xZk5nasOYYBmDQNISZHnBsiAF7P5tFLVAh/Yqf+rIH5IyXgx3g1Drmm1nm
qM9F4y14HHFR8bJHqf9lbLhKv8LJgenppEkE9Eeu2Fm9jMGdMKukeSOyqlfuZOMLd3LEq+g8z5Uh
TUHLIBsnyI11yKxfYdJlSNDggv3C+Y6GNi8SL9edftWpo1V4QNc+q7MUO1w5JL9sBALxbHNlfnVL
MXlVnWPeTJZIdzK8mYJksw3d0uS5VhRbABFM6EDMYoAXKbXK7t2w8kegQvooamMDGGrtFn+RFxnZ
IH+HbRTjX4HOAWOS0cUvObu3kRZexAGgRkg220RkKSOKqWaZjFgi4pXMFTakpYhJPqIKncLYhd3e
V5lX1ky5y8WF7rK2Pd+paqjknhy3PAj2cnjjEqFbmtXdsJNyGe/G9TYyBSWbz1xQluzn3k0IMpxQ
yFVrDGBhYvl/XNpNZDKmVaITrb5rrQMdtM5nrobDHkG03W/p8HSWyXPUGTza1maT+TBW4kbP41Ko
eYOSQnHOK89wyW42EZPUY3o2uQlPHh1gjz0jVL/3g27jsLaxTqEFaE1nzLMfdaF4dq2DHQ/4W4I2
wH4G22e6ifHmn239qjjbKqgPlrZxpNvPttOnG4rronyIA3NhF4Yu+liqovP3lpP6e/AkN/tKxVG5
4e/Bn2qelbMdmVy5oChcWlMQuoBu/XdQLaiNuzPgoFmjGsIAsuJq7ME8VZmt8qrb9uChxN0+0FDR
3Q2o++wncHLFXwAmtLRCR3lNB2RH/ahDF6gYItfqbIcmHGZtP/Ux0NHVaEtafLWcQ9JQhEx6Zj0p
epJ86dB1i/PAc8gyG0HNLtbBcVa17WOnn7VxpZ9DBn69sYq+vCNsU6RlUaQ29n64U4EDRK+Xf+Cd
CgJMrdNnk5lA88pQEGy6uh+uR3/8hcOC+CWxhm7NdDDc6kxjRy1AhqeMGvadl/bKFD/uNOtvTXMA
NR2dsD2bYkO8op82YEh+BYIngJmFchcJMhQ3Dd9LPQ/uYkGjQhdXK5NdOaaxaNY+y0jBVf872aYf
bUHhGXuzhXAoBrT6a90IysGjoQW/aHsUJE22tA21Wd7slmhnRVrzoiWZMRagMSQNHzrsWC/7M7kF
u4lKezZNmXA6VQ1luDiDs6Jmdu1MYzwXSFORXW5rOOTOwLu6zNUmXkbDiE92UrWd6A8mlSWccqqb
JlVKt6SieFdCWeEXqX2ynCYB5Chqr68i01jOSQXY5DdPOZdvX5YkIzJ8o3mp7vLD4MaL+UNHnXSg
XnTmjywCYFQZRMYLuiDGpWbaDPAOrbkBlLlxF5VGeMjq2ESFC04X8ha7cbCWT29WVP+aRu7/JUOm
LtuMIiQKpmrRR2e8KHp5HbJjjXGXO214cFN+Dllolb3AGbn6BhiDX35ozSG7Ii+/qVOV7n17rWdt
dkxEJaNBpYsNL9iy4nm6JCHoSACySRoYGxfjWdR9NDaFsXSDQ2kASMQYy8rrTTMuvFqJAZYF6AZ/
KsJ9pYG9dUG3o64H+1xTgj3dkax0crjQWKlbEBPdOs0Gceqa/yGmnGIOJGebl3U1h1Rd1qpGISrH
cIi5rMJRARkoLmPunO9yAEOtVXOyvRsFDZXOAlZy9UPa38RQ+jbyVMcYN5+5y+CfBaDgivlDhryJ
geOXCL8tCC7dyxo7lJQZj4pRezY+3UHaqILKJTuPKMkvRomVO8+U1L+MqCzBr7CLzbtP/VzEdEXM
j34UU+iGqA9w4Kyy5F5rJhNAvgnrTvg49B/RGuouzRGc2gaSHI90sUWDamEhD90VzlnWut2SRzoH
tj7MCjzvQMWpbwOnt+IFRz3VtrZy5skgZZG7Sz4k40oGocDozjB2PnLp8eISlNwoaFxqW+lAgVsR
mKYlM/CWaYtanU4qMG9BBxwkyWZAJft9XfHiXtUzVPZGaDuvumDA9ztkpJ0vWlCulGEIFzQEMnI7
3lVTDqgdM95LYyWJUWhDY7CoFSuailyYGRhLkC6whZWrKC0ekVHZtKkittOJcQTEJjvGeYksQOeo
j1VRuzuSBfFvLahTzx6zHanJubDHR0NX3V1IATLjp4Pj1EOQdoFHH1wJCLDu3RJVApSQQN5xuL/R
Amg28CiZkQnjG+2NbxmMAfIYSKJQZDmUvrFu2gtW8xLpsBgcpUAD3QG21D/iqcGXUVz3X1lQPw6C
eSdVwnUFqIz3uAvLBeoYmkfbsO1N6jvqrrZG/2h0wLEipyjgj1ED5p0Ch1hTo+rvNk7sUF8at480
E+fqGxgHkj0x9hrJwign9z6dBGz0hciXyH71ZJF3rntPYrrEM99vMftciT7EOluJYGrG012mjfaR
DksyKx7uqiJ9pSMWCVVvoqACNFmTupVnLyyye7KdPUWWhu7Itsyrs63SI52mmuYBPdd7qt1mhW0u
w05X78oOpx91a8zyzEAziNJCbiRl9CLsqXuI5FmhnO0VE/QKojmD4kj5x/hS/tFezusiTtAr3T0q
AwY0LbqBfx+jjuuZKcHcswgAjvZ51MN55GuASM8bgKSqir0DFCEq3gR7Hle7jQvMp9dP5BlAjB7U
RlMXE0iIAJxhDYsrInagJaoHolenC7G4R4NWLhtNGxYkuyVjdygjEggjfBSmnu2g4FqwYsy1usgn
49eOK5UX4MdjAj4SlBhSONfVUomtbgEoPAqcCts1FPNSDKmgECTrkuqE13X0lHTFLssC4+8i9te+
NUQ/HK3E7g4txM/hgDJRgDuHh6Z3h70bhzoK1q3hafCdCE9Jp3yvp3TXRoEp3TV0fs3uRRRWa0Bs
hQfkfMfZ3WTttXse5jsfBOxL4IWo69gWUCFVMnlqlNTzMBSy1OgBmcHUorpLAmdnJei/RSIOGlKT
i6Zy1GXqsX1fhCmyW3MwReHkogvEEdJOhEBSmmjJy9IvQaXrq4yZ/J4uqRZX8x0NHS1AD4Lt/n0j
Ty4OZNbqfxlWnh7Iqm7VavBkNFSIm97QOedp8ACvz2o5hakFgVea3XkV0pnu6PJ7jlt/mvNmjlkG
4EGv4527Si0d3eE62Bc8ugXCwu8x0PAKVCVnlUdCrthutu59BXpyEhfTVB0XeAu4JSOpFsiGSLjq
2z87k7GZ6DrmphXMISarAAR2XJ2F87yk+sc65eJn199zzoazJy0uFpZtU/z+Z8b6hCfpkKA66jGI
ki/zQaA7xupdXYEp0pjA+S0uNwrfN7pmPkB0iwmYmJFlTXeJwxcz4QX5WH5UnDUs5guHvgxJ04Ws
2wzu9KYPKrq8UEP9JVOraJvFo1UeraTLNygy+NnmFcvv0CdkHegSa/xLmE7Rdggy3nkkQ9Vyy5cX
lzlC3PI3FbzFhoGnqq3eFy3HgfMQdGutBq6z1WvjQwve4QdjACGGHhkLGg0VHx8mcSn1CkwWyFLu
pMLkU7s2O2dcFCXa1rwSFW7HElR3ZCLtwPghmNvqYUehSFH45tk3GY2/tLFI50ppxSqRkHZqE0j7
osaZyp2vaqRpTNXRRp+DFtjgiYmcBs6TSEOXAig39ZpujczxsdPTlGeHp8NjBIChbcNR3JL1gOkd
rOqpDcP8ZxiV2KyyrASJIiz63AcvdRv7Lw4rryz8uvGPVaoChqhN/qIXUjelHSosUTOks8p6xBfw
X/RCQnHPWR5WzMIXVjLLnRDdAfjbAegNh/yjvS3ikPxi/0n8z+YV9qhqCO9UwNIudCtLjq463aFi
qH6iSxwDiipqSgPb0aqZZWqnv5UlAO5IZPx2aoH5mS7IYcLX3lIGaWL1zUAd/pWDWQ5ews1FEGSZ
4YWlHZ4MAF6dWrVecpXpBxpJ+Rgp+IoOcQAlZWSS17a1ArBuDdhQBJnjRWpg3+koTZLGswKJwqvw
cg4Z/mpBpQhdidBkOGQ2lnoJTTK6aOg23+pD9RZkZb3H/j8Ht524Ncux3tMdAKL1VWGz2DNbrXcX
Kt6p+wQfn9laWioxUlD4hukHd2EAzG0FVtPYU4vEindkNXsN4+T5QZYA9KS1jRiQXGW3BxcS2CcE
FxzRvtEdyXTF6vF/Zp1u5J/Zfia7iU7h8NdxupHTXP8u0/RTl5gJMNLB30aQN8rUKYtW9MlQgfEN
DM4t4o20kX4ztRw5zvXHN2g3rd8mO4FhUlfmExjZuhNBvSo5e7IdpzsRtKvQ0Yh0aqJdjS66iyWo
zroTkYVeopAfqO6eSMdE8vai+zc/FvTTuhuNZnGVBqc0ud5vLID1ziRTpW6j4ELk1E3geiqL+ZaI
rGSi/bcHKTPWpeU6TLHB9Gaf0dK77fkAKzJadI8m7hI0QcpCRQOSs2mNB6QEgSNGJaRG07nLyFCV
BZWkXnWI9mc7qkO1xOEJWchwLC1BBcKDbmsKOjjU3tT7EizLVOdG5W29HTR73+pfZbEbicy+fSWf
2VRYBXb/elX/9iEWmU6M1Z/Fusz4p1haYUxeXpl8PdTmhHdI+2JpY47csXhJE+NUaPNp04/9y5zu
I8VFVjJlYG96PM4m89D4PSRbwbHkBeoA0kU80fZMj3zuRZPL9jSmi4Wn/D43cwVnBonPVo0xZLPN
bD6ryIrs5/GsIwGgfe8A1NPh7YQ5rsLRmC5A9cDEPl1p+sAa2Mqy1cyTRqSQ88hlfrpsMStI/Lot
2c2hKVYlVpHUZbIoJ7vfGooKgIp4Gr4A3Ac4K5HJ76ooyk9ulKPSybTr97ZHIYkC/PQpHP9ha7A6
P6FF/WzLmmqJ2g7rL4qLvOOT6xTtY6zU5SryGbpXxOe4YY3lqnXL66Hm9smGjgHImLRy+JkvHQOk
IvJnvnSEwAuQtzic70pXBdHx5YnPLo99egHMj/Wrd4FQy6F8stNd4LTaMsgH3fuzcwjk29Kjaf4c
RyyHgtHq5JoA/7zI9eqQKfWCqi6MfHpDNgIbPT+2llGYh8dB1eq7EhCeG9bp7VPstq7XKEHw8+Jk
T9qbkuhgx7k4Rdy/dhqt0QVP0Kj8EE5O2puv56/kptMALK1kD3hVdl4zhvkW9VY5+j+0/CEKrADN
bvUTWdhm7zrejR1pWpAN73sQipErXUgOMIP8Zz6hrFofnPYJX/T1DmAGOMIFxdJrWg3HerKyn1pk
oEN50Kcn2+flLgp6d10wZ3hlXXVKRYyJ15mXJq7xVHIzRVFwH2y61KjQcVs8kIVe+gCIA5DhU9Kg
sC4szHjT9GH2OkbJI1koyRADrCpJnnnV+1tF7Vt8eTXuW6Yvs8HCAVKTlw/YYRrfccLDgEIcmF+Q
jrKQwW+HU2AY2qaum2TPBpfvBxXoWSO4KEGCkOqC8Ch8iadS8wybx+9onzj2uu+ipuxnjdOP0NP0
/sCLRn/3M9Z7bRaOL7qddKiGLYuH1vCzzRAo+l4Rx/Cg0FU2U8rik1aAqhKho0M34LAMFOftok6K
8oXukPwoX+wkaEX5LX9xxV0sZJ/Zkewz7U08sps0N9zYsY13RcTqCPVDZ4A6lJ53S2oUN0S/ucG/
j3XLHknijCj1RwmWDQInK3wm2eB8c4Fgc2WAXl17jkCsh78jkAvOJrL1lYEI888Icgo/d37wYtS3
CS/eDTso37rSzHf4ym2WuhiOjosfrtGbW9KqrvvLLXF8F+Zt+QamxWCs3dfRBTtZjnIdkg4iwiQi
kEvcGucIpGWJ/atpc+U49FNxiQCUmgGPxuLdtuzyEI5VuATtverh0NR/o7vYB2vr4CoTUDENZZZJ
rbwjbcGd/5fdJOKhUu8f8W5m++/tikgbUOMHtu/e4zqYApRGtw4MX6koBkWxUhMV0UPLugONxs7V
noPqOw0mrkUvJtpEXZQQP5EoL/zHLgOdLekcZA89HfAze1LGA7LcRTjku9k99VEBY9bOmoahVeQb
EP8BvELMqyf2BLDMol7Q0I3a5tB2Nl7TtCpWTKcyd440sgGH/9zr/awjEbPQ15Cw+JlGeZefUGgw
nGiE8x/UPlQ+UKtErNjwa3DRAXmEhkMdKUvgV2WbSbHDFzwIQZY6aekKJK/dKs6QdFcCtS4fnM5W
7qY4QwGDiZ7au84/kMgcRuUOrauauW2ReVv0jVptgYOTnABUDlQ+kCkAViwHMRJgyz2WIS1NQhdY
RQ+6YaEULR/zBQ1JobM0JV+HCBxIQb4FHp3bwBTsDCJqak/KmrX62ZfsqrpPT0WJ0quS/+dsfwlM
4H0ab6k2QGb7qSjg32XZgC8reJKpzUcF7xbfXZV5+QPfUfWJLkZh1idmZvlOyA1DxzGnlAGqEBRm
k7s3WzACANlNX0yj2bM3hxfKws7QZ6wKWBmwXQFmiIQR2JcWeQkShmbM0aDMBdvCfEvSvrUEcF7Y
ugvk3c+ms5D0t/Y0Bh60i7bj35H1mu/HOld2Dp7QR19cwigNj5YS+YAVn9TFjcLtTGhLgW9sq4/k
YJk8Uz3pW2OLGmWBebhxJQvetqk3cr3eSIc5QF67LppE8Q+hFdBEdDdPIqZMXP2RgioVcLHnKWl8
mVI6yMm7ujpPSTHPvgBeXPMCRV9mlaZegIfx1tYK98QN1zmpZlwdM1AImEIk5Q0q0tZI3uUgU/ig
kEHInzyA+ciPFvDVJtdSAXIjPG4CSGMKkEYa25qDVuMoCfyBam6+FxEf38WNCxLAdxtpGTXPJ4jV
+ea/trm4G2U1rlqesnUPaK8ja9MJSO+94alurx5JFta2eqQhd/h3IFvgOErYkoiUPB7UO6aBF7GC
KYmkE4i5tUUba8VKymTc0X2LOmW4J50MK9dBipu4gCO7WocM2zmmesfB+CsDybiZg18quY6buFiH
0pXj/c0/208AS6EXJQ6SxP8COh3uW1UHBUXuPIHo5pVO1qq2cxbRUBcHd5iu5LxQr+WV5rzSSdmo
cmCnB3px+BiH7Ek+Rdn4VJQ1EMyXZ9RK9GnSR/HczlmN7wG+MrZzXybeRtpWD+qfZDF/aDe++m4a
ubUlB5OKFphuqVtFa39eyYysTABROqmbDKCAD1lv/1VPavlNYcBY0tIeKUIx1O4mTYm/5b1l73Sg
4y6nIeLfigG91kli1g/kzHJ/dtZj69qZH8hZj8Z/OKOzqZmdvcFN3672WlGlea7C2I52VkkzaIcO
FrQRm3dj0kJsrRSWzxYd3n1bPrJwyfI49JI+jJCUNuJXzn4RUGkw1OMBRze2R4ikdZs4KyVBbwZp
nTgLPebo4cmcqvg1zP++caIhsE3OTgRjSjOVPVO3Q62/UMcr9b4G2bTrfLs5yCbYbFSiDWNIdksZ
9b7GqARU+xR9eRdGZzZk8ZWt5jL7qPt/yXQYijj5urGNbCaaHwiZxpxqvgYt7VnIHFSbn8G/dKP0
763MyjeaA9JXal+mBui4DIsNoPTqhexrbsFHeWVHxmRHvtRuTcYNM9ehUh/pPSdfhVmgVAutLqN1
A6LY+fVIWq2KaySvoXCKvltOSCxvfFAwH0Jb7Q5uUPQHa2LukhWAeFPcSWk8EiZ90OVLuiVLxwV2
RlCod45wng0pDo1lRAqWFECau1F8ZkzhReQ0V6a7qyBxDjpMOe7rcNlZQe4VLTAALasCcZbGeYlS
8I/j0Bre+wAEH3nsnhw325pK1h0mwXZHotFAXV7vR6+aEEm5CSps1NiZ9YpHKKYn20uMrEFnppRf
YpCBlINrMv4/1r6rOW5c2/oXsYo5vDY7B0ktyZbHL6zx2APmBDCAv/5b2GyLbY3PufPdui8sYAew
pWaTxA5rrX1d45sPCvocdeptb3eXIOqPbWfsDWCx/m2Dn3v6OfCNKCEJqZQNchHp3wKDd5sgnYL1
LXCcpjUasNEYC6TydkuRkKpO8+exrrcU23jXUUiFdF3XzDrda/9Xfs1QoKhhWBujdbZHhHx8F0Wa
ajBBAvpk9zuQ4M+tGvzeZnDScZuBP2Iz17iNeLkN0eMxzcVxVONGZXFU/EYjUPCh4iV1prtyPVK0
zHCxWxqs5lspC2+tR0F6ytw+5+e86oxNk5Yx6lCq2AurRFqh7qPxlHkWyJkqF6RlgWgf6OADvWAe
Ae61WmWooNt9UNBUGOxaysE4LA6LmZcB5MbJ23Ml8TpDcleCaJ17xd4LfOMCAlDzEnEzvhjFoVIT
t1I4QJNobQmahdzY6Yn9g8xITV7LIcdtPbTieFgvy9HozrjtPrEs1ecTLvJ/njqpRCHnhejMvef+
MHrO2l0u8a8bHAW03rT1Gu8iiDC7Baoj7zo0lCZnhRbO3R7U3zFR06pTFPXasJEWICEdAg8pkbWl
NFwtd9cJ8rs1Z3MDvbuI+/AnJwZO2Vi40w7QQtmnsY351uxiJMi5l34CrlC3Zyawnkkb48l2rLXS
XZEWiJRoXCn4X6TsnGJ6qnl2JF2H7t/XMbtyu++H0C7GsOsH45ks7QIMxOBpeSRLbIuK1TiU/ZmU
VTZUYecj1Ttr/+fPFxs+WPvUx/3d50OByV/A4INSG+8+n8Vq9sqGK/n5A/8mx6zY+XnnHg10Qxxp
hEas++l/lHFwWoTTiKbrxfc/GuuBdlueTOjwb2W0PH0qclvO9h9lhl/846N9MPY8qUqogGilReyc
8QoFp/aIOpP3aaJk9SRRqBoDv7xXSDcfTEye56iMJRtagny80Up3eZl8obXIhZQflibZoiC7esKO
1PJBlatOTg51YeMct2E/baUU6QpJBf7QjbG3aQvU69I07n3+MNolnuZKC6R5J8TrarTWfF6Zu5yj
1Iq3QbsjNRmOkk0GkJr6cx+L9mhWYrQBGAJv1m9sOw8Aft5KxBKVqJ+C/NQE0S6qzdrcAUHBW9uy
r8Ia5QdT2fkHykk5lIMaLWSZKO10l8W6y1SRyvRujjSjw+ytMlgRUe+1PP8zSrh2AAWvE5ZFke18
FDA84xWpes5QN2ajdOoBzDTls4agCVgExRPpyKqJo2yLBoNxbSgLMjOzAR2mrhRHMjEjHVgjJTqn
sCoZ5DW4X1I7NVbLQv/y7KbfP3mOGWXh784coAe3N6NvrATs3d39jXrSaO6BITAEKPhNvSiWe5pr
azCpAHXXqq785Y5II7IL3ldxmgywoQzJt0TBvU0KM45Gy4FTZcSi9nP7VAyi2S8mOaHK0dxQK3xY
pvLHrTFqGuAvwDSp40pdSfQzY6fZDyuCTqIDYDF8xKLdO9GstBPgJvrNaTHNOHqsPeEHSLQDFmpW
eO1tSVDE4BRlIu6WI8gmq6t2hS6HQ2MMzslDr8TJUQfU0oal2waznJQkp9Fy6BTcHU0BG4NqERri
lhxGbXrzJTcOlOU14AZEGBUF6FNLFGck6WQGwD8N+BP8CiNYpZmGK9G3urBHcR4wdSrxNDBdPLUG
cFS93n8l0SIX0/TqFMIH/SNM6VCM07h1bdaHUnmSbD4HrbQI6Tw+ENTn85BCr6cvRdXyHeX4aRTL
+LrUBLh9FQDMQNUIzEPK9Ae56QN9hnTzMUbYbadcZxXl8+ch+dr6INcDd+Oxfma8L9Y8tZqTHmTN
KUMI3Q9puByAKT0CdsgAa8avJoDSq+tVz7qbN+lZ6kN4Z4q97UDuQhk2QQxO6y75agitDm1rbB+B
l+yeYqdKNv5U6V9Rr7kCgh+SO+8WQBk2DlY5oP31QF01cxZX5XgzxDuNLQm9Ka7O5mGuq6pUTw2Z
cScCLC3jJ9r45Tx/TnoWn5YNIcJExd4FyghgRgGhVE86GoiVnRgsNtsZeTdsLFfwNeWrrcAqtgkC
FOsY+dM4LL2sRAVvgWaSdzAYkoGNPV13hgsb/GyLLc0pmf1hnVFPH3kXsUPv8gEwMAprFoBf84hk
aRRbJ998+CBeTEnBlRONPNvsQ11jNXZO/2HJxTdWi0fmwwdTV0+0nWaO107d3+l2f/dwGOiRAUg6
ROHtEpzY70Z3D4bfPlbmJwX2YXrIxggRzwRlS0Csk2GRJ29DZFQ7iqfSIVfxWBpJCr8ucxL2QzZ7
fJDTNBUTCuvGDHl5MWqnpmI8TBXgE8Bk/TCLeu1IU5nuRqN03xarQeE9abnvhSgZtUEWg9jl3DYO
wOuetbgSVOvRh/4je2zLdVICO3tRLHYftIuCVsb7x16muAoTu4o3XRGhgJ4K4zNjnC5u8pXq5+eS
+7nQPkj8EHAx8YbMZg9rKqeLn3zVdWHuPQ2li/LgVOU1UwhdE1rg9240+at5Dz3P/S+dtfKHyTjR
wbB94+SWY3JM8OAikTNmFhAQ3k3muaUMP6pSq0qOuZkAQAxacsG+C80UIjLXbWXoxw89jKJB2Am7
pTvUu7v2R+pwRPjfDNH/qz6MeZjypNlZQakDBBi0872qOjCTcQUUg+GbL8ohbEHp8BS92yaWN32w
HbwvWb+/K4y2gijbB05Qrijek6pCaKqBjvoi37u6W34sjibF4kFug6qx/rDUXI3d9ma+LhtWrOnG
dF/7KcymWNOdiu5iInY8QNmjuixXrY7uY2YD/MLnKbB/1Z/qYu+HXHTzJ5o8/bBxeP7YtBk/jmZs
bx1cKq9kSwUWv9rq/QQk5aniD5rZoi3UwKNrrmsye20FgG5MVdGTbgHmjLRUEcWV1gPh26wl36pL
mgOYAe2gDSOsAzQGV1uhq938lEQ2UOobAKotU9IScwtpiwrgCq29Khxu7FIz6O7+6fR/XBT0RSwh
uLHHBtlNYxS7qkr35Z9OCuYX30H4AyJVhRlNXx/J6RQfVqJTyMrt5u+VjJdzo68OrN1OwS8Nfl4W
QB03ruxblPWO6R+tj8p9qf/B8A8A2Vlib1DzZPwBTpqHFjniF1kNxQWdRXnY9Mz4wysR/IwNHbhY
+aQ/GwkuXOVOq5aibAFojWjvv1o1Gs3d7c0NL44HZ/AdsOj27C1rNURwJw15VTNhb3E9HVjj8mfh
p9NrBWybEaQRn/3Krx6wyUxXTFlNBsd7swtMR9IGGcivaEnS0pJRUQ9n0qKO7G5JlVGkM/mi+j4g
KbgKoqBCCTL42XUtE4cOaJbbokzdz4AffaDn+WKRF0Ic6gQ00TF3wAOFSIEc1M2u2dE78pQm1sn2
yrvwAb0nzyARk47qJCe9aW8yijskHHVY75q7sAR+R/reqvgL3VqQ/9yy3OZHoQ/a8PA+Xe5MU+kd
Ip63p8Hl9Vlvgi0QW3FNtQ0YEd5laLzGNRibiLeqkdWY9dlJfRSKwYpMF7mJNWhGcrJ4tyd51yXa
Njb9KeRJnF3cGphNFLWbggaQhLUAq6zivFqmFO+jaa60y5SMF19airSNWpm0i/G/9aUTmSAymxuv
RDUk687ODdCX6Jsk0dNnOrCxEPt4RN/iIkt0RN+GFqwko63d7GzDQKaOgTxUubYJ+KHUQtO7weRG
fF+MIIvNTJR/hsLzwWpW52zHa8B93qBw4j7/U+M5EAk7ML5rsplnJKKDX/cVgA8cNMKx1HvrMyPe
a4VTXT6Y0BSEMNYunm6LkOtiRqMM72hHCxg8VuoFGdL3WhEaYEfdOulgP9JB11z7sQPvh4xaDaSL
XeKtQD6G9h6gwsxucYo/w/LjCBDYcJttlrUay4uyjVoCZQ/aiVW5/WgH5hcRM+PQWUbzmKPmD9cY
XTh0KDuGgqfVIiD9zZak8wV8L1kuU48BAuS2ZulqLdri2w7tDGA8clrEdJuymhmS4lx0+5zrdThz
DTLDOCeojZy1ma/ftESdJC2QKIHA7bf+pKQz/LrGcoZkBHFQ+Ov5lzP4wsMeBpHosgFcI0APdrKu
AwFIfqBoVUHw5E5F/wp8DHOFPKlxFJnbvU66a2881wDHjtI2Wi6OloicFWn9HjCQXersSAnKpf61
c6aPq4EKsT1YuciGYGU2OYCCjSS+TE2TAeU56QAP3MbjA819bBtWdFOx8P2fjAlENhRE1YAjeMm8
TW8L4RxNmwXbieNjdAD/eHGl2T7b9jNNUGXSv2gOYpNTH7d4P9T7FzfXg1Og9X8vFogpXUGkYl3I
vgMt3pb5aI8nexPIWWpB3N998NrX+hAyvB3vyT0dg+CUFeLvwo1eGHPaazrk5Y6ZToAYAdKOfmke
htwQrw1a4i+oK0xDNgyQ62YVDtZkntE5EL1K29tRmhK7GFSkSRZtKZf57t72VnqpszYNkQj8Yhl+
fRmlxa54T1zdvmoZDWsxIAlMFwf6xeKrDtSA+VJzftWSr42CRrKl640sbNAzffBfLrXfraHOT9fh
skaV9FsRpNWFgCqRLBhWQrTOFhUlqb5zGm9Y6VPmbNuSoRGoQ0C/buOXzgXvI+u77NQ3VvxS91Z2
qpEKXJF2qjU2m5BiQA50VQAYf+YFRTH6HxF32jN91sy3tQPXHPRW0G/gXUufEzh7/9DmiLjd+XbK
d1A/v1LPnL1j4aky9KCzL1P2KauS4spY/0TIcC1LezQqxeYMReda9rhpGhQsktZsarQ1tVV3IVQ5
hWRHa2iemV+xr38iMa1hDIUZEn6daaPstcqSIYzHpFqN3BqCdSHj6MGXT67mMtR5YJJnPJpHeqd5
K5nacvtBUSfS3dEipTJePMguje5WI4lX+lloyG7atLnwd2br/UlJouWw0Cq5Vu7v0BH154zfMCed
CMqhbyJv8V0QF5ZVaHWfN4exxxtTPE3lVpjgjZiHIweEj9toiMp0o2KsUHNblH5YmHobciUruzLI
D3eWRpB+9m0bHFc7rbEPSyetDgbbXJT8PAObiVjPdkh3sZBM6KABSO+pr6OD66mgh4LM1ez6m2Ng
TzPGwEXLgi494Kt6YGgxGgH4BlmVpfXFRWwa5cUNUs8oPz/Gjn/Mi9beFbyJjiQCVuht1OYMu6Bl
zkZn54y5cRy6HpgcSF0Cj6JCrCcFBbq+A3XZD889+aJ1X2oUOIQ0spPpNsLdSgvrXHNeaPQv7HzP
18KK+5fYzzeFQsxJ1a2XRnQAPyRikkl7+CBv4/7eNi9tdK8AFjVJcnUTL/mXPpXZc2cHHhrrUFTY
qqZiX2p/LnLUKCSrABVMblHjrwNz3jOP3PZwN8UT+dAzluk7sNnOWmZ6/jV1bedM1XPA/7g60upO
S5EdqgNB/AdYgfVcxDembnae/JsDedHBt/LZlWbkPzoZWER831jXaG9D0LOTu8pIrGsNRLBNVyOg
ZjuooCVZpKE/pQaiwWxCCokFVkEVlEcy6UvU4wI+4ainMXoE1Urz4U2imvMqlFp2QrsY7rgXlhck
IW5g8php5t+LtV3rxq4fVCN7J9DySx8mZ6A3jGQGlxxQu+AQnfiOzjev+v5Bbst6+T8/hAES68NY
8W+jAejrnY+XqLPTXa0kNfmRvnHuZRuUOwDJhvFq11hJ/IILXkNgbdzo0gA3cox2+jVp0VR8046D
3OAv+q6hFOQzgmZv6OPXXkUlnV3V2fVeFG3+qk3+NwDeFn/9agBQm6eoZVHIC9P8NErdWlsWfsJA
lsU+OnYt1BEV91NbTcmYtGS8TEn7wbdy7WAvgjIJh86xLgAObPbopf5ijKl9EXiqXvK2RlcdzZkh
6nAwgmJzJyQjcubom8taazhF6HCVuDsFqh3v54qLHa1FHiQrQeY6r7ooaj9/EUFb4AdUVuypGmR7
RRGp+pS2s+tVGJRkWlolYZ/gXiGUjBRkRzIyydKh2yZJE4BYAuTwrFF0zBOPzRPNl8OE6ESz6uri
sdFNezeb9HXK1jScHcl8tvTtKdsm2FipD+lp9qWpdRTbDvJxBqhXU+m68nHGoveCm5aQ6ieh55fK
4mOBF2M3K96Sr1acjt+HiQHOFb+1a18LUCzGrNnrdsGeBWsc4PuW7vfkqynkzdJxE3l104qFI8tR
44cmiJn4PreME/CHy71FfwGx2c/qO477rMwztnY6eZpMo9yTkUX/pKAzTnbQxEctdbzHstG0UGMO
bqbvI1bClWTJ+2jRzqN0rC4dsHtQ2uNeY7wBHQhEhw66YgwERY++c3MLBREKqWdR0Eim0bWukQMn
28UithDYccFUsOpz9typkBOiS/prKx5NRcGQmZXxqiePBJ5KGkwIH/Wn2aRYHAqeixfe7rwYhKql
kb7FY9ocYnTyb3BDAtWWkutu8lZ7U4NgSJ0iq2mCh/l2YWp6/IhdPGBRYnQOgPAcgNNqO0iy5XAn
Y8PKQiPtiZSLPFBeNMXvDdQMWo2wl1r4gx1NkakcTzK/gnd0raXI560GAK/OI9C/3UaLlkZaqX8R
UxKDrF6RUtfDaXnbWKpg6F0ELLCzBclH4D6eS6Q+qU8XIek/kVU1TnObL7PlA/PGvVXijw/1SlZb
R5oo3XlvDLb0/M/eDIwTiZoumR6qtN9bkeRP2DeF/dQiOxcVNsqMACspOMJMlVXoF/C5yk+eWa4J
VnJo0+EQdLG9JjBK3/SMle+6+iVC9WUeG732ciuK03n7kKjU5nJogtI9oTM5QfCGpB/SlSSbU5qU
zfxg4208B9mLRcpF+WOKRLnlQHM50WFCuelp8ppd7kvA9Cg5iRaLRVaiNnD2WmQf7FjGd+n7Sh/M
Mv/xZ4fmCPSItShASy/c8smp8/gFlfXprjVFvuZmgieSnrvoydenA3Ckvw11AR77XkcLhGLDoJg9
yUQA6qoR28YrKf6jTFe+c2x/sSGXHJX7YSdHY01puCVpNyfx7hJ/MUCFt9EwfKIc3qxGXBNJvX+O
52SfbaF6cM4DdlXnbvuq+4RaF6ZKvc0xv1D8wSd2z0wLQuaVv5fdTFQs7d3ug+y/r7fE4t79KdwW
fHUboGEtgKRVHbkb3oOsYpHRqFQQpzOmKdk4fonGD4VuSuo7fFICLR0H7OIRE7u3WVbE5t7aFRn7
7vaNe2wa52EAmHO8oamXew9LuIY+5tROs9ndP+zd9e4f8UGGCMOfESI4qlNM33D02+yySaEKc+t7
Mpb9IxNi+pRlxsoBPtMbZ01xtu0JgTVlRU4e690daf/pJHiGSm0K9Quj+ywMEHT7nVd91jt/JVWa
LJm86BB3VremZJqTGz5w68ET3otuNiP54JQNAFna/EjJ/xZweIfM0tldfUFksukJpe2KvolIociy
H9IftomWiaXgYBK9t/YGzjaLbFlwLjigxcajmWQMCQzdiVax5Dle6lgO5HgwYqMeOvXmEFzLatx6
+/RM0TuKyiURCl3R240XSRWOq03T3w4CRINzlI/ievWEKD8A4PU5/rc4/7f1kI7T946Pn8xCh2SZ
1WrAJuaRinyp3FcZkIhqgeeCYO9eRKbKsU8KZ3Ykq/e1luV/XUtW4ksAUOIjNjUrz3X4Mx3QNmDv
mBF1SCri5QcUBkYH0DEA1XZ6DqKCvgieetRru64x5eGAhrNdpMN6nruG3a3GEsBmZO0BLh2doWhj
/GC9nI88dLU+yaQ9Bk8j1qdZVxtvSRG/AY/Ju44KyqfJrPhAU6d1vGsweaeUefyS2cK7Ak+XXVPj
RBMyioXJzjKxXxOlJzmsox0AsbOwdRwB7DXfBec4x4+GPMimfz/VspQ6lRd04kJmhqhQlNGe5jV0
Jth5wGmKQLHJ6FG5JT4SNKwCBavoAYeWy9NCUVIPk73zpgydxmqfjtgWig1S2OnqLS/TvObYjHbq
oUi3Qs8BwZh8BEBJE9SIARjKQNkOqnvIRn8fLTJS0OGDjBawkbBa6ei83sQey1EVA1xKOiQEeylL
5h1aPT/NNbpL4KSS7QY88yJZ9bGJpkvDyLbtUFuf0K1bbHnqZ9tGJQIXrWTmX2ixGbfIRiWhinFs
FrI7GtGBtDWyZbN2YcsjRj0kGOPZ94NiXkppswlXMlqaBAuQsKkr5/NU9x0SlBnK1nvD+Rx15teo
LspHUnbCXKVdZ74Cyyh4BrrXjsRx4ZsXa0Br4Ggm7uex0vkB7cjAzlcrOoxrGxYA+IqmkdfcTjAv
OXofToA82N0JEh/tiYiPaNkq9iNxduIsnMMlNC0c1KFJwwzzrD9qQE4EbZBM1txJkm+N264nkztf
Okezt4NZufvMUKWwWnslA9T9eSurZdbj4jkh9fINPJzrLIjsL/lUOFvhMFxWThWsQNplbm1V/Ner
yg06sEhxPJQjIodpUO56Kt8gGwReElTtkvkinQ3IVTkNeVbdnOSzPQQSm6chF3LDUARzthRy0UAA
RU1rO2hKFnwzCwnAiIbaKOt+hZgSP/Y1im6Uz53N7G6NgPwBGQAHkqEyr0Qy7jIRfAPgYQXwQdO8
tMimuYEKRKlZU+zm2ZBxE8+l2+ynJQNRu7FyVUXHsgJ8aEJixpNtX/IEBSFmjeADsIRXTuS7qrrk
67IX+N2GAPXZX3p3Qhnm+5bhg5mnFmriZF5o2XcsDn0zKKIO/5RagLpfu2X7wnMTOXjCtS0ar3rA
9vcVcFEoF9bHvzNR+58M3MIQIDKi85S27Ql9n8M26z3rBd/GsIo1oX/XxCPhFiofpwFLEflEhhad
OUva05RViI4MMpRFhd2tIkQWuEWuetlGjy3v0SKjM2dFDMfcQ4IjyFoZ5pwwPSV4BbIyfUQ2YDy4
iKftTI9XV98IGmwsnP5PKxi2UsEmymR4GntufvGGX5wM0Wo7p7KrK+LvgMySQLi+XVaarf2tpYiq
IqoDbClk0yPQMzF0hrgMbLsDyjBColsrpGusylRz136XfTLtonii/Ha30RH7/+xI3j6xJH6lPHoV
6+5xdECRR9ntorZQCTgW3Za0tVWCJLqyzSNp0xJ9xWo9Uoo1rScNa16PsuaZk3vzeh3i0iA7BpNF
i06Dq+4NoMFoyrMJ/OU4BNTSPCXCG2LHMSCKJljQjORK1KY6qKDVEu/rkCh1htBLNQO/OJ85Lsrl
0BY2+B47T66ZPXLH5yGhXXW4cmMRBF9BihStwaISzxaOADUfStNXAUqyti5PkcJVZTCWqrRgalSh
PQEK8BxKqrBYhA7XtBVwtvByS95NC6wSE/E49Rxj7roaJ0RZZFE8FjVazSi+2qGTcfU7Retqw6xg
EXg5yQMvg7jylIKltX02LQ4CvrEyNkXFdf5izfm4wfKKLW4IKFmoDWMd9VL/U2RvxJWk97Eeggl+
ejBQ0XIuLHcxKPsEGQNt1fUgUNhJAWwygDSdAObgeGs+ILVXZoOqK1EYO0qdaKZ3SvD3bCwnQ+LP
mtoDgH5MrILIMUfBjoVa77dubO/lbQL69TyL335j7yq5mQQVSuD4c15WzQGEUS1+WYomkea6z9pV
lkfOPk3wehbU6LQHbJe4iKix3jii6a0o3yLNyx+QvkWhqLAt4Bhk0bbTTLGlqe0C6vy/OTWGHU7x
9FcnM+0vd3xBQFb8cED2vUKYXr4C3abFf3goT5PL5MURI2heUSf5Zur+c4Yy4B9Oh3jYwPjXavL8
kMUKAKM15SHXNGM3SVE9iyjzVv9c3weQ/bw+G8vy5GOrd+HMultfoNj9EWg/PyhvQhkXjQmkWRwG
hsIhB7PVXdplHt6lWGbbOwvSkS9+HM6cmJmNKEdTlPUqyUd2Xl6N6C2oaIrPJTK3ILr6+cpEoRiK
zpRWWhyaSX/MTK91jpoAR2SP+rWNtLs22vh21qHlGq/chsVRqGyKdDe/LyuZ28VrFH+j/1nNWt8Z
j9qIVurbOzTY22YPUtPh3YMW0TiYvEAmAjBQtQAdhnev23v6z3N88Ji1k/pUGRtPvdGZO0uXzqWJ
BW6V2NC8Nj7COvrQJN+qetxHxHxVl2Lt2Mz+y0EZxGqYYvNTVEQOwuCJ9hAlg74fcJ0e/sVKds3X
OkvHfcdKFL8RMDgDMU6SxM2GpoVZxdYKBETZBc+JFUFWzU25qUiNEPgPvxjGXnp2oqbY6mWTrIh6
d+HkzREOCfpRPJCIlGCxHFH7bA9bovMlhdsZ3YH8F4pfUhhOFwqAZD+QXAffH5KfeK8oe/uBIx0P
Mg8kGBIztva2keQhTdGXFL9Ytv5gDcO9heMWNwsyUxa0BtkbLnDpPlj4k/mAYgO+oW1taRv41wPN
Y79shhOORC4AiMDO+b6ZzoFHfKx1RAbwZ4lNELzFlZCPi5NE2hCFXIm2n3fQtEge83a9bMZpkaQy
3lzAvR7dvLLwujhWZxdUWRsZBBHYukrQLjgs+tGcWZRZP2LhY3erm/prkCXxdgS085l8Sia9TSwb
pFtEBnqRcYh+WEfXb6M9+vYEILGSrZ5M6R9iHAG8p/feMR704YkXDEUD6VT8pSyAyZr+YRuWuQHP
i3fUwaEJNEtYiCQr/uJW+j9Y0FkyvV4zcOleWr/7YSBZ/tXWxx9DgOckbmsfBko1KRsB4/9i808V
2Az6R5BwVWES97XLNm6aBCeLGVbYjSAsawaUziIqX7wOWVBdLeEDKgszO9BxqOzn0pPlA4nA38XX
AWisdjQl93hyb+7CGmf3qE88QB/CFWXha/C2grdqspN1b8XOS1QZxRW7izU2Zc6Lqw49U3GH0ixP
JGsZUzWaYI0oK9d5QdlGcQWQ6ezuxmjMNRPQkI52p587QMPOB65GGRLkrtajFlDN3KQHgaOZWwgQ
Kk3NgqvZGPoBDC/FmoEc8YttYFPeAzrobDWp9pnpf5GYo0UF3yqsen+8WZWTlGcAkl7xzhEBXaPu
UFuj0Dx6rbsdkJAHJmtgdock87LDoqjxFQvcx35ay7HdVCLaiwqbRQuYEQdKUuSZjVYQ1E4cKE1B
2qFkwYESFYU5daH0gT7lRignoqTwNMQAZInQdQYUnNZaowWjegAcZqyIJ/wdGm5RKKUONCKtyZEf
EErbCGD9dYOoDmVl5o9TbL1SkR7NpKu/UkPv+2zRKUtdVQb+xm/8uUpttVY4omJ7FQ2O3GQis0J6
fZvf5Eg4JrV198pH732ztS2skKbLIZCa3EjQaeCPdveprVnIOCfyqxNH6zoPsjdwxdVoyoKccjVZ
Aij8vslnuS8daxMB2uOrki/2hmn/wKvXcEyqdryMZXw7CGSMdqXiFCDZomXKrvDEdLxtzsq8iB/Q
E1ydhQBoCGUtcFNi69EqzCMlK7zqaZokf/tgNXgpcsPZMcdu9qrhS+ssFwF6cFeDgbWMm23eqB0u
MoLXRuIrpfB9b2KPRDmn0dK8a27r1guiUxsqhPFrpztrOfZHVCZj5qAB68wYrSOKRzn1bCDriJij
/ApTkTtHyVGpxVhs0xok7q2+O8fAdpmpmS2EfrZjhZtlEVfZibLYtWyadQ8I7S2lvCvhyafa8tHp
GaCADnQtwJuPQInRqKcPaTPsYsmVRL/zVxak9NA2tXG83EGlN2ioAWxauOABQSb2k1fZzRl/Cl/R
L0J3YtWOgykl70gLum4Yq5TfoiVfmsYeWNcW398ZkxZ3tew8nMrEG8PSDbRXjcl/jORo3mTgK/qH
ljy0FIHgkbfjjpeZdYpHP1/TRQvksWdZj/LF6YV1qjuZr+nibHXn2cLO405OF3P0035Ieb+a+mpw
9U3teoiPqOQsZaOlKVwAiKUghFCyRfG76W9z3lY5uWvUfIKs+NdkuKGmue0gl+OjkR05ufiRDkWV
v6LT0EPx2E8RjVDTEoS1U+SbahqAfkvCOuVsb7p+MU8XlyTuAJ/uflsklmTJcoYCdGDzGTwHtTQr
Wt0EhdCGPBZjVyte2FAcNC1IUBs3gTuoGNOtIIRhzzcPYtKbB10lI7W4CE56l/1RK3ziOEIkjyMk
swZoerolC1IUIOQw0Cg0O6ERtFtzUTxI5AUfKmmIlZYH9R+iRtoN3TXxCbR/9Vsm+SxvZSH3fpTb
myZrmz9qvNKCl7x6BpQKyBwKKVC1Bnmv3BPkfBZ34O/hT3E7vPdbFchk/exl0BGpoBHJBiWTSkaj
/xs7DcSnYamDhhx8HUDstiZ+ojuas5t6Kb4AjVmegHAj5/tclhdGOA64o9SxJb+ITTc5f5SgQHzR
yj7ftjxFWR9QmL5MnvUAOCX9OSvG7Cnh5ncSk5Wf+PqutG2w3cNKD7wdIMVWWqXZL3gRLE+Gg5sA
0svOC8mqOF6PaG27ElVy6qTJ2suEsSMLcrAl2pgr5UAy5dC7ZaqowrGH52XXb7waxNvN0MtdVlX8
E6oGP4kJ8I7tJH7IAi8lvzGogG+jpcEVVTvFEzXuRTWrHvX6unT2kW7SeLP2UtDdLgrUKJWPZn0l
3JjB7a5d2j4KBNSsdRWNYSsivNDOhV6Y1mpKz+ysjkAjRUMru1fQY72KgXk3xv2jEesAwIi0OU4D
6kAg6CL9t4jmAI+yqmG1kCGTo2vEF7exse1/Xwd74XGf5dhhLc9EhB9yEAciBGHbyd2zkh6JyxMy
GgGq2t0bkC6mID+UExA1USCPxyg5mojTJm0Rne0USPSWZQzbXmV/gDkknpMp2oouZo8k6oClcYrj
9jvpSLQ4LbJfncQ4ATiuG76T/f+vU0KJKTpLx30ED73xMUgZygtq1EQ232TLQAuJV8KXMhLVa5lF
fxvq1ajx2gT9a3Z7IUIgmrq/Tkm7GCMkxC/LdMjQxGPkrFkH2gHE8GjoHFFV+4QZoxbQ/rczyytL
BMDd5hklCmboFLF59U1DbmWXtOdUDv1x4GW8D0De8Yigq7XWkL3/NDV9v5JV0377f5xd13KkyLb9
oozAm9fyVt61Xoi2eBKXJPD1d+VGXUjdmjkT94Ugt4OSqjDbrOVV0b7RddAic0wkoSNT/GS5+W0E
pv6LY7jo2kUZaAoJntD6BD7ft5ByLNprIe23kK0ONPOyv4rbRr4wbnSLUO0B3rVbgBpLvhQNjkl7
Usk+tePmuGk038GzQN/m0cbKyuY6qELv7IAhWVYlyMRpWYt6QcrEHzFIpzZlbrjni1xqQXPtIHG1
rKtIFaxzD22ueVvsbUeAaVVxlTom2NeCymfnULjpo6Oh11bJvVIv9tmYBCvfSscXlAxB0jbk+Iv5
ffmlG2NzE6pidKTK0rHvDy8uRjCE5OVTo4rXWdl7i14VrsksjlO2j9VQqGEBpcro/F2CkZNthBmw
lRUzax1LvLGhV3UUgEnK7Lf10FoCSA2WtX5LOzvjuivG/WgAnhF52GtMTEX3iR1Y2yGwgEmklrRR
FtHFIlMWfakZSxPFCeT2VRWiLrSnBJB0O0rtk8gm6julALRYsJsKAaS+GE8ljk+WyEXtfTcPNroa
Tpk36AkvB0NcC6qEV9JDnr5IvtVU8dbt0l0ltQAWA420kI05JuEiStx4b6nRlb9DzZJLuMk9Sfyd
0+dsNWM3Jn5TLn3dyzYkqxV0lWBsuBpbsPDExjTxFLBAu7dMY5pw8j6sSOfCkt6HfLQ+kSUNP1VF
3IFTvAJh49A+URLYN/3vmUzCh1GwZmeB42nLO549/m3QFvatnmjagkqb6HCJ1yaTzZZKm7bw0c7q
lM2WtF6WJNOyszrjcV6SdjaefYfUarZeGcijYHgyAjuUeeWZurXwuI/ce1tYVyRD17h1FWL86dhG
1n6W616Hx0I0BFmLLEz1DdmRB9mkDkYWzKn8pjX9AWCa4doKWL4Dljx70kpk+gM3CM+0FHa6rfMW
oA4+eNfywVwNrc6e0sw0zl7ZgAhPLccRSImxSLVJm2HEC8W3otiRlkICAyc801KFHLLoLWQBjJJM
hO0ZOaFs0QHR7h60ZQalNNQGua5kYQ55cqI0hwjLcc3BE76hpZ5G8mhogMruqqh4CM3evrfAUHFJ
i9RV+d4dfHna0nfFWgdW2t4J8YzQV067MMIB+SLZAQfAbZ+FEGA/+cRCeiAo7bn40wItPO2CvkSf
xACAjLXqYxM0UABRy431RNaEaQrkPMZWePsuYRuicZpkk96PGk0sqrqXgHxFetymu77RutcYz6xO
Li1RiZiW1O9BHR6RtCfR3OFxcaLeEbK6iGhFphdHA23fp6osjoSH2flltqo1t1rTct74obXzZVef
NLT0u4vE85qD0eePnWmg9kFuDubR1tO60YzJOkWicYfeXr6gQ/d1DjyPwMAIvapb/SHLC/REgSkD
M4JkQx8z78SwGnXX3TjS2HZCM2/pF65WXhhat5TxuKxIZ0HXK0vKlFx0dC0oHXPSXfxy0zdQUGzs
G9dt1k1gJMAeDsCvODj9gh6HC7yvrxIPQF1WWOMmAjPwecSPoFsNr4BphEKKkvO+C1YC//U9eX00
m6ORGUUzlFfj1OscH3CZ+nW9MEWR7UqOLtbMAyJG7Y/pSsRW+AXfg2viiCv7bmu6Iv1a4Yq8dHzJ
bv5w8nA3XGVBFn3Bhf7KjR1/z0pgbtMAGg2p0V4OsO9F7uTx9g8FLWdZZBXhok8MUFK7Ehl34BZH
jwOLviOxWN94wLm+Sy0PZOFIyfW2Lre8bRVZBfJ4tZZ+R0tjfZM50WQVBeyHjxfpfRWyHV5QkLko
h+Gq8oq3TQDem32Tslt+Ec1KUQ4A7GV4nzY7ixOk/ptbMfo7M9LTIxnPMUctNvcVws1yrcSw6Vsf
m5lZHrjS8HtG1uU+UxtgQUiQRIbagWRBnGQ7VgfmkrR5ytkt6zEs/okDxsKs+0yv/nIwcARylzqu
WaZo3o5AstmB/At7ZLfKgekqcYvfVNmjglKKpAO3d5J/70DP3uA+/dXSQm+FOdn09IkF3sUx+uH4
3jQDh+zBs1kY+jQbpona3Adeo7+N1A1N/CyHRj8VfiM2iR2igU/Hdzsf4u3UIW+4/rTMusjBCK76
IqA1I9zoBv9BEAM96oGFHsnXxAyzlXTLAecMBACwyoN5qdDLxzTMPzPNLHTCd1mn7al4ZvU2UnZZ
tPAHWdoHtNqXpw5LwNHJY2z3KxFp/Q1tbPQY7WwXaepWcVZ1akMKR/81hnWO4dvfpsKriyUwFNlm
UDRWf7jTco4B9yySKHrl7R6zNWdiSiTmRNrDQyCyubhSHooqeqec+Rj9CHMrneufJlrF2Z9rSU6K
WTSIHh37IHfc2DYuRC1yEAepa9ELoCGWeQQo/hgwf9esGhLc5zP03+OT7UqhYYA/rfhVbAV4StTZ
ioHJFimrD3KyqHTcoJWSVszV8drt/zRDZLXn3J8r3EOLEvoViVigZzuwe4op90cyzbNBOWZoV5Rc
HJBT3FEMN49/WmVhKDJ7V+TqxhdnyZqye7oIMI3QRfeU+uNA+5NhgpXKGiodrSi1p1a+ssTf41cb
1gkmqNDBQw+8RhWuJWuc49TkQopWaZXC1oH9ND0Sy+xXUbQ+Xm3ME73edTwabww2nohfNk2M4Ubp
6G2OdDV+EcQTe9H9mx/gHBamDnKH2u7AaVpW0X1kBviFeegVkYCMORsJngdF1ehPnImvRMdhxDUY
DQfzOyj68KSmnJjx2wkNmP0ZkyHJugC36tPY95NTJtHEq5xqbm/fHifiINyOqlZBG8nBKAWAWYx7
0joz5TJPUSfWqdrxzuaijrxoONCq1TgmWQd/3FLrCO9LtunwuwDMAm7LlIUAWMPnssbJhiVlMsiY
7BQ/3ORL3SkUj+z+MR7AgsKzl7Ynjs6aNdNchgRnpmfLztIeLE1HX4bKMxT4wp25jUwEve+TcVDi
gXNOGgz98KAXwLv4d4ewtO69QAMZuxogRQ9vcNW0QH6vWID7L02gXhQtXkf3vhk8Y/Ktx8SqUvQy
2TgmAIg6zGebmJWCbA5A8eYonwVA7/IUoOElAowWaL+SGBckDrjSFRpO8LMkqB/Q3FpXvZGVV/Gw
pkVLcmsQ1lWRgShdKmPSBBmKPgutQddXghY45TnGtnVFe7Sh6DnY4RcisPALx4/FUchqoVHwGiV0
7GqEmTarSCj1BO8ZnliRvFN+7+yiTgfpHhnasQ7ENbN0zb1hyUk2RTCHcldHbWhFi7zM2wUaVa2b
OB2rnR232b4w7UEh70YrHKv60rfe2WUh+wnqmh2mo9zX1gUKJzmBg7baYfY8A9SMGK5x2XlzyjXn
/EZ60+6Q43AmpwCNTzd+MqyNAsP0YFbwrx0FAU+bsq+WSLr4Z8C2vYk69RrLPHWXUbJZgXeAdgnk
DzCZ/h0k80P/PMvTeIz3AJRAX7Q61qyYg5BCw9jhKhltJDcUYkjd5E+ohnv7RgE5aIYcFOfhmwxw
Fe01KWij5AZSzXtTefo0SIGu9knm0vJjTLIj0cVfU/6TK8lig0/+82HIofx9LJLPMZQ9nS+QvnZh
5xn3jQNaZL3WjWONPoPHARhapcK7yaRubdKiHqZliqJqmUs8h2Aq5uCgxgzCRpjpafyrkYl7Y3di
vG6CuFqQ/I+wRhJt28H7NGym6+ypHjvjH8OOBgM0ngQ6D4XNA1kAvUPlnWsmzB0aBIJ1jheEDYET
0TJpnPfLSC0JyUirq2A9awPpLppi/GErJIkBo4bXdcpPGGwFroTalCimSjBo3KJSCiCJDqCkDR4v
jqTU0R2+9lI0F5I29vAYxDtcB0lL0Qo7PZHyEk2XDM/HBEvxSbTSwXAyaYscUD1m2b9Fi8oh2+mY
WVtYIj+RxceQtGo+hkTr3OcnOH9cFe3jCdLHpWi2XXz+cUmbqRP8p4/rZRqofVsn3CYxKlVoFnlm
ldGfSySHkF3HEjh/Fr4TXK5JK1I0T7SO1hxMMBg9O256OzA3vk1QTnoEOhO661FeNWq0q1EMcooZ
Zh3KweumGKUDNvOg8zFIrIwzL78dNRnfNhUSj+o8RtNg94B/WPZCUYAMWZCeamIHQVIYOWFA12VF
ODYLEqJl8U09CWlNPoMVohQdg3R1tpmDzbIcA64rrZMVEKofTZW5kDoqQGat9VctiF1Olca0VZlV
5tffBizyAadnB/0Vem6HyUD0rqEMAidHr7uVZqop21lIr7Cvx6R0TrrhJyuue9G3yM9XDqgWXgYb
QGLo3XN3VmlGj4lwMQYOA/LE/evN0zEw35g0dfxNANWMPHtAZWwwVO7tnN+eZECefVsf8N2Nrsa0
KG64V9aLMUokgBeH4kYo4MUwRoW+Hv0HEpHZbGsANWSyJdnFlla9ChnGwVfZgBUgCcQtPc8NoDjF
JJlUQ+3mo4lCwLXS0XMgrWLoZsuL30U3Wyrd2CBNhVKKdmtZAn81rrnHgXdAb6utEVCQQeUeqUM6
ZqI4d6XVbWwR7BrVEhoXXgJseZ4dfCuyH0OPTXIk6pL1AMjwQ+Np1qNgP6Mcs8V8D8SY9DSA+gMA
rcPS01PnYHLgmK80JZt2L5rOFkNylWGafGHV5hoPKdqdYaX11k4svLZFHPQERoaUlllWp45X+l2B
r/mpjJ3nmpS8DjF2WkbNlnwBgKPdAUWdwQ95FPBZewBfmkyZXaNtbKzQ3oOjXOJQVBJlSQbbzKm3
YWbodzaok+5eLC5HICVp/lssNH0t8Xrn3FBCXOceJl2MGFRpyJFLF/gbeKZBu+4lZW6jJ60x6nhK
qgtlkSoL3QrjKal+iYHhhOje5bn3ZwxD96cY5AQ0A3eLqs3bUQpA/B6Ao5dgpsawFwagf7fzrZFu
yEbYvVfQvZHutJj4tTE3XL95fKYg2XSrpvhkzSwQyWacPwCKpNs4oWXvBysPblmGfyQaw4rvbtEf
UcIWz2RRa91fFo47HIvEa58DO5a4Uf224APSlZFqkbvE+N8WdBSOnzOzAgOs0ho7O1nmrqp2LJ6b
IQI8bR/87LUCM5xl8j0dgCSJLFl/F6ItbIuhd3FoNRacW7NyV+BVKZ55k89OpevE301hYuCp8+Xk
lKSuOERZP+5QFjsKXqa3uZ4f6FfJPD+5dTN+oN8h6S4rVHPeWX70oxU62w70u/8YBSn99NZMswO9
G5LucryPfpcj1OAS2hgecIlsFo67Gixcm0RLx1cTjEjIBdYvf8i585ecV8ZA9p7v1i9Z2w/A4fTK
Dckv9qDKTnYef6q8Ol3NVWHuO9mmUbJ5OqDAq9Akm97HVI25VDLynYYKaG16Ml2RDW0o1iyjg5AM
V+C3+Gj4C+y0B1pqFxzZaAVHg0Vs2tODNtyUTAfc3EVGJmT87zLyrQBdsvjM2FcHolCudO2dzIsT
dZt1ClPTjtAS7LdpvX43eTALaU7B1QsD/BtlARsvP8Wu+dRSp0kyGM4qq0J/Pa3blB+FH4VX1FLS
R+PnxtR1QptPHIzhbjQwUG8frZzdzmn4sXOjI561v1AWm9LdlkhjElHemzasbd+JyJQcx6idHMnq
EmsO/zEWyS9W5EOxjN9HnFa4tB0x+fjidHaNzhfMuVG63LssKUOetOy91hzG90vSohwYZUZ9tmwm
z73RBHuRaIfWSNCHQLJp10PZfZ/o+oFktCmcskdLETYAnInUHaQt0UK/rBp3eGRINHsJey7bin8r
TO/Zy2z+DZih0w5a2aadz1WF8vof7n/bNFGUvkr0qn04zN92f5/KxaYZcZFrqshb28K2T1XvWMDf
w0R1HmXRpo6CehrDxgAF2ENLzb5CMa99MryHWFl95hR4Bu7ZuPU9/+3UJ6X5HJpWfJIF5qwEZT3V
po3d7AbPCLNkVLlOJ+agRk6jfOdpGtgB/aLUt3qMtxZH6kiFXlwzsWRBxYMpZKdjKF7r7WxHFirF
c1MFkb5NgxFFdOUFDh2Au7ZusfLAu7fuMMG6D9wmexoY6DnUhY7kmpn6s1yG/E3uAgFoX7lD+mRz
fTvLZ/uPcl5h7KXrk3T5VinCDw4cHexI32761uOOf6d5AQMHc/NWX/Kq5I6s5p+FskKFnR3n39NF
RLGmnyvCz7FYHx54hqEh776NfeeO8Nn6sBvXAAlv1pF6QCGZfTvrgYQ1rtGJ3a5JFeeNdou3F/D1
VvV0USsY+F8XnWFsSDYtp8sdZH0WhJuaYwLVVtTcFvGJObxlq7J2wDqvgFlmsBXaK/ijNtomQAV/
o7S4yhW9Y2zVR2mwnBWzu3Qf0MVunsm0D8zbxM7EqcPMLKhW3A5t2njCo02NQe4Szya3tEJCje/w
V+FLWtKjn12EYPKSQQreaHg5INo9I2N8PT8XUlwHkMTAh8ATKJkVxq85LBu892HJwGfIziQSBSNy
orDdmF6TkjatOl0KGzR4gR7KxNz3LbP3ZVvLJd3lvRCFYFrSYwUtHQ+YivR8MC9JCzQo/FzSk6eo
sboUdNRBP371FetV6IIyC/Cy4KaitauEtEebOCi+BCmeusk1ABpvuyAXWs8RAt5HQP2p7/6QT5Hf
HWTI/BjIy4XcFCjk7Xs3vDesTnt18UIKbtz4e66qQ3WfeFegLAWfqRp6Qwui/1WvzmRgl9xbchfY
w1VflucCuPUrUjhbE0Mq37qaVyunkvEZ98P8KhqZteSsir87xkNX6uNXE3TIK0fUBSpIZbANSzxV
+k0MZh31O881q1nEqRneFIVjXZGCnmhSpWCY3JkUJTPMRWCgg7uvDq4e4btvK+7OvpF3JJOtjdah
oRvuKrzGbcyQyWtUMo1rvdZuCR8rQc6eVrJlEWpVKFRYjtteu/6vPpIArDa4a9/YAFjDpRb45b2N
rsXBb/rlmDb6Bm2vzg2ZhHh022YdWE2rXlENCA7iXR6zE2lnO4YfbJDrwMSn8B1GGRciKoKd9Kti
l2rGLyvPbO2I5nVxcIQmDpgXE+a648BeTjyJFHPTnx0H6foeiFbgi8Xd1+JDfAc+0HyFJ+nxoa/9
Aq8wOnIaDQBXuayzV88TXwFgXXxHnfZcFo74Jaxilaa5Gy/CO6T6gd5sZs2y9M3gF2oOaAjN0m99
/MPlvHq0hBjWkam5eP8v+FHPWnx2z8rvR4wNL8Lca7+bRrhkY5b/SqPoSdiD9eyzHhlcpFdBQqoh
M2Nh6NYNq+g2KbxO8c3qr4PV7aWjZ780dzyIwa9eJbLZkWMsdBd5mUh2471mFOCWs6r0ULlNem15
UbjS/U6+oicX6Kxp9lPDK4TIkuGpk/2wLgC5f/J1YZ3wS+Vrt3P5syuSBzI123Efu150rDu0y6G1
3jbb8kufZfGuqWtrQ2/Vv8WB5kfvxEZx591oerkyW6u6EQqNc+zLaNsBpwsNTUl8TzJkhN5ZpFJG
22YYkZRXDrTRggGv9Q0/Rh7GNMYhe+I81b6FZfLHTg9VAnIbUoVACuSOa77+D7u/Y0W/Q8yx0si8
i0ScLlgZ2wdw262olE+4+HOxfq7dX8xqw0nkhD5L2kwBJtKebVvW3g/XvrC1a7rm+Zl7635YkY5e
u5SuKVN9tpSa+Hc/uqxWqf2ZH12QVcyPR6AV+V10lzOj4/2DH53Z5TwDKwI8SycetBGDh1qS8A1H
88Arsy3QphTFC+ehvis1r5jkFV7oSS5NGa5KjGTdaG6XrVOtK7fTnIJaRj0vt1SunLU04zAvpxmH
f/Ud9OpU8yA+pBgUPWcKU4g287LQV0jYjScSJxcD4Un8J8nMcla+179ZDK0ZgqcEXV2UnrABAnnd
faekxVxAeJPOOYkpr69s+S/an4sFf0UAShJyWBX6qca+TdaJFwdrStFkTVnc9cFhTtCQQZWVwZpk
Hwwo3zJHIINERTD0w5zA+cPAS/R/PEQokE03xshdME/vlujzTHYEutt2g3EVIA3h6QZmX5zaAdeZ
0hIGL2mzVB5oRQ5kMWTu0WdI5qHNY0lTPrSJiu6c12N6Ratc6/qdHbACXAd+dE+yAZgws4WRsTcL
3w/jpdan4P7eJg6ot/rCEGjRxiYuwu7Mm4qDEiCzgS3god2IhCAcfLMxHYGaSdO4oBKBNSmEG6IT
BwWMVQqY67NV9OIsZMBXhowCQPUU4oxn2xAAymoXt9h2g/HfduGNFbCASVgrDe15qD3veeVez/IS
o1dvdp4wVyKPfw3IKF23ZWMc7cxIUa0txCtIdKd2FMQC/x3HNKNtB8ax1at0nXdD9+rX2ZJa7Tzg
EC0x2yGu+eiYR6e1EwxohvJVaOlkEZYMc5BW0177rWEd0f2SrPvKl69OlkwWJt56ll0Yt9cY1gBm
nETJvPXt/tUw0UCo0uIjvkj4djaooZV4G2eWF6/zBg2EuV4lS5y9h79L7J0TP9f27aBfST+S44IU
tdLSHkcH54K7htiScSOMNzfSaond7zxreJ7lf5gZrfbCaqCf/yGnJWap+m3PPMyMXQ5IitkYU2B4
QAAR1h/nRRZ5BxTySkqgM7hOtwUgaIzx+aLEhUy8FgY438Le9c6Z2puXfV5eB27X76XbvVmQGVm0
NoYWTbd3F7OM/GlJGx+Nn/hSyNMsn4OjkT1ZAW+rXpEs0/pxXNCBLNmEJ9Y2IPbBOX12bNdjGmDX
smozH5v26EBaZCZ7sBHdkWiWz8cukubJB33yTgYoFU0fgI6DGWy59mPwfaKYiKYUBVeMEk9wmHYj
E5jGtNYAlnQAJgH0k+qd4N0uOfAMgLtLktImRmb7gIqCCkEG7xze7VpxfFfag7bLGTPHhYmBI3Th
1gcNWOln2tSVZuFNW62ZLF8835e7EuDpk5bkEfq5z4PtRxsU253Jdg5AxmTS41kWsOmTp6Fz+y1u
CtCaJfLi2nr2oj1y9TXQTeW+dk8xZjlQB26RO0j3RYouDNqY3EBfe2dNKxIFeWi+W/YlenwxEqvh
mfmDIiywnGSs+85rJO7nuLOtHM36zNol6UB5qJ/09ovXBBgPi+NxY/r4zuRGj9Y1VN+BIOJWcbwO
U6YvyYi5TmKtgCOL1xf0eKwmo8lhjGM8+ZZVt0FloL4ie06hAF72w0pKvpvMSUM2Qe+e2kTwA4mm
MLSb+OmSpy3wRS6hpniRr59zvHhexFNIn4/lcSyrLVlVdR0u7dhi6ylkN3bZPm2yR4+nPUCTg6Lc
Jiys3j4p+dDGAnD4OsX39f2nHYaCr3oD+AtkE3t2aqHZUybLtHKd9RTTLFQWwW/kdAZkOR3ckezO
Bqb/nmRoP9PAcRfv/bgvT3qMgScLl5gTLfu+3InKLvckIiXJaUmbAE0a7YI0mEgEx1YBbtg5wGyo
Wd2YTRpPy51tI9hdjyGOJBd84+N56kCbEQQ+6IKz2WKWBTXu3HbvsmzxbnfIwmjbh+YL8G/8uw79
i7dO/xo5kV4sG5WCMSWAEDiGJfEj4TdabwCQW5mWnattrKhCz6NaIuPt3wkD5JMyNa4jJaoCvKdH
rQ3IH3LneAPNK6mdJwcpwLGDrm3kAtAG5Qd9twrGBAPDpZ78CDFMX9Y/kPUD1ycgp26Gahz3eP/O
tnHBxUOHB84FmTQ2LsIYXsmjVSVK99nNKsAm2MAoBBBp82KnUbOqSs72EveGl4onqzx2xKPbJckV
YwoqS8lzkTXrrKnljpZjWAJLrizuAcQS3qA89IPEOrCbNlnuZttpmQ5PGiAPdf8+FSK9tW07BYiz
4ZyadjySCOjJ6W2b5xjzwVUlDwCHsiSzrruNxiC5ISvatHWzS00uz7Tq4yQFQhF/5m6RHmvdg2Pf
YBrYYUa4pxBk0nGzXnrqnXyyyQQoiQPuyzWpKRYLfkSY/FmHLTqcWwoVuqB7SXuAWE5uoZkZe1fv
08W0TvjoHS2nvaUA9ClsgWFTJyzX06fQK8D4gfZNneckwavWSja2vJqWRVDf9L4bneYTQd0xXmAo
z9lPR0ETd7BgzHGnMPSpKiNAi5QBzCA6NG38EUPUjd7oK1pSQNyVw62f52I5HU4DlNWOVSCkevfH
qUFQp3nyhTzw1u9iKslEprZEgqcV2X5y7Qvbv+bhFzbwogcAU6mSRsP1pBxL64DRZDA3I6uwd40+
WTKe91+Tpn0wsjx9SNo4Priahq4zJR/lvk7b8bWOk3YjaovtvLxEZdqrTqRHx6i+zL2qPsemjfZT
m+cLkfT6fdfrT7IdirNUK6f0x40RdABYrHz9vnb6+sbjGSAAU/2eRJ0OONAwD+MjyfouLHd5zFHT
JQfbCO97fRMIoaNUDBTFZTZ0yZ6CAzovPWimrS9oSQ4+vgvM0ftbEnUjkiZZ39VbCt5oqAglZvGz
GMb+yF0nnc6ZxZjMFn14PZ1Ca8q1QOf8miJ6biqvNKu8ooi08ZPkK09d/USr3u7CbeAaHeaw8alG
JItvo6hcTefMcyFRjg/6A2nTsTR3bqwICDEgUi0l4BO18Z4CMRfcpH4Fclw6MBpX0IYeYR5vipSV
w6pjoX9DgSof7Lj+WAFLQP2hRyRQT03ZvFIkowZUNw8MeSi4NVwPbbpuUhfjMnKsjI0h0HNY0RoZ
oB91hvRRHpfibsikcWUyjn8AVrTBICLA01tNW2XcbydZ28tnf9DReQ6mnztAFzvn2C5Ps9MA+MY1
8OGSNcnIUzLtNlcTpaHrZEgBjnLjttxA441W70uZRc9mWqwxOTO8OmVsrPW6qffcHt7JyX6We0m+
Zgo8guwrFadWcZSc4sSDwAiO3e01N+0PpeXq6xYkJg8o6ksAdLDx+6iPeNaQ1i8PiNdtEDhfQKHV
LyPXq27RmdZiZK/VDhHaFM8cCI5/ulsu6i1xaJM7+GDe3MOS15O7nmXaIQ/M6ExHR3oPY8Np/Dqk
Aj2CwIrciWSo8fiZ6aA+UcKqAydfJYxwC4od/7o2XGikeZ26LrsiERJA732TUGIkh4Sf+urNtdvm
4fV0jAIdTxs7eIqj0t2VDBk0wU0HCRG+Gs0h/pZzoMNIwwRA42Ba10kJZFy31KNvyOfeAj8sfuyT
6L1nlpUrMhiLBkDnbeQCprH509Mtq/gxvRwzraobDbXE1UzaQXszYUcQASG6A54jRhF+k3sQf8c/
2pHCbt1k/daOHqNJfGFoXnJHGzMJvziDa2CGDKIcdMk3YfqDFmXN07u+V+jbSQVwmotPFlrjSpN5
uJllKs5YgWKEvP5fcSKjNdelZyHP4+v5YkBD7z52wuY2VBtmg2FeUzJakmKWDYRtSGuAieNmV+v1
LW0oFskSGlSltZ+a+v6dD8XFZGwdHXzmhau89/RTJcbxJkKjHPqS/fFr2PJwMUogItjSro5mEdor
LevGr6nNgXWTBS9BWaRbn+dIOdWSPblOtCMDvFRHf4YkBSvq9yEd00FbmwpZglLCjCz/JavEP4cE
57t+yvrCP/Z2cBicql5yzCC+sBRhrcGQ32WHmhGoDqNF6SwxT4e3v74HITaqjN+0tgY+j+alz2mA
NwVcjwUQD3DpSTENcmWIiu8izzQPObOaYw8a8C3msOPrUhZ8ja6W6v6zA3ZpseN+5dIBc8sFYDFA
T451ZDbfkkEUC63q0mcQzBtLPNWIuxq/6bXmG+WVYdh8N0SdeQCYQnPs1AGtDviYgx4BGBBsDvdm
l9dLU3fTlxBctQswcYorexh6DFmAUrPeAj/c3DYW4GoTVsmF0xjOD9zCx1jW3zFkoghOQuOmQnF9
T6a1zbxPTDOveDO1y+jNlKJmKmoX5BRVS9n7qH+YCoHb229TOoFCRR0sXX93AlptyxvWdwsbVesV
Bl7ZYcjY8JDY9jlRl/w0i8dV5dlvcg8cZpmS/2Gv5GTvqjgf7ec4XMcjjgxZVLdAfAjdHRoSYzyF
WHxD6Vsm+nijC1wJKV9L2nmJjpH3xv/Vd45MB6K0MR2o9/yfzohvWLRgMrJ3zKo83P9QmwEOibeV
VuWeCtA7TbJZO+/9VzuKwkJcgv89HmkHdVypzoDOZT7avPeZHSCQF2AOEwDIxWWkGPEYGhoABY3V
hkrXsc3NjURiBFCRqryddxVDPUh+t7WuvgUWCTuJ3D1Ok2VOmLNT4XpHUgZ461q04RBuRGcVN4bl
vFArRcHbelcmeD6groiROeUyjP3+SN0QUmtXI9BRHvDSy/+rUzGIlRa7xsOYRt4xzzu+oGkj2swz
RmGKJosuxKDGNGREg0ekTqTRAsEUFHuYQRqBGBUDMIQLY8FM1/neAXyRsO9Yn3zDbF3/5GDCex2i
tevc6IN3CFzb2UhWpvfVAHLCGF2jH506zt87ZYPrHbyPToBnCbbgvelWdiwY8FiYj2E6y2/Yltpt
hN4BOoGabuquWGkAVTmSglpwSE5L2uQNcGyUBck74X6xQ6/ddISGohivmtpsjhMailqOhWiOExpK
mN+YZlCuosrMHzy7QEdI1xlbx0iKBw4uwb3UeLEkLUCD/JsBzWN6IosHEqEp96YcquGKVhzD5Cs9
48aWloDxAptWmyLdTtF+u9PqozsdbrAM3LDlO2Rc5KzLratwq+auOT76fJJR4xspyE4Iu16SjLrk
SFZlcbMcZGKdcL1Xv+KiSp19gclS1FGtn2qHdc20EytJOOJ2/lv1DzYX9xjG/8VGAlNg+3+sfcmS
5Cq05BdhpgEE2sY8D5mR40ZWo4QkNKH569tF1K2oW+8+6170RibgAMqISAHn+HFPBkimAwhBMw+e
7OjkyS56Ykg6f2o8F3LbvfsGcFyy8+siWpiiI7JqUYyhBV5atP67U58jZSIl/92pK+i4Na3IiT65
LHHB0UUBJqUdoqfTu7nK+ieGlMNn5Ava+/h3vU7ap6HzrGdPEXsPlVV35sZyFTqqfE7TuL14CV+E
TVcUc/h8inkVWNbGtJKW1YcwFJ/3VmvwvutKkH3LhvIZnLUEijQ4uBpbc2lccPQi7A9iYgwO7Shv
keSXAISeVz8GxolQKCtl0aQPOl1cDxQRAuD1P+piJFHPaBwHf9R5ro9NubCLrRmK48ucKcAYVopX
7swJVPItcLMNbdLyHXR0yWqIe6inNQUYhKiPXedk4Xh6R5Bl+xYxEEfTEGTMsrcIEuwAijAWwOAf
kJUh3xC5dFdpOjRbTkX3RFySQUjPjb+V4XBu4aZ9bXUi15Wo5Ha0mXzOWiCUzRjY/j9Bcpm/6AS0
FF7jwCFejdZzjciNMeCCvgBTW27A6jnOaRGTJzt0GvDIBekOiQMBuCTd4TCU+s00motPkR4QIvy5
7YuWPAWlNR69Mb4Ye2NBRg5Sud5pkB4wDTlF3MIm3fVjAzBDVhEwWdagkDKtRVDwc+7Q5aM/416+
4DUVKzNDi73uFZRcM2NvLhE0uRY2dKVWScLGHY/BCPlatPawgcaPmIGaz7lWhdvBtz7qDfj0xDXp
XO++GQlXfVc53x+WVkR+Wfq1ByGIvy2ZYgKk0vEqKIgckR+ZI027a7R/gufaP5k7Swm1FZS/m1Iz
NZq7+8Vt1mGk6f5ubxMbP3u3jhcJt/jiMQjw5vmKxxDFCnPRHpkutuAWrK5mAUzyrjNVpmTqo1x1
Rxpk22CyooM7bJu0hmQ2Y8DhuNZr5YfRiUUCuJCpqAqS7EArY81TpMS81khsXnk54Imm1RGgAigj
RjemNQWD/szzrQqkQOibCvdSxsN4oR5UvB09KcOPVj0PfLjZHOEhVDtd0jBf1qKrzqaEXJzooKHR
MVoqvxsgZ65f8obJZclSuDDbLvrWpBG456fuOPikoHmHStfvDvhziw2HrtfcWJgGL7dyJBBE4eY+
SN4nCzDneysagwPU8WV3ySw1zoy4AUI9r10Y5bek0nrr4SiwQv4T/XD4LwNCs2ZRuQD5mp4UmHjo
7EJQwfTEsfdW9FB4AF6oxATlvacxMD1HFv7qWWq1GPrmBYh1dct8JZ958ARGdrCrWoP1PeOJczBt
UcazJSGWXpmiBPxqV0A0ZmaKIRQdpp4gblU3U/O7t+iy7GZp+3/07l1sy02HlILKiGTJMNdubu98
EKetcq8MX9qq+JnjRP89tYelR0P+OVK4lMeKeCewL1i7IKjBvzGZImz6MI3S9pepgJTaqQLec5vQ
8xA43nX09R0FYUpwVa7NtjkaJP6P/lWaLM0+2FhObY/Sv/tNCd8yRbJ4V1ifQdLHi7517VMsIYQc
d2Wz6qNCIV+JfDd/DQnlypjaCUj5jClw6v+rKYdf59mioA8miNvLwqo3rhN8tgD0nRKA962ZaQAe
K9u7ApSYk5m59K2N1sL2xwXyol5aH7KFekirtzIE9ScrGF/pMgRpKPj9Zxw5g2BuG6o31SEq34Xl
DftI65rm48l0Epz0uxZSHnPTqXUgxKAFuOVNJ+olOahkmvBUTWPo9BYCzffKRR5dOiHfjRHwpdXW
DAEBG5zKlf+B5A4585Q/XNwk12cdx82ssSz/o88GPY8iG/v6ktTPcKFfTD2CgmrZ5CDZDXBAf/cL
dR8I2evdumFghjfjgtRkoeFffMW/e7XrAsT/KyqDj85JX9vIDxchFcOukEj6SUP7SJsRyru/L/Qq
cYC+DG3qEVB/tmeAv6LDw2gQEd7uqU42d5M2DpHFFFTZc4iXJByM8TUF/cpz2YKCucNlbYohG8OD
7elw5lJ45eaaMuhecvtsWrlyyYKDhWRlijqt8yNL3Vf4jyEuYefDOcQB/qRvqmAeEo8de2n+VK7I
fii7+tbi9wSeBuGCwBYfLVB1aiZpnF3KXLvnEeiB+0cFErJ+IlnrDw1zoH1RtHPq4X2zlrWsF06b
IwcWLJPQRKUkW3Npp0sPXtBflVMLGb22WyBXMFz5sQ+hvqkSHF/dEYEEtPST/HcyJKD3qLEJnpmm
qha4DQW4hKnbfjF1fkobsCSyb/fMhLJPV2ER4VQ9UWaaukDJzzRzkNs9cWqWDU5r4Pfc3u2nqpG6
/3unezqEFPVfnXIPHluzCMfCXcrJOznmcGbHYZ3OGhz61ZK5+JP9sQVOYXJSJsY16SPTnBVjdTJ1
/5d+2vg7jdHvfqZ071yDRz08wkcC4RyjbzxJHps7xrt3WiJW21oEUkoBkuQ2XSfVDHw4CPZMzYWL
HCJllJaQCyE2CCaoWdq4Ppj9oy0DW/FNdBEoZvDG3JgioIjZFjDrfO6wLrklro6vHhY/UzIWyMC7
DQzxeXfqrghyT0YK5+29EYkcuzgDZVnQF+ktE5X7NMhvprepaejwAzl0/QECAHKRplm5C8b8ndU1
eeq6ytpLG8ztrVUFk1t/T/BDf4mRhLfVXDfLIfKCz8pjoAYNyJvnl+XGjioHRI2wj05+IeknSE8E
3pxEbmSY1u91I+em2zBG1tIWob0F1SZ7iZ0YHxy65aTpFn7dVnsRx9Vz5ZIXU19JC6T4OIGDAKiJ
roCmg8HLzON6wPT6VQaq6tgHKQJ23ZB5bQ4lsZtd526AsB7fhE6HY90jqmWK3Cr5qpLYvJti0A32
DLFKcjDFNPreg1fsFcRx9ZnI7LuphXh0soHXp1xm4EV609LR8w7k0nvT2jNnldogJ/W1RrRPsIup
tvsC6xhWxoXpBIrMbCHHzAW3AZ6KAPg4cGVdQfjHfGwsac/dKyTd3Zmw6uK7G/4Ev3jzlXmUzsso
j842hedKeZVclTjlvUZjiTVcFN+Jlz9ppcRrJUMCeG+R7HMS8BN3Ej7vgzT7ynR2HxTuIEgMZbZ/
7ZKBLuM0XhjGzX5iuW7AIjFDqHdc3Yk5TWVsODpTEepZi3wcgMUGHOtNp7YE2MhqwWNuM0s/KVIi
lbCW+dfGKn9UPQhVMldDJt7VwRIhb/WZwc9hDDyND0X2UY+tm/TOCJyKe4MlrFOWC/7iiCbd8EEC
ahRZ8VsyDlut+vyrXXYTHTZhp8hym6Pr13xuGjzdL0AgZz03st6DA3JYdSJX26Zu1Q1wxTczr4qi
GmcpSPlQ8IbtLQTXl6YhBeahib+2DCJ72gKpddHn3ZU6UJAx7dol75CxJ89ihJpKl9T2ogqBLkDM
6y4xDN2+rUUBlDMKw0ZSGN6abcQAt7uXJuXhf1cZHeLqHyu8Kcku1Q18KILjnWFzuee2I68cXBQ4
V6TjVxbrC7zc7IWU8NiVfi/W/ph7LzJXFxm7w1eoB/ezBgw+V89y4n3eJAX48SrIq3Y34Mit9yYA
YoVHwxIuIgVuKZ29+zizAjYWPSkEZ6/4hwR5YaDeRzB7rKtU8qU/WVW+BKe2VxXgL6ntFyiwzHNg
m95ZUwKLDXrVuRms7Fx3brMo3JtWr9Uz10PmW92RcJONtnd0KfRzzAw14sNLCHuojSl2cXkpIa5x
fw4Wq2czhHmOJACYxEyQjAQ529Nz9HUGmQ88h+kdhWLc+Wpi8pkeF4yGyyhwyRY8bd3eXLzfd6ao
sL0roFL0T/PDBhyR8HTTtJ+bukxBCHdEgPU+zKPO3D0ajN2jjufQYp6BGvIzjuNsPnDkXykIzQuK
9AYoHPk3vMAqKK2l8rUCz+AcvH3Zm1fUELDXY/0OvyKEd8rW/sijVs6cYBKBsJ0vJRRGvja+f+vC
oPs2+b8L9SRyFwI0cdeuldYjdnTReIo9BxlDIwSCyy6e/VVvLEqCPG1ewxPS4o3j/GGjev8tDBy5
NXam7/0S03yfRu3GlPCJolcyzWiVUPTtU8SdH3M/pswSe6eagu+M7b1b66TtVrnlzdT9MV4MiM0c
EYlm+Zj8/nwlmP6F17CDsTZ/nzHRrg0JNAfL8mPyR1+KOPGs0T1dmR6Pp3K9sjg1fKa6OJqDp3Nc
+b3Lz+YixtHaRlR84Yj7cahRoQFKDnKh4N0BaUbgpUsu833Je29/twntsN2HXXFEdr64j2K6BeDY
WbYMDs6wRcPd2Bu899j3gu1jymoo22OE92IcAD6FbBe58vpzlbTq6OegLBCVg1Rfc9uFNlIYU9Wv
kT8ZnUKZRqfANDsxCRZOk4J8cupjWhgrFT4BroctaMrOtcrtLQQihveAvnWOA/lNj1pLEG3KnwVW
wWKw+m9Zwt4qO0y+xFmEtTbk7J302ErktBtfLYb/Ougxd7fJhbxogPh50jX4sAYZjJeYDWTZjlh/
ApnLdRdE6tiETT9z4WV2l6Jpq5nkTf+S1WQFtgbrI5UNWyVA1AJDhaJGMmDaIbIHrImz4z2tF6Es
7I9IRj/zhHiXwifjlKUPIurYtT+wgeZzMOs6+38PazchWwmdD2vN2LDvauChBwnmUZ7E70QkyEiu
UgjIWU45adYMoDtAgAw64SBc5En0mmF1nFlB1//wU6AMEaefertgOfijd932PQhTW3eLj3IF5AEY
ladgBJ0Ey8zl3/W9ES0b/rENJe8Y0FNIL646+97f9DKDyKICwjXJ+MKBa72Y5O27aRmhoqTnIsHa
NK0/pt6bqn5bNZPVv6uMaRyFf1g9xpo6pjVVW7et82UTCGzoHc6+NOGzO1Tq21ADb1N3fXsKQTID
Qcj/NBCCt6d8NNIpEsQgf47QyBgMmt6XMFLxdz+HX0ohbir6HpJZQ32GrCrfiT6QKzoO4jVHJLqY
IGxB5b1Kjf0Ar7px1dvwLoHhrbjUQafmxsIDFm0aK6ohuMBr8E1jfwQoI/wkJlhdNK1eStdhCxPQ
NsFqVoBG09SZYloCM2/0TwYOYZRoUkwBj4lceyJFWtFULFLnV4MJOhCB1n7AkvhXgzGGRJVcB0G8
RTLklwEpLR9Bqf05T6sR+PLQfsGLCOTbqNeZ463qgrRrU8QREZGlVLwCLk93gMLohanvmPgZdbV7
yWXlnnvHAx3u1B3iIsjE1NavYYPRXomiKQDFxhtf+wM/Mprz4ziGLVDoAKua4qMhkj4/FjopDxC1
+aODqYcvDIK3pq8tnGjpliPSpSwZrjOatCuSB+L0uCOIr8LpVQjgAXH3V2uoqxZkkOOv1m66k1Nd
BlGfparVgDc0YbchICdRq+pckcq7CSAeZ0MUB7uRDeyWxOAR7+OxXOvJllfJuJYEOCTTOtptvicu
9j+mb6DxSw8dfjDjmg7RSy+64fYfE4Fh1J5FYNq8T1TbewlFyWYLAXoGzn3aIJpU+vNHTpbiw8rm
yjkDXxk93y0aD1ui3s8ZfI9ZfQ3C1AZ0NC7Cd2nJ8slXZTu3ktx914y8Ozjz/PT8jy52RDiDXtcu
9RX/0kPQZhZDM/rFRkLlQpYiPYdxm4Ku1C93AG1OqZ66WzHq06v2gCeIMy+/9E34I4wDtTMXbqvs
fqehhjjMHy1xnooEfuZ/LPHeynbwZwzLChn1IorrNVWdmGPHAnoN6MbvC5G12GlF/pMrwJrKmo6A
8q32n0ydZshmgrjSwZQsC6/rjEVwK5n+LrN+AvAcwav5DbufLo35VzC/5Qt/SIojOEzpsQrycGEM
AjXLhhzktn3qpScaIyXUMOgGcuJh9iVbGYKAIUNWc1KC3OvROsaCQrAeDPspQB3L0kshEANA8YZb
xY8wsdjzyDP2HObRRucO/AZTKQNL96LOWnjURk6fa3DeHQKtf5jGKqAUqGD2QSBZdQmH1SPLuwwt
emF0dadFdnrfnUogR9Un5LzW5NnnRbkTaQOAfhUC+vH3rSlnbvESQW4T/65RRyGx4Hq71lHtr1t3
KucCGewAeuKWj035ayRmbo2BaTLD3dsfZVNpbGoz6DQdVXG7qoYIsKcuZTPR8/pUl1FAF61KXxE2
Tbb34r2FHrkdWkfbT5uTqTEXq9HNLu/SQ1PWSKWFKpq14inOzw+TR4+8ipC0AMXVhWk1DbnVgw7Q
GcR3FQJq+esBqNfNQW6bb7oGKLhlpAv8kEaa4ihB3Sk9C5ccAs6/KkF3ROaD74ZbP0qhtIykoFsb
EDJDGlP7kXTZe0vt6ge6zX0fml0zJKXOW6sdf1QsfosA7/8YdBLgRcHrW9grb5EBx3mG27ZcsyFh
E5Fvu3PaGOqKaZyfiG3bS8utrScNtvM5Pi96tNz2VklVHIVMzl3UdyADR4rMklNPLjO8S546r9RP
SIx6iVpVg0UJpdhOyVHH5d4YkNHBoVlBwiAKLWfxRyeWfY6N22/cNN6ZYSpN7RNHfikyGYYUZJu6
XWnFy4VpNT3rMPkZRWNyHxuxBpD3NfXSGJjJVQjhDKwwBB6bHLxsisFzpgu/u0+RFnV6iWw9Z0jH
nqV5ltzrHSiwrbWd2PM/hkotDbJw7iMdF39WTZh/wZlvdh/YsYm/ZmNbIcMXfyHchzXOKIO/NF9h
31GqoLqMb9Nc4MpQ7vxRNl9+X9fZn5Wm2bQ0NATL1eizJYgAq5dwTHZO2DWfQDMmSxEKZDbadfI6
vcqqImg+3SLsloHT9wh/Ova2IQTuOVXE4xbSwuGhmS5dgrVauNBGfjS0LZZ+O3stHByEPNBm9T7e
hr0CjHy6mDtTB3EGRNMCj7MZwIKAyf9vhqbL3frRu+lb8Eb/P3RJRVcj18pe/z1MjdzxHZIQ/9eR
CqsA8/ljDnP3lzWYPbGo+nCRs5rOwXUfH+V0qayhRv6uUvHRXGQA2eXUirOVsTF1hbF5lCsLyAwy
NlvT+hjrMQpRZbpnSCaCY+tR+xjB1Jn5a+nwDYc8ZFSUvl78ZZIoBHUnvgE4rfCwfw0FEoZyPdaD
nMUewS9VNs9WUfFwE/rfki5gx65jIE2HaquaJbUfbiiP5Tnw7Te/VPaxdUfEWKraQRp/GL8K1QJT
M1rFEUQc8lWW5C2BhsPZNNIiPAagKb04g5KvXYnTVJS7T8B5y9e+ek1ARgllZwgK2cnWdAf8RD1b
Gts7C3HruDwniRddaqjgTDkabF50hC87Gx4BSLYC9cgh5TpZVJNFrdNqFUJTcG7qskrlYgYv3KVB
wsbeB+wsdgDKsLj2VzqAIiUbbYXYddwtLQlNhHDM1auKy2LhqYBuTGvgIJNSVhl8KNh+PHP8mm0q
nUtOaufiQG9j048twgambnDtixY+9AGBNMynUhXnNJhBmPwz8EONF/bUdWoY/IYs7AwKxg0QIAHk
mV3QBHfZBzhknIviGfioFMJYnV8tkQRdrLqe5/BkM2+HYyDgQ0mb3xxZtE8MuT2mkSBD6UZjBMWK
2DqaKi+A84+KrlibYg+gPwQSh2RuihX2BxDbs+5jmxGbzjpakZh3zJ7bFoPYQsP8GxJcoLnWJemm
9LR/ayLZrooeH5tpBYisAkSXg5d6au3FCLl0MLQjjSXzdn4XJlsJRdW91kG6ieGlPZLSLdYqk8XJ
m/a6tTv2Z7v3nCUCoOIyJoQsNBvzJwkk6QIOaeeZARg8R7KBeoGbL5u7fkNfgwLBPgmRt3edVyWQ
nZBoF8z+AfVA9qV1ghfqD8O3WoQnePHqHzHDKhH3UEUlQbh0nLq9Dk2Kn77j7+vGCaL5YFl7pKUn
x1Sx9ppNl9aRK557GvBQ2JuLj7RGNmQuDpW/q8o5kn/lvQsIrZtLhl2ozlcCiRnrsAVXk1vDJT7w
fC8bERdIL06KPbFwgV9TLHxmDYvYhxfY8SQkeWwePXnY2feCph8WK/2l3aXFxhTBTjh3OhC+FrQP
9rXbDnNTD6wHeIS8Wh/HrNe3BsljAynTjyEnCrTpiKc6TKkPcGnuMwF/G40Uzjhgx58Zs3qwfoCG
NNli4bKPDBqZR3MnpuJop8EcIVgNOhIUTd3DxNwxUv8oW8de/1d/px7BdezF56of9aknkERMc+F+
eGG2pbKNfiBW8kL7znvVvO+WInPyg8IG71DUZboM2258a0txNaa9mx7wm/Df4c60FqKKGTSD/Grf
VlW8yuJofIFf8BsJhnzpYwd2qKpmmTRIDQG0Aq/7cID7IXdDLOJIa2JVbT07AiIPZmwn+igAoPtW
hzEkfzmNr200ILbl5MVGZgW7+l7uzwTO3TvS2BmwxVUOjpU2l0i66OXBA8CrBTBrV4XBPw13G9N8
N7w3WX09LyKwxpnKx8UY/t3HNHtlyTclp9vCZnROMuyPCzNWJEl0sLyuwKnbVNxnD23nymjC1mbI
SiegwWSc7j1gHnc8YgQw6twB7WrHQSsvgi2CXPpgI6C78hIEqQcFB1NbW/plDIBHSYjgn5BgBxKe
kJ/4Rwd1HbaQfc5W1z6w2TcIJ4QzMIyQN/xq27lUCX+y63BcVmVZnWIHYFEKqMQOMUy2F2VQrAPZ
8HMaWHTh6WC4MacQMxq0wUcc9i8JUjF/EBx02wYHO5Gk/kGBgyEtc/YdGTFfIkL4u+1pNa8T4Aoi
jyLvBOB5fLsI5SsAObDaBum+TWO2zpw+PYtUJkuIF7JncA0kcy8Y8XVH7WfKI/LdgXpYnFgjNsXY
MCdw5/xQrHl1mvbmQSV2n/cZnIWDIupQgHgTISmQpU6XUndIHYu5d2qD3t1aVh2dTKu5MyZ9MLaQ
+mwQQvGFDakiW68l+EeQS4oANkJlMQ3mFdD786bwynWONeQlVF00K7vIOrZlEbzIavxwWAjCm6k0
luET5w47G1Pfhty9zYKLKUVIe6rTAmSyOd6BwTjO8RXpZ9OvEzcPZBM3CFFUcyQQs7UaRX2BlqVe
Za4/zFtA3nxg96PgzOplYDEfgT0i1Twjdbi+t0KaMNklSfkFOI3m0gG0VshqPgY5zplxvHbxpX50
MmlW0od42oAMvI8kOaeAdbwjnRDawl6IxM/JCrvZcxbgywNO0oM/AYnpxlxyZAKF+I7OSvHg0mT6
p7F3dZ4uvMjL92Y2nKbBx/Y/Z2PN2afEfqeRKLdaePoxWzrN1v2ezYxqZnO97NdsGrOZUc1sJI6L
fSAFfFP//G2MBpCCahqIbA2NtTeXmiA51ZX9z8hzLWQrVD3kMwjE7g4hElVLcPGg2lg63VrKIP5V
+D1ABrqsNeN+C0HWxDrU4Cw4eNC0Qt7L73KcS8isygRb8t8NdxtjDg6Z/dgLZEgE/pcWJ+woTf2P
xI70CqDObOsHAGM7PcRUvdb/4lbQWdNN3p+B1gYh7hQvtLGKwUlTV6tBeeCUrJInYMb01VwiN/f2
dt88P6oci1r7mNu3jFu/rFzbbfbRmL0aq3t9jdiI2zhvjyqk8sRILMRqNA0vme3D4d0Nc7vp7Suk
E8lM+SN2G6FvX/Pp0rT8mye0tzMW0ZA711jxTZSk4miqjNXozZo0qa6mxlV1e6rTBikFGBSUsXRB
KO2WhE0pPT7WRHiHTgCUIFA5XVwLG6EoT0/GwIUA5tXVySpjdXGy06aHxpxvLTs/b07G3piB2ng5
ym44xdD5PMMRtwDNPASH/Da5hlK2Sx7p9CLxU1hy1mdnt7EA2YZayAl6LskaW5b2mKia4mHgPuaC
6005hoicqA4cIDlUTn0q2RYH63znD2O3UyVObMSSxV65Od8QCIhPXL9QtwE++lAOB7DTqW0bNCXy
5iPngszbYU5bb/wMkUviaATPGRZQ3gCF14cNn8ciiy5w1rFNhVV1k4Ah6tKLzJtz+Cw/WEv3tpWF
P30J1nLG2s88J+PcR8T/0pZab8DcCS6CqBgg0JnIRYhcgw/Qn5zMTFberJPMVV9EDliAqFR6Taoi
3EQ877eVwLu6CKty4UDR/V0q52pmyvt+Waci+EJspJXanaJXN4iste9PgoFO2p0c6KcuSlUjEhNk
L6ZT1QXgsfedrwq0A7NBeiXSxcd87Q4Mu24ER45IquOLvOXusw/XGvEA22pYZEE8uApWkSvqna28
/pT6pFz0JMk/ipTsHT/VP1zuQMihhyoU1chuSXV0AuaJ7wIXnndkz2W3frBykB441Q8PTiFgl77H
GTL0BnyOT12Fb1eFpNli394uM24DbtSoboRjB+wAFnhXZ9IJ4hRv3SDfpcTOd+buj0pvajGVf7c8
zHsQnP3R2zSYurIU7axKgKVSjhOeWFFHUJckzWvjAkjaB1jM3GJoXlWg1QbQdbYwRVvW/nKoAew0
RYcOclFSlm9NMUinlEkq4gk22SL4yLG9nS7mrqBDsTeX3k/K/ShbhYjyf9g8umjHZssOjJgz04/r
MSvut//V7zH231MJ/QMiSdFyGMBEIJSC6xxH2KuwqnU/+crvLnE4DaFqIZ+NQZJaby0FWteUog47
ih5E6ltTDDsku8dw/6xMT0eU9gac6N7ceM4DHBkOdlXKmWm1+qa5uvjcQG+ctfPGJzNMbj3dG6v+
k3a2dTQlLbECI2W7RSwEjzVE0D0uVJCszKxuQeClFUALi2H0Tm6Ag4kIy2OFPeAxs0tw7CXA2ILc
roBbf6rscw1BzLSbuz14X+oWXU0P0HD/6vYoth6oZTjw6KDJ/GdQY/cokj5Rm8oJXv+Y4jGAmTEF
iZeTini3EDiUH5Cn3SBFlo50ZkM5aYOcZX6hWcWhMza9de0cep1Yke91gUiKmXYcrGdp+AS3ZXkM
sVgOIF54MlUDQsLrMEfS3MT+da9jbkDm8I4iwWnqZRpkbL0hwZDuTVcXGxvQjwLshvgNArcnP7DF
i+4o1tyw/PRZZy0BkcmhvQYa19JN56Y+bIC+HRBD2zBKnA+bLkx1oQDEBGV2fO8txE0NSfBeFcAk
AWCZrlyvLz6BfV1YYxG+pXHnbgsnKpemvuvKXWQ16QtQRcEu94EDMPV92D91NK2fRRhDVCsPGEJb
eLiRqG/N6EEgj1c4hLv/PJyTgjIgauzk4irkPw4BtqHm8ahTMCQZSus0xMS6dBIB6YoUzarpInfZ
W6W+IPKA8EHck43l2ij2pLr4UdFtxsHVM2MyTnbmjkTeGosBFI8n23v/iGCrFuhi8bANx1GerfG7
GexuNdl7KTy9hWuTlYJioj8DWaW768bx5W4yzWzGbRzrrRZ9uzP15iLiUK09UDDNfcdKFrnnFbs4
h7s4L9Vw1O1Ad2AiIKtkxImCBAJOehpV39pOzJDtG/4s8/5d0kS9ZaXrLUaAaU+5DaxsouH4CPuq
eNKxRUDzI+2vYygXplNSRi+k4OxNF1hNwlR1YG0dg23LO2uNvEt6HZw2nTNshL4QwPogsNcvCnwr
G7NlYFgVkADetxuzD/CmfF/dEGeWtgxSCFPRXKIUGvPGzhSNsbGDKkV7H8o0/DVeNKUcm7rHeI++
f41n7LJp3sezPPqaoR5zPMbDjhxxnDRcDTXOYgSyL0d8gL/uuv+o+/9j99comVdFEJjt7GXeVPTg
jzgfhsnBFOBcpwdzqXkn25mpDKVtr3JEALD0jH6xqEeuFmnoe6sqtPHqtuv0ALKu4p1nQfGeZEl6
EIqpualLbeQbuAM4QkwrV3o5xAO/1SWhp9YH55QxGyD7i62bRdem6AUuSJpegrxk8KK/1dYIzm6E
iMqZ9IW7D/C7+XWrPVAJb4dWqPlICrBVNgFUx8JlSTl9tSh5DyQZfxRxsWBJmX4F+BsgVqvMrlbg
ZSCdzyR+gNiQNQ7gYk3sWp++G21MJxu/iNru1bvI3HFRewPSxEMfkgOZppBIyrEFHKzwmvsElwbq
xxHgx0tTZy7YwrqrsgY3AkSbw+u9TlXDVlp4cZiiaUBGCDloXuOV9Y+ZikRwwXL1e3xjiAgrGEvC
+Piob7Qfzyre2FtTZy4QJ0UKZhh7q2nQ2HbHg2Q9vyUgubTzysP2HyW4g755QV2AsgIlZDFpOLma
dtvqgIOPB4A4WeEgY1oVwvYb3gMTbFpBfCoPZEDs37QG/4ex81iSHGeS8BPRjFpcU2tVui60qp5u
aq359PsR2TPZ/6ywvdAKQAAgszJBIMLDHQqqy2jHO6LLbTs3AMmYYfks2lRDPlV52kLgkEUb1/KS
BSTR/SzzAT2KwRwDbAEfCBoX043InuqskHQJlqI1gxFj15upPxetFSd3+AezN9HoEe6+5WSAiDZx
mZ4RCpLfzwgh/Q+bI9FmLHAzgAEq95JRK9tUspIdny3LXGAgpxWV9r6Z9vQJntyjAUJqneHcOfkI
E61ay9PO+pCMS77V4RXpOGvhqslwQz8yWSiksjwbFcFtLec83oL3nPc+aQyuBpRAddoAFJEVzZSh
tD/zSP7UBjbNWdhcERdUbg145lkdsPxW/viLjwEXGqDJmYwvgv+gFs42nYNbbBZ1vxxTBSEVsdcK
PV9BHjDc4YpW/tK95KoRw/7O/eJT11Xnsw+GaJa0afTRjNAY9kNav7V0nGuGpb0YSc3BzyjiZzAA
8aKJ1fE28jEuKoXzQhw5G6KJ6tysff1sunwHcOvWJwMS3rWqdtHRBUK9gR/W2XeaHm0lCFR2A6kV
u7R1IVmw+c8S/VY2JfCLA8kP2joLUu1oJt1X75BGDIENHtLgbWg74xSpDsJoXt29dVLvrs2+bpai
WEDrTtpTHu9FkV30BnR18uRnWXIzmhpGNLN706u03rmNbcwLhD3e+gSN2jwyh41o7ZT+S8t79Syr
rvvSVz/EUBrxj2Pod/1M9LEtBf+bMVQr0QchFGM2klJ0UIBwm57so16cjkcDOaej+OtxUa7EL5s/
arO2H4/FdPH6Rt05iBUK60e9W5T1MBuJ9m1yu/0Uto8BH3ZxpJvLrs9N+LSY/dHwKDZ56C+0uM0W
j1GEnTARdZ2hyrM4ScnMNGI89n1lzuNW6p5zI3tuM0P6gpBCJzXaks6ppquH1nKihWgAk7roilB/
h0TIIo+9UDd+nDYvjTvwrUi978iGYijx7PQcoQF1tHL2VZpty5xmCFyPAIusWtLfFBfWISPWo40S
FOWrnyh7Mb5eSfmcFJjupJtZeCKVjFSSadyh1bdZiWc6ly1rnYW5vA7AFr9ldbYRBlXMgdhNcEOH
LOIneBdxHYs7SupjyL3AjF/V+6Rz7aPGzzsdzDCc4631d1XqJTNT6yNgjcZgrZA7MOYWr6Kr6hTG
Ne2kcjHmVbjqmiTYwI6mrSw3HRG798t10khAgk01uMV5dJJI2T/i+whuats3Z61rFve2qcqDqXSb
gfGY5VmbR/O84i1osZdZiR6h6EZ2ypAW/V5UASsvr5GG6vFkj1MFFm2cNrOHPbkqBNEHP1qKOnFJ
OxbhktSpHWeUDv9Ti/MOxUI5hwGEYOGaw677I++1v1reZO9DXqRzqXaVJ7aewRJhqerc8btcc8ZW
9t2ENehrvd14eC1OfmOBuI6s8Mah35yPGhGgsAUU7nql9EVQ/VgWke7N/pnP6q5+XcsvxeAT8e/t
N7VP+1fZh8s0HjMOQIrcv0YNklRBJHcL0aoNfoByaMznPLXWeeItXASb53LRG8DPV3DENF+65CAe
UJTqTiLL6xY0YzwrlDH91jzth1na6dOAZ2ULA7m/6vvB/9RtdMQnA5O9/KJLreFg15Vxjkcc3qIh
QjSAuzJfIrxirPtdvbZQx31To2grDBq5K/CxogXreqp8JDxG7sM0pBrmSzY+/XsSaNpqVDk4Zj7O
dHKdXoRBV9pAoQfZInutVPZ4YVBqnpIR/n6c1Cf/7fE4KYllCB+ZRDKMNtpqSgYVhO2+StCiPGUR
B5cgav/KKrQuiqkEDKKfpOchFTVc8sb10CFXi6+PaHVlviGGVYQr0T8ZsvEcFd5GDCQsrLjX+NLA
vjH05dkItWbbIFXwpnGz9dDrNy9322vD91xUAy4bNnkNjP1uVflkp5Y6yJupU1i++F4lv9oEOU/w
npczUS05WQV5RRmu4UB23+TB8GZG4mTnkESWF/Lb58KsUKWYZFigLKJYRkO/GPD0Pm6oK7vwNtqL
yAyrM3gh++SMy5o9H6sONf9RnacVX5pyagxhofvHMhX1ENfbp4lZZqLa5zUJ2lVUufVSdKlt54ye
tbITY4ompnrMIoxAHIk7ENWiRvxlD6YY+1EtbvHvKR+Gj2q7/mPs/14NUwxLdchb2fZ0ZUHo0D6g
VYPz0gmrha919Rcka6RNyuYPto3OLGtV+5JUHKgku5dXilwnr6Dqn4RFnSUzH2qvJJCbFyniteRK
7PVSWe2vJbpks3gaJ+J94pN089k3jrKw694+sALCwhzmaHVOU5pMKUxxJzgz2Hl+TwkUTV65o3ef
MjEj80dgOW+WHft73guvsgqxx8zwS20vLto/f3WZDiqr5IhdFLK2H+PO+W34sLlXwkWv7CoO6ZoN
mqtUeFupMqd3RzJ+ARJ0Pk0X9PxQsVdJvdo8WybJKlVq2OivoGyTWkZ2yY3KOw1tlkBGRA9Xzn8Q
2CZrIWiLg9aV0lx04AXDMsorUvFy5GJTdnz+ZI/YMAhuPHleXuTbUk3tpRiHr+ysMF393TBlmEji
zlt7ER5g68NmO/tppB0HASiMNpxnIJid1O708j7VaOIhyYxQ3kYmQSgtabZiSJV1clEPdbhXY+Jn
Sl08iVsTDy9LjUqyHo7a6eHFrRl8Cea5TraieHi5YF8pJrdctZp1RvP74VPvZ9/BACsGm54/dtv0
Vg5xcejkRLp/Lv88vwvz104BtrAQ9qkss0pW7R/PL+bI89/PH1S1u67QPr8/f/UtupUKAI08+5nJ
sQVEyy3hOOVMSGBE1CjyEK1yrTIXoigagC4uw8KELWHqE0lWuikdyKCKqSjqjEx6dpsepaGpSjJD
FTmAARSIKCqGeYOGoZ0VbRnsRJ0DjucILO0iSmIW9B8UvMKjuhZ1ZVgpF9mEz+GfWXq9S5eNAUmW
VNj9xbZg0HBS4tAo/6bzAOK+WVfyS4KdkKOIhcZM50cQjXEwGfqQqhh8etp6BHimomW38cm17YuQ
BRECIUIqpIzhJc0lq7oLiZDEBF+QFrE9jjTvIuRDHj1Ew6OHaABR93/0eMxBQnQ1Ez1IBGatxIlx
EkOJOYSM22NycH3hagyUD1WK/FsYgcpCDc/ciKK4JF236tqEMYjY3ga4y06REm5Fm6gqLISOq27w
5o9OgYyqRJ4CaRF1DrQQUulUB7chrJOkjbsjyrvr/WQ42a2bqzNI4YdTk4FMBFUXLhwYJtVwWrnC
tifeklz0yZ0+lAMnY5AOcGdQtKQy3EHBRzQ2iZtXtEm6dVunxVIUcRiUyzSymnWrZvYLMf7A8X8E
sqX+UEL10le1+jqWbrMaPTfcuWVmXlKCezNhoUcBcia6/+VK/bCQkx7pgpK4UucSyvDlRP2K9fhu
WqNZgwc1LS5w+HU7VEKRqcuC/A0x65MYDHTJL6UrvOeWjdlaM4F6ks2ZPXUauwJhoYUmGiNx+G6S
ULrU28Tf+4Uin2POs3Nh4QwH3UvH71wr/YWjeMEpItxycBFjWRSln3yGibbIQgDUdmnHC7heYdst
TfU1hDdkUdl2AbZGha2/gjAMEGtwQvU0WWZdG79IfJCz1M70H74K8By/gkcKYL7vkkD6dHQotYNR
N/nup+VKUrv0kLI7Zh0HjjQUUXONHXOYIwmZffAfv937J3CZNt74U47hrQsTPmtxI1pNsNpM8n5d
6lG2E5dxyHCWEHVMd3pZ/640S80jfPNP+WH+rzrR7z6EsKltFaUBSU5WXhHYBzn20pnAa4uiOhXJ
3snOQ9+Rf8qLEiqrIfv2+59WSpApqkxUjm0puXam2mw9dkETs4P5rFr9j04inwQi7YPpyyDt22xY
NhJ5Fk0TI1Jr5i5RwZBNoPdLWP5rrLCS4nWsp8Zz2sv/01h5ooz71re6+1iK1IxfJDWPcOHJ0A72
mabkP41whBbfa/2jojgfJNTb534s7Jcg+Bm2Zfs2BEp5NGyC/YWtt294GoK1asbJSrS6gP0QsKkI
a06tZeAvLZL3n+U8L69tOlxEdVuE7jaCvXMhOnWNpMEuZ4CUEUMyr6q29jnpNftFGf4SRpYnlUdr
mlcU/zVvn+MsFvPeRyQ95DGvmsgXUU3ipbNVhvz3vMM0r+779uY+5N/zukoWPJOfOyt8FLhqPXiX
gnDcw92P4ljm+O+lWQ3gv9p2K1pBLm51VCmeZA8cYNjLb6KapFttncaBvbTNIuDkVHYzqFb0oxkV
xmsdP4tqlODsvQtrKAG5yaqVtUWVD+lWFCu53HeWDg+3pfhXoyog8sAKam13LWXgUoSVDX5vNiqs
H4Wnx28xcbDJKjF9mFayIJqL+zHbCV/eZ/APT61krB36Jh1uWhvUV71KnsSz+X6TbHiTtvehOZiz
0weVcCSReERV6X6bzTC0hz6LvHsx6DgLKkA+FySNoEqbqv5mrDX3GTD5q6XbznfcFz6wCC95ajU9
3pLNbK+6pAresooziVa63xbem5nehfk1JbSzs4HVLHvotz5KCfKbySKMvWSeyUN7ro0auDNEsAsg
bONXaF/FJGXI+jJmHOsLMxyPcAJ4CwJi5odEkgBM0EuYSbuzPJTjzap0dWs2CpQQsdUkRDEAJo65
lW3rRhtviK+Fl8YKFzms9clcV4cAnjVLX4x+0c3JETTXwq5086MCXusoSixI0d4A8jO7d0vrDMBY
ZUlrMWfY1u41GFHxnWYsrCJelyS+QnbDDYkB5Cp+1xzcXY6i5nMlAgZTSyNStHk/zqsu1nZB5Tdv
RpEelMGJbhOw/mkYcT4NSf0WyKqxNxw8E6ITtMLRKoOHYy2KgVH3nBHL5CiKyjDMQNKVL0mrtZd2
bF7KaabeNVglye6pSg/6dkI4cCEN2lcQS2tY+PRfDkKG03HtC7Zeb14rlXkjKN5D6geUxShHc19U
EoD+/+xuQrsRqND7/tO9D2wirVP34J/uumKb+1hH5rmGX/o2SGQZaMWudFvtRS0ye1uHeIdF0TJL
Y+vbVncv5jH/zmLAKylagTuNW03DySOKWWLAwe1pyr3oQEW8VU0POXnk71D4isqtGYDPE0VZCQiY
RzVoChWabn3s4wn3YN1bJVsPtpHVkwE3tXKGkBDuq6R7K69kZ6OEgb8QraGam5us1wNSG5jIN0xt
M9RFdG+N4ZyOYJtXILnOJu50hjEQXMyvosoCF3eVWweUBinTovQwJQK5yGDiOz3qwTt/9DzG7tFb
Icg40zoH9+k0vmhobV1bRMgRAMn+e+IsTYM17EDlXAxnTDMHPtANyEZ4u2a8sOeOFdXHqqw2jxkT
XD4rb+TDqwLtbBl2Oc8bM1vJXglLdjfo17G0lF3QJLY5s1CTPGXBLh5KMHVhN/RbLx6/7sUyJGap
p6Rz3MtZmXEwjcp23dd8mLncIqAjVFENQ+qOhC2tVVRm2eyPStGSmXl/LBQXBERXZrNkKoqGXhA4
ivKj+V75xxiEcs1VA3wcynjmMczxd/d7caoTJkmg/G0y1UUakVnH18OtZEDXVUC9sq3JDntpC/2Q
Z0nw1eukdgLnjA+O14Y320p/inrWa3eW9IoGRb6VnAuXhYpoa/CFqHIwA605QhCC68kKDHsuemhF
eS6MRn0OtCrdNf30j5QydEFhu511nUnOHZ6c9mi1s9gP9KO4sIwSMI1atSWaRBJE4GrasdJSfViI
PyV3xCnnB9aqMRpYcf8eAQ+RfrxXhVbbrkLe7zOSFgmO+xJdDDuzVmIGMYylsgLOvCqMJtfcTspk
e5WoJE/rmhti50UkFbCmpfgmr33Emy7vPSRAPRbakjAfHELwcHHOU0EIQRflxVLyxuYDuRcnM9/5
+NJZqTXpKcbfN0vHxloGNb5HQUECMoeQmGG2pyBxkzdJuxOkDINtH50G5pw7u8m0HuLlS1ctRA9v
fRqZ7BuIb4lWmUVRhdeCsGFon0fP+BRkJ+TptJvKk/F3TmQniFKwsDiRvdOnItGWTYX441MGyvaK
ZtJRVKdASeCiBoLjK+HwFIbSpS96c6uprf6SF9JWlVXrU2pjZdF7SbBHIcZ9KtXwJk/15LI5cA/X
1aFwUd+zCutb1GcO+k0O8Ntjg3DexSJLFYK9DJTvaHDMUbTsrGlBcEbxZVOXpnzrHb3bggrslz5a
R59db65CpC1eLZ/1VAml7F6fNePGtmzjxXFbEE2s1fd6rVF2RmKnL1AqomcCBynKiXn3KcnOwTD8
dmbndsLSHqUXcbEmkEKWKdXmUQdG2dyNgf2Ua216kUziW5rZdYvGrLpDnYbdwVI7JEBtM9M2vuod
RZ0h6vIGEO8flp1Uwc7XVv1KGD2GEEUktLCWOMRvalm7PFp1A9bRexdh6Pnu1YjJ4s8g1i8lY6Wo
jvIcymW/Gd3OmpNkB59tEHrHwE5+isa2Gbqbhn9IlMRFBisrSxJMf5N5FIdwerpGvxeNetjJC/DY
FSsrrbgI7HVsQNUoWkvNQCSbyKtUp+xoYS0pEulJXFDfPNT+GJ41yZWetByHZqoO4Vo0ZpIf7KFJ
qvBBD9JTNl1iXGK5Hz6Jmsq1HRj5eTuKNh/47Yavv4nnGdPW0NVLKzv4IphOWJBo8Vk0snQQVW4P
kw60adrdIiQD40im7adoFBejjFbxqMgXcXtD5vFpDUGE0gYjortiIUHgO2y3KJLEHT8Z/k4UxA2g
EFRDyFV5+97LS9ABrnMix2JbtJ31UlixsrUjCZ9prTmfoZ/NAQXn7wkIxY3SBHx1zdj9vMqjaX+2
TWmt5LyHyiiMqvcwiOei1zgC+QTwOFHQ984LCPCt6MWRGyY62Uz2TuMMT6PRP99nSSGVkwbVPQQ5
G+GghRJONHRmbc9kXzFROEvLs1p28INM92UopArRy7r0fdQcfasle2lqIBHkvSFT/ylGNmffWPBf
qDB3bVsH2Eup9ZBcZrhe1UIdFjBUIeEqKvOKZG3fU/aiFOW2cxJ/yXHqnIyxuvUG5Bqivk6MWyGT
K6lB0HHIcLz/cXnUwdCOopOhVEu+e+1B4XhNwpFeWvXsX32ychfwiPtHtTKN/IftfdSAMKItRzNz
kK1jG0kJThvTvRgmQqdWENbkrqgEqWywDnh3QwT42vy71cuTQnTwVxUaRNjhEplV3U8VBA6ufMPa
d6HlfrdW88t0TePdDW13BmOU+yyTtwEMI2mvbCPdZe37xQmYi7Me0AzcO6mb7myH8JiNP+WQOAQX
Zd2wz3VTkdlPQtaTOaW2upHnvEbj9H0zcOGOSv/sZ0b6Myvq5f1myP8byg5x0UQv15ak1n/Zcf8u
R/AqtRLSlZbEARCO6fizUlktKqLRH5Y3EdmRX/RuyxxGAZFF7yjZKbMydNiZdwPZizahR3zR/rz2
ZNKRJVjcm9zvX8jmBmFYxs4zHGjQ8gA3eTbJ4p4rJGM8mVEdL2qyr580b6wXChqutyLBc+/ByHfV
iG0vOnRvrpkLn6XW9saFoFG39ApWD9445pKTOTCDjt9nG6bJWelgBWOXoJwc6BVXQW7FJ1PBcS3V
Sbypk1tFzOHk1455En+JSx6bZFmMRbDiEyb+YcETMCvCutwZ/FIfxuE/3chY/667Tt88BoEVQpeC
aSeTuscQJoxjUenmOLPkMSNioBMZouFeJ5rFRbKGI342c5tI8iiz38OG1GfOrFokz/+oVCNyd3Ro
qEU3lnJI8pO22DejBdaiRXJG4DNVK9O3eoeTtZwIGFylcyZFx3fRCGDGvmUF7v2JfqGZLga58UZQ
ZWSBURoNROYHUrwPwj6CGBiPnTWCSWAwgS4VU4muZG/p4BM5+oq+NX6Gx1SJVzo3PegA+tGzH5s9
qAWS7rXROUkZG56kQkTYHg5szYpvgDH5Iu3t6tgNQ3VUEYRn/+vm3xhYTdn8SFOrn5Oc5Z76yHT2
NhGypTVm0acU5Yv7UKbszHqzHy4qv4Odh/bVSkpb/13t/Z3am80P1cEjJ9VafutcwhCcfb21qtUz
KRugmhodbV9NoRRxEdGWf9WJomh42OmxPJBcNQbL3m7SpYuq4iKXWudlhL/J1Zr825cA2tiwJZ/1
JCgPmV83C6dz8m9lfNdS5H0jGV0ZP8yqHYD6+qY6MH8IA7OCUNKcBY3uLyrLStdCatTxaumssLNx
wcKTLIPIsNs3/sIjTrIWdf9YePgwn+5V7egvFCf408JMhvsY0MD750JWl25ZaHuv4gIrQLLgawgY
7Y86X9v7OU5PmPvAlY0hZXFxjYZt+P3Pybwa+01aafrm3nDvI8bVW+S7IihjPN/rD8F0GdQO/lFR
vv+pq9HPwq/s1b2o1YhHpk4YNTNhL8o9iuWrGilQPFU03y3h/Px7OFEryp0aLAL2biz4TNaJycIu
7jdq08izkn/JrLbH5meus93OnZ8AY4iRh134EsghSBKdABdbNGmfEJ5f1a0jPxc64kiQF5o/g4Xo
Y0L1NMtM/JmRBhyPPJPw4NlFcoBOC4i14zrPRQ6+1VMM56d/9YD7/Kxgq5klRtU/j8SJVrbk2Pt0
jOtD65T6Ug+aYZPJhQ55bD+CPx7dT91zLy4hMo8Ix8vkyPZndSev1M5xfwSV9TMwpOTdyvNqrhR6
+JSlBVhQVFlOPsiIjakrxs7V2wZNE2dYS5GD1CmjLY1B9Z5RTw3moZulH46vfmRQuvy0ayBnYpY0
l2ZgscyfvubCaEuqjmIAB7CQrCV4D6MLuQ7u2VLddN3ZPEacauUOaq1uY1pOeCpKQ1s2aGLd1LAe
5x6/5LcybCAaTM3kh6bLm/s0crvqMgU3UhZKx1LVlK90kGpmTuPXKoDhV2/b/FpbQb1KNCU4Atsu
tnKJPxLtQ+fgZWO3qtF+veK74tb7wn0pIBaYTfJ9X3rknb1iQC0vskB/VTC2FRyCQp3jIwC2D6Wt
qnVoqNpa8t323c7rOSDb9Eup8eersQpnBmji54oAg6gH1ITimqTIR72Vw4tdAF24d4AVjdzYJr9q
AYkyJEA5c6MIsi+oqQ7APuoXs/GHrV/j6BMdvPgqa6X0ga4cRNtEdjayrWpvA6m/op3zKlHU1GWz
1PjVU2AUb6K+yIGKGrKRnHI+amRfc+1+B6ZZs9GQJAdaKXJu2j5C9316lgqoh1lV0avspiFEYoRU
xJ3BcVOQQ/xZDvm48iJn2CS5twcj0bPJrM1bZiY3ldXioxqCYWm38CKDlO8/UnYbchd82CrRD3sw
omVtycNHNvpvTu16N0Ot1FPZFpwup97sQMa5ZDTxgaBj+NJY8UbUx52rgWkfejzqmPV+sIjqaHxV
oZvZBxXuVTGsEUKta8FYcUb5SYXnQv4l7AO76hYKqU07OUy6t7xsZuLu2sb1Nyq5QSvR3RrLfW5y
2kaPxTw4zgD+QzxT3JmzvjEk6Gx8nlUqbhBFkdymNv0NJbC3yJGAyxmVzKqdtIhM6PYWqWJt7ZVt
cwUZX8yLpCy+oLEFHKCEJACqx0Stu48Rdx4QVtu7eIQ9NvWIkowd6+Y56jt8PomXfyhgC0Sn2lJX
0igNX0hwpPOmdeWrrZiwI+HC2pkDrGZJD59yhIP4Ldead9HJ0DqIy4gw1T6Z/R0LyZNZk+ozDnK+
V/sCKa2IaEqay9WL6yD+7sTfheKUZ70qhld3XBih4b26xlDezKzcpL02vJa5E51yCf2juxEUzzuj
Ueq5DpfBa4Iq0bp3SYsECzO8drYFYjjFLS+MJ+p4OIf4t4linQzfhlmYJ2GrJMYyiOPoSXXt+CUI
+fowAgoI8sWos8vdxpLkA7KU0EtOszkjTkmzaqOFGE8F7bEibaFc3YeH73bB0RQkpdwPZAi2vAig
EICaDk2qIDfk1yFUTm3pSBc/AmrjdauIJeWFqHJ8G/xiK2xIeVNg3+XLlTeJ8hpYkgWWVzHm9xHq
WEedoQpWorV11HyBG8y/9/3fphNd2/z/MZ2W4ZAIlO7P6doWv3s03f//Ol2rNgs165Rj5Gaf8Ak4
b27vGGtlVLUlu1cQJArcF17m+UfRGvzlOyQPyerYIA8wDjNrMmrU1lux+WzXomh47g9i1b80lOu2
ZtsYz6Y1LkQT6enSDlYMeS6K+CzRjIntdnsfJ7T2WqYrNzeLlWsdORcxaW8oBnlaibTIwAi9RXEC
QcUQNKiCQHaayT98w1VeSdYed1XVETOIDPW1UatknRBLWcLtrb6WWtIvuoCfzzAVczbTs0JO24No
RQHh1MuWdBElpQP/J6evcQC1VgICRHTpynba2CwG3HZXvgF2EV9LRL19UEJvBu+hC36V7IqAUnbt
h37uAHw4i9K9HqfLWDXByUqy/CqqLFfZxV0RHUVJjMs3/9xEfnrILXfekki7rmRkyRad3Bc7IgwH
R7aLk7h4vUFGGnKz4HK18bsh41pZD7qnwSSlQZehOIBGNIgaoaGOJ6YWyHiH6EcRuQXutNDgBxGH
qzIs7A8bomFhIOtKsoikXD8MnTyck4IzpV4RgDWL+gjhS/SKi9jbdLwG1jF+4tcUB5foqeR2DO9r
5p2trs+OLC2EW6eeZD8ucluJPsgqalawtxZbGOFwu4z6Oytl/l30MZg1L22n5NN4X6ew9ySWEX8P
96lh4sFzaKTZ3gaadLXTuro3yJ775ndDBG8Tm/ipNBI/X6VVK73XAAHE9CmCeXNHyapjFsv2iRSl
dC5uOA7CnUm8lfd32a+BLoWbkGyrFxalkzCAe9PBY6GqUDMr8gGet2whGhDjhWIn9j8zn6NB1/M7
d7hzlL8DddEMvv/cB5JMyB169DFV2BSN5F9VAa9ZUdRyUrlIZZ8J22rqEOE2xTkQZAdh4VfoglVD
3ixFawrA8lhm+vujgwV1iGYn5uVf8wn7+3zkkc5FayfjWG0qcyYaRdW/5gt0lMbEfGL6/2G+SFeW
JorPF2Fg5Jny357vP+cDOAfZeLoqzKh7g600WNoFHNll38dXC+ayWWfn5XdZh0A/FOXZhuBvo5ak
Hshd7L03ubSSFL38BpTczJUwq09AGxD4ViFFET0lctA4y9nvLf6QlYZXfZs5ikWqdvApDHg9p7Oh
lh0EMGWVFAarWbqkDXyN7VEYIHsKA4lnRQe7JwM40cktE7cRh7gLLUQ/yeMdv21jSmxv7OxV1aVk
kbmtfmk0brQrqvBgSXWzS+Ux3bgyRNR1WSfLmjzaJyUglN8NlfTRSM4TQp/GL9W+huEkCDjmzVa3
4GjG2/l77JItCKtbYvweGzfaIWHrsNMR79iQEGSc4oB8wiqdAqANUh5Sk19KS88uaROp0HAC959K
oBPzSzJddBeAZYNSwsRn/duWhwn2RpvdhG2rDoAITalPQKPBQy+6iQFGMke3Ra38FHaP+n7M341i
LHZFkJAHzzZGmCtAWzbQt7d8h23AsKISf8JBipA9FmOISxdI7kqt3GguinfjBlZ8jmrD8TFXmynm
Uh4V524n5r8PUF9IUIYTcnpU1cyNpTZo7nwwY3MhT5fH48OhWJzr4P5ZPKotvZv0PBn/8alkSgfj
ObfxeFDZ4/0vkRO3soMsP8JMHvUzt404iprsqKY6y65jIH7Tnzh22Od5zSWARgE18WC4AtdF5h5E
99m2IbdFni04aj0iQRpxnD3q5OnOaPnS2qHEGa8b1HVXTh6mHg4dtS3qS9QZcAJ1RHhdGL5hmmvq
Fw73RCTjSaUKntK5kkMw4kKatIzYh77b6AjMMsNKz05oD0/gp3d9DLevJcvoY+aetjTkcnz3rRHX
DJK0Zx8f8pOZdXtRP/jADoyJ5VuMFru6D59+jsBFo4VPUdsfRD2pSM5aaSX3blaO0q86a+yz2lpg
Cz0VfCz3AtG4vkarIlyJsUlE/AliM7z0niHfzF4/3avDcVxHGeGk+9BuAxoyLi5ugf8iKQK+zYyl
pqDEHAuOBvE4dml+6aRZXMYqj284QK7CyudryTIOy2QIlA8KZ+uUG425du2BN5E36pBs6cMVCdp7
SUL08olM9XompzqkTVOx0xWfA25g3k2UkrPPgOsp60vYg6YxQC6BeajcnvAcHbQW5sK475V7Bzso
8lvT/BKmolMpwyODVEi+E3WlpnYb8OH93d5VKvlmuDcxlrgDaUxhXiMy8nv8xNc3HmZwODMdoqPS
rW63YixxkVvo8kt44O91ZSJJG44weP4n+0SRyycjJds2Dct5PWoSkGGICMR8qdulW0i9ovu9aHqi
P10Vp71EKotES/4VaSZmfu67pD8q1X9Rdl5bbuvYun6VNXx92Js57LG7L0RlqXK0bzjKLps5Zz79
+QiVrXIt9z59LkqDACZAlUSRwMQf7IUoifpMScqrHM9RlDRO1aJNn8PFkeFghxo30sWHetgMKzlv
+uOH+hLriU5GI0QLuwyK7zxQK/uPlTWZO3G2UMUYC92mLlh06jTh3RLn4Mfnd6lKMtnByes27yLZ
Ow7dTCe7c3pDYlyAsZprRaQ4ReX5pQ/qbomlm7I814kjTIbLFbpdrL3FCHFbFDu/IZXCrRAHZSd+
yUFHLnXEIY+YAhiXSHmznJ3S/JtWfVEaVmI1HLGlbJALRdG0v9QqktciYNIvCzw6voLIx+tC8a2j
7aB4OlkmbA+/np4H5KdgyT123J137OLUJ2PLbtaIDkP7oVekt3pRJSLmei1iS1uUfLV/s8TECmKf
9o86xJgbrZfr26QxLwUltA3Q3R/n24igfkoFyZI2SpNLOc7kB3z1TkRSfbLLvaOg8u3ZVflspXrr
hvixzTsKxbOfQy/SuieE07QjcvsIc83VjozUUa6XJQK6EFRtW9kYrR7dtyHqzJnuBaewsAS8WIVJ
uRHviJ3v0xsN+PGuLH9sli1L66Nd+i9j1jUbv0FY7LJUsnQXh/2hRvUovLOVyFvQnKyaXDeOYzD6
2b5Ug5x0yYZEWILcUW+NS9W3VFeCqnNZtl13WYfOop1kDQIuJQBkNsJdXVnuDTW7OIf5TY1fhtJF
xqpIEUw4BWqm0V2KoFaO0Mgx4n6d29DUl6KyUQz+36Q8dJqWG0s9c/AhLNP1eVhxJM7sS56+NvVi
4rnDezs3iHeptxbGkRH4CBF8DhFH4MKvJG5XO1GyEgklbMdWV32qWXurSKNFHiZp6vq63rtIDcHy
VTFNLBsJZn4FdkHJbrFbG27Nxoq3RdgXbjAXRZ2U1Oj4djJ55Tk+rav4CvXgtWgUL0MS2+BiR2cp
imLsMLcuBzvpLkQnpSksuC3jl3NA0TUBgDp8S0W82tpPTm0l+Fgli4Zl4rWobqLK36nQ4BfndwwK
T14obDHtxGiSpJQAw3GcOr9lz992uYq6OPpvSEpdozBd/2hMMhWJrH1NW1wFE5RE7+owUtaR7NQH
xUmHI4qk1qryzf4eq8V60dTF+Oo1X5lo1j+sqXmuUjiOqgx5CnSYfWnGRr2Dd18C/wyr6xYfRdfj
i/osa+lVhCbSj3AIV8ixDl/NYbIXOanG28CePRYLLz9EZqMcc+YyK6Mq1HtP4quAUmi8OhhHzW8Y
guLncKhqFyWXaltmNvh5mCe7JK0uROn0kjN9ORdFhN8WF+WveoPU4rjQMm7kohXF43cdRL3ob/yK
+HCG+czDYM8mrrJ3H2XoTJtdcyGpUn5kNwYUxMTW5dQ7x95P21cp859zDy2uwMbFLoVKsW+tNLkK
LThcowmHi+TRQoSmMixds9QbZgWI7+uIlSFJkVS3AF/GUwj7x4s+KKuvhjRCETfS7Co1DYAVYVut
NZTpHtB4f1YqpX31+gEBvah41iBVsLfHPokRytUFMmUym8kt+nvVtBEnRomOBHhM3rz1/HAz2qWB
6v9YXfcyDPU4QBoUeJwIzZwOJzGzC3b1BMqSdFy7kRwlOag6tz/d1sHEjDj9qOEUgqTX/Ce5nkLY
NlL2ipzYcmoTy8fF0lt5ktYBch/w1uq16pEFfEnuDNcVeWSOg65pcpgk521MCQbe9RSAfyuj8uOY
wMhRC/cbe9Wm2I6HFTsHfxpTvE9lHhPnm7+9z6ntw0VZtflrbEG8/PA+fx+zhOjKnOvn/55n/Xcl
QkkINQIMAlVu9lVbHydJq1/VsfisTYH2oCABt8bzsd9LyKoAcotYF3P9f2UrGB3r5hURPrhPTu7c
dAVaTHVpgvaUK/8uqACAi5BcmVwY0vVLFgN5RvSvu5yCqjoApea3OmXeYyi1t/U8WoFiYu1LwROZ
b27TecomRQKNHPgvzm4sr1/AiaHdTigaG7iBwe++ixK2xrsCOSi/9s2bNo7104mt4gHhTPtrOg2j
myfewJSHFVkqjf3atJvpYXKkz+L/VXQLxnXWPms9Wf52sOrjwL7lhT1fdiiwGJ8N9jQqhS1y0Lkg
eVunui89L9nIJUiLihn9dWixLPLkvH69EW9wxLHH1dSquwglZZMFsQRkOfRZOtQZMsGlsalkxFEs
FPNXoOXHu37mlqIYpTwXRvCtwsnrNVanVcbyOljY3Q9V6ZUf3RTf6kWjfcljMA7DLHUIe7xesn5U
rrWp0tfI/494y+kIuxR9tKtq/g9L0lnJ1yxr8iT2l43h1Y+Ghvhi262hjmmP0hCQj+B73miWXzxh
DNhxvx6zC2Uu5rNQKvfde9PUGjySsitR3VqZspdnNJjodB5DtEaB2mE5QOZDtGIMchrDKKDup4wh
qsUY/NBg/89nEmMMHsRyBBxddkpi4+jlY3eQkiz33HeHzSCv/ChLdjiGjP2LBx3voPJFZGtfVrhl
SzHGKNS1QVsekpPdsVdPn2Exl5+lpjrk2PDey73RXKgWONFutIrPEfQrTsLX7wVZ/RCE41rUayG/
mtAmNa/P3Uez+NhdDCu623N3NnWgddJd1Ot2/b570FaHKvlqZmwICAPMOp+29TD1N6rRaA+gSE4l
YXk5lwosZ5nZ+9rDHFmyZ31opQn14jQ+NtguHnO/j4+iKI5EXaGlr209KuvWHwYehb/HfSiKbiZO
ZaLHn4ZzRq11c5bta6VG2kwe0mgpliGT1SfstCWoZbPIElWljumrBEvwoBka1Lu5Q4H5wymEJU9y
o5bpqbvode5wWqkBYAZU91JbrOTE/83Od7vNVERYxUckiqXVUQxk9QEXxbfWaf6QzkXRt/rVKorn
VtG3ZTvlbeTfh/oP+gaariGsOw5QSGbk2EJTsV4Ecw2kxtL9i/MLv9H3RRHX+k24IDWGekepmti5
Yk/kX4gmBFWwpEMwtQy3bTaRkBnS+saZfXunwgi3UtG9r1P14S0uneNE8Lnvh7rQCvWFxOaZamb3
DrYPB23q2iW3xvFLF/ZXStFCWGkxRDrXj0l7ZU6TtpaA+ixJWG2RSSp/jORcxcFcM84184GE6604
+HtM6GgXMYBeFLkDrosWsCQqSN4+y03jrvRG9LNA1rjws427WjXHm2lE6q1XkgqdxZ/BojVAyORd
sJV04w2PEFcM3Kio6rSG1W8mdtJR/i79g6m1gCQ0fjpSxLO90s3gTtT1wKmhzk7+QdQhPolQYahi
jDr3qLQwuLPT8HuudWh+S1hjg3GAkcET6gFNy3qjAzhdVX2hwU0p/tZqoy+66ns0NsrSHFd6ObMj
tNz7jnczG3/6jy4LP4M9157qgfx0MUryVWanbLgamNMNYzteTo5isOUY149Zp/qLIc2l33orevHW
265L5UqP8KcWvWPf+Ftvs9XFufPZA2k+97veGosQXW7/du5+GupHHfcYJERPvdOfvU/vvMQI5HTu
ubczRdVumt953Frv3/nP/3vU1Paut2SIb2Z5xJFXes3i4sOB1NXHfhi917/H+PQa56Y55tx9Roj5
tSkfgrRwFpamBxdp7ZWPdmzAconH5wTg3V4zHeR15qIIS8cwPIUNnX4Ky+awPozad2Gq0wYXVVtV
j3PY/Ih9Bln1NhraYCTvcsiN4qQi7NdJ/xTWYUB+nKJLCUPRLQIeDNZmezmG2jxFQ3blzVjusA3H
Z9NUZZ7LPVrOc3EOM5xavksNsoQW0j6nMPZ/AX02SD6LDNschveFfKfMo7HhkixEvRhNnDSc83KO
k5xOKkaLUPJ/FyZGEye1kZJizSI+s6a28s2QYeAq/mkYnV96hGKvhyTzbyEI3oqPRi3k91GhEn7x
gcidolJkEXKz6dj4QwJd8nvf9ZnePo7M3lwpquTHjO3K01E/14Vz67+Ny8ZuYzvtJkdmFgdjvVp/
OGKb660umo+c2G/BRqbl0tR36oghVoMVuCs5SXqZRqN9HAFroeUuZ1+H/mNAZSEiIAKsge24Mt/p
EuTM3pzCTR+lDg5pw0vUhYhuiWJLMR9QItjDfIsWgd1WWxwJnCuA2tyB4yDZIh7Q4A1I3bkB9AsI
YsmPNx8a6vYwBV58ChVthgrAWYwBv1LG3W4eKUmNv/UXDQM4rV/95SLa+sEgu33fo/og0k05AmCB
5IQXuA11wUqpk1MxUtsvqlar4Fs8HHmMqb9PC3Yf0Zl2Dr6tVMeuwcejacBzoHBCAqAuvO8BLn52
PyJvH5QfO+G8XB1RNTJW+YyxEmgrPzbOncSZPMdey6oK3iEfo4OkWOjvKy0Kar4Tg5drNgH2fa9p
5b2Uk6w89KWSrkVo6qfl5TQUb6Ga3Z5D2Vh6C428gEwKkFYAtQi/YN79zU+d4vOksd/FHLXbVXFV
fiYd2xeJ9ex1IAijvIVGPUfBqQ8XCDOk140cn3oXc/jYQgdsA1RBRG8De9m5tyGB4PjQu9Ga9DqN
LLaQ0wrNrciA+YgUthvFmMIj7aBdV0q3fnOF780rc1TUy2BuNGDALYtiMDYi1p+7RuzHuvbs+t4F
jXZt8zsVjTXyrcx1zSsp8LVLUfrQXR8GD70TxG16qIlhitGBOMpsDdOcuQ6SRnFJWsc6HWU1civx
aV4N4QSPBmZebKBau8jB01pMxM5F0RoqzVurmMSdi6fW3rN22B3+uW83jyxaRV8xsjwHn/uK84o5
3YfzNtgzbwyJfG+X2xsEX/h5FprT7udipFr8PE0fj+G5KBnkkDP8LraSxEebqbgoiiNIRm9H57o/
Hf0HcZnum6eRszwJ100lLZJyCO7UCfJB6MyufZoJRMJA8Si0h1vRyJ4hjWxE4+8VvmuUOks9JL5H
GmCekqCG+9BHmJ90eqc+FNX4wCTtXSnpgXiK2UpjNqc2fdLsJbTyfC0kFxXkzRfVoKGQ0xcdfI+5
jAASQMloSq8qnUnC2AGHny8zWULpVOoi93SF6nX3lMbJeCGuOjaHIM0HlrQWsWqGEl3SoHgtWn91
FY2iCrzqu+5pCKIwnbuLRousEorCP8/cWjdlE69x6EDJfubflDO7RhyxxYAhvXf1rkZVneU5NJnj
f4badiZdnUfo5lDNA3euW7m9suRCI31u2isjkzHOVgPzgmnesIxlpf3sxMMusxLrFZLgs+flxaPC
t/Ax1JiiToSazGnPoWLUGoeJVrGLa8yfP9tB7p+mxklgV1iGApwQU+PRQ1g+H/oDKQDmwr/H9p1S
rbu8C1enmfHkfIzVZW+BjDyu651Rze9Oe2APIwBGnNQrpTNVUFhOsGG/561VFEWwWmXaqRXhyasx
xNkWfCOmCAsdOoOtlh4i+BgtCrdFcRTMHotzo8WG0PHswngO66S3niL0XC+O/jBsWnCLPp9v5kcv
sAQ0t8Y8Q0/G6ClqBuUoSgN8C/yBANaIonhpneRdxMym3HUQuxblPLfvI/OmaG3S8myrX3sOVAar
UIKviWLec/F196isZTv8udu1Cuub7zF0RYCFUsYyjwumoKb51lP24/Cr3+qnnoaFfnnJ+nKtjH7/
2W8DVwS0pvnWUwOWd71Mm7zaxFjenFbE4Ae16zTGgWVeUIsFsemg1tClJAFFnehgaVUB35yQ3zuI
Fbjo0Dfs8YsOCcnSjTF3mPcHvRBOLCgGpHKQwo/ltVwIESmUCUs/L1d9AU6or8xX8RC3q6eqs8pX
1regxQK5vxN9jFxNICubb30aiCCPUuic+pjVE+zY8lWO7bc+JAGLdajEGh9fJ4PuicAr586yL5xN
oKdQRMiQ6a5lq+pGmvHsnt6UV8rkbWBgBHfiRUTUGWZ1otiEmC3NEXJWJ4voNHbaeNW2GMt0p8vN
vRMngbLoii6/HOaX7GeDPeC7u0i5nYK6jLl8FQ/uLfvffZl+UwCvIHFlPNsGFMu0luR9Kpv6tTYj
TH5FGCOkHWTorNWQ5MpesxISyDPT/t9FxPMY5wgbjaN0Pks35m9n+dMYsbMf7LG8TucnREYWBIJX
ArCLEvR13DDKVnVFUbyoUA8nZ0xPEUjpGJtBQYuySxP7KpXDfFEP7fdRieob1Pfrm5x7xj4yqu9S
1NU3VaZDsPlZJQJEKKndZq8Vw3cRcI76VfX7WCr428D9NY5dSAO/rLvKU6YbPoV+oflj+q3X0r2m
T8YT11S5LlrL35ddIAMbBM367yIco+6OfaFv017BVFmSrW0SpPaTpjeuE6TTFzyh0Cpw7Ld6W0Lk
TdfGLxVGrqf4nD2iJ31oT/UfxjEYR8SLelvpMkC0KDLN63u7Q9gSGl5xKH8VJamfZVjVt1ZRPLeK
4P+9r5Ja/U0zRE+FY0S34qWFm7AgZ93vz3X1AaQD9No5KNBVbZ8pkLOwBMfvYn7pcWRe1b6Xrs59
Ig0OD9nM9+MYu24eR/QZnUbbl8MsYP/r3AlSru/GkcyO1F2DjEvS9Ku+7NpbMeFqgLadSynISg0p
oNtTNo42URKRc9s58n/rl/+MFDO83yPnkhjzlOD7WSpU0Bk2FtKumLoMEzN5jEB/iJJQkf69SohN
x7lX7vWmPkWJKhHV0VGUOi0z1rXp9Usj1aZdgr4r0xiNBAKUp0Vd6/2FXAf6Q5o6rqgXYbnvq8vy
D2ExYaJ+qjA8bRJLvm4rZALayLz2Sy29z4Iwd72+K3aGGmX37HFrGzMzk6VoHbA7u6yG5HrM2cWE
P5evtVQ33nXVFA1MwzyS6IrxN0h51nuQreiqMy0SJRExdx89W1tVHUSroBuXVi7LNz64jftB7bBd
CKz04Ks8+IwgaFYTS9Z1k3bdfVEYNhu5deCKViQ3vKtUmvaiUfSvG0DC82iiqs7rbiGHcXYQjYFX
N3CN8/ejRWhecWdi8F+jWS35GTf69b4iyJ5+XqlbOVeWYrmedjALx8Hxr2t9xpRWsFsCP9A+/4qw
mOP+7xGnMaBCXQ+QVf40xjlCnCVo4ndnaWt/uPv013/963++Df/tf8+v82T08+yvrE2xdQbf+s9P
iqZ9+qs41e9e//kJCqYpK45lmbZlOLbp6A7t315ugXPM4f8HyRWni2bMmJaaevlV9iU03q2q0n5I
k33bKm0agIh1jsX8yO9S+J/yjBOq5mJlTvldiyfV1DM9DLraWVReou70Of1+jvULMEUIYed3wbTM
LeMHGINyM5SysrTGxFyghYp5uAZW9PDu0Hfav5dF5bmn6CPqzi/nuoKlI3NFbiWSHo/XKURPnV2A
SwQDMjiv8PlRJpmqtd0VlBVJVnbNaP8IR1y5VxopiapOkktHRGt9pLhmDZhMkZVmjYChuRjH0ju0
ymSiclA43kGUE2/yDl6stmstKb9/qBeN/7ZOtDohGjSIYRj3OXk1iN7YNMxrKkB/XIzvS5Imj/A/
sglhMjVgSsNMo51fnHlqkcqQ1SdPPybzbANTMGYkZia1ayfyO+mucaoUnHKvF+yshzIIkDg8qvbs
1y3Mvclst9MiGuoWoYZKWQs/b+H9fQoSfdD7Of7JD1zUib5qi2Fjhquj5TZOixTvvCFx2nZ4dxgl
8WXYq9JWbEWIBoxQyaMiRbH6f1zw6nxBv7vgTVm3FUdVTa54EIx44fx+wWtWheae5TmuB4ABuMso
7cmvSftifhFHg4pc8UKUzbGUMiyWCIJf5B/EUTJKF2hu1JuPXUTIqbcI1EVvMea7w3fDnw7PI5/K
dhVcivFFzxopSwjTlVQ2ywJ7Pbdq5fwSeFV+aZU5os/sJIBRKFn9BHHImvn3llD38kvR3LUd10CI
Sgw67+VbH9FS22a0B0ntb8LKlzBMl+UZSCR993Ip3QaB1F2KqgRa++nIr9ldSH1mtsyuFiLCN0oP
Bbz8+Rx1Gi1MDW7QShDjGqcw+rn9PzrF+cyRXt/g75S4Hl8PK+3xy2ipzboG0LHN0mZ6trDRjaZ+
/DK0ToOrNDCPRC9d2W5cSP3VXpGmnnm2AnNulKs9bgT5uIZMQP5FkYEuxTKLmij9lsMvB9uVDHeD
nqrb0JuazSiTvfv/iMAc0V9YjdG/GwMhCvkhLdS7gITYXlzY//XbrbwWt/ZveTFWIQSND8V/XYTf
KsSpfzT/M3f7FfZ7p39tvueXL+n3+mPQb30Y+u3Uy5fm5bfCKmvCZrxpv1fj7fe6TZqfz5s58j9t
/Ou7GOV+LL7/89PLaxpmSza5q/Bb8+mtaX48qZqpKO9+4PMZ3prnf+Gfny7zqgn+cl8qMlbZyx+6
fn+pm39+kizjH7qh4kNpm4bFj98wP/3Vw3Glydb/oamKqcuyopuAbjT701/ZPOw/P2nmPwyghZpt
2LKGkKJJrzoHaUGT9g9CFdtRNSxHFcfQPv38GN4eu6cv58+PYU1R1d9vS7qjMH3WHMswVdyKNGt+
Tr97DlvxAIsvqaNtKBtAoIfiwQDEuJEjnLAKtb2JNAvmbtTvs1QB/9H4ylIrZO2Whz+Z8XRqEYwp
XJzLkXSUsEGdajVbh5OUHfuxCCDnMXfrPKRli+7abP012pZwdKXKXiRhnx5rAKpPWnXhKLEbI/T5
xWuzbJk5fXmpNllxwEc4xtigHjE9UMiBOZPjjoaX3llxu4x903dZy2q3tirxi1IV9YDVqXMA7EUW
AoVdNsxLY43xNIjCsR6+NY50EdgK9pGpmRx0Zp3bafDSTaeM/bNcVUsPxu3n0C4W3PaA5FRJs4lS
M38aRxWUBgmSnZbke9Ay7cMwmj7akGNx0TZT81CniPrmRWNAH0I+g+lP8JD5yTI10GlMp/QA2+py
nG5GkvC7zi5fHMvJuDXFGwVK0Zr0n32MzCnYVK207nvgQI1yyWbrk4OYxMoi/VxOaXd00mMHsO1Q
e+rS48N6lJtqmRSmRiJ6us/NFC0XHNOWpql/l3obSRBOB74LC+qptBDGHNBy7LBsL4JtNvW3bdw5
K0tlg1J1Q19P15mMhwVK4jn4nWNUt84jzIkb2TGya78dnr0+7dfpkHSrMY16dwSMtXU2ce+jAtfX
2cJRsu0wdMq1PnS3WdUpl2mLtLCJ1PoGcdFJNY+STdqgiEtwr2Tgmwq4/4jQ5h78A9BWvYoevdZe
6uGEfBDPpIVeKvm20F/5HZXbOEr1rTWa8lXoeHge59p9HSMRvLJqpAiC+spWU9W1DK/YkZhnYmio
w6aAQrk2+HLWDYk/HVHBtenI1Q6dQvyqIgzpsnRMllJUttsmzoOFBCaJ7KP0I6/lr4Ukj9uR9cSN
LO0hsWs7Rc0QRGqdYjcwqJt4obZqZJMNUhjkcCzKZNlpIZwgL3I2jWlnTPEd7VorMnvhdGnNHCD5
UmlyfCzmF6CaTN26cBtkbXGQ44TrnuSZU2t7DMfyveXcTomlXtgYwV9ompEua/wRliFs9zgkz8SV
teexZC/7aOR56kXXoSa5ZmmbN4OGyJUSZBTrMnSrFJowbwPbEDn0QBzWKM/r43CNwROTEsmy9lIn
8/WnLd5niIkHk9Qum3x8zEZVWnZ85K4VwlyIAC1hBNAuIi+aNipWhwsN18q11RYrBcjT4r4fsvYw
VMFXzWuSXVVOaKiZjZvZs26kXNmuXUqbiRk/UIrbPmwOZVlY15acZm6qzP/+iHlJpsHPHaQSOx2k
qjfNfLEWXhMu8wzBiRp09wpkvX0I+/hJDnS8s3L1zvTjvVAoU337MZBAriY9ShL1FC8608+f01zZ
WFWducDUDayJzSej8UPuXPh6KMl0Mw3quJMtg4s7jA7AwoO1JmnBKmD/YolimrlpG9Q3omj2rpe7
aSGPib30cODYyTq3iSovzCVSC+ol2lzlRaQFm6jKcFoBz5PbebSXS7ceHtiDXSE32l7kasTcp6rs
ndNGK0km+RTY4bg02AjOhqy4AobkWoCEEIXElkuenGfbaULQHla6iIz0s+J5SwQ4vHVpS/nnED+r
UUbcrdSKCz9tskvTGQZ8b0CJJFYRHC0c69BzDeA224rlmhnK8XDF2qvGqtQbPZav1LJhI723bias
vpG0nbEQPlprpYN+nY06Wc9uKTa/O7+IoBfjIGzjRbnKsG+MItSs0ZbGDi3EKcmqlzXCCyv0jsNN
GKC+E6oS1MVC+mpEOclVTwWcbax19g8vTNl03Cip8hXPofxoVtpNNrZPMuJLN8p32QrUq4KrfxXI
WKrVJHHQGbaQrBy6duM7k+r6CFJg16x7+wqMkl5aL37oOY+aN3qXeqXsK3Jty6Hw+m2LBuGij8BQ
m6mkrkd8dNfmFK1TS4apE9j5l8jo9StLkx5GtFHYrWwfyFvWqgcGSrHsparA1ZCb9kcUOu1aktV2
Edd5cDSykoeHPIXbNNbHQ2nHz0mo3PnhIB1sD8uGOInvq/Fb0XlXbaDaD5EkPadWeygKdPGm2Az2
sQqWVA1IdCIuOq1w2OVJO+HQrAbp3h87Csw1Jzn7MppEdmkarAF1OzvfyBzEo8fazcMm3Dpc8cvG
cypU33dgt159XJQe0ZU3tpPsX4c2G69tbAd30QjFox/D20GOy01W8ZehRYG/9xJVXg/PIqeD2g7f
CuLDsxcYpdvHab4v4qBzO3tKN8OEBx9SDC2bapG6MQN1W7P+u28hY7lZncJYVXLnyta6raxY1tqq
rMY1OkM+OmWBTJXU2Btc6fuVNaTTzs9ArNuBzsbcmPmXveToF3FuflEVeSn2b3olH/ZA4a+nMPVB
m5vGrc41BOpibeZKt8exxAMRpZINRm1gqSYSqfdS/cGWxkvaxsrjqBzkLnMesam+ZWL0MmUIB5Vj
7az0uH7wOyz4Fo0844NLaVXE9kugk5/Mpf65qPeSojlLsyxyt3aK+EIlf3B6kFhjhEqpzVMRKRTA
T5W8rWqeiW3bqMwBoNWwX16sAuR3r50EGvGkvqilbNzEPTmARC61oxpDbY1KntSBXkJKqjN7WzWz
YosS5Pc5ysQrx+ax3qqVtkjzsdomuCAfkA2JdnlKkr+Nx73sJfaWn/sCztQ3M7kVC/xy8NCGVbCI
QQFEuY0Tf2kh63LQkM/p+srZ10aPfIl2xYaOfNs0l0ONGoauhPtqzPNdETfaokUPpsMre60EaNIZ
NdbANQkIhxvQMQdIwlImjTdQAcxjByfMLGWSW0WKlUuSfIfwxqwAhQW37W/KlCu78Ovh1pfbu2bW
YKqUZgHJR3axppHXNm7WkpU3xzT6kmjyjBMYXyuZDWFkF5pVgBB/ENrRxTCFLfCLCnQvC+WM9VLe
glhK2EkBMYyJVfql102bzAmuPL1vu2asypcIMhRuXlTZNhgHdoTaWlvZ/mfb8eEdl3lLHqaR/F0/
kX2ZbAeHI7u96syWySMCht5YKluv9/xFXRn6UkcFZVF1anA0jfx7WwEtyAdlbQYAkWpdz3Y1vi7X
miQ99XlQHfTyrrFISmG2M08jYhk8zqTcRninr+USvdg+brPnrgSYza0NZwnFiL9ZEdMOXQU7qRfW
hc28cFn4RbVhpy5YWM7nzLiVAr2/wvn6xQA9im04eipl7YqtCkVF66NprAMaauuSxc9R9heNnmTA
wMcfoFaDI8Il1iJDiszVrVBznRCGN7pi8aFRUGcLPeQ0lAKNsypqcA1BW1lHQ8eP2mvmrOkx5VN0
TQuema5j9hVocezKUjAuOs1X1mjoPKZqXS/g18rbNDcmV7WAqQ1sjR1iIwHGiP6nnuT+drRHwDFt
uNFU796SqnDblHK4MaL+CtYqE4Jq2mUFZP2p4Tff8I6QjrmP2j3qGtWzVZK6spdFx1ZZoaOb5vc3
jhqWyOnhSx3lWznWPahrowxbap/PM+wyMpUlE5lpWeHvvvDMDsqQXjwGOpDT1ih2dpfy7Cym21jJ
SPAG4wUy+nglDcN17iNZooXKrh7An0uDs3JMG2KexCS86vN61dVsN+KC9ZplPHJhU2AFnY2g2MYC
WfnG0i8bu2t52qF4wqorRS+LreYyAHVS21PuRvMTpY5BGVSRDr+byRDvd1HA4Vt1TQEdCHAQqwAV
9dKCnPrkHK24h+6fFOGmUos7C3kAF0BatC4DrJ1TPbqgfZ+YNtRBmKwuvPQUq7ypWmHxrC3QiMXE
aJ6U9RbclCjwcz4SsqSwVJyD3OMMAOt7UUlZcizbqNx1mZwtLSmMjwbGFxlrInQ4xmKWEx9Xjupo
2xYN1oXZoQJcIugdDgn5W80Gj5aPzkrmaYkSk7dCHy/vbzG4Vy4ri9XT3Bh2NpisvlhMaTFuMk9C
IdxIb32MOd2c23Fgys0OW3EE4brZUITJNoq22cQUo0yYVTo7SWPi24bMqaG5uDZAku2QclVixhBu
Ak3dWo19QYamdxm5XioyOuijncFZ+9KpzLAM1gEL05BXkT78sOwChQpUnJdJE3/TVZkfpFZ07J+T
tYlizA4h5rL9VmP+2E9ViB+2XS153HdIyaX7xOl2qj9GLvkI9TIvlGjCWCPwtpqkcgkEaolHZvQc
xTaOhDXqFOI2wFe3qpPHyCynq3pSjf/L2HktR64sWfaLYAYtXgGkQjKpi6JeYCUDWgVU4OtngXes
+0z3te55SWOdQ1YxkYCH+/YtCNP0hwuu0tGWiYIJasFtaiAPFz33PaHfzavRNR/BQAfczsFZ0DDi
zkutT9WaXaE9vbDbnU/tqONPmlozwxUn3crAoledd66n/HWTuNTlGC4fHc/twylY/dh7IRJnisxu
o4qWU80BDvqMJ+TupKjNJzwI3oOiN+7T0asiHAwRiO63JSmOIc6Ec1KX5a1T3XueBS63X4P/a2Pl
167BXamet2i2FQKzFitnXyLSXbaUDzQvP6bAh4AauHgjTRt+f757c0wNWujS8qCw7TtWbiESey2v
jWn3F6N3fhs+q7U1bdKoFeSFEkWsnVeRQg7rpRXD0y/5kOKvgTv3FSqWsX5RquSKz8bflv7lMBdZ
wZZl/qUc9KN7joeD/dHdyPAZZSzE4gCrkTO8t+BOX3jUcBfAIUJp4jj0nk6gYEMAYzn77NFqPJ5M
H7Hf4J+l7JqzbQRZnHtscsvOpLEz3FuJCfltT+N1EYUw+KbEMdmTwI3S+ZVbu9tU3x4wyDVPeJkP
ZxfDeCkg+HHcj9TtY2r3P1xH/ZLbZWTuPG9yDW7dDPcAr+/g1qfaBedUeR7WAmdtz1qfDYwB+QzV
clWdZCwfKcIdtIIGw7Xbms7fmVz5BuLhks0f331vdi8di8rHAQOHfDlxio8PKefRyQbKifuO6wJo
dcKqydowJduWGeTd5Vl0nLE66kOJpFisAWDc9scvNlyQe5zN1o4hbGehVqZmvGIkZ93lLHlPudf1
UclsyunRPGfpQLK9OT5UlY8B3SgyPKDLOPBreRma+7U17Ttz8apL3qSyj7yGYHHDQwEu1QbhJ+Dw
a2Wdn+q0yFnJ4IJQynoJldMY9/rYHbVgjcc6S98IET9NelceBe6eMe7K2rVtpENY9d0W4HtcEuPH
RDCeoNiQ1If16cHPCVRjezNErmXqkbEfgetg6ndpUHxzhxF9H7qlWZXnXauHb79C4rVEW5FKtoBh
La0x8rLAuTF3nIqx8R9R+pACpO14zlu50nTpru9eJpG29ERYFwaZgZd8UfbvbRp2pCVGHJfbqcdz
8NDKhfoymISvMmbWTYYZ9OY/GTU5RS0mumxVsFkg2QneqCH3GPStRvrLcXBhgwfCb1/trdHOqlFL
VJvuih0TIJVnawGPcX5Rxm1iHL7l5fJRjZp8w60bwKD5OWpktdtVjq3rzD41zb5/nVhFVYepbLyD
YfTNsd3woAKI2Qx3eMlK6os1IJAwN5307HE+UeTMC2WFlv3JEmP1lllWFisvXmAvHtpBjV1IDnWd
z+bDoqMMbiXBZC03+Xhc9KxP3Fae/QB7lo04UwYR/Rxo3NSc1ffm/m5XVldMzXj6BwX5fVaGuU+u
Tt5KvycWQ52XdCREUNDO9QXqztIQf93NU49V5Z51S5PPKy2gqZ5rZ0I9pSEDGNFSNVYpjv5Kxmlh
t1enKf7Cy9ZvTuYcnBoqsA3EeykMnBKC1QTEkHp27x7sYPIv/YqBl1tEEPdPdbZo2O4QKpGvFiYI
JbsEsfberWlJ8ej96aUNSL7ehlLHxG44Y9qHNWYWpICIRYuNR5bjle+Y5Int7j5IBqJgte2fE/67
vX3pnEV+GKxKsbeEg00lx5hzJQa+SGnxJblxrRaQ+/HbX8fTuvaEK8jRJ54o+ESPNZ588JmIZg8V
J6fbo6yNZ33Dtt6amGbobJbH/rtvb+0RpWgfD1aT2FAE7+pac56zLIsLqb9nM1I+QcbyLlXLLXji
Bl7HrumJa+FXCW9meXAlRHXDHE524etnXGRY0TaaFmuaBhhT608aLtVhl3vz/WIgqcaqJCwtv3xp
pv4UbA2UHwfZ+ZxyzxJX2ybWIp8dFkR3hT9DnGoy77AVmM21dkOxwDdLlk+rq9g6Ou4v08qWZIbq
TOJfCxq5vOai9PDZvQgw9LuAcxlhYkry0Yr9K17WNN92g9pWqxnEV/zFfZ9EN3MCxcIKJ2qLakpW
pNIRmrU10oTQzrlGb91MShybMsXof15SfOilODoddnZfiAUJHaz/Fq8+aXlLilalxsMs8GHuBwx/
u7wNTh6P+taClXt19thq6rm1mMaxALzHe2B+UwGdMufz/WL7v2anDV7KwgheOozmxQo24duPe3xA
ZCC23SHn4ihr96LhYhFpPpZbmYNBLM3dbRHlu0SVmlAu86gGZ3gCH4la8mAOSGXqC34SPbA+/pU7
j7gpl1hjQZDgbChCzarJUe7rk7+YnyaoeVhM7oHdTv7uet3ZL4e33vk1zzvLcuv9eNb1vy7uN0CW
wB++oHPO1uDiEaKTtF1/77oLjS1WpU/F2r642+id6L7WS6UIUkPIchGoDM7ky6M+mFt0jZWG42BL
lE/am+5l1vZIKjzAHEgWYMGDjUlOMZw1iCCkNNAfcVYUJrsI2cifSHxduOwaZ44yHtfaqrErbX74
ZMgTC8fS0mwTThxFO0xJNvfIqXH11LkazAjZV3VxXUAFgS4L26Z7T+9lMg/ROumwaordaLN61nCr
s8pgTYz9Rf+95kCDdanOMFK6ZMydF1jfE/ae6XetX7UDRjKnYiKOguZ+ZwGBuGK9/KI1hZ74U3ZW
tQ+5oIdQJWf9gQ7EOmLuPSUE4PSRT7zUblncnp2pP+CWqQOaT1hagF6FeRHQ+bvTwyToqtfMPzpF
oICNcPi12iWZhMCfBwmfz2UDux1KhGbZI2NFPPSOdoKkc6+Tdn7EPfZeTm55Wrb+yU5NBt6qJauh
Fu3h6/csZ3fj/TrM2NVYRZiAnkn//OZNhCzbwojW3o2r2V/PtNQU19Z0IiN32ljgLBdh+ehR6KXq
E8wUllOtiF/tN7we9hdBu162nn5RPeDggoiMbOjD3I3pkaTU93aofndtSyCUFHe1dMekQfeUkPn7
1yMS4TCJCeUoCltwmmaMYcGg41DeaVn7X0hGOEU1oKryrhiCzy39yIq0TszNs88tuR4OaXwJJor8
FqVqMfZVZmw1TZfoGtYMQGA4LX2lku0vQL7IYNi/xFqg5oToyPKUTjOJncWQqNVcDm22/ByzYDgK
s3zx6IMi2j0J92PfS9gocfCJE029MDTAEe8Mg0+6KZ/3xXjo5o0Ty1wP3clNQAfb48z9nmx1fafQ
eJ9oda1VcPOqQ8mQFa5muUC2p8PQmuCn6Kvfrb2dsMB43YrqD05hR72dBcsbFhmcki73ykVpmUxw
ks6OsODeUt2bE9MmhEXN6ruTAVJ2QUwXWJ3kqj0S7kvQN2kim28aADc1tAZ9nUgGJny5V3wQffNN
tzY7nnT4IzlWdIm/PnLncgS2zm3S+iZx7aI+2jK9tgvUYqPothP4BDePwHFmp6q02wgnoPTODkXg
4vXedBRdmx63Tn0LKsuKv3Ykm2yHq9Xs/9b9nZEr/V7zp/LTb8e40Og+HE9CyjCc10xbzaOueVai
N+rNJEvjoOejRrog4UGImU8laoCjMwn7Q7kQYQw9EUZqx1YJyg1ipfSoY33CLOP6kZ0FWPriL3sw
nBXNfSswWgenz6ce8R0vSnZQ4HGb+td9aa4jFdRC12S73+x8vg3Ke62D3874NuTZs6aylFDw/ocX
GAvIRTCFZDY++LXuRNtU/l11FdvBqGIXXRXyV90NTfxbgYWxNJajS0JeOrLXsQmQbjxikvnhzGx2
wJHP2G1Gbz+MIytvaYq4KQnPg190dCfmdsLmLoGL36aURpxr9t1S2c8gjhHMQUwf7eAHhjLfdfxF
+Z2uc0kD7L6s8nET63fW0ZQCr2PAWeYPrene5S8/u68NdzpocOtlQVggZKLQM78NunyxPTfRFmAZ
NT93PonZ5hpnHAlRChbkTlOsY2cSIgL7Vg4ZdhX+N5KV58TLjMNiFeXZCfKO47dDIrppUb3ei763
cIprpqQmKTpRbmMD0k1shCY63g2ErO9PWQOizZKZSPtchv7dMjIO9oYiAke1T36Jf5bJJqmOHbMO
kILCyqzLY7YJAXaXlaDv4rk0e9CIZud8yPLe1kJz4whX+YsAfqJ9EXYUcOwIa9lI551ZHZNksUMa
5K44sICUWx/ktP4uHBaADZr4kdTbAchA2+2HM0wqlVVfhs0+Z4MTnAQDkYEJ7tlSVTRlwj4be+2p
BGcUTj/J1JOS6BRwnTzNgtJYHd0iaM7zbqvd9T1jkhX8rjNNHkyx0TNj0sGQD/QFPhDhW8xQGQS3
3PU+aIhFvKb9g0/BSKbOz+mwHeMsBoGK3bBkUqUKzwB+3ij8PHKU4NlI9eLKDkUcJO7edEqLnQQd
zkJY9t7NqR2u9JNgeJN+ElabbE6WJnVPW71C3ArddX2vofIfLV+9dfuPpUJy4PV8OlJ7okOYQJjT
B53683Xcfb10e22386I5FI7/2OvZdTUz3l/aSvTQXZ9Iq3rpHYcSm+KG37WZEc+2OFDremYVfImD
ak5aNtT7b9unXPdMoKWGvvUAa6GP6pSmr53Eva7zVwQi6ezpoRu38uSWPOgI836gcjiInD3a2AwM
zfspvf/mX18t1Y85x07Ek6sZEdT3wQKzjfSmflufrIaIei5s18n+qGh8O9oZ4Fk/jcxGnqqe8C17
DosaDj/Wv4dh7J+DltAbhtItcfSJJYBh5CBn3i1YjTWai/kdU+gfk8DuK1cLjtRkkjDjmTYTsvUz
2LsT5xBYlGfc+bXQt4OYPEs/KVvDh7I0N5cBK0LbNKzTZCxvDtZR0GXBd7a0BI8PyiHERK8O6663
D5XvF5FTFSKugpSjq1JzBJ0rSCrD/Nvb2L854JjrZp2+zm0ArOmiyR+Wrr3a+fqQ7XeKb6VXIdxz
b9jP5NrkJ09iMgs7ewMtY4vgzephktV6Im1q1V2Wk517QqrzpuZCcHsP9+W4Xi0QoautZwdlDfYz
wU09G4mUUuyud3ySI0SA5VXMywOd7RPTmh/7SNGxVnS1CPOxv45BgWBWjgPddiJvq959nqR+6hSt
o7pBZDyP76U+mZdNKi8iuZlPTuDmY+t/5NLTPbW5xNqgS0/5DJi3pOQ+MQKGpS+HBxDRId1VCtI/
YxhVh0HVrckyraeq6qmCOzBnea04lq89BpCoRrIn6kQKrAiM4bDZ9kG2O4PKaAh5mYYlPUgMYYrR
88n1bCHo1pgXa9jUDFafnhws48/CyD1MgJUdmZp2nGpHv+i+PMLMBS6o/c+88suLbtDEeOphZiVy
HXIfNAHGzYRjwiggAdCYVMP0Iy2anzofMXFbSkWOMckY/oYVLnP/vXHN71oRVdboXJGVaaFe/GwM
KCytGmEL+NpyWZ1yZ4zgF9gwWUdNlUXa/Nyay4WJx+CUDIsAe3w7t8wD52MTo0DTOAy8OaZzfgsW
W5EU9Fs3CMg2zPRidXBh+irCt8x5LAouHv5gwwnRQRGKvnj1WNiepZrOJVEEyeJANEw1Nm3i4jBL
RoNbIato/w5tWn3gBxd2sr6YMiu/B5gdVSIq6CDPi43N5mY5f4JOYssppReOKgS9T695VmCksK34
X+bdhTCW9sAbEEfdBSCznTIEXDZjFqAltFSvCe1Vx6bTdt+4CSJ7AxDKZGcyH0EMEEXs7Jv5NKgf
ckxmz+b4rM9Qd7ShiRTWQjK3BQ9V1Ojih0XDuq9TfrlBGcQ6fyBtJ9xyoU7V6FNw0wmoUR/cI8py
HvD6EjjuwobISLmciwBpehmGQlygYKkIJoO8J2niURCx0pUmRFTjN/C98+jji8UodRs3Y4xnCNan
JQeumySge1U9GAzYTu26sRTiRIEqzn7bORGj9Ac55V2l/04HRPzCwtoJTT6cJL3tTqnTnFKAIaoV
XYpexNV28zEBSgNvJuxEXVfsOUMbfy1twFyMdL3qjDjp3TLtNm6HtIlhm2/R6Hjj2bS8P/NtO6w5
+N9Qp3OobNuIWrdgWb7F60FngXZMC/u7ObxaiMou0wJHgZgFe99fwfyB/XHQpVuHBiBXa0FzKZsn
yBX+0SurgYUyFIbaP5e2xnFUHgAfmaBwCCawb2WMR2g3jzgumZg8amVjX1d9n9Zg6LT5qfAqrDn0
9sNb3bh2pyCkCnr9zIIkL9AXs8YFs6BoaDbLJlnWP4NlUKG+/2IOgTNhr9QdSTn2OZd9H+WZ+dsH
D+71K0JeDMSy8rXqeuOqWieyeo35bi6hY2s0yRxzHpQZ6GBDqNwsKophihvRPzPlcUjrVR91+XYw
CAnEu0hd7Aoe0CCNg6MtYYY4nNjm+qkGKIgRT/xERfyyjcNMOt0Ud11xSR8IvawBTVkbgTtG+Gdd
9CE7+vY6JK00D2RJledxagKYMibZgmQZFU4XVrYlj2vJtRPG8qwRJBpl3B14oicsRqsIAf6psLGU
So3m4qzQZeFZwiT2TBUKafxi9WtFbueRo1vUADHm+qiTmBCvz0w45BjlG/keZn60/e17n6P4QA4z
AnqtH257E4Ec2N/YP6vF6mN/8fTjlPOc1+38Cfmn3nd0aVhUAXkvhnYiTvXg8yPHCpny0KCpavMV
GtL+tywQwI992wG1wXIa2wqRm38pLK17cmvkt9UYJOxvsN5M1d9Wz9az1bg3i9ylkBFC0jjK2DIz
Dt6ytY+myB7KhZTGdLTPE/S8uprvRIPVo0UwS9hwt+JPu8S61rJoZm8Ri43zFyAl7Jb6IDTxOZhP
zdhs37r6RMDTgaxdES6maRzzAjK3JMYLdFIH6/UWPVz14A7eGPrlblgP9WbCnnc/GmIAI8ycILqs
hL0VDPeOmUWrJGRYr/e7QXps4SszIi4qHJZxO+g6Zpmu8e6zPqrtEXwFmqhPcADP3LcKHuIRigZj
OvcHJDJLPuHClV1ZU90WiIdhX7n5kXTeq+9ilh60aTyN3rHAqvzq2kNS1k523lH8UboQYyZCXQv6
/03DDM5gY1QrJCIrfPQDvKzHvqseUm+VR2NnWfv2kELu67VjX+dJTRLY/dCpz+J+nexfmBSzEOia
b93Ys+Wdg++5HZjHjHifOqsUNDhywCib12pjtMDSk2cCNtiM+jGfEmEVh66/jqziiYRZw4BVGP18
TsSEW9B4mCJCsn5xdWdMlmZ/Eld6aGofSeX53qH3+jSPxHR8QzswXvS9c/f27vrr5V9/9BicXGW7
sZN3baIRlQ7IUYVLjVgBj2Uwha8X4z+++v/9bzUoRjgyeCK0tOPMB7hN27lJ5kL3In1lzlQkJ+Ob
5r/ojITIyRRso/GUDuWSFMW4kHbPV9l/fPX1x3/3376+5T9/4t99i22vDAs5VgCSJAwqTW+GhRyy
hwyP6IMwtjXCjxdmniLFQ5PAM0QnHpps+GYv9m8xieEhL/LlkLo4cNo90UJ+Bjri4pNmQ0eOXL7L
nqGZjlYe0ivBIeoSpDoAgoq16zSCFi5zccedd6LEmsdV0ZNMQbY+LFofEopjx42j9BBGKZtKYA6H
VW2Iivsq+P+KkKsjPJaIfE3AtvT7d6zQg5td/aVmrqRZU+awHHMO5BOcHDtYQtP4IQocWFQqRdws
oEhGQZW0PFqoKQR8NxKcKT99SscldYkKs753ZvqoROqdPEb4fYmtTctPs3ONa5rvQXIsQV0PXEgt
istDNmhhgRlakB9nGEWm64dkpdEgp9rbVP/VZVC/LMbnaKg/gKtZvOnpN9GPLqC6Olly7BK89woS
BODVbINpR4N/KrvJPqYLkz3hCb83VRCUqzgGdfkGHxpceqMUKL+6p104YD1YhpnhlUTWTc91Gvmz
9gyLyIp5U9+WwT0xped8hz5Eppn/kgAUYaHy9bgGc43Lvv/aaJnFo7aomFzIMWJefrC2+tOflpe1
pnHQnZyOpw4qOD02YIsQVz+brFO+bU5iWRhg4IjvJHbrv1aaMdHzMtGt9UqCJ+nOsbcq/7gOw301
TVrSEySCLaq7sBj+jYFVyrqdv7CVlpYQsA2Q9SRAYHscvq/t+mCyq8ZA4jANh4qDJs5rFKaqDZpD
ttY4ek0vWeBL1uvmHA+zh12usXqJW/dt6KsaFavT2JeCdUuZA6cuQXUqqYL8dmDpda1OwaBTUALz
4hNlclVBexjLejnjXKWw8OiIYSRoPBIDXImg5VoYojavtre9MyiG2xgYBxEs2blLh6QjD6vZVuP8
9f6N4cFyPSCUVb9nWw6SqQhudep3rywfndV6LBZ4b9mbncIC8vVOh5YAsAwo/TwV9Dsm8NPXXxQ4
d5bLe9IWIOfM1Y4jmMGcDe4Z3oYKEYIR7OYZAjafnyajZp7qNVjOfTbP51k5J8vRFUsrk616ey1J
ErSq+6Ipkt0P09dnMH1U9cLDtchJE6/XuHHoh+G4Mv2XwZEm73PImAVtT8JOXeZIdbRvFQ74RX7z
HeN9XDEVt4L0h+yMO6sgzb3yPremwvZ9htO4tmdvST+tNEvZYhcTvmlZSChhlkxZzVTDysy2bCjP
VQ9UlH4Y/aQT6FcA7ufqs+w6xcYfPGoutPKQFikfrJ7pL63T/9Fr7zRkZYHLekC8aO9GZLCdltLO
n5uMzRZinzfP94KbVtGvMz4cEI+RA+H4xUNdFuTNptlRa/H2IpAquKxNrp+CGtRlse/wVNLOUz6w
cRxQlSF0gOOdPRiTwTjzwzWr8q7ZfjTwi1TvPa9AOYKNYwep4yhV9oT+f44Xj1htc4O34LN5YO9Y
xCzUXv0KnKOaCi+S+9ah7YKfBeoD2Fxk/Rl+pRJzv/1GB6g+kFx20WwyYr18zcyO/r4E3dLpSKOU
PuOUNvI+Ey57qw7vio68LqL+GsTDIPmbN3KK1UpsVD+T+me4dVQIeMBkiy9A4QfsTr1oUwGiwcIR
lH9O2WxePucgXxNrWpd/vQQdMQEL8rVDlw+3xpjnk8EmwrcgBVX9pam2IklHU2eNQJyN4VzGfaHx
9TKRVAxmounwBtO3tSR7EN1BR6Rqjgx7Xn/XOnGQfgDVuZ+2Ky1TSw4FOZVjjB36a1PTKKKcWMIZ
wDpxJx3YaX/Z2hmIcGSzOMm8SQwzf9s6vreWM6eaa+Lg2exDz/DbRDcMuMrPwABgsNprmqubfwPC
GHBGtN/sYQ1zbg3stCx2nvNw8+E3faJ9VswdZGyn6/uwb7BbvyxjfSl/Q5fKLrPf6Q+zhP3uTTZg
YK69wVest5SoApPkoVWzF6aL0j4ukqTu1F3ZA5C8E3V+Q9BSOmVX8hIUeD2ThH0lrMR9CEZW2s1m
DH/87kA4jUO0ob0YnCoWhm0sinUdMpazYPZa2vjdeVZ1gpHR0JdNt5rffgia9jn1nJ+rtF6EnW2f
WtteA29Z/9RWfgseF2fLPoeanfamORhTCQwdFp8oXbZ2b2amomJzFlJPQfAVkgEsvojMMbv8A5/a
T2txht9KvpN4jfhOfxQjzim5XHY3c+tv6kFGxb1GC4vBLw7pbDIbNhC2LLQosYGwGsw7/VNuNjxq
YtsyBQ2QhL3mpjwooijagxdvp4AH7eB/N5bL2EnssJxntydJwxlEeZG+f8RG+hsYFYuralcL1NsR
ZtwPp3jEuTJ7bXYbZTd34pylPk8Glc3rix9mNYirg9P+3ThiQ0yXjUJeQCop2/alhSPXpbqEXyx1
xtn+eYE2agf4M/sj2R8++97XLuuSgs6WhMFnV03jHQ4Uh14ZTVLkRgpXAGKX6juBAsZAFMXn6GYe
WnofDNZUfwKrumtEcfoySzT77OIPUL4Z3t0jKlkjCibLeZh8w7hQCqeTDcPiBc0Xcy6apj+OOO8R
t+eNDjf2BMGnInNQzEzG4+BA1V4H1opEBdyZU3tS7dLf5szaHidiAU+48wABA7fdkI0/jdCloS/L
5iZ6LLyHAjB1xj2Ymj4Zn2RC5se8NDGK39cUXy81M2FSvi+kC96asiAAZcjdg9+Brv7rjwD5Jzna
2O7Sqyh7Wx79MfvIFBqv2mfDM3Xmc+GnTmwFRIOlfd4dKq3fZSKBhrk2Lrma41Hv1vLgrOMQYcM2
XkZPfnjeVt4JZ7/mHciNXRr2XV9q35zJDA7gAM1hzP4anrsfkeqNddDMjLrBh7RhSzusg6eUdRMt
axfKroTkWhEKRj7Y/QwfwKr2+E5VPvovi1tCIXKaJvLbCYJEsFbR0BgHietNiHiDlti0wZKIiQtb
ivFZqxv/4KdaFf1D5/hvlPuO/t8Fgw56RhPZoOkhHkS2+E/B4JSlZNZiRnN2TYmIZ5PmbR71JDfH
4InLdSS0K0+wTGrGENzm4NpKcoqz+d8aRCm0UpDZK5VXMFqKt1n6NLh1ZSZ5mWtn6Cu4/vtuXYZL
Z/1fKZRVZWaE7TwGEZ08uytBWIoWHsZA5b6OVSDRfiDZt3Ydf2uYOkCCvh3Ak4hB7NJPUjmXmwz6
4mJO1kOXbuL2ny9+3chzJaZXTPHYa9n0STMMOOzNCTDeJtkdOt14nrwg/V8uo+3898voWwb7Ltvz
LS6l/f9eRmwkDXYMoziPi/e7m4XxOQ3FHJVW4YeIblwQjjn/2D46JeH8eJUVA+Nbz7AdHeggVXuZ
7Mp6Zv8qHzx7O8JZQMCCsxCqMD174cFFjDN5r7qS2qXEvR5+iXhcy8KNufYkhbvur8oYZAI5OHsy
kSFCuci+V0MFp2jd6jcjX5vYbm2AUzvzIuif6b1nTBfMP/srlNDH0USnZ8v+MrJ3pj+Txptvsz//
n283C9ntP2Xz+wUKLJ8W0HSRyXrerl/9hz61IZitzeAFnCczjdemnslCQQGPmRIQv6loJZ0ignE0
XmcdKmtGng73wGmxpvwCPHyfNoF+l7Gh8FQ1nL8EbIUz9mdHOAFmR4WIfjtdLR58/Kc29a1ec5L1
yN5Lcd+PtbT+1IpiftEW+wqH539+b/y7//bNubxBF7qwYe///59vTqFibeYN2rtbVRfopcCnx6W1
8u9ZJ5FAYk/Fo8QHwfbKPlq9XMNOy7Wffm9wdrU0wUPVne3CqQ6Nz7KV/elMVv2kfxsCh6j2oQbq
5rYK5dZCXmFj+yBwXfrHV6WT3XumNd6rqWhCzSzHXzMl0tVV8+5iLnX0T5B/1gRVrnG/tbKJhdC9
z7SrLzVZXejT9Dd9LD5zc86/0d1MJ2Tt/tn2JvMZ5+MuhIsEEXNRLhR17R3Ux31BKlGS2JLbh4GZ
I2oJQot69iaEurgX14oNZGlXM3scfJPQQ2H4Lxx6CdTyKVr6KrvrAje7Z5ilIKRoKYdiTQmvbt5n
6c5/ZpZdmGl9byeFd7MLFdR0nscZHkPpOX1oOKP90oHln7p6JViegTrWDISkdQ+dz5tm96Nf2wdj
2Jw/lNYz6Gd6dd0VQW2eptiK++K1SO3qMBmOiycB1DC2gGdElznnBBhkduTcHo6bhkRlOcqtk5/I
3iCOywvPLvrdJRjvTHIFGgJIImsZuo/Gc4MwgKQAF8tOCNSoz6M1qJMzQsWccWyEWTVah4o2g/Rz
4/N/vgut/16JHM8zHM8KTF33jP/6hLHgyTULTe45ADA961CXLaDNmze/V7P5uPv8Q4kc3ANgItaL
RtkC+ZXiDIWeid9fxsOw7xxz3fxZO+C8Nru7k6ezJ9cViUe1UvEWIO8wJUqBaWfVbyMhyiOZNLUC
g5SDf7DaAPw+zT4htkHaAB2N7Hq76SPfWfmLc67ZVf4vb3s/p9gaYUzzZUBDYYFNgerNtciuM3Tj
vxQWzem1bTK97Lx57UNeKvPBVLmI3ErL74UzXevGrM+NaF5bM4AmP+vTKxPNg7ZMDJiDnPDjQWOJ
HSXbH0fciPRxd7DSgiaDZrmbYX+LeoY5uBMht/WHgfovtDQUgALXWB6iLg7YiZWDvHctktpb5wwc
XR6rNWU/7fVOXJm1cyQ4QbL/ijfWWf/LJeAN/5tr4NpOgCmJAfpo4DPwz/qDZWGHIrjPzrPZzQ+q
Ev5tGiz2ZeaH643j0ybcLOlF/suz4W7Yefe+5Gk8eGI9up4OILf7wlblwzgbGBOWsJhr03qtPWGT
rFyB++br1emH+T3IP1NoCo/z8n+oO6/luJFsXT8RJuDNzbkoS5ajkShKvEGIUje893j68yFBESW2
ZubsiH1zIiYQyMyVidJ0EZW51m9aDDRl+UYt8HoNJV3+ooXWBkQKf2lVCF9lyO5qzQW+Txnbz+Iv
KYW3uzEonyX049eBG4WHSiqbT451QI4j/9yQEdqgOpjfNA1uurnc3ZWUkE+9N7zYctUCM012+OKA
DjfML9UQGne1quuojqdfYz2QN6aq8DVFeuIR/JB2QmvgohaNwdEwgR7SSecGVhH+Vjo2vt2Y32Gr
PZlzqGeBLeGdfVvFHPlbubeBhxTjY24oj9gVZ8emKB81rbZPPYCox4TDYO6MII7BS+6ptR6lLIdz
UqfB3m4M2BSjvW9G51jLBaWCTg545dkPhtJEe8msMSKpPX3bSQBSoSl6OHEhFZPbJ9WoJEBLwF96
8GVoj7Y/rcGRt7CpoxUUMKT1m9i9jxPljoxDvA/buNzmNkjiKvXKbcDxfSsrCET3tgX4TpGiXTAJ
hsqomwA5Bb4XcC53R5LdhuJFq9HvwiOY7gonRpLmhm+7W6VQ1L1eR7wKvrC5Yv8Xk9GTfIjP1auh
5GS+xgEo19h+ky2t2o8+IBSYkez9GgiOeYqSQhtybihH/+8iVvF7l84KkK07HKHAzcEwtQHmrAqO
Xfdl3Dhb08JcvR9IuASDElFaT8ECWqAthkD+DM88e4j9Plh3JjN912SvPtqoansrzeLcB8LUPCXN
QIEnx0P1P79ZlI9SP9OrxVIt3VRsXdHRtvqwRfYVicRQa0l7qqn9eiIR3sWW665BdKurYdR/thyi
H9M8dDeDUsXb3NLTQ+crL21qeagnkLiTQnQlMsfp7ytEWG8bh5+1xHc+I6YVIIAdRrvW6pQbTTOf
61Re9/mQnA1UHO/qQQK6V7TVSvPj+uK40tox7IwD3n3vR/79VO57YEMKt0JRrW2Qgvp1Kc7bshru
7bauV0ndMs8jndJbacyvkBadTRzK1q3RNZsOqvTZ0BPK5pmCpqSTfadsTqbazs6N7+eg+/k+BoZi
XdS4LtaaGVQ7vyvxcFSgbidD/Zx0qnXfRcFWg2028fR2iX9IpKb6YQ3VbeCAvlWke1V9JX3R3kgZ
1fIsxIy4Gy4WO1x+SboOtd4E/IkZbjpeyNuu5SmeahrUpdzxRjO9+xoPwb3EEYzS3HCL7oWxETx4
wzoiN0yR283Hm4SMDbbpnfMFGu05GgrUKfSHdARzxcZbO/iGAx2wtgpMxqhIJ56jYf7pJ6uxSLU7
/Ob2I8CkEzjMtYIR3QRzPZQxyJgOatLRTD15B4x9ArVNSAjA1eBdjM8hzBsyX3ayaV2wmBgqjTeO
HRWXADzIiGzFVvcg44GSFLJATgQwwAnVlYJLzlG14CqKb+ybkM7boe6DaM+H5v/5nCX876M2z29y
Pv+/yvz84CVSl4gGeUGWXmv1aGh0vavW/UPjZ/09/f7zN22fKf5N2MdQ/2WqjoGSFy8szsIKQ2/C
PorOGeZNycfW/sWuHhtezXF4F8gmu4w3JR9d+ZdpmZomG0ixMGD8T4R8FEX8Vi/7GU6RuqJZdOuG
5pgKH+r33/KEenWe6rb3DB8PL3hj11ZB8CQEjVUEk98bv0ZmIWRjF2kI1YAYQSQZ+x8R1kfAbSzS
Q3YTZ/c1FKFKiHCXKlJ2rh6FyLD2/qcagpcYFS2jcPxPmYJExhIRVZMaI/PFoAjrACgCfVChY01r
iCdkCV92LO5NyTr27WAfczcH9W5H+a9bvwBurwF4RAyhL/E97q11K3ny7QB4kFMdZnVslBvqP+D5
yavAi69Fu5UuIT5lDzFACux5Mm1jFTI0IoRWnrvcdfYD+5OtMGMKvNxaK54RH8RoXBmPgxRQ7Q1L
Y522vv3JyhyyE+xKbr0E7+YcQiuSHWxkxWhnBVijNkhuMCZ6HGgZE66wO3R6bX+y0aLYqwY2wbxR
4jvcEXca8mpA6wEqSGUB7HJuQ177560YKhU4+uJuCAxAMaI933bTKo5YRdyKVSOoHBDpcDpsO44p
2Hdh76pm+n0xXYZI7i55RhF9UqcRF9Di4EFxFSTFkJ3yIHbIQdo+eCwoig4aSjt2ZyEe1Uq2MYa0
f4KThOiAB2O2K5vPJBWdv2wwQlFdVhOywtsrTXsXmF5FckgpH6rKq05y2d+JFqpi1QP441J0oeb0
FqUBrTppTPzQ9T5RV9mqFewpLoqVtuB1iuSUqcgBDNArNxXA86/sm87mpEAemdIjitnJ8xJaTKFp
3Dkbv3Dbryh2noWueak6j2FqRxdNHe9zhHrOJtT9M16u5h7S1HfRWvormGftJgfijSPGHCqPedev
0mmqiINt+HcPw3jfdw4DrTFIm75t+PnOpAygte5czLwLzlru8FM2qu0rxbNVhVreS4ZSAdxoE8Pu
JAkenXBMV76Rtq+mXwKdTrPPsWa5IKwaa6fXtfMMp3gvApa128jkg+X6f1m7mNKSDVJnO4742a4O
YS61Og6IjR2NJ4iSmMMkkvJKTRSb8/g1cUqTEwlmGHZiOndRBIOpkd3gkrrDsC3JWh+SMSclO13E
negTlxZuBgzyP8Rgy9ncjmUHjN0Fg2WlxqcYzfRL0RkPHV53n0RXVSsPZZsEFymUjU+yEqvbOtDV
rWgWZupfnN56QDHP+JTl3XjoTPdiQ4ZoVmVqQzYg15hJkMbBMgbKqddK5WQF8K3EcJJo6mFuimH2
oI25myaKEdE3D89rdPB/bsjIeK8K/IGRz/ZigFjctLVSnx0Z4iiITAfustJ9y5UMaQwp+CmhoQV2
s2/w8jPAGcj+eOMOavPY2Ampmink99XkSqrPlSePJy+KcP1pjPYb0iMUitvuPGh+vo9bdLBZ6FVy
wmFNrZscJncX00DVs+z64DUEZtM2fv+F7AS6S4nRQ5ZTT2btKOdKq+vToMmXIkH1Yt2Wo3KO3ODG
zbzsARZe+lCPpMj0REGGqHzrCrW0ukcPXYz3Qc37rOluwsRIypVfKMYR5qh5FHfiIiVyse49bNGG
0TWuBkTTcKwfqg+zOLBq6wzDHGk0/Ow3iqRZZ9SXrHPuxyiDivZ5VEPrLCLF0BIkJrrRkGyaKLDf
5ohAUuckiernwTBWpF7y19DIqJ1BfSXnbhu33RCke2mQ9U+BZELfQZH4ZwyzRsR6GZWTJTYwkUhr
ouKOGu6hh45wFhdewP057AdqFgP8msM0KvrEaDCN+mIUbJV3GLpknhsMSQwTuHPxPBUjbg9nYVoV
1uJBlzt1b0x8J1EvdbGkGtFXpnQKtS0HnjcNiQt2zpRS51AdeLsIWoavwudIT3JAHzSofCZNXz+2
cgzANCELaBlxfRDNKGvQEkOSRbTEBa3AFC6oZyLNDHCQb5+01nzqguR3QPPZqv0txjljrVtRfbKj
NPjcxvW5V5LomwbHtXezLQ4SAWglHAdDKwegLZkvOo6tG9fvsuOILfMntS4+iX5YPkCVs6Y71V4b
PtaF/MOY4uUc5TjLlsyza3fDfYZK1krNe/Ol6wINdh6eqz37boxXYd3mvfWYpxlKHtg3GJKX36It
dgw1zz25Uxcizu5paYo70YcPs+kksAinKDFb3InLElWYw2PkyVjbT2GcULWjiTm1I+k9Ah5l8OpK
7U1RNtlz0Jhk9fTe3ZuyM3yxIDkESYm/KwLYuBMkP8JnF4mtY5OaYc+vjr+NWkXZSpJp7DzHxpMo
AxNjxN9VuY92JFDDW3ZxyZeoKIEpZ8l30/Y/SXVxRgTkR1qlfJAa8HzfZfHJ6dtvbemTC50u3gDe
c8gbf1fm0sbIC4hPKrKoR2nU3fniodRQAoelDS0EYmthAkR5H/4YOAk7oEdcDOUe7dMfoU8BBefz
6MaWZZDUaUSGILBsc+VLBcT1Ih3Se+T5WtNH9FhENxz03qLHNsEXAYfxVUZN011pd8YlmIw2+BBA
0NiybEQTieDsUtkD+rLw2v8xMk7DIqZ0h4AdYnkn5lqYOcnsP39bC4S+p6zEFGi4b2vNnbz2J8wC
RFRUvXdma8U/ZCmwVkY/jPdtqRiA4yVtSxnD+8ZbcVdPtgoigjJ3coygQeNLUT/mLfxEO0RYSJnI
5MABIa9MfAvgt2t+FZqbpMAHUQz+acIwTUCRiJ8IGX9j5wYSQ31KK6s+jSMw2sLRkESbmmJAXAoK
GXNzGYinEAWoJRsQEpbLKmJgaXa2CTFGtBW4BhBKnJtlvSVOTKtRMelashalId8jldIdOTzxX95y
+R5r8N02jY+2mm2RFZZH3inlOFLMiTBVdJLSfjbc6Kuf+e29IiXBZ8/udi4C4s+JHskHE7zn2pqi
7MIoEdh0lFsxGvgoJ+Kk8ViOnvqAc9q9XmnyF8WwE0rphnEslO7tAkzqp6JE9a7JQnPul9H2gfA3
xaUpzM2diOYDG8dOL376Vl/v5MH9lAB12vvNGDa3ImIcc7faOX72FiKWIRXT3oCSOXrDMBHYAOoF
wL/9RjFP/oiV+k5XS/M0xioSdJ3f8FuYQPHw7eYVCbl8L0bxHYJi1+UvWUnFScydl5tHxYwms++k
XMMceQK/KIHq3bYws0VLXLoJGSPuwsTs5rs/9fnTqAgZObskq4p30EZRwbaKzoy/eoAtQcHQfA+1
9lA04LpCcGwnPYzlEzj9L6bqYVg/tZZ+KIPyHLH0lWSTVwAhFXIiv4JbkDJX00Sw6DMHIC+GhRjL
/0NwFpFeoYwFyGNa+cPD0Y2ojmDrd74boi7RxOGLDFxqbahjfE4aWX7sFOepMOB5kABqN5HRWofE
U/X7PB7XsgWTGz3nV6Vi/8S29K2ZG6SU0FIrqzv1V59edB0CEr5a3Rn6OE/7U180emTqpqkkStlT
c3Qnod5VcMbiev47Gcpi4JTGv0b2A6hu0EtWdYKzSJXj9i7DIxB/TuIippYtQt1Ln0tu/dSzCxGT
MhRe9qj1jeuMQ+k2RHB9n1ut9jyCSOElq9sXG4rIl6b6Wk7dtpQgxaKZqB+Vgfa8TBJNVZU/TGKe
6hTKIfLGPEdtxSuOtoLRw21b6D/73PR3ntIAjp9HphKyuBOXxqj0FTYI/UbUlpeBJXieLDWArP2W
yxyjO/m2Tiiaa0Ao4cNFxk3WVcbnVFGynUNadOuHhvEZQA90Bggja9HMA187W579TcQqlao8lrG7
Eq05AHyumwTdw7wYyiIrCuvaSTT/Nx6FJKJn1wpHzlSaL4WPtPvcbP0L6DL99qrrPUyTimrTKnWI
6MOvqeJOBBsR+83E9o7LoAFaY1yJdpCH88LL6DL1R+In/TpPk2ZrpjL6BtrQ6BdvzNATK1GNHQ3t
0iQunGVxi801ae3MAx03xc1Tosh2TpLjAbGhT8SJC7lqQgI2Q1FSNTigs9Yy0JbD1TNErBswQUQs
zxEDXl2/eGodXkAEWsBljP40f1nVv105Cr5IhR/eWdQz5y8tiKF+r7saruvTV5ofkz9NghYG28zr
/ip7drJB5bWfFShDZypez0FpYBNiVe1nC+1DrQznRtlVr02ixWcxxOY92wBXRmtyilRJiiG0xFrz
aNvMa4mWWJC14lAPP4tnJVFLmrsEfKE6b159Ch9b1ng121ZkYsqyiSsk7hoLwRvJ76rbvG6iJyjw
UMkltJISzY+eQB6aO8NAeA2/hfDJ4owHt7fS16Ip2017VEKEz0RTAvR1adLmWUwtdLV9IKu4Ey3b
C72nfifixIPMJtj1eZmdSzMgZ9159xPIY6hl5QGVVOUhtCSTTW+EkhJdoh9VauqZFrwE0SfCeBnI
e1u3IbhOcZGRded0dA/ZkNmb0UKTBaMPzh/TvmhQ1WOeJ0hYTV1NneUnxQu/iDFxEZPsAD1W0eQ7
Xj36pX4MIts+D00HUbmBqQi7ys6QFksVzvSmF0BwCrUn0eST+NdNG62sCjLskxsql6uk8Vtu/drq
BDGf36qsU2bWUkxVR6lMVzCi/1hgL6PaMOOwK78EXjlsdbzm+flvvk5lypss7bFrLTCjzjn7W5rV
fHUlmHmGUpS7UI7GF5N4XN3f4pf+3+OLaR1UHoaXmt/vD/Fi/ffnivUdXXuLn9a3qBVuNFvu0RAt
05Mf5mgymkgl52mEmF3s9LdIvadfewMyVm/HnxMTlm4JtXGSgEcSVomGXZhEwV7MUsf8u9WpxX2b
m5iv1P2hnxbTOtJVyBR5W9GUUMxY9V3ucEzMmmcHdM4U5fsD2y+vB2Q3LZ0PYC/Y4Mu7wYCIzMZL
Ar/FBf1V8widdbN0STK+KivR7obohUJldSNaVwMq/yG2sBcn6VvtbSk1gdFvpJwJPBmmsGaMwBhb
LXk2ZDI1pdsEF5Jx6TOHXU5AY/8Um5V53yo5zr50q21YHQbSFagpAptJ4nzcBrY37sUapH87ZKv8
6CxGS/C5kf4zKlvliOYdJ5eittOLuOgrdEGTizLKkbzX4YLQsNQku1DDLrSNvgpwrb3AQS5BGUyz
PkxAF7PipKn/nVYtQg/8IHYbs5NrXDbjRkJvguNYhmrbKoYBfO8nhsVG3fXOKtBM0RU2aMRAqxvW
cAyUy9wcGuRbulLmwD3AT8NGy7oX0WL9vDXr7dK3PEMsL+I8t0cyrC1uly4xYXpOMHbKZf5483O6
7u2ziGDLaoY1xZ1LSBIqzp3y5OljeUqnu8aO2xp0Gu14QrvCGUEu1CdwiVmmiL45+H2ZBuOSG+DK
84Sr9Za41EjiA2XRjeZno03psYR05xpsWJQ8P3qyHmGzivjmUVyQz3y7a9uEkav2FDOHi5kiXJ/W
6FN5hxKEfvOhX0SMHEHmYt9vfh3X7yPQUh/fR4bFn4rBdtg2TAMrid8rRYHh1+BHe/epkh1zEvPJ
wlcUQC229ZQBRGUgGCCP5li4bJbSgJMrzmGQ+i9Ll7jL1b8cvkF3S7eJnvBqXtFwSGXpp7KHLxqO
FajhLAJDNjkzJU1h38MCfrNxCswMsbjORmnawMbpT8G1AyZOeD7FTnkdnKa3elPKtyQQKV90Q/kg
LrDHogO/mW99ZGLLhxKYwqGJa3/VTM0PfaIpBsRcESeW+lPfMlc8A3HfYmukmb9pUtU8Kj4OR1Oe
EpbfZGk05TVF25YniRUKJFvRHIdYh5jsVPOUq+hYh1FJYZ5wJ03LLdk0kOr+tNDvTxBrzxM/PGFe
QnSqUxJVzGOZtZjSuvILIP9XDSCOtanT6lS3Pll7y9Uu4iKbo37JEDfbWY4Gm2waiFVM4Obbpi/m
GebgGtZGR9UGET9oZ/xRB/Z+WhA1CPVgiPVhIQEMe19nXqzsmgv6CNAJwOEWSFAZk8mpuCAUcjKK
vLyIlohQJWSsRBOWrf+pJbHyIQJK6qf//PutWRMK6rfKKjYstgmSQwcr5pDB/P3vZbQ7lETyynoy
HfcvIzHq9laG73SEgIs+YTpmeCgoJupWkWUd0f21jmIYxo9G/mCJhE/pgkc46o4PaVUMDNPo3BYT
xRJzmxQKRQ0yWKv5OWIoMNMWBsX7M2Dq/z0ANtqNhYwE0fIJykH+9YwlWoYteCjBMaQkQ0pkyQMk
HTNzP8RudConJ4okL9/uPvS50lCvapwAtmJAxKU4v+/Glk0AiS/56L5f1BYX2Z1ot6rH/nGKWYbF
nS6pKPL4SMUd2a3CaZbiDsLzfA9Q6QwI3t3PnU6njfPyIt7vRqyRXVRpwXyf4z4HeMUxEMpIUiIj
XMqnpJS1z7UaQJhKm28jhaJdrEFZEM0wxURKtZ2nEhTSMS2DE0md+17GogWnl/tMg5/QjEVyrCG+
gPqlaozUUMxV9KI8rFtrqxr1t46rMRFQTXMNCKIrw7OkjYoYb7gTa4lnUPFmqaW9PErciRgxKppX
KyIFD896RHJ6esC/jVumfXiGGBB98z9BrCA6vTyi4GtVf4vWPCpu53/aVcccYCGNlLSNi1M1kiBm
bX0PW6znWzcpT+pI+k9X4w45Ctv6TrXiu5qr6acBCOehMpN+y/EwORWeDzqnj17NBpq8L/t4vYzT
BS7QbaChqSD6loEmTl9DH8900ZXADiGV6GWo5lsoRQxqcr8MTOs6mQH0F8LhJtZr6wFSgvXAP2dy
rJDOohWiwXdfTCLuaNSGKBvy02MHDqhA4sPp4pBI23cpos5ighiAR8mmihL8dllXayE7NF7a3fKz
X98pMAO1XI3Pdl3FZwU2L7pI4wu+tDF13l/9pHCSq2YxqdspaQ6/7j1OBHeYBMPvmZZC9HXNOwYg
wxSyxIlBAM/Rtu0GXrOb8u8oCAZquGjCIshm3QGgth8LrMFwSiPhlIhRjiP3KUqokG50+3GoGwOK
hIMGyRQsLgBoUaq0m/IomsBYjePY1j/EhMzx7EdVk9mEBrogJtmPDjUZDE9adPJ/rVGNjsp2MlD2
Epq8j8GgV/fUrddLhI6u0YZjYbgDlyZDrj0Jba4Y45hDFfCHCwcfrS7RFnfL5b/ELFPmdZb2hyWW
prj7t3GKFn9VYkxo/hSWl/Xbpxyl4FUqLX2XSeijiYuk5MapRxwfBYqps5fq58YftP2HEA+fPLLC
KtHVKFVw/SDCvq+yLPWhTwa7ttZB/m+WAfHIpbnM1Yuvncp5WTxl6Z4fLdr8/dpbv0QfXDSXwAiY
3tqWs2yfIq27BYCZ79XWVJ8CfXhrFnqjkC0oqGnCE7sr4bje6ZpknZoy24iW6C+K2Ji96P7D1hbU
1e8/1RTOFAslJk0GW2XZHwgVYGt0Mp1A6dMstG+x37wrE0P9ho75sG6x3X5wi6Tdy0k1HBoYvGfd
l+Xpj6b/DPwOzcKh1374SDLnoa7/rcewWL0fWP8lR13bGBW0bDdIkqMfIXIcDR51YnErOkXYh6bU
NrzrRacYXmaLPkyoxcq5g0pJ1XgIxU8QKHFp8dGFtikgUJLhg4q3lXFXNP0rKDC212JkCc9FzNIJ
x+0BfQp5L0LGZPTWtVJSS8yQXjbq5DBnn6c8tEhhT/1qqSZANugSF5HGfo9fusTde79YRyzx3r+s
k4oc+VDXn+DcvK0tYsWsqZ/ad4KTC+IIqikZYEqL9CguUvrr7kNfGNROBvdL4jokPuE6MontqGaI
Yk2dkKeQCR/y8W2lP7fnWLG2WEXE207r3OrsdK6Xf/9IImR+5NTnJHm+dXsEXBQvC44d5orzpUkx
TCHHQxvq4q/bZTx10u9120W7pasOVHQ9f19GjH7oa8SiAerF/3mTqzjmP06FFjbhGqBGgISQkT4S
0pJJg80fNe/JRJhocD8PI84QGORVaHEgXHGuyyI7t2371LhDfiMpaRztRV9Ud90+K50fI5pEb8HA
9H3YiFr/JOVlfiMW8C1EZfUwR40KgyiSoAAP1zFn4F2pqu4liWCY5dNdrgRYiFCsWVWoR2lobfwa
tqCjtaMznEXwx2VE3DzFMZDjrn3CFawBDgXeQ2Hname3krWzIuNzgjTxjyhShtNVlwixKUvuA0o9
2Nhm+ln0LXNFn1ehLhLmvCKXgXlR0U7Sn5ntD6e5C2FZUIC9ieuCWJU9aL42kcU5upy+97ZMdcLR
Ie5DP8w3sOHHr73r3hd95/6lTE7xhT58T5E3X6tuzfm1Clw0wHEoM+PgbVKEzsVXDFDua035EcVa
dKtNpUbgC64iZyevoQQpejpRXhS3tj+mmwTX1bVoiphO8sE/91P5srVt9ngIq2xQ4u3zlQ4c+uiG
EYwucatObXEnoQ093y19AIe2podpjxhEpbk6irt5LdH+x+2HULG21RSXShtAWU9LXH0S8ahiAM/f
e22xjzGvAMho5qSsqEAEqc0vtNvmF7ago7aBsa6u9AQlucLWY5xgp3Axzr+twhmnJ3HpWQ81dIdb
ElCRTM3E9C6qh14TuRlt7Q5ZDzbJluRbF9zP3PSC2L9UGJcPyWAdRWueLNXrISyS85zA7xokSXqS
DZsyzftsHwwFtkOBVxTeNkGyOuVI56+dekoIlJG1mdtez4k/NNF8UcME3/Cl3SlI2kFtQcqg7V/C
Pi4fA6lREU9VlXWJoc9LV1cvoGvLxxZVjdNkfksVEz5M6jZX8ZxOruLlsfir9yS/rMlvQbPVCrYm
hgWYRw8gvzdvl9TNIHyLdid18AcyOHqi+SFwaapWnW+qkhLdhziUYfNuJQJ73HDXZMOS7dx59Rgx
LvdlsEIjyd0tH2V5wtJHnhP4n/7kjjJOlgim3nuSWrLLjzLsIL1wZQE3mfvEKKJ1F9cJ9GNjjqix
4btd78qIWpiIk2SndoCE3Oa2Lt/NIbUT8R98UAdEtljZReD6vpYLCGDWuPeUEPXhVFK2cYPGVd7k
wwsujl+9PpMfXcQPqKlGxtrTtblfku3x0UvpX+LRGfiKl8Y4xzf8nSLXeihyJPlSyXS/ZBEiEA6V
26jjGxbE8qqYyluJ2ea4ZUPfV81CfwZ8yu8SesXvk0QUFhtvk1J4HTe5pNY3FNlXY6VDUrB1A4O9
wP42yjoecrCeH6JiNHeyXA783HnGkRO3umtCKXksHDS10CW3v7lFf2tINXDLzDQ+eZn30vH2AGhF
V5yQAqH07m2tqal1TnpXhMExRiZmY9a5vU/lrDwnKpqCba21O2vQ0VILpKBF65dOI0TuQ+vw21Jd
/3W0UTBJhty2V+Lwh0TV9UFxPi1y+BNxy6FQxOJ/dh0rRqdDpf5+AJ2naxh2iVhxHhV97+uKwyrv
QJ4vvce1CHzb8xH0/ZAqzqcf1hNPLJF8WNd5km4jK+EVPV08xYy5u8WO5a1HNzPewWMUAgap3HwS
8ORvaJmRYjGLDeB/XUGsaLokUvh/nq0WR93kh6t1T1jV9EeR0xTZzaVLMXkXTU34Vd3RN8K3ZjdN
WJpivqT/Gp2X+32uoiAWhMJ7RB0uy+ybwIrbMz53HIKk8DFAZuRRocCz933ov6IpBoAiR2vdpFIh
+sQlhNeW9FSF565fCy2T/u1CfQ6+qg61v6gwyofMj6wLSW0SZciJvQQecpBKY/50qvrvtOm8Jw2Q
1y6wQnhpU6gPYWoJlUJ3Dq0MaqRLKCJ51qUC1bVpiuHDqiLUBQ26Ex8gCILyht+Abr0cFMYEufCk
kpWtOCJEqWFYa3EyuDo9XB02/nwr1styvuLLUvOxRBxTxHqo7HBiEbdVhXSyBgUaEAz/v7rZCESz
Nz6JC/vyLw3I/HNUY9aV2CbkK43SshhMUlO7GL5yFT+G5RcnD6pzeGvf6lgYPUdl+CRrcn2P3qDN
0fCZanD+bIIJvbg2aX4RZFcxRGdLjzBWhY1RdpqHu2pr3/bdmD3bZopeIBka38jspzH+KuaMXf+2
RIOO122luOW+9tS9pXX637VT35Bq7L8D/vZwsEOWvMraYacmtUZBubTJyffNTk4z6VGqqklA3TK+
l0x3fk13/XD4OF2zR2WXNpB1JfIXkde5B0UpkHNKKzu7Kd0CaYsoTe/nzveYJrSTezMG5ijiqrLB
/CLASG2lOp72lPLtvfSWAm6GVoL4/aXL9a+aL6vz2NSaI7GYF2OipamUwz3Vv4tNDJsnTOQVCLL3
7IRiGGZq5I0vAsu4hKhtnJ5s9gIQLCkpvk8Vd2JQlrV1YGk62HES4eXaqvnxAXygaZhsdrqyVVCi
61tgQuwzTZTR/orLH4gChj9xeEATr29LtLN0lLMr0OaNLmXn2BnSLTiOqzl5/RoXVfQznOY0uHTc
5Ahq8XJCfW68R0In2Tq6n+4whzDQPWmTM6//Zzsy9E+iixwomKjawf6FbyyeTzGglewtvnbjOT4A
A7/p3FHdajIIYamIPnfT90q2Ve/QFDmSadO3zlGRajYGK7gRowjJIkiMtutZjDbdT6NI1af3JUSv
wVH9wE7DXYs5SmlNWm8VpcQ0+9T2tnTbNYbGganVzimlILQ9AUQ3yHXhYj51imEFydlzBccBAot1
I/pFlxgUl0RBfrsALvehf4kN1M7c1Go6wvH99cT5OaI9rQ5hxLpp9UG+8fKh+Cyj2RKRtEHgjDuv
nMyuf7+TZHQpRR9F97c7WYNt0nTNC+CG6oiEAJIuWl0dEd/hQCDa863o7VpEAKkJECDl3drIZOVW
tMRlWeLPU0SQLEnVMQ7ifFcUSXHjqV11xz+2uivMxtlnk9g4pfDqruVccCfulgERJ2YsA22Svc1Y
lgIg7ezFwBL84RlL8LKUePjyXE1BMEEN9eqIYLU6/fXGjRU+ddeNtt3inaY91UEgRhTxJ6834RNz
xqmRTQ3mLCPTnCTETBomAO44Q91pB0eKsgtyetnFNRN0COvhHq+E7LL0i7u+dX6mVd7eRpzRvY1Q
x5klctocRXYsQmUk3fClFZI5y/BVzHw7Keosw0NTPupwfnX/R9abON0W9XgI3y9DH0HZ76pD7lTI
lyMvhjn1NCri5rYaqG9TRPQy/GEZEffnJXp9bJLVMl2EimbUInMLb7DZOwY82pIi1D62IumhSgz3
wVajS5bL4Vm0/F6p7is8lkRAOkUBgv/pQViKv4dqcOHFUZGF5RunT9+zcLrLQhUJXUTybsSA6BOj
y0AmxcCbRScyYW/RfdeBFF06cwTEbkRTXMQ6WhTco1HBSw/3ZeRiKPzWzmCdy+mieXqC+ucITCuz
zqIf7ANFZdHOZROifx4VexF8NVyhnynmib68/tuw0+4FLQy8fXLnawI2eouuhTahBtV7uYxMRDaB
rqNWs0tyy76KMILqv0SINfDbMldBzy6zRCQNIIx/wGbCxuCmsw+tarzdjY3bp9ADfrXFsAj80Oem
3YBM+jRbXNT3Oy+bRkR7vhXjMIv0NdJeaAguj/UDmHNX7ffHXvWJGLHE1SOvPubV45ZPI+7EJ3YL
PCPwFH6euz48cYm7WlEut1IN8jVCtwJiYBehqo7PLOrBktlOIqQ70ecOJnJmTVOcyQVYq9ZKh3Vn
YcSHEoByzo1MYTRcFy0i1aK/mQY7EgLDKsCi+MB+8oACJeV7ETzfeomNOZ2qIDP7+1qiKS4Jujyr
jArFdukTK4gHT8aqhSwltyifo5hsx415EJdmHDDfnDRQFV8z+W+etPpa3C4xEcgh5UZ0alPQVTuz
bVx47dzv+O84LTqv3wacDbE2KuMHqzTLQ5Xq5UMxXdxkOBlKZJ1EV4qczEMN7a6pG+skWqJ/iqr+
2SUmjkoICXWaOEUtE9+Xn7tgIt22GTAFYSAduWq7ZnvUbvPRw0bSgruJml6pXPIQ6wcjvox6jK1W
Oo3iGAMAeohCNBCnTjFFLGOX+Nn6hn4rps6rjP+Xs+9abhznun0iVpEA461ylmW74w2re6aHOYCZ
fPp/YdNtaNQ9M985NyhgJ1C2RBLA3msZWb83vPqVfOcwZKxj4Y0COBAn3k2HejD7jBzTWUQuFL5t
u3LdWsCGEMbUnrqCW0AcB7B0o8l3raYbU5yPSpYxXTbzmHfmzy6paExeNKQGuRIAKTB6gBfJ/51D
//8KuVc5EIMnc+WMejP/78cqgHBW3Zvd9ykGNT1Zzz46fgPz10npSXY3JY0HkOmsQIDegvMGxSVz
NnwY5ieHlycaAZYZ5UYAJbqxzMVrCyXS57FI1hmzdLB6yBoVY+TZyYPLXLKCKoz01KV4XdNR3oyU
Wkd7yqosuLWJBhKkBMiZJKPG7JAYa4j4LxoV0kzDzfOcYruRnJQpM7/mjjCvyrLJg2duAbBXWQot
YAvfzcsdmZFCx+9hRddC8UkxAZXzH6+lAvsSUvWqab6OmqUBMMjl58A1mEYwnPzM5TsdjKPgGnID
+wBq98IEcrJpHWzZTLYPFXU92yrNZZN2gORXDqSaxzlKUJGemX0i2Ug2s+Yx1KwjqWrupqL550uh
qyKju0npIipwICK7OvlU+0C5M8CZ96UZUdkBNM/sGugFnviN94HkIFEBrdvk8V096eWXPP9rEOX0
KRCVffCCPF9N0huIZ8hXs6s3b4NpH8i8r4GfycJnY/TBAmRrkUABdtODyEh2dZ/JHRKMywSbIxkw
hIAALoVKA0h1oB2DY+zOpYkAOLZUNo/ec6DUC3/gAZ2Cf4N2XjDNrFBjewSr5YYCqWnfZ7y7UjGC
98hvjRKnYkBVRKGHOI4dvmILJrCYxyEdyOcgy2XdhjKhoWqUSSkEfNX4wUbE3rAA4wa2smVAajy9
RfnH3NIMSqXiWHFqrGNAGm6rCnnzyOrBIVKYM9SNenWoIdN3AgYgB0jxrOeGEV9tL+p3gFjB5h4Q
kjQUT2HFyPACyMIK2jJIrnVsg4kg78bdxPBKOzunyHEG7jgHNHADNnYzk1DIJiqpjgL0rpI4TZ4Z
SCEq9mDQucCeA7+SNJ5d5la32izczJZNX0dHPen/5Blz18mAnU5q5gizza9ec4RZThE6e5V0AMa8
n/7eeb6I+YLoihMsLwCWCwpNkLrhDrfxJmt4mkBjeo4mHBZEg/wC1MmXLvbbAymp8ePBXAP4PAbp
kYb7YJUVuaxq2IbjiLJM6eH0TYS/aYrqz7We1DjXaWIQTCQoG55AswWmZzQudtVPspLzJCoXmbjU
nTXSWgMxFAqco7658yG10XTI4Z3dpWVYw/L3gWR08pmD6146XwUgR8BFFwed9hIBJg+7okhSRFag
eXFkQ8OwdzY2TiCQmIeERhJRwxjAwdo+BpnUuy0pyK4u7Q1W/uYRFSw/PNCdoXYX799h5DlAQELP
toWBu+dQbJSC0bs7E2V/YDFYCOk9vZZv8XOXfMYaP1wSCqkZ3GwntKjXXuohjs8VKAAInWXSbeOW
ByGOFHT+oQP2/I2JaEeYLj7q6G4mRgTdEsQYSZ3ye7d893Mz64jK13WmlREOY5BgfaDGAvzY3Bsy
z7yTlaEOfiYSkk3rJECcxSHVkjlA3l7oQE845z4qLLF+wJoMIxJVU/PWUzLc8z65hhuDazWsz2Tx
YNbmgq2QFDyg3gj+d1NMZfG5KlAfZyyqxnw24zAAIXvlvUaGNmKzKZsOZgUkjQGkUnhOce0r18t5
a1fZgrxlwkmGN862udHzZeYcwSZdP4km1g5d2QLiHphyX9yeo3Rsyv5wLOYt/tWiAPDyAsgA/xxD
WUQNcJzKGlQz33tUWGBJojH85cDTKbAr9YGGAdaowBHv2Ic2LfmjttGxZaaMKzlUxqRVQ4pc9SX/
AChxBli5n77Jn5OXsY36GdC3HVV4NR792fzzePgBWVHYgce3yLcPv6A6CpsDz5JL7A7xBRmXtqxX
AFfMd55kzQ4o+ihlkMMMeIK70PZQZAFGwO+G1HY4F7vYVM4gTYQsX3iQkRtYF1En0WcdUNFzTVKC
AkphxO7khvsTKD8N1FUdWrAabfQSaDQzDkMKenm39l6wH+muiiEBkRyVgTn6q8cc96mO4+A1tlD0
K8VVHIZHPiFNiIb/5DRogbXGRliEW0GXvzjYQKctG8Hi/KUORnl0ghrvokMOl2FpIQDobDzSzEg7
Z6Ppn0VigwGiMIZmZ+j9F5JRo0wASqidh7HbJJ2VHGcHZQcWKGSBimxaKZny1bPR3+uDAwhqOc/E
tXRfZ96Vo/jrFJV2cAJ9Rnii4SxLcZDZmGBSwKP0XkFaZfw7X+SS3MBGaW7/0ZW81GQUDoni7nbg
7dNvQ8qLILPfuSaWgy103HnWSqsuUWvsegVurXobixosrDZ4HnSZmWZa4GhqW9eaE9VIS0NDgl6p
IaWxKeP/J980j2xA2KU/cu4k9Y/cBh55NlSALNfSCpljk7W7k9UosUQ6Ix4FEmS64IcOcOBmg2wb
uIVRGSxHFEIsAcHUTOChWmtTFJ/9wAH5acPxGpUhU32T651+jm0kry36MdXPNHYToAWZ2HUhkdM7
0yynIfhRsMdgzeatB6SSuUvKKXX6PS/s8+88KVAVAcJR4iUtIjeNliFv7BXVyt+V0VN5vGpUCX4J
yom9MFrUREU5GFvfy/KVyRwmHAa2zwV2HdgABNgAcOkOUo1XiWQBip3hGUm54QHMyRm2TqQMTNz2
0gOn1LrSDLBmSRk1RWfZWzcFffedtcbxJwk77CACmT8Ai1v3HLRVeFBuFMWtHWtZsKxc1znItcDQ
HiDZ2cley9F5wVlYdKERasY7QEghlZmGBWAS9/jRBcuat9mrOfDmlnXdynBbB1mTNQ7A/+5ajl21
JdsONMJ3rqh3bMmVlO8zj5UWXtw+z1+xDwbetb+763jYzTNz6V6BcVrN7LXC2SRa9rVzkxGpNGhM
8LzNPRoWzBkeZWRiDOwPawJt3j+6Bn4p07reI6vwIDb8T9hawLE+pnk6NnC8TIfpKExFttoDeHpo
gwkBh0rNR9B8iE3fJS4wHa1PyLYMtmGKKgyfAUDi+2gM9jYArY5bg0QcC0PAnUp0dOCMJRenG840
Ar05SkmatFj6eGvekQwsrckF+RqzhWEG0YvjoQ7HqcNx54d6cXyrnRqXQxq7F184f9UAofnUmEir
yGrcgGiIV8t6pZmt2ANSAYeaSY/knMS4GolrfRTukqQ2a9zLyIw5QqIbfOc4uGeRkiK4Uyb2aYlK
5RrJAvMDrvPxzi/AAAvOGvn8o3FmdM6SsINaJh+ZYEhbV0htWYCKFPAyUXrMuNZ/Aq8W4PXC1tnz
OHZuyOB7s8gMZLdyBoTQWj+0Em7AHCe+Z6X4i5VxXK/LrF6VAWqwNV/uq1gjsPkBhIs6EIlXMMim
zCu+L+Pm0YNlwMOeK85ASyRAh2tooBfVypOegMm40vwrNSRvABECQCBNx1IPirEU2qz1Qwsv1kVw
UnIXG/aHPG8+69Kq7Tq2dOMsQ8Ys4G47K7aXOXPEM08S8awnVoNVnm7tsTkunoHTugAhsHEZUy17
QnqXg1PMuAVljYED3UzkTzj9BCqOHZ7IQsmbZHBAZClaoCXDLG0HDlgmCzDZOI8DwTxD+XJRglCj
CXOA6Xn2Z/Dj7TvPjf8cAXoDGNgmegXeG8BaTVmsDU712yA43uekCQBql4Fv198oGstq72yzMT2h
bi1f5zJaiWgJoAD+5DWohwAyGL2mlgYEpkz8afD6a6fl6XWYJuNjhK8IKGq0FzBYBa+TYS6LNjM+
Bt6J1cN6ApoNKAFGfANl08smB3rpSUTIR6PRkLsXbXLfLBIm2cCCFnDtpEVuEF8EAV6Jygg7ZhSA
NJEWvmL32j1QYSDD0l4fgMmlygTLCNDwYwLA6QwFwQAx1lNkOFvpuDQAMI6xZhWnMfNP8/A9jAfk
7fMs89PKXbS2BYazdwjDKvfxkgzGWwasqlvgI08JG8z6N8mx42iB9mMK41veifEz6KzESnRNcG08
Pu0bP/Fk/dqjU1YM/g87TG8gEEEuWGUb9jYe87/qEvShhJ0VdKih17yzgskawAuyG2rcVKIWb95L
B9+5BRi+Qnwh042Xp+YV/yDzWud5evTN6YK6ZPMqapvP8gGoa5uGBc1SKUiLwnWgKaW+dheEFE1j
7UYULZ9UcJwpWCds1WzIQAXqBeA/tG5gC2VLJkYBrlQ7H5z1g8I3mmcXcAP46f28TNzPhovlfnuI
rYe4fcURkneDsgGAE6nDqh1WqJyWyYw//enjT8L9UfEq3T/I9XiHnZr4qsSlFqUHo84+KhFFEEDv
XQeO6939oUjRgT8KiyNhb5XH/CHdbhWl4J9RnxGYeOxYxDivlv8TJefgNEfqR5DeBacYKAwCNWkB
OktlTIop049umRlHJc88uS4uqhUZ0MUAyCneiNRNUAAXsrPre9/0Fpj6WRWaqL+RsrA30K0+45C8
P5OkD2sGYhtpYVVIqkZu9GeSYXePnRleNoG0X+rFilldtJr9yZH0/ziRCuF/oMlIMF8DXYhsaMKK
O59VwKFs+1XihbjteWVyFhFeRRe58TH0UEdIIo7T5mg7dgDCKe0G6MpAQljFUZCcsy4cwH1o+dXa
sMDsdaciPTUOfueLKrH0tYXV8punUndOcERqzrCfZzZMpKEjwQbRuZFxPMXqeZT63hIr1x/A6U63
dNOnBwFImtcGFrTXVj4H8g4UVOaTqCZxKEX5JU60BlDZxVujW9NT7pYNdoJ+yoeOJ0hGdVBKS2ZS
kXoav2ZAgZKSPkD+0ygbvwRErBfh6EApaKbCqr6oSchBztQGE2Z6nzzwPJQKyJkoGinCygGcUYGt
thBljbZXTM9p5I3POPUZ1twPCvxd9TdZEA57b7D6C1nk9jgdUFYKMiXpQM0QWBlej1qxIy+X+f2t
dG7KADvoAeDiXdC5vzthj+ITsPeLE4kAyc9OWZG80oguqIwAjOIiAWajnGIX5Hagl38iUWdZbIeT
YBxNyLDk1Qtkanh5mB1IlvhOcB1Yv1Ux1GdUn9vpxn2UdvefEYDi95/Rt/QMHICG2JGXlonhhpu2
mrg0WLDVkjC8+4xDrN99Rhaa7CS6PTA1hdMeq+IPy3mxGTZ5fQmLh0MkCxy8RefPY9tNfRhhWCXD
FK2y4tXgdnhEwiOQ8mZrcmwRD8TVtZWcLWN6rbHFMFZd+RSGbffS4HeG/Cac1NPQsyf9CoqKXYaE
3xffCbsXPA3B+sit8kBDL3SsfdrY5gLbfF4JQHRnbZRJ+aQFCKcDpRPJyQwQR9KXwrmghSQlzUDh
2u7tgkCcZm+psiewkdnghGBOoeKdubQnehf2I7LY10bQvRnN8FhJa4lFMad3Gd2ICqRL75rhNnfM
4Ozkvbdv9GZXh10A+COIqElASXQ3JDMXaWIP8vTdgbwEEFj2eK+8MwOkZwyaKBmOpkha7NsiOQnY
92PUorDRjQ+ETFDE+rQz7RIU8BKooAPR8jO+kIGEKSAJkCb4whd6fAAmDcAJPOcX+yh/JlNqIhMs
h0gT/r29L3rjGfamBDqY44eAwKbrce0wPrlx/NzGpn+wRGqA1tEskZaG9HdQxt/3saMMQkzZ9NI4
sdpxAR66aXVv9Gs/D0NtdrvXqWDzRKHuYNKYWkAAfMdjEImOjo2SGl2woyWTg1gdApBeNvp7j4ak
JbuHIffAehlzA9lN0uN3dqT49zlQ2/4MBmRwDcogtTWaYkFu/8NlkF1ZoyQhLdlefYzfzfg7GU3R
6DjoaeLD//AhlElVpvg1zB855tMu9Yr9P85AbtQEQbFhOmh9JwkWYMimlgAAgVzoYn/30Ph83JGI
lA9mpKgJDkD5Rr4rtihdeJ217+FUFOrRFMpEhfdjr1nkFavXs5bC/7szxQLxIA7Isqu6koerVVNQ
zwSz22qcancD+gVQUbioDpOgUCjZEEdmlH/egUKxDsnywFfYKBlvgm0S5NrvnAqRaWCUBe1qapfD
OZeNaWn9uWiARGSYgN6VI6SiD2dw/Jr9ipv1rmfTB1SIxU+xXsRPABcos17cAAMjbokHuskIh+py
QOJy7NObOFbvJiRt+qVXcO+J7Hg5iY3V4dkEQkB73YbmtMjkjY2aRPYCJvJ69Tu1YDbub5W8ezox
j8GvUgL7zI7AAlNnw6cprPeGUxjfm3gEeCCWcFdQNWvHOiysVVPn5fcmRfImDHodSEG55zZAfOfV
FecoOOLRLP37aJfbwhDZ5xLPS+A4WOBwzPzsBamkf5FnlGTfU+ZbLy5SvPc0dw5SUZrb5vyXufMB
vJdIQFZzA7nibW4gDVbX2sXbttHU0dVxkNYRVADLKwX/BjZGnNdUTXdNhUgOppGjFqjOi1e7B5tY
AELGP42ezbaocuEAK4rebDXHqpad7j/TDq8Pdt/VFCXOjoYpKmxWRVCjbmdqgP8ltWo41mF0Z6x8
cfrWXZpB84FgWhSr2suDr4OOQj2Q/QFOyE4vtZGC+EzKOcB4FnWuVxfXdbtbp2V/CCnH7RxkCUDF
O2Ldn31AySI2JSAXXuOuO/CA7VKkUH/JOhwVQmwCyH6bmPYAogQkLaPiVYAJ1bQuHuqcQNWHJZYb
tdalzvucL3DUVp0LbBbPQ9Kk0trkyI5LNF3D1qY0JE2LlOZjDrJxCkh2s9Y3AXPhG9zYAlK1dAEw
6bg77C19m2NVOeDbRrt6FQ2b9naAZd9QGsGxXLoGtlxaSatkgDF619Wlt6AhNahL9BddkLCdpwsw
0sYOWzVeyPZ1B35X+scUQC3bt3JIO/FqSP8nGoKi6d548AFLqHxJq4wpFGkrOdH/4FsH6arvQvPG
ClHtenAyb7GlVH8Gd/kqA5bxN9R1JCsrHPTTFBbYPgJmFk4LodCs8pMz2N7LYKXmvkT96pqlhfM1
GnHeCH3R82jtp31wdLw8e44Hvi6i4IJK5vGrboE+AbSNHCgVLLk5eQ2sTVlIVuRJDmqL6E3B0u5N
ARLjfPZwA+xCceR7AdSZlzwEspzOAZ3tA71S9qhhTTWsyqaol0qR6uIXu9k4Gf6KhOHNkcjsdzFn
W+8YeUN4Iiu/LrQWr34/Z6Ueaie1LYrXXs3Ia3DECjoNE/v9DnJde2AF+cYub3CCstCT1rtGxZit
rb4qV1VkeVdqEvzQr5PGb2Dicg5KXvvCAAFkdyIRuVMPDMD4dhngW46wm9BUPW5sjhC65KYq9szO
QTZktWeB6n/sgsb5M/LhQRnAULo0D6XMDkAFaceTt1ayHm+BTi/ak5V0+bNVZtEVSUEbZRBoEcpS
4g6chamw9iD4Ak2yJQYQKnMfJ9wx+9KAInjhBCBQqAvWPtl1E+FI3TC+RKUBrrC+iY+xYZQfQeW8
Irk+mfF2DMt8C7Jr9qXCAlwL8v5jFuXaIe044BWk3LHDEIm8AEMG7p2J+n69WBQxEnN5BZzGFITT
yyIDz5rR5t4xMJxgjW0Y/tUCMj4bq+yP/z8LQ8bgf4vRDLdGjM2M9Z9YFQ5+UqQrhHiigwHADKYv
rmNZG12OdDf96z9q2m3n78cEro41PXd0VLNzMNnrdIxwR69ZZmChdT0reWlrvslwMLNkQz58tLXA
3IRpEW4sQx8+FnUJuk+AcO1I25mAJaxSAy+nUuv74nOBOugrKUHZuvLHoH8ppt5/tbNgMYv7Gsv2
uHwilwmP01OuDaCUKN3+2cW6B0e2YMdJhImd5sE44GEavlAjTNEt/dJKAP0NmWdGDOn802xBTg5O
kJYa7jS7MfCGVWeU4JP4+wqpNZCqN2T5uFEKWvBgo7yoV0pd0QsDLZf6KcjWU4Blje4l4tgErTh2
sqFh6ZXA8e1G68nkRrlVJtRTduRGsr61o502soOyfTCrKCap3ZE/4UHyFljZvU0rL8N0xMZ1WmcH
xBEceauJ6JoT3Y42JYumK5Ixp2to4Flo2mGxsUFbF69DrfjRp1WMWy9MlN00oBrMrMYTS31n2fS6
vwYLBCjAULKbnUYcNkxtD85FFEueqDFD9xkLH4k0FljLSOaUY+3sHjTP0rc8yY9j0WomAIiRoI4d
p8wH1CJsespvJ2lu4CBo8WgAmsqM70hKDgN21+sus18qXkfnWI+/5cifeDWFmb56wG0d9KB8JlHR
4ifGTTfDgU+VvgbCBTwxYER474ZPhmxKJ2ywdVyBOX4Ywidqgj6PnrTIvRVT5KN2ychBwWl14cEx
qy8PZjhU1ACO117//efIHxEmXB0cWJ5re57OPKSWPzJUTVHJrAg5ix8mEXqraXT4Pgx8ACD+JNAw
CuONSoNkQY6jJ2kxM2QoO0rwIC0SgI4zcwbJyCSS2SGdI/heVthPXdEjda0NcUBJ6jtzsvSQDr2W
FcJLFULFIZnAO+max9jMf1DMsVSExw8gr4RcyATpjW8RfjcTmahJyK2hwsUAGS9jwW5dM/pIc+dn
L9bZzZENR9be3gDryaJs69dI2BIdNEFxtoUSWySnFA53rjQqDK89gRLjBVxJqLBtQwuncVaarZRD
iukWVsz9HXmQ4h+CkIGoNHeHfIx+CzCIbjvUeOBbMt+SybxMakSQukfkzGydv8vJjEscwg6l88o+
8kVyzQE1vJhis9opBTkAzjpfhWbprFQ4Uqj5eQkk+Ngsyg0pyM4xsFCWF9FNSWcuasotzZACl8rJ
yU5NpCYHLnmkIXMIVDQ0p7Khnm1O3RY1Ri0w6/CZgRoSHyZkuW6Za9VYqgQtO/RF4WSLOfNDjlGa
yQ40HAxr9I6ooGCHwZ3yPQA7F43ObMDNUktGytzAru0yHMG/NI7CP2JJa20r3XiiUYZsV1RHSEWU
SyZR6lIDtEy+A9vV/k4RI4v2qEziPPSPJEvIGQyvbD+Cs6GXAZVd6gfYtqTxo0vc9uAtbiOkk8Bl
DjMbyqnSHjeZN8f3qStwQB6duznAtDtiqcWCYRXVIyoMqPi9G7HpNPA8QLbaz3J5HGeA/Hu0xn4/
xtM+1MDu/AICgHYRNGGw6ZIUXAtkTuXvKLxGOQWgjflg8/IygDXNdbXgOHFwQTgp0N1xdKDVIFN1
85PGUSW/ou4sNbTuUrd2ubOrKcdhZIcl210XC4Nmg6KdvwWpZCQyokDUUzJAPl44kLp3dyIV1uRB
gCzZ92sj58wWT+5kB3svBJEJypABYpNHOrZLreOdKCKEGyyWzzhnzDZpUBqLfAjYuCIPanoGss5R
pOnWl4YG1pProAG9i1O1HGwOCT/FSDSae2Ccevaxjb5TosQHrMqqzPPmJNwvrsvXupa4KMqxnBtI
vqNDZqTZgobT1LvYGQES5Dh5OcjIYUKN19vg6MYO91bJ3Lz+KpKwOmJ/Fgx+I9Y2ujvWT2QBTmb7
XGJbW9m3jYXNswmnSEpm9Q1DBnFprtQ1dWaZLKskDHZkF9h9cvID8yRAgXLMJq3dxba7o1EhRdYw
8HLB+6TFWSBeXUlDDScNdUc7NkucbMKejNyCo2oYlU5rclQKNXwMQWNq7qbFt6LZyVq/u7mcMg//
C+zJfEA0dQ1m2Z7uuNxzPcfWH/NncBiktSUT7KUF/cgaGahPXTf6fyIvcheJIAdd6YRaEGAER0Dk
2gcMLySLob3gDKqIFonIV43f+X/Zsb7P3Ir9WebsBtq8/juvuu+GycoLyB9+FH2TX3RwpiCL1gen
K+uCbeEDRNmVSybUOGLDHBysC08Isdf1rHgmRTtsQ+Am3+YBNkAODIdIC+Vku0hsisq02CRAOVpY
bcl3Sct8QPuKb6nllkfWA7NgifPUAO8ct1nH7PoUa+OzgXsAyOcicIzBxeh0YFcVWbss7cmJlzg7
0Zad37BNYwn/hvoA7Say4pvtpOLYV1W+0fuyWkXS99f4qBh6nufGbthbXJu9CDY5T+SiwtPsNIe8
6rx3I5yl2oaIN7kfW3h38S1ZSGRzUCXpZgfcZSf8ULRmvaqjxt+GRhF9YMGYbyqOSj4aguK23fVg
GV+Nwog+IJkEjG++zZAfC+OgReqYPmmfNV2OhrS76aOxIR017qXRuftKfV+8NGaRHdqhxMtXP2zB
GWUeGtlYogBF2JQiyc2q8M9sM9z7SVNUk8+XqCWCPum7St+RDvtryNhB3pC7JrO5m0zdN0Anees5
3mz5czbldzelq7MoR9q3nJ7ETivS//plMP6wZDQYMssM2zI4iF2RXvaI9VuBzamfRP/i2B+cKHXi
lc/kcwJAbosycaMTNdjaAb3lY9dGKtgJZ0fFcfSeTBoMSA9BBc9v/HhQvowFkqMbrY3nqL+1m6cy
Y4E1JGIvyYiC9zZqbFaznmkCFwSiAZAC2sNHbIP7u97Atg9hvGitXp0aa7wS2AvBVns/RTOmCw1r
t79adVnfyIxE4Ku8KpiYv8chU9cTc2irKkzQfxhZHaF+Wbs0CX7DwE5wQeMOUks5sqd6vMVRjkTQ
UQOkaRWDW2SwknrrRQ12o8ijGIp9VQN2v050ky8mw0KSmpa92CYYKLcFzt0ArNEfhxqINihtT4MV
yFQ1ZEOH/iXW6hHQzDEe0W6gX0Ne6VfBkbWWh0Ewy5SiYEO2LHnabUgWReOAr/Uo39zwjEjH7L5R
sqJJvwUd3jCUSNkqGRhFklMdSHixluGGCt6cdqMMwVaRHf99fYU911++ux6zLBtfWtMyzV/u6glO
QPGmIMqXkmoM8HJ5DMfaPGHtYJ6oBw7A+yEpgPv6rW1B2zaPpG0UTxEwSN99Cw10WtjFuhM9hItB
HgfqSsPO1npvI6tLhtGDDsnYQWHi5Tv1z6HIPze1Zr22GvOerahf6NZoveIV2noFQOXGjuriRiLP
xP5bZIjhRENAmjnLCvhaOxoi+bjZAO69X9daZb/q+WDuA4GtRIrUWTzaNL4+aNnaYREOr1HOdYhk
Qz1qsKVggqcbBY3AyUaJC3WVhnokI0PlR2FwY0zzhQqh/B7CgCJOrFEtFM3xVSxGEcjPaByQ1GRD
ffbkeXyaI2N8wIvSPBpdfWWHLdvQsOmT7MJFeaVRQNkBZhMjxTwcjqnMB2hwSwc0I4g2SeuVAomt
NjbmZa240fFvdVaAYH7UkEPkBl06rpJPLAcVCxlQUwY5O+NlHBlIRl/szFr7TPKxqeCkU2v2ebGK
cjyzlB/1yI96KED4r3vzL9t5uCdjY4OZIC21LHPOCr7bzgPYNLgLbV6/jNbkLOwYCXdNWfrnvE+n
Y95x1AfqyJN8l1OPGn1gWCG7Vr5VMmXnlWG71TWcbCstBVZDJ9TXU5ZWxwc5zThhZ0seueO2I+dW
ganns3bCgS2blcpfXWxpWNkiscd/uboBgFV3n1j50hTy6uwSKM1qfnURXTSVK81q366OXNVVAI9/
Ok6DsSLRIDS82+CNLw29b3tUYzrfHJyLroHUA75R20leuqL7PnWj+01PM2yb2ZrzxH0zOrkmOIKd
qe5WtlMNa8cJmmEDbFdzBfwBJHiZRRH94U0gENSQstXTc9FjY3SaLYV8RLZluBZB4Oxt3TTSTyTT
orpf+KVbr53eE9EfYwQ6EwfYjQuURFfaDWVl1VofSxuLGkvs6qD6PmigTamLKbu0sqHhiOpwlB9E
NyUieTN42QV5n86hrq0diVBbAaJL6nqpl58Mv1vS6CFkXWP9FNRr0qmwyiroP4WoMweLEYCg86rq
N0FtjmdPtOPZx4/pHJUaCG07kW5EMVXlljRD0PzQB2va+loPCOU6yrA7nbDx6jYApiOTtIkmYEuW
+bBK23Gt9cCORXZ6+dPaxJktwEfOSPeuQNrAcmf9X4+aB7BY18APETjLjqlj/YDHzQOFyDQWQA4C
WMoLgJLbE7LZUYbI672HdQGWV0V/slFs1C5o7MQ5uoUJWrXQBFiWMqIe/jP9abZxpefszu0d7qb1
nkZKrnznCShq42Pt/zgrhVXm1Hu/zrJH8XtgAY0ndN2/nML3XlPdGDeZJaaDrnnuhSMDeQXyI/9r
nYLVowaPeAxTUx9QdSjccYMlxJuprhV4CeGJ/9XIqnXvZ/af2IOKrEyXmQvOSuEIJp0fP3nrGRdQ
ot1TL7dic7akIUEHph1SDN4sO8IXVFa+5l3e0pg6kCKvtTwuwcOLIgZqLBaeCxQMXGhkW1OHqme7
mC1CWf4gNO30YFFofrGMxzIrlr/R0gxIQUsKwMX9Ep18C1PidNluAljMDyZowpJlAFKog8cDrOS1
MHh29CZ4TrLAWccVnxahB1ww3EiO6QQkZD/KseUnh65EvC6GYKrm8V0Xx3pRtKqA1Q+Wx+JA5gPQ
DY0bdecmGuqll6BmmYbt4t+/+Zw5v7xlWR6yIJnnMKyiDXB64S3s7inUp25RA5u7fDGNwj34VmEC
NWc0VknY5NiZTdiVmtYoplPu2ZsQj7PrbGaUmr8tsqlZ8LgrkvXgxP2qs7CfSS6+3745ozYxBzJL
3e5UQNLKibAz9stEQYKcj3d3cqLJQFXULGhY2d/jtupOtK9M+8+43RbHBA8mElFzt9Fu5GZOWrVX
PVNb0/hde+fBpxg8NpzFS0sCSHDQDmO9JrvYP7cPhWyo59oST4I0mQ5wXz1077QTwUcAjMM+NIRJ
QY6zlNxHQqZQMZOp+BDEqPZDtUsBbDU04+BJAiKz2fh6qMWzBi/8AfjmvB2ZtGQ8OFiI0LjUgx+9
WYCaWeu2fWSlOA1DdWojm7kmVRa2SmUTR+AGkXJW+MgKaoA91+fAmXB8b9pS2Q9PcabUD3V9pmHm
xkukfnmvA6DLbxyJQ+BaQ60QDl4OWQ+ESrKiGFpf63OMuE7uY0xTskwa7r2WDspDZ6BePoAjtZK8
LdQQM0uZhtU6tHLkjkuFYmuxRTOCuE9SvSiWF8PyzaXv18CkRVneehR4YAytjVULeZfvsR+C0ZBc
YjnVQ1Rg8GMqsrlrKhPM3yhwKW2gLNMnLkf/S9Sl/BpYGvuIWyX9WVDKb12CqgYxh6yomnSkBei1
aa2QpJ9dtSaskcvkfg2mLv9i+SmK7cqyedXBd4Wkpj55CmNN2+hOXJ+wT2rtQ8NN9v3/MfZdS27j
XLdPhCpmgLdUTi21ux1vWB57zBzB/PT/wma7KWtmvnNuWMBOlG2ZAndYC+BWlxQ10S1IGoJnsyuq
dTrlzUerbA3UhZL6W6Lz1wbUwH8HDSixUnS2e4PrA8aujX65SJUh8XCOgC5yoomPLA7QkFojZTTP
d4D3w/LwHyw+0AyIzSvx3GZA1wKpOjlEXSf3aG6I0YkEGV0AMv0DnThmAtZ4Xuy6YhzXxEIYWiJC
EUaOa6IsLI3mfpsbNd8abpTtOr+Xr34JOHn0Yf3wc/EFJX7r1S4qf6cPItn/adCXXwHRaJ5qYszW
ODAicTiLLmb8150oVMiQA/AfPKtF8taO/+qCAImKUcvjyzj+RfoYCNz4uwHpND0PQHnvSuDDz08R
VfYKieme9r+V87Pirv4GBcBt37yW5ww5oXfZAhb3BASphE3bCB026C8HPaQH3MT8bAP65OwAcKVC
E/ExIUWibEiba1qwAUWyg8MGBjHQo5MNIGpCvoj8pqYT2oWWogElpa9ZW25hOjBkjvYxx1+tlxUi
/7VxHZn96oYyxqBbPn2MOxO5BDPLLqldCpDyxmyrZxaSivgLB4ayicnTWlZbQlQ3aqQ87e4cTIr7
ecFgr/FAWtd6Za/0AV2d667sN3oGJhtUrjQgsihwxeUyKSBE2qJPbvIicFCsK3OY3gz/1edOf7ek
IE5b/5Im74EZnf5C8XACuxRYMk5aKsHzabIwPTG/w9i5EtKFZDJsar6iZUVL0AhdwSMA7vrWBShK
1f4iSr6RuZGxzRMGpA8BStZzk69YIZsMRyklm41CiaUcygAJ+MZDOUdpSD/7CxGxQ4a3iNHJ5Ple
4xYlunNyALcoCuGYyIZTuv5zLSeBvoFA0QW7tXlkuhGBXZ4jjYtZYcBTpmlVeqRO43wn46g7ChCc
41tdiAwdFnqyRibcvAhVbcHEFB892mstaB+1KESvnhzqXV6Y3SkN2nXat2JELRBvBfMyLLmJdgC8
/cz7mAzwTo4Cbslyz3f03EPTR7gyx7C/tsh6XWml2QCgn2y0N9PWxU+Tg3xD/isQSOuRHbAEwJaR
2+OtG2v9OJuQNYoSW4AYDmBb+R2P5Gy8gSFofFrETYafsKr8ETlGd3d3o8ZLD8bXwBwyBJ7eJJVH
LepxGpZPVlTcqGudWuPbMHvR49q5zD3vve5sQFQwbmhbcKDM1mF1I1NyercnUWpyZ+OPfAAlKvrg
yV7Fd4jhz0yLF8BKv8VO3mOTLRqPC5y0Laf6y2CxsRr1sVuFLhvQXIbKN136oDtO6IK6zDvQUDw5
NYqhyoBK26zInR0ASisMMP12+q9AVZG5F/JC+n8OhOOsszbR6LFp/WCvD4ONcpysZyQ5JfKb3L4Q
iBxB0ClRWbnWhY3WTzzs8OkU8FyssZ1QlmREEf6MZ47VpjXxzji/GJQJzrcpmkDpZYEuldQA6u5X
s2iBPVdgCCsJ4P8t6yYuPL3ws0sCbmyKtPinKmal7GZodYqHFsZt45is2IDt5+2Wix+ZqFAUZX5D
oTD00R7sVKjJDz72hfXkxmV34km7qdoc2JTFCM6t1BClZ3eFC0wplBtPZuwDnpeWs5ScaK88hwGo
lrPizuktii4OGsZjTrbiYMdXE4M2fip2vdX1IV48fu81o8c0i0TS/JroOCtiwpPvZmFot+chs0A4
VyYfU8Nuj6MaK84aDfPJI1hbezHNw8cgWX4bWU4FDvL4/8zmaeVFEev1PpB6d15EwgbmlNny77Vy
t0Y0JyBFbDQrl4lqS7cxcg2vRCAq81oNvyANpljOtGod2ePD5XIrOi3xSGEbPV6vST0vrQIPNitG
GpSEsu0B5O1o+1qFWWLR6kE2Wo3c+ip0BIQy9C7GPVBKLMCcbEzUQk4id7Mb5zo+GED2fkR9skn/
tHAKv9lPYxWeNWAEeqaR8Z9l8OLHvvxhJmYO1OXYxJOoRJEzyCxgown+oY7tHhjxpvNuispojlbe
beOied71wqbia2lv41E2fw0Vl2u/0YMLIL6jJ7csxMoMxuzHHwZgYUBjiaNf36aP4o4beFok0xe0
2INGtg5/Fugk2ZYmG8zPZZj8BAsT3wobvZxrk5tyPRbIo5Kx71tAqXr3I0PaZYpKFnzIv7XdslQR
s5SP2z7eTDEfgXeSTTdaZcFPAFaWV9rQBW27wPzgtdwFymo2dbtk34cxfgqU+9QO0210XHmzPyyh
yFyP2h5zgJPcL5Yi4skuR2YLLx4poM414GSjkQHYHeoGVdvV6L9GIskDNEJ36KJhQNEbAwhcUdLS
BamVt9XkirT0Fs2Dupv0mzqp7x7ktH30XaIu8Ujmu8hGG0mhr1jOL3i+oJSGMxmgGw1dW4V9BTRF
IOcBq3GYOBB+c8eb96iEhE8YZsPbtDIfuGneZIjHvgpBO7osYeawWiLfwrQmcwDZAGAUTUExd0Dx
qRWcD8GtN3/sBFqqHAX8QzDtSNnOlrRTfryTL4Psun2oMn34fMAaUStgxI+XuAactd9hWI8UJCMt
XZjKCCao5q2bpmpXS4AHuzzIbDRN8369+C4BOlGCRzH/7CQSRRg/N/bSLrIPdq9lHzDnvkJbQHoj
ERgbzVPcAkI2tL0ydjagUxHXGk2UL2owZZdNyGo5JshYazMKX3De3ThWI64kWizIgWTvMRaLvG/e
YrxbUIx/uwtZ/M+7lC3a04yiL9HrphVPvA2/WpjI3NOuQ3s/0MGUAl1is6LWOYDHW0Nsi6nVVmDC
1td3ryXz64hsUg08Jra+nl9MwHjhFSKKs+hpqmOxC8JmFxpoPgJXuxWv0arsb1hmB1/R379NQHz6
ETCM+PnNLab+k4Vf/bAyV0PuD6dudPLPRQx4cCXvg7gEH1IQz+76NKEuVPfuFaCpzjMX7UcKm/Vp
srUBLr8jr/e7cMMC5WMuwEKg7t6Zrbma/rgLyekueHneGK57wFDC1ylrkw9+FyXAmXXZpsUr7Jq2
s2IK0TalDaA1UiaAmLhZfeieG/EDfCv2jaRDmxggZcu+hhidRF7vPc68H4K09cKq1A5O3zgb5mJC
JJHhLWNcf82bNjo6Ims3eLrm32N9wIPED76Og9ahgdafdq1vWl/QOeuRgdb01QbYhPkxLdr21Xaz
Zzv2s+8AJ51WWVuWFxboA77jrUSrIhQjA3fsJDTrFrnAzrO6ZGMWyDJUk8y///kxdCTUNiRXH0Pl
uM9Z3/dbSwTHOO2nK8c/24vt9s06Rwvhbt72WniKElt6tAWflI9z6UvIY/sDSerYQq9JVjUH2krM
Re6R4ulXtC2TyHrGG+O8I9Fog3BH08AZotue3ffJk6kutGLtz9EN/DNtcL59E6NgmDyxAXCWY28d
FjmZ0UV2GsBHnR70P8r2wZ8BwmcVyc5dL4rFjmU4s4+o8a6WyBjQHzAloQNtnzvGr+VGiwnD/8fj
KIHdQJ8udEZt/uOwtAqfot1iGQE06iL9GbU5H3N5AEIuuH7BFBmulr1l/QDvU4Me4KJkOK2xlOvb
jrU1jlsKVdLuBpBE6bW1JiFdrFgKfevinTsp4g2QgDDrjmPrJxb4mz4oxm8+t/AiqeT8D3kgICd7
aSJdP4zI7CgngBCO37gzDihWyOEg8mYORvLF6f0mOd7dTqk9VrtITexbZnmQtqOfOzX5T6LBl9UG
b4zNOlIgASTrw6p6GgI85+MJEIMki8pRx4iG4c6RyJhnPU7JY5R4iRA6aA5VVHWPMBn08+ymgsoo
rzaYJ8M91Kegi1tr1ROwRdG2DpEdTBO+Ppj8C1GhB89I9zfaHlGCsDv3uXWcl8KJnC9lyKetWfJy
xyZYZUULIApLx5TDBMaXqLm4CQhY6Pkts2zYt0NerPRRR90ArZCXqOHJEz3JH7XhWD5qO7SMrFBP
UU3RvyNX0j1beZGe3b5tNvqE3ttO8aiMimCFVlH+tfGD8NpGw5u46lASXEzJKkjHYJNOnK9at9FA
MjZG4N4FNknv4Vn/bOFYtXcamV7cJpui3aAjGSEs5ASV3Z0xj6avTZs72xTnhRMRXRQBBx9eh7zC
wQ70tU0UGERacbfsWPwTTCD6Fgml7gzuoe6sVYW+1Zw2wEkXeXhSDGPjN/Ne+FmTrxPH+hRn1bgj
lyEC5mlwKHkLdvXM+oH+7B7Qmbb5ZIJEGcQvozz1aYqnhQHaS+mKPc5i/a1RlwHfsF2oOeD9VFtS
oJSV43DpLRJaucj4enoSGrtFgbD93tXx6+Dg4bpDbw4gRYZ0recclFt5FHv43yRjcJuum0iEiQeY
B32SKSSYccb4DPpqa+QvRdGngZdkfFc7jfF3nZTnwXWLn2lpPVcdE38VQ/7FykHaU9T8b6uv82+O
joGJpjNdfBsBMloHo1z5LPG3vdvErwK9tpQUpd2ESSeJqcyP7zrKny67d52y/P/zq6PIc2QuTyg3
AapzCjEXIpGSQrM9aA0Uv16IF61VlTnBZcpNn+RJ577J0Qwe/qdcAMN+iWNb7DEOxdcDFwyMQ7xj
VnSlkUV7bGP8V42uNAvJ1e5PXeAGV8IzJEu1W/wSPbnSHKQx2vFN6dKhN886+ihXE7rIVyPTk891
0uce4M3qv/C4PiVpBAj/NtyAzBRoVROA1Loi039kLnCPrKn6gl+9csWY3b+gRI/UWApW5z76YOqN
+JLUg7tiWVreTKvOATs/jocmFe1Tj9LaOm7i6VPh5387+N35BYAkP+x+2U32C2/q7afOd/naqNPs
KXjG1x2Hr8E2bxoaMVdZYTifpTN+Vw/rX6DwxXQuqgRp0j5PdmsCqtiuVhzQ3B+mru62seVmZ9AJ
+Th/mPdxbCvmn928f4+jdwPiVMjG6BzNNlPUTPuwxXA0aCf516DvU3BEYhUrWQC++a+Ldln9b7sH
7X/GIzsMxgJIrHPqjbAEMC8LN8U8EpBcA1+/3y7aWiHI1rX9pqXtomXVCKynRPiraAKZ2gF5+/pY
1eh0p7dfjBcD1jnB1x5l/x3xmtMFCf+PmBFmp4Xq3GkvwZAwPJAVn7pjtBfeTKd5pxq8M+AYH2SE
VqE7n0DXN0HNUOVWXqQoNJ6u6HaOciNF16UfWzSY34WL+JluRz61E3QY0UevkwVy9gaw9AcdLZSe
OejWVfsa4Ht2FTrw9UkgnLQ71L39Vx13GPInWZvj+4di/rjOQsmSTSSKXyNwsw9DU/vJ5i0Gn+KI
e+/+s+ni2jNMgzpTc8CfKDnRxVKJc4fS6QH46060X9RT4CDR7gMnWp8Kc0+KxS5vpDhK0yPxbPpg
sUSi1RKdgjzIut6qkR5pupsTVmtKwOBLHXlxHQyvUc/trdvF1TGwRH5FbYWv0mlovoesWlMGJmts
tHjzqX8tkggAT+Cyp15GlMeKBJPxv3sjqzxA5dCqnVlNrY2kBY18cqZVS+2Pyz6M9GOOEgcw2PQv
eYX+IVoFZvm2itSqLwb9C60WLdhX9S8PdkuUPCqPoJz8yQH2ucoyw8BxnOG3l7IzPiV0rCBkq7Zn
xpzQmbM8KJ5gMDZAwZXrIAgeG8DnFRnGjmy1JZlVWg5YBz+SpMJ02yzWqhoNoBM4S0nRoypf2bq8
kI+bIp0ZCvYWh7wGJ+IqDm2iLn9FJ8Dwyp6JRK1PeepVPfgHo4o5mw4TCOcsbthJy/QQYxzW+Frm
KFl0rq7/zZ5LxQy8+NRDyjfAJZTHvAcVq+oDKetu8njk8ANtJ/wInyeBZ/aoGjwAf3+vxfACWm95
eqW+YDPrXvF7rp/AGQzqx7bBd0ZtqSWYLrk23YnIScJK1yzttHQPK6uq6e5Ff8biMkHfU6jr6GEC
cHQNKN4pDapbhWwO7XDgnncEaS7yet7ZCgr9T8v3HeneLVHxEevYKIInWZc3bWqjV97Y9Sn0gWHp
htn0TcmbIope3Tz6FIow3Q2Y5HgqmHy7jC2K0sjGAgu2D5jmLRrHdgDECPa41SJbnJmMgHZox9ms
JQWQLFy8UYFfdZvKxPUWazwT3u6Hyct+O7p/3KlIYnkApOFLhra3p9zQ5SoaYnszb5sBzNlKYUW9
vfcD+eNBTtsSv8ch8l7nwA5KIDS4w15hnd5iq8EZPmKNR1s8z8YbrdLo6nZAmiJJaEM8mvg6yBGZ
ocV0ZOmwx5AccqPK5E6BE2qQpJs3HsGyST/GikFrZsJC5u+psHP3GCrZROxYNmS1AN/dHYPWuwzM
HAKIovo320B/JWg7T9yx5Qe6NK4LtMK+w0zgu8y0ik8izQskzVFq/9OJRIZuvjlJfA9OMnfQsrAu
UIxe5SW6BPCPg/7lecljBpzVLEcX4CLEGCsQil3gLeF0iobp9wubkmcjzeWejHUevSkftrresUNQ
uluSk/t8t4dwy80j6rAmy7vPQTdA+efZxVvgNi3tAbOugSYEBshte81Mx91aSGa+FuDyO5apBA+Z
2hq6nXxIwGE5FDmgiStZf2mZ2170uM9fTXuy1yOf7l1HH8Be5Aq+qumWtPJnZ2GqYOSyexV8NNbJ
kGY72rZah35AS45IaUNrAi/3qQmNZ9rRRcu/+8yPXtDiBD3OtQBq/B0sr6y3YLEMutd/C6Y76Jsc
GMPr3YSGHMwIoEsB3wytDdFZVqkuYNqnFiqYtvD1nWtVyAi/K2hVMJdtxwoP/TvnCZMheDpKpEt4
4J7miKRvdTTb9LzJtj6vA6R4QPY1jlJ/Ku0IWN0sz9DEJ4AthsFQYBCKAktLLa3I+hAZICmRPXpw
0CgMWaMgE/FDbZ1svwL6BXZBr5vd0WkwUMhDo/JKTMpfyLgMszraWZqBlG4ctJv5NvMdMKqi2AFb
a1sPRX2cssTojjVmAw5tYB+We833xlEo20St7ntxDqx9vbavRqnG4YFm1Hq6qykuLTDX04U0mlLz
7GeLEvepA4F5C6o55aEuZLZs0coRekGN11yQRsNwCdVy0FwXvDgCoyLbxX3JPCvgyDWqSxz06c1v
xbnUHBuoEL9FDPhpux6Drx5ZLA4+aFjR9+4eF1GRdNo+DgVoWsIsu4vLRfCtjNPo6KeOKQCkAtjc
3hh/Geo2QaZk9diGoJgT+aHLe0t4KY68xxZwwhSe4tEHEEFQe2JAPyVtSZEBW+A0ivF5ShKEIplo
OPI4qFPvlgBZINnJje1T0zjRahrTbkel3rKv8aTFKPKcC/OBZHwFIPwKjxs8bkmrtmRL5WLMqswO
swVtR9eaLciMYiwh32PY/fiaGL72qTeRO+2kFX7iXQIYNKvVbjIf2Bbp7uBc5LI7RlqX721AtT5h
+Cnf9FLwF9TikUvQmPVV0R+DGr3/lmRJ4TlCDls9iq1br0ovYRnZOz0YUdSkekxboARv5+2mrkKz
wXRIeeF8zM6zVhfgLqUIGBJG9YYV8C4ZyDF0H29d5jiYWxRe5fXuYuA0P7apvw3cCeXbcfjiiKoH
JVnYoUMIqRV8lvZMW1qRrHbcS4GBOYCuBaJBew/s5iUZDsq5K6Jwr1X5h8XtziSTZX8q0B8iUadF
ogj9ZZrUipuWNKCgaHn4l1bbrzGmwl/bxM0Ocd20266puq96EIIrr1hXVeQ+d1WYv/ZteOYCxWcL
U/+vUWY5SIHpxZ6U2QgI8bEB8FE8FMCAGMPwZmYISDvl8O5O9mYzAQC/Ssp9iNQ7kvBowq1ifhLA
e/iACoG4xbH5yZj05EvYxPqubmO2oW1koJcuyav8qTMGoL92pmcpswJdHCeTI2tNx3WAiABmzAhx
BxMoLmduOacOT9pbV1cd+p4ScQkYuCVIVmAw+YZ5W2QiJbL+tCXFyPB8Aij5t0xZDKwKD3Uaf2Oq
0ZOaOYMyAvWfTW2jxjQ6Rzz+a2tFnaBkFaQ9mAMYcmH5VEoLoChwJfXsNKIXxN3MYSjiYkArulQU
9N/vko8m8hYBcDYuAzU3MRv/u9UlDobo1L9v044DndzIOzyaoIhZFJ+quKgKb7aOnN/LBFnnXT2U
n7mIxb4Agc46UUjwRuC04AtH9jxSW1RyvjeTbK9l4Qaf80/MkcXnoAuBgqbHf5MHCzR+FyAvWbuW
KgBpR43PAQKrqTc+EDtXk8J1iTF1JFZsMNLd5PJnYDhWJ6kupKXLg2z2IA2+QHjtWCxnoYpVo6F7
kc8uPLGOwEwQu9DE0NFK4GFYeO44hCfbRNZzKgd9MwurAnUzTMN16ZvBvce8Jr/ZQgwATdVABrDD
XOzpTbYEJ/W9dI6OTs3wRFHmPVcfZPk0sjGRk1A2d/6kpj1pZkcSkrdPN53/CK2jSWeVIREWxsh+
dgoqvw1BQShGwzmN/vA0UwmSzLeBYQs859MskyPgTyJgza8b5Ua+/+XW59I6kQXZDowL5GEdDiA2
3IwurmDOCRMjT4uIbNVdyR04L9oJlM/zM5EefZSCpidfAyBIU2OY5FaPxEVOSkpS04oUdmlPW5tH
4ZyyXhTku2wX3xjDhUgUJrspz4EY+XCPJXyCJ9kB7c3oifr9FJ896L4PbonTClRBkZxcAiwf/EFm
AUzv1Dr7h0/nSwefZ/GiW9S8ArsBKoTzj4lfDluJdqpzo0oQUxANV+Hs5/oC+oWAoOP67RpNwAlI
QHHmBrKx2ePX/OC2BbRUs1hMyK+0YrayJUhq6ccrBByVl4EedEdbutAvnQ+WGy9xE6Tk1a9fwW1+
6vKKe7rTXx03mIAi4mTX5SJYjBaNUPN3i4xWoyMHNIyBxnVR9GCCv+pTnG+GKPEBtoAtaUlRtnjJ
cx3wyjx4pOhaQTt1/vFBPmmWfZ7ycb3EYD1+3zGw9mxNQflEYafoZJZ9erWCsr703F+nfutfwUPr
X2nlt824QaGQrUatnzKwlGkv+BNPx8WulNV0qiv3HJqfrbSZBn6sJLKATtiAKNAH2v5lueitDaha
PWWo0uN0tiMNQHDEPkCThJ/Zb8ZhYQcoSoNHe3YGlv+bH3mIqf1R9uAV0XVM3oMQ1NyUIWbUAEBV
njs8xu2D5XTFmfZO1rAV2hf1Ffp7i/OiaHUG52VPalcazdEytVUZTBjPQ09UvradEoOsnYscoi9H
VHXQjHVqJ6D37GlJFzcytUMsUQ5Uhg3zYUjLxYRWaDD7HcLskoqvFv1ibvUMmhgsZGi2sg5kMlvf
uZN0wu8GIO7UJyL32Qps48mJhOOk3cbQwS8NGS63YGgndfe0n/9UAY40OvrldhnHQYVpVY+X18Fx
TnRhWiyOqfGZlJibrjEKhP+UAI9TJtIIfi9nXar5xTYwjV+ktrtxAoS3spyEtelz/AOZcVKdbXVR
LybzpcWRUURlf3yQV+jJvjObHZRsQButFziipbeb80NMR6SXtvWTveCZdZKAPQQDgI53uxDkoyeQ
ouFNO+iPpKDLYkfbDP1qFRoS4fegttICw0xjXa1IQfHm0A+GizPZLNsa3+cUSRMgGP7xqe6ikAfp
yS1Dw8B60tOzFaDZukv78UtkAGwgypvhGLXR+MWoPktWpJ9jUDuc3bROMQcBMdJTb1Yc/23PE6Bg
V1LgvGzXMvwK1sgenClATvUzXr/wAjVZJbdagLkC3hKsamqbZcXZ5uX4kgR99ZQiKeUFIGD6mo5p
sU4SsP3xsNW+JMYsBgxVdOxsf1iTFYC/ajBUWeVq8Ltqpbu2PI9j/3Hyc0zWdHEDCHdcSE6XNGzu
tyTTfJzI1fv4Yvaftk6F+cu6AYWauhVd6A50r3+TdfkQ79spfv7PkA8fqRg0fYOkYectCpA95ess
xfF3eikBzXQEKEF8okvd+XjWtn18ohWGy829A+5SUvrtbzPatn7VFGiDh/DBjWT/5rLYxcySb84D
kIP2dhnNN3mIt2zjEY2tDESsWqO5x66v3SOtRrWlVY2nIjgC1H5ePujJh1fuvbeGNJIX65W5flCQ
sWHipI7J9d83JJuH7Xyr/za/0/MBoLoaxuQ36O8HeBLKwF6heG47misAkw3OzIDXqU4kDdEoMK9m
/b/ucxWpqUwA75B7QjMNga44c8mB4rlgNDv2zj5lHBlsjonmVgLC3JE28KHBjRtcGtHjTe1dMxuS
xihcAC4YwMsiH5LRBazSUKS5n+wAgRF7cQOMxAC/qh4mLyOx01lxqDB6fGrczsQwq+X/Q82r9EMT
+uhjSkbMZtay20bq1Xw506CbIFqNoIic39kXRa71wQpjttqsSBuJtuzIEj6etJW5LYJCYqgdnAyg
/PyCAW//Gfku9KukGX7QK6avaEsKjiYWIGk6YmsnzJ3t8Avwza+m+kRmJJfD2W+q6Jk2cTJaZ6Py
r0PNMJk15THbpeUEahd1FzLRNLNZG74bz2GjrizQ0T3mAJnTrj5QdAHmhekF/CN0mz5xxKZSBAEA
KwFMr+m+sAIUAiR6ty+UgS3ZvT2S2ABcGMEtp4K92/PIr59oR/aGiX/stJ9vUfDBoFuMSQlEV+72
19geJTKtrY+JkkasrSEx0WXVT/qJLkD8NE5IxParhmXOalHcGcrajIM1qe6ki5OGufCT2bmYXopG
0IHUJTifdAxdXZq6My8d6LY8K3VLDAbZgBd7V9AWVV7n7JcvtCH7xYpWfjiEW3xPQChl+j+memJb
Kh8uwCkzpMpShiTEFe4Px9Jl1n6pQs52i1+hIB74yPet0WAAoWKo0TloPkIzzJB0p7vlYA7VOkxc
5uF41p20aEztM3lp5TSskPhPkHEFpjOOUwrODoyc/gkJADB80FIPbzwB0RoprRTcjevFjlaYXUKD
xbsvHEqJv7YmT7ItMqxDsasApnVJtPIpy2sJ3P8M8OzIKWE+c2w2vWmCVsxwmj0r2vtV1ETtLAve
Vw9245++vd7ilSLvvleTBpCIzPRxAteQeXRboLxpvfvHvnZU4ijN0bRH9lFnrjBxR2gkJUeKtUYV
kXasGlDlisNsM2+5jezgBAofIPaiayQK0O1ZpO2BUEpyEAwdWydovBm0ROGggCoIBJl4W/AVaUnE
cO6kcGTRa+0cjjBPimkAViHH304lY3ZAU9GXGlPdHMThsQt2n9pdZWmlbUaFKa2pCymGSttibsUB
4r39Jnr3J4NFvsQgRTPh5PEGK+oOVXdcxmnTPJiAC1Vkn8Lernc0/PowG0tbUixuJFNeoxbI3YP8
bhyX7DjXLh2arPYUxOXVJ6NW6D1qsHe2peUSxQhwNMrkgKT/3cBcmhqqtyc40AgcXe6G6mgvHqfl
5sm5RUcrFSjPq+AwT9TNNlzN56UYNZ2Juf/3ED7/B0iXMDQDNIiAsNMM2zUeRvCrtNJ7dAmGH2ag
I/QLjpvA1X+V9WB9UwukPq1vsWn9QkbXfk20YVwDaig/4N3B/BAOVgZ4bPAhNnV9DYZw+DQ1TrVl
fb2rqrJcLUw0M14yCoJvzDROVDvrJkzBKPcnAvMDb81i5wO5daPjqb3qXA6SxcYV26oR+ZNFnMa0
5BbQliy9e9OgbQJzecqGq5HzqAbEaGQN6DAA2ShRgSZ4zJ6dwf4RKkrSmXq0+ly7gFWijZFhnMMI
Kn6kLSZo2i3a69JNoQPat+iAAZTqMr9VJZfbZsTsHDoDkL8INGBSlABWMgyrQblM1Jf//S/n2I8Q
VQD0BniPCyRg4aK48gCvVkW8iFHkBlleYYhzz1CYAWFyuc3ALfa5zBiGgjDIYyYSjEbCADydVjhg
ReIC7cCSf5jBynLgwZzQyfqhpR4FYwrEqbPlc5gYwc0N0XpOK6OeMJFBo1TAw7wJdSGFjb4nC7jQ
boecrOenuE/P63xFSqcZE/xNVNFnGygnqMepLWib2LFy2mdfBeGtROoIWLIeGtWHG/BCmh3vOuYJ
G3C8HvCX+TXuDqT0VUk9UNVxrbCBkIVO1/1sRm6yxz8IMCNApRlG0rlyNrstvoZys/Oq2fOuRPS6
Kdz/B6iFq7n/+GdxHUtoYD8X3LXtx/9QAukrBn714CVv4m4fqTd83ta4SAvkkfNS7ReNHav3vKQ4
kHKR09ZygeLmLW6g2sUevFu4zutFN9+i0AFvEJsaGtTeb37vRfa2+gj/HsUUbhptyaBE3/kuYvX8
J8BYgnUQoEfNJsO/StQ/n5Oo+56kSfW17ftsY9TopqZtiEqyD1bI3gzyo9YzgGMpK+BkJpiADdk1
qK108Y4rA2Bnyrvm6NXxXbzeo6Kve1MYuDuiapsZ3ZogP7BR4Git+rAXBbgrkSnM9fMiL0wLreKN
K9ckowurJxCHtCjS6xk6wEk238dFc/5il6KUf8gmHCQWkjrS5po8CNvVzou8UvcpM6BJLix1neFX
dB/g3OA+9DkHlMO9EWh3832a6gVYw9VToCMTqfBVvkcGf1FTIK8iSeQhQ65iq+ki+ybjH6RvbEyg
6f743Nr4XinwmUBdZJ0ZK0No9o5kSWCkV2VBRLskqpQFvrJvFkwLQBrUtPthSiYvsQXwnwiw02z/
xi3G2wzXiTzdJXDHJ4sAQEU6sh3meTAurnA8CXLTygKwBOWs2M4YngrIs2HGr3hk5pEsSP477Cwx
8fyPo+FpCYM+wrfQC07oEnqJ82dokuPdPNYBFCmibkJ3NV2ZhZZeULeCm72JDk0U6edZNKvbxtLO
dME5MTz31YE2pQ1wF7wLGhsuovTcYzIqjECLgaN0gvKiEqmV/b56kPlIH5xcCfyT31aLAcmstgMz
PC3pMtZlc8wA1QjIKXcvp177VgPCJPLH+lvZdtMKhQrzllZRtpcMVEECY/LXADREa4w/pF9QbXnV
xxKDtjkQ/ECYm+56DEIAdUFzPk6ycLaYVdI2mQj5x5EZ7Rajc/6slTbojRo2llvmwxiFPntTl5a2
JV+foWw/2v2wtoE2Y6RBdjFLI700sWVhBlUtSTg1llhJvDyuzbDKZhlpqzqBIdm0wt+Bczo5airM
EmteKbeel83ezOyXRUnhmqk334KgFf//KPuy7bZxptsn4lokwPGWmiXL8pDYTm64OkOTBEGC8/T0
/2bRMdXqdL5zbrCAqgKgOBSFYdfeEBssV833AUyomxqHIxddVAGkmzPjVY2Zhmvall+oSAbWXHCR
PgdQbANA/GF0zL94xTzbp7BRmnIDtphsfWWsG1yJalGV7CkGo3tnyZE0kaTuWmVhf5ROln3mrXak
bJh0CN01oJs9iHD07HOKYxSOLd0J6Utq7VXVuB546p1UFNgPFaAkftX18bewH9/0MQcGoNH1A5Lu
xHZsm/Sr1wJ9PwVQzxH/6rmnNuA3CzjSGNjb/g18je7cM8J+cBszvB+mnhRAPfNGNFsTqi5uBZCy
n1YaEo7y/NAMafRABc+BQnYgc1BWsso2HKkcUDyC1uUSQjXsTaYDRuMeL1aMVFVRthtAFw6S4RFy
THOM0r+Vo2SHdpJHIJMsZHeq7eBMpvlTSGFZK7CHOABk/ooLQifBssEsQ7a3FUSRytHWtJVdu/qp
NKQB1QocQ/mQfEA2Vj4ZyEp+OxebhHXNYTHN0bftuTdZaQiZyadmErsj0wiC8A2wLFggOWAK4VNR
2Lm7GiC+vVpsgLxXJyp+Z9MnWhFAaE5l6AQ75A0N+Twe9VgGHR0coS62P49H3iWY5r1pJmJ8S/Cr
dJfnAm+/0ZYGKIpc/Q4rWXFMU29DLbLzbtBnJ9n0KYxqjSGSIyi4NoHV+3G0dSWkYHPsZU59kkRz
jWz25KAa84JY+Tfu33W5sTnIqFN+brnFKh4MY0VuGpHGGh1dYNcPhm5cctYnKryJNhwKYMaUhA8j
tYkmfGku0ThfTwCAEcma4pA5xo85FtFfsfv5zqOoe654gG8C0kUhgVekb+AyBwLTxJGWZ4K6W0qA
0uLBfrIBA9+JMZGg0g74g+kCuC1U137vtQfDaOwfFFoDLHAV6ji5OYcmMroNZQkYgAQonVPGpY+z
gRhvdSMCRwkgSFTLoVW50XqlrW4c4C01D3bhfKJYaOWkkF2Y+jLvFSnOwXk2DXF3D3rT8dhDMO1q
BgpdZkgb3KotNqrRDHLwPi325XNhFgZRoTP5HEtmpn/zb0irKFwFGfi0t0UOIV8QSp2nfNsjkRsR
M9Iw0SNRLZDO7FxMSxg0MGYnhS52iv3nsOTMJWhRqPbhnLmXlq4fQy6mpevUaxyC8NjqQNDiHjG9
w48eMvU1QG7UpBPWmc4FuW3Jp8qJC2S1gS2B7OA1uuR93Z9xR+etgC4sTqGYAB5UvW2T4E7pTTJA
5KK2Gzj6xoTIFBIRf0kFLco8ZJslfFy7SQ6mJTZh0jL9M/UrkVXvQ/pWxAeTR9+AbumTeFXHOJ2g
5UwPINpdaGgrCfT0cV7/0FJo8TpVrDe+63lzzLyEqj5WRzRC4tbajre565ttVG17kfPXDBQDILyN
i3M8Mv464ugV19+vsVvh/wKwRZ+i3DgPd7/rRF5cwfyuUzB1YtNMo4l1e+N2HaDZvwQcKyArj3ag
Nj1J0ZIjMCY9R/JYSLwR00lCAmLPcOfgxB80UND9q2wstGLRHKlGRZVo+BoubaqJKbA0a3hCMe6U
J5wd9ZttV1UKvxkyZX19vB13bs/lPMrStapcJsHM/ZtPQkMnkYtz/ijz1mlSBfclZw9aziBVVAUW
98kGhSKk4OQ8nUPINjtAVHHqVX9cTH111FII2wJfUAer0WHtSeUswJktWO6QDS5AuxuG3akgI/n7
KUjmQRWsyGVEmbVmQ9Te87TbZZGKQp8ZOTZZWoDUsXxc4ZsCqjcTWeQsYE4MdPyDGymkaFtQYk84
WIHz0A4OQRykx9Gyrovf2Sqk4iITw3iPo+bSjRw3Ng+rH2AwcER046BuN3MsIfMcit0FmqVtoUtY
HgUT5ZHjCBISJ1N7rlaRUxwVFhDSp4AllJqLzdHqRF+RW4908V6dB6Go20Guoljr7TqlWcAqOOED
eBvVAedkod/Q2mmykSPhAr8EBUQXSlrbTQ5Xy5GnHBu+TWu2enKk3ALTWg3qNhoAyeg4qenG8RhG
IBsOpQbEBq6VLzi3umBnb3yxSjYAEKilj3Xdt7sylf1RHxJ5BjvpuDHArPdJODbeHVlmfYegKH7U
kNBn6t0za8O/K4B390jJA5y0cXADhSSo76NsxWFukgf82n+JbCiubQLqWaWV9QfhdSMurqZ8Bs+t
Xt1Smcgpw3hkirGzu9Sy+jxapfben2xe2zxX8ZAeKZYKiDxXEPjmj2Xq1LNdFdnxz+dwJvsXgS9O
3wzmWJ4JzXPPZvo/WUyFnXYWNBjLJ6c1J6SRltz3WAXfV44GrVkwXa3bqWn1ec3WVpHJrdOHDhAs
5ghy5MlF/sIS+V5rjW80glmohq291DCPow08FxKH9HnsLjNxP5564GjYdJ3105zyl3VmPjhVGR3Z
1NLixMSpKGq1SvuddIcCsLog5D55KCZn9gPDQd5xdpAtaOt+Z4/4/iqnATb0Y+hGvSCB1xPp2SjH
dWcbyZfBy+2NKsvxWILi41EloCwYdR5+D2NxdOKYIQs2BU+zGRgHoFyLpzB01ByhhvAB7xb1Uto8
A7eBFNiMsRrXheZhcLBfJJ6WpSA+Fy1PhrPGYiB5e/tETrKDmQ70iRCnbM/exjRLsBOSnSJa4eHC
ztnao1adjZj33hpnvWCiHKpmi3sn8PioHK9TR3jarvVCMJtPxuW1STUv/lq10j5To/wIoJGydGy2
N/HFCD0TGm2ekty2/mUZBEqwn3Uj+OQWuXkvnYDfO9Gl6Hr3bE+WxQzyYoAUFbhfrmxTPMUN1dyJ
RqAC6Rzm/QAmxrWYOpHN5MlbPWTyQE4yoSMEWNwzNfKwdo9JrE7UohnDEow1FN7wQGM+eUp+Oxt9
JpoN1wbvs1EoOX59xCgKOqRTpUkCSE+IM9APWbUkc7+lTauwAAdrnBc2+WNqzA2ygI0LdCI9OLio
SUVeI6nZMEac1PzHODGyIy5ljE34RL3gAFEdy/beMuzmHicr7X1R6vWB1c5zA5EWwycvFUaZZ5vE
BIye4vAD/Mtt6B7ed5EV7ZaxorrCCaXryg20htxTMqdD1p4o10YIFjhitZoJrSh7ktpGjlTwypLg
nJuos2aSKzVRX81VslJhy+w68mogQ29BpmFWuyWYJqCx2wYpBEBwSTDh8a+0isOWCkw45XzqRZab
pSAtCslW4n39EUrmZUWoQIys1qnnc/kzGoWBBWevav3OkaCJkfk7RoHQCtAjtO6QKQJeQdZbvpeX
zdblaYJsDTjAbLBpixwkckNVINN01E8E6Cz0LDsq23mj1gz85B77ooCPwjbELEqkeQJD+EmuqM4m
Q6yiV0MO7tmwg+5TUIHRyarksM+KZJ9jx3kxC2AkdZE+MLAigjsGYroQik7MrZV2xlMlXOMJdxMc
WkOPZBkgcLADJci4omYxBUjT+MJaGd+RiRlZdcfS6NWJRg7dE7MxVy0bmx15kXxgbPgIOZ/U1aId
B+3PDKf0Jljkgo2cgZa1jlenlln7W+gkASaXEZZ+5KBiHsHU5aMRh9Y+8+K/uIv73wTMm09Olw5r
IwddIDXjyVZaw6pLk/yhT/vhqWkh+wUOEu6Tk2xpAc30Wqj+AOYrDUwEfeTLRkKwYCq6uHmvWVWv
JDbLv9pLjPiIXro0BiSm5nFu3EvMMoJruflx7AXbDA5o+l0VACM/6PUqxPlztIoK5MZdtauySneN
7GpkUE/+pa26oXw0JxGeZQxQIpSPFS+SrQ4w80aTYHRv7PEzmERxWNC6I1ipzOxrPKZP0Autn1Np
lHdmOhFETXZ8rL81aNw/hpkn7ksPaTZkr22ceUocG13Agq5dnKIBABFZk18H/D8Avu91Z13a0L9i
4V9m1GV3f16DGDj4v7l2YrhwgpiC50KplzvmLZW6YU9Jz7Zsnvqywnmu42jHfCp6ZgYQZaF2g5wd
oHa3qTdoRzKZyNnL/Nv23Gf2zfXBSsAw+9GNarJ10Xf201SNYfbL+Ddd5tFoUup92yYP9fn37DR6
V0Bbx+7rrQZy9G0YlKGvuY0BakmQEb5X0ywPz2SlovGUtvVM8yUuGY4STdBJnQxQzoVnqta2Qs8o
Fd5uTMU9dZF5E5aPc+8c9yGD3W5nJEBbHNyU96c6TXGt+qtFwAHs5L9aTZxeWic1NsiiVXselsNb
35THvFT6M/hd1KWN8CUgO4WVH2GDVh0ZgNXPWA5dh3GWrCBNhDMKeosmJoDTXpHfmdPLVkyosGgq
tA7MyZNdK4xqzwDNRIY1nnyVROmRQ43Vr+lul9oguw39+YuytCmcvhkGFMXmPtQkB9lw9x/69F1a
xqaxqEmOIoUM+dD9ZGxooRgqo+e4bNQj1Mn8lttIlo+6Wl9boM7akj5zMnmNtAM2KIZXTF7qGzo4
9k0KCAiyInzmPIn3Q1930EtAM2AsxDVZdVK1jR/1ydQPUbN3OpavyEk2p43vU4trZzIBjG3t8esF
On0asjNXPcDSRmpkq9zJ+ldgAtgmbJDRFeZG/+rIFmdoUjT3pl2VT3h4NmoMDxwX4G/IxJFbJvrs
6JVx+QjOoxH/q3gk/t8iZGhH+6HS9LsMt38J5DnfBEjDNixvgcUXbnUHhH+5QV5c+xor/dGcWD9d
qebQ2KiiTdbL61C8s+fQfGL9nEIbsF0OvHkFEM/Y2nbZRas4G0zoPv2zHfUKOWtRftSwOFuBXpc9
siG0dyFzRmRUuwnyJ9N0DU7n5AtOyM657Zg/W3BcFqwpvrLBNFe5peIHoXFv31RWszfiiWAmdNtV
hezUv6TrbsuyTvc2QNPrsAQYOWJWBBmFzMgPtkz3ZLMm0D/V+FSjpk4pAmSkwm7Dbxyc1lsKIRNE
JEErY4EiEtrOyAgAUdSBBNaISKEP9F82evyXNrkpkGwgkksOdei659hpsOvdtJYOlqYumB6BWl7c
pODP4Fc+sOk7HQqn2CstH3Fn5vVvuN0CHL2Lr8LMKSyAXtVVGCjXgZMZ4k2IH879oIMFIeaO89kx
lbW3Gfbmo67czzG4JfEn6fs1Uszdz7UmjR3WhsG6GAz3s15DfqHJVbWhvnqS6Furau0N9c3CEnhg
KGBsyZsqLEOqIoUC99TXsrG09YAY25EXqST2euhA20nNEqJxa1sHMEJ6bb7hOZQba1Hj/N+Mp9u0
6SqAGfqvag75JmSbTTcCSjPWlQy0PYVT4Nzntju1xZTiIQDvxhk86INJKVeSru1UxJxnWxz8RbPA
LTl4BXT7VZuMAIhXPqmxECcHz7ptyyzjQi3Iize7Alzqq6TvwYc2eesPbz95Dei+X2m4qLjdFj3E
Rpb+fIrAgQjeSx+jS+6Gz1XSXff/5/ykCBObsbXNkcTiKn0HAE3zGrUZbpOR+I5D9LF+LeTZCoPq
JS3G4ZL22l9krU1wTjBhm2tqIo1MgFFI2Ie5Tzw+9W0TPIxZZX8yQY9KIyees4rqsFLJIYXMUTFJ
TGR5+V6oSuA42IGIyOLAPhCCFNTW2hosNBTeM/UemTpRcreEU5NCFltYWNDokVgSDaX5hVIVUgYS
bZEG2Y6arts8qWZi57I662GKorQHD+SYV1GRXc1RQ+RaD9BvmMeiKFfgYCD2vOHtI+pjrH5KoaAZ
KYqa/46izpkbXfqh29kTrnR50EhP+Xe2NgUsjJcJJEY+nkp6SOfnlYwVPbqL3/WcZh00+G2hYefI
WHIJ8G1i+x2Qss+AMj4BYMnPKtLHZ6SxYvsXpfaanPXoWA9tNq6jBklZSGBqdJAY4neYvF0EyAm2
W+Gqi6ZbSZ4UADdIqM9PQ1ngPl6PALXuKLhILOsutbsv81DTtFWemGfLzv572tk5RTQ4Tbya2slc
iEYNmjb/I2iGafpWgevYypPmSF1/9xnafPxC8c407sc/3+3y+F6F7NBMQOG+cpoT1aqp+WdbFyHT
HgtM5NlN3f6/+v5ujrzC9yBP0mxzM7lNeGbqUrg9EEBajUQpR2DZ5NTxA87JoiccAjynpmu/jXqm
47x4zHe9csEbUWQJtrYeh2Y2XqE6NqdPVAAYl6yYGYt9HQvcUlZFdORgoD7n5hg9lRFUskwt3pZT
i0w4BcKeMAlMEOFiEBm3GvJO8njthftM2KCRs9piB21H53ve1j9VZNdvQ1opnNu6w7Pm4XNkMisu
vLagAQz096kzkG/Uj4A617jAvXdt/HA0sk6fKgt75iYtnRfR66CNN0Lxbey9uxJk76H/v+ZTgRqf
4zRONnVcQM3XakAROt2HBdWI1x5VQen+HURxcuvZTn6iguxU41n0K25xU835iJ7Hqnjcb3IkxzNI
dq4MFckHm0XWHtLaxh6gk/yhyThbNYWqvkKC7IBfO++nKsa7ojT7L9DS01YRJLwv+BcmB33sIO6r
R+Gu7LItbpS8CxXGhGpuLY1tIJHoYN30D8eYxF/BUOVAA/6XveyC4O6fYwTTIWTk1fm6y6L+LJHK
eh6mmiuhapQ35g9c4ZjdmmwUEnnGuNOl80N2gYAG0Ee3CvLgR6uaEMHoOkWQr2kLhC2jewD70MA0
12KP+wEZX8vo0yehkMwxgIP/+DzUI6O5lxE+uiVBCWIXbHsHgOww0fQxvKHLrePHAPN4ie5mqxJL
ilXoQkpGt83XvAbDnS6s4MFpu/wSArhLLbLjqQ0emNVtPQPqFCAkcjQfO5YYYBPGDhRHhY332orr
4OqvqwwxkPYsttgwOKslJu6G8dCPmgCxC2YjB+uR1+EF3nZu0fjMyXxD9PWFJqePUcjo1RJjeJrD
3GrYmzqUDJIOuld+6wTyPjOfDOTm4BkJrwutzw6NC1HKG7ubICciFxzrq6lDZjU6UngdyFqq1kPC
+scoNCjgBva2DGPbXxxgkup2dRqY59EAfG/MTHEvdbM7RyrRVqJO+Dfd/OGZZfC1tA21ccogPSGj
nT24iWD+0BnsG7Bkd6JqrRfZ83QXgLxn36hMfdJ5+yWaRlBaCWrRXmJb1YvugORPMDjXrXwDhfMu
H4q/sSl54qDweIgL5AmIFmLzY8XGbTg1ydb3xrCTIw5C2t4yHyhYM4r2XIhkRy1uAVFmdBy8iLIN
jsDmvxeDx61sQvgHR/KYH25qsnIId/FgPtx0AxLtP0YZY6R+ImUGs1xV58Ey3QQT6j+7kqenTlRN
+/BRAN+1pTidq5/uKPtNGAztEfj59uhMBaTYsDWgKnjeUSW/oCpFUZv8VFu6zzGLe4m+8sxjXs20
zEw9bydahqOazcefEGi0A5BDxqa9WbLT5oS2rpambyk2zJ5sSnW7ympLTC88LzFzqhsZIyNHctt/
+5eJqEZj8I95Fq8xgk7QBNP3qqiBBs4HPH3MLKODVIbYcaGnLxDgBJORSL//MWLQRjlHDHn52cRP
0L5IPGS1DlX71XC8J+a27bMI6+Dkgah1jTvL9isfq5fK1N2nsMBW27FKa0X2PJFfh0oUT5Azc+8q
W+tXNM5oVz+U5fDHJAAncwZVytluKAuUrmkmHwdj/ALsfeqDaq48UuF81H5nczKzwfMzxSRJ/v1/
nAQa9r8OAk3bZSZyx0BTik92IycqAIv3gqHxHrEaqO+grS7OEMMQZ6qBYeW9lgK8JCGduCf7f4Yx
9V0OJfiWpiGkzitojadMgLgUAylZVse6wH3D1FrsN6MZyALcqcr4ew6DalznU8jSzbCFvs4yEMPd
OJYm1Yzp6U2jUd9cfRaor2QroDXytduzfMeR+7meubBVaG1EP/2gs7p/khCYKwzrRIURat0h1fKN
ARmC2SStMkO68xSSpFaKTPkPl4rD+hQbaw6peZzs5uFwknXW4UmZqlREqol2maF9Gtv83UT2IjB3
kWXExxLrEjBUcKs41xr0xE2g4ahFRa8hXWCdY1WHZLXyJ37lm52EINSZvFWjgzGN2hxKGFD7hNLN
PGCvknInBDLEgyH/PtRpfmllql733Anz1wQ/dxcRsO9dN6pXs87CA7TBB6iywFlwhmymFiLy1Cz5
858fRtP517Po6DiMtk3LsZERod8kF6nCHsMB8NlHVzhyfGlrVzvaDIk4pAJZalhWYBumdostTD1o
T0A88t0zy0WO0KFMGpedK8UMHKyDNxqHnZ1vmcF46fVUXn7ngCB9uRdlmWPThJPf0MNpMRXU7Oj0
15o8N24WYgcP5ry3xQ7ttxA5cXl06HCLc99MRY6rFKQQ9PqOmuBjLrd//vtZt8lZTHe4xQxkrDqe
aenezXfZyjs77szRfLRD7zHBM3EuQbZ5sssGl1xTprKcXtdUNAb+bmAgkasy4fEGYqvGS+c0EHsI
tZ8BViOuEZpQjQYvVWTm0bNWBe6Wtbp9bK24PzspmLdcE3mfVzi2GX9GUDSTg6TPJ3zaAlcjMJvj
RPU+zvj+Nm40WQh8NbdWEVc94GvAAAShyE5ulOPdkWvQAmZSvGRN/DOuzeCnln+OhFn9qEHaDlK9
ZIBcSj5uXYHNxZ//sNgQ3D6ZBncMb3o0PQhhuvZN8pSM4qwvAYJ5tIuXVojkHsuD4hhHYOuPcxz5
JuUQ+E6Zu9+QYQ8ibPwRZRi8VEXevLo9zvwcPQFiGagDP+kD986MdZxzBxno5hNLfiUbFVcxc7XQ
vzTW+Bwg8QL3a9AGR44xthOa8YI0jWivbLva4SLJfW3aFNDwSR4cGdUrLEuCuwxkzRcX8iV+lvK/
IRSkdkkyKLYSljMc3XAcjlwVA1Y/OWv39tQmIxXYuLpQ0K1xS8Gz9y6giCtSoPkQ2KRBibflNJBT
IRd+5XWh3ODx477bNNUpK+v7gtvaxUAeIuDfNY+xf8jaDRC2QbopUwNXZIF9dnAOC6YtCZSS16k9
QJGVP4d0QwGxxBCJJDQOxRhFsM9qbcT0NQc3BfJXz3rQtptcDPHKcLlxpoIcc4wCXZ5vFkG1XdxL
DNXKIsQnd9Xpxk5Nr6/TY9nZBxqTTFTIMgKyUbdDfZMXvYakOUx+E0M2LGpGH6k3oKCeQsq2Mw51
l/xwHd2E8k1tIVmiDE98hGw7LvHVpygMlC960fwEKYwTp80PkMVy39Ki8qTA0K/J1agDvojrRL33
QQ+JnG3VuVB+D3gLbSJgV4Iir88T+eIGub9q5eVjfQ4Trqc7D3+JPdg5PwddXbOjNrT8LjKOc2tM
1I84jr4UXpwgk4d1uPYUw6XKQW0atH38GOtQA/O4piOVs0pwjmXln6Cz2K4klGVeTLuBYFjpjWfN
au3toAX1rskYvyu5Mex7XOueIAJsH0yn9w65VOlJ2GLaZMifIWsbHwIv6rgUuN8Hu3SU9jqwG788
ePyF2i9tqiGBBRfwVKVON+7FZoIiHIupabTMDIT0F9ftQFehV9WrXnP1ttsy4NUnn6uL6+rzLh/1
aparqqB/L3W9mvAq4KpKYy2zJOUYv/+pFuPV1Fc9r/5Zv/1Ay8ggu3UPf369Gs5tbirDbQDDT76B
Au/XW0gcfhTTJgYy+VGCKtpvqqa2AXXNxNHSzc95IvTLbMOrOdr1hQILZQxq+U0dJfraEbaxzoy4
O7gJkrOR5mLKYWWBCPoB8r/2JcaWKwsMfF9afEk0rQfkY3JSoTQeP/CgA5NoC0KBDzsP8KaRAjsO
so1RXCDPScchYDrExX4JLPOU3wWc74J0msNGiq+vEgYKGxzh4VHNXsIwRk256gWk7GKVgsH8JYo8
wGGcvnrBicsPj5drIvieb6LaNF9beO8BDuOVj+ToJxtkIrWNRqgFgIHytclKqErRbVVXRu99KJzI
wBfbzThIptQ2FIevoLVq7bTY2FnanwsFdHrjBMUaYK/ufFWorp+bFIJLuWJtTj0ohPqOHSB9fl0b
7yN4TmJ3V+NQx24a+6pjq+NYqpwGDyotXGmekVbxrsDhIghNwEyC253A77gCRxowwBcNZ4Qoem9v
AglEdirIHuUKq+xSP0imuabvBll8Zxjez8gwkfCk5WJvJkwH3Wap3yucht+7KuanQIzbGzs1AxP/
RBDJt2vqQEU9daVayAws7/TgpHdILoV8T4yU2ygAAXI0aNAiVfjlBJjXz5wMzalIIb01Thof2nm2
UvXKhVs8iGvHAB+SsRNs8FWHFE4NGPunqoAwCxge+yOw1MZT67ZAgQ6gBa6SMV2VNbQVKg9MDXPb
lsWqNsP2gfp2PS4NC2gt+EWRAJwkWfk/MK3OvzaRjIEgWOdYIbk2c62bhSfuAUAwk6XWgzUMPQic
W6g13ZEUrRfU1ZoBCo6bctCxqJJZUAHOBI6RQMVCttYMtxnwz0hF4QM6i749GIClHEjLlDRVa845
OAr776R5SnaqIVMf7JZ6EEG+cLQ5bgKhYgO6dfD+GCAT3Rai+wZg/y8qn5nhh7iB3IklgWpUzKw/
S3uJyXDmDQZjrB5iTTyMk0xhrGn3LC6SB2NqhWiRj1k1/6zZ0YXFuph9U6syTWvnOmJcaYnt4R2l
ddBULwHJTEuxKW2z/5RlDvPxBqz/UlZxNza4KQUxNnSj4vZvEKy88gyKPIEOzBKOQJonzQiS7djn
2p0Rl2L/55exeZuQzhizXde2vWkHpjvOzf8lCHaQkFgH7WNmN4Bx+FEfIHelNTaBKxpogEjnkIZe
CU3TrLzInI9rw0rli2dp0ve8Kv9huM2qhZxQ6HOwOas+Hv6KlLJ9Vvb2c2jgntkY9G+OA3ks3RXI
B/E8DiZb0eC1M3T2Hb4+VbFOsghPRaiOpq1yrJqd1L6bg6Dx0II/FPeOWuf9pWJzIxOpvoQNxzZf
1MHRY1r1AAwV1iIa7sbzpG/XcxJIOdFJ4P6lvyui7VVeCHde/vxX5OzfP2mmY3JsZ8EPqSOR82Yv
64V9OJalGT9WAtRpVQHG4cbpnwKVIiPACuuL1zX9qZLj98Guv1u2yf8G5bgCb0YqvtduKF7zAEfu
gVkll67Qvb2d6sG+dytx0d28X9uQKn7t0BV/bs937ILvA939rlms+WJEHrgy6sg7FKXD3lpv29iq
+SI7FR28tmg2FJXI/nPdMYmDDgZ1YIYNctrb/X1oRrjDV/qIhJw4X2denn1KoS17n+fNY9V56Scu
+vRT4eqbutfCR2rZUpe44OXNoZkiPLySdw5udNbUQRsVFIhU9UiDUQfHmnIDQB4GYR+8tyeMsm6p
8j5FVh9oJfiMISZMsRHl2bpTrj7jkymWHBoo1KYObrwbBrzubMtKHrEySB4Tqa97/PpD6M/tw1WR
JA9CIn2BnLJpksc0hDCLznA3g+NZhGieCHyGbM6dmNwUYzstcl0DL9nyahxC3FKMAFME7iScgRia
jrlgSnI93qzmcVycteyDSIEwboqhCQe9DI4g4HmbP0001vm5SktkwTb9wzubfpK4ezMvAHMoFVYi
DQPRvWEF9/nUItNS/M429/3ohjzF4GS7MjjxWNe3ytYcX0jmfY5VuzLzHDSCvcsPOgjA1vXg9G/x
ADCvAo3DmcLyCFRVkz1KdX6AhgoeibQ/LtBfAgbPGF/TwcaSad1f5AW/c21vnSBOQL2Qv6qY/cBp
D3/MmhTpAKZqVpQOPdk5kPe/s6d1+Ft74EBWxGhLqKakv0h/dR5DwCVMLjPBL2jAkHzZ5lNaDlZk
/pCU3n6MXIW0nKlNfL5aCoytCWmu2eZEkcJ1eRmvkXf9A6po2lvW8TsIfqqfmjbeg3m8e0uFBH+0
VQMEX7kRDvesepvFhf4p7Fnig1MbB8WMfW3izvnsyUb5ZdB63zs3XvdVNElcVRFE62Lvr9DDXm5M
h+STxCXkpgwUO9d6BRbgNuj3nufGF4EklLWLE6dD6pRvaYYEBijD2ycxUWtSjWxuqJBR3ukcm8Vf
DjtlOW6ipi5zlSKpfTXOUEABarBzvGU/AssCiRjAsK4EHWZG07lmWQU44qQqFXUGZcpE2UiD1sss
Wle6+QoC43obj6N17BvXOsaFtI/UTBSUA3E++qstNAPtdgqaIz/6ROQh4+KmZm3VuH6rvlRG5u2N
6RAyGK3vSZlmFzqD/BHLIH2NcVV28Tyw10wRrOMRdLCqfk2HmDxxhzX2z9p8wumiPyiq0vf+g21m
uMzr80ugEtyNn00bYl8tjh1jyPWEIF2gwtQtA5vFInxvJ1P6XpYrGMmf30QuPW/ci4OGoOYy7KiC
YfXnXyIc/N2eXXEXKOJpdQbeHp3dngp6YLEH6k20j1EcFjjpKGxQHklZfAP7zrqYFI16nn2qU8d7
HYtkWIvR0qDYyXb4AQvBIYHCdIuvCuRbB0eydxPZrQopfhXrsvWNQzZ5eMRl0dON3YUa1AV6X+ve
g3YLjVHH+oZHbA/gK7Z5ColrAViG3iBM32w7YJ931Eyc/tUzKu/B5KJ5yhz9PvLK4q2NgBYcZTpu
qFlEZe272PXesyZsP+PVuSJ7Bcmr49AkoO0crOKt6EEQkeS5fSKvJVY5lravdRM14DeOdq3AA5yt
Y7d/FLEQu54NUA0Ct4Z+Eml7L0AJ+ZB64r1ooLTn20bT7QtbSc9Pjc47gNf5G4XMtsgxv7plHoPJ
aApJoJ26R2Zd7ctprGVAaTVnp1DJ3nD1T3H7f5R9yXbkuLLkv7x18xzOw6I3jHmSQlNKyg2PMlXJ
CeAIkgC+vo0eWQqV6t6qfhsewuEAQ6EgCbibm/mAZ2fGfe673UmUDQPqlQWvRo6MbROAbAU5bnVX
Ft6bY2fha4oqwmWA0sX9pPE4CkGx02odvILNzVuHiVgDdjotrsFzkYLtiiLmKUNYz7f0uKHmtYOc
qXcEAmRDHV8mQGiUx7zIkX5GEHmX2/pGzGXB+I6t4zDzqVDzcjY2PqrSzHp1tVFHP/vRGR0kk3Jr
Q0qoX5Vgvb6fCt3eY7VX75I53h8OCqy3cpjGRWdye3Npe3xchBXkGckbxS7jtuZnUFNCbA/1OOCE
DhxgSUVWHay087aX5ijc+tghcgCC6dmJ2nQWJQwBzbCFPFzQzvzTc/fFM7MGvW2bTMeRYxmrJGPT
i/SCDQF7S23Z2AiO2V3bFuNeF2YXjxHYerC4wH+wMIIbaDFYyNQgTACtpvxHKNkmYyiBA96p2/QA
0W4jWbFvdaeP5KDHlIMFAcLF15G5mRYPKLbE/jPFJmh0sl9W379UI0teEjZ2IP30nPsuAC8mwIrj
yRFhtzPDlO2QT3RPLtfOSoAc5mEMQKnpTW37miMe0Y7YdDjR46RttamzItyhOGHpDbp66VIAXXXT
qQ3KePuXEpAlLzSHtxExzKVZW/xgZp0F+DPyrB0f3mStndhEoQhiHum4wPsX67QZrS2KJrOXoSuL
m6gDDzTqqPb5yKLqgHi66BAOoL68b1N7KVx5DkKUMHkZOFCgpWdEQC/kHPgV41ZD8ftthDLmYnLs
4aa3wf7fc1TZIPJtvwWGOleJbTwyVC7vRl1Xa8+IzO9BcTS83n4rQkA/E7GoUB4AeizcVxc9iWAs
0lVnsz7OwFEznKmHjVC//u4nXXEosx7+Y1X5W0dbiD3j9buYsPOYoES3wd5VzwnboN8rkRv9u5mB
0tUATfJisEoBWpiB+Q/Uj40YXAefn3vN05gDEeXLHICxwvMezUq/NyxkkLZj/iMA/3LRpGG5u3QC
4bUCujRaQe3If7SckO+qvpsW0ezs5UZ90tLCmw6twO3Kex88FzSSTMCF/vOVwghPe5rL/G9Xotly
UO7+tytdHBigwh9/ExTH3j3UozLHN9d2AxFddz4YKFG4nCXghQWH79ymw6V9ddKo0f3kXqvFoPr8
k4VGffICe+3iQmVXdN6jj1qKVT3rTGNrg+rCMv0m2iDd/9XOcsd4klix/Sd7D1LcvdNk1crq0p/4
iRpx5reQRAkTzJoYL7XAPi/qc3ksZjsoSyGF3eevIAlT/8meqVHe90B6X/wHbF8sgKUAqzczN11w
rMnj3ERhyQA1ZLBO2SlbW66FeBC1rWkYjsNU4eVGpylJ8AjJUNRdN2uyOVXJfncz7WMSr8tBlZ5/
HnfpIHc6dE7SrVqobIHeAKI+ZLv4kEbP5YpcZ2+Qki83l89Cnh1isLgYqkQ3VZ/cXyDCeDP1KeqN
OwIUk40ObIYfX5ufbCzfpJPR7zhUgUBC+r2viw57tah/CaHTpbFJRDls697gyVfHZHcFd1ah3RZb
bnbiJeoC7KgRLROiH89A4L0hUy5eaht4y8RykzUNakf9wqTyIc5sN/eW8m+boc9R9yeqdV0wfaBD
WExqO+GWoFbWAsJVDhxVWxKq4CgnamAgKyi30A4n5/dAMlZtBCK00SiXl0FkDJ0eggs0H97izcZD
IkxNcRWy75a2mluvnyykDSHaBc4KJ12NoD9eMLPiUDJF9/WALVyEvVrfQOepd9NVWo/WshDNCG6P
3ktXExKUixpExctkxiOVqN7YtGF1DIFPdVcRxIf3DiSB3BV1owgdZc3GV+vImvSRHGhAKAOEe7gW
q0RE3sYM+vHODNxfkKmQ3xlLu4WpDHEi8pOh6urlBETs0s/C7lbJ4HvrDcY3IPfzfdhDy4WaArQQ
K8AMUQMJBc9vgwM+i6R2QTExO3ua3Y5Rxe+UzqMnaDN7sxNNWKXed2rRhJ5Z+Qtq2sD1XSakptGA
VRCi6TFNSqZ50hqVsndSjtFT5d7Qlf/6KacIqzaa9MunpCZ0cYtPn9J0UECKcofLhC4yoG2TPv/1
U+aZThZlzkfId2F7XlTi51QyvaYdO+3xyU5n/2KT7deh1/F45kLAyfOQMYhqBTITVLQNVosKh0Gi
IFel7oG1Eon9j16DTbMaJS+M5cKtxuZ1Cnx31/ZJsGzLrn0thuYXYLB4G+dKnYsGGXiwTb82A4uW
WBg6O2pu8Wj8PXRMCuxP56HYDvzyBibP4EWbduAgbrb4Aqz99aBRa7Rv2tHzV2TELQnhBjrNhFl3
UOr609+yAA1OBMKi5pg7YO7oF5EBQkdIHwNhWsU1Qr+HcNYcKnvcBkc8/SESAB7/dJ0ylKG2Kqo2
sgq6WxelSluw0OI3kUHBOgY6r79tWt5uJwaylWzmlJCaoaeWntiiSq78baTR5F2gWB0P4yK+ONIU
cgo0OC0yqPlOCG41pX3HqqZ9noYJ1S9Ao+S+5a8K02U7iA99shcaKGvANtnOn+0ae1hsetV3NtvJ
f/Dzdg8IbBgTDa5AXVRuG86OiHKvzLgKjzug72Z+mw8XIsp1SiguOExg5RCjWhcSBEswqlubIuz9
ZVhY4RJrIXEWmSPOoD/oTzNfYxLldgTcIjpCAQUQJO/NLXN6cFXmFuuWQQ911Vw2R8FrjjfUfDo2
AkRJPnJ0ZHNVhe4WX+vyk2eWqCNy03pL3bX2UZU4D/7qPYZsWCAQXC3TCtCTmPo/ndIgGm7VQDso
+4drCA84c6UWrlbDlpo6UA3Sy54ZU7OqfWQgwu9+4In7L/5YTXsP5hj89kcOOl+gyK9Fdkr7Q7pj
kdK3aekaoMrObmsn0rdkokPoorgmRN1nfLWRi7Z9gHnBDrekjuswPB2TGD/baH218XlSWVlPA7hy
99eZhKzNWxt8KpCOT2+uE3W5Hx5zhMavJjpLA4dBAt55v05Nds9HXFNbnVhQU+dA+ENpDo9jJT11
mYV66ILOOEMWhTtsyUZz0SdsVL4LwP57vE4fmty4ybD7+vhayJP5YM3KXfXpm6KpDYg9bZCJ1GCI
AVeD2aXRvuAMoGQUFr752tqNUw41UVCZLYY+1e95Y+SxYwACYwXQzg4A/D1nIQoRp94A6yJyD8fe
Fu06s5EsqcOpXdRtrl/NwblvezWlyOPGqPzNQULkA0ZTNP4LmAkUUBKWdzcWtb32pwAS0M0I2TLZ
iI0BOOpZdmW+rLDVshpXbvgIcSXXngorptNe8o0fsfrwyVbOPgrs6GZTuQdy62YKMrIj7N2sTQiF
YFepF1EIKmwkkFTMm954tZj3PZHC+qmLfl8HSqcxAhGIP7Uu1MTTXwJYDpApjdk+AUH9z2SsvkfY
uH0XoHlE9Vtm33TgHDBnco/AqBqgKfMhFkTNQcaSwu2WeWOUut0HLThEvPkw1Kb3b7lB62v4yUWF
uetauI1s2/lbIsT3slS7QSnuwtZ4IsZ/YvTvZ4Z/OmN5WoD/WnlIJ8xlPqB6OVz9/pPtOjZyy+6Q
cJSt1e8dAK5PMuyS00drnFtGyd9bBPUufXOLd72CQKzAZeekpA20/RL5f2d9SVlW5nAEOv2nJnUH
cFBs68Fybl0oqCyExc2VD5G58JiqNlj184f/BPO8AjwvxtxKTTCWN8aqSPwBujhGecqmwLvTbv0O
CQ7rDirAZYzVTnNUiLGshDNlT6ON14/o8YrNvg+lYf7R8KGJixZUSqbb5eu+sJNDynn4L8FC/2/J
P3fOV0Ft1rO8yPLDL1kr8BLlhdGPzV0P+oAIq7jKNB/60fqeFZr/LELzVQ+T9ejh79hM1VhsLZ5N
j//kgL1DcaNMpz1WEyqZAAMbcGPixUqq1PS6dFyBcuIyFOurrQU6ate0w5n7qIqreA3Sl7xwniqw
ksccbNYorLftS/PaCz45PwbWaA7HibNhHKVrFPc58rH3YWgnO555Degr0KSOxNX+EjlQZ3W1GVP9
wxFteyBTIroUFRILpAgQCI8qD9lrmftglsRZYmoYh4/2tbvrxX1WZagkhMDR4Z8Duq7zNzCiBxSi
74N63Q0iiLt/+Sdlwi0KS7fjuTQRpbVn3qZmAL4tqVuwrQ5mGQJ1lW8z4eBGagcoFl67E6YzBziD
3joidLGE0Cyo7/tmWsrCHB+yyWf3ynpFzGp8GJJqfBD4JhdeV45balqW9A52H4FdbO71oQbyAKJp
EA9n0YlGlXUTrove/IZEUxGTqa44v7e9F2rQdVQvP8+a4dW6ZBZYiDKGH0otRCviHhurI1Co3ZHO
irkn4uV94ZXJhloXPxpCbfILpuZ7nY0dnrKGWjcM1JwNIjevtuMCAc36Z2QTh33PTYW8V2i9pob6
6Vkdu3ParL1VGsEJdxqs10JOzqKD9ssBvBzsqXSqLc1D05qox9ok41NQ7Se7NPS60FDjUIVbHQ0D
ubCOjbsefHfWiWx0qLDBw5tgJv6YnS/jqIcGV7Vj9PE8uiqjAULJ87RNUQVbHUDQWTEJMVvEClUt
hhjhNeNsdIN3qFP8F6kj5D9SjVI2O++ztVN5zi5yC+fhPwzsLcc7eEog+t840/do+hnlUey1Or+h
OrV2luUAeC/aTgGKq661a9QB5mrw0jLcrV86/joJdfrRkHydpHO88lCH5XcHGzWJkvXnQaNaEYtp
BLTmxfFsH2f7NNvDv9iv/sDZfvK3J9d8bjSSPEbAjBUbo8s8V3+a3+duho/NkVf3vIYvU7fa4Jmg
QJiHp+KaiJXCj57MndSOSJNKMYLqeXAQSk+PbhY2z73M1Foyx95VWZPd89Tp41x6/OeHRxSgbJc8
EgRy7isL8iTkAR7BI6KK/zBH7RTLVLJjkUTBjh6RqF3rb+mMy+obqrWC3WQZY7aam2x2k9ME6qQP
l082eqh+DKsNBpa9EDvxVYJ1FPR0PC8rlxcVTUhCN8sCRWarlFQ2mdHy29a9J4YlEtUccsnPyeyW
zW5MSO8E2r0UMxaRAnRXqBtVR8J4aCs/3YLzIsLuSjfGPvzrwQ2DE1C//eZqdyugWkGUmIKLBrwS
e79loLjt91kHRo2YKJgJj5/MPC4+0T2Tkdp0FtanSY3+CSJviWOVN532nJsCaz0w2UWpuwzsrlyS
kQ7AMKMHSlve2JU3aQEWPLIjdw1SvHkAc8btOOS4+kcanvbklnI8JEaBs+jiyzmZuWdwABemYPXP
e3jVgLi3G0FmkllsrrhU3bDUjukjdZ23Hqhw0W6NEVK+dmLEKC0CaTkkQUAGMspYh0a4sssaInzU
pq5Rqe5EZ3gWDocwkouceqkDrPy/e6mJetD7zk8ArS8Bl8znG38+VM44V3Qnk7lAPWCyJKPj1/nN
2EQ4FPGEZSKe/x6L8wJLrwWAwuCZRfSMlLIs7VZgIajFhpomUGsHG7dgnEFd6j5xTknCRAeyQJCp
XA8IzrfLKvHKRWp8dAsmQLjSauw2yZPalzPtznNU/NEY024TgUh0rwBesWrE2AOIO6XO0VTCxnoj
B0iSThHMq5d1a+mFDRV4lJRe+7vasY8tao7iJhnN1ad+gLr/HF+z/D7IVLX91E0DP7WRhYwnsPQf
mEdVq/MlQLFiXz4MXREqj8M+jVxkXT+mvnzKEZTcm2DyX7+MoGZDfwgSmunKrrp0oXog/RzHt2NI
KFi3dHDMITkVnRsL2dgXE9nLwE53Lcde59rRzS6+6OuVrkEbEZra9YHHgzGoIlSFqBGw7XlmVIu2
8T+vXoK/1fj4oRk5juvZvu+a1td6M8n80u6BJDqD0AiVyxDvvXUA+NpOXjhhI+lDdK3S0bJ0++Ib
jwDuYKia+COFVCmK2H6pcXjGViN9sa2ULacBT8DUycoFK5EacpVgp2JmGZYOJBL66JspQ3EzyAA3
5Wz2JrdAiaiq19SkQfkfv9mQ+107byBU0B5EzoJzN28ZPlrUl41gbp/76tDK1lhUocILmYpbOkS9
/YplwbjLndrfJ4LLA8LN0FkANQ9yNgPUT3wwqZaWKN7r+g/UOjY/LOlG0Mlp1E2uI4WqYEetgL81
nvF7Po5RWLwbaQfQo+E/Do56VH5WyTsU7U47z1IgMs4BtUtCbqGWS5vHqIrM45cm+Df1vyAE7a+b
BNcPQuwNQscH3sa1ieD059s9io37//s/1v9JLImfONYVjxLkFhAEsI7ZNEGtxZnkeog0Cr5l3r6a
wlmllWk9+YNiR+jWTQtjhFswQ5EYMGcnFZkO+Jqso9foXSC53f4w0w5rWYk66EA6y9Ed7SfuHsGm
3b8C47BHGqV5imQ+7VnlQ2VPW+G//D4t++t+FTsglPlAFg3saFbkmF/oWaE076d1MqSPQdOtnCF/
HEInB/FUJR5S09kiSBo8DyCo29uDC8QQBHafU9BrLwUEfPbUm4f5Lu9U+yB7FHyaIDwgr04LvVUJ
2AwfBzAcnntH82PqVcPSzM3shxPouOau+xrUabtGqWS/kymqQYy8/UYOtYkQiQPJyDOUSPhSMKh2
NLLEBobX907oV/c9y9JtUJv14mpDYKFY+ObYbMmFOtRYLCLXYmebZd0mC3oLQrMoLoEkyE9yqFml
wCRUW3EEbaRjFLa5vQbgQa7BR5/FeCBNIgaF3DMIzwGqqkL/FWykKyx7kQIzISQS2JCY8zoVfvNN
UB/N9mp09SqMxLCT3GP7NpOgIpH7cr4xla4L/BwQTKFmYHXVOlIN2xD9d5v2IFr1wd8FyUH/G2o3
PLygnxWqiw42/thElj9QEJc2q8wB1juZGZBzP/k5RWWFbVh/zi1wW3pg3oubpjQfe22Ey7FW3W2H
yueNkQXRftC5PqQIE2wCnvOzVRqH1AYOKO3a4jip5WB643Hw++lIZ6gh/X1GNrAXIHTu2pApiLgA
6waUHf75uekS7namQYV00Pv//R8Xe70Qt9xcrGviwfk3XG4vmVB1zbNHwDz4oWKefQqcYduQaCA1
VQHe1CyBRmBSFc6J92LLJe/vSlRM3aZpvUAlwniueShXde2O57TE/4zOyPapt/ch+9mN4ULYPHpg
tVi5M7IK0iTqqBXwa/bc7MHNtekBQV5T79CrZtEGoGelXmUOB85dfo9yXgAIFFDQCbf2fW5bN53r
Zw+snMptUw/jwneG7CHrKnX02/BH0lYxG03+lAydf8es9IgEivGtNJvsWBpeEFOTef2wscE/uaJm
h3QRSp9yvaNmlk9/tJXhQuMAQ+cZoTIU7i91pVODeO5dA/So2NXJzIvaDCt6IwD/Wi5CT4cHn35h
U78AWJ0/TSoPbkXnv5GXL3vsrudBniViDUVLseuDyS1PAK88VC6Yl9MEdNiQZG332EdBQNGy6xcL
t7+jOjC/mTZATohmQqQtaF5qDVCWmUz92gxHlBF72JscUK7qHawxR4Ch13UDgi+QlCdWxLPltb+u
rJ920QBMb0VjdxCpt4H2G0rR5/96lAfdXVCGbxYPoMH1YUqk94bidyyviemtMuxLkwaR24dJSReF
DIiplOAjCcEU3oxq10AZFkWMuAI567QCzYfiIPiaL1gD7b4eQOYGOc0aCjXh+B4ZXhurvkyfTKCd
IITHutOQZsMeGTS5gSZQddclmYKqax6+lgO7CXlj/QI1AwBYWfWz5CicCLiRQMgGYTQX+xxgiyQ7
VHhMrzWAE/de0AIeg9/vG2u9XVm4wXPmV3v8l91TJph3GpoAZ3NTmlUQYx8drcjmp4Cap3KysGAO
V752rBdfFi3i4oUzM4tP9/JXkyCXDt0q7x3snAvtTP5b13o2uOxceetkPN/jw0HqHjn2R/KtsqKN
28AGD+HkdkdzPjRdOIh4NAaEM/Aw6gqz2FDr4qKBapiqtJR3SQipX1Ab22vJnWFJdwrdH7bgC7Nr
wzN4bto7Qb83qHTp31s10G+sEs3G03WvZjhRtwbRwbSgXVurborJc1YDUAXPWQuhpvnH6JbYW9mR
UUPoppE7o29C1GvYdbUJ07ZbX67jebm5C8YSmmUpCF0E6GuXacv0PUduzzXaR3pTM/e1Cfm1Acay
9pEWTnCjHogt90ef8/mGyaPge2Tcg1UOGgB9BoElqdtfrosNtgZNURRU3zw+DG9eB6B2UhbslSXf
BvvoCO0vorZstn4CwjLJu2RttfCZhkJ/q618WNaeZd9OWiE8WTnlHkLA+Qm5gHCVj4l4GGoUFUFB
Ln/rERqff13NyMq7Zg4vZoyD1vXPljLLfc0jEypQGm+HOWppg81zFSZptsznpjPnAK8dOmTZEu8T
ZAzHecd+9SZHGsJAJJAXrVxNyALuIaUJEvP5LG3HbqlnvmcKQ/CZ5PnK2HyJSgzmwS+hJEz2kNnV
An+gGxsTHunjMKW7KQ3M119ROOlXaU75zm75tDKyxnotWXunnTp/6MPcPIFJGzRdszPr0mzhqVqe
EBhjD3gwQMcR/hAxl6uQNWUclKkHwDtSIJmdNQutQfLQy2+GV/nvWQ+hKqtN0wdAsO3NOKp652Ov
VdWmOBiFyyABlQantADCjc7INs22fLbRGdnyECKhqPe4+//w/ec5jan9fEWazyiMb5xnKAaZmcP9
XE23OURxL62ZF9zNWntbVtDkJRsdQGOYLa2ZnutqQ9z47MzS1ailQOVLlTegBkf2RaKMJ8E2cQug
cbq1S0c/chG99hO0Tv/VgQGwCu6b2K/s4h0R213WIicFrkhgjKygPNo1T05m2lZLVRTizYDU92jw
4j3okMvUWGXdVfUEwq8JRReS1/ljxEE30juZeysS04utTnjYeCBbmfOqfqqy1MHj0i131DSZ9JcM
rIYbJCuaJ86SAg9vlq6p1+W+3nhQgl1Sr59AHGxEEHdR5WDEqrmfIJuKV2GDNTXuOamQkJf1D8gB
xGPC/XdoYqN0ICn9hxpY3Y0EH/GOfKMSshEBsLpffBtA0h/a2XecfaOoDf6FJ8H/ugdF+NzxoKTo
WWHoR575pZp/EFZuRtlgP1zebchmbxrIta5Nb8geW8ANYsiRlH+o4icKyLqfUJfBF1659Z0sAdEH
WAQVXK1s74pWFItgCMTPsPt+GYKSF2iRlsaDxwUIE6TX7x28Om7cUJfLXHTF93Dst+RrqOpW4ab9
IXNIsoVd2D1Y0vK2oDrYlpYFpR5Qppvg13+DttTjaFnVY9KgpifCNnFFdhu6zcyq3qZBZXgTVuNu
iIIj2Ouzw5RIdwXK2OJsuN3vM2St3NWUGvm5Kl13peazNHmtbQdwDGEXK2JjxG93iDtwGSB16LmP
Nu+h15irl3xCdJXcdGYO/7K8jf66p/SsCNVSUNgysbV0TGzBvlSd2UgjQ6moRjkMwPtI2ft71NH4
ezqzPs6uNoGPkKIMYPuffK9u1/H/KxvA1UgbQMcknUsJL9rN0VwxSG1SWB4K9qgqkay/2MmDbJdh
1L7oM9PptZ+muWg2z5ONpZlA6ePPizASjL6IOQ/pDy8qhAB7eGWmywrJ8X3z10OJFcN+6kOAaOYO
0WsPe6YPH+oB042/k+Lpav4yijrIRmdANUOu+dr+r+OuLiGoWOJCSLWmQGoZlv2qAOXxopYp4qx+
i3rCALwkVcf/hdN8rlL8S6bZw74Iyu9+4CA2YVu++ZWkw5XaDmu3C86V5SCcK5fV6PH3okpSrOnT
FmzqzNtC2brcysSr720fOG3QZOAZhYcbb/m70iNIpN0TAURTUWDX0A3mmaPvJk+yDDgCIEdBkQKQ
ESt+dzADgkjUkTXoyOxkOiNVoHskbHlp7sAh2IPekPcm0i11cPakDs5uX4XbrAPXxdXWdsI45Uqv
gH4fjJj8oKy5dm3mnKhFhwBycbGtWgvlBklwpvEMhFgrnQ3hklyc+RLOYASXS5CN/MZgvEtncn3N
rHVpWOFDmmbGOeoyQKSl8zyWVrCdDHA8ULMwMg1Jbpnsqfn3QahuE3HFwp9XWm/I0Kqg9M6oxGTH
OhhfIBgEeDMoHxGeRfinxdps2brA0KJIIXgp28WEKr5XBQ440JrIfEXBI5Tf/wTmKDrXCedI5Nao
1ZuDSjR6JqsDoYbjLruoVafaMwBUrZriycGCM+Y+INcTFA7BGeb+Crvozhdl8aotA4zW3HLPkAx2
N2PL+X4I09/DEff8PVwH3X1R8lNWIUMDVr87y4zSO5kH7KkoLSjbw5yLUZ2Qf+riy8bXyb1Nq8Ft
Qr1dkLpQ0ECVNfWKRNw58xzjn3MABRQn+RShXtnzwQnkDOZytEbgI2euI6zFUOLA26C+mdoGPxq3
TZce0BWbi6A7aqVA6Qqdk1mAHNqN/FECcBlL5Yhj7wyozkTxJcomWLUmF4ZQ+YHjUQVxYjiDg0w8
2NjczA3yb9Ma0WHUtu+SIh2Nh94Np/VQyPISxwtG8HRHPbDTLQuOtlFVC/pXBF7KFlDDNI6TnvQj
/pId/YNBlZJuZuaEDUUF5+GuObo3WS33VD9CJSZdMWeaAKFYXitOsiSvIOj3TF8DOTht2F6+lUsh
CrE9hZX7e+jUgXfF1/24M7xSgnQEB9vNqn2r+W7wh98msk9zs8xyfN++ADWRi9g+yp30hr4Iq+Ij
koCoKqGvpOuM7M4FNSm1yMNN5J0ZSnFDLRrO80hdhvNxGHcdthNxFI4rHUZ7PtTjQwS18tuyhaBZ
mznqpTGANAAanG29uQATEpOHqgmHhxplKbdZm0Cizy31C4cQ5X91S9sMlBTz8G6eDdsNppIEv6TM
Sfm6RkngwRvaNlwUSQM+G3NKG+h+4/Rru3fzrIlpwOUUS4unclDOZZKLjUaWzQiNUzr9NIjafgXu
RB+0p8rzT9qHbBQYjsJ1IJCD8+YDndkNxJB8UYd7aZWbqx0CEFC9FSoVC94nxYr8kLNGLobGoUpE
npw5IYHZZZDDTi7UdsFotRyQ0wE2A1vCZV5mNTS7pNwkCX+/av20OUJE4EgHKfq89KeOaTCruO3t
ck82OvRy43A23l0aSVIc/ts8Q/oudNI9B7bGfW6Y1qEMm+5bDxYCgA/a1xliti0jydfe3ESc+dYV
Rv4ArpvqZqrASDapoHm9Dg+xSnyAWNsmHao/eBkoIP0hC92kE6DxipcQpLaRWr226Yx85hGQAtVr
8iN7afl+DF53tZxsZBdKI0ke6Ew0nXE56z7OmqzMdjrxQYiblhXYz/p2gxWK84wfzob0hf3Itheo
ejFPstHhzaA1A1Ex4tVe6x6doS+B4w75ZSSEJ5znrHyUEkSN86f/8ndcm9RrKz/fSrAFMd3Ye0DV
7X2Ug5N3UXcVFh6sROZQj0mO2Bz6L0YvcdFFvtYMGb60fw/4mCZ0CrAjS/FOPJJEWtkhax/bhezX
V25JYqf80hyy4uwG0MM2UKEiBzDJ0aEHe97ljJqD3de7QI2nL/Yvvu5cV5ShsHGNSqvP48Oud7de
O4rz1Kt6UXqTA7GgMnl0+mRDj1ExJHwTdkOypqdtVNnABPvDI8SoihOHDujlKXwdngdT8ohip02W
vFWhJe8J8xZgXWA07Kmfs1l/Nggph0YJmNnTn25AYb3IJlwBOoJSfjf8xgLF7yygUu4RBlDQwQXZ
FDXp0BiqW4SCJXOuV9yTDYOkj/AGYNXIy01ushibHJH/IvtWm1P2gKqk8piTPbARKmeOWKZYxUNV
AmiZYwcR+x7PQIk4b5I2y9ROm4UxN02Vz3iz8LYhF7KRn9szDLm2uf2cYAN8IAtNeplunv6L7XI1
MHGiChr00rFGjfwWeRJ1oENXalA3Xts2UTle24alfnsqQDnXua//oM6r/TJDlNQLhKXfkJuFnG81
iPtR5OJeobIjjgqv3lNzMIP67KLkmFp0gEBeu/kyyvH772UGDL4ZT3iRA6pR5uXGR7JspSR23G2V
l96N5Uzr3JDT3hCdUHtk4Ffgy2zuCr8KH+aiFaRXnKePlj369qUFtRn8xZ9b177/3bh6aE1knQyQ
AZl2/hJAqzhzxmdRWPzEMrCdkLkHtn6F+gFo1s9eno7uoV473GHnNN77pTiRFxat4db0hIEkDLzA
SZkDKZB1yMRcpnbNZnx2jeT31ChnZA+2oeRB+VzcTPMBivcJOC2gZM/S1rSwMp/f5GPY39SQ1Wut
tN7NQrX2JhJIb3VBcSKPi3OSsuGgomhdaaDLl5exrQ4QbLdyyBtnpg38soQoi2XYCzZoCxeY56br
VyA9ulz6coWPC5ILnzrgGVvH2GDZt0nT1EeAjud3bTY9eKABQNFzGG0jK/GWyurd58kZzUUDlb89
FGSd5waE5DQI6tj5XTXaoKd/8bEv2Foi2AYhyvTxH1XhYcTG+3LAHRMh06w1qlJnY0qnfmsfAXip
f4+5un+d49KukixauLmUYI/CHDQnnTmMAyZ9HX7t+fhUlwteXejsMi2dXvq7MRAHEwWbEbuJEtfY
XNlV85magHhYv9io44vtY/z/I+3LtuzEgS2/iLVAzK+HM0852mnXC8uushGIWcxf31vBcZJ1ynVv
dfeLlhQREtiZCUixY+9KMShQBDWAfz9HXgKOe9c0H72hLAMQqUQ7GjKgWx6LyCmQHAU2lWzUGMmY
X3w/3iPLBw5rskUeOzCWeefBxS/hyi/S21K0SmWgAmQEn4XtF+a25eCp6yKePHVVFaO6nKgKPKBI
DQNUMarxM8c6ASkwR5BdyXhdrRT/2WoSNWSP4z+rKbIfFnMXa2er94fzYip1aD8DSIgaEbU8OcY2
Bylgwsvdcl29rOw1RGGLDSgoqigw1f3aEzAzy1p0v/irk6vFJvrEPiWx87T8s7rCRaleg/LJpHkL
yz79ylqU5jFuIkGphk5bBjrvp89GWVinBviuwFP2smm8FbJCw8XGPuO1xBJkF1MjdhWoC7c0nZc9
9AJK9wWFRC42Yo61IjvqdJ3Aiqz+UHbhSjOH/kHDceIDarHrAIRc2TbsPdjeHQ2YpFdGV2k7cnjK
S72yNz/ZOUTJl1iyxw7yIhASPN/ZoZoKCkL/upijKW4vraWUcXEb83XVveCREp38qrmygbUXZoK7
B9QS0ByQHxuyuV58s3nmus176/S70OI3M70RiIrWq7bLsksYKrUNeX/VHvmQXc2nr3eXuBuONJdW
zZASW0NU2AEaFfc+TNI7chTfDBaYbYDoTVYt14dHaoiuZQJ/gUyL8brY9Rol/Ci0nfCHgVgiZxFI
+97PzyxkesA8mEP0xHDOHDgzlMqMItr2RtquonEERRRjtXMGJ96tGaKs6oCZNw4DuBkO5KDZc/Q8
7ioUgDX9dxLm0SbffMY5BQ04GDtfZG3XG4aKoQ3Z5FBa4E+bA8iStxPEt5imbyjewjP5uUIpudL+
KXWwGKaRaFZFM0Ak1gvFPh7AF2fpdYrnGYpYKkPi6xcQCoi6oslUXDXVSOD3Wrklm3SAYcQ+DZMj
NRnqgxjjNDWGTgPDLn8lgb60wkyclob9fUgOP+zEqZLOl7aN5HYxLbOM0Ec5igpbbNT71+VoxhJM
c3kDLUu3BW5U6jm+eDqILILFqtu1Lqh5sGsAPqHTQDUBsYQ8yG1ZP8ncqp/A6nqz0ZAcZGvqLSi0
9nXsXiZ9Co+GaorQhCgWdakxBwGhhtiswuPcXVxzaO5GDjZ9o3db4EPUOLX1Ti1Pc/AUZ/tWl9vM
tlCshncqfmtt8wygFw7eqFvGMbhzqlh7wnd4CV6aGBglD4R7q7mrwqMRBCcOEqXHBGJZdpfCm2AP
smU9jh+oFo+ahnsQ4G29fc0clOyRjer2qKLv7yFkJ5ML1cCdETvPvsaxCRonA9n0ygCfPIbUK9SQ
er8b/odp5pAZGbhY+rc2LF663DT2DTZrV8/rtXVt6OUnoPzwHIFq4p/MrPHWAGneqksyUESMw3fN
A651tDvjtbfdYmO0EKTw26yEQKf09qOWg4BRrYRizPITlHNBrJkWkKfv8HKBwpl1Lpvh1oCqgm1i
6Y4rspHXBditXNM4V4ENWG5W9ZjaW10z8HNyEtcCXqfyyvXQKjUn0K/RiBy0xCDLGIF/X3w2arpb
74EGqkwd2Aqmr5sy0s88i7qTJn/mOSoEVmSiRm+KBIIcfGtoeGDHYamfyT7HCTUGhximcGTQffDC
HclmQys3PlKkwDFKCO9BBI5Vt8e44dj7orC9P2IzDg4RO2+avYyi/gh0SmhCmm1UAcr3DysZ2ql1
jRMFLMss8T2kx42AIqF3IoLRQ0a7tXIJ7ha/npuuZ9dmQhXnnZ2GKY6hcsiBX5Z4stt20pw9qw3u
7DSE6jlSVLH5PI8khJqLzoI2VoBP/PzCtakZwLMMJNdBK8buhMq8B2Af+12YlN3JUw31zBp18FuA
LtqPY/JDPexBtigotPW4DEHAijkUSAtGSH+GwbIQeZyu8KE89Guin4J6aEUxc5dmUqRnuCD9ctNm
fgOEDfasKOO/0qtganm9n5wexCtmATiTen/YlnaS5pgFfWjLTRi1HSgvM7HTxqoCSIx3Lykvp+cR
v5+Zg/NCsqT4RIwtCQ4YNQzjMDkDDf8XjQCbQVhZId2Oj6R5BAzvvCANcfY/nFAI+aULIUoJGBMH
fwDIXO0cdK2mamhITR+BfcRTIQPKCPv17FF0rOQZBL6HR+J1XZZYJi5rL97lAssKw6AeBfPa6k4o
ZlSXXlYQuvFlaExjR6xB3hCD6hBfWQsj0B1BENEHUSwfQNSrYhcTzaIh9SiMhu+xZKclBf7sjrcj
VKeFqE0Ry1ec+gDHOHkcQJzQPw1WWL64bvmaE3HIu70wxvJFxbvMBjPMwFEf6iAh70xF0JTWrpbY
wmCpBjxq6Fm9aPErrbFytYypNxvJv8yh4TSaFVjOdXA7vC9GDmcYzNs6pfKQezYuYzJSuDAHY+9p
bL6nxX5/O3S38zL2gL8K3TctlAEmRmWgD5kuYu0nXn8aUgMcXRDqlX5YTNT7IA1AY5mY1WlWBljG
y5xFLUAtKNveCTT9i4YH+2d/9DeZnttf3S40t5WWGTsaxtDxzArLfJNaFh3tBkwEZB9Z+nnCd+iz
1JPoiv8fb0X2PC9AqAIRyovnGuyZF9ErsxPnq+sBICHVu6I3jKsHFqNrOUXGNW70v0o77/YRnoMu
8Na5cTSh6+2oiNnWOlaDyuF8xO7f0RnEPX+tkARGyKdbmJUzfTM5Gs7M1FwcHSKHRd0GdQJ1YgzH
rMd53IquC7TdCBHU9s9JUQ63egPGT+TJ3HOn2fEphhDKaRSsBAfR+5iMeVLg65O61JB7jqQxdhRV
kMSjgn/81zWWhcwIJ2umDvB8noLaY9LGlcCp2AbAtyIAOiSEsEiPKg/HYV/7HJ9sodTNixC+OYJa
gOunGIJ0FFFNhXWhHoVQrxuz21I0pCYvn2L2mSoxm05eSz6mF6rcLCXjD6g92pCPmgpvr30+gspz
scmxdYKGc75bbH9fCEoy/cXInR0Qb2AYE0hdAcB86jtfnJwOuZuAuq0WjsWKuuT32lqcJh/QOXvM
/PWY2ToO8vqPzf+VDQmJ21ya1hzHMcS7/33F/7BYCdnEDLAz3AStBqr0o1Pn3aVxm3Zb8BglYyJ0
npqwbVexKuetpADfld2/ZUXebp1QZ+DoMnD+xaDlDp5pfoxl1L2KMMy3ESTTN3FtY1hEMWqPq2FF
Xh30Q0++n2wGcMC8UgN1jgOyDskjxetGDagZw16anDY+E+bVpPCbQ5SFYJ7LG5A+uSBGOE0atJqp
twwBIGihmRzHG7Ixl8mTrpq8BYdmFV/kaKdXahxIuCKH/lx6DXJzZKqTdIVdq3OebZ2oDyh1MY++
WeLrzstRiOUa8YnkUj7oowzaTnHeHMleKNmrxclzD8oN0jeCGPSgUevy71KM0JqPZP7gpUN1yVFE
F+B5GX8H09Uml136pc1zvKcdAaEND8evXIxXCnBjbIhoZggkb+zr1aVULAFFB6Vi2aff8C1aXPnI
i+uoeq5ZjIdbKhjoH1tbNS1I88F/DV4n9dM449MfBEzQRmnPfjr6u8kSLzTSYpgaYo36ENiPXhlE
5tStP7jCZqj2SZE8FyoRTU0SAag5SNvZUXJ6cVCvM+ofnleL/TxS1ILzLD0tr6Z0vzWaaGdnokw2
uMgh8YzUvXTGES/NxD/mtitfO9t0lZSFsxmrTr4Ccg9G55iPK/KmEGd5wqMmGHk6NQEwmFevZMlD
mBfNq+VUQ2AOrrenWN1Ou10FzPEaSUmcuVT8EAGWW60mydmJNN3vx7x20wMO/sEJD6GfJW4Ct/dN
EZ48ll+CJcIR/BwWusB7temKVyYqVTGS80CVtF2WJgOBzTxscdh6ArfoHLHY72M7sNp1wtplFn4d
fhf2H65lNchIgm0I+u6TPaysqYo3i0TRb+WNFrmjO3elVmBqBXJoJf03glIK+MIBGtixXr8JpDPA
LOq4/lnKDuozuY2Mv8w2UM6xIOo+peF57oIqJzzTWBiQPdVi/+h7+HJe0+RbuDf9gHK92M1DWnF2
q8nUMzxuBlVUFWta0A2N8qyDu8dnfbFC5Y44Ndh2FeBBw8OatXZyIqOhPCMFkZHcqT39MArhqoof
PP5/u8SH1eYuxcbgul+jnjndQub8M5W6VJz5KJGusjNvcu25lPKzUBXJXTb81v6beFqneF8nNaf6
UIGhExzbw1plHD6h1MhGLqlfEyf9+4g46bNxmn3ESU+jv88DcuJulWWe8qU7rY6m5RrLFZV3iVXX
X0bvProbF0CRjuVg6OdltTaF1q4SWbkhSvOq7NSqxrDzJNk2I0SqBn3KTtTz2tRG6cB7kJsPI4gU
potDDleCOmO1hOugNEKZ7FCsvaaXl8Ls2q0ApgCo7kxeyEa9QTryQj05RvVJq7ERVBMc1VDPrdJx
mKfp1XQyoUF3mG3LKtSrI1DGZjkKKO8cyzXoNtzMR9pe3cbioBl0zffbqH1QxnVli9KlSbeOhrQr
fU9dk7p+61uQIGjKm5VcTqfFQJvZtXV00wFQNerak16D7xPUCcFQeENAU71asyHJp1aZF9Q9Q6xQ
UWuDdoXnj50nsn1Wj6AsH0sPMlPKiKpfUPdpYMABEdcjmfA4vsXRkBry8hq0DB7jp8VOa/peizUN
mc/zyatiM2TZTuGEq5AJ+8Nf11exYTe5HmSEbnHLfKf0071hG92Krro43mMX+7KmwAN7w5QkrLZi
gtWbnirlwd+NX4DcLTfdXEgfqpOBD+NRpU2GNFwDNrLBP2c8WXE7nqg3D4cJ0qqLRzPAymVUEo8j
xXEtKkV8rRoa/s5GIb01fpo5tN9j76bSkObTciJy2h041Pw2OYgySlcaqMaw93IuXl5zQG74x+aD
rfejAze9OcJKJggRQicXz2b8ddqm/VJkhf4I5uMNVW9T47FCrOo4Z6fZ1ncQTMQnCiqYId+hkdg4
6jIrT8tU/Xp9QWKRQYIW0HCmqkvEC8C+4ffFX5aQXL6Ry4yhZq17nhcPOXSLd85Qt2ePJfUhFnV4
8DrNPBlJY+1GA6TLHRiON4Vf9E+sY8AG5Jn7ymMP5J5e330pLBGDJSZpv4+duDZjz342ECJn7jAA
d9h/djQlTq1H2dHo9eHPShu+657bf40jHKbn4LUApaDrBxz38MzLsdkstwXUn6IDcqv5tsBgD+ZM
K73dFgjSPYAPGWqYwNV0yETtPFuGqqXv2RlSi85zE5vOc6VEJo0SFY1phse2nUTsKUteyUdRCc5H
NgKkdRsKIIdVDWuwxiaPFBGhUmqvWYUM6CJk43b/iUkUxVA8vmW94+QCy0BrUESLCrmVM0AemYZN
C0X1GKery1Xs3IvWYRFDc1Pd7mjU7MlnL0iGjyg3GMGNAdJg/sbGEPvwRH/iiuVC5+Ad7kIk2vHO
B8WHJrPde4TVdmmAyjN/23tpB4w61IpwfI56FuoVUFkGrKPSAhoiPy9nxxLXoizvf6E2MoAnv8cH
uwD9AyVsWnBC4OQOY47fOtAVY4PwWNvJftRRYM68tF91PE2/QTHxcRoBGHUqECpPiceBE5zWzM/i
H6Grf+mqVP+KbKO3qvzWfHXrblq3k1U/ZmAqAkAeRWmCj8g1DWFxYF4gqoTvCQAJnOoqKdP4zY2T
7JRyJ1qTva515AuEY11HyJJAsj19IaSPXoTuxpAMKok4TMqczEGdczZ+9VHA2eC48HsLWa+1BkA1
/t7H4mFI7DiolSNj0wlwselzDkZA7JX0o5GC7AdAEgep1CZ/cDXzIdFy59Ubqua1y4JUDcjSWfyM
49zwoZCu/erH8rntp1Vf8fzV0aP0mhblC41aZWIjWyO3Wz/hWZC99iIGIsPh7FCbTf46pWmz01Hn
vqYJrqjHbTLW8Smd7OKaWmYPTLGdbRx8/JtrXxPFFUIGfZAqo5lN3wov/ymFxbN2lYHAa9WNnbbS
m1rfM8Im2YcKpbDPpcIdWaHp7JOq9Fa6QipRQ/F2Pun7RufAMlWn0siK52zCocqIFKCduQGqDhNA
jQWO5RQBMTU0jIQiIAZ6AnvRmqGbd+PPtmhReagCJ+Ug7928fx3OS9E0Wg+10D99/UdrKDY5SJIz
u3CPhq85H5rFhpy5A77H/ymE5v6HuP8Q4oG5ZYcN7Pk/xC6XlRNe26t5/Pc7vVum6s9GM5hH1wAr
FqiSmxP1qBEOg2SuaqhHtnK0/G0qs0+L6W7q4ribSnF43eOwdVnZjkD34hp/dXHCFRkuSjsUfxxX
DfX+f2x16a9NCEscKrf5x3JQSHJA1530G8PV+6Buuf9H1+GrpxjCH63DoTFSF1891J6vu6EdHqzB
yA54vJb7VI+dx3xsr1kvz8LutlD0Af1WXAL5XGmKnonv/UlzwGXH8fveKgt8cxSE7bZlBWZ4M3VO
4CPLoW5iP6cR775X9vhtxAPvDz/nELFoQ/GMr5ZhGyJFDzW2X40L6dqLJ6L4Mny9sy5D6rVaqgU9
HmNrjzd8WNFMDqmjYXWbDzI02C0w3gaikYaDxETPnQ2IK1FmB5a7I9UZdfmzgw3DG3gcq7OOT9GA
zBTlWd5PfOE6cy2a4UZeEJqopBCqcA3FyuG6w098Z8um/KQNIBEQVuZvkLUsPhmua+xasE3Mc2Xh
3OrYaC7os5MTtC6hda7mGj5OlULLxXmHmgsijBgPRuePfMr9Py3DfoCWePwmbJ5uJxRRHnHa5eHp
apXgZrG8P41xO0a5+LPtBisom86+llKHyDPIW9c46wrw4hzwWgWbrK/jvYODU/8R+cHsyj2+WUxQ
//NBbMk3dS6yK0WRM9RboV6+w2GxaS3ggH6Kj4gUYmGPFJdVeCs7zMkDiqPlFFf+yS+c12Wqlzjl
I092tvAgPIUTT4bjFmxbhunS+ZaFD76plxt8H0EmQxmpabW8H9ZNZYOAF6Il67HK8Izyuh4f/G7a
bu8jwa/6yh3f2M+BKI9Y16jJOVGcBb7cCyt1a9/ZtqOO1pu+WNt8zVGp/QWCh/jlZU0LsYR6/JIx
SASncStONHSyte8U/Itucvc0FmULtGUJ/Y/aActI3Imj7FEgjPd5gfrMUIAyCWWrFm47akbzWw7e
68Cx/fZhia3K9hYL0j/jTXLjMJMsQDMlWcu0BzeFKnVnQMMfBwCQxUUfy/Pg9d9i6GdDpR2Nmze3
pou0j0PyUhyF/G5IDgpxNGEfYtTgDi1IB0ACF4pz52Cj7OWfM8WcnuLQF5lz1a1NSKJRRJoPYF4H
THhwfTA9rTTPT5546CZrv/eiCzWOAFfc2jD1cmt5HfBncmyiXVmJ8MA76QFRBWlIwCYFKARZ051Q
EFiFoINA16s0JEgX1zwuC49tdBf3Sp7ZSPEfxijObpFanZAkM1jdoSxCuOeWoz7MzFDp8cHoW40L
kTa4tY5BdAdHJM7Oc0N2MJj/QmhjbEGa58pF5VMdtsampXc9kPiXFtW3FwqJ/H48qwkmfTgsweQd
NXyh5rVxXHDgvahw0CtAspUYRbhZsOHUozhWgIIFgLpiWFUd8KS15wTI5xenUhVfLA3ZGBVg/M6N
+r5bdOi2UHAqJhQnqxWWYGQ7Tj0+r3d39vtFM3X1D9NiPdumfS8e8wYc+h005Up0tB4ScxZoB/CT
nzscgos/32OUq3cd4y0Dr5Zbbb3O8lYzorKrfybCAmvSonhPjjtI5R3y8n1upIfFlkYE2vywCpL7
gN9hy2FcrUmrjjgYGE7UlKYYTmli3oZjAVCYKPnmzk5DmkCxd8NlpRqaINWK3BCBD4ZOg96Wuhhy
ELdL0PB3tiXEKccgYk5xlOpvLWlBOZa4gMzTMFd/hGMXg2GOxnN3qIyfrGq6Ldn0ge09Gfd73qGu
9IMcJY2Bn6lOILm4CVP+zsZ65KXcT7+LXCbWpt9uBsdu8NhA/cJSoiAgMrFpOte9d1DcEgwino1M
IhMnF3+br4kEL/BYrVKh/GheZZmLlFENhcKsgVq016dGACibPLvCkOexDNnWDMMfZFoa0IzJ8zKk
nq0myFLjG5QLANOuFlkcy/Bu7gS0Bgg7IxTLqQXosksw2Wi4OCLspFagp2s3eV5p66Sd3GONutKD
0Ytuy3jV4SOkPtmdm/5ZZ9iNgF3Re2pzKFiHnt9usRHs3phbnqSq8qcIAOv7/e0PyMihq/MOGCao
8Iwa/lfAcEcA4jvcMaGICYYsBa83oDv1TmEX+Scf52EnGroQRQIb4bsnxPnfoQdb0xJCM6gBoDnf
FT502nFc6wTMgIZGk/j47h4hzYmaHPsN/5SLabH4L+kP3xvIZLxyFKfsLDPvD9BATp9SKwVOV0VY
2o8WIMTvOHoIA6fBQU3cy/DIoq5bFznPPo2lq+2Zb1gBDRPQMp5kYjPQeevpJybi4TKW0V/khPxn
+ig9ZLDUTD9q4pfWdEDd2GSfyFSAzTk1wSKggUNdOOGrjfPKS6xKGa1ywFdIn2a7RhVBepmvHbgh
wFCvvH0GKiFn6gK8BqHcpJCJ0DSPth3S1OsZo9h37W1M0EMwwEgkn70/biyZvgfwF1WPIZk47Edk
A3EU8KuiTJModdDc0N2SjRpnsB4AHQnPNIp5Vj0UnvahDO1uIQqDaF74YaEeX3/2LAwCFpoc4PJ8
WsVM5I8QCfCx6XXCh75L6tM8xClSCJxldYupWYfjXBVj+xlo/Evi+6y77m1M+/FLj7p/4EzT16LW
7eskBqCglF0Wutxoo5wgg4Dh+CuMu6V95e3wB06zu1PZ6vjMElVxja0Q+/osMY/pYB/IbnERQzhG
+G8S+qen1skh12oUUGRV9bOJ7bJt1nXNTBylKxENAfrwmTiqTsShBEnbsz+I6iU3sh3V0XYoEQT5
lPTnoltag8es2Q79VLyZvkiCxLf40UDxGb5yi2y9UKg4hux3ed1+DkMLB1JEnzJTvlLXKMFnMwJf
z1NIv0BhcHikZsgLUPCDSNoS4yO30ZAZ0tAQOWhwmvAhFNWUOxTwxDjZ+hXHkIN+sKx5EpltG9y3
td9f3XJqzxLCZFo8Nkfw37VnMuFHgt9+D38CiefjAU5jnEhMO73JP9PoLm6xkYOWEloXB3lj43RV
rWdFA1LD5J67yxy/FfMt/CNmuQxdXkvSz7T2fF90i8sy3H3NE7/iIbDOZa5DKzl/jPVKXCDB2jw3
ycgvo209dnqK8ifVhFFfbYq4lhsaOo4tnzNePtpWdJvEgHe7cIfNk+oEDNGO3/mrXp3EU2Or43jq
lTjnheCzezV7pGLJHmlmAnkyChnMoprncbCX/K37PmlZMfSk0pEO8fWnlv0whWKWwJ7WpUsI4QBl
lJm7D7a5S+Eo0MXNLDNbJNKR8Q+RtBfNAdt5VGOZwgwMbD7nIdR8TChHwWuqXB8NFy8F/z/OBSWR
i1q3Ys8A1dkMlAtJFJURShtAj6qMM0UwUQmnUqL+A6Vrm4WBeHFQNFeTyfavjlJVUsgJpGgxUnU1
KtB6ADE3VEaaXRiKXUDc5chNrQn9aLd592zi6BBFrHH8PfK0ZAW0M44nJN7Pds3fJw6p4X6Li6iZ
JxYoFn80pfeqa7ukkNCqLlCC0Sdu1K9p3I18NzbZeJz0COlslOK2QJSrLpP8r9iJdNQYKlvqa92a
qyUgdIxayLjLN3PgbHxf3JjAkttJtw7oWstVl7gcaFZU7uOfU0w6LqXOeHZO7/9ooeh2osb0Q6D9
E9GVG5EgY1g7QkdiCRIjJ5tc1GUc3DvbBgThcQNq7nlI81FwNGnBsp7T69j16UVZbhzAcVfkmY1L
UAcM7enDIn4cYxLOpHYFDoP2FPjhuhRORr1Kum0/TH8MHNlBpjBh1GtjJAAXGwMEZXKZOJBpsS/D
Ts1fhr8LIdt/iKO7UFeEgPE/rpiVUYGEsbqaDfGEoLV5skEdqX5xsq81qilm0mdT8ejT0ABbCpRG
fGgAKu/ioEm+9WWxOLmuMagHyQAKbajl5A2YHBLrQPR91BBbn/tO6bfY7kJoiBKXNStdc57fAlY+
EwEusaK023Vqdf4eFd9QCDWm5xoJg4uu48WYmhr7CiU5HoAtclRC59qzbONnsk+ZXW1EX9eHMYs0
kPHvyOxVfbd3G9A9ZcC4fAUJ2ynGjuFVRG53xm8izuVp1brtVzhRix48nBE9TYkJZBOuhsNVVOY4
bo9K7Dp+Q9HTHO8NYbOT0FrbFmpZHTx1yH4ln8UUpqiXl+l6KvDnrNkl6B9FnW3HMtbW3ujmL6FV
AyFuzYPByIsXq+H9utYqa0sBHJ+IDyhR20trKl7IJBi0JfJW8/Y0NBLRn13T+UojanIl9+GhXOdE
S06T6R0KG4yj5C2GvnosC3xBpv7X3AOl9EQkLFyCjB5qLOV2HrsxCtEyVoNhleXISjQlvlpw9PRE
HCsN+JfF4PIHIluJFAkxSFYXmha1uKOP05H8ZBcCgjsKSLwl28zwoi7CgPoJFhtdCI/HdYrDUrtE
RYMIp/AEuqDwRMPGmJR2OLXkmv2OLzZarU/gjPg1524iDZnZjDvdjl67ZkQ2UTXQn7NxWAMYC+g0
5MYBYfHNFlkJOLRnv6lA263WvNFEnfsWyrHID/2TceVrrb+WWW8dPbxZ5mZCdf8xw14kB3cZuuSh
GL8AbeZs/OD/0I2hT2MGy1IexLpQB+C8cd3y1g4HLLXOHqx6SIHpdNPLpBrqLUMIV1sgvAN2ieLK
zjH7FXU5mM48PcyOs0ML910F0ZBluWUR6gHoB72BVjzoSQppc3Wt2HthkZ+f7yLvrknxy7LUS8Cw
O+TQiWee00wr6Y8uUCO9tUfe9xONbKtwL72tW8g8ZsPP0MG3jpt27S2Y3B74N2nGHFyL8YKvQNA0
NM+AkpQrSt6mun1pq9T7nHPb2uq8bQ8UUUYQmaG97HuElY/W1i3YxwjaD+Nz4JIklnu/hq4hf2oP
OzqzT13mrN1alwcaQgdtbViT/FRFiX1xFGU32aH/5KAG3wPhsdpv6BBavwvrlN23cPD/b2GWWo2m
02p/v2g/RM18UXAD3i663Bstri5KYbWGpILpQRdByHRYhUYxPiWjwUHkWuKP1K7cN9f2D00sMpyW
4xBwSH3IRL9HOCm4m6os8tYEVK5ZDiYKB4d7CwJ5YDglh5w2eCCVFA01IZjO9dycHmnWOEBmpdeT
L0tAhv+q/2WhgaWoDW9A/Wczbzpkuq64+aCD5qimFQHvXPlClm7I8kDTwBBJKmhLPAmfUYhRzPFd
Y5x4lE57MbWNkjcx1xL/gm9d8Y1+VxwgSYIYgr7XfwnQMm0MuFXfAhxsuAvwwPhVD+AAUgLPpg3i
nAb0rH8W3nR0ZK29edGkbYRdGEc9L+rHKYMQKkVAeiAYWxE+Q7n4MTWT5FyaYD+iO6Z/ipYUuw4f
yI9kAgIXguZA+Gx5CEmlCPn/jStQSRu6mXXiLejVV8uYjNSYdh+CAbk1VouNelqjplD3d/MgC2Lj
axLCkiAUgHYnECjspz/Iek+SW7PulpLl8jMtOWRO/4VMwPuqRL0bmlfXsH9ip1DvSahr1uyKylxQ
MEshBYNPnGhLT23IV+CZvzzZP4yLGjLXSXylF8T8iJeZ+88XRM8gl2X3/rE0zADM4/y6wLqcUXAU
obomSBy0X7gwFQeOrAhVCcpWF1AyRMqtwts/aPGm1K8yhK5F4vTx1qh5CQpttxWX3B+2Ud/J42xL
GlTeSygy9gJcC7MNeOx0q2ErDMiY+fg/02cjB/oPdjjf9AxdN13fZbru3/O6W7wBgdXQRA9dB2Bi
7mrdShTAhGXMyTaNOvfPzEjTtg7YTPHi8FngamO5NiH3h+P+gWnnuUt+27IAg+R2F8xGn+GzfdC8
vKCy5B3BBAgSsGAF/hU60PZ2vEYuVwTLjLsFZijC3Vp+DXlcy+OXCLX7eFNP2de7nmV2+VcucfSd
Qzrg3iur/GWI83TLNK6dtMkKAR8p625bKbETMpZaCfiBiFbkXew0pMYyhgdZZeyRjVCoFNMffeXz
ndU45s7WfO+ra21w+mOvRi6xDbNK1DIr6Bjhx3j+DFIX45kspoNPQZAC43hOBWQeVA8Fz8wVYdN6
JTxite0Pe4xi0GamJWhvB90NNCSAN2Sssjp+AOdn/ID0obHjgMziQQzbHJ3WaXzRZRuQbfB9HEal
AnRAQNFcqUFNtRVMoPHfAB5TshWO+28eFF7iyNRtTxM5KFr35XgQRf0y2/CjG680A2doYYBCMHd9
v4wHWoRUCCBheAUlUa2Ue9ApR9fOL29NjY1d2EokXmGJI2xJkYFGV+1LV+pgb12W/MAFsPL4MP6U
NFV/BBuGt0YufPzDGtyjLvXiE3jN+mPcgw+QlJCUvfPxhSyR/t+RyJ1nodgYJ6j6EblQKGXqBVgR
exBakbeM6vCpYP1Kt0PtmaFgQ897dggbd1y7kR4HTokqhG0SgzDEwQcQZce4USIxZua1CcKMBsW5
qmii8XpcqIxDKKBHmtynU5sFWprZB640zoc27sELIZstDUcjmvbMxY+16KX9yvSxP6MWGIgsNQSd
Yv40aPocq8WYn47tSiKv+0wBPUu+dKUeXmgxulRWNtD90t0LqcdRM/rRlKxbJHwdey1QfxtIMBg8
AKnQPHgMGSdwrBzJpLMeWkkaWAJPEOCbbTZnoH1WTQE9vhNSDUcy5S2ecEMTZ/vQ1wOSy8sEIFb6
mBoPZWSMqASc8g0YZB2IwUK6wXEtfWX0KWqnAKt7CztzOjuKCN/NQWI+5WCRN4B8LALPHD54beWl
ufoAvUlw5w9v+O+ezsQUvsz1etbjrWuxlWbkqdihyhbEY53vbuyQIYvTKEIranDcW1yKYiyAPMbp
GXmj0op3sWODNiPh087NY9BSaYn+Oczso6vqWnQU8wWcVf1VDwfU2MX1EFAlzCj/D2lfttw4rm35
RYwgwfmVEjXbltM5VNULoyrPKc7zAJJf3wsbSkNWuW73jX5IBLAnUrKSxLD3WsbBmZfqxziUJbLg
p3Un1yapWLDQq4gaq9CQx9aD9iU0B/H4pKWLaS7PLmisDzYO0o5IM3xShTmLw3BmTWU4OsiajkhE
lFpVntPwPAfBmuXHT604oV0T/HjGEUAMPcrCX0zx8KBe06Y4So+nnWsXlSW1pBhRgRx5yPRStiSP
jA5AMA7qjmmomqSuLAC24RJi1/mY1MDxi9ZpYPVGYwAv64kqQjS81nfALXKOE4paLhMxSgh5Y3S8
AsAHuqVbTqFdamugbHwil1Bj5L2BMJdpw6bCBth2BiXfm2mn2GpmOrAuMKLGsoe/+t5bL8gUxhQw
stddlXb/Scbym5tOeMs6fapjgUct1cJCppk4j9P7HBhvYxVdPA2/gMys5m8Gyriwq6DP33CudOut
QjYgafU05MzbqcI4VSdXxPMKOAxRUqfUkzkCk3rW8LcUirvaOjsCGtrNXHmi2B0/BYuFq5GCKScD
xdiaJlOYVaC/Kda+ZahnE0Khbtf8D2BhOgcS5ZaJBzmqqYtLEllbZUa9CFUCRoYLit8LNX3ZvTW8
7g6ZEI308CKF+hW+m8jfmvrtkR1HvUs3TkBxrlx2AmUHO5WiN46aU4K1Ct1edUk/JLmJc8fhE/2a
EneRiHLXlbHuwqowdVm9xKmj7R6vdOdO1sD2Pk0IdIg+0gcRhxBooPTL6C7fkPrv7JWIetQQ3xC5
Su3CH22TBTAgdlKCxFADFLEG2Lrnfq5w+JP/0QMg6BvjfLziO/tKUhyo+uD7LGPAazn1j3a1ijD1
2uJAWt0FGThHgTp2c5Fa7vtfGNjoggTTBaxvsSymBbJcDAO5/Dq7GRgGxBKatMqO2StWHihKAYtu
lYdJ1uERVNLebPRSEVZJ+3EIOjqxcxu9sAwVkRthPLhOEYA91c6fmgxZ0k6U1t4RRC4WTpacIrwx
CILmIlkFQtuGL6BaJtwOAvUgGA/i8E6spA9ZVuOxRuobBggQFREJKhJSo6A/lEy3uRdwo+pDSfet
gssxSo7v40ghBcI8FyVuNk6+FzuPkXGxaKfOdTUkYKBHsi5Lf2iNNSDfEHKcx90sZmZFFYA9/ulm
La1WIfEQlnddFVvFmIYuwf9yotPGewmVU2LCiSS6MDMWfqyqQUeGs5iPqkYKWe580eO825vJ2Adm
sjShguR7wN9TCoXJ95kJ75FalWNvMR0BWNhr9lfNmKrLnC8lOHgxLLPEvzapu2/AAjVtium/yKBv
3nR7Qaa0FX9PO+D3k2W/WCnOuTUwnwtHEO+0IcCKV7wzOuermeX9wbayeFtk6/KSO8kxnRdgIyBl
jz+leo6kyTRtdksF3FMuGmRvZQsOKtDtcrzOSE3W1Dj9lKFs3PgWg+b27OrYRgW4nvEtcs0/3Z4B
M8Lme222sz9Y1jdbJNo3z36NjYDWG360YMwWRbAOqjfQU82dzFz8Dc/teGPHlv1ofGf3HgB4sveh
PrvG4kT476cu95mNCg1OvJ+3cpGuRr0uvg9wYYt1Bk74m03GR/5UekP5mp4kt04TAwJgTf6IRtaE
MxBezlM92C+WAfJm0+xQEanlzWYYAbBaCGxVlKqww9KXYFIVcKuioR41q5ctfaDG5MYMG2mMvzw+
c3uQNVl8zYE39RKXvDq3ICDcMKe1fgDnKA4jt9IPGkgmfnRL+d3kuYFtDa3+CoY13H6fvIygD9jn
AsDSK1wgY4oeNT2QlbazySaJkSmhMAnuUiFdKj+pHrU9m13k8L2HukPU1AsnxZ4I6mQSvly99Dwi
ZfS14Uv3+ktCA7tv+tcB57DChiRcGC43LxqQ2C9dZfMhjp953/zJ6mImVh14s+ej/0KUsXxam/Pi
Ls+GECk5CHjZNqoaaztilY3qgdh/qlk8gDZndYB0b5lHH7NlpJADUJEOTWnoo8IBK8jB/DYseiW1
dOBKWqcAuTRpM9R5NT5gawSrdDY3xdExEm8jFwzIcDm2/QKQuswt1u8aALy3AISwX9hsWLKxWPKK
SmPQFrzLfbAPPllNsiErJZ+Hyt/nSw7EMuGuFNmY2Jsl7c2w9yrnwGrttyEyWbJzoy47e2Vtl99m
h3UbQCniXmjcFEW1WdyoyvMDyAFaFLvq42n2LLcIjBSghryI6nCOHaSN2VEcAH4LoMWzlhyjzkbC
sQ1IsSifkx98ANmuGZvT1hNDhkdNWFcMJUdulvzIGsAXeXVSPtFQm/GoRrrXmwnu6DcOKtwOFBap
8TUxUPMPGLiJbesMaZ1difLjaXKTjS/2/7vZ8NfDIM4DxJY4ZiBd5oXUxY05prQivTQlVUa7/tS1
YrcMPMtKw0X4j9gL80IKTeoEaDXI6GqyMHI4JnZttcTnBKwyzuax65GBX7jxWXZbJHYdXZz9f27J
LO2Hv6RubX7R4rkC7kOC1KUqxubnqk/aBlPxOt8OLjM3KNU0z43+ZekTIGKtpvPigMnrD44pNfYu
2xWbHnq7Ax/LcGFgKjmhdnjdR1iPXvUSlIJlvPIfWj791JHg9V/EccoWKa7udkhBXZWCTtAQGQNi
xJE8qUYLy1H+BogSXZTCpDi1OeAeARQshlQtA6YRK0AtWnokmYXsqVcPZJt9Y7ys2H8qMCPE6XiC
93jdm9qJGjkm1d14tJCBHkidxRy2mXL82shqwA7aWdkrGbkrRQ365aOXJ4Ar2FURUC8L3dj1giuQ
edkYmgnYlVfNnr5/IufRFL24cd7uc0pKTQQm6LJG9hnocPaZhncaGq/VbigBQUNmaVS9LVaMSqV3
e5J/6vnLfcTGyN0FbIN/6UFi7LhggU70AMjfziU2a/oPDFopX7cb4FJAaNvrHqw5/pHNmQVmstyJ
T4ZW7agKummmcb+05rNjeLfCaADdlWdq6rVx6oDsSE1CGlKPZMkMClX8LeBDddHUo8ab7GTjzm2V
bLu5AnJw4HdLts3mLD1T0/L+1nuQRbOTnEEdh6Pztm7QPpiTvmA6ss/tCODqIs6dofT0u+y3GhWx
gnxg8XxwOJSY0aM87oE63MjnYpd4M5cK9ejnTfZ3ms3gc0R+0QvqNP2XslyNJxGj1MbTkHWYAQm0
Bey2d099H3UzdnQxBhDe1urxQruTkQ1pTe7VmzUFo+5Qg4w+GHgLR9JPmlccXLP4QYYLA8cwDgL+
VOm1sxM3TbCO1QxwkGtsjDXO1UQ+rzKh/FwPe+9n6qmGZNIF/192w1CmR2ATP+QnkUAmHnVN5J1m
/zHjiXKJWOT+BXCdnyh59c7UFM5w6z3KUs0GdAMqxpVd9dH4330pvD6d8ARHAZ0YPdjai1+EcVSP
8qlB/8Plk0E+Jej/fSkeKAY9W8ig23Ft8k/qcUAGZHr/bJH9h0eKG4OPqitwTgoEWOx9UxG27DoW
Qy1iZR1J5udlhgoHKtymb9WbkI5TOewnuEGXvVeCfVKRe2W63m4MbHrsnRWcYKRICudggg/vmUTJ
6vhPVdSdsOsw5RsKArLUTWOCi80UpJgogAZ7eu5Fey7yEoE4L05dDeeJtMA+A3XMMH3ztNG6lqb2
JRYJkYYFLoIl91CX6LVZWGdmHI8vmg1iENqInBL+s22x5UUbjz4oWWyg7wx3MjKjjUghH3psnikR
9d7lZEUiakRsZa+cKoYNsrQ7mc5k7+g8++FQm46t68VdL767fzhpJ5065m6dIdlhbQcA+Y/H8sqO
FD5qnAO6YGyk6dHq3e/4Z3zN8toKMZVId44YxijdBkQsbzak7ROrfzYW4AW7o/F1Am3h1wXULMKS
JLPjXEHm6j+Tczku6WYBLecx8Qb92hvgkGoTvIFGnYdUwJohPfjiZTEoBbFm7TdDD7zFSH+jctZ+
zHCK1rbgaxSVsNgcy3Z22Z0yp9FDmVMq+fsc4MIHZWIvADREcTvuz35SGamJxaWCElD91m6OhW6K
8/wIJG1Jq4VDwVGW4w3RloSJ7gK/lLpjZkUAfYBlC2I42VtxZKiFSnMXiIRAh5+PvPMkL4MiZ1C8
EQ+y2vG7beMBkp4UlVgYUY8anRZGakzMDkjCuHchrTsWztYDoMPWzbrKO1rRiFS3mAFvX9BiViK5
v0lZaT/hlLbZYTKQBy1xZZLesR1srUx4xEqVDoAzIA0IV14vvrEjr1pb8kCOHcFXbMU4blhyJPVi
nROfXZrqAaINUz01Zj62bQKpIzEZzCD9O+t/IO3OOcU0cVR+jnCWbuQASrf/Igkj3cUR6Ch39MCZ
6CmTZq9GaVsnnxI/7xSWHjWbrnHLXeab0zkZYsABz2P3Ro2fp98KeyqfaNQvnrfvu8jc0JAJswm7
UYa5uq8kAgFyEvYtqhC1IcVBFBieX0DAsCPlajjYy0RuYTAmrDmSjC6qY5uYTcsuxo4jdnwTa74s
ke9YO3tyUG9qYVduyD0LW9XQVEmlVdt4yEDzoAPWS8juFO04oljYSJZL1UQjiDuSbkuyrohxWpZ5
gYu09d/AUXv1UTf1ZZi76bW0pjfUvtS/4X3i7AcNeE95uVaYKZj4rxVN7bM2D/q3OuGYusC7bv0F
1L0A26AhVnhYKCRrcpbDpAvS1Gu+58ViP0UzarcoWmwtOOuP4+pAQ3ELyJQHV667rLvYclBlKJqq
4Sg+mlBqD843Ryo0bB7g3KRAIXTv4CxPmGSOZbJAWptZs63raMZSNINQxVl7I7D1OXlyy4LJ0KQs
42ragYbKDcbBzdwtitaN51Er35aVG3g+iBGFsvu+Oq51+oMuRAoKxcC7ubDxpbbGsI3S7Mls8Lc2
RBOh5PQ0F9oriTioxcFh6SHFccC7ZKvsqGeN9V9TZyzHFEirLyP2kF8A4z09M+RQkIGSa4O/7nnS
I19G2KpAGYg7N16UGDtlTNr3m0ui+XlGJfDBjFh3BvzircEevsgweh9TT9kYMzb/PBALKJGyJRkO
p+7jPdiR9kFGAeLWw58OJYDgTv4V4DM7y7anY92BXVEUf2i9bYf5JFIyaetXjeVGMQAQbTCO5yDp
FfjV5AOerH/IyG7AbGurZVP/SsYUS/ku79dTsv85XoacyA1OMFHmBW5oh93RaBGhlmObzTmeox0R
ZxFgmyQWI0VmaTtpJhjHFAPXBM5f5aVcqfdRSSENLz7Mnd+c1GliXXEQh1U6tsk/njBixtSOwCMD
H1tjsIPSyhNHGqMg/N6ZNRPKjkgj/JB/xA441uvGLcmc2P0bjLZ9C7DCzH/iqduCoGyKgOMjAAYy
ASZAvbTRwT2IhxRAv+/lpKSm9DIgBTy4KTWFImeSRShgCqJoQGrR+zWUsSMuroYmgRDQ+F8vjzIl
jeMoTFndealQD7fx2cUHb/ZROc2QaP7xNpSxu84GuAk/3vnDUN2p4efXNa/HvYpHturbIAXJavoW
/1Wdiz+DhT8DeaxAwMDSrQ+sCfCLg1g/mukM+FIaa2ywAN0ppNTcjQ2ykrZaN+qbcjH7DbNw6IcC
9ejmIMeOiB1lGqBSpRsJ3Nlpkh111cUxrWtnQTkqXGR06bJYLdaly+yGUYkfr1utz222Tl9Nw1s2
ABp08ZvEcMlRmMZYC3ZDMcwL1l/A0ZICrEqbvlqpn71hI5501Ihg3TSAzArQTcDY5YuAbRhr85Wa
1Yl+6Eg6PitRJli37Th70RbNfOVO214z9rfSu5gHYd5aXJWoG7TuuA4+kCFj/RaZAXt2h2UXCtZE
HDIGFti0Lbnn4/ASd0AKy/OcANAD04FkID9oQe1IO40+GEkXlMi02PNLwTXn4VUtx2OVWmczsrAB
BoS1NlBjEqZsMs9+MmvQFNumbvrznYhMqDFEBOpJYzJal9ja3/aLDN83g7j+bnerjwlejXkH8inA
wTLbM5Ira24EDrjZQizfvYuVO3Vz8oCLsQOkRoyqKmaUb4UhvfUV+JcaiC62gKsDqPwCkp9Lgrfq
xRuYF5ajwDTQtJtMaSteZlNAhnG8AsvBNZESg7SpKSCjDLkNzdbyp/qCzHWKILUdyuID05qdcKQ5
7OThs+jxBGJxMXul2S0AEFqRI+uYAQoVy9AYUC4n58ykj4Y0OWKm8dwUdXQ1Bpw6dk0pR9a4Rtel
xyO41RkK8oQFNaaBzBrDxzxbyXKfoU60tYwNuXmu519dbc5PjGf/JRHZWhN+9jbTNnIkrkC9eMhD
ZyrZr18xeJe8QL3nyhl4vOOAiSy99ug9585GvDE0PAvUe9N+l6ULCBem3LdxrGrbIK7sHRBypVUX
0NhMDXRnW7v4lZhg0JA0k6iW0DpmBj5yCHdOsVTXCcytKKMa3B2OcJGtaDUTYPx3VcaM322Ttxsn
NfovDjf63brU/cW3R/PUNI2+17tePyIDd9k4s76nvByZnNOW9mYtTR3VsMjVAeNk/2LU651Fih3w
zSwsyOHdIu6dfDOsQLJWqRwO4zHyukTmB6WD+HqUIusn5zuyuWV+iESRO8vMjAAMay3PKg5WMTOo
tanyGsARbGOAmurs8fXW2HMO+FI1Xlw2npGoTWbmu+2dl4nTdi0ljtIZ2brhOFhgNUhT4zLYINfU
y/lEImpAZIB8AdFolouMLLJrQCh4bIzpdCeTXWB5lnveIOH3FYu2P2kFXNYgOyvj5ejid2w/keyj
Ii7idPgyC7QwYQxUD3Bcjvib9TqK02yehCARAEGr2w1H8pSLcQPZm5MPxpC7ek8k52AVmQ7IAHXB
ByKrRUcffJ9V6c+oN141FIm6+nTxUeN45kbyQRbX/ELaaIgmPCTQUG8FRSWqiyy+pSHoHvHHVYZt
8m2pu/rSzG4zbn3MjoIsBQ+vJsB2CiwmQXHEQURmxPpTVNlistToO6CqOaCiNtJn5pou3nVe8bPp
9vi/0f2FMugBHJiLva/ZkCIQ4LYbTDcX0CG1QN42mn2GXCpkAgKVm7RxDSDrYEFJ8AE8U19SGuIb
vKnJBnXZBhC6YmtLCh8EGIdbIgOWLEg3FjBYLlIsjtTl3owtLmxMzUHCgIUtx6TKkbRZYuE+gACu
H3fxVGVg0EYT4ScP6GmrrwMaj2MbOTgbKfXjqDsBqaOowNFXJ17osqs8l5fIBjwIJRhWrcsvRRTe
Eg1FzqHT2xUSKoRiyfHgdcv+Phnxl4LcJaTHHBU98Atbc58gQ8XxiuhsAEBlx+IyC5LER5Y1CTuR
p/A4jlYkKpAmj7EZRD40VArl/CCTsbhpLdvEZl2zvqHkSrDIdPWbn7Cd7eblKU0X/2IbQ9uhiABd
Q0LsCqqBhrHwTgOSFjYFo+Gsoa4PDFyKZtpK/9jEdGvsUT0oQlBTYiM6cN2xDmkzX+7ey4172uyX
3X/oNCOK9vh2Tv8wErM1o5gXnLaJ7tqZJ5FPfFBZHL74rtQQS1ELAOvYsiUFJvn4pinx2G5adMmS
xjJDRHjXqWOBdW5lmweFMi5dICPYtwQ34noAGORfVo7FhcYMJL3dJ8CRPtfTn3MOtOF7PWkq0Ppi
LwnHjvSEdl0cGZmL8Zt8IMun9kOCHj3PW7v/gRU036untHrOP8j83Nhwd8JhWIET5J5xYDO0RrPl
XdxVAQmp+d+OdYEqp9z/bzEMgTVHRnQLOW8O2P/D0iTSxrNiQXngVCHt/4NsLPtl0+SZIUlZiGBF
uVHvfyXD+/sWT3KzCKaXsiix7zvYR9r+VJulSwS4ysazh1ApgGz1a0P1081T2lt91FhzC9qpblx2
XjUVRz9vvLMrmtbR3LvmM1maIjcQVXjADfo34/853uSlu6lzewBB/7rYDGKSuWTtX7zKv7SCCKkW
DfVcBpxP6jU+A7m4xdyNkqGkHOxHD4Z6gezPKYqPJKeG4hnEqURj0Jy0R7AYnlQo6hXAot91YzGi
wBxQ7T3bpuJItrI7zNfukIE8vH94l2dhQRoykl0CB8pLbKbf24sg6buTCnQXWPogRR7VlwlyuZx0
LfBaBA57DziTD6xgqSAIawp/vXGH0ZhIwab6RzWXgI8Q7GLS7677qR/pydleq8XeKHIxYESNJzAs
oYB92aY+svgJdJzgxiV0eOcLZHISUMMJcRwpixNoJqhPYnIDZJsW8tn5SSICHSe5tFZ2MjLKB5N0
p6T/iOkU2bNX48hZ3RPFVC6zeOleNXECjCUazn6pG7dmdevSmBrkF4CQhDQR0GvPNI5nXQurOf35
YFfVDIgzSlgCa3R/QyUxTOvqAiHkZRxS77kH+6kYtJYPYD3qeWW04xOWDqQwfEd3g6zA4Z9bgHiJ
hGUELiBjWO0e/08cqwHqew1cn7iZtnRzWePGyU5+JL9DFn5At6tuSH0k6t19YvkRyTwvZ4b0UQQl
oxJpi7ept1tiA1mb8vMEjgVQwac9qpatHO9EVGFLjT7383AhKVlaWlKclxSoqxsSgrAGieRgl1s7
FDyDHpmfSytawJqMKZyfdPjfQ5M0J47GfV2A+F0K1RSPpn5tOTuAv8v88NGRxq3359DX60Wri3az
osRxm6LO6zyLs93csyfsqL+PqUeNOXbg3vEBhCyUqiG3Vfg+yNSwcuYqBEEoyiXf7cDFjRMud0Bq
r6NPU1hkulMizbdF0qlbeD8AGFFNV5oAopBoQB5CI0h6sC6nsvystSwQwoFbG3M24HqS0Euj/Jxn
DAAyo4199jQHvC4OLqRhRoYkxLYhkFgW82Y4glY7jBYQFHoAiD2AQfl6V77CRXWYAon7aKLk5KET
PBxqgPt9lm/Xdih/X6vpVNem8x/kZn5nlcG/T0Zuh5PlsDNAzPWnZFp0EOEB4Bq1pJVca9U4Q65R
MLVgj6wrj2r9NVujfjGwtaIXVXdJYsa2FqrmvhdJ8TdDAsnfTQtseiC74Xv8o9f49KMcq26bj8P0
MsyVgYk/sEW7tUxAdFRv43kC694n5GAApOZPLc6vN1NiCGI+LIZR3fOLQIxcWuZwqX5UvBN9NaXG
N3QRCvjplcRF1H3IC78HoCFFofugoSQlk7cgDCtxEaWWEQSPmYql7oNuVfmSCcmUidI+fC66UCq+
MqV4vNr7d6Iiq3jS+P0D01BpKWiEuorj6mCh+P6p1MXkn6Glz/Z+obu/jYqlbvXu21KB1IcFMjRo
jDoBdvqOyBEjtwSVaMigFaJcIWhIMA3C25BdqZP9CXjUN6QN8nsABwFSC070HGTIATblaZ1AaYrs
bxQdChCDdmLttKOxTZVBH23+oSbL2PeeDBFHupAM9Z8oYaSYH22QTRedXRAagcLEl+Uhsh6Eo+ao
WL7MDAtvVSGyCnEfNWxfOmMZPNaZFF0JALzcxc4R+Zvgidb1BRgWZuvPAA1oCkxxgKEt7+fug1GX
GjJqS6Sx0L3FWYaKKOqSeizzLzr4a3aRgQI+W0ArMzGjp96DTMvsAUmJwgbAsuN+sAcknWGk7GiI
RLFbKBr+/8gsUHJuO+w8YZk533KSAU2rnZLlL5LIlGNNKJVFBxCV/s4jLpA5k/egFIjjrkQi/nt+
M87Yk8tdDDMDQwVv8L2agvypS7t278/JqzdFglZFsEfJLqnvpHxCIS/ek5EW+oAqDtIptJD2/ZI0
gOqI47K0Ardufm9Qb34kGWmpiSJWbx0Um24fFNk6zIcSe1KBMqaeZooapdsVDMAbZ57TNsnrXKZr
SHioWgw6t6Co/Z86drN2JJt7dzyPAm2Veg8yAD3DQ/p5DaiQ58XCkYS/YP+948g0WpAKHtLYtc1o
v/bTmIRrAaqjR/3jeOrHarf2LP4WrX0UusbYHizetL8DQRgUIgtAImq9OVcoDNtUk9n+DoYQjjom
U3/uQDL9BTCpX3Cw6D27XjvzZafxGhnS2AV091VhlefM9rc6NsqPNKqAHYRMG6FYShSoc5u5dSBV
QsiFkDQkw2FHhHmRo8+HMR73ckgarWqrs8byX97keBddA1Ssi/o4xFytBrzmrQvAp4fohYYtHrqa
jEz6lK4pTenu1hqPx7WPy1BeRMS8Cy9d1T2Tkbwz+RHFRdUnFN9Hhun1UYZIzBTn6z0mKNo0IH9Y
gogS2G8h8ET93E+R0p3UO9JQQwoQ22GlU7oJcPUEGKlS96WTBg34sHbShjRdFv3Wdqa7U3vA1KMd
XySZ4zEV9Xh2ve8Yq63gu73jOl3wk1IqMlfeDwp1gc/CRuArCxo9nre6D15JRf4IbP//tqaphSR/
5JBUdqR+8FVD6hFZJfVE0FU8AB7kislS2ZIMh9pI8lRq5UcyX8/eOl7HFy+3rTcwHLRILeiaPafy
y9I2zmZZAQq5y4tO5KqE+G/qn6bIeDWQLf6kJ22ICnmtDvsRCEt+nGDFQngKztpKdSJIeKgpBSmO
stMmZFMFyFWeQCnWbYwlWY3uzxz4kz5Auk7yWZB569vdEERSb+CowGGWll4JKXiyAFgYKNBgiSkM
QmJIH/GF5Rj8Qkev8quDgjimnlXWf0yocENdHupRR1QY/FqyASYt2qZexrcPaznb0q8FW7WTkgMN
xDxHCeYBwr1N227HJmTTxCWOCA3abTbFxjMr+XzqsjeS60SogNJ1JwPcKbKryxicFjwSNVMs17YF
2Hg2VCmV1N38RD1ZUpV0AvBVqKnY6q7OShZfffSmAizyJm3iFuXmtmzVuqnZaSb4Rdt1fgZAwXB1
RMO0utlOzTKGhoWihyBmoN4D0BUyJbLhSg0ZRymwAHtj6o9KkbuThbT0whKHhPAlwzj1APGgA3nG
wYYI7YqIZrYsoKFnQOkjmTYvPVbA5l9+arQnDwjSh6RFrjSSkhYkqA3gJ23KNcD+ByAunaG+pqBn
EcCWnq1VEUBYMj2YAIsFSgFYFNEEyMtxZvs0Aw4ryebYiENTRxK5icStp9Qd3CcPPAShK7AVFuCi
ruD9sIFK1OHP12dZc2mSAkN9cOoNB07Ik5blwQIU8DRAIf6tJ2QcXGFX/K0zLBIBczwQ52bMywIL
U4xV489O5wLEGUJSryhyCVjslVsl+9TaS/E4BaRsd1oKBu7xReN7BszebzTE7I3vjckB3qLQomx1
vhuS1lzW7lvzUwXPRQUz3UTpRuVm7StP3liCrxJzYXGPZPNwZyWVN5Pjp5+TDyBWBfXFLJdcalpP
Kwbu4Y0KgOfrZ+sHklUR2KHAfn79nH35l79cObjAAVq5fxzLwX2eTNN9tggjD9QKm0EMSUZa38u6
J+RbBCRXDjT0gTQmdt21HSliu59MwNWUxsG20/88GFNMHuNQIudAiBWXXmps/fjA+t5PS9riOQTi
N6tEiiS2q5JnnO0WehCJru6jOrupvydpkTzbpm9xJCAjO7JZ8yPJfNQ93BwwL7Y2VrvYWxK6/joY
WxW6xPRsg9lNtaHvmBZI8lvhcQN0i8n/8fDly+UUaT1o6etW6yplbPRJDThsTVqQWSNAg5OGXcAS
5J7BkQOqNh2QyQlS8GLRUG8yBn1XsRT/WYXWGBr+rOx0IOZsiqHxkRMABXkorZ/UJxNTzhPJVeAx
79edkZUTyqNMFBeDDHEQB7ZEji2PSMRQYgLQ+N3uTnbXld6/YlGYbK1RjUHOfXu7SJ1znFAty9yz
zVC5+aFrNODzZl55HURDPcBz/R7FWXGiESq7q6uFjOsDa1OQ3L+bkYLP7e/aghfdmM7llUSNnwJi
WtiuRvM1Wpz4KJ/iqoR27pB72deuGao3AT3QqaHnO5kYQ2IJBg0uXxakqOQLhceovlqrm/omFFcg
c3UBGtJV8FZ/WRvvJdc0TLCYBxD+iPt1IMcJ6DCe8sZka1Br4IRqauec6R0sUZYKCBOh9libAKbO
HLY0JIV0MUeen+1q2N0Ho+ukJo6rl6Rb93fRFndC3YL/d9r8QTOZu2lVQzMdmv5Ypolalrv5D9nS
OHYj/LCmn3cmdoZNqBZ5oKhPKgYdO7lz4wS5h73fmp74mXg3JKLhMzgwsqHeg1QPuHHvcuqRTDfj
Fx3H5TqSQ72Lnw1skwpg2Vg04wScmdzqSkBfY2jitPZO0blYnpOMmglUSy+dy+uDUlAU8lWKSkO+
sPR7iE/WgGT8jUc5CGQBCx9vB95ZyERDA256C7isZnXu9X8oR8DznXvRkC1Wj8hOpjFpdJwFBEC7
yXekVoZq6NYuXNSYetRobjeGqxX3MqBSKGPpHPvLf8CFY4fcjdYTNfjuObZWxRiA31MJSBwQTnOX
oWumbBV/nF8GNxVMLb3tg6lDMeedWjqNMrTwp6jKicKp4d3lSSPdHy//YD/SjZErNW60A9p5c4oE
h6UrmS+RiHPyBV/m3dhmxbwHfd9ZyrwHc3InH+qRmnpKYeUgScNpNOJiUgOMCepKqXJCnjsqFS32
VSW1ZbUfb6oa2cALJcb9exqb1FNiHF/t7lS1HL9r5MWRi0qY+zSBjlPw2nZHgIsWZwBP/FgavDCR
ozJddMH+TEzP1BDdM/VIEQFW5tS1y+ZB/pkthZsS5m1BgaMF/xrzwff9dkAKUV1QRTpoIxD6ci+9
YGebzzvqWnORXfrSvIA1aTg4acVTUeuabvR+XbYrkiHBmip8FoP3OM4T5i7OErItN+ICgF1+BmAq
c9VeVTjbx+8ZPCJBWhqtcbS4aQRIc42A7cKxv4YkPnPrNigckOOHR1BifC2Y6V7unlv0VCI3lKmZ
G/Xgoh4I9twn2Uu+3bkqM3Lt9dJEmgJs5WXpYSivfbuiuhFpgZNHbFTgxaHhYbppk0V7qtzqvuE8
s07O2h2U3B6TaA1o3Nn8FauE5viZazdoxrZLVwfpPR9ikjEQTUwVuHi3WFLkMQSmq79qKNE5Kld5
2UEETdvxPuilQ/0DNiIZMG0Kh7ETKu7YaTZQKIjaQXSlqoxHYOTYZu+GC5YaB7ctQ+bZvQn4NBiR
mnp3Pt486v5ZqaQ9KmiDuO0TvwUDtWGiziIGAXmMBdO5tacQ8DE1shfRtINXPdPwXUmmSk49UgLR
K3yQUwxS4kUilQ/uGtjMgtkbO2SZukFu+uk1Gbz4SwVG+otjLy96WidfpGith/2i9eAdEBbUaOm8
YgEBREUcCt7sUse4Lolhgk0aZn2eN1ff4IFyyo0lOvIsx4Le7PJ8A5y2JmT9UgIY5lcQNuJtjTIf
+0h+pDASN3BZnV2nadLxLMkrPoG2WyQ9IoXyMgnyAA17WYdKr15ptPRFY+5IaxKrQGv1/YYnWY99
618utjZN3pPpzTsThYpHaSh9Bi+ttktnt7s+isFSUdru1UAN/7UeUE4DCq0+JJlUtLw8aDbmwUpW
WywDqEJ2VKLZH1zga9go5JzXZ5KTiAGiFdRzZneMxWVcIF4ZHDh74peh87nAQ2GY93EJ8pRAlTow
ocFh2bwnwzu1vegffHRtjVHu8y4dROCHqgrSqmh0GRmSNEaJJeZd+YWIQDYq6i/rGndJd20b+gxW
t491G8LxPmIzBJ4W98hUegc8wxYNSL3xTCboMqUA8rX5VDHsQnxESKMhiqrfUHgUHWlUrxx75YCw
Qx4iEPxDEuZatR56mcPOitEGDGyMea9VP/uD450sAZWHDHoOsum1lbLKBlFIgHw2aWe1mX8iL2o+
kZPoPe7/oezLtuPGlS1/5azz3FzNeejVtx9ynpWSbEuuFy55KAKcZxL4+t4IymJWXlf16RcYMQCk
lZkkgIjYm/xJNc9LukmkKwIuEShKR5yOFUfwLuoP1ATIJn/oNtQ3wvZda4ED6+gH42V2JKPZs24L
vG0cY3zMINUod+gk3iaGubozNKhUw3MoFtt5dhqh4dCvBPDoERHu6ly3/kpYBXuWWol8t6IbDiQ2
OmB/s374wWydPZMKaJRIg9PMW480kz/ICMKf6LkxkTBDc9AoVhfO8cOD3OqCXVtUi5YAAemBAbd3
UjyLqKlC870363hfM2B2IEWHdM2Hy51zUYX5puQFEGg/5psnla2tiLo5EK095HbS2Hmq2W8ei1D5
ze3JcXx5z/VPedTtATSPdwW9MFQTqwaMEIAWIyV4sPGuCUskOYJXfpLI4CCNDW/9j4HzPIV6R5GB
dDeTNfO8iCNW1vLOlQbdOE0XyrwHXoNSDtS81kFHGcWBlb96s84AxMiqNjrw8iiX2VC7XZBNSrLc
mf+/dPOsNCzpo/A/mtoAk8CgMSQRlwDh4MiHZjz8Ymduuy96XV9nTnNpy6o8gTflRNg4nj+M1w8J
YI6TRDA6LMJzOs2QJ2fyoSj2Ux0scIOObm/yfQCSOVLdlM+WjfWWgCKySo4cO2MkmeE5F+kAnyq1
Yk/S/Eaml7Fh9w5S0SukrP16s88v+g8jqe6G/+20eij3+J1q7T6MgmZrS4GqINUYPeqDpGpIjKPx
58hSY02SjiOGSU8iudEAEv8DXWSnFRBV1PTvF7Ig08B5nvnqpoPliQQyEAieRuTugDIkSNMQuD62
wVZC6VrdAj8S4hTekRrhdsU2aLLPswr5jCZbTTNQdzYlOQqSZNSJ1ay7cR9qYbQbug7S1leV5eNs
WgfEe8KRmDPBlhAGyYxdcoNTcgd1MvvMQ6jXB+Eut7xiRx6kuhtKOoI9qe6gUuYhv/X5mJqsd3dQ
dy4qdi37jeBbPKvHwpK61OTAnvIEP5FQlH7Zo3rWdU9Tt7PqejXmqA6bR1DvfhoOmsoC+5zZ7d7D
GMFT8Lup6HKVI58LRbrXBGVyFl2PoKuMvpYo1uFby5YJ4A/RmEywldnr0arAgc45SI0RyL5+IQbQ
DGBg5o1faxOpeOQ9jyPjrHvlOdZepLyZh+RQdgIMXlhJLAvPrg5DzTX3JQWdbpEE8sQZnh3CabvP
0kJwEoHi8CdQ/7ATSX+m3G8WDgvST6X0i00DAGdk2OvtNhq5BHailqKEB+BQa/D0pEC6zkzAHrXg
GgcG7ptb2IACQ7o8GB2i2ltPsvIOnRh5unYRr7KkCS/Ikw8v1ONajGIrJLBtSNcUpQP2zRLrsLwA
pODsOFk6AF1ldXep1QSTimbQEI/ZTDJNKwasGGmGSTnPw8UazHrgb1b3QRfiAmDpq7IOtq7e8BOo
0hpQmKNYzQDiyGnkL/fbUNpBJigtRNRptIGAO2BLO29BO1Pk2DMysfDqCGUUamVBa4GuaLYJFjEP
pMJhltwmuucs5+UFA7pNmjegv1VLCfKY56BRao5YeZBU+znQgNVVDEvxC0pE0O4S4OKOGwcTKCak
p9Q5SoyjZvb9q9vsgR1zAjAkFHB0QQ9sLbA6b5C60aHamTsSlb2jv9E1qwJYlTMOuxS4Idu8dHau
kMaBmmaUwTjJulUiu7BtfAMArJwDSeHDa/Yn843n1CU7mWZP6gXWUPrHWWlVeK8AIynytpHp7miI
JW134VZA9Z1jP77IRXua5TmwBUAjpH+SZYoaNaJM1qmB9I4pTNRn4Lnu63AFEEGcaHhZeJmbEqGE
cyxeSSPyHPW/YkQevNlW2paUjQsao0UXg7IS6HHhIoyySxfmB1eBOlKDQK57I97p2hSv2H92oREi
boHsOM96Nw2J9sc1+zCt91rpTQP+dvo0QmFRPRZgGVInfuCTsQ+1uiESTazM8sVsoR6ZyZFEarga
PItkRVILBs+Od+P0HifZvaP/MXvcTVULHSeE8904zZtj4QiOMnTnqirXMBepQDbHVH01FV01Y+Vu
Ta/6Qfm6k26yNzWSnGvZgTGJarlawCaAIgjx5JKAUXqtq3HUVzDADBU4YhhQ+LkipR3jm75BfAos
4oo6NdZSz9h4qqh08qJRwKnzFjf+03xdJTaJieX0UAL3AYjUGcrEEH1Ki6q/MBWbItEwdVBnY424
Jh1ZZz9Lb594Y0qwhP4aSj2RAdSkM6JpytlIc8wX7Go3QiZikW3BBOqe+iTNg00dez4YWcVWJnFX
rVCJ456mrlsmclEJbq2N0bXKy6AA1nSQX4dMjMjPwLNqYbSgpaYxNGXNW5Sgi/7p5qPrYmn46/lD
vvlO3ZicgH91pUT2UoX32pI+9GmSuy/FzZjpC1Y4gKA2IhGsaoWWYqc5YFdcUf90fNfbTCJZXDcZ
T9QLFcwKiWmU4WVWpCAi+dCRS51h+zXNGHFAyVT8D/IwgKfboY4cV5pHVC3qrNpQH7UMrzM93+sK
QYfhqdPGWnuYvif0PQAcNkojY1gaJKEdbr4mQg0hOcHtrBmItkPwNqKQUW+jJXJh+FaIsFkiBgxZ
QzhhD8wjsI+TbPLaUBH8p8EImmjZG0N3yUNnFVlW/GjVTfw4RCx+rGP8l0rjOvC6i4AGqW8Bhq6f
yUauuj+8hqMeHiaPrtcF3tm62NEc1CCpHQHfoBk307Vq7CHWNZIlpotp+CQuIQsWZmmCIQq1Djg5
9Wqky0XgIlQ6r21gUCL1SFdWOPgQljjeuZFRV6Pa1B63Q6J/+9s5yJAMMlxwXb84cdbh76Ahc88a
ebHSkhFcgneySJMfPu/kaXSr7trI8mwqLFOppLGusbQDO2QTGpPNrZl+SvAXBXWl0W2TFD/nLsAX
duv5sg4e0sZAKlsEsgBNSFXOa5+QMO7vsM4F9nuoUL+pQZqPfpJhnG7CATzBoISoF1ZVWruAskQA
DZ1uLcDZLDWSAdvdPmTWi8dHYFa7Ls4+e2Z/ygq/Xs90uGM1ogZp7B9I5ZjcPaU42CSJeHVzc7Q3
VtdiL6F4dalxHcfDE8FFBoFpYNEh0nLTIa/u2qqUKT7oLdbYEEmHxKjomvXec8YGvPCVnlSdDc7H
yDU+keukUsYC+QpLS+vxWmyCxF9I3wkfkiU59OPIrprG03PM63VrmcXB68qzXuJ7awXpbRPGUb3p
AQq7uDMYys8IANDLgeW1nq1kIBH0Ny+WZYY7mtgfvfZm9tY+146un+/V6mZA/XK2XFA4pig+Fwn3
wMnceo9ASdr0qP29kKRnUj6E4LUFKk0bL3kYIQrbaT/I360d77Ez+miLjZ6Ki2A4GdoWpLBlMnSb
HEf/MX7aYE4SqR4faAj4ErBvcD1nHcY93p+2VTkHakafAftVSgf4s+iRri79P5HlNa7N2Q11SsBu
V37zMOrdjb0TyWWeZh77t1P5eupjD58lAMcNKkAtUonN3AxDvwRpQrfnSYH6aTIEuWMHOyrLcXGy
WSxIa1O3aJCMbXb5l2hAvnLecBQzqeLtqVqbutTUOGKMQ8S3qIqbVNgiFmds8KtVhyqURYXio0Bs
rQiFy3h78eqr141AgtKBQ9xIvfwaZOVPIMIYV4kn5XXIwj9JbeiOu4q6wd07hZV+7deBr2d7ZLMg
dwKkMquizhVNi229AJj+7PQyeQoqYTxZbXFsw8p6SZKag2IVMLOOV1SfA5AiSjc1TiL19RMqKvWp
RzovMYejHnyfbWZYV+sgMAxQNDX51SxfkBYNvh2VqxhKNKblNOtR4nFGOmqwv/lpycHZlgDj2jPR
g+XCjrDrRIMCEtDDzPKYD5MLeIlgSD4cf+Myq6gXG5yda9a/z0wzDSgzlyVATACw0KqmU1gKDqEu
kDx13aH+s64VvSRV8naKnoM85zGkyxGrVJzP12lsBOBppJQUa8usgfsqbaxWmgDlDSZ+McB4F255
SQLgFQCBmVwM5eci/rLGTtFcaypnEWAZmfGcV63er7PiQAt2wMKMOFSV2TZrx9u1PgPR4FYO+riY
Fvo3y3vqkntf5gs9GB81IFSAmxLYv5oXgJ/YHLYEAkwqjqrxTRnLZkUiGZo0+d7h4GstGsHWvVU0
my7JjRdg3B1MUWff06FHeE161mPG4nD///YAyEyxtHVDbu3ENo7UyIaZU++fdZ3kzwj6VzdDjVD7
bmu+Djhc/l419dcCK2zjv5h9P34RfWivwSVtHSPf+DmVyAahww9DpaqQTQAVYi/lnuYGZV/4DIXA
Uc6IqoKTbEB1DtWdB5Czb3XWwJGvEzX5tmP6CLwRbbwKwKFsm8hxF60SyQC6jfwKdAoSIq0qQmRg
IKqasyDeAW38E6KCz+YHmnjvFC5SPTTUuH/oqMcGG4E/U3MA4/4Lepx6Xd4uC1A5ncGdBWBorwqA
I5nya0+iDNnCqpG4ziUrTiMgiE+50xaICLBVolSkRxpSnq5uuthmeQsdpJSroA1gIte4TDSANrlG
DbaGHomADECHnYL0nnrq0X8jKkOVhmzlNbY/ORe1BKgheTtVESNL4K9T1Eokna+bgKzt1JS9awcg
olPdG21FU80D9AyoGu8gRW4I7E4625vOHf8WPnk+J7w7WpzPBLUCC+hEC6vl75yH2lz6XVq9NjEi
E0FjvASp7Q6rgnO2yaJwALJQKY53NBR1IlG9moOyGDVDTrCYZPKUFSrBN4j9SHDr6uJguumPIBPh
MxLw250ubGPb+Cz73IfFlziKs++oq//Bx/DvHVBiALTh1NnmYb/tnQ41OLYRs1PTmyiyUb0o8hOk
Fn3IpNRr8LkmntWt7wwjbxngYdGQ30gzktwn2F8gc3jbN02365l/8AcdZ3MVmJKnkP4kU2B/it5T
NF+r9NZaUhfBAuAtUHfKDpi6KgLU6iqnYBrWt8jvGAw9xBLlY8DU7YzW2HVZiOVP1PXPwEMELgdI
6UEqD+zJRvYgOU/sNRndsbIeAsvZkjFi8M8TG9y1+M4fSJcHhrcvGt/C0QmsLpZcZsnWN3vqMMZO
XLrIODnhgWuA+MZnn1m/IW4BErpiQ7wDvyy6wnD/JZDFlcBayDk4F728RcESsvvQlp5hASYcUZgo
AJgKlTlRgVOKo+N43/dNsi6kFS4M1ACBCA4kvgCn9p57iTiYg7KZhaPwuUkUCiG8EwxxNmWlpv3o
zQbyC7oUoOL/PITm5zbb13nRI8MzEq+xn+BAti4uHKHXS+MjcQEwJbl9VAaAhCJkXoHucjIP2FQe
UxgSMDtsyyBKFh6QZo9W+pPKXOeq1wk5aEYb+uV2Ay5ERhpG+EMk4nCgV7NZ3rLE0ul8n6zRSXHW
xP534SFN2SrvJug0D44QHzt78YFiTiAH/C7bGICpCidjhrTI43bt6Fa2n1UzykWQmqqkqxA9eG/+
Mox0deDoSz2wbADDVcPIFKJC/SgVTKTVlW9DhwxfD+fcbOlGza0Yy+7NENIF6xS+D8sP5yoHRCUI
R+p5fGkm/DFMUeXFzX0fAFxZtF3xh2n9ZJ3HvgkJtmmTV96xQ8LLtdORO1xYDfs2hNFXBsyFZxtn
9fvgsar7DplZ4B3L2ji+mjgwTvGkeSaVJo0/naIB2YpStSjL2gwIFiChEKIGMOXZnzx4Z9/4N5oe
bpwQWWE+eJSOQyWatTdGL0Pv1acmMfQn6TX5iWfJa+EEIlt2VuksQySlbI2IGU8M+AtPiEmQbbA5
YKNUpT2NpAaQ6C+WG4zLwq92nqp+ApG0caTeLOoiQtWgbTjrO8Mszs4DT4sDA4MTZYLjHEQgUvop
Nj0QY/yS6rwcC6SeqJ9FVC4JS5NSOua8jjiyF64FcO05o2R2i2pr0TeprsgGBEgegOAtZfDQq8YE
kAKgj7WDq2ATSD/i/PcYmtqRVLO+ivQQHGzdsCJdIFx9K0EUOj4memAeUC/mrbmR6gcfeGzX0Qzt
RSvd7Hvosm2tF83Z7/DInmgWwHPcrkIXLLBElkBcCr+jViDr7CJyQy7bBNljMypQRDBAJLc2Pmkc
rivYJVPzVl1jgl/3g650RgWadRNy0Cz7sfs+bgYIoh4wclUeYa/vndqJr1HQbmSs9884Gu+fJeCY
FDJzuB+VzvWRce4krlxMVqXjY7u1QST7QKrMRKI71kPjmsS0rR08huty1zIcUDeh/kRNH9TtBpxx
w6plhZ4tc6O6lKhwPPdFZTx1tgWEabvmNyOqwMyWBhCtdjQBNlLsUc0pHGksG1//GvmDufKYpR15
OCRXZ8zcxYAyiW9ayBCus5svWhZjwSBLvgMkvfE5LtorOYAGUC6YXtnX3A66Y5PKaJ3rPvvWoNBW
zUBTi5EHq7HpJP5O37SU8+v0bImCt7+VePBWpS2/io7hGYVxhtV+84HWsGlKsGkCwrXASZRaFJFM
jSvC0T8BVOUiM8fakq7qWkrhrNdNaOcv6fCJOL4ji8kDcy0OcJVAvHqely673GtOIxjlX2z/xos7
Prw6Ll5Nhuqw2astP5MaWbfiUNosnrxknrx7ZQHYizw924yG7EGBzFGuXo3sOTQt81J24qB7UcpW
lUK2x9aTNqHTtrXXM7HVu/Rt3qLeb3TJRUbFjQvtXUGmjfWdFp2YIrxAfAZnGOkDCaVivzBKELUi
xAp8OuUwG/SyQZUZzjq2iZca3iKMq0WMskdRIHXG6NdzbvBd+q9EHS9K3MevdynENCBBlSYuFaN4
jWQvywIAUo4R0KWBaLy4m+vGXZNsiUM290Dj5rkRiMlXKIbDcjQth4UTdfwKMDEf4euuWgrXjt9A
d/TSyKx8DjOwbOWGayCdAfpEFNu4950vPlItdiYweTYpmLHfZLf0Za//AeQ9Z9PqXrkDDZH1glOS
FdnBCMjXGg6JD31eJ58Gv32i+ewoA3hsn2XnvLbdqzZoWO+oC5l6gxrnyOFXFM8e8qwHyJNE4Nop
S/GatY27BuIo3wV2Il+9Sj+aMiyfq9YeH1AXjfg2s97dRD3wHYl/ddNT59GusxXWABscSjqfupGV
FxwYdBOHPQ8RP42GPNrTV9SGG2hFDSTh9sXK5pb27Ob1F5ZL5630QK4c2Kn1MDRDdhYBHqVkcFi6
a+s2fvErGWwzYJpvBYBmX6LRXpNDXPIENZClPAFYpbnaBQLIQiTOG7J83zgKrJ9NK24OjYtwOuld
lCIiOectyjR3XTqlt2/tSnt2xvZLiEA7y/E2H8FE99TaclyWPtLS+QfBvUiSoz6AA4FUbc66S4kH
Uhyb4NHIawTDe3y+ywT0xwkC95ggA4HxzQQ4JftPJqDpw7ZtLtxON43CoOYt1tWZL47ISi/OnVKR
nkRq4grloK03FstZR73ZT8i0Po06uHvrlR+Gw2FeZIJq3StWtN6k5sPFI25Vl9hW59Xphw/O8cZD
YbM/o8TFse3HQpyW5Jw4fWhNTmtwMs8i9SafeQUfpSFf9t7IVrMjjbPdELRbU/zH1ABp4OWoF478
plozVVFjq4qaWPUcZfA0ME6RgXRknQ2DKrAh3WxAEsf7iIh7KtUzTrAra+wCiX9UIGRaibeMQXd4
SLTav9ZNgupWdaZkjjjhGTTjNSlYsP6dB3PrbYlC2FdLc1HBzLV6FYa2uQUHzH5oEgmS4T7UVonP
vDUDjmaGNXG5yjyfXesqMZ76Iud70VTIGyFvpEJWyOXpikPU2fpTpMXjRc0ViRxxrDJvNr46rJ2P
c6cz3di0NsaIk+vww+qxFohGs6Nw8ovbId+NVL49xMt8xIGoayNEzxVZKfVsfHlaRIxmNYgbkNHR
ZJlYdVhtL0dUEElES34NwwhU0CHGpChNQamMcloy9mP9PqJWFjKTwc3k6/v2Aet2Y4XPw74QQhJy
bqwVc7Rkhe3xL9gkgkRC9KXmwBAmtwlTKVHOvpOkK1LejICzcMJ0cjYGHl/eC6Kzat82ZrfFDhwL
t1he/cwO/myHN8+PHJVk3K9RbT3+ANrTm+Mb2muNwudl1g7RpwjLPNCLu/LBSTk2EV3poN47aQ46
qBx20ixRBpHV/rpPin7jVBmCp4kB+hDFIQIgK39fauF6VpGemtH2xnZxI7e9xEs0O88qQl6msUxH
WRgy3kaUlCPLPkp1fsGdp587LQFblDO8jlrc7D27dlfdWA+vOtCeAQMdy7MO3qHP/ohQq3LLPAcs
RLEPmggtG18LP0AJombXOL9Dpds+dItwWQB14RwXSJLVOR52XWMAlQq5v36aJ/tQr1HWQS7UaHGE
w/8qsZaN29j9lsYBX1M93F19xQbzUtjBl4rhee93eGuaqpY5lXi2kmioSudZJGuhnEPlrCvnu7Fk
ZUmyAmYLIrmlB/iHqWXIevnVH9zio5+BvcPVTeTCBJ1xpMZSR7+zOOtux5H2Y/B0jf9mJ6e4xpZH
sOTI8sg6G2OP80M9YtvAAAAKVkVQUuMrCNwUyZGtMSlmLaVcJCVITVIE70Hl+5uR7eDh7BOV5nhZ
/pqSUjoybL4FsutB2+4A8owuM7ugmpivIxtlP4MTFksP6HmIKoC5Iy1Z/xCrZugQzQ8iYBiTgRpU
/PQPeQIUcVb63e5uBBfxa4zX/v5uQITQuJ9jYzzPQT1tqDchF8OJpCZGYHPBvWTh4kjgMvvmpoEM
IWTgtFyh5qsGZ2SA6MV6dhJJF6aZwulVSjLfeGMB13qgo/9gy4r0IAeBJGKHRJ5Fhs4Mnrue1SdS
ofo6XgU8Aj5N7Xpry0YwCaA8xRlxETxMqTs3RqdvjVQrDrOKep56Bk+6WL+dhQyBsib5juMM5ykI
e/z2tRoRYbWxw/6l32cZ1jKg0wQZTxD0KwPlnFfa++k4vF+7zAM7AEhcn20jyh8yGexZ34Ft9m4q
vaz6fV+YwaId8fPIEtPdZk24Qw4QewbJInu2WxfHOODr2Va2i3T/JuMPqeZPHiL6iko4NwX2VBgC
yK8EZxjIb0LgNukuUucLPTyRnKf4/Log6tckmmBI1TZkFlgEr3C0Wy1J9HOGgZ4aOI/2ivG7bWv1
bk5JpGTGwDTx6SVFscXLFMkpWavH28FDVY4omDalKzYRWLOKIX3lbYp3RZ9a9gV7PvviBNmfSChr
diTN+qwf+R6/hq+60dgXUzUheGHPUeVlXwqv+5Ig6IU0oMVI3JiFb32usTJ4DVtNLk2Ti0cAZwT4
z4Xy2MXOAK6AXNvUGPmIMmPsd0VhveZj82VkrFLz9PXofpWa+UxHCshHeKnsIdyQNDczsyPpyiB3
J4rIO5eqDe7Hu8hO7QCpSls5F4GnYTFt9+pYW+Q1UkvIMm8BcUjnLUMQwSgajubBtJEO6eBcbGZW
Q3GqcQI18TYzAVmh1Zm/nWghBOrjI7C0rgCx3n9yRWKc40y86gUP2yXeIKmbfyI2CWR3APGlKM80
LpDW76fpfcUlVQfp3kuaYccNJreIPdWfza4Gf2iCuIEW/zQS232eHNwerxEXR3y6FW+NoP5OPO8e
pYcQKTyxvVNDlg8/UjVIDlvJrHbwNqiKioFyI7avlmpyQ/y0AcCzHzzLupI+7Ap/VXKprWadKPDK
DCx8sjg80MKFnoX61UcdMwYNng2N3Ro3E/kOcDZHrCDADG1Kb91KHhwG0/EP1Kt/I84u5AcIyvcR
87AibhY1s/T97OsN9QvittUG23EdybZ/vcTsR1ecRerd3QWNvfMbQQC3sPq6WLoKYLFtEMXKct/d
2EoEb9owNWQl3eyCzwx4N7VCBJwduQBeJs1AQ5pWNnt8sCAjGX25E1op9nrtIL8kaPt1E+ggsrOx
irGslH3zYnPXeRGoa+0A+Xa+4XwHdTJ4m0bP+lzhTldBGmgXmgnQoWKf9jGoKoK8X5tIfrsELM12
9OR3wyBG8rf8TE9+agpblBunCOvVxKDoqVRm0JQjJc1hQ7IcmbWwNF5cydtq8mSewIgBt6YBZ9jR
AHDltqC/w3+a5WI4rwheg5obwJOo9P4wu9S7JFpkPIG6vass9kxNiW3g2oltcx0jnekZa9Dmoczf
ijx1sRrFumfVhkCVn2ThAJR9BFzTAbyhsAM7cSESN3zwOdcehYe78FuJuv8qfIw7M3z0C3Dv5hai
MiSSIZCZXKWNE6xplF178QNqJHWk5CHuyk5h4KVHbIdPVuE0D83YvTeF76TrIEs2UVcYJ6/yxaoP
Yv9tHB6bocq+BwB6xx3n3SWwQ9AwmLj3jCE30PDSajN6Ph7zboANaujV7nJOXwO8GGLJlJNGTY7E
jECKel/JwXo3gNs2mzLhzEEYG3wcX/TKxDrC9I6o91CJXmnrHV3cVL/PXaBSk2yDe2QlOqNZFg0y
kfseZZ1e+EdpJTjzkCqPkGj6qFeDZnUPHLNzlMY/QKxcf676sN5oUvg4Li+BpTdU6cr1ouGPPO03
Why6P5SrY7vV5Mr7QiJHLHYOiGz1lyEGJoEL4NeXctSTbZCIfJNK03qRAU5QpCziM1nxaWZ54H6Z
ByW6U1ylLBkKkRXgHnDngnLRmW1/xDnQKQOiJjL2P3Stguub5Fv/qT8CweDIMnDiWX7tnAb8xpY8
ltn3KvnsCd98MyWW7AXPx9MQG+MlBSbWsgJM/UZPGOCKVUwoUJDmTl/gJkgOVbSIeqAXBQH4aIzL
2eBTRGmWqXc/RVlFYmPI6jv+KgxF6YDRmRvSBQoEN2pSf4V38LuVDLHOH1nfsp3hxwJh/85BUAeI
JKdOlKCcqpB1QDqsm94N1JPkTd1C4K2SOQkYx3sOoLAqR/xSMccjRlI/qkzUSWcrfvlZh6VxvG8N
F+Gs2YfMhZ9pFyePkNUUjs/AbBKbcggR2EyS+KxVfgXGJo1/id34Z61qTjTzU29rzY8SNWgL5GKJ
ZxDyiI055vkxSRBXRm7/Z1MbmrNA4G++tZTlk2q+M1KVrr8PsGy7/Ptf//P//O/v4/+KfhbXIhVR
kf8r77IrPt62+a9/G7r/73+Vk37/47/+jVRG8PLYgefjXwsU4Layf3974nmk3P8HS+s6z9vCumTI
fN0S1A7B6hhWutEN1DjOKkLemcUJfYeDpwXP8o2XtHwC5CGPO7CfPggA8GrYJrL7wuTkuMA54Igs
LvE6TU44Y8bHTF2QOCTIC4MPidSA6iJZdon+yIVtLwvEK9/AUb7En9/9IcAftMhKrfykIQa10Rsn
PZiZaB8sO8EzwQT8G1H/aA5O97HXi3YTox7J2FlGu5Sil7M8MfBhJRMuIpezHZHjiXAtg9X0/ouj
JN6Umq6DM6JEQiLJtZKFmznDCsnS2inBww1Fl4+575uPnIEKvRbeA0lWxseHvu2WXoSAwbIHpNsR
ZeOfZn9rSJwdeBZR8k0uWcOyTeaGxYomoAYcQ/HKHMdm03xcRweh+cJkXrSfpua5/QSQs/REU+uG
zS9DwIFQFbBnii/0VXFJsZI9kxSXugG2H4QuvHAolv/8TfP0//ZFQ3apj3wBN7A9w7Tcv37R6tSJ
RBIF8qJ7ZnQkHiW3Hks2kS9N7EoFqvs4x/HKZAbzzBFIunk3yaw3Crb6q48uy7DZoCYTTzeCMNTx
et23oo0WoTCzKyEakiFpx++ADrP2CBeArklwYy3wpdpo0SKLhfctVy8ys7XLMwN1/TkwLNwLEi+R
3uhsJoxvh3X84lb7YkRJ1jaygEwXNb69aoEevrGAa4RqryrWlhRtAiooUtIptFTbKRhFRfbgpgiz
TBLwhOW2jtLqBOLQ6tKaSBakzZzavRVWXi1BMtpO27cPD10YWbFMWQOrzd+tkfPHP39U+Onff1Yg
+MHDwELCRwDkUU/Zbx4Kfa+NRWb74wVpmeFylP7JC0zt2awa/yR9u1yWfWR8xSbUWqB0t7x0VlI+
uab2mfQh0+K1LCy5xymh+cq0gz10xleU9A07wc1wTV4utp9ulXrrqGvanZ2WzUOOvJO1CrQuSYwD
2Tww1XSJdWsoUZl37iQiyLURL2P1xg3BfLfOozLaibi0XgYOXMIAyTZ545af9Q5YjcpL1KMGrhgM
Cjv5akRNi9LgBOlTOp47K82qgyUteYvAxwksC7JVY/in0NCHr12nhcvGG6wH7tdsD8Y5/Pmxm70a
RoXasUrKPwrG96V6+Be5c7JFvo41BvvgN0+By5JF4bfGgUQjEPbDmPU4GEU++rL2s2iLYpYQlE6l
ttdiDyfm3HwVZRh/Ux3g8SbfODqD0qgOaT5MuS5nH5i2Rp5WR9otzg3tG3ES4a3A3FMsyWDhUbP5
52+P7dn33x7LdZGhABoFy8RbhV45N98eYSZeEjEnvmjIuFtWrm+fHVPgJxWAe7m1jB+jKkgiFRlJ
T2Ie69nRYvr6Tk8iNWzo25XXFdo07+/8WiPZjzoqSgp15XkoXUGMIAnyEuPlTk/34OV+f4jLaOt0
sX+wVKNniI2h8sf1DqM2okumqUtakqkHjAn/MOvufWi62Uw9FBvuIlT37tKBPePnZG7er/e3U93c
xDzX3dT3VyZHurtpdnKf7zsDwGymrj3rb/zmq8zTzLpR45/dvm02IT66Q5AkIISjLjUxuJMO2N7p
h1lHvTsdousjEBXUFNTcyDTFJHsVB0JTi2Oo383xOx1dBsmAWKXfmRlA6haVVucbI0B+g1GEP5Fz
h3BkIL+0aQ08Crsczu4ovQPSMcHp52n8GWEA4CQiY+C7ok5JWzv8aZTGG3BT5RfXH34NUouUqhz7
TVt6Z6zhU2CRGmm+9PJGov4FB3ZarrFLMjhng57nQlmLLnm3Zn3JyYpIMXumAbJjt+PJg2O8joDc
ZvATvhmRVnHyTCtdFj2gs2uOt/hoJqDfMjrz/3L2XU2S4lq3v4gIgRCIV9K7yvLuheienoP3nl9/
lzY1RU3NnD5f3BcCSVvKMpmJtPcyj23LATkqyjfsD8NdzMHZ7ke7eDMya28Nuv5I00cJbINQYct0
B78zTUcVK4DJMs51M9BO15izhqk4ftdPjN2MuaMRqRvb0s7adWfmySuruxu7NqxfKLTe6Vrcv5gQ
5tn0mdlAUzqT55TzYJPWRvLqDM0SWkawrGgC+STLwrxxahuCPA10P1UrsT0OoaUJyUJr1NkKoPhy
Q3E0QhfQx8BJx4xv/RO8xldsrKaN0QOLr41+M1e5lsrZUuDqLYEdaYpNiSqSzfUzius4kHitF33M
pRnfimNqLp4wMODQgh1ZBcapBuIk3XYorzWuLvxN3YTRkfrywgH1jQYKe9IOeG5Y8GaZnALAG8Uo
LkWpH+lOqCbdLQOt4h93xD+mW4o2iTZMQaBSg0G8zGzLpHBHpwbA2pm6rZ02fwi16yr1/uMydSFc
lajNkOOr3FaZXy7jQ54A2ZACH5MpBgVdakWNqIhvQe0BkDXX8Ji1iRV8ZQkEg1A7+Ei8z78x/fKh
xObGwhfH7JWYqj/I/EfTo48R+ksBj6Kvokahwro2P2VN8nEpPQfK0kubhkdDgVWpk9owdzE22AiG
7jzy/7PGvJpVV9tIYzy+yLRIkDaGEK3mOM4tcqX9Ucf+dDPqAHMAqbEjADVFlPis3BoScjwUwSCg
6RZVlq6BDBBnSK4eeqdrD9Sii6P6lybIhO2x9CvgXMEULEw/Bz+EDZuRt2XpktaJFbbjaW7TbVCK
rNjSLV1S1LlZmfMtxGPb/EB9tBrdhV6hIONqdQFxX6RZreac1TiURzWwMnc0srwOzUGaugLAr9ei
VdXr+YFgliMkBA6lDQ9xQmlSX7+thcce6F4wnO4oXCqBc3Cgvob7dVevLC8pVpCNdizDbbvu16Rz
vBL26zuiKIYT5MeoqSukM6/NdNOo0Uk1adSIknxHDMYx9VJokxu/mbsE01wpjGPuJ9KtQPM9xep9
ZiIjD/doVPHB+FG9rJgylMbAQ1xROwG7EnwuNUSXyEi7Te8LFAlVJPX1WejHW2rTokv0PMXru/Xv
t2Y6079vzUwJFqBhWPBt1B1uqa3bl62ZzQLNQlrCuAC+FTUH+caiV26XqwVd+g2UuoBN/2sIasPa
QS0SGPjUNh68g73uitxSfulY0oD/LJ1z7PR3aTs099TVGkW+EW3dbqhJA/8yKfPGOwqgS60m2WrS
stDnpN7sShcb9mQ+9hUm1OfyRP6k818KJwnIpk9B4OJ7uDxQp27gSz8aug7kuFRq/uYfNh542jj4
vjz2ZOpBcPiMkPB0a8BXbWubUYEHWoZ6XSx/mYWNHUE+vuQ+ZBQMaILccYh8b2O/9c81NAnhj9mY
u2ji4trh7A4Qq249+cNYoQTXy5+tBXFpJJF9IOyl6/Q7ByeME2iCMGhdapFJFDtrs8YJMciFP7hL
gXJuNwZqvmpiCPPt37+BnH8cDE1pmZZkFtNtcF+Mb9miyMubEh/d7uI7EP3xORi+bjmV4LzmyYpz
H02tTOFCbcsMsl9gnEDpu4CRWpKaa+qki4ZPJkN6afLWMG6tV16u840t+IRNEnT8XCpgRS00lNts
mlbUhO0rMEPqQtHLAP4IzZVClgGKoxnLUoGy7mKFyN69OkfRE0yUhz7UYK8sQxiNWRYIVCBlrTwm
wD9LX6GIUOwFynarWqVf20/LFLqjPvBM4p2l5Q9kpbL0/1vsl5DEM7Zd301uNI7haqxTdi4sUz7X
/E9L4f4SeJMeMxsVu2a0h1eKqoKenUHEcZ5F9qeposoRkDlfoCBHUTiKKVlTrEVRWIu6lyiaRGvp
0No6//6doZvi+1cLSsWWznXbtCX86PVvOQMDgpFt4JjtxZxquZqUsjZdgkiHpaAFjZylj+7ScVhB
giW6CQYPNhMUp+Mp9yUOJ7D01q5GJKTq6KaVoX/oW7N28yJJH/BZpzI7lc8lTtKr0IisHfUBm8/O
dhe9z5X3yapetIprZ4ptdEjwJPj3rym2ysryITvPkX3gO6u2qvi8Tost3rmOmjcZA0C5GsP0VdpQ
jaZ1WGtMu9JoNKjc2NU6H836UEMuHcBm3TmMthY/I8+yy0tjfO/b4Gt/AXoU9TtF9rVfxUcsnt69
ZHzTRP3QCPMG1PPmHudQ71bq+UuIdNGrVdv5TqkPbhO9KV+5b14+QFERNwEb83/lEG24EO5GtSbf
9y4EyvkcE1NjPH22CJLz2fqcBwnBL6vQmp/zoLbgXaiV+dH8CmkMYKfvA8SqlvpvkxOE/+7Hox/2
80egyM8fb5L1ashaEMISWyjbeaOwYRgrtavW9SmcmEXx4ONUhdRdUzxkzProW0aXO4rTupr/j8+C
8z3VqZLqUti2jq9KpD/Et49C2wOc76d9cilsMMb0psM2nypQc1kK0mU7w2wmGCH8VZ/iTokquRjO
2lShAgH2yQqiWdajpvnxBZ+sP/1IiEdzlN5dYw1rW0+sR0ddQOuGJ8eY3lOAY5d/RMwqL3NrAOm8
a5v8QKEofQLTGOj+lpq6EY8bw+zfoFOSuFAz5Hdt1vK7qq7T3RBogNWqPro0Qems48puN0uf1nrx
agxseyeE+IgDxPeX0Tri2HIbiWZAWneJ5xc3NCuts/QuxzZIvQr1IBNXXgDaPC0r8C7xj8tPFAsR
AKLgZ8eJgQqa17W4BdWuV7nSCNnwbPoxtsDv1V7y4kRhuK+6MN+VBTNeE4+tKAAu2cZ6EGAdDEi1
3HOJtw0N0JK2XGlagES0m3mJffgf34r8+7eioRsWY4bJTdMEN4Cpt8qXDVfZhf4AEybtHAioqS8k
EoEqn0CtZzasXvoXMsm3PthzN2spfVBYwGJzg9Sfvsi5LmSeIIc5AXPMcR5dBkgz1khhiUBzlwEO
EI7u0ogIkwY00Pq2IeRyzoB8iiNgpWp1awLdunVMf3RpWEOSMd7RLeymD57h+0f8bN2ROdgPpLlW
vBbQgFrloci2edvd5Pjq/uWL6tuNGhqiov41Tc23oQE9kxr6WwxqIonLxVDuq43llMWV5Fol7RzK
NfXMDeqvNjq26de/9QCxFrk1U8CF3GlWmaK+p0rrii7ZZOnnCEpHDalZIS8LZZLYNn6WuWbvv8Sp
aTZAzptOD9rVJIFG1qtK3/QhSFB8PCw6NmFRtI1L8kika7NcFLtz6ottp/ACXlEFD6KHnx62d4C5
qhYcK/Ye8jz4JLcW6KhwZk4SWBn2wPBXLt3SJVOddCflBNGLqLU23we68eH3b3CLf3vqG7qNLzhh
gbmmcy6+VwqseoKanw0wQObnyBCB0P7U5+ZrERlWvbqHC1XyGEIT6bHNdHBpRSRODW/TxzgqgHaM
SgG9EzSZBkcKYDBTAJ4sECtaRyliNkgqRAlzAAeJyx0VcegCW/b4HJTRifbxVOahflbkBxAZ4uGO
JZG3E2GrNYWS0tkE2q+hwdcSvv1++CJCeRfoYxAXP5s0igP7j+azSBz/FTHXgykCKsR3Ic58cx0G
ukA60JkoKVHlRvJMP/dO8jJQzq/jrQ7Xse5jNGoG/dxitHRAufn9fwGZ9X/8Gxx8ph1D1x0d+sf/
KK5ZXEhs+ZEp6WJzAg0RyuTTyo+7OoAuIivB0PHF8Ec5suimwpH6wUjSDbRaYesDCNKDVgQcR7G2
Q/WlxNYl1KdN7vjyPsrAmR8ym8OioJb3caF15xibKchfdtlqcsoIboiOsafgjEF2EEo/+y4uh2xV
dWO6LjLf204es++LhIstoNo2+zGFGbszp67ZQgCv3U+hh90sxDNq1C/fg6BokIoekBmv+vEVXDI3
wRlt7l/iE+R4lv6/x9M6WRv/6iUMNIjPyuA1vDORGVoJ4rIubRrOUij2ic7w4OM7FGc/wkWMGQyl
JguXSOsPeZ7sqIsGlzAjwZcmEN+IM0KQt2Ur41PeCwY0Iy4cZJqbNmePRZV3hz6Jip3IOI6pvj81
rpOw+izpdmiSaNeO1Y+5CY+nu3wq/e2YQNrf1ZBROGaTw444LuDOdNBJ7S+3X0Ln2y8B8zS1wLLU
PJVGgrqFwUsJ1GRR6qcwbN+6MeDbJmqg42SMGq40AjCkfvrSnsPVHLqrOGQaenxxbeYmTZ8XgUEp
ZLkK9/dvfev7AxaKdqaQKE/Y2HKZzPj2gAW0odNFAr5DNWTBBMQkOHhwTSvg8qubT9HnXT4GH33L
3X+Ny00T/5vQ6+4y7xHnhuRtSsHJc8LO2MZTP77L8im3huRNV90hyt1bLeDlpYszKLrnvgefNYnT
RmE2z2bHAM0CKdDrgvCo45CwjhST0KjkTxkKI74krByvYsLX58r3YHlpa3518VMYVDt6y289aNDf
dNAUQKUTL+3kBYSoIU5/24Ko9WWAZsCL62PGaELSlGYAVZ26foeBCao/8wwPPvfvSRRhKZQ3fv8/
cRxVy/8KKrEMrjtM2sgTCN2S1rc0QSNY13MrHy9jAnSPASNu5MlCmZ/oMsZJAUcqXJIGqCGXbke9
3QwZ/JQoREvb4mTB4+lj3pf2HK1mU+TSrD2v2ZqeFrip0t8MUdfd5HaZX6NBz69019iw6ssDL1l/
G5igfbcNCpygaSBWOwa6g4AhgLI4iiO9+tdSiVovGL3wGPHhYVmdIhz43J4zPm2/rKFmWjg837Tp
bgmnZWhO1WerFNLpcMiO9VOUDcNNWaQhqk45nlRWCsyW6kuMOjFcnFpKALgBSUt1lKHydOS/BhG6
VWSaMF3KHljfWa+FAEIG9iTD7dCDdlHDCnCj+94J9d6ar6sqf4/6HnxuC99Au39posIy7uG2ip0h
gCcrbYT7VJAW+m5wDIb9pcWgpqlY31bTQ7QeFou7lhsQ9ME7DaCz6xwB5RB91xYTc9PBQyxN+Jw1
yXbaNZAju5lm+QHO/7CJwQbDBqSCRj1bE5gI+tPIohHeiNrL8AxVSnhrbTWcyloXmpgTBEwhhwqJ
GSdfS+LFzbOkXZ4KFEff6rRzVgYwvhfbAHwLFahq3YXT8LM11oRVblUAUwFw7PUOeuTLEyE+YTNp
b8HUwENxUMiuBQs6A0Qn+J4CyI6KsQLS0uVLYPA5vJi4QScT60RmAno8TNNWmap3+H7wogUTLAGo
ZU7oUpeWCkNzCMiYe8NPrs7A7fukykJY1IDUMGZ4MA9jUm6Gsp82Yx/JewoxpheOx7cbCnPPBRcP
njS1dZ2DQFFCyechQLHz3Bf1OwS04CSadSh9ZmG7jkrLQmYFhL0wgfgeJBmm42B1t9QVOPAVcovU
bo6mo9/hq29CHc+GalzUOvfLLLobWxlBOyx+/Nbf1vAUAf3v6cuSEBsA2aORz/SiBRloVfjCObRJ
9kp98yLq54JRUXdgsfkmAh9qUnUNiI6plz86xR5cwoAkTg7S9H46pePvEhgXuEJV9GrFZ4ObAnhz
mgfAkWatvvVTBPXF4ZitOgcajjZR46gzUHS7TodFpppLwV9G58lW8zGPgmkaoFL2CgJ7GbjCISQU
6uwn9wXMJNKWPTVBN6xR1tGu/dAOu6GL4GOc4wwLabFyF6ECejv4Q702G89/LmUP66+s0H8mlrGH
CFAYuG0ZuXHSa386GX+N+9B5HbOhWllxWt6ACAnZRqhM555RHdqRv5BiNF0W6sbopFuGMsGZ+rva
g7JvBdGxlZY11WZhbszDZlsdbE+8zHHLemqVrO0+VhHxtih3VNNmeAKBQWp7c9MW0rmZgO2lQZPK
5KX1NcKqMu/Gj9vDUhfXPiOo7+9rVIoWUxjFLwEnEeQu4hPwv0jDA+3MYg7mXWoncx/BoO1ugFs8
DF5csxslRDKVbmXPjQ0YM8lRk6l+dpoE4pXzsKeEK9VwOkA7K4FCOLPTi14rO+w4NcITj5D/IfeR
tIL/Z1RbZ6Kz5h6cDHstjLAdBRWWLjQQGRAxD3wU6Ke+RxL8gxX7V2dOnwEjg0a+ElKd1VOXc2TP
vBdej+CvLsq9f4n0IsvkZPIlHES1+zJv1mIdMVFXE+doQHtTF8ZzkHvpwuC+iaHKWAbZY6sudqm/
BJExXDi2n4+NiaS+xnqwZniTPVZ6kh6Z3kASQsU2SRvcl00IiCcGacLfp2shqBShD3i+0ScbD6JD
+1YO4yvUkrZJO7BHr2X1DZ4CDWS50K+rMKnCetWsK7ENnZg9glG9SnnSn6G9CQEBpo2vyAEkSlXO
2QdJPK8YqRULy/tYkfrphSlMS4G2SqABi/RY9xiFgaKYFy+6JvxLjGyBa9p+8WL4XrWz287aUNMu
ebfyImBEqClj5wLVHOOO1shTf03do4ig2KDWMD7XCHMcfyvNWpdJroHvg8wD5SDaHIodeOjPXUs/
EnF8pXugSlPfnJcYUsDXhEhe5uYEA/jS6qG/jMzjteCH1BPdTVbZDPbD/nAj48k4+qxFflizrOQ6
Nngvg9w57IwaSIN1kvcRyNqdv8G+Aq4sQQtNvs72r3QxwHHeF7WWuGUa5N5apiP+ksa+k/1HhFOn
IFpnsfUD6m/+YW7SXFir6Wtgg/CQVdFdmAbzopHW9ocOX/IUtvRTc2r+E5uRCYwMfCwrcDd2MF7C
dsSHEfkBXNbHDtS7G0+L85t5wIm6YtUZEkVrYIi/WJcLgFS8toDiIYGLv9mZz9blNEQTP6OpZdTl
qZKePDobDkXYL/R1+nh+9OLhVV8H+tQ6kFDui+vMTafPtbWG6xy0XUPx5Ne5tq4aC2B3QNfHwA1r
swWAZuB7qYftZcxURVRDsZISGjxqu5UF6vc2pgpmptdzzJL4gPDgtEMCBnYCCkMfK5j9NyH8XPYn
iCFVh0X5nu4aQJYUX+MIudw7sMjGxxz8w/uojWHehVbXivGxF9HFS+L+Sl1WY/grNlQ+MCYY9IAO
3WCrZm1odIoq1Cmb7Fch4hxyN3H3Vncj9tqC+ac8b53nTuSrRozdW5Rrzq5B5XhLYZH0z/hO9h9j
q00uKIzHc5jm1OFqaLoCpzvPeogzaFpmeAMXzLaPcRK1936pP3Ujg0QTuFn3DAmqi83sc4IvnftM
XbSyZJu8E+Fm6TOM+t7whThTRCLBHsngfwzs56k3mHgabNY8Sv2NGh0kBR8CEAaoJfA/eQCmFKrp
gfUUBrp3D1zXeo6UdXePbyR8sj3rEafAMoa2RwgOQqGFOJrKPIPIuQGmN50hY4ZCrY+vsGtja9N1
TGGS4eVcPuFU8bRIPOR+jKcRiY31NlS7vT3JQcCRoMGmVy/5DsCIyYUK5S1q7tlzlOsRygvAqMKI
WLsXTRO7hDuJPeuWA2D57EPNbY4oxsR/KJvy/xyhXsUTcMUzYlZsRlDXXCg/M5h217AZ6hrIAAVD
vxXx4IOtiIf4GgWkcdMFQ3RrBimoiYGMbtvDUDfalXrpkmcO3zADm+6PhVT8GMERNSwhzq5ac1zk
iZ0GLWK3xacn34yR9Za0SXCkZec4K8qPvW69zBFFmHA37TVYSYCN+/Ej9lUHuVG1AKRFPn7Eua0d
8zbUrstywC3wTTUwFAVpgmY1u1z9UEYy+Gu/s8udlnfvto5HVQHr8ifVYmX5pRUHWn1Tp4bxZIph
Hqu9jj/lZv1v8z7HoNqUu2GkHVph4z3X9D8jp8MZQLVgWO/vpQfuNzUHkT+nEqWiatxkHhJ1o1KN
6uoc+upeVew6RUcexYjPkaM9OlTLrILpZ1yn1blRg5GffCw4j/bmJnRMLFSwfpVBFHJnFfgeia1x
Vhld9EZlHWHjXIRnUiSl/pJDy4HlLNiQCCn1TV0ynDSrv6Wwpf9zeuJpICGmRb+VQx/DiX7S3vrJ
+Lhb+r7dFVPgv09QkJtnyKq+2ml9aqbChBfwaDyDqwNvCm24B6cVWZvhxa4S41k9+m+LgD20KgYC
Q/yUQPPDtawouySBXm+A7a7uc2M4Q0LbfIEdnX0YAx8nUqVtrE0yWeseYFrUROtsRUN7n1YdaLjQ
5zZZWHgr4kQN+M29J79rAC0IpLea2VMVz+L9aENUEykqsENYc7HUD9YzB1AsK7i3zEJ7itod9UZB
JaBkol2pVUPj+xxwcPupmbCO7Qt8Ia+p2fipvsEfP5+nZqJAhSMs2NEWldxrFg6Z0NIxuAsCAzYU
NUQeBgh5O2B3TwMEemCOSM2KD85NYDh/hrEz7PGdB+4VTE2OnQNZrb6q+ysH3/oagb65Kxgsq1vV
twyM+BfCdBxqpksf3SVlX691iICuvw1I1lerUTbJlgaWUW52SqEZyQR6SRqgV0Pl7qcTt+WB+kPL
ni7SmaaNGN88ALXw3razM93VcHhrXLr1W4wEDgorruml8UqfnBFK1+ikYbpENEy3XSqQmMs6bc1Z
DjgpRLJrWYo9tfx+jKHppL67qc0H2zn5k++GaoBGE6in/Q8gl2E73zNs3MFpVzIhHOGAN/Utw2ZL
JzD7YgwvrMoHd0ZR9fC1xAYv2y6YqSaH5H7J+huCTI2gWyqnrvclIP0vkwAlsrYNiuMwEPDTtZeA
vLvobCNXgspX8MfSQ3dLqAdle+lSmBP8YdfFKhLQoBqN4Oo3tv9YSEjRTgMUAeBuHTyiVsUgmz8C
PKBGJ9PxHgD6UEPUAfFXpDa02jxSOJN1gu+0CL+uCofThnNTNtaFWjQLXsCXzpkSoDi47vZ+5MPI
AG950WfesYIS/VMND9M1DsjhvlFNWJGCcW1CWI+Cdfja73k2ihU1BwaUQWgN4CKq4KI2yuuURbdz
bA38CEwqXXyB+P2qTfAUQw31nl5m0tMnoXn9DYV2Oj6zeOzHJ1rHCiy3hmILYDsTLOiVZgoeqf56
/HuTRoEjM+ZRrbK/BoOS/rX5b3PLHOoFcQebco9haw/7nwe/L8XJCe3qDgmx+k51iTQQpxinijvq
L5gxdzlNvc6KGFwmw4baG2Q7nGvvwzRdqt153DrXSV2CMIcNxyD/QwFLP85qHWTKvXRLA/Min/OX
4KCGusYwsXY9w0IlYDZxH72TfCd1gVl21OoqvxJQNK5HAKcT0WyXeMAl3qlVVpF+xxuQClUeziLe
OjF7iKPudcCLJ5CLBUNYZd8oKGt0Z9vh7LNq8yC9irZQb5x8fK+hdYg/XzteoaiYXpsk1N1MYXoa
JEXnAZoRQtz+ywx4t4+AqqUWcnAB25HuLtIb2Gw5j6C4GE9N9qXx1wiFldqewv6aM9ThPTAGDvx1
AAUfRc9f9GjMj2WMBBAZ8eBAkO8NXov4Ek3slR7/tDMAG3irWcy7UisD3WhDF2rSgIqgLQBtEsBM
0JHlYcGRmnQHgj0QhbRp+FyOXgEygh/LUXCIN/pVevjeEPgkW0GHT2Wgy0PbWMkKTw75aEfldEn5
8INavEuhIWmyCaq9tncItTF87LSOYYOlADyqacZpcQ2wuciKFjjBeAovCYcNAEc95lHzjWI9pmm/
60otfJwq+EZEINe6NJXHaXYex2ENKbr85AeADJVFDwcULSqoOXoGsixalqW739c/dKp6/63+YVu2
7qAqDkkZA3jbb0UpXkSFjuwFHtK+Vhy5gaOLLLRfjqdttb6DAAs0U4cWuEPFYwah3ITawMTB2MKB
+A98PfwwNcd/N028v1DbEs81i5BpyDTxMHbatM6As7orys7fFrJub6LBmyDfb0V4eJftwS8n/6g7
ZneCM0S07wZm4vSZtdtR0/JbAGD9Da+CZgVIMpAF2G6u7GroXiTgy8DFGMVPkfgX6KKOvpu396wp
QugM9v6mdFK4K1jgbnC15dI9Rf6z6yeUvPN17I353dh02TYsi+mi5Zq+Dwa9Rrmyh77KNOg70480
SAKhEGHE2HUnDfcPlhDGCRxvx9W9yng2Bzvc27zRsLdCc2AAdsftIOBxiyYs70GXRdLsRE3H4c9m
URpXakWydaE2aj5aVRc/VEG0pW6fV8XNBO7p/AJ9rh/hMWqWP4UwIX/iNgY0DVFyRp2pjSHToEBx
rRMJN7em8kQgtPqz2QdIuyLJ+OB56V07pMNLMvSgsbQTaCx2KM8GrIk2QGTGrygO3Oh6a/1CgusO
sIf+xcOpYNNB+vUMDQv7bIWJvuYK/tlX/c5Iy+x2jFl6y0GHAb1ihCW2hTwAWMDpreZAZ5XDJ2VH
TQr+jIt42e6Y5oUw/oqGjZahnmcIOPdQ04SUBjhOwMEvowSLl6yCfo8Wxmd67gSmtuJ+ETxQq8U2
dWlZk78u4KJzkjEzgc6MZ2ne2MTTDgdgCentPjsPNbfWw5BmP5j+f46ICtmBGFs4/7ZGxCbzfyAl
uP4dm2c5wCOgZMwtHSQMaavS5RdAFvNAktZKLFzxHqqSi7ACiS+EsR5vIhm1sxZDbUCQYVZZoOFZ
goEm6TpnGTQvoL1AbZqJE34LhaZPsQaQyMNVA3z42uM+O0l1wYFyOlETGDCA1umWOmk4Bp5gbWUW
NL9UoMUdxNDtMvHbOstkx9RKaJokPqjqSOdMIIm7hLVtQw6MeRh3e2pCWzC7HeKRH1VcSXFWMma3
FNcjg7yfOykGWjuPM0Y3BDx8JXt1RPDG/xBQdeB1tTJ0v7lAPRbIm7if+8cQ1Qbqn3TR36l4Arzq
jf61X8UDQfseYCO+t4pMv2jVoF/oTskAXYJ24wxj+qUbDrUTkqmh0x2CtLqhUF/zYHjI7VvAy+4G
KxxsYAUbeU1RLV3bUEBYU5MuRVune18bT/B3zx5RyprWSE4lyIz3aBqo90WO57hBydNHjsMe5CLE
ylKxNAEYvyekQK3LMj0uZbKj+DEJtAM0Sz+m6wGSHxK0qUNbdTDMaOGaAbG3dZq09YmBETCiOI5d
VFiJBiIu5guFdYOjja4W697ocpxCsRGG8j5NpsuXIGxT58Woj9Za4mhVWRov1K8zuz5ovnlmXa4X
ULbW6tNy4VHRfGkKarKhRNLQWC9hdEexc4Ra5NtUCvn+GhQT1L7ciCwO3C4zWOEuExtq11qEXlqY
hsYwwKYGVgo4vbb3cSw5KB2sc0vJ2vtaXWBflK+YPcV7atJA3sI9ownuaZJyc9gXXHjuZPjd3AeH
EhOohyk+ULwmoHQv6nlMlkCGRza/4diNwn+mrn/EBj96wqx8VzKcFTOn/eUzIDBb2Gc8+4YYQKcO
u2tYOvl+wiZ4hx9771s4kgCnpaDhufbOQAaf1NMgL7z/OIYnH9MqnbYZ9rA49iC051JbWaXlvUM1
ZkMPDgk7kgYF06ov+BMULsYbVsnXzuyMJyuGcjX2Ea/L2OCI15JJ40kzCkgs/BX5L/NUJB7P4KfV
wc63TRRz7HC8RJBIBZkRMnvUtwwINUpNCYlnGBx6EMsCGw1nNTW59TW5Kauq2mh6KrfAxNnHMit7
0C5Bo2VQdnmuG/1HUxfen21YuEFsmn84UBgEUSQPHzxuXbOufwok1ELdUWuxY1CXQOf1MRxQyHa/
39I4CHf1MabxeVLpN/PMZfqXGLoNIQHy+52e+P40sZlpWgYoMY6l22C9f+NTdaMlIK4k63MDezhu
yOCY6W3ozhoj1M6n4a92mWJbXajxEXWiOxIW4Uk47EGNdSuD+zM7WGqjfdNVNpwoE3CHTfheQ7bf
KVda2DvYO2qgwa4aU2yXkxGEbgI3jjUNj2hw6FIvCqHzFvfzUQrQgfwWWqE4KFkXHlWonignsW9K
iDA7GLdjyouZUCQXjcSFYOTBxg9OdfWhjkx2+v3f8h8pDRvZeQAPuG7ZDC4n+rcnswGVHB1CfOn5
Q9dNj6H/ND/DpI+PXuak3hZqC450xwmqM7IbP55S9OhCfeVo9TbkNa4kuuTJwDvHeKC5JP3gG3G8
HYsaWTEl2FQ7HLoxOALejE43Pf9zUgpxnlUfDPm+V5BQzwD5vNf8/FAoBSHqE7VWzX2ihowQDfj8
b3Gtmrv0NYVRQQosgHcaiNGy2do28pGOn94D2+nfZOUgXR9/n7c0i4Eh41Ki0tqU9305PVN/myZi
jexkdhR1mr84bbHqW89602v1iyGnuaMmYxNOsSJ8cQJWHkNgwtY0Xb0cS/XkvouDYH45iq8SuETR
y6Ue8Le//8fiQfItWWUzC7KWjtQFB4HlHxpDcVdapg1i+dmpendyzNWH5k5khNcBTVLooY+D81+6
8MZbzcI8FKHWoM8QzcQnJ7qqCGr1JXDh+D+fsJ3Oj9Aij7cGEF+vkHPfWzgH/cEZvBUs6Zd30VAh
Iq+Vplf2agXsbgrK+q4vQlguGMGe3jhgXjN8aie8YlRA6h02EjDQNOMDNaGi9mWS7kf7nGuaC7Z8
s408hcj++6XWwUVyqRPm0eleNP3l3+KWvpJlF4AzTesdRajeDZXXTWSZfF9m0yu1FgK+bsMNJ1CD
2HO9whMiv6GuJYxmThic+z1+NwAk4sr2huw25NQqHKxW3aC6xs+s4MO6hCLGzymeA2rAnVeBVVY3
gQ3izO8CLK8sDpPjrENQI1i6//276h8YQ5vrkBMSpDNimlx8+7rIkL9pRqkHJxjvoJ7m9mF3TNtY
f25M25URax/tOJ8evMhYBwVnz/0IM1ajzH56Ucmem2pwAFbIoIOi5jgpWKDSjiuYzSJ2LFNvjVeI
9vOKAsxmJqYBljuYqw6ezPPY9fPlmGev+QCz0wWkHubDtHago7xZ+hLHsK5QZ6OeBbeeMONrKA1Q
aN2vqNLb9RBpFCZoqPj4FLBGyUy4O3YFq8G7BS7BKs23psN3WNTjd0FhjnqhMmHe+B1y0T28OF4A
5db3kw5dZxr9f5Sd13LjutZun4hVzOFWWZZlW5JDu29YHZlz5tOfAcir1d171d7/uWEREwBlK5DA
nF9I/7xE6WjXS3TaKC+hiQtHpvpxCTlHbRz1eolAoCNuf0Xi1j9n1Q/2NzwUdLkn3bUBBUmg1A1C
FXp6ysPJxMhcYK5uHXqY/I9EjCu+A7/nYRyeyy5oeMPTbF0FKvznZs+uQtOey7m5I98ED0SkUDux
4Uffh829yLc2fzbBo370Wrlq/Da4qc2vnooYUFya+bpV1XQT+J518RQfiX8zeYPCbV2QybMuKKsc
HatFClKEsNn8GC87E+C7x7iN3mTr1/icZcbD9YJVPWARNKHXXdidhj+BH+0kkUVPFcBao/G5Rcvl
sRYHGTfqvJFx2RqstHzw+mhptG6+cQY9uVQz25kk1uFKgdgAlOz/zCZ0Q1RsV/xemM9kiXPRlcRd
J3ZPaqJz1DsKtN02wwlB3A4RdbGn+N3IpnOOoeDPJv0cFnH2Y+QmvLCMJn5N4c+uUg95L6zdgn1o
O8oTVhef2lJxUBnw440aqc626EfnUwojTcnH5DmIbeV/fOTG34QUV4OBajqmpdu695948GQcTG3O
qVC5vUsaaFKOnQZLIQ1bdT3lroJvJ7Hbwe+ExpsZfb+F5JlCyn+lQ5xYDcX0OuBr9KP3fHx3Kfwv
vLJZtbHtf59q7bMftOG7PrJCAb9sXuYIk7Gma5LHWnGtbd+N6SFsy/gwhUZG8h/IZPE/7oWkFf/6
okO3NVSHL6AB/ZbF019f9MQyelKiRX0wYQ3eQ9Vwdh2o1n0bFMHD6Fpida61z4pHJheNnvirimld
VZUdebEyXlEzU77lGbQhvQFPqBuKulK7pnrM7bLeTZPrYsjjVEc4dSbohm6+jNwxF1Gmk6qcyVfJ
K4UdmwfcuX/MRRai1GO5r1NglSuDt/hJ1Qdnq/dxf0cyTof7FmUbu+mss59gDOYDiP3sOtqjlVlI
t+nKU+/64U8vzb6GoWq9YTPmL+UlInT560d+iT32DuO0LWA7L2+WY4pe/ZdYI1zJ5GA5rowyALcW
dmfQ/N1lVYcgKsahPoNRtOZaP/lmUp9tbuX7RMUnVfaF4+Q+pCNZMD7K8jWk0gFEeuq/8B48Vj24
r4Xmvfha5PA9mSijN27/HbXhL37F94TtdLR0qRM9oJUfL8Ms+nxbPBZNDwBBTz7LpaRcO/4ZyhOw
ZwVy/tsgrJdFpfJd/PMsNhLojWNRQf7ROPutd82+DSyMXg/NWW4jRQvB799ask9uKvNiXptipNxU
/prXiC2m6JPzZF9J6/8279dVfs2TV4HK4O29zhjXdTRNB0dTxkOZq+li7kr9Ggsgw2Kv+s9Bjrs1
5ZmM9SmC3uR1dwMGOxWUA65XpGOKVEevr6/jpuq7qzrTXnXG/OxAPNtGYdiQRaDZz15+TlAZXIbu
3O5krBUxfgILT8/KJxkiP1QeIrP5JltdEMMEUDV1i8Id6ZAAOw2RuZIHXSar5GlDiXHbkSdmgyXy
XOmsHlXZLdudFgJXn5oILwWR4LpdQ54FCew4BJqirQntbE9qnXQiWOCjDcnpgMa5dWfV4ZUPWPRJ
MO3brlQ35YR+QeIZuDQ5bbmfjAKhscBNj11eXkIT/4fUcIPLbYSMZWIEgOKLHC8P3Hf+9RqxUzyQ
9XrprCj6ahjNyolH8xP239ZmcE1rV9Za8lL6+UkOCHFIW4waSfs8dtASVNpohcFu+LXS2hU0NfNT
Fuk2exrUY1h8wIgMOn9Dyq1gFUlTM4PokoG9cOsMCLoIcVf8GCE7ZezPEfIak2kVK8Dn9UOt2hcw
o6hraBEpxLitn2LwNEtzNNyvuHORokD4123gG8PTKTFfGz/GllNo3Y9ttovSelxODmtyM213ShEo
P0rTBCnqV++t14arMbemxwZuyp4qYLXTvRKnPDFpEJNayG34QLZnG8AzH0ySPBdKtldz2/rU26m/
Tawx3NQkGRFPnD9Ps+KgbW6XJ1cx32QYapwCphHrB4ylHr10WKZG5Zz0WLFPbWE5d2Vhfa9RHowR
r6jB66Ml6ruxuw9hoL0nOKXoqH9l5rzXNNDJKeYU72qtfy/S0nhSyr4hX9CT8RLDkF+3VgbSj3uY
hRGT8znp3/77al4z/86kuIjSWPw2PcfSkab5WzTQt3x8CnUtPrRebyDtoA3CiSJM15ibIYhC2Wrt
hqP7zU78ZFGbjf6qthD+Ay0ZnwwvhFVnmM3Bn3sOJDG2woj7qTVTbANmymx61ryYHQVClOPzJSST
5sXp5/5A/VldJKJZOUBxa2uIF14etC+t2o0PrLvf5FQ3b/Onwg2OcqZiWsrJbz0YlEzs1NC95MP3
lmrOqglDZ1WORgHThEM3B+WhjwYSX7e2nkXwmm5txWrvVTsZagQtwl5b9kL1oovG7Km19WwLE0BZ
yNjtoCf1ndHGJbUkxsrDb2MxXX+oUuUd9yxvEdcRFJ+s1cNNmMT+gqqlOrGsnJTV1UIOYXDjUHG/
la5wUhbyZjEgm/IwU1k5KJDLbyE54a+xcpiFu+rKGlNVWfi15j5NmnFsCq24d1k7KJjF4ZAEHcFF
O0W0bSAGa+4b08ccx++UXaUk+Nd0/J2LoCi1Izn5jbzYdQ6bw2XgGNODpwbek+xA5TlaqFFuAMo6
my18AlWiEwYyuK09nK9udTKWw6ZZWRmafb8Fu2GAEmwrZA4EnkHgHIDuX+feQjJe+cLWO3b0/6GS
K3ckv+9YXNZxLGBRBdYpIf+HQNMAIy4w2ik+OFkGB7oimUwKOWOfGlZooebRuRNE8UIRds850nGh
N6+upGfs1Jnx33+X5t87KJiVGvqvqkdFW8UD9q+FZRxZVkmCDOUiR03vJyAOfFU5yLNbMysqYXRV
kmITvdxpuo3nljXl9Qk/BUjkDzUW2bJ1O7h2d8qiELtqMUoeYiiryzqmfBtlBpnmQbHLXQ7naBH1
OKcklUcBNxU6dHU76jsvgahZQtTcSK6V9EGVZzeClWmq/wwRGv6y97eDiA2hcf7v75t4c/5aknsO
Ckk2GU3NtViO/v3ONY0/wjNqq7vcZv1rcS+11r6tDsdGwETZnQQL2WwzkKFGjQyxYZM2bwU0NMda
eZHABV3VMOwXiKeFxyJuKdQb2cHN6/AoQxTgQHDLtp0pZzUZ3VNY+t520vt8XVud8qqrE4oOWMnv
ZVNx1GSRmBMscNGb4nNSem79XDXlfEZPe2eHrkI2VIXbUnBnlE03+qZi5bczwzpdxg0ECRup6McC
WMbkNNAlaqt/5ke2jMJOOckBQV82mLtU/UF2QgNGDTdtx43snbVEg6GVoSuRKwsIisUbvDx/U1Pc
30jShOPb+bKLuZnLXvYOd1GZ1ucgyc2LmTtryaXgdoZZpEiI4AZsHEIIkkv0KhTzG4XP7/FQ4nTh
YYo2SUJ+/RantX2W/CIDEZF17yPyW3XGym7TUOCIXwPb0MFC5eFTWAwspiYjeC9yuCQTILg9wMTw
XYH+r/dZ/Nb0kXYoa11byulkDsJlkdURC7IufQGDusHvUGwMlWDXDz4/1wFAijnghDArmb/roiFF
QRwt6qs8mdYk7+5UZndXrD+Sn9Eitt14USteuYWcMgEqME8qlq1ndQr0J6UdP8swlmX9xoxSeGGC
Z9xn9smIgohFK6PCbvw8iMlOZvYbea0unLY+SWf2WIJ91aTmUhFm46HwI9fblWnyZZINVLLTlTn0
9VY2lWbKj8BcXxLVxqNo7JQvw2C0976wOu80dW3ZqGrPU8zuWMg6VGVUPNixdkbokF+/7yqrnnLt
KRGKEKpXyP3PvPeGHLpQU/bbacDxJHKnB8VScvTao9FExXd49WdrfJIHBVvIpyKxd/gquffXYVlk
AJBvw2mdjvgfFUZkRQGL/+rVYb+7yX2MorDXtd+HOvpReHFywlgFVxG4LwtzbJx3U0VZMjBhbLdG
2l7cqHnCSdB5j3wNcaba7/bZGPXIMb/Iy0Rx4W0Vwx43shkYvPue5r60gMkOiWPihzHBXAu5US5I
HngameDK2wxe/u3aDNoyxHMS6Zhi0Qattte6EEZeGk48ojXt2eh6bxf5/rzEU1V7dptQPeqF9y5b
5ui1l7B8UWJGygg/u3scMfRHOdkyU2uR5tV8dx2eWTWWev3SpMi6VrGMP5eCKqFBQqlRrT/KkGoH
432uFs+kw1QEqRMtWMsJnl1hN+mYr8Fk9QuyBrxKkEePpT5Ts0rRa5AdThEYjxN030e1MX7v0MUM
RcGM6q8Zt45aXCoREg9NXK51rw67PUZQ2zBx3E1QxsVDUaj/cRb/6h3ttOfNLuzkOAG7XrKEJ8fv
N68wD3DYqnTkkJI6OJCzpwRGWpMPONHYKZXhd0f5AZnb/xFSF+j75GOOUUDApzIXsIirTfxQG+ZY
roplmHmbk7TJt35q/LvBJz3cupRzYNU7e8WtbThgGKw2wjSldUMEE+zx7TbCLAP7pEb+3yNqa+7X
4ON/1iO+RKE+YOJhmU676RqSIo42XUDsaY8JpJdjZ9c4w3SW+t4EDXeerhyOE7uii+HPT0qfo7fu
59PaxktmFw40vRXOOuO7rhjx3tWA88rJbL5O6KQHl0EZnwaQGJu0MTr4Rp59CTQ+8sqxjO92epRv
U9oAVGOtYL1kXohH2DCyhwvV9kAxajWN067m28P+jixoLw4NFmcYt1pPMuR1VbEChttsZaYTENp0
mBy0MKxB++Z4Trw2QQ8urvzjwtiNtjA3G+EmqxrpDofc5O5KVfbR2UBiYGd5qAEC1EcZ6pcVyLXd
BaNA6wrnENwsYTQZQ7pp27nh7xni+RWuJfAHAZNS/LOGyeqzVAfNjYveTR+NqL74Qy2c0VS9+lo2
g1HhWOSk82vUFeVrnsHfsTojPMKsM97qAgm5wHztc2t8sHukPmXYQWkFEawk2wzGMPJXh3iLGNzi
7HKaHrJc01fQ3OKVbJoiJs/koTWnpyHxvL2aRsILR/SGbubf1UF0d43VUNr2FhzhneZbGqtf9tJR
qD+31AqeO2XIqBB43UZtY0hXNgKBYkCDFfjKgR19X8CWeerh9I5jzNNYqbrLkA3dGp4aG+XOH3ea
7kRC3XG4h3yi4lXXFqeqUbAzwBfpFfngjOc8Ru2zIOjFTY65HPAv18zin0GqvCqIdr+baZwus7Rg
9TWNPqApFg1RUg6sBxVlB0ylf1YbeK+Dklgr2YteZI7jfJQsZG+iVN456Elsiam9OISO8dQHVDjQ
iBrwlyWL23HbOiapdUj7OjlPwh7YVCC2Vg1qArJ57XBxOZcTZEwe9Bm9LGpAD7I1prgQutoQLahb
oqYLgIFkflA9p5qJDhEEU7+c9Z2TFzjRCoKpqbU/CutNCy3/4ua2t85QCLonEeXfsXHAJ7vWrBN4
y3ppFkXzOc67e/xfzJ8aPJmuzsJvAyD9hWIG5p0W2d8spbUuzteCJe5FnnvBkC6B/Gd7R3T10Tjs
o7ZAV1M0y0HtlmqnjCjL4OE1OHq/LEv2obdFsFzwmnWHM5uLkm2Qw28OSmjieC9/nEXEBiCnAAxi
YLXy7Dbuz97IrM2FGfbN1qkac9emyuPN20eeSR8faeuDmqGxrx1rF2TYpkV1DYZzrOGMJUb2R7v3
G2fdGLy2h93q7B1dqKZHb2DXDV07ONrJXDSrCAWafW07R7xEvml+XL+N1vxstGpxKXi/DwkLt9VV
GIhviTpwu59bjTpspoUrLGHj/QAMYQmoJfD4GhThZ7ODMPsyVvqX2fHb9oJQNq5OXpchZEP13gim
djeXrrHA0gD0fGeA1cKJxkB9ku5rqvYWk+ZBco4cIy/hRpigBcKIvIptoPgCVe5VVKENCyKB4Vrh
zsaFblX7mXnI2lUmvI5KcUfrxA3sr6bsuMXKERhrrvX7Bi939MAH5cUDDC41kKwGseM+MoK7AUzZ
Le5PSCTf4m6Y7+RbdhvvWUihNNya0Zh8lEKqgY9whlsNexmSsqq/4iMF2L0M6YghbVSRU0I5LCb5
0AYY8OjJSbP0L308Ve+Y9qXrOg3qfSKzTs1mSLGvYE2c3bmKOq9GMYpNcrwYYf3UNbr7Vq2VpLu1
5KlL4y9kwhByrdlcqBLYOrbGQsvC/iDx8rJXNvlQkH8Wg2+9qRg8ibmGwODL5uDX7dLn81jKhWnc
NIjRJiHVMLFOnam3HOTCVDYLFeS5vb8KnCEcmy6KPPMOaUAyri4QQIkqhCBQtrUOszjIpjyUeVUu
2smb1ylwg3px65ED5ZQ04JEbZ4XJytAo1Zo9F4azbxbIn6PiKQsHNOjKzlgySmwCDM+jGcUxNNjA
ONs2xXCBUeijJr4TIKCVHIV6SrUq4+oJt51sPF2XSonqCnuuOT+WpMnXcBf1ZwBc7UJVeu9bF6ZL
m6fZTwN8llqa43vbYZs5NlZ8ouw+bqGtdBhFF1/wSrZIlON5AIAMi7jp3lan6GsVTcOKaoXQLI9K
PH/+GdCU91E8xF9ns/ljgJ6cx9nmruJ5OSIXRf4cJv2j/FaqBj4C/xLXeuRJ+N4Uh0bngxLj5bde
U5puFbo8aQrfnRsdSpkb3Q/KcCD7jPy8KPjISpAIGWkBPV96QP1qzgKelViN93BVouuyLj+OfsYW
hlrqV2S/F6pA80FMbkEFdsWlU5RhC5O823tlkO+mILNhz1u1jeVeq5nWXenmvz/Z9XTY5I2qH24P
e/nsT9gAIU9dvMq4ERj/PPah0upLHuXpWl4pd9KKG7A5LeT9x517lnc4lq5vlaO/YvJGZP8aJ5ty
8N8xlpjoysB3LgA/7edK+cJCtHm8alJkIjYZ7r/GBqG3chO1iKtC3frGpc/55vSuF39tWaiCdbO/
W9OIRM44e5fAbpOtmQgipa2bj3gEzEvLLfdWbxlPGTieVT5V7RMcaJ6idoLEClq3d0B4FLakU/Ko
pDATCrghz4gAOSiPT+3nttBPdSSW0Jr1sSbJm+DQmX38tZv4z8JwcF7GOX0dfRNxrjHtthIiH7a4
UDQ4+2zlylA2Za9cG96aEkDfxN7H4P+vubcryxe6zQ3//DPk6/IWug/XhWdD0hDwX4Naj4BNAK3A
zdLUx/wIdewvJMUVcjGS2VmCwh5XEpXhgX05TGa7axrFep41UmZVV55ma7KeGxu1mNz1xvtOdMYz
kj99O6s72UTLm5v0WI5rOdjrA3Nv+iX6f2KuNmTeMW25g4tWG+fuOfXHhZwpX0pYNA/wcz+8h23n
2RPb+cBiJy/P3NT+UvZmeuf0Jbt+S62VdVIp3tKXWQDbSKYj5nqbpletO3BL1jKzGrh/YuWVOYYN
aTcvjordRK8Df1Xvog5CSs7ep4m9ur57POxPzTTYcIACboaG49h3oc8rJPocX/KiDZaD60TronTL
nkQmI1PvaNrIKpTBuMXuInnC/KRZYR2av1KlK4TSRfUNtefNAAgFIkkXrRxAqN8Lb0RzMdSTt7hS
gpWFX+3T6PThVhQtDoNmRAd5TbfH17tRPOc+9xM41jZZp9Ht9L1Wkcmh0j5fICNUSHTwg9GwyQz1
Yjhl3uwvrVY7OEh1PJgVTm66XpZo0JH7ki5u8qCZGKwKNpgSltWLl9j7ug/yk2ShDyoihTCsTpJp
PmjmtQ8B7WoTtXA6UKoM1qltZYc5MPWTbRv5Qhbpas/9Dn/JPxtNUN45zkA12W3LL4qGnwPlP7WB
oIOqzskoWu36k0JRgnWoaMovvmxOk0pTPH5vTfmTQgHRXalhW22KGNNsAbSUzohVZJ98A9nMm08i
zyYYOFN4f3VnFENFSINZBOnX+5goQnIiKcPysdail06B4Gfb9RAu9aaIt+zJ/mhH3CUWSk/1TIm3
eTORf8unj5Nfkd9PlEL1YpbMyACY85EULE40OkgwRQ0e5J8r/xoZIg/8EMg1pK8xQjRv/yNafiS8
3MCj7ocK2VyhD0wm01lhYGmv2wBh+nnQsJ3T03lFSsYarpNNAT1t4no9B/1wfUV5URGq4aRfR/0K
yYm3NyiMqrUMheJjqhQVtGs1LtluGW88IrA8JDu4k01Eql7I4tlPPk6PEHjTjQxjNxEdVimUmcfW
1sRfm5xngHHniXvrDjCQKyw4k7M8pAi7LjvYOZtbDMj9UxTmDrBfZuVhXDxqI2kQfgaAn0NdWY4U
ErZZNYYXD3vcR/RTRZoMioXM+XRFeoJhzRd+LptdJvirksTaOeNH7EZzNeKa5NQohSIbljqGgvnP
TIKWEkf93sZPMg1Vj5l1DWdjWr/D95ZhOZpknitTACp05kjTvjeC59yVWBirdXNQAiX7An3GI1U2
jUisNXx27MKPpeeFd14RZTszsufHylH7lYk67GsjIFS9YtkPupr8hI9lPkyI8pEQ852tbPaZj3FB
oCjqXh/cizlR3ZMd8jD7ZrpKE/XZLbz55NXJEgX7hI0metGwUSvv7rqD1AZv21uWe90yIjsZrK6Z
EPYzGwmc1RLH29lY8i5kUx7sdP6I3SDrYV5/xCRkl5w3GvdJF+5q1bTAJ1L0rzwrPsuDr8YrxAHV
x2tLQTSrCc2TbGF9l5zbgRTtOKDaeYsZOfoxFT+DlKroJopbrHnFAfr6x1kP6T6IrGNkgtxBJINO
HdLc1vUwwrmNTb2I7r6kEJCLS1lmPC7TIRUrWSFnlufpeB9DESqFGtrUGAPm9E35JTarYC81zJqi
ZFwW5uraiUDmyWCSTPamtypt5zlRvDNLFi3arNYXty/qy4hvu1GiqZOyXboYEVswn2TdWnZWjo+y
iaqsZaecBAA5WlqNEe3lCEQbDbSQxerl1yUz13/VR/DstngBRbwoH899UeVwgvVIXTiIBayqsK2d
ZUWK/OA0QdfeG0qYHtwc/1eqqUTlQQblJKMoId85fp4kO5Ak6j5FLz6DBZlGmzrK2nVkYqQ6m9Qe
E8v/UWbWm2WqIEmt0V4pZRw8tIGKElnvkOFylf7sZiFAw5Z8hj2Uy05QPszJedPbvHirKuiBclJu
7mySo5MBK6vBGe0pHqlFyIPa8bsrVBQ7icg+k13lOktRwHFJGvw2VENK1i9q7eF2iTANvHXoDFDU
xFg/sABJaxmeQYCZL0WPIKZAgI7p+FvrV5+Eg066+Z1lEKv6jp9Pk/T6M1zmGZnxKT6O2B3ezUqB
VJqpDCeriLqlltX550zT7ws10H6qoBQgZlpfVdhgC3jHAOWiNN3MVVxgR9F3h6AbjE3cAaQcazdc
eqY+fGmscuc79vyCI82b07vdsqhZe5F7ti5mEcd3qPYivSea8tAmJ9dT9LNs3MYHpWJedDE+0shO
yN7Z8C6NrmZH0NTruUn8R1Mo61kFgAktDTFfFU0pnldRvxkwxH6UIT8FZNbEWUgtQ3iO/ktvJXqv
/nbi6s3cU8kvmi8padtNnQAKzerpk5fN+ne8du5KstnvBcCWhQuEZmFQ9tzVTo/2YF6/JJlvPAVK
lTzXAf6gItxgf35Q/H5Y2nVkvLmh7a/I9Vk8DuA6U2uqWKoAQX6DWEBWQasH7rS5u5PGdlb6qSgH
561Wcu2OHxMoTuF3Vw2Yy2et2zxytzRPYKDfbKv8hAf7m2cm86fChpCA38i584FVQMv+XmHb9ckb
nQyfWFjWfRE2izQz2s3cP2R6aJ/l3ZViLxorZq3vZDNzghDDgtlcDEZoXYrCti6Mz4cNNe3qmOis
Ye+aPs1WSdPECz0Fgyv/SbWEraAABNvKt6AkIbqoulx9sKxBfY3mBxmmiumjP8QkKDwbhwfoMG28
+Z4d9VOl93A+EabLn0yzmhYO26BdCvMG0owL8V2MEZyIJYYq1lVAPVJiGzKWOmxvkHTeDPfQhR+A
9kAfy/21MFPbNd8IcBYoakVf51iBzBQoxbn0KNVlJmUsmWEOFoqfB19ThV8v+uP6HanM+iwnBjr1
RifPo31Tu/X5TEafapSoSwGkMXbQ80HZyiqUWQ3eomVdtbOt2TpZ4caSPBuzJJnm98drPq6kWZjT
cJS72dnuzFU5zxOsz6zAH5CDPGOznCwjIzLWt1gFRPq3XsspSPyIGbcOOVjOdUSv7JAHCgwf4269
tyurdrg3epIoUTF8cvWOX5AfY4IXmMCo4jqOLo1fDfdJaS7NWusWSmbWV0B6NpvmArFFqhMCn+7U
Lnp9olfeu2Tz1isH/x/mIr8JvuxWRQ25uXcpiDVX7rhClEuWAzDpjSyvynGd6yr7Ac9k2cI1KcFl
rjnFuXBRKvMMtebZHZdXK2RXRVUkwearni3jIS8o+6SdgiNUkzn/sF0k8WXsKPG5BZV/ZbT8cT8W
Tg1tp+jJ0oxx8iqRTE02t5i3g1mUTa8r+PaWrXvQ0Je9Ip4aPcP4N22nna7V6G635Xup53jD4G+0
sF2tPMuiMhLzxgKsDlRBkcpDD9/eeANLXdnLz2YfNZRSpNSnY+jdKsc2Zim1PmXMFyKf8uCKs8g2
413jGKdpqnxSNx56yqX92PmZx4YNss8tXvV61W9k0FfHYpP4WjK/jnrx2OWVjxQzBgVGwP2x9LV7
na3Axa3xBMa2DdUF06SkECgWnBY/Okq2CKzObOsIsJRkhNwYJGVT3Ynf573lVPnOdPto8VeCWOaQ
Zaxw3U9Ut+LtLbd8Gzu2FpBCkpcrsN394xA6Hwlvn+X4Y82ncf29OSyRrI0ddw45AcT9rRIvqrpU
X6ak7E5trZanZmhfZbgkob2CC7GLuwm5PLU1skvjBv2TV6QbW+oMxyHa1cXk2KLWyvOOu+K2tqN2
pXXsEhGJdSxn/ylDIOilLmLWONyPo8wbcUnODLS8abYZt8IRhvlRo+yBsi16fklRRcdSLZalNkL3
VcssePR0R3ko/enFBc6zv4UQQgwefcfpV/xQh5UcJntlhzHMLLy14cUEsgPSRAyWQwZUjeTLyLEg
NwIypRzYNFiLzk4t6IY0r9Ma0S5Ez2/BX3+kvGjOV69DYMdOSvdQ2opzmNPWOZzk6S0om/8W+2uI
adk6P0rUvW4d7q9L32J/XY8V+rhjV38f9Y6/QFnY/JA6vmacUtXMUETw1jKndI1d001yfBgZ5rXr
GpTsHjmHev06FELJ1zm3jNXtdUh1TxsEvNVF048aq5gh2EI4sM/cImHllHX3DbQamSXWlTYSJGo1
45nmo13aFrlxjBotAzvJurCuyuANathO0WYL2F+ZPmd6vJKQpzlL/aPJLWghm/VkeLs4Ixctm2PV
Juuq99jMCHxU3mcTiZ7Yvk/q0LkL8DNeB4ijHeTBVREUD5wsQVyfjsEOkBGRwevpdVCakvaXp844
VQfEDD6mX7vdTtvoYxGsePiaUKL+2Tg5bZesIArNG7lNkh2d3pwbuNf3MhQmgQn0117eJrUDCyB5
odkMTxFQlHv5VAxikhiopmVLxRQ1rFu7k/Uq2S7TgoIYZjcPbF5WMkEc1t20lfFbvliORX0yW8pL
/3V9WRNz65gcOOX6LZlZjd1DVW9C6N4kOBJL28+K93Osq+npGmscpPRCJUUdHwyCPEzW/BAKy924
LpFCSOXRssZkmWReux6EjsI1yM0NSQVx0LN2GZKCPsjWdeJ1oI5paa+5X2QriACFGFkfLNuc9Mix
wVp3UQeutc5sJwrXUW+PtrUyVRSJ/wQWSDBBzhP8blBr5KOo0f02JNeVYldY2k9gztMWWzJ/W3PT
fkWF5C7onPCrilDLMtSr4UH1x+DBmPpx6SVV9JW6+A76f/5WZEVMzsZ7sjU/ZA2EUBQ2Lt6ToURU
WAbvWYamftcWXvIsI06SPQAQmB5lF2DwbtEPmXqQnZbKrjpLcDGUvY1l1xuMDua17NUa7HIqdBCX
srfiBnWP1XW4uF7Y2AOZKH3nNI+jsh7trLmH5YKJUWA+lX05HhBtQd8IHO396AofY9nuKy5Xi8Il
j8NtoiTAVnDFVbey7arsaq3CKA3kgMndGSj9LGpS+/vJ7azXHG3yhcKXHCALzbjvdnmgjmeFD+aF
D4sVLOE6iqdHZyw+kSy0XhOv8e66GDSa7AzDLN2WVWutZTPqunIVRGqyd0Ok5JI4ZruoJpsE95i1
xKS0aIM8oKcNvgW8SiAofX44vdZtJyw4qu5gRg1+kfDlf2PBiya7xCVAyvpwi9uhlKkTvVUWJusZ
5DXr7H/mZr1V7g11PPQgw6neRN30cdq7yUShcGx3wMj2stXCVC721zGsUg/XNLYxd+MmsIPm5LtJ
vG3Lng18E5DMvLVBRxgPvmcsFVE5l+VzeciMNL7DaH17K6vLeJda/rLsA381k3B4bME0mwN7r2WE
a+ldYOJ1kHS6f5IHV/eNddGU5ir6FQtTUvB9U6s7OUR2tFV4F/czVXoxLI4Le9dl7Q80q9ZBZ6pn
eVACdtYY9WaAKNw5W06Kvx0p2z3IXr+yvL2jJf3iNqNNAZehf4CWcZVo52GChDsU3ToO9PgQxdqL
XJPdKNe/sa1lkPvSvZPFze6vcVZnuWvwHtVCLTzSN7o7VqtaSfXlTVUZAB49ne58ugKtC8xO95Xp
uY+OcLSoo5B9/mwOS0s0ZUz2um74E4pgsb/FSdzB/4m9pRzAw5byhjo+oGSmsU/Ny4dcadK7oVZb
tuBtcrYTZJfHspu/qlO4yovx/zF2XstxI8u6fiJEwJvbtmxHJ0qkdIOQWQPvPZ7+fMjmsDmz195x
bhCoqiyQlLpRVZm/8f/jZdNXT8uth6GfjLUc3GRjqAMt28Rmj0qACrT0NnAIKc8+TpV31gCckKDy
rDuzHcx7XNe8zeTm/deUgvNqRLftt4ZOGsBdNE/QT9xTZW9+dYqOh3eXjS9KF2E7XUMsNGOrwaww
nNFQZNsVo1woSFur5F8TPaxrKgE9CyT/kW1bg+AZqRCAMh8Oul+q+dFVjW7tamy9OrSY8yMWVqy1
AxV0dXyTRsgKdR6ayFlVGakc1Cv1FpA57rN52bccLnK/W2dtDCBp6RwrGJYb9XZbD4Vzkot0wrO4
86tIuZOu69Pk9jrxehuQENOj+WIjNFmvPj3MyrAn7caw3uhLFhYBt34dsJJtJRUrfXIXZdiG6uO4
biV3e03Z1ulvPdbRira6YeuMzfTd7QIUcsP8N+tDsC5TN30E/Zec/kvE6KTBWk/G9HEhXZ58fbbX
etXm9yOCC491nSosakYAeoqmXNQRjSEtMZ71KDavXdI/9/5K1zzyzR/9JN3HFQyJ7k4iqiK515PF
Lm0Rph+Ti6UOyVWgXnrk4qazvaqUWtvZfBa9DQKyxp7STbma83z0Nm02/rgeemJEwmHFlOywTO6k
AKIE/6Vt95O/vW5IOo5wm6T1v04sB9elBVv6MttcV5nMQ9l47P6EKmbcPYIHK01lfwnU6MBX1ziy
P6qNjZzTeacd1KVPU+ZAW92yAjrBvLmM4+2wP0vIMkOeEhlZZVzzCB9Pvh37//mk648wFFikOj+6
KDN87Vn1dZA5KO2F6b0x4HyIfFFzXfXhOB3Vqre+hfir7NW+0/den0avvZMcuslFHUqvngzf1u+j
JHu7Jif7Qb+PjfhTK2cdnKjq3Rle0MPxrdAij82w2aqYfa5q3YYfkJRGdZ7yhyvuYXSstR/NbCvF
By3lfXFtYz+FAVX3MX7FRFiW/h4viAkIT8Wjr9+7hjnjHiBXOR/LcdkMc2+PlPeLdHVdPW8pj+T8
kyC9GgE6RbMCAq78Irc+aQrkQvrwjUAL6wOjYbW2sZI++QVuc52mQ2tNnAJnHK6OLQ5y+ySNhp2c
EUHG/8hmFwA8f9hzUHpP2ZSCUb4iMwqdY3YN9ED4CBVpzzuIgAunD9CYNmv6Pajip2FpSdek/Alc
X3mWBi95sElzUV7pD2mYmJuwzpK9suiy1Fp/dueY9D26mZ8WCEQWrUuM57GsA7eFI/DQkbMH3mL/
Gmib5xhJ1YF157kwU/tpdM3H0OmjN1q44/kTqZTWi97swmIBzhv3vCjhvmZY1UXRW6U02jlqdepk
y5w+aqExRIF6J6OU9Fk5ebJfvlzraK0zmMnFad6wlFX2OC9rL5bRfwfKlv3ma/JjACjyMkNxvcPI
bMZxo/uZLzswzU+L1dhy+pYNWUcVJnE08xkQmPPSTST6l12b5cPaTiL3u8xBn804Ds7cXHdtehWG
e6P13Ouujcwa8p+lXh54/QZs/zq4Vqj/8qEGYdAN7AvGgBRmu2AVsihP7tHv/tYvLT9F/FFPUrSp
lHzZG1X7yCzCJxlMkYZdFUVdn6WZkA5fD9is3smDDEcZFvswmGh5gf1uCipEXoc62+1VMDp4X328
XCGvqTvFpZp0e4saVVifI/73QWSZj7d+p3CpsTbWRbrkLd30hrNhjS8u4Vz9zOLc2IM7KC5sg5KE
My9eG6NuvkqEvwz44gE/clDcsKty1mGf/vQ5HOyvAxIolz7h2BvEzitSsaiHXp8gk4Ow+Bk6aUNK
OAPOHGSQ/XVzyg+VD1gdvOtyaPPN/GmAJold7XJOHM30qQa5w3aekrrrUZT2KveEyjm+883iEXu9
BTBQbpVxZEYXFOjccenEQvYWM+lYMTsRa5fbp6faVecHfGK8vZdl2V3RpPWL50w/kbvLfofG/FZP
Le7GoO4X4MCnAJGpqcrxzU/T/HnwsmSbOyaGGstF7iY4nbz1tCi8wCiMp6w/Q64KcB/4Q/2ATHQ+
vmm5Um1dH7yoqfH5KZwy2Shaqv/0YAaUpRb/wZkdhKdXak8kB5KDXahIsedKSSZB+Uv3Ov8x8kEW
ek7wLUDJ9AuQ4/RstYi+q7GOCjGn1gQ7zAbJTN5fgzUeKQTeSx+yUzjNflycbjhHXYUd6UeXhLWe
0my8AlFvGTCQ6YFMsbfNrsJkKk9+p9HPHqeJP1q1fMtGP/6iaNQoAmw1Dhrlj0dcJ1ANc8FZV3Z/
wWWr/ALj/uAtL40cg5eDjoLARpqk3WuUHX39JM2q/xnH/fQtR+Pg4nMLB41JkAxwPMEsZy9RSMG9
2kavPYaJzQbCmV/9uOwp2igdSjncUXHor3cIP7wOqmvspN8SdfxbiIfrULlSiqk/ZeGQnLoI78Mg
K+8qEaxGvc1awRD/RzsnrbCJeqDH3WBC8+89bSWYztAI55NlLWj4BR56awo8VIJltMoCg31O9FX4
7THGCDHbNY60kMqTYeoPfkHuXQblEv4dIS0TNbaDbajvEWHadnfJGAM/CuZfblINJ8e2mmcl7M17
NbL2nZq2z9IFFKDeVaXdbm59y6Syszd986ovdgO92X0nhZM+Quy3X7Imx6oe24FUyREQxRBnrbSm
8WrCnNvq4QhDMtScfVyMzY5vZoGSTBvuNBW9u6uFXwBdA6+RpXfJTIBAJkgMoeUuhmdgYwWyr2Pc
3EYES78h/zPvcfQdttIslldylVntQZp2Bd4BFbfp/hrsTquQbPgLrIfoeeqUo+b3wWvNCeTM68ta
ef58p1X9b99IFDw94D92k6dulMLz90J47JUIVS1pLnRIaY6zZqxmXcUJ7lRW6fNtwyV3CJrjejJY
8042cKZ4Fd5GIlIH1MYp5qR1mO+6ItdOVbaZ52D4afv+uOWt0h6LGAUSL43+ks2aaSCBrEaB+4RZ
bXTCDCze5j0b9RrHEZesgxqr3zor0+4VTF6pmXnGq01Jfj+4OXU7Ac2UCYJz0+Cfpckkuy/dXeQ3
UAWWE5kSKsZ9jPqRtG6HNH9xOy4stkzXvqWwFmsjrBEqiD5yygc7sFjLBdwxJBsT84YrOcD2lHyt
20F46KqfJXpx+xJ7pIui1v6MKxC35MvbdV/36bZLDOUifXph4BpTUve7Q2Pg9b25RN9iFCfZ2lk3
nLDMDHauE/TQ1ToMkbySTKfcqqSwgGFz6ZeR/9Y3dFQcUnN6/ldsKU+RTj87l1XtAs3HLxyjCcoi
k0p2PYuTs63jXBjrRyyKYUBaFY5rvWOdYz3JH8t8WFX5MN1LK5UupdC3tlUGG+lrvWnJIvUshR15
26IJqtMoidpbWzqTYOZvkttrUFQba94uLTB45gQalJ8VyML3Z0hnleyqbBofys5RVmXRZJ8qqLqe
VGdKMkc5lss5nETagBi7461kscf0M8cr8nxbvKX71uyCLt8EaFWtbwPX9T5EeOlvcLNn5tG2q9Tx
34DyaAGi3y5X0PkVZS7486Qu+UAsE8H6mjl1sz6MtykHbKdYOYM1IdWXRNvPG1bZtfYJOMg6daOt
NG8XBw0Sxen9k4rigLPKktw6qmX8PIdJfcGQiLOuOi4n3PHR09o/2uS4h5uPTKvg+5E6aO1KGBj9
6TFpTAdblPeZ82D3BxOYl7fXCjf5HtgFCcM5KrZJwDbG8cPXPHO1PRACe+8PjvlN8dOjIBczNmBr
QA8Y8dhjcj+NGGuJIImaJAc2vvNWCeNk78Z9e+qMWV23kzO+hQ0bXUh5w2lQ9P4NswZLKV7w5NiX
ejQ8eiP814VamyhkVvMB3LDwcWdPexyKvHhefLlYqtOZ9yGir98Ur/2FIFm7R/Wg3ou5wNm0u+GH
vXTqVVPvxVjgu3RmI9Y7lQ+/Vhus9gIjWoEpB9YBaaSGzS8An3Bs6692q+6uoAfE4PeDGhnXZpUX
J6er4y/wb641hIxTD5pb5lEqBrFd+U/O/a28MDZmf2SLEYObZhVewzzAz7Vw663EN4Y54kkvVlYR
FSDMLOzjTML3ViCVu9t5UAqp0qyWFE+IpqlgxG4/UucjtwFcpIJqpvIhAws+zF+AYtJFml97sIJw
c5skEDN5UI+zwkYXoGviciaqwqFJvmGtHTxD+biu3eE87WLwgg+ybNeV0e2dIPDW1zV9Wezj/yVC
dgLVWKRnNg3nK9w4x5+79KbHbtLT5ynJnqTbpoK0bzGp2w0FmhcLe30jAh7TIrQN1cXosMbpY0Al
0jMvwiZKg9eF9GUs3rmrqZckGL8FC1nT9aNom1eZflCBbr51/WXuoHrWStjdlWgR76RZWP25SvLo
RZ8wM/MyCxbzMrsDDQznRa3vO3ZRz8tTy/B7XrcZlui8onelUpd3beCwv4Tttxe/xs7pVcRNkaeS
pjkW5ZPe4tFTOnC3gRk9u5h43IubY2u1p0HIJOiFGli64GFie+54KGIOiZbO0pvqU7qtlib6HNNJ
7+J6JaNapcbPJYczGZRLHSOrw8n9QVp8EMDTIpylz4Z27tp0OqWOb9y7VUnKLaxgXxXxX9Jl6TNo
BFsGrOw77qfhYcLXB38H5SUIoqL6Co+7Wvv7siunH4Cvq/3Qmd3eSIzuh78PWEV/UMuq9rOK3J30
ktAK+v/MCFvbpeM1u6KNnCfYvIjB+nXwGKdFeWdFBbBClX/+jrPGGWUntvBjEuyaRoUvuAz0djOc
5Q7AAZwDaV9vK7s+po4eH2x9CFCaX2bf5qBqYWSLQ8EQxs6T2hl/BFHjJH6+ct0AUTK3zk+8Z4Ot
YHAsd2e4Q/ET8LS2jS2jODYASI+9hc42uuHI+S4AciRgV21U1b/GVh8hKqX+w2SO5sHH+mMPa8b4
IrFld+93eEj6qoWbQZK5Zy2zsejMhjXWHePZQrfibCwXe0bbede4frsC2gc0p7XC5j71cH/TQrY3
vdWPPRoWENNUD886ZU71M3t2G8kFBSSA05zY4GPUJQNGOTUna7n4tXGMyE/uI5/s19r16/hUKLPm
YnfGreWHLVqYdVLfNT0KrfionshRI24jt5aXdixec90eKIV+yt4bmtOdJk1fXdP4yeKTGGolGX25
/Ri+eSRSk+cYKe0UzmIWzEiQeWZ4BxziLTOsCiOTvy+ccptxJe3Jo2yb9lRsrP5zCObO9XVG1U7Z
2o3ZW36adnsWHKxsl1FH6JwU/bYYQDAicADBjQpDUjMpDgKy6SSznHpZfieB0ukv8OErRGeJVlU3
PxhLplpG5TIMXX5XIx+zkgE9tA41QO/jpKr9/bBc3MCIyaiX3jZFwOP+NiB3flgck4bTqgyGoYKl
4RLWqop9shQ0GJaW9Eu8NDuNNWoOEKGSpgy4VcjXMoTmV4N4e4Dj/w1/CZT2mjp8kIv05xbk6BL/
ILBy/xxQ1eLOSkpsjpcBCZY7Iy6zeyu/z/FsM6+D0u9M+R18T8wJU+PuX3lcOUKknfqWUpG4k5Zc
bmeOLpjesMFz92NJBuHF9KJsfc2k4A/75DZOsglmK7pXkjI4J65fbkmJzW98zY9u40d/tI4jE2DR
4oUiKsaGcRNjCjDpT5036isJQQSULIw2/5SnkYit1+3sF/sicLQN6kvKV22OcR5vuvhPFVprqNFU
aFpgVPjdGj/NDBB8ZRvKFzQnsB0o6omEiGoclNFjaSyN7CFVi3mBLx6CkP1enGvuSSgh7SRQwehz
s3NrYCjLWU2CofF9bs61Nq6q1OqPSGNp68CCJ4Zt3FrYKgAPOd9YXfhi+0G0D4DBHHk9REc9oLo4
jRnloK47WTYGtcZykTtX67NTOnPIz5Phvur6934ZrDsj3dUqtQtp3kZlfqChG9BQi97dRm9P+fiB
NcfNjn35F9vGYqZx2u6AB0bwva5RsUiG14xl/OR3jb2Wbot3BXsIr77ACLZegJvsrUUCxhtxpAEI
Dqprme2m0YvSquFzU6F1YTr4pzpLmFUgluBO4YPkQyS5ccuM/H/0SUiuz8rBKW0UjUmlXPMkQ/cU
zrFGJQ0aidXwgS7GIxUd9tx2zJ6RPUC6+1cyWS/cdZJ22uXWn6eI7C3VSdnBB5ayo3hXHeck7qqN
m9TOXRG6lz5JAZnDR4UXVS+8qLxDT9FKy3F3jdQtGw27EQkM1DKnx8pun0jmtCehdsklz/Nkq+Pd
u7lxvqghZ2cT0w6ZdCV6FUw1l6nSd5uqYe6wiRPeAZzP3qfJ6C1u+amtWt6VSM6chFNX+iHStHFS
XqRZfzSFeJR4yfuoND+NLpxhcdO5zZVgNbOLi7CUbsGJVnbbWZ346xZvYJctsdKHW28xALY2nxrh
Ht8mjMHdmBIdiQeO74mpnW6XuQn1z01+CxACHzFZQcoI+/ffswyocx9t8qZyIASq1CieQn30jyYM
5g06INOPOBguaofQdBPX9V6Oqv86ucrhN1yQTDIqF7vJ0m3beqiufQz0clS+tSVQJre1gUQMaFuE
KhEdqBefNWzr/DsOEU/Skn4xXZPmLaI32qdpBPOwug1InDLr/l1vjU+fDNskpJowbA1T50A26EXQ
6vaCW2e544vRJC2JOJpkbLGfdaoXackFaUZKIzNG2TKrLdrwsjzjFiHPQBfk/RkSsTzj9lNuz7j9
lOUZkFOc01Sa/1FzLXjxUverDQjigitc+BJVEOynfq52MhiBlT1hE4Iv0jIqfQpIzYLaxrN0eZxy
13MazYd+iahRvyNjBixXRquwaB6rxfTwYzrckH1jQQ9cWNpptfWtPPwLmQjqTliYf1NjzaRI3ar3
hTKVHLu8CZBROT/wZaQS62XaazzP3z1ShkcTKZDqVxNAMkypdhvOq1uYpLdcf/pRGVTx5ynBZR3N
03aOURObB6R66HcUn/60KU8qsiB8pNEM0Aw/3wkmLI3hfRqahnOuYMzIg/2jLeOuPXhrwZaZefAc
mk68Ac0yWiu/ysbjVAZPpl/wxemjnldc6T/yN6hfByflpFzbxjpt6uiX7Vm893v7VcFKdZ8OXXGX
xVb4jZPsRQJawP1rTsLYj2G5g3FPcHBaGCou/02XLsSgDHEsZ5u6Xv3NjefXYWqdP51hH2KzaL47
Sjdt/CVUs7P5NHX+p1DRCv1nKEtmdOzIfRR8KM9u0ZZb1S+1twESRKK18R/XMQJYx13+gvjcsHf9
OTrAMjKfQOighLSElIm7SkNn/JnPVsr2Zwjv2QiG5IreGjPP19RxAOtZffFDaULvhFj3+JypbnkJ
K+XBYuV/li4FO4ZN6djR7u8J+RYInvogoyAXkZYpgJ8XvZpzghstZUX11biTYdOwc84fP69TFU8L
QVZhUyODQYumSkONeofKfnTXzXoGqkCLH5q6552QpL16bhsUtJc+zB968zqsevhAVl6OjXETKbwL
+QiHRm/ue0RF32OiTFXZ7VV8pG4T5ccoPdIcCkY7IcJ0Z1dVoQuTYTrYU4Js+aBxLl+yS0lrlpsq
t4et4i+ow1xlv+oCL/erIH/wSwwEY69oH1F8Cvm6eB2OTzQn2EyPiOToe1RdAV9L82MgwetagUuD
k+cStvQHaoQubQbzJHZdCIkqH6Bz7lhHedI1rm9ANza5C7i+77x0V02uf9TU2T92qELBgl/a6KZf
hrRu2J189EVG9R4o0RL3abiicqhsZeh2KXxDtdZek+TLFyiFkxOxsy8TR8X5Wrfcox3ofXIOYZL5
fMj3vOyxnieFQSKChX496TEAXcVwLnIXabaPCtP85dafmgO885A3xqXFpXiVpdm4t5PcmDfx0qlp
03WKtD4NDIobrizPH/YyIk8cOk5CdkEdm+RZjDDKOivGDv/3cLxce9LcGK5tIB65012mZSyVaBmT
Sw+EkTGZd+t1567kvOhtWzdF8FSxKLJiFf/cKlWAMNDOKGAkAZxDPtgPlAiW8tJW1P5LWY/2Yi+j
PqsoDJ2K0fnZhAh/rDloTOBGm3YfDxvJ5Ej+Br9Qd2/gyrSSpE8pfmoogjxMbdeeJKRdcj9W17r7
LA/VT3Ku8pQlti3T91hI7Cf+Fu8ytkmDA5idHOWX0a1Bu6eSc4gbX32WrsGCccaqY8Iu5Ncd0Eh5
NrGkSuwSK86lK3AAlLhAWle3WZRhfzfmn7ydKeDoqf9UN+Gb107qd5Ib/sYabFTMpq54y+KvRR9o
3/tG453aQE7CdFL7TpIDscW0esnHcj5rkdGuZbZvFNRJ4Mrd52n3MLqoMQyrK1qOXC0fzMBxjxyh
lZW2cFugUb43xWfx1pTRW7CYMjoRHohpPUPGLGdjn6WtSmm6A/ENd+ynYjZbVkL/P0o8IW4+529l
ECAaMqRU35LeOoyopKyLGaDEzFnl2I9WfYkSeMZBbzkvdlo0q0T34j9IBqwcszD/imPt0RmU6nuu
edq6wuYKQpWj7h0PbXzHauDjO0F3ZOVTDkFqtv++S8DrHfs6UA7/dxzbpWI3IDOFW7dWP6GCDLvv
1yigztZPl0ZYluOF/b7Bjj9oLAPxKpSKwXwdr0Wv67Vp3XOH5fEnPJP1wX7SEv9cLjNuB9orHmoZ
SFlxdl7qLf9bfhl+hbe4C/XA+isNMVSlwv3TQpt43Vtd9dwWkb1TQ6s5QZbNz3mlZDuN3NaX2Xet
lWqSYVqmO2Cft1Sc8p1qQ/r4g6v6s40fRTF71sHO/QlCH80UgctVSiHgnt1djaz2gi9eqmS3izZ0
X4LWAXy/9Jep6e8yz3TXTgDKwwLKd92U35qy3ZdmlYTRRWQHbs1PoxShL7L7l9G+UP9658I2jkK9
28k8f5u7pnd0Umgsd3KbLu1hGtGgkFs/i933qADdnGNScliKjflpwIwkh7RN32CF/hHQhr0rhuGL
M8yINywXc0zY5Mutarrvnbdh6RsU47tetjpGHn9Pa+0Ilr4ZYLZYsys5ogOCb6k3t6cxae2HSkmh
gI9W9jtyOCSolXnvOfovYLjag2sqSEC6kM5syIk2YFY6h4GjW5DY7q4eS/1B+uRizcG9a3Mmt6qS
7009Kvq9bT9JVPsRihIxxGFz/nGbLYOt5VBerOznoqtJkP4N+0paPFTypD1f4WbSXCIybJ3bAvEb
eFogQJeLnDavB08/zSmk9fFO+m4heUllbHVrIw0N3wsmz1YCK0SwKRFPHpJgPrhINy3Mo67CNHTz
ItsOiV8jK5/E25tbNdgR76Gf52Ne5soJXSEIOTGOfXemFpjQLHn9/ifDwWkQDHfol2W1Ghb4tlw+
tT/dypBT6MVxXGSfRmA73jBsCtOPfy0+Er0CNMVywVNifVDBSk2aA4bI+X7UdO3F7Ps/EuE4MIIQ
i3/LQaRs87LQyXzm3b2jacpa09nqK5YCMM1J8zUct/IMub1+tZPF4QmGljFoxzjjX0Ka/zMqgkbw
hlTqe1S0SMlKFHW56gzmWJ4l3f5gaUfcRkIE9Xn0LarqHlNobIckGuJnBYAVVgda+MvNAeDYVNfZ
o0bzEQWRdtsnrfWz/qoGSfTLMBLkgXXDPZrzpo447UO/hRbnxB18vYV5J5dIaSFmp4q3vfWRY4Oh
t0RLHxK94BIlMO5Tf+sXibMfC//r/6ptnvcqUG8f/uFN11zuEHINLleF9KhCM0Zi4gVV1A1BfTKQ
TUfcKTUGYELkp8Ods+SngZmTnzYlSy0doaSxoxIcO0aTzgYDWjTuJWOdLMnr6wRH16DUxroOjLrK
9TMignul79Q7rdYnILVLuhyBKHLkHagztJJqNBpry76DXcb+ZpzeWIjiw4y65DZQESj0qgSvsDZP
79GDHe/HxiNHYfT7cED+XjRDRBLk1nfTKmkt/z1OQiT4Fid9Eix9E4cEsn8LWOwWc3v+7VnxgI1h
mbU6xUT0i4QYJhyyOdHiTZtD0ZamDFzJY5Wuqpfo1y3UrPxsNVpBtusmjrvQvmL75GLEsfIVq93a
QIRP0id3clHxy2p2cmtEGl+/W3ig50W9kiHNC9NukVT7D9uUahculXO5JFIpl1tE6Jg+LZpuID5f
WDQqPF8J/BRTNz4xt+lyJ1Pk7mPedQqHgPcf42Tj72Jk6eAUyOdXPsqIYjnHBX8gH3Hpuo46V9Tt
8sGHQeEcM4hP18/9dZwvVkMWHr8ax2ibU9+TAPh8O9rGUxl5+V5HM+gkMUaYFfpZbrXQzo7BGM1s
Nian9vhXCbNmVfd6eB6iFnWdjzuXfbACle7wr/5YZtzibnNjj89tNSypxI+n3OKUgJwjciz/EKvI
Z6RAFvEKNW26aBcrjrfTG+W5+BC0+KR1gV4U4RwEx3UvK2TIN2Lzb4ZOh0HUidz3lZsjBJ1EgJed
hl/GAOB1K50udhTbd/V2qOvlulGgGbRBn99JoRK1QmsfGniTSHMopvRCIvKXNWf9S1D68QtnQhmS
i1Jpr94wmxdpybMiX3lRXc3Ydn2svNpVsY5Bmv+ANR3vxsnCvxM8JkYU+h6yqbWKlkNnGM9gemNO
o7y01Hvp65cjqQISYoMj8rCN5DQ6L6fRjNNogmAvLuXLYbfstA7wLNEyb/p4tMcKjiWBddBHzXyQ
C3+AvSr7ng/K0udolfkwt4H14Pnm1vQqNAg+YlNkNk6tOZ5uXXJnpKTAnL7D8nmJBSJTYpxl9RtY
eEAkQXzpa3Tgpg2aPONFLm0cWOe81HpOxHq0Ejl4qtT9nQEwmYwAtnR9pmWb2B6ngzRj03sduyx4
jJy4+aYUx3Bxp6vdrAN551TRD9uNyDVmaDNPCcXc3ujBtHsdOzWzdVhvuUx1/NcQpcZRWtJfTt46
yV1Occsk1ACdezIO28ayWvzEdNgroVYga7ZMlwnUjMddpCO7KDPctqdomYQWR/+0D6tDnaMPtsLv
GbP05XJtG/DJLQUGOZDKPN3IyPU2mcOCHXZl7qwq/JNgLMkhZemLCNqZZa6zaqEtAQhgyb6K2mug
W9WmiRFPu/Xd3A5EH1ZCqiVktjM+Y+74HJI9O8YuLFSR9AaX+BWcSvolKObwnGFiiJQj+twf/amD
zNZ/6UdlKzyHbXJfjgGqag5k3c7VtyIGexOIbaSyKm3T8zXc1Fj3FBDwwf4WKbN9NuEbyAMuuSCV
s7RwMj1wk3q7NnO+N8wEYysaPbANqFik5i/pE52eXkR+ah9srznpZ7uu9E1cTuYRG4HfReCVP0Or
vN7Ef998DC03eIFVP6VHt/IflvOj9IdLuyAU07puH5eWoBnzf7Q+xjLomWuff6fDFahg5ONfCur4
+JAuyl5FjBrtFJtvgmWIXBuPzfxO1BZjHclFoDVdvTDI/RSw/oe44t/dEiPREkC6X6LHYSB/+j8f
IJHNCD7BKfK/6mRm52pCQXTNMr1T+xIXDm2aTnJnGgGj1xjcJlJlLd1Nnph3xaBAVyFcZzKZkhS3
Vez23h/4aaIE3S63p0sfBDvESLO3yW/rY4Qa6EaKaW2kAzKskNDu8Gj8oqvlRfrDMVPACCUhHxFq
bqbhnBsfIXxO//19bY/U8Zf+JOjrjTFX7RGhZOXtj3QaIb8xRe49yvAxxEU2tuylsbKwOIcsoJbX
Qv8q3fkEJSSB/nz9e+UXvf5hcnv9Z7n9Idd/Gg3h/rVj8AdJUI8y01armnyVDdHQrubBrM9G3Lja
zvCqr8pUq3s3jJpzWnI6sVHOZ5+/QwXF+oI7MlrnhuesQM9YB1y6zS9TDUE9d+xyLaNtBMGhK7ck
9G2vXiNIhQD4eUJg/KxZvrn2/cZa14aKavDHwK2Z5sHcrHBWme+cQDsG+Bnb6zKfgtP/desimg+a
eYiLFTj/+Th3W+myl365k0fIXaUjfIpGJ9JAM5rc7/yXJtqBoFPOUmmUCmRk9PYBLfEfpjlwxJKB
3nCRnQxKY3vtLJL40SxbDG1B41YbFHpXebzJM3yaZqQwzFWIcPNDPI+/+NODQzOm6UO1XCy+Sg+a
WqOnYC2W80vTaS2w2gU+JtsEMB+FCoca8BQbuAKb/u9/TaasYIPJQe8xAcC/klF5TDV6a/kNpIuU
zQE9C/VseHp4Mgp7sbHQHvux0PyV65ubTvHD+1aaaT6n6zIp032R+eqjiQjiIxJSFlhGTn79Mk8m
p7nr3yOn894lc8uy/Zk6Q3mUMLm45D+28Ei0za2Peur1twAls3CmvG9jU6PV6xn5Pl6qNjW6CWn5
Q3oxXPnoNWy9+JGo6PpKb1dGS+ys98oTVub1qikQeGnGQf9R9vWldQKwDAXC/bjJZv/pI1AIoFD9
b3mnl5s4dpWHyO49vO66+hjWqnN29BrcBc4DX+RJZsOOMu3TqolAzIKkDpeSSYJNzc5U3PSF4026
WMNYf9piXufdbP0cFHYKXhaPD80iuhvF/a925KBY2zqKqKYNis+Iyqe06BA/ilC4WgqCuK4g7bZE
SPMjQloyaUgMddPk0WODKcr11VAq/jeznbMnvn7DU5SE11eD3uKNUEeqtZOD8lja38ysyp8i4KH/
ikK5ysL9CPeFLE7ZjS3v8jALnrUkb9BqoSVdxvJap3jy3PV+/ak/61HAagbMBobFVHCaAnvYDHY3
XtAXHi9ehoZrHtkkPFGc3OIyNIYY7DlPXWAU1/PJ7QDy6UASZxauSXIYud5myWLWQll75eEcv5rg
vj/WLnk7FQLdVmREzaQng8xau+iMmnWXIJIQznscVMdtbmjW3bBodcfjT20cjdfInY2j3WsFACj8
5EKbNcRN2pICouY8RSYAn8VPrk0sUAKD8mLY4CsM8kRPib4o+bikALUs8J9U/uSr7mmKQpE//0F0
4T0y9tL3SJSFgK+aZB0Fc4JDhduqf5p5o5NuuFx5D1eKg/ZtsJv8gpcazAhhQlz5D9q30I9yXFBw
yEN07yKYAtX8ERdO9eBylvBXpVuxTrDf2l8hCkoXWOCtlrzdVas2jpU9cp+gMDw7PQt7CTw+7lQk
L54jM9UOmT3MOxhl2SvJmrNdWpw5xakLVQPygkXxmkEoPkPoUJ/5IBTnvnBeAyHEY8ZirZFHaPYy
alvq/PxHbuVCwrYCQZU4675JKF0kavVKmgYmZP3/KDuT5baVbU2/yokzLkShb27UrQF7SiJF9bYn
CFu20fddAk9fHxLeprbr1I6oCYxcmQnSIglkrvU3yl1sArhYJcOUr3HtmbaekhTn3uuc9aD2s7AG
td6cRM4FtmN41gwzWsu1X9JOvzp0qh3ngbXz2qzNCFPYWU+2qFDfz33tiUpNuUKG2vneDiT9i7T9
psCgW/dRRgUyCM1joU3FPmKtt4GVOW20fBhuTVWUG3l7MZPqQQ8M50nGW/Y3JH0oOP+Og7E8oSxW
v7tmmr+VRa/kx9ahSOWobX4CLI1w2iznRyYuP4kaHJgsG/TjykI45gxQxL9VWN5KHNefcK+5M3Bh
nc9EmCvSKxq88gZFiQyFq+0wc6vUhpKskXslRqh5fBBlah8ao4EXjPQcGjLUep5qv0TeaxDa2XFt
+1QalEaVFvIvRox7qyu6N+ws+n2NBtL83WleHQNIazHlF3AHw6of02IDt90Eqm5rb1r13kwqWnVe
Yx2yQIxU8WgaaCqRMHYfillEqvb7aqWJCDD4PLuJECayoML8Iu1GkFCgqHSHJcuqWvmv9kL65fb9
q/1hvG6o3UHPBmMt2nJEEDIGiwEkfdPraM85XRHsEqe2dyOGm69GrFGG4El8lL3kGBKU23PrJHud
2DwYfVI+ZoNjI7R9kIMgXTkXraruZcuwoxFMdUjVb75+1tfkWFO0d3N4EZ3ldNg2eNmT+g5AtX/q
54OZI2+po1O1l82+dieQ2cUX2ZJT3CZ6c0w1wEWN8UCY+n2MzOImKjzjgPsXVdC5DlcZBfSJJKzW
sl4nY7ION3g2kAU04q9xRQm13ZwCXWwZ5VjZmycAb+exMpSnPpjbamTzz998DXL+pcrFiDEreAY8
huOlaUd4QlE5ECDyc/9slc2rLEFQofTPrlK+ynKFG3qe7JPVCmse6TBSoo/+w7z5KnKkX0BctaiP
7SI128vlo1w0+gqK9Y4dxndymRn6YbD3ciE2spdVaXqZjLdBx1J4FlKWhxJZ65OvDftrws9Gj0+G
lnwfXhAeVub93q89FGySIj2kevHmz8y0NDSHQ9+KGBQkvDUrBELehFpN5pMmBNmt2UT9c25G/cXC
UqKKPrP48X+4w48E6Mb3TMFtKZys8gk7PGMXgWO/ZQOE0ltgzc4VafPq2+W7F4/Txg3sZo0seAF8
FffWWNfsvSNFZ8CP/60t+9O5v0t1fsIVdJG/6K9T3RcrScirwq55xEOFu085nmSoVgrkFWP9SRL4
5CGYK6+kIdGFnXl+y+H/c1IZUmwUko2rhvdeMfF2stjZxk3nHl2pd6B3brv5xdDtAXHvnNhjd1e0
FcCVUXmx4FDL/K/t2uYRVZ1x04ysWTBjiKbXOgQdmJIY2kj5EylPtwjv9eOGGi1uy7Zh7WHSP9lm
4ZyiWaBLnsGbck5txc0/LNtx+0eHHDJQZ8G/ydnIVp7hUpcKRELS0bS3IfJsW0mgkP7CnrlDcKQB
4QPfQiu1Q0O58EbDMG1cXSFiIvePXlBGNxL0NcleeSqhZKQBAPeLv/UuV5h75Dx5qcGJ1a2J7Sur
fYeHlKqA5XeqPtPvjP5d8HBHRJ7MJysLFvOGPJ0Tpa1WIAXIJqMBtKmtmgB6eNaP+mb5Msm28Ax9
UwDgVvfX/uXLNCT9eRG8yIQH90RDyCPoW+U2njR11yVm8KjiPQoX12g+D4b7GEvVaP5+SWGpP32n
/6wiTfwpDXP43XUUPKTY5+3F4AwHYenvk+ieWomkauwGcxGay+/QinXrttOHp6hU1lOrLzoCCx5U
8Pda8Vlyb5X7LFeJozPOtcuGa4mlCZYtrHZqBMYNwJdB8zwIob51G+6fxhvFOh3PjLwDUuIZb5jg
qrvIaIyd7K1dbLbM0AI2YnVgtM0STYXOi1COM7EbmO2mTW0Mb+0W51j56ctYX8fxyrCBycumoTq/
hsimPMir7IESDwdtUhN1X4f2l8kTxS/UK/8TjfxXsq6STGyqFCErNKrbYC9J4PJw7bnG5NkgKeLy
VOswSEDsGBpTpN3og3OMQ7hYjmv80BX1Lqns4HueAIGBwQnSLPnWp4r+xa5yNAb6PPlcB1DhpxbU
mNYANYIxFr8GPlJ+gsT281Dq3truUqiaOsuNNGVHNYXcFrNSnDXPys4UwCi/1oH5Ne3dfZrNaD6I
+FFXq197j3W5njX2I8Alsat4w7fFyD3erikJS8uzVumSo6KLg9QjkyF5yGb3oKsp2jJ2NhOS4wbT
yI59mhykppkMVcr4Gg5uD3Wm659GqLJdgu20N1s7QnhKtn7ogxKYmzDK4/s07G98yggIb4GappSs
kDvN7P4JPb/66GtzUXm+UkkWhH2iMbt8AHnVfgNdr5DXoHL0ahWDwduZbv75CnuVZx/GJXyvWsQ3
plcyJsa8w/NCBxCpEj7ILV3SI5cHX42vw7wjlDEd4UrdncIHGeKLisRgxqNPdo4Iqt9BsH1FUjV/
jpx8Iu0Eb76PeF65Om62I2sWyYfKcWZZg5GojoanZs8R+Ne9mIxso6iDstMru1gXSuAV8L4i7Q6J
3Z0/BcHNEvPT+invB+PeWZWGWSD8k1lYaNiUA+c1nG1oP/OqGEA3GtNlsKwfMky1zOMu7ehHIy/C
576q9n/YEFuRBtMmmODwznVreUAOpz+LMMEW1/oVkvGsDPRdVxvpmg+/B6I2W9Q45IzupAzY4q7l
qjUOM6TZ1lIlLLAi7uJ2nq86xB2on8OsL4v61E1OcOEuGF7q+WAWkbc2LcAFskPGZG8Etl6d0R3z
eHkJO1C5QRjg+P+4RlKo30ThaUc5UXYa+vCCJJ9x0HqYOIWLg5+syyyHzEIWY5bQkIfEbhyAJc7x
GpJn19qPbA6W/rP2H6EM54dlh6eFybTPA+GuFoS5JsbokpsbG6OxZotGDAKQ8+jeafa/LDsNNjDg
rnPraWgC+ykKP7WNPzzKSJoPAnRFMxxkX1CO+Y1SuiTCAxCWyx4K7PO0u0I+8mjk639tS6jHB3BI
2+SvFJ2C/XWILrBbxvomPUpDPHQgLaDoT4jZolcTFAGWfKF6J/ty3xGbsZyaveyNXFTro3BEbhfg
+LNiqdV5jLRlaj1q9SprZiy0CMw1OhI5xZvZk8Ump3HM3ORHiC5GsyWVAyA/Vk7L3xDjzG06oW1a
F5pN/RmgTgrm8VIGZX2OYa1f4TwyrvI/gYPGWA9VkA9jyYR8GOvP5rjXsWMpfgLxBn6MxJRRnOFi
i70yKgXLQ1K6mp+9N4GoLrUZd4/gKO9lOKrjX6Mk7kGfyo+jDP1ehkOqFD6id5uwagxkfYR3o/t4
kLK8NcBPlM2ajHf5JWjMuyzBuK/th42hK/F7WLgTP44ofM6Szt3iRVis6xF1SdRs20cb1cZj2HnN
bDXRPMqD4OHKqqNX93BG8FqNXYiRKF9f4hnN3tm2udTb7JiNeGxO00EW3WT9TNbgOoCrAv2ua3gy
/QB/5P5NDrrGi8hJtxrmVZtrR4/V9l9FzarxIcSVhbvxQVWsUUDCAHHAY2E506LxjEPsY2ohl3uN
y06dfcitz9c8NGcHBhmTh9iFM9o5+k/2tt197oBULG1YXeSZ3oTaT7ekZ5I1HhzlWyXQBbWVCLMN
uyneYMi5Kyc1szvZG0zmztPG+KFL0eS0NmnhJ1uZopmG8LsVVv5R8j8kp2SCfbmzHM9aL99IN1Ds
E7yNZYIckgqclxVkizE7xkwqt33nJM8ipXBPQ6Ch3xRP7mmcz0g8uB97Y/OVfFOwxqTe/IQSyUb6
3fisVTdBLdw7oVX6veuTuZd0c6FgDFhrycvg4obhN621C4Bor+2+dY7g6Mx1oDT+3g94QPJYaO8G
rJTls1U+M6NoekGJLj/JljH7L2sCXqF8vhqzOzPvQPbJg4vhFfAs6WoyJKTfayvc93lnPLTzwXa9
HINs1T4GE0/QdZOZdw1w39PS9JQjZUD/IsdaBQ8P3xp2cnoBtPNhKsPg1tLEt1/Do9nPmrTlWuta
tgfkpMatViMb7Y/z1VPFV9fyHcjZdtW/jYaOAcVcosxIkK2dtgy21+qkrElem9chrpOQ+JQ9QG2o
BMh6p6s12macKn1OsvVG9RamwwNrBDLS9XiDiXb5c9Lar20p0ECqTB9Z/sREBKycsQr4cUZ2lVF+
hVCS50b5CMW3WpedA0rKK+60aahxGiTNa7OosvbT6PxZ0R6HItokATdB+Zu6HuCuPLNNrG5kSP5S
nYC/puF/lxEKPIgYBjWmfvrkFSsZrB1lM3g+YliGgHWVT7536NP6ZMw6iMi5Vv1qOV26DUwpe74P
qILMw2GQU6WLUcwOSie8N6awXilKqe8NBBzvB3T6zNU0omgVGwrucXNwGTifGVR/bxQ9f/gwWJ42
FkKPU9KermMdV7EOjeu8SEiThDDFWeCuB2rO61xCnhD4im9ltzwssCaJcLrO+QCLug5fgvKacnjW
IN/Nf+wrDsLfbbmPj8j6ouArvqvzLj9G4xKRJnINZ4F9iOxYxiV/jXOrKToYqvg+/JYHbvmynDQK
5yclMr6bQBr3sjOW2sLydIz09K5t1dV17B/znRDLK6vMcQv7feExDo8aOnt3jdMr9ziYyHvUlZ/W
hZVYlZZfHq4dDauLfQluYSVjneNN91Vykt/1AjYJdl7jo0+F1roxaoWm1j3WuDcXezvMtbt//+t/
/u//9S7+K/hRXIqUB37+r7zLLgXi9c1//9u2/v2vcgkfv//3vy3dc9nOOJauo6blmqau0v/+9RGF
HEZr/wNQtCiiIE9vwHZnWytKoNC5/Mjn3KjMoMvMuQFDl3S1/iRwemn0VDzrPL2PuIa5W2zWp6/y
QLnS3ZKi0I5xXo/PnlUjrzNTWjUtReG/HM+aDz68HgTSuGasfkX99FGITj/oyWTDZxugNdygn2fe
IGh3Wzrk9bAvn10F8AlfYU3v7+xcVXSs/vLgDnXIHSVtyki44y4ZukD42AVUMMC1POrBSszNKEVu
ScUpwimseE0qIsaxgkMyoo8OrCzdA3dIllg0Ridb4fsvRxTVZJ8FzsfXSSBIs4O8UJriPP/Pn4ar
//3TMFTVQ5qdbI3lWobG5/H3TyNNDNIu4C5u0gScz2gF9SV165qCodZscNsttzImD/hHaKeyiZcQ
OnKwtjrg17rZxBsqrui7pNVwD5+mXw4YcuRgRQueuwCrEXdJwwGUcqftx2hoom3bVN/R7d38kvko
3cY9K60I1qFKdhlRLOiN1zaFBipYU9Dc1/OZ7NAr8gMy5uYOQISuxVtPBpfZpdXqKAbsU8vwoSKz
YVy2mDmKGVPxa8OptDzrU834teFELjAGdVTfyKFy0mg2bDrDzriRj0A4Fc3xesklxiXT2rMvsiUv
2RUi3skmen7xPYpFy55VXldeEqy0sbyMvKSnKz4ab2x6dX5Ah3/+qA3V+OOz1jzH4SdHmtiwQI6r
f/zyFMU1MBvLw0NUqtqNSF3y9g3uEHqKBjAOBu6mDUfwPH5Buk62xy614cY86WNsnTuzxDCvwT93
jaRVvV3aXqQ0dx7Cbk7U/TWmbvgURIxerpGXzjkE/X2otWwgk554z6OXfMEmb3o3puwZEyXvZUSk
bGcoXX+cqsB+4F7PPczt1PegbeEGhM1nP6RSOJGRvMVKx0f4ocG4cxqmd+Tm2mGM3m3f9tZZ3eVn
3Rc4jfN9h2Jj1VAKIfmZvFoSNPbKswblMiV5iig90h6mlz4hjRrcGJDh7uVBrUk3hHnSIE46uXBo
oW/JmOwVetTtus4I1nXft7PtIfPCgmwEvnanJZaLmXnZ6/oxGES/SYYk4umfonHt6y15KL768NNR
w5EHnZxCY7Otla3JGcTJtsTtVfDaQjoPf2Xu3stFhEuZuWERsb1exCrQwACCEC8XTquqOpIDy3AT
jDWSgzgdcHvXKCPFWnnOUnyJhkQvsT2pynM5x1rY6DzmXPtH2EbxYRkte8w2fvOdDliInDvPkNNk
E0buvTIA5JOh5SLyVCuco9a3BkQVgwvLmLyKpxuvhR3trT6Ob/sJwIL4fdDtAkkDFOXBElNG/6ND
NsOghUVTASuWTTnjOs60FeOYoVv7R/za7FA6czzczP7T9MEeYY1lACDlBKfTp00YIll7pXmptbNx
lTC7DZCjpVAuCWIzbWzu8OeOa2ghlVmnzGULqX5Rikx87aLKWjVNKe41MzVPdeX2a9kxZdMZcfr8
xbGm6hi3aYKeXJl9RThT9mMQ36200jioiI6cSUK2Z0c4HAC/b01Q+WtrbroAIkxE6ClpqwAndlYA
snwj56hVfm/glX00XVfXVnK4FbEjB+U0X04Glj6/qu2jabeXZZC8Bl4E+Q42p7uSo3v42wc2xmT/
yejGT2V/cHSM98pOv2vIMaPk75oPiYGAkBYtjZis/cno0qPs6uZBds+Pj0JfhvsZTRkz2X9RWoSN
LJuyw5wVnfHSSEltM07GdLIfuNgP+XI9edFSC1imzZCd+dXl2CEGqRa0D7UxWSCRjelUBghP2UBA
RrKWoaKj5tBBtcNvdsLCNq6M+95XjXt5VmXmtLJ1d9xHyNLZQEHo9tRi14yOebfEHCVu71IW8LJz
iQ0NBQpIt8CG5AvIrsYSOiRi3B9k88OrpCRHRFLfiPmFZTybBnij/ezL5gHYmeNlMZIP7MPvSwx4
5+mfHxG66/3xiNBV1/Xwa3Msj1PTmpcLHxZn3O91hySWscf4Y0Z8pbaW7kRjduUn/xiLarhBhsu/
mApipO1QZe+mqu4rrI0+1SaPkqqYPo4g1SM+lRkmZnmtedwPKKBXvUCD3W3gAs+svClsu7XslaLT
snfqYApbuWp8GOw5KPry07q4k9LummiIeBK5UMCTsZzvsS76MZXQH+L5IAwAUTFe3QcZC6P6NRpq
/Va49rcEOucNksb6w3JQlT0O7PFZtuRweSavoyUtHYxAcMe+sMotb7VZ693wwq5eTTFa0ZWizc9E
VN+bUSW4nM7tIIVB8x97UGn0Jv3jgHm8vPI0X15Okk15JmOy2bH23Pp+gGXN71dAKYPn7IcX+39d
y9KHB0oI6v56veXdzRM+vvnr/6MI8+bQGtrt9W0tU65D5PtKs/ioZ0D8Ys/2T2yTjJXQnOyzixfd
GrbNcAsi0XkdPZDkLOxRlxnFTpupKVJl6YP20qK6xB0OheB5i3c9IOtnrEfLrdjzQ2SRHddLCA91
it0fPVbf4L/ZBc66g99/sXvjHVUL/zjqJa5vkGBqjLJ0de0oswvcZKbko7J2hexfX7TuJ3Ii5WGM
VbFDsQrhrv5H0inOEnaHJN/Yle3vM20w+tWUJTj5hkLx7qKhKnb9TP6QzXiOybNlpF2W/l2rUS/s
7Nq8lU+WxqkQlw+1/fKckXxjq9OBkUe6/sMfVfGrZ37QyDGRZTTrurOQ7GPdtTdaB79VI07fbNfZ
d2NhfrU9x11jexicsNINLlVMVrjEhfSrD8t0QP3mqbUElghY5W1lnF9p0A31VwsTrG1Y5dYxNczk
OVEy/BKnYDvVlIfYBs/E9ASrPDXoGjAaSKUtQZdf1m2P5o2M4axunlvDZ+s0Rqq34lbYwM4kKLur
2ANj4gHLX5nLPyLqkn1ZK/6tazTxTVIV5CZ6tabSl9c7IKbJAzf8cgPuo3kpuszAHkJPvthZ9Qpm
CbMPkW6w+RO3IsQftVMU7WznOvVyUbCU81T9vMQytqSraOiPMXf/27arfnXU85mZYyIPuZFvnxwn
g3IelaT3IMJ1pOrC4BzHd9KhNkBJXPWt8KzHcN3AzCo72QTGCEWpLqL9xP36LJ1rQ57URz8OeuVp
ScxrntkC6WkuEiwpEqXeJHHe3BpMeZ7jErkk43FTXP75Vq+53ry1+7ARJw2m2aoDqE+z2AxY9h9b
P3UoUjbpvb4THYViH7jfUWubgIoQiCKbovVXhKw2TR+nP2wr/pGYbfcSmyGs7CpDkK9ItZMLWn6j
uOPwaUrzM0/E79PEcgQ9wXYzUs55w5cj2qKumh1k03TYR4UUN8h70muE5ibH+e+p1Abt0QRRL8Nh
Y1Z35mCbyNjxqZYim47N+CXQOvtFc0V/6SIDsW61fMN41T8aAzIR8ZzxDZUSt6VUTQ6yt+yjN115
6hCMe5IuiJpy34ohfJSRtipRLRZ8sxGQywvKKEunKqrsEAZgvD09TQCT/nUQpXir+GHv3QRVg6B0
46XTQLuN387vtuyW03AdQbjWCJxtZRXWytS86Zx7jblu3LB4GcYsW2eT5b6SU9DRTk4nTEjAhZRY
7nxR2uFdBUj4rcjUpw4z1e/cOG5D1Y9+gl7b6aqI0UNwAMOxLotXMYA8oWavrZrWK/w6hjcXCToo
qR2c/EJ5RNDqKMNYKoSAl5VX1Wru+r4fir1lT6gc+Jl2nGP51JMI1RGAWllJkbDb2Sul5r+jX07+
NZ3iB4hl3iFGwfmguqSK3MpQ0bXokAbXkAPP/q+hrsjila2Z4Nzn8bAT/hjvhNDl5aV1yEQHPWx/
XfpvQ1Ezsp6Dzn2Pplq9C7Nu3KoA3F6U3PhZeJX9wxpecbzIvxcdGbs4VdMnKFP9qpyiFxEaZL8c
3TuyFEyeCwtVxmgygJuZafrc40VzBjF+r5qYcGEXGh4aJSgvJXC6tQ7ybt+IDlKEMtzNqatb2XK0
cLRWZdnf2Vlr7Kltfk5TRX0FnPrVwpn7h43Vl1uH5nteF2y06y56MuPK3XVq5tyEBW5glg00KZ8n
YXv11ZknAS1clWL4NWkIenuTtugJS5BCgiwmMvD5aWnBqjt64YTX6gx8+PsIPcHYKlKqy2goGovT
/rSA7343F2xe2JYwVcD5qgh7gz8vdaU/F5FWPpgUo7R9p/QZfKDK4beh2vc+0rG3vZPdyVBq9DUl
iLQZt2BEvHXUKTZZDg5ycO7wDU2zFJHMIW2c1aDUwY3ewaCG8P0gN7iDW9yoVkDxZA4pCgTxkJvP
dfNrBui4NS4l4eskbfTMbR10xkbG1DbdJMJAwr3pTqrpW/f6fJBnld7a/PYaY02eSjsIDYaEvBNE
bcAmWjg4QJd1+OTqYfVgRKhjzvcKeUjtVNt4HhlWOSFwq/LBR7zmOkJeIysKa9tnsNk87dlFu+6m
EjaWN7LZttl9L5r7hq9ot/bCbVdZybPsM+3kpUNb5ixbTo10Pk5gx9bXqksXl/5WDSptkw8tyrjo
DPGgINN+XNpt/tmaEvcymkoMrsecbuPe+rz0XefK3hSjgMfrfBkDoDXeo++zUiHxjCNr4qHgLcfw
jB/bJKr2LSZuN9NkzC481KZzrErfpsp6lV9QlNTX6u9JmaFWj34K+h5NsPtKz7KzXSqoc/vmozxk
blxsJiVneW519Vnr0uQ1dNmSYUHw1IgqfAV73Y3JaxYq6tOgtWs2iMlrHoztw4T5nZygghO4t3lO
QOBDYBgRLbzuSyQFJ0SOZLMk13xbl8l32RLziMEqMlRIquA2tqib4aW8a11QpgLV+AeyjvEaQ0Xn
3YqP8t4lclTXjdrqH/NJV/ZyqN3Z4TK0KEr33ZsOXQuD3vSdp2aWKoS1H0KNd7u9ZGnlQI8A4Wvd
Ijove6/NDO2kj4PnuehLnVL26rd1z4Y9o27y2TD8ZM0tGM+3qKyf2DNfZFzRxLCt3Rw6Nljdzxi3
opcab9WiQJITtal1NYb1V1EoB4y59Z8VtoC4QVhfm6RSVrmonEfh1ePOErF+68xAsU7g/xcF6SHy
rfQgt1um6/cbqjXZQW7GIBgNG1GPv3pTatGbnJIArHI92Yw5vo2wa40XkWfJQRH9x6Y3N2vV1V8K
q/3Ve23KuSW+Mk9FycNxCF1WPRkVEzuEIYgxxeeor/ZBNYzfwaf/GP3Uefa90N5FRUHhoK7BtnRU
ODPEEr7Fww85Uk+RlZwK6gU5ykR7r2H1X5tldUPSDkvxLmrX5dyUsQA87nL2z7GSsvgUsGVllWHj
vw4CV0UvNthP86lr2dV6yAXW8o0IKaCm0UmeyUMGbGfrjK2+UYdZBkJH0ULNi09DhUkiXqH9ti21
4pMD1mQVV5SAs6yOXg0DjeF5WIAu2k3a9O66H5PP7Fxa5WmoSm1noS3P9sUSX9qIaoMCJuisl2qB
4g8dUuhbBQeJVp3yqwMKQLWSYt+y4zpDdngWOZ3JzB5CEvCPEEiPLM7cs2z5cI0OftDHa9mUB6Vp
X1k6vo7c5ld1mP2UksjcIM2z5BbKw+CGgMq76HiNN1FyKRwQFKpiKltFdfRnlKqKVarapB03o1b4
PyzLz1ZRb7rPqtKLrRHtzKywL17vmUghhcon/HgetW5wfnrie4W12nfbdtNVzd/qRREODmcuOeDC
sMRRx8YOumF3Y2V5doqC0GVNmk2f4MbdLWj7oQRdViRvOFRVay2yb4ywRESiKPP3qS8O7QgqhyfY
qTQHUC5mMlzGMvW/9JqmrnzsdF8KHJA3I+uRSyZgOOit/tag53ORh7qv8IRIq3p9jcmzCUOFKQPO
fI0Lq9O2OXDVTfV7vuw1o1scZoZ7TK5jbwV7wpt55CtW+/paU0oUiTwv/Zapg3GLFuj06EfQwhWT
jJthT48ypAqUvy096HeyKTuqSF91ePldtHlYHTf2wTJJmjRG2CMXzH0o64AclrF6Udmf3Xo+cMsY
yNq38Dm08v5bJCJroxiucxuKqrwMJmqyAxSub+pgn4Rvqzd12lQ7M/bxqJHaossp/Lb4UI9IZf1h
yiLtWa6KpUu3lDFdZEiNNEgOgZLfdshAbnOgeCclrJz1mKLFMCXlXCr63QZ9CmzIAfNfAfFYZR41
iq6w4ze0lbEnTb3H3BvVpwZ7B5598RtqmcHJ6bEwkk0n0ajXNmmzzcc8ecNXnCI8dF7csRisG8YX
DDP7e9npWNTIhcLqJg4fchheKxUj1Je8UQU8YKW4JCzO9qPQ8W/NtfQGMQ71kPYlzhexbW01dWwf
sylUcWfMxFuvglRVx6Z8V8z8EAuHhHSaUiIqh1lqMbvXR638amepWIkwMl+iRik2Q9E7l8nyYA4M
g3o3TajwDoEbHvnkulNcsIiHCm8/xKHtrIXhHauuapBHD5u7IFMplsxn14PjO9UOzcZq1Xg97nIY
vLVUd+J807PfUvc9692lXXZqAYRxHiSDVVrkm3oOsmNo75o6fQ7Ukr+NrzqPaujZjz3iZlE2sJGh
3P84OUZ/m1jJT9mSh7apLVhaAB/l+DiP2rNvpMt4RSmcxwFjVWh2ItpD2kaLwi3FTRNX40at1OIm
V83+k9UckpkT1lh6cfREm297yRwroq9IUOYPTpwV61ZY487Hj2nF3qH4rAnWe50NM1DAuvwU4Vw1
hyeE8PGLRadsaartz6D3+0s/KQZ3pfo7Oa7ys91lVDebuD8GbVN87q0toGz1U27UyFfDQtrIcO23
2crsHY26vTo+FMnwKelU3MOFO9y5CGRvp7DXDhlb8U++jxcORfgXfl4YdibkgO1qsj4NjpttdAcJ
XgQW7E8jog1uUHyqerW4dSGyIVBGuPFhLnUmjJUogV4kciXd+phsvAoe9q8l+mIP9lThQk6I1Hp8
p7O3WsmmO/nxIQ+LYJkQNRHK7zz6D7JXjrOpDu3JWbVgtKdPURiK21jofL/mQ1LlqzzoigtlL+fB
7jCNDNFXvw4oa1BJTgl78BrzyWHuRrfPNmlCFWutwT1CyBMUoryKHAi7/WeB8uONbMl4aNabXMev
rTXNdGOE9pBv/KAY4L3ZSN3DZda2Y5oOK9PWRY71lN/faTlZhx0qygfNmgTuVMQmzR+V5VTO8WOI
UrJHXk2eDYBO44wdTOSK7hJk0JNHJRy+GFZGErrKw3MwaP4l10ycg+cOJ+JL5mgKpI4m7B/IKv00
kOT64mZlt9Z9JTnVbqk81JH+bbnQLKGrZk+4dKahO537HGKDE+N1kE2C2hCIO30lT+OyfZ0BwscP
sUDJrBvdDVCLYS56NcLe4AEdbixHNzdyWmD07s6r4TZKCVQNYzetycJ7qZ/6O6RaTnBvNWXzIOMq
2VM5SoYmq9Eor0N0QvymYDneaCu9meBDuGn5VKtWemvoCDa7jhYDbLKKV02xUH+Ugx2SybD427UT
dkmJ1KyOVGXWX2RvVjoBGolVsg2NtnjKwjh9NM3HZSh4+W/ROLyhTVgur5wZdXc2I2wo5heWV6iL
8tebWS6oRdnyZmRTHoq4/vCG6jRoDhAyMPKeX1Je6e9vqnO6u6ANTlPoJRek6NNLrJosHkhngf2G
xvQ73jUahejML3fXDpdi+jkqKP7Nw2Q8TdUYvrw740m4JVa6jlUDHGQ2MTRB52Qnst6PBWwlgBM1
y07yQdFB9sI08++xnoWu3t4W+VDfUMfFsgov0q2Ftph5zKpabMM4JAMMlnXjF2G0k1po8iConm0q
7DA+xFJPwz8Av9BdEdpACjHRqE1R71qjbl7tVn+qnCD6bkYaON8oJ7uCm0fGcufGc+PoAliadfU8
YuA/VBbqu9aQkbb0trv3dJIclHOjXWTrymsRG5c6HhCmt9w3i6zkS4/1z87O6nqnR8alQioZEmyJ
fzZ+PJ/yyLqgQuv/qI16p+St+DrY8Od0lhQPWlr5+zHNxqOcFPuYbqf6NH1KmSTdivu23MHeGj9M
yozI3w/zpBxNrfshUqGOz5N+v5Izohqwacf/Q9l5LTduROv6iVCFHG4BZoqUqDTS3KDG4xnERs5P
vz+0ZMv22bWrzg0KHQBJFIjutdYfzPwdCShtqysZWnw63/Ua+gxuFpn4OUbIe/6fM2ZmIEn2v98D
fnj+Ewnfj3vAP98sdpRfwvp9yhXxIA86LO+HGqLwpoSmvBVa5rqsGX18z7R06dnvy3kiFl7gIDCV
pVRu+8ndmGWXvyq5SPxC0bRfaX4ShWn8tjT3W2eV4TdrUdF7MUEqa4D0DppSD0d5tfP31d56tarm
+t9Xey50upm0B68/fJd72/Elb7aoErDbi5E/aJG1XOWATGNXk8ozi6uJhNIpfWptY4cSbCcpcPpj
m6Comem72Gqzg6p12bvrvsiQpZnYwJTFShOZnezd/mf3v2bLOEbOTkfN9se2fu+jzjKPvE+Lu249
mOUqVOo57EnbcqV5ewRMEa8P9ndZ/qilrbGn+mHt6zVCXbTyp6PyBh/MQX9BVPIfLZ1WBh8QDBmR
7jpTtuKmn34WypNHKAJuRKtePFSHFmKIb1GU6Zi5zeVHsx/zbEuxYDrIUXSkqJePII/QbH7S+2I/
6J79LTG0+YQYGzXvPCVvOdlaMK6/ryTwS+6+PKhd0h06zUDGT1vF3yvDpkK3tr+Y/npVtGj0sHu1
oj4lfZhbJLi8FKJ7idK+ZT7JLnueS78pRXUGbGA9qWLAcODfF8B+3IzSqd6KGyTz2mxTl8i+m7G6
3EVhPMDkRq5UPtedeBqN3PoBeHbZdNjjoiXUDlceAFaMWLzj8LXCtyHkkbaANmh4006mLHV0Fm64
MPnpXLFifo26qp5sbchfe43yD5FUP+37zqje6n58BtbW3CahKjfXCR8ms6rewBxTBFMUaytn6YRH
/gDr7tqaGTxBtCTO42xs5KBdWMpRdVzQTusds1yhAECh5yxHnZvHzU61tk4nS3iqqJF+HGo2T4X/
1dZK+3OkgTnuw/MUW4J/5/R1XdHGLhmh6aoXCI6irGwfUQhvHgcioJsnHkN0fx5lTw6b6FA4ZRrI
phxY4ghhgCLRD7JPHopyBxkfY5oM/rlw+zkYRV1GwYLK6RFDlMoHVZ7c5GF0EWsZi/o+daMqIkvU
jve6zuZLNlGjLndA/8pANVtrYyQWWiV6Yk5+WnndRR7qsugvy1qEBKv1p+wKq6W7/GOeE6bJuawB
Wq9z5ZScXM4xhRydlpp7IlJcUInOQvckD+7fZ/8dkdNje84DVEYRzlonyj559jF7TnpjH6Hua0Rl
coYSl5zl2f/W/P/q89IBaQrHSjdf94MhDtUUYoEi5vEiD6Qkxku5QswrMJW8Z93t16D39zTZN6vY
jOaAWeR8eSXsGuSn5ak61umdQBhQzpWXjlb0N76emrqxnYxGAyhsqneRsYQboCoYZyfQvuw2UXvf
SQZE/BRd41xOID8YfUwwa0rTn4JWRdhdCGzEY6Iq2c1sHyNUxDOk/FRxDFVb9XUTVfOUdb/CBHCf
zK2xdXsnfkOsmlp146GMTSL1Gya2LV/MtybS0rtSX5OVcZW8DSXYQBWAxlE2w366yxU0Jnogobcx
054s0YnX1gT5NwERLajL2A1AK9m0sMC1/bBX3lDj1I6yzxnd8R6uGJON6qhQ5jjLluyHcCauBj6g
0vYySer4vEyIZctm37juplJd68BG1aAEqT57QJIfSjwOSkfdaHPuXvuhREoT46MQgYn2scGxhPQQ
1JpNgvirvirk/oMUJWxDPd+yZvjWD4oFi3SMHhc1hArQAYt3o8ciyaNH7D1jJMDFn3J8XCfVfZbv
BhdWtZwhB+L06mm3KnVeyFhWD64+Rq/l9CQ5KzpWu9dWLXOyuxQ0Z7UrDzO2OFvZ9NZEBDgI64Pg
st7CsVW4BRB/tngvlhuzN7U3JZs+dk/oPQCrnIcfU2vUgZUs5S2cIoUyezcdE91I7rO/L8LL+uOi
EmyGvMggrVOw81oXALliCNQNdS8WN9kycjA4HSQ16qGsKZYLvVY1c5CF6wWyr2iSf1wwgy3ucD/M
Lr0pXroo/SlW+cEmC4fABhl5iczeupHK+rOq9fk70tfYiCqobwytqd762Pgl5+ud1gSRQXlrwWnz
VruYn8uBWMXEs5ra6aIlVbWaqMXwY0LzEheut9Okvdh6KKYIkeKeOuPqLPbVL5utVY4DIhlFt8GL
DMPtf89JQOiiDTXC6raFi5Iv9xM4VB4/qWKTq/0xL92rOpnirR/tNW/ETrnWUDR3h1E9ikQR18iJ
CfK0NHwRPdRJd3HbX53KBtk0f//7aqcx44+rY9v859VDFzU+Uce8kUkYbIbKa4J7xRVWnR4omEVu
hn6AWC7TMXUX21uAPD87dAiDuQ6de+RzoGkL6N5smCipGzHrtN5Wz95kXWfM9UB1kY5dmrs89rT3
Zr1w6RYKgY7zeWHcz8ODlxK2Tq5Xnkt8pINGstnjOeY3QWpnJAV9/Nj7STbF2tevfR/7Qz7hj6Yc
xG/YO0ZmOm7tYgsc2Xmw7QZYRYr351erdzfAyt2HbBLtDU239kbPbPTf2jGp7oHipvfEFsI3omZ+
IzWHook9EuitzT7EdJDM+5OcFpZUDUvTRIgYN5EgQhBTQtQswWcbG/N4J8sgxr+bchR/pPFuyopo
qxs9K4AwX2e1yl6o97KzBC1+yIo0fq4K46e0EBfT8mrU+ucEXbEh7yXGVrGi9lZTy3qYuye7QZH9
q2eInz7kPOQ4LTnUan24N8ZZ8d3EYbpNYigZ4uKQr5+EpQ6ffVVSFQfZDP+eJ/v0RCV7VV8R4nYf
kz4/jRXFb9nCJEc5NFPCEtghtx5Yo/u+hELcyVHdaStksnTSufYww5lh5zyos3aUTbmRls3YYfSr
KUcLe/eBeTEM/cGKdXD8/Jiz04BsXrH8skuexV6jnEXUHcjUdqs8S82rOo0PFYvMIbHD6dnTyu99
HCOpmLvvRectz3KCOsYJCjKwQAjzPibkWvheu+PnBHmHeNQzf3UhvPt/Z01KHR+IOj9v4/BzDNRZ
f/59m68J8hdpRfNdN0T1RGRl75pWsRpytUt4xpuByEy3wGvYbL/OsjOb9F1VWPXxP/1yUPZ9XCbb
oavvlwKF1H0vNO2mCcDlEK0V35ha573yoHYJHWdZb8AIjK3l20hK/v8GCOmq5/6HqmM6nqc5MHQM
C5KIauvuv9Gg4LYK29Yq68hatxxizBmWwNNEcWqJPuaP05x/AzWTtZfE6XCsYNVoeh/tTMwdttpU
e89tHK61kQWEgGqbJPfoi7uivGunqvCpSHnPAndEMobWqXewxAiED7bLfZYzkyU5OxrGpvo6se3c
AqUNaJtyEHE9i8qUax5kk9qJsiUppWzl5GTC2sWN3HcHTd8AWoP9bNkzoUtHll02DYuyF5ynXT00
lBjXGRq/bFfGOTbYtJIie8UjqrzKFvbocZDoZnrq+xlOIqnykxl503EisbWJkdM99CMoJS8t6w0f
EVoaHZpEomHdLpfU+xjVI8+G9ddXRzl5qYxAczFdK9ErO/bd0r0MiK5v7KQSFJxpeirW2PxeOSRe
0b2Az4h28dgjTL2O6nkf7kox1sQ9NBVDCfdTlE2bVFMTGHloZpL1Sy/OemCvnF4WW/VOs9dvZAuZ
tM9+Oe2rj+AQmF9GOOE65a++VMuLPNhJWX2cffVpmv4wJY5z+Ooi4YSH2XqQfUhFwunhHUQC418D
clSZwwRli6Q5kcawjh99IeKjXgS8dbGypwSO96XIoxDQN0zinZECjZed/xj5ao8Q5T3HjmCzcd3X
4eMOhljFn83+QZv0z9GldJEzinAd0RehPs7oKNVm+SgbGS+7/RybcyCb6joht+ufGuYfZ9kl626l
ld2s1QZFdhUoVWwgSVJ0X/u6Lo4fyqHaVDxgZDvvbegSd1E8jo+kowDFC/gksikPmamDLmqc5Ih6
6Pho2wR0QuCovF4gD8hqIbvEWo7+E32Qf8bHJKl+WdOCg/japWMLfa1xTZQteZ8J4Yet46TlVvYh
LkOKuLK8nSiXi4PA0UUkVf8YN1Zzh3jEi2xVrgrMC3ts+LEIc8k+eUAs6jggA3CVrQ5y7tnLmj/k
fNmFnQm4/cZ5NbKRopHqtt8H809l7I23SYkWPP8A3ArY1TztOjzn2lVfcmcyNpOmx5veFd+tplRO
eMkWe6fMpqAQfYUAXdwH2qI9JCM7BcVYyJZ1jfo+aMlFc4X3lOB5hbvP8gMMeLtvYMDxQ8Zli5LJ
cJimNka4ocD+cepO5BBwvpnSg1pE9iWywnQ/sanGY2lwro1nvJQNWgxuR4jh8Ut4WpsfW7yrtt4I
Y3BsxL62zfZOKS64log13PIGTA80fqPRPmh5usuMKjuktZUCI89R44hmv5oXaChFbN/UENdrQ1Wm
UxEnVCRd7bV2pu4HEs28XypTvVZKbQGqidgHuVW0N51G23ZTbt6Dyg2qWY8e5QGRBPW4AHLg5n/1
gbTMtk1lNUAw/+obPZzlYyUPjzi5xx/XRq1BiiHPH+Q0FSjbHdXt+6+L1FoZefeEPTrIf12UQb4M
NM1J97JvRnXsLoy982CC0fCNdq5PlEQxv5HtckVeyLY82ApQ2WjGdRtFudz/OOqYxZ00JCBOmTJo
6la29cGsTvIMyjlTl3W8lVfJ3s9L1WryQ0H9R65EcpGK0hBt+fUg+76aX33/mZfKtUwOf5x+jX/d
gi+r87ngfZwKMSBMB6EG99TT1HafhyTCgiNbD6ljxbkv23JYdsqzr76vgSxpEC/6Gv7vLb6u/pyJ
3vm+htkXhHXij5Hl3hTkQ5+SfDiiEvEn8MHlXh3whzGHSN+0gHyAp4vwaclF5StkcX5Z5q8qmgA9
jNjM8haPb7wHzUPltRVMsNi8DaPADTPpsj8L95AaWvqrFtOA1lUonpSuavellptHQ8l1CJpo9bkA
fX+ks7NZVOzTLA+IeoSgwcZCG/JsLFX+grvQ0cJd4j3Oh2TnRg2ovxELNS6gXhyl0YvW883s2/SP
jjrgiz6IrWMKg3Jn3r1nS7adelN5GdulPiSK5XeTM55tfFjOiPDn58bc6qKbj15erCVXMh4kKouN
YTfewdKLY7KkxrGPEHoAQ1afK9t4W0EP8sWernlHl0BwE76wes57YXcopyla8p42FOz4QB/TpDrE
KI9dSZtigmLmODIt876oxnTvimUzK127rcVaGK86xI0Al+2NKFIpgIGY5rnJjrOCII8DLRZRAzfH
Cz19VBqtP5gzO5wwJdEPBtv+A7H9Q1pSjI+neLzrM6CYrCuBULAE02bn1xKlN9NTTGoIaWCO2UuO
YMUPQqxtGrmtT1o6v5ZVNF5DZCUDtPOUH6WrnMOkL15ttIUPBTp++8UhhB8AsnkNdXU36X9WYBL8
yW2GG1RN95jP6bRLQ015BXFwBf9f30HKLjYiLMwAx5LmDAA+f1PnLW9BLVgEDwy6cd7GiiH41nq5
b+upOOcuxWynLu+JFbFi7qI8aHXD3GiUku4HzfQ2Exqknl1txtY29n1ieldbV9/A/aFB0SGpWGNW
ckwplwVxpP/p2FN2QmAMCpr55PIac7KyOA0peGqlUldMXVQdS8Nw0QJNalJMlXqwFXEyx1oLWrvy
vSTvNp5e1JsSyeSrYyf5yWZDB+3DV7ra91Qb3Njkht/6GtHPTnjOU3pM2FciE0aev/HYnFiCdG8C
9FN1jf2czi9GXxdPxdEak9vQ2RhsI2uDtwD4nJi8087OGrbyi+JuG8EubNbvMShWTqHRUt0RE9C+
lfgnEE9KvZT0p9rc9el00+0UJvVNwRXLn8Wc8LrP+jsILFGYHsNffTpruxY30ZM81F6Tb2bs8+bS
TX3EcbpTXaHxXgsP+a4iO1iKuWvMXLe3dlb3QTXY7yoTHB0roDF+YifU7Wp9Kk/yoHtJ9XEmm0pl
lydvPchmhMMtr/G/Z/9nOCdDR81/9A1iylOz+gQS2s3FR7styj9i6w+ntngOYifAn04/lSLXT4sZ
W4To7G9zaIZdFfoAlr/jJoXVO28RQMFYCEMm8pZAnoJ6frH1uNrF1WScxtQ2Ts4MTRPSyAT+7Rhm
ieeX8UCGZMQALBXKPrEosfueyx3KpgrStGfVb8AQ1y5C1DhwzA6yOR6y0AHveIBGvN6NlDL1JG72
qPJ8q76qz9mxaexCC6ZcvDrCwdJs/Q1gpdmeWh3n7qWuiunkReN0UtaDp27yOkZ3sRyKU7ge5Foj
z1DBiSHxkML07UjRNuOI+pmajv2JJBAmcOvZYA0/q6Z8xoHD9ms14xOo1yWWrJy1n1kRMI5reMzH
cLck2RXpcuXUrOaP8hAmyIoouUnaP0Pdr52PVsIfJv9/mlm/WqB5tx1pltM4L8WJDVCv5MOp1Qvz
aFoAPGxNEKM5VPMGoy+2ptqjhoKs6Kn0xHejbK1toaYzxYyyw0WlLl4jzWtOfEvh2fHBmpNytlOM
PPsZupDn7OUfFqNMFhSVAP+R6MspqbvlZHUoRpE+RzvMrU7kK+oTe3l376QJG5JCPWWrj5xoqv7j
Y/q8ER+TPMuLevg4y9B7PnYGcV+IjAdwfF0EUemCIVWbZdfa1s0oBZp5kYeIvhK3J3lw1bo99RnU
LCw7wFZC0vCrsvQhprcnkYTfcXu6NTV4wCqquyDVtQ0otLPb9L4aumfNmk5RIh7TGhSaAQ7kOETN
qS5Iy2uO9d7YSnhJp2EJurS4lamYcDXR/kA1HrHzdjwLyrWowUfIYtqFC9sDcVkbSEKmdo911kYb
22ZH1FR5u0uQlQ7g6VJ5rU3EtMBNAl58nfVQ7JB4STeIAzTbyMKTQknGiMgPlrBS8YUz810Ruj8y
hQS4ZXdPc1lNm6mKXC7xwqDR9di3ly7fxUT2ELjGp9ihujrNAyj0NQG2Flczy8Yw3UFcClwdPqjO
yttPHX9e9SE6S99qWCfskMsBbUVYteFLBRfQbawDWGR113odmwPLbbaxF7NIiBugTzwy1RF2dDRZ
BwhI9160UZoqgt3Cd0ILi2mP3pDBj550VOP4e9J4Id85aX7EGx/jYJ2/smcvQ5ZJhA95FiHPmnvK
Pkryhym1uoNrd3d2qNjnLK6OKWvWKQmTfS/Sjo9ycJA5wEI1x0rMx45LbJulXLbQRPA6U6Jrlogq
yJpG3fJutbfYUgPzcvJXfCHVrZ1CLkqVGlejCUWDJM63o6djWI/k4jZzo1dhwp4bKfxETjddWezu
+Q415yLGetoZ7tZl1Yd0/66ihLdJKOkEhWuAHWHXvXFVh2qlpn0fXKjyXdfEJ4DbgdXYM7bILRo1
Q5Jtnb7rN15UX5s4ORaxAULAM+8xiIUsVHomLJtcD9wWKHmft3u+n+gTt+VNLysYCk275Z+1HGxX
WPvcHrbTqLewYMzGp4jEQy3ssxUn/F+VNH1cDB453TguJA93BBPXdfd/1yZop+XzVB41YyA0GFRq
lezGs2UGut+z0FPZCMYKaUMLtaxzria/07kXYPVX5aQBhWryspgKmjirqcgHAdXF8zRj8fPG+yib
Hd9SFpQiQL/f5f1Du2DtpVb8/d2c/WlVdbHVXMW4KBauv2RgfntminZW3rwQTJ2XVke724K0PLrq
fZoillB5y15XvIuZx2WQaZ13sjQg75WGjkyWursMVfNr512mSIvQkY6TJ6eYQsKf3Dq4yuBsyCFZ
UH66h9R00fQjPtNtzztpCWrn8ZrI9sLwAqUaIw5SZNe6bpT7xcIvC2ivXtbzScn7ZQ+5+ntZarrv
si1+GMeXMs/xchhxm2bDp23ZR41B01h3dh5bBwTtUXnVmp/TzHYFMY7wzGp0TXOrPszTPbJ5lm9B
1d43lpOe7VylPB5fHG9oNwWV4Wao3Pt4wnXCaLp0340gkgxy8H4aZs6lXlTe+ktvw7A2NWy+2FGN
g3A3kSf0oOuNytcAwO2myvPRSHMeYRxpoOTLzeAJZ124LUj8Th3UA/5LUY2RJaktJG7B7EG8Qm60
t9ZfKr3GQ/FAwQWdwShskSRB8TXzeE6ETWlSyZKIUp9jb/vlhFYafz7E4qV240BZ4OcjFFn4ukta
TjOHzVJ5r3Oms0QjALePlmqHPeZ3HbrXJlwo1yYaqNCySvL7cgJrCB46iNSp4+cVwPwLqwrGGDgC
0p9ZMJK6CebRmU6j0B70qG92guX5XngFrAoLxhCLQPwQReULppZ3yN1de9LLV5RjZ8zFKPRV4y50
B+9mWsM+n1l/alEbW1tVkRKtE3E/K7Phe1O//j1sRYvanneNWj4B/G+3rlH3m1Lpf2SF6Ha2W+H4
JEBcGBHeflmMRJxhTqACiZz4RxDsh4s6glUq0byrkhGaOFzDzH1ZSlN59lLlAZz0WUdV/kLqY9jp
akoAZLfjVYu7nZtV2jleW32XjFdbGONVVSLrZOPCAt+ZGUkM2pk3RJDD+FyEAkHJ069JvOhXAXtt
0yI3FMgmL+3TNKctpiPtBG59qd8iE3x1V9XtW1WNo98bff82weT3PdsY3sjpDgAno+ktYs324THC
hiQi8ROEYN60Yu6BO1Dc9JasB9A6GG9tb0PW5oF+MzGlQzKkcd6AS7U+AoLuG9sPoh+YzZup0xBA
N8nNVKD934h3eKKaTvuWtgugV8OMv602Ar4RiuG1imM0/9ETeGkSBWAn5qdNX7/YMIuDTu2s57gv
DKQ2ouo5EbyVZ5u6meOFxWFqWxSA0EJ5hAJHBGiaEQiMC8zgBMU6ENqWBqxsaRz93rPHehfpsEFh
I2LIkzTzxUsTc5/m3XxXOs14MLGHPpNlr4+d02qnHlg+yp5YC7uAB+BXueFBmXP88ew0P8xjbZw6
wJRbIeygTi3nCI/Q2eCzwK8E+xidkjbfdolKGJv0t3xW92XUigcQ2s2hQxJu5X9YaC8Vz02GqWO6
VN9K6M4bQEJqUJr4jhXm2U7MO5zFNKIg7efQGq+gdn8XtkLihc2/qtfHjP0DIGCxmWrYFBOBeB/z
BV/i8fMwZMqp4Hfxjdn1NlRO7ywvnvaNM7+iWDhurNBe33uTuUtGhF6qXNRnohM/LaBXaI42HQoE
xoIJHUDfNfQpmLH9DZw1lEgtYzyao3g0vXfXUfWXQpl/xQORucnzGiuHXonS+yYvCCY85y2EnuhX
ltW/uBHML1jxgIeaepdGpHSVRgd2rhgE4213HZLR3UVeofuOPWObSv520O+g1qNBtIoxpG72poEf
39SeOFoeuXVj4IWaiDjeCaRDkeRMHmfK7b6Wx6+V00I88I1xAW/Tn6pE0Q6xktxYuDajmU6BNqMS
pKvNb6SXNbspwYZ0v0nIjqzmHSg3NUl8KzKtk1i0YbsUfYEHe3OOdSfbl6H2Ru8DrPEW6azuyVKU
u9zJd1YFflJhE/hRtRnXqDEvX0gAEFIiCUlC0CUFWuyaIU/2uvmul8LY8X58roeiCHSRjpeeB56y
oxFtECrfO32TnYUBUHWsRliS9vgy5bW9j8Kww7pm+K62JSkFU2wXO+bdN4XDJSE1YIctinuwXrdU
6d+F1cEHMvqXKJwTEB5+vsDz6xtUGpSElUmpqm3Zac42d1j46x4NhhhfGAg7Wwgd8XPr7uoc88hS
HTzsbRB28szrUvXUdVF4SWNveSjZSdvp8FPRkSDT3AxlyhApHdt5Evofk0PSjFo4O86pf785ce7+
6cFJSzExAMkKcaKITmGrZRCdJjy9x8W7oelonzp9/tXMhbHPxvUDSdzmfnZQ+wvahKQnur73kZfo
u7FY2lOLVyGgOeRuxzVXIOp2JFVEikI0QZfZU3Ov6ioPeOIRd1QzIUdR4QoOoLo/shEe9rMcliMN
pCd8W9uU+bLj4wb/GJN30YV6MhMx723nd1aHzXHoFeomjRuo0FBOBs72uPNATdMq1T5gkBNUsNOD
CmlXLU7tvTFvM4pYj2jeXHM0RIOk64FxFWjTTpQfX6Cu4pEzwFkqsu3YQQ1XsoKXJWgh8jd7pbCd
n1FK7R+LUhaCctnYS0kOP8RpI0HmWSUJ5WetQZxfjecq7jb90D9QXqt8TC3hoGoATG2jv/WLMICH
VCZEsm4bR8c4QifHyHGNnTOzRoZi9YcUmdjOYIKQUYsfy5z1Ck0zBW/g2bM7JIgsAz2+JtyEYfzc
C9RndefUDYP20ufPKqgclBei5tqX4y+Tmu9+WOr0UKsx5TON9W0B2oS/2RaqphGUEzAHRZmvoYfE
T9W0L0nYUJkLf4djUTyr4fCD+K5HgLzdzVG4KlrzXayq7Gpj5XLEJDcKPNveIunzThyO9rXol23v
hAS7rfsdt9D8sCh42xjpQOnICBdf1E7kY73Dc9W8ZqYdET+1v5oR+yknXZ6tKttlxVtdxuaPsO4u
dlNjZ4HurZi/RUKUPprjWFvO5SOOWf3OSZxHY8q/lQUu8En7nk3aS9h3v4qcfWof/VCT+bebNAU7
Cq+nchBF1OUS9exqKB9ZybGt+71q98uPOkGXLcTgV88HHFBrv+xIpSiFVu+02ui2qVXAw0/+7HBZ
o3BVdpdxQJ1SqHkKWLBGy9Mbt1rSthtFP1FHEBlOzcIKf7crNstyIBIg+6w+DD2ZN57cxMEMOQeD
iuovHGR2HwOQDW9xHGLr8LvajcamsmbX78XyPeeDwW6eeKR/KGvD202iih/CybRAzF1Lz94kBM5v
TjsdLXsMfRPi3B794xfFFcn9SiPdp6HCEtV5B9LR3p6F94eCqE2pGtGxCMPyMWqyn+g9Tr6r4XWv
G8r5D4cXBNsHpzxFlPp8pPmxU/aGPHAnXvAHdt3ZMcvM6+iy8ypJqQUllpWkFArAsarBVwKTiNqo
ik2CDhqvfwKqBPzNbiHlslF1Ewm30pyu8szoSLc6MNLUsYRXEjYDFJ4mueFffozayjnYtq0EZVop
V6PkT3Xwm7GwpeERzo1rnczWhbJU4bNBUl69GcCclWfLul9SXo1Fha4e2flBt9r4QUnLFKJpbCNT
7OXaPbDolryKR1o7Spdma88dPwmr8u4JJAFa3nl/10UhNZ5s6ZC2KEEifdpgiQxo+xBf1IG3sLnk
+Z2b2lB4oLIGpbOEFzj7m86O0bytx/SXClGM3XpM7k9DehSns8SEUFjjfhDPFKTIXyh4TqSWL8E6
TSSa85zBZpKM5tJz63OPs5UvkT1qSqL6a7IclU02lIGVYv+Wk8hdC8MD1kNRIzaJGo87MYXeva2V
n4cxRO8A1MpXt25omD4uIMe6ZZGO7p9TGwXj+3SGtoJiOrrcvU6pkEwhL0j46PAd5rcWOX5Ka+79
3MBLbGZkIdZuOct22ULgj/YxyyXMul9ay33UreEiuxGSujoelb8MjhxWkM1Nas30I/queZad2X0S
dzqNipcWKFk5KJVrZNc6g3QRDkKyud7DyPQjlP2YpdpyHuRBF79qTMnuURxnDVH5n4AYSE5fE4SD
xuJC2LVlywVIxczdaR9PWoSQw3oJhVV8xhCZkJcU1VJt7DSjkGSnb+yq5qeqm5uTStrlQ9pVCy8N
qubfnXhudzU6w0fNimY8YocLz97yI57VkbSQal4Kre3unW50fDkAieTNrdpLPwHomD1cJfI2oz4J
wHmveOm3YfDi/ZKqFIkmEJNhERevRtK8SfO/NAHFt5jDe6mz1YJB3N/l4TdefPBxUBUIbLuHkZnq
Q0Y5oNvluelc5WhU9s3FyttLpod9BpkozPaap+JsteozmEj+X0HxPA+qvVGAZz7WK3KqRMJatiSv
YG3NTaY/SgbC3zM/MVb2xnSzeZN2xj3q0qhxra4WHzYWi9XhDieQ6Jp1rTh8dq7j/7G+SCc7Oa5+
gtKBHLSuff5wKMfPrN2TQn+SA/APS3KMsKXOH4bl5ZJAB/8w6K5H17n70MnWnCKI28Y4f8oG/9VE
rxqPHdvZtc3BcVzvIcShYGfoixZ4a1MeoKllp7kUv766ogSZXnjjAUocpoJSC3Nx9t06TSUAa/51
5dSqse8WvXWkkh4+qGT+HxaXTB3+0tVOzpMDKPu5xMKkYX6kBiSQKhbTLROJfhmXodsIMqgbPW7S
e03T0nt5NiUGUvjuXPv/GZjtpbjLrHwn+8clG8yPKS0xeF0AJ5I36ZqhN/1wWBDdVKOE9Bq3/zoo
ttptKvgjft9Pv6QCfTEt1rZyhxb5xVWuftYnv4aBc5GjdRwGtqMMz+XSqje3T6/JOisj33+KhgZg
DIhdojhv3pbw83f1iLz9/3B2XluO49iafiKuRW9u5W1I4TIi8oYrTSW993z6+QBFp7Kq+5zpmYti
ERuAQlKKJLD3b6S5WZuTOo0shTWf8DrDKALHetOKzrLJ93PSO7V7lK2Jx6M9fNHSXnusgI3IYNPW
xTlu0BKQ/mpsiIa90YTBqhtj9Us45T1JPipspmv/0D3sSbKmr/gHBb+C0FT2koRTBn4GNXC9xCxr
CI33ogCvK8eq7kw2qYvcjRxrGdnn1F6YosipbC0/p/a9dZsaj0X24rSWTQnZcTa3sWRNIMLXFCFF
0bhyOu0Fa4Lk4rnjpRAtr4y0lzlbozgf3RpZrr5yi0ofZBeHZomAXr2Xk/UOSNU0tOpa9kZ5mBzg
NCqLsIOJF5AivDhG8zBUQ/qeZVoI/Ld1uSCC9gScsV5P89i/lfzSXCQ9fv59qO3qn0N71a3+MXSY
ugc0WKtkF4Ul8LkuqK7g6GzgQsVPVXi2WPMUrNkDT/uhgwjW/UJMLvgoe+SvctY0KzlITvYxkb7C
cbWvlpn+MRme6bSXw2r2oRZeKffZ8jV1GOALOduqydj1VaIs/RGQWoOq6U6LfO/qhkq3HHzqy9Ws
b20y3X+NuvHgzUX0UaPuILg1zUXFbG+Bdzx1FOFaovYDyZF50JeyOWVK9GRhAypb3Ees5z4ZRgyw
ZnjcgUIJN3bS+UuSXqCcNUglGtXODNQU1qqOwrMMQjOB1YVlxsLALeM2cKpNrNuGlmc4JMdF0OXR
qR687EUZUnXdxq2yls280eArB6Bg9HjMXhCjcZ9d6A+iIQeYJVk66n2nKW+ag6XixAPrZn5vAxbe
TW3qB/mAtqE4N237xpOkAojX6leV3X2uzcoDgH3jNe7jLzytFJi7tEQfprXKQ4Sv5b7CMHwVJNaC
//y/qnn+0EfNZ2lv+GT3e5MnWKoepmYOt3jTmU/WhFlHqnTND4ObjJY317KRlq3xeDWdVcBdN1nk
+iocKE1SaCZdm91OFFQBMeehFPJvY1SsyzZl6+Ho5Azqrm9IvTeC5YY5pLpTqzJbTV5eHm9/yrSF
LiJ+NgZJIulRNJvBd1hzwVmGclRx16RLwPiJC1m3pcS0PcPCZoIgMD2h1oMZaShEw9uvkSZo8VmT
n7ykDa6oyeKcVITN97FzEVIJ0y+F1blbCuzW1m698kue5Wdyms33xgEGkJuKe2nSujq1bJBXlel1
x7yHCiCJMlho9btGS5/6LiND7pS/BivfFXpd/VLJl/39RIyRkZGTwYEurgTI4Dk41K4yBMT3SB5O
6I5Mq6pEAq9VqSkkQMQW8mcw9bG9ioew28vm34dBP/scNjbveuS9Da01hGt1TDCoUmZUwcaBXInC
DlioJkgUvzxz2sBZmZqK5AySDiuqB/Ue4XgPc9Ncf/zHGW/vM2bkQ3l0vTC9Bkqwmdl3PTWZrr+K
VmOoxRPUEh16uY63agfAJmSdo2DWbDovLHos5MlB2BSCfRHW0ykLwd0Y/F7PresrO2mmo+n4XEcI
QG541IFR6SDbnkkJbaTpTqSiqJsoqpGcczXEKgeBx2nRwi/bNhP3HZQfYD7lZRsBsgDTB1yjVXfK
MLLVCV1K7KgyZyeEo+IFZWm7nCY0JN0J+Btn8sC+ZtzYJWoj5u/YvXds4DSqbMm2Mlbiinx7AWPs
7bMRnbCw1lEmGVCFiILoKZvL6djaO7NqyRbXA8Vq8M79gssTV2xd93EkyK0D8BpYHoTkoW+Q0QRe
Ej/U5jwd7mPlmTrP42oST3vZBMrk7TqnwGqgcP3H3Gg22sAGsBOtiIr3A5aLFAJpyQOElXJv2CTC
7jGwVTmyhhzkLNnhkrJZqHlWoUnCXKQf0ovT52t3KMhx9caFt6s+zchs7Vv0fMleFWq2bLqOPVc9
KCicVtpTaiLzgyDPrpW9IQzxdaYr+Bmyjc2W4vUSPewvCfDtVHGQwuqcE5jaizLODryF3HlMNQVe
cBIBQhBN2TFiUctEP15badfGSyX0PVz7YNsH2IRTxDR95ErM8SRHe+K17MeUDe7tJaM8MpawJpIN
FFGlaJ2Hwey5aqzkf26x9gG8QC5FPjsiZYpORYF73zZRnHDVFIhmNKwJV86IUsPKQaSGuiLWYpnu
V7fDmLVLnrL98R4fqAD0q7IUtpSeUfDVMLgtJgoa93m+WTvbMtO/3kPy7PYy8do2N2FdB9dW/+u+
P5MRzMxv27OuCYJrlv1KpWronGNnYdkBJs+gN5R2rWto/VjhoKykMwbqiXtyjv4OU7+ZvL2Ow2nS
VpvGnBDyFs0k8rHgibTqodT04G1yN1hhGG8GrJkTgt71dmoR9ZDSXTywX243gputdGCNLfrw7mtW
6Pbp5mtnWdO+T0e0joXVOYgDrn2yVSvNDKLnmdT1Kg6GbBsJbm9Um9EVJ491JMm8ttBqgZX02WtU
cXz1+YXKsWmK6k3vGd0fDEfgVv1GCyBpSIZjI2iO8kwe5L29zj6yYHLWCrnuw6gZ+rlNXQWeFUKa
WRZ+lbylFqwO67T+RzL0ZAYi336KyZttkYg7tk3srwLu7s8mQpH7MQCqlggK9CiIa62xzIEJPssI
efx8abP73aOAe4iKwPhCQm8IpvF7bIyIo/L5zk2OmE9NsZ6ynKCLsC50gumPAX07K2czoFqk1lP7
1KA7scwtk7xpEPTJPnvooCNfZtdk8wgK4UdCQhnuR/gVVcVyTc6pP0KmCFfKiFGvj1gQqxOtfg5Z
1O+82aa0O2n269RZT+U8Jie3ZQ8e60Nz0Z2uF8pi6tYU7u/y8J86ZCyzUFmkQm5v3NxDX9NQ20Wo
TmKbTFPG5Jk8KNOsntLAVAGa59ztKWZ9iQUe3bH/ZU+bqNpSKaPoKj1tx75rD5EDmkuOkDEHs4el
JWDliuN/BKYxffX79KFuwuFFCbLoCGttXEE4nL+iR3yLuwIgkjTKZ9xlfCvG2yKeiXiMeuo+c1qk
LLwgXgACcx5KxHW/mOkbpBnjLRwiC4UABFmdVIEfqvd4TaPOt7VEUx29R7UM8vkLOQ97hT03dDRp
/qhXwTNWiV6KdlBN5rztYCjuQdN4AGOUsQ2o6rr2CVLcTFavRLDW0r8VeIg/1U3m/BFvM/UWj1Tm
Dz24dDu3MTTxvCXeUOqHq2DdLlbX+tCCdQyGr5lRIQ6jF8PV7NR+N9m1ssPQHtMxx+KvG6jEJHbc
XEB42YfMtR5QOR5wyBuRLTUQPpAxCm8soI2mROlCTbBgMEvlp8Evq31xjNZ60gcWaV3X3tilADPU
46Qq8VJuT9PMrzf13Jl8V+xDKf2hPJen2Uk2nczdaFbtnbGKf9a4Fk9N6cUr6UuOpAMrJ0qyeUJJ
CQFFCk3FELyqhfPoJlX0XdVH4VYwWhctLaJPphgMr2kX6K2xZhOEKY+Dh9hSTc1ygSaMstdUN36S
h9o7WaoBfKoukqfO88ujrfXfZZcMWU4rSh1QTqR1dqgjnIPTacgdZsyuMibduCHVfNe0yoV7guSK
lyDEG40T2QxUVoazSymiVHG2vcXmAq5AGEWHQoX3HCSa9Xg/m7PSXYVjaT0GLGFX2ArMh3jKHiLN
yhBN8RDc1p14BTk7v8Z68nnwoASUSmA/yLiQpF3qXu0j2MWKNIoT7XHqES0IU6Pa+KZnvHkCGC/u
OPcRaTB+jjCK2nxLiuI2QqfIsiga9dhnOWhryRi3/ziykx42mpclQJk79YTpT+OoZK18nNtnYwr2
Qdd/1LNlPKCsaT7EeUkHTs9/IR3T7aqoxebB7f9CH6Y/N9gztrahFOtUUfqlyy4KtQIdGUth0thq
GJJoGdqHcQ1jzDGMK/7c5lUXh8nHPDEueSy3EU446BUBnOn0GkYG4+Qhait/k7smYjBihoz5ymjC
XM8PqekDg0SOgu2lT6p36wpNQrJPvFvFURbZpPonGZMShVK2sGzGdk1qelrKmI7PipnZZvU96dtv
boSrnhLxfaRYHARohyHwlfkr2VSoWJOMMrm3WyECtbNSHBods/MaYbglBAecLBvsci6Rjx+6NPik
YEFRoOrd3a27HpF4R4ovg58Nl1r31nKNoMR983iP3bO2hRjX9AJWKtO2uFx8tu9rCzmvL2vcfFTN
vcp7l+YpD9Y0O2dT3MkKbzDhUpZcT/JuNlnhRfbKsWFYmrvWb9GdBaYAPoUCbOnVp9CECywPmWgm
IPCWCGEOq3vHaGfNbYjWj/O671AHGPShQxprWne+Vz+GiUIJ4XbLDKuI2nHDWtrA1OkAPD1/mQvD
3sChdFaG2I9TVqjOU918dGIj34hDVs0Lq2lKFPwYH2p4DYBK2sZ6p8DeAfcfIkxwnef080zGYhEb
RSwerGIzAkH8UTVgghtvDA9W5YXP2IhWJwDoH1k1hs+O1T4MlorD9TBwz8SReDqrFBr6QQn4qfkg
QGEVbyqxtdcc10ZqJcQn4O9NKQoLxd9ZTyN1Ta+Fb9EryYLqRP/YCaVhdlOILSGys5LNGK74M5IB
VDpSBNYEVf7TWd0EdeG16dzh6MtFZYF5W1GowvpXPIjlIxk/Grqp+//F0tNZkGf7Fmmze6mUMHkF
4HQTR7DsEpPBCXs0T/hrdxT+1paiUe0UWgn4X9wmtVr3/zRpCnLt2NfiA1YIvsi1ZQCUaC+bUvgV
f5PPpuwNp781E4xwboMTXQEZFcRfstqsVqWLZiJa/NO7XTSLNKrnL6piOfCTwJ0oY5RtTG0O9pnC
7tIrjfqpGEnQaB7KqyaOyN8Ltpg8YvDfLOGEKiayeVbx5E2sDDzR4UFeVfDEkW9xRu/5AR+Gd/kO
i35WH5wZEjkUhVf0wP/ZNzEyrEf8ECOHYqbVUH0pISWaZQ5VXy7mhzAA5D736l5qcMkxPY7b/zHm
ikKOHBL2drvtB3CO4WqONNSYs+pCjsO9WKIKJc+SiCR2HoPN+0cHDuvnDnGS4z1egDQ7mlO8y9DM
kLlUmUG1jOaA4i5lBZG2jROQZah8DzuZqI11t9uB4zGWcsKkdNolm4zDnCflAUXvYamlCfLodhDu
LaW1nnNf1/bsW9CXo+D8XBS29YzSaalmFdJARHhuf48B7gXoEnyPbIy7MJAJBwRC1Sj3zhS403Ma
D9XKyamjtPL33+p8x2Ita5dVdKayiWwXLbmUlfE2UW9xGRrl5fr3mBwmZ/1+DTl2AFl1eyFkdNbg
cK6ga0HuRvmPgW34YrTamsLnEBz5bc7rzMQ4Q4zoXeNyy4nVWruGlTae5SEq6vEciINskvvexhbw
8xEM6MIERI4I4qFsMhApw1Q/9uJ+6IOSC4fpagrBPRkm4mbOdG1F978iRuVuEWcgTQzNiRUShkbL
W/5FLUtj50DLXMj0jMzCyMNo+VB14u7gT96bNkzhsTRJ6OWRd7OjkFVA3UlXPsXxB/n4kIcImlRq
NZ8h+ej5PfG2XRXNRm8OrV4DTMuU8TrW1XTVmwJ6IJiKjYzZgzZdoR1Av0latnNi3K1s64CsMZCA
e9Dr7+OEd0QUsmCvVA2fkag4sK+K1jIHJeJal3/GEyeN1jCs569/Hy/jGav8Kxi5eJGE6qlNQ/N5
DHrtrEzg5mXW21ZMFPo8Jz0hAKe/qiwsb0nzmho2YjfjRmbB54q8l4LFXZsDp2wrFM9WfXMArBU+
3FpWK/KCNpriilgLuVX6dLtVN2r7iuqx+ohkJj6r9zMy4QibV+sRV0oyktOwnEdNfY/S/EOL9fiX
3X+oXSogHsDk8jQ2vg06CI50tOyXpiuUVYGtyoOigNUbZy8WSAODempQgU3vAZK4MF1/8WES9muF
nZybeQaq1mvWl9CL/Q02FpDiZRMXlZXXuc1e9pqDg9Zy5urnqiysLwL7Xma199S7of7SY5woJ4FU
zS5ZYH2Vc+A/zQe17LulBW/jwQvRanQy/4GtbLXqB9xyG90HMC+DaouCe5zUF9mSB7T8SKOJGa4x
Hqu4Vw73uDlmOgVpcBI1WHkL2PgmEk7zVWR5F3kW4D4TTWz67nGrNZwd3qDxQsaAh3oXTRzki1Ru
TS0jiK6kp6eKZaDAnihpurtLDWfqMZlc9Ti6WrVFz/+9rl2EuqbBrE+xkkKp6JWuPnWBd+tOBoqS
KxkzYwi7mwA0x2qa+hL5kNWgq+ahU3wSkXGvJsfbaSpOh95LjvJMHqwBSPPy1g7GmStYDLpFcSfQ
nNo8+LPN2529YyVq+/IZAgwOM6Xo8d8jt0dO+auPpvhxwq4yXDJYtuRT5f8yXaFYv4uSFoOGpg4v
XoogbTxTuZXNWtFCkop0QKIpD7EJLsecrWBHWWQxZwjZ5/OAA/BtbpE0gIb0eXufJjtSFV1KO8yW
2KmOANHV8SoPRkj2eUAhqhX3iXvc6oI9xQ/nFCgC8REEKETep8rBcqoTJ1/krEnciuTZ76kOFRwk
1BJ0IuVUt9WmfcEVx7LOM0iJKw5Vgzje35qKVlx8nHtky2o184l3jqCUpwYUWUvzqRAHXBO6klW6
HOUCncMBIdSXsk+OAsH3DEXAPcmWigb9UdU7IIxitpyVWNOvDIYkqQdzP0iZvdqBm9ciYyTlk0hJ
ps/oR8k+GcGsAhrQ/8/4tB98GLbRuHMA7KztYbA2uvBjs313gtRS/tm898rBslcVg10x+N57n6sJ
LzfF1cEjVYa1seZWf/3H3Hvz/nfDAKR0pTvbWGSrq1RlD9hqi0amo53JyTdtC9WyGMwpA5rvnxqv
cc+ukFMwY8s6YC2WLAyZrC69Kl4ivzPtBtR3H03nu2Hk+U5zqUhJxUht+orGkfLeJcGf4Sj81mE2
+H4fLdUog/DbP0bL8Nh/g3nh30aboWus0TDkFy10nmO3eIOj81SVnlAniqrXAH6ADNtdop+Rfa0W
bVeWb2DDne3kew3WQ13xpmShvby9RvbVqXF4NhG1ipHS4NfemjAtrNaMH7DrwDFi0KxXc2bVith9
8ZeVPkuVz1zTX/sgrN+rKCHfXQ7JVSEDu6tJCO+d37O137Ptcsz/csfnPC3MX2J2jBjZexyQZpxL
J7lm0NZ2Q+98zg40aI5+Wz5r1oBfjh+CYXT88cPRMGEydfWvBtYet1r08kdMo2at9n5yJ/uqoBv6
3o4YHQ0qQJ/BoojRkOh60Mxc2aKC7h1aE0yWExvzNjSN9qKyzVo1bZK+JNObB8xsEWtt/BMVgQWg
V+WbEynBSmQ9H/JeN4+YGHbrpAyLd9Ntj27jAzfErAqNqvEFSZtyW+GFDXsZO5EYNAFQyCTe28Cs
qdmV4TFOsCMRSKdUi5wrmGD9Oh4i/OfQQPJawnr5EjpzcbzFkOXtl3PDxSJ7bzNNdE2KAfGQRM6r
RthFdoCepXJ2lcj8GnjaL3mCn9rtBEzKL01Vja/i5L8eI6bPYtbfXuffp/8eo07ZujfC4MnynR51
tfBdiwf2zGhUvjTsspDwjp9ky05gCcWOnR9MPc5fyCCzbIAutnL9sT8DOE9WRoJFk/BkLNy+e/Yd
SJrijhBTtnv+3Uex+dYnsXiyT2OebP2eh/wG+JQxKo5WViXb3CeFBJrCfLXn5kFuyubSD5clzhKX
hPLKuUCmbBmgRfhdRX2E3EzzBcmyxSzYh2kxgrcoSL7G4gz07OeZjMleOQ7Zg/+l9/4qJHUgL4VT
u58gjaPJoX30nkPCVI/qnRkN2kdjPFax2r6HoWLu/Ym/LEdVU/eGV3tEXkLvH4IUGqKMU7hpULGs
9ZOOY/ZLCz9r8LwIpahae/IGTLftomuull4ryA7mKtYGavkRlBqqIPg7NUWvrJHpnddeV9Y7WWOm
3rEfahKtPa4Cl6qvslspOgRadxsmK9ZiGMts43m2sc+pETy5DZs9xKETN1uqSmgIGGaxLdB6/p/P
/vdxbqqpR9P3l05jFFtyGf/9KzUq9u0hIkXIBjaXBl+RZYPa2qZoG6y1UhiKi2bCz0JCLIIw67fy
8+the1V6pXpKh7S7Iq743dXc9mRU1DkNtdFOcHW/ywKPLOIEqr0PNQPKoKj5lILZaoAw2chyD+KN
3SIEbLWFqgBU01TzjSyzSbSqPAN9XTxA87Hxw+j+7JVu9XKc1pjrqUddWFhpeZpF1lixkvEs245C
DkCFJ7ZJnYKEKP5VO+ycg7M8FP4cnEmVLNXAQ5Hmd3wgwb3TjJrKRtScZrEYreS6tIh3vaLZRxmS
B63t+xbrczVYOQV2jo4D1BSTtvrZ1PjOSGOgt1fp5VXrwhZ6Se18VyC/9Ipv/+ynZz3Xn+T3CnuY
3JgXT7evObK0C9u57qnogRRBFvhR6fq8yO1O0MDAS3ubew2+iXXhQ6T9koV3WbRXYf3rC1+tk2Vl
F2Bmy38V8e9jMBXGo7rwTrJUj5Ffs/LVxN5afv+qd47xZa5rfQ3GET/VklvREDUGhXVdeQeGdsTZ
MvumuUiHljB3kHnMllZhNRd3iJzppX2xqgFVlNBnIWzaarBtkBxdSslAKR4oY2mVj8t+CjfQ/LuT
Os2FdU76ChKpLO+gigDljR3BzpizmiW9Z1zlYfDr7jKbP7IRjv4tji7ql1wfXXj0hXkbpYpVp1EA
KbvHmjZ2dwXF7qL6JTXvVH3g524kVrgLw6aESYlAniEOslt2RAJOrsKxWpZIZW6lr1fT6dpON4C/
TwJpKmOl1/N4jDTKNBKqCv74mjmedZJDIizbLoODdIiYgKMQ0HMJJEKdrr3ctvfTXAPZMId4/lJF
+7pNvGaDb+y0n5t8jctQj2TjzEal1U4ZpIhTjTjzaUrhkmqd94Jj1rCFzTg2CxmTQ2wJr8hqP9qN
nfM8ySSNrjj6wTUmZD+EkrVnJcbBsodLL9IylY4VTqwlyMQsR8cLl/KbEN+Yj9DsTTRQhuR3JeJe
hfjYPfR7/D/jEehFm3TwEk8MvnW/b+aHxBdUO97E75Z4D+OoxAt8gAbUoIDiaFeZsYkj6rMjdu2a
jcXnv1pUAZp1VIjsPEuWi22jR6B0Gb5QopllaXsEWHK8fXLVnyBchP5eanZjjna9wRYyvT/LHEyn
wQkISYXtbkaino9nadY6/e4TMCD6Ww2Mk8zP8E+FlH5fh8IaqDjbYQvRUp6O8ZysXKMHySd6nLIv
zvLsfpAxgMeqRxpNDFLhPG8+L/Im9D5k8PaaKKqgbu3iYSCD/3g52fTEn1A7cxmSMD3eh01dVe8j
6A/RVhOesLGmHgZbH/W9MKhY54VOpfuao31FPvb3/wceBKI9ff7/d7+L/hviOLwffUeq2r0h1fsM
lGSU5d7qBkQnKeDs+kBryHKwxpMDkd33zl5rrm9w9kB0BEBwJsoe51iu4LzZFFLKGsZXqOsuccG0
V0Bq9OGbradfI90ZNp3e9sd2TPojbM3KRyouK6EHlbjGDLOGDi76wfLsflB8Cqu2M+3uof80TMYA
APXgwqb4hkSSSCK98Lm1A5Bdyub9kOdTy7MhWt9DErqEcoP/kDYFVJg6RgoK/FIXmPYeSQtQDj7/
CrHpWUuzglBnT77lrPSW+l3r/boZ+oZzHa7dTFFXWTdiUoR0nWqM9qVX0/ZpNgr1oOZzspCdMuYl
JuQV1w23sllN6jseVi716dnrhhtGVQ/8teVDs7EMNcd0CN0CmYbrQsBkGSrh59zAGTBwy1M4DBWJ
MQWMsoGbnR9M/sKyHWsrH8gBitC7ak7e7g/q+/P47533eDXUG5/C16GHnHljiBiItp11vDI++SOk
1M6yV9qTk+b+s7cTzftc2YuG0fMclO03HYsM6JNwzuXyi9U3abNgehoVxCuDKP4ZTxjV1v0wHoOR
rcOpH+LkwcJNcMlKce8V2H+qjQ+xNBo/OgG/dXXHwPcQAkTQ+O1Ojdv5ivnWTPo0VL+KSf7QHzWN
DLTMrw6+M5/HUIFlLLIgv1OzoZt+H32UkmRIHoJYLKWzGVMboxweEm9YRSX+qlQoP2kpA2UVy8Jv
RK4NRl3BBKJxiwfDaW7D5KcMhjhAKnj+t2FKOWoPlQBc+uhSOuOjfOTEYyIMzfyfsiUPCSnXdVcK
RWRhViljNS6rC0fVs8On46W5Lk3sY3wo6rdUsvwQcZi/ZXGmH0KZHcoQWFrPLgns++eMI0M5FSaq
f+IrMevJW/mK467kMxwG3AWIBOaDXPK3B3buQS9yyb9u5Aj51C7MKNyBwjFuj3kZGzQWhTUCj/cV
gd66JdqImk71udaSedsjV/IAPoN6ljAQ92NgWcnUe9u0cv+SD4aun3Y1ZfajbN3WAW08/hGTywDY
n/VyMNlUPNYQCyFALAyzdvEUGuz9ZPNE41nbv7kF5tECEPCfRuBh179BXPljRNMIHVGrRalLLGui
WHFPhabujShhSSM/Zj7HuyZFg/v+McsMnJLXAem8x+DGhFvL8bGDEUufhGfdfnZjeMNK+30Y8vpV
n8iwwzSnHNI19YXaLRg/rB/Iok0L+Fnjz6lx+YXZLewmDFxJv7n2jq90fGz5B7sNEY6Zau79kC89
6LooOrhwEww7WBRJ9J7pCDriZdceai7Ig10FzcbBQRRpvqx/6cN+PGZ4ci2qeO5farS3n+YAC9Qi
8tuln7anRmunS2MlHuR8dVrZJr+2IDbTxxqO26HTAKfksVrBtGx3sk6EDP3niFaMaP67EUmXVegY
dH+8hjeX7VrFKW4J5iLZulqcLnMbjgtgWb++KPFHNzkw4pIJWqwfxubu1tvBpl6ZVbLJ9II0Xmsa
bwpKocs4sKOT7qXmm0nxKZuK7nUCmn4hm/ZDjiqC0ttaRsckPgIfbTrikMiSrgjwEZCndq/ws8fm
CY6L8BZAO2PTR4KbLsTG1ULxVl1QIvwimnf8slQhTzXLQ+AqMZf3jroD4myRNFv5jpetvAGGcJoa
e8caPADdoEggO+cB60bMcCApC0EQzHCwXERyMDdfDa3r92hkoHLvBOXbkIO8KaZ02oV5V76pMbg4
LTLUB9kbWtA35+ELvEX30pv2e+dG+NRgfrBQK3xCbSX0vlm+fjCtDC/VbPiYvDT91WjzOyZz1vvc
Rh0rT7N9CtnAbADShmc31+y9m6vqLuqHAQqJka5UWAYxPpcb6ZYlTbL0NOeuKmJoH7BGzIPmsz2I
mp4cKGM2dhO3eTLm2wN6ErrebSRUok3BpOitxULacf3THM3+aar0YAWdVlkiFGH37HYz5SS7Mx01
caRHl5PqfkUJzrncD7VVJyt7wMJFxtyOnRX4hfCEMbx2vI9DxXw+5nGL2Bzz09QOF4Xvzo2+9GNU
SQK1j8+dXa4rsjIXRI+sizwbhjrZsot1hcjcZ8wr9f5Qx9bPKbKWOhLSr2QzcBGZIxO9Km987yYk
Us3eUvemEGb3UBFE+Ov5E7wjKsWyfiwLy0asb7kUgqtsWVqkrvCK8TayqFyPIMYzJf4lS9JYOH6j
OuacNXGQZ2qrvvuZ1+5C8n/tlh16uFMb73vktJ8jWrWaNkh1sff0mmGXsIVkwThAsrCLiWr2oG0j
MJnnWxNtefK2RVGv5Ji8dJqrXbc462RYZ+e+wxMYgboxtLOPfMosBA/m8Vgng/2lHFHRTJrsAxLt
tJsHxHxMHUMNyk/jArpOs5sNpk5NAGkTGdL61iZTyc/I141n09c+JtPSv4z5/Oo0OpbrfXzkAgw+
ksTXVwngkLM1ps5x9nOd6g0qW6pnmB4epHalgCUbu2o1hlgyF61x6PLaAIQFrffEbSJZB51B2VuO
MfXaPsGcGbbcCmdoAipySLoZQfQuXlg3fmYv7vkKUs4J+n6ApU+++jJZKIc58RqFrX5vp1xH29lR
I5ASCbY1ZuGcb0HoEJiKM2aTQBFalFj7nKWJx8Alahr1G7CD6CHpyJzLcKlCHNN6p9/IppwUak29
tPrRXcrNU+5UiustRv5NNmTbuv2cas8pt/jntOaLKUzkUARA96tdGc8T7pB/xBvxnP77+Jmd8Crt
vVt8Qq0ozrd64kPul7vcVOyB898H1L/F1lceYW5AeMFsYwM/Dbldu3/toKwcfDTHVvJPaa2/H5x5
eEWhsvojLsaH1EQEdro55zWbdsM3Hy3HDZ9Lc9rLO3trelDnOgfQKDX8N/Sje/ac7DLsMk0eP0FW
aMWDItKsFG4WDjJtBKBaMR3UdNKGgtYAWPaG+ZPd8mCnuQVQPtOr737p+PsK7YOVk2XD1hMCB3OI
T/lUW+BCEwf+VOmmjwn+kq3RQf0ToVSrKJKx9pHjVbSa9bo8pCQKTv98xsg2wmwaCaAatU1fiTeq
3ijLIar1B/RDkVzUYtLSlgHAROmGHXRabJ3H2npOrXZ88l2uKhozxPlDouo/cscMzlFXNMupxmFQ
Nu+HhOL/WTbxt0XTA2zjFmWnAaKAyzdhsTXfVFSS9tRk3pwxSrlQqnhrC9hcroT5VfUcNjICA1wo
+vfO7lR08YF8SJDo/VCnLYiN2vl2D8kzDHLGM9ob49k2UlQMTfM2AiWQ59C08XMrs32rNdPHCCtu
BbTYPTddzzZTQ00/ytXsi2+q75jI2T+pWFHYCE+60rxphtI8VWPdUloMfhVBnB5lqMDS7dKO+WYW
A2TItnx1EydKtsrDzkCybmjWwVgmuEpYwVLiYctZxXUunuw9HlXNKULkwF0Y+U8FsXCt1pxHth7O
voqcbjOPDb6MaXmUyHXgZN3CFsUBJNy4wwbhQ5I3kEQD47VWdUTzaBlU7G8t5J1+GCFSPaM/Ibgl
AT8Nu9nFqMbHMNT1pykC5uvmusAVg1ZDDXNfI6AFsJhmNHbRSkvd6CAvADHJmizUKkwXveEhBLg3
e3ZxZEN1ujkEk/XinYbhCVme7NLJDN+gbZCKFLp2fHvyG9Idf1oanjJu71+rVY5AlN35KkOI/QSH
IEHucGriitQtqJ0c5xGQ01a1Hian/FCa+cNTjPYxrDX94vAkWMg42onog/the2hjO39v+v/D2nkt
R64jafiJGEFvbsuXysi7c8NotaH3nk+/H0G1Sq3pndmJ2BsGASTIklQigczfnKwuL14t+6FV8bj2
42h4iTU+ugRJ5ATd131EHmvuN6JC31NjQKMhtFZ9JpfntAcf+yQeKx7iFAL9IAWZxTYN+QtQEKJH
ICNCRXE24xD6yy8DaY7CUlvK5U4MqI7r7VzD1a9U9NV6r3gU9RsjXvoDDbEvZgS9y+IRScrxrCjA
XabMt6nfKp6NTxX/etm203ApqZRCuamKIp7UdJOfJVYPiaf/kqXu0eSb99Kjt4LspBrfOGg17WpN
1/Z4BITnLsb2BZMO6bpP0aQyUMY4UVitjnlXPLI9RJRV0n13NValsW6xxbsTB4WsghmF5ilJG0Qy
bdff2YGhRieQHMpWT+xb6BrytfhGhrF5y9dPJtfKd3AaEy0gb87dqIxrr0s2pcGTf7AkLId71pZK
lJpXKepQG1X300dISz86NzF/TKGdXiXLzI/M4g2Dn2jfkgo7Z0r4ZBS5N7dwfc3Oor+fBo3Sf3Kp
F+5FfwSMWFmY0Y9S059LZ7BIxXDQeIfCopxOO0CLgyfze+YFKgbtuG1GAE5ysVLxTF1laNVsZjjS
TMOzovIJN/ViFTgsgcQf0qqHz83LqCjoadjxLdveO6ppxI/7xzcIlW5tBXgX1aA/B1I1P7eOVx4u
/VVql4fpGs5QZptixNSubQzt1E+HpMwllE1DChYxHJJPfXNMZSU7b5BexYA4RGKGOEUWIl2moZWv
m7J9v2CwxZwcVJCvGeOb1Rj6zp0Ujvy2QmFy+ncMfAtzKEeGtVLZ/qPsD1vRT/qeohUeXhvRRKnr
Kkyj8gEPgvgkppeW9zQLCDi5d5I71bdeB9+5d4Ao5XgvHyI3zw5s0T2ki2wZoG/bAEVgpR6AXmW8
Jn2QL8Tpp/Y84dOYY8vqQtPybIekpn1tSfWN+F5GfmNfA3m7UTBhPPZhlyDeh5hdkuT5qepTdkJl
ubQLw3jAWbO6za0RhXAoGkPhyVcmKbWlZsv5s4si8LrG4mErJjW/1AZwwXgQGOZQdYybIoIM6baU
eJvBuPkY89zMnFtcgR2J4p+7HOpoXUrRFfLpGokH5QoUuIHObe/dhUlyjgUPrbDGveYCVXaasbqx
C5Qd9BFPuxcJzdMKRcGzOxr9TWgmLY9w/1XSo+FGdM39UbOt2BKefApqcz8/arjiaU8+CAGQ01yj
8bv0SmndHcZe0osxRvE6TMPs6CCIekKhPl/pFJu/GToCuX4ClKCGN+dofFJ2I/aO16Gy1QwJ14jE
RllNV4Mfti3tWF25+3kZVFuas2Yx517VqX9fD6j/rdUW9SVNr/Pdp61qQG621w9jzcboKu9VmKBG
ahy1EDFqRQ7P4hFFjS48ytnwLB5RoiuTFUhQ5FrnJ5lihsWpa6pjGao7Emzaaz0GDYmryjvbmVMe
mI3BDoTHJ8wPX8VG4CO0AD2LinrwHlq5rrfptch/Qmv+Euq0hXUcteinWBFhUO3NyyJLl86w8K3d
ZaUklkuDqUBPGSLY9R+MlVx6KDw3uhYcFsFaKS2tXFuDk4HShdeSp8pZkmp7V7oqkDnLK5BqxpBp
7VcWuLm8k9orpI/+GTr+qr7ftPeDq4b3NvDBxGwBGfjt/fRuXcZjYG9F04lknAUH75toiTlVVj0N
4RCexCQncWvE5pJwRTlTxj5mlNfkpb1TPcJxIWuBe+dUchUHMSDOSNv5RzNJYHQNzrBwjVD90a69
aZ2lhwWif61m3+Y6HFbbAUQ1yljSxTHLIr1L43VUglLHVegBhpD3/Y8TzDx80cNOYz6x88J6NuJk
mzd4s/O0MW4juwYeiNf6unNr/62Ex9vUOCgY1P0NlhRXqoG4aqP3P8W4mGiij7XMKzW+Rqh3b7E2
vLO8rrlXJulU8f8/8i7MsYVZSGaVPTfjBPlqECsQo1mMvKlZJzwA+iB4zGR9XafgkSDhwTzzt2WL
R67W1c6r6s/dMjKsWzmK37uJHiUXozZX6ZBBe6ymJwd7heaBhlBAEI1AR0kTlkQbqmJE8NF/Nzy3
RJoSr6LbmWduNBlAOhNCDjap/9gxggsRO5yzpfIoAwAISBetzQe7qn8hkDx8MxSXDEz/XGGmtBup
Hp6yDrT6dqCv4XUUkTx/GMAmwZj0s5NAqYkmus3ZSaDUxhJxMTHK3lTdNGGUrHQD+6ZOlZuDhafs
fRJKNwX3lB6CspmbSmT1/4iwzHmTRzAwY47G7JR85U/1SoVXeQiCFqtFtQl3fikj3ujW/c7Ulf62
gw8kdhTiEDuRsVILI9+UE78W4eiBLO97RKmbbDymiNQccpQa2Yf4VvGA3nN6q+lok1RaUJ1Yb4UP
po3U8CQWgsOKvqmauN5WI1gS3zQ2NqseiCptcwyTEvm61qzQGpoSypmqnMGw+feRzh7AdZHnmo14
h0paeSWmMGI0mEY9iVHh4Rtrtnc/Vt56LMzoZjCrdB+55LyfqNRHOz9GLEaTcSuYIakZYn/ULGhb
grYk2sin/m6Prb5qRlSa4YLbACDh4nq5hNZpgrKTaAoIpIHdET4D96IncXIELaf4cIo3FGwhLvEi
xK7/Gq8labQIfOxAy8nCtbU0dSWl1UjCwhnazYyhzqIuIC061XiVQDqOcToccQsU+9tUduJdTmVr
GUzbXa22UngZ1lHsgMWe10pHXEmK+EbEG5gFsmDRzZ2JtO2BgvIrAksThlguHsICL1snA0GLRGOF
B+MQletUVsalWbGWmz+CmpgjNAxWKSLDiI4TjDkEAHjirTy28LeYApW3NiIk5za2Jmgbn1tyg7kp
BkWYiJASY1XClN6WWgl3f1pY9iWGFE6ia+sgcMjNfKwvxRn/RenBdXS47Kw75yXnPG2o9mo0mlT4
qgD5MX6b9eBBGx6rfqOjiE45m75Ph6xDBSx1qjnkMjD0KFwt+P5rRz3W39yEWreoiWSGV88wiCZQ
EO+fBkTN30ohjMLhpNNyg26OFtUSMexMxVMx4CiYbP3M7LjA6RjLm2sUQPRtZ0B9EH+wGnvdc5gF
N/BdLNQtrXyDkqAx/+kkkJ3LxB/yfRf13s3gYyLSDcMPX5aQWZ/W8AGK/tpKTRPEmp+DEKzUG5jE
AaYFm3yfL8gqlCkif8kDzCxSMVxRU5yHL8kBEV0ko7y0kRmbtweDL5WHltemuO2nHQOuLKwIAsRv
xEex9QXWKSG28ogC22khbXQTYTl0VactttV/B/fEZhdzT8WAo+wV5hOKM966j6tw3yFCuA4n3R0B
yYpj2zuBuV11RY4Cg2hKUrkSETFgf9tOJu3YQD+LQ1e0v1LSF7tLlww26uwNfriHWvki+tNEgUNg
lpOhr3eyi8Q/iTPEvca1niAcdekTA7pqBMs8z4dNnHrJQQ3al8t3ukqQrUMI7iWY/hECdMohqQpO
NoQZ/nul1j6gbBlRT88oArlo7/bs5n+aiItnvfszMKDkyZ0dPXZaaqzVTKuOsgJUtNKdEZt1NAEU
bUDQwjbDGTPmIBt1GsPySQDKBIzMxT0tSVHzgCjbL+ImNzfpPQL4PljfrLlOuuBN14Npqe7He5Qy
2pVo1iB1VqmX2zvRtFzph2UPwbVopfejY+BFKNIiY4swVG0izJNoKuZnk27SmGUa+nI3mtZF5bKY
tJMSpQ2uhLISZcR02fjqRp6gY4KtIBgN4mw+FAYu2lLwIPovYZLqlmstLUoIXll1xtN+PRcyvjRj
r9x1upMs26Ty7nmghEtKBsM/SOedhsqvIL12/sICNvVz1PpfMf8azxinZxBdpYACT21tETetr7TI
0fFPwylNzaVkY3blz7hJnXhvJqROI6P81qpD330bAcajEAU7ckJXsIx8P1yaWTCQKBbt1B1wFWGH
8bc40ac2axQUvJN4TpnTwwrKucoDMLcX4sF0eYCJUdH0HE9dYwbxHnIZqAzUQxT92iuGbO1ClV2h
RJvOnGdxFgbXUmDl15duHkOfQ6WR+N+hjREXn0LrOLgBA3rGFHW4jVpJ3nS2kR6lsRuufLl2eW9j
idDUmbqixNs+tm3XLEZWZG81j/iZXOQaykIz0xyF2/67jb/cc9kV+rIpbdwCSAri6VCYSx98wZuE
MEfckYQsAR9u3KB192qm6ndsitlTTxHwmb6jkt/dR07e7B13RABabbSXRqc2MgUMIYxTPDryMzp4
6skyeZYBJ5eONg/NkzQBjS6Hpn5tqiE5XnrE2adQWF0rfMf65aWPLNXKoiZ4E5RVvmkcwCqGmY73
Ld6ONw4ancCZx/tOtob7vDJadp5KfyWaZi75e5W1DahAvy6WWvukqF15Jwb1aS/Sx2S7RZNVGw+4
0XibQ90anU4J/pEYLC3WZHXiHQD0Yl5JwuuMhBfCzkFYow+MfzXcVJLeU2tUAg5TSDh2zW6Moh+i
fz6IWRjmZMtxjHRWVXJ6lYGZWpgZW0BbdZrrhv/IFQyb9hkxa1BInvErjpaGJKe/UCFHPMYdnxxH
V0kElfoZmB6+7qHcruf010g6MnVX0eRk5XSFjTA7aNvQcYYXCvKIxuPMeQibYHixw3UyRQ0Wlutz
1NStkyn5M0oKCunztT6ixhYpb3Gt33csA3/lJvAcpWFlJ0jnjn2o3zVZGG7RS4ZyMDVHwEJ3LUx1
HGHHU9C2tKwBYzXFzBd41sAWl/AwxwNXVffeNOx7XXtW2vpKzJ9nZBUmPnDsNjFKlswYVl2LB87M
o+4zUC95i2lO1Pfk8EPyPZP0e4alu1gCA91HnwYlbjEcT8O+678Pk/GBRTnNtgeMbkK1uG2xclUQ
uquhVXaUJL/UAsD7HkyzNvZfXu2XWgA2I4c8VY29WC+IsCKUuqseRZ2/lS0iRbsZW1PelbiBdQsR
AuwFFwWxYf8YFgNqmGXYfEwVETGKUOU8eSAh/HsGvqsosbMzR6s2OoweOt3zqWjnU6c4a15xnZSu
xLku+fHca0op8ZcoMfwlRjQ9qYXcFkevSeKU84/WtelPLUQVnPrge/rhbz/ylKWQ4zadJ4kf5JKv
EBO6JEUH2hpQgsy9yZ1JtkEleNm+CVT/ACDq/YA9B6PIPnj+5tJb2oWCb+0UOgeIoUkxJrEw/NRy
Y1tNQKhlM6ZPsp6ZoLRr63aIAg4uauMsFudGwPc2tI2rOdztvXSPTDWa9lN8OB3kSiN1VQfqSswQ
A54npUtruk1bSO3OzaXJOAfcwuR4oFYHK62xiLFbF2loW6vB+Ey9iRl5OLVIzvrriCHiIVlQA+pW
blTl13WkFWBCwuR7Sek/DXP1nw7I1XoMExs6AqVTB2jxPtPURSE74S2WphogI+ylNu/re6n7hnxB
9OxGbb5vJwsTIXEj4zNveX2yKChzbNLOcsHUlIm1U4f4asxbaqGKbayHIMJ9rsfWLC+xt8tMky+s
JRZ+dcM3sbORfeCFri0mE5EpkcDCNcIkElo2uYPQVVmdFWuROxAjNC4jv8N+z4EDSAokSjXKV+3E
Da37hcDuCjp1McAX7QKEyF19gmf0HzFiWDCxTTX9l3lIkGAdrlX3Lim9B9OzXtShTL47Q4bee1E9
JC31CzBUzjarMm9hZCD2qHsFV2D0sIOrB/t5SA3eO+QIUvQxFrZpdLf/OaIxkseqDGssLpvqetbw
6eEvtS2oEFvxATEL6Z+pD1Fd6fglTp76Uozat75csbkHvb9Jldw7+lKfHVlUW+s2KqUHTYNHgv25
+9PAyVvRfmq9jUqnUsgP8TRn8EfviBZPdnQ73QIq7boPsCXe5zTHL3PEfZwOz8nQDp4UHvAnMKrK
Gv0ODD6nIkDTOxQB0M3VyHXSHrv0p99H7M2mlovAyLAQ89jMp8chwzzmI1b0zyG6251RAd07drtT
lMb8EanGa4YQEJqbir+pCrk4NFrn4w0ASoNarf46hRbpOC7cOPlFZc6pcF622nqLsuuw5m2N3YSC
kg5PxfI+LI1vqWL7bznu8ouuV/JbrHa7g4c640qk4wLlhtKA8U9Yaa9B2OrglpRhJ7sIywTTSxHX
s5w0Bk4KSDSFD6lD/lAKq70nWzqUVMpvvLGQgq8Uq1iZfsFS1Bz0p7oBCw3yG2XCzENXMR4SxBXB
HUarSCVrPgYS+r8M1I0RHSfHtuVo58bBV/T7SnODuw663zVpfNxbUPF/7XwMewp3aPaiaeavrkqe
zCtSNNFjpCZ5ovivfkdS0za06hSEtvaAT85W9KNRx3MwcthETxebbmKDglogmm7uyqx1D+Jg2rGL
KLT+3iyGEIZPo2Ku9RFSgtoIVnbfLzo++XrI3ea+4tFxVfc4yYmmOqotCzm8YrxIOoNZae+VLE+w
oMNMRwxiF0RSzjCXYlBMilrVw1JMyvau3rCD0Yuer9KIQZ7VWndS0UV76BX+1i+i6sks2YIUafXY
2mp3VU3udZN+YT4dbNMNrnhgxLwqbPNWDKSyBEbcQc9CcdUqXPqTSCGiL/52bie28iPKGuvKFXKG
0zzEm5d6HcrX4ioonqnnLsw2ndRkmxaa7BVuUj/qIEq+4zjw5LtZ+qi3hbKtTZ4cYTi696WW/S2g
6JNml7ZkJhUr2sQ6trDQ/H4Grgt+0gELqbcuTP5Yews6sO+NF6iPXYUNq5fwhQh5b23zOlWR/ujD
I/LqcEW0rrodIZsDVlPVZ3RSfiBW0J3zqeIjnsd+26y10GlmPVFj6FBP6JrbsH9EUz/A6kfNQFbH
9nNrmnvxQ8FEYSccI4fcpjiLsDpLj/KEQrBhJ2Wyr92IVloYzt4OTMTxp0HAHPUdAg39ss99eXvp
wyzw6yxDU6uFmCDCjN7ED4j1y/86q00p6UAIriY4KQXky4y5Pd2jHJoDTwv3CDjSv+8yZ9wYDowZ
uYtZMOJ5xT+TxVeP/QCIkFDe+ORSWMBOkJCeUTJ53m2lrDsSks9Gy77Dlzuckhrn6NuIWrWTktQY
yxTFtDjC0ZIHhEaYFvv9pzDRL8KaBMkHqrfDSwFAVoR5SvR+tf7jatZ0NdGcwnLw5osRePHJ1dnD
x6ICyQvj2aRgtOktRLTA47EVkPzJhtf2rhXsCx5dNV6KfiNqq8OAoNAy8lnl1/WgrNQhz/ZitOeH
KVCrvDOHXr813R5YDBdTQ+qukL68tWjmI/VwyS7dg2h67S88awvwK3wg1zNWiKCZizJEjXn0kvAF
NTWkHfTyaUBY7Ywod41UYBG8lD3itWmbDVvkJIIX1Y5eFUlvb6zUpl6UR3vRXSvFsE96nFzEpMLr
4RLmbn8Qo39eWw4zluzTPavE+HxtZPZfG6tub6I66/52bXX6BO048RQ/rt2kL3JHjk3TjqOl+Si0
cJDl+v1My3mOWJokRMz8c9KneDaKQEQw3FWsRQj7TdEIrDIiZvd2XO2DprmFeRucdaVulJWYAido
IXW+fuz0wtgh5PoUoPqJzKcUUz5ELqmVSwNvoTpPd1KWs/t3a2UlYgzHsE/qscGIPTloiv2KZxZy
D9N0cYg+zvTRjFdkXtJE7zfpJL3k26xdWsu/tfROudVj6Z7dM7pIfoVMQo5LkoB0Ulv7EiUmiygZ
dXt0UC19GfPMurKL8kfaGeG36ST/faKTKhA94mT0mx/iRPl9MgX/VzH/6RbigqBLT/xOWSJKaGFJ
XT7sWAD0L1na7+K0Dh6aZKpAKUG+EP0izNUQGjBZPL3wctn5bhw+gFP7lzBnupoIk9vmU1jRSmya
fGSlL1f7uOkwoFbf/3k125HrtbipQZlrlUvYF/sBRmTRAL9BFLJE09Br6SjKXDGPl3lUyC1cRoWQ
wyCZ/69zxccQNxJXpi4uHS/3vXzIy33FaPfxMYagbrfwCq1lZNhgJhznZISdfi1Lpn4tzsIKLxQ3
0nuMWqaBtgmsReGo8iId634rAlXRWZXFKjbL6nSZ/H+96HQ3L4v168uF6zTCyFbc8+PCc99/c1Ex
PwZYN3/aTxdVQBLLlv/50/oaigOeJs2/gjn264//8XsRF7VNud+KD375mf/dhT/dP3XNZK01KyGA
3/rRc5OHMraFyO9JNh66ZDv9rWhChgPwkZQ4V3aTHF9eu7d5QH1kUuITEZnqf5qO3ee/TLeL9PP0
ysyW4mIf03EgGRd5WMknryGJaU4g50j7loxD8J0qKdtYFKnRjLShE2LguM3dNrr3KDv/JTQyq/fQ
3oSPI0IHpfgZdd1St4L4Uct0fR2PUD/wYrUPAP+An+JW9zBOubeyHDp2JIuah/3PDD0oepJkW7M8
WihTWWOcDlreuku10zEXm+ogRtmiUYQaoI7T670IE/2WZ2CzI6mUTFvsWhpUWQ/i7HLQ8ECg5mi/
h1wGvgSLpmtr+TKxwAJSBe5OkVvCePCcNxSGK4RRfjdD4NwZ+FULv79WGtcZFQU0RGIQQ0E6THaQ
3RWLR+PeRUkMqBwO3Pok5oaAZHxHUh4y8i80EsMHKMD1Qyk9iW23aOTSk9iQZ6jU/jkSDZ/Cvs4R
aAC+f/86Ryw0dV2rHuTqWVzaTD1740gWuvfD038z8a+fCX8wden3OHnKcpMtxdsJwwJpiay/fiXe
YYh5siBrn4GhJUfHHvh2TmwFP9c/RynKCU5t+8z25T1KHsu3uB5TUHBygIBlr+wd2TXuw859oaDk
vzUykK1R62yUTiGzDyPifUL8Nsx+9rKd/dNPE+FjKvsK8YN727dfxDhIls8TQ69AD2e6Ypv+EhM7
ULCbQHuqRqO9qiIXM3O0lcDNKBCrDF6ZvfskvsFS4Pyocy96okRQrFW7i07slrDo/Mucon8S1hQf
c9ppTu2n0akvsuRg1dq4UbNdpUvqhkVHgZuQbRzapNUn+QTk3Ev+x3yqaq+xjJQLFBRv4ZSLPM/c
6fv0kqMn8ILNvL5s5Sa51cYw2o4RPshaMomvguX17zH5dNajPvlC9n10XVm9QhG8C7/n+l4guaQg
DpdB2A83LPudfYOu7CbB3unRzJ0XEaEY6nWmgdTMm29SOmg30cR0G3MM2bACoHhLS/RnfoYxwchr
NZdrlukSPpMbPVbcpRgWB1PWqN4n0m0pQsLwuTcx9gYUEZ60KjP3RevJO0odw9lw9HhtW2H1UA3Y
4vig9r4hPHTKyml/FrGP13X5V54NT1Ybha/DoJTLGGT/nafx16wTG7OSpi034n9bHFIz7xGa5V/d
yt6MIK2POQpse5kFxMIjKVHfDwOq/8611JLKe0OeNEOlHo7mQujahmGzDRR7PFiC6YsaXr6xmlDC
B3PUz5SVFZRaA+8QloAjh6Z+LD0gkpGl9rsQRbN7zVZ+IpCR3XhRNCwztV1CbaW89+dZpg8oAHlR
g2fsdPbnKMtF+thEvo/+GZfJFY8nG7/UadbXWJ9ZoZj/5zW/3vF/i/PyY2J5cvEGwDqG6KLLd7zN
Edmruh51Y5qmkTTXfYbPfYwd6NItxnYdsKZed1VEG6+0bcUm8FoEd4WHZpdMYrEsIuUOoa5kqyG0
us6psSCM+I3knrPOIq3d+4mfP6qjcYJhU30z7AiBeWSrTiZ8xBv8npqFGIgTHrZDbza3Kb6ox9zE
+lxcSbLyPSjwCj3y3NjVhd5uqtjS/tH1VV0A4kMzptj2Ju8cSHyPZGCRUIiLHwISn/qKtc0SY1wL
xohZef60v4uPAj8/TapATGU+VT1ko0ZWY/OZl5fwo0P6etHngWX9NBpZFXUbWwFnp/ZrubQrID/g
1nEk2I+ja94bBkVs2MgozlRucY83GcY4xc/UjMzviiediqLiCV/o/Iu1GiiFAYhrGDssJTwZT6nw
0Gs5KBDXdJb4QZZnY/TA7JPAWjemVrzmur9Nk9D6PqoSlAkrH++sEdVi9lHKNlTK4gEv75/GGLo3
lp8gcxzC6lBV463ySvLOTmk/uJ4ar7uiys+q7MV71Za8fWf2DTtTM1gbqRo8GrmGjSy/ku/S6GLX
2VHRnq5Uxen4Lv4eYMCBqloVLVWtNUlU9f458wd0MPXe/Gaw9bV5ZD5RJW92xthjh+hV1otPOUrf
OclJQG+7PtceHPMk1IJFAxibGBkRVJtGPoUlJwHQ7d9H/pijQsaEIcYTMerRRsmNZk2pRX0lrb4S
7IyuLPxlgYXnzX+OGIMsPYCsL/0a4agF/rCYhaQYRntYZXb8ThDE2Nhc+mWAC7GJOnhNSqrXQBmT
fo6Ii+4gF37+XGBmvyHF1rBi65U7SZPi94jMvK3T3H7EfrzZRjVZU6XU3XvbS7/PN2nG19ofuweF
Yu6uAqS4RRjdWhoTexCQ302iWf6dZ8XVba11D9Ru8xdZQUqM5ARv06mpwNdbdGnknBPbNx5KEryi
P1MLa99JSg2DxMhfUC2ghMQa7ShGnZcMPb+XRgEMUsi4xPu2k700hpCrq/u9mAOdbKN2UvHANjG/
lmw0hbG1Th4zpdchTWbIZt/yFl1neFjif8rZqHac+an5qS+MKuzYc6TiLoU6fK/zVZINPCo+SmOi
8CWaZp/5x6Z5UKAmHQt1JImXJg9Nn0NYmboAM9fUXabTS8ilKc5sCSfrBl7b6stALGcd2uqYbGN0
Cy8kLfL+gIh1f6girz8YNmzDuTMok2WhqPZeDFxCxIw5ToxYYspl/BIOctRG0sHrVp+uLU6dOHIW
KC4Oq6BQjAMPFeMgzi6HS1/kh48kbqkjGmVaLv4WcumrKvd3TG1487yh73/U8DdfSiy5CnwN/8ni
RL7O9dtQ6sHX5Jq+T5HCnGFaY5NgQB8l+IMB8bqUcsWZ6JsiTFBXR1HPFf3i8O4d8Hv0MvC1bOzc
vLM2DVeL9+SEtFnpHpdLLHlqW15d+hr4Q5DepW/qhyC+GKyUjdNL0aysL3rgC0U8kKt6P7aTgDCZ
201lo2INTaqNt5S0isXcDgY/OytWmZ37jxHRBxvdU3ApVLOzmBPq2E/OnT4s33XYoLGOu8y1WzX+
i2114Vqukbrom6bDjS2CPAyG6dlwjRuBWofve42A0ntoHXU4c/gktC04on8JLRXJXLLXhTc7GZqE
alddG75hLK0Qt/iL0POs70zKi1wBA5fgLwPiAnEWjsuqHSLE90ErCpxPBzRsOXbgbuEGgkwUnRe4
oqFW/dL0CoCUfwE4ir7LFS5XFXChzhr6A3vElZ7HzTbtAZ4qtpnewfNJ7yJot/i3SSbvsiS7s6M2
vSvHt8r0nBvRKDrHuCoSLC0sQ0VeX6W4DnTet9dd3kjRkkr+vZlo3VFcLgDceYYOtxEtcYHLXWPg
7uuihXR+UfAX0v6XppNNGD9HD5cXaX8xWqFCmSRuc+U7pQPbVjDWy9b4jvdGvK89zVw4aaxshLZv
g73LrPlreJW+RVYpX1xEf8XZHNecDLmL5tBLtw62dUF5SrzsekCqy2hQMNKejM1E0ynrai9ekno3
vo9emsEUXKWysbfUaennllig+P1PcE9vsVZHL0FiKcthTPRbR6kn3CrpALe06yvVxQvYx2oQTSpT
xxetyR9xOewW49Bnb0OJwaYCk3iRl5QN4gA/HwFlb4EFWFX7EI95s1abBCmRymsBrVN8gKZPjWoa
VeDB3TRSyb8ug/MEkuKNWw3zdKXwOgqUMDkT309uVAkuTZEWKDmbPTS+DGfLMnV34HLGpWgCj1NO
qqG8ilaD1fd9bZPJINKLFOUh01r0jGX1eo6OgM+mbjtcBdOg2vjFuqx6fR1QERASCgYuCcvcqssr
0cQS4laTHe8Wo6DkMbRG3mPoLhRtOJ6ajMpJ343Zc4qj9NYZ/Xbd8v44al35K/WBUImDltn1vk/Y
NraoDFz6448I0SdGES7FVlN23XU5FjyXPmaIgS/NyzRAdCTnYfSvvsSJkMuNLBPkzSLplVcXKsD2
8lkuN79cVFxqblagS9IKme7pI//7WxjTT9vAZEPStMHPDjRIJZXmQzKk5rLRBmXXVpJBYkUuNyr2
N2sZ9uqDF0jqPuVZsBRNuPr2SVLNF9HCndG8i1p5IWbW03TZA0Xv2cWtCJBcF8SSbg7HYDTQD8z5
bRTSUJ6ArK8x7MNocUj8m2Y6RACuVqPuKyvRFAMiRB3bjW6D1btM8BWo15RaIbdNF5kPPTJoZZ3W
mKCE6U70iStlv2+oWv66nV0M+qg+IjIVLOdyqWNjxkZVqV/P7dzhLcS62tld6qeVrBxBhCNoNlVT
ySwkt8gIzPGphN5cEar3ojgrArwK/TzS9MiUGqp0hmK0ZG9cHgWwFd3kSdKb7MdVXdizeLcYVesW
7URxOseI049AAY0txeR5YALTehH+Gtbo6au218N8A+oA5Ybau9I0D9PcKveGQ6OPQb4Rp0B3h4Mv
KZDoER8joYYg6Qaq5zazbehdg8QzAcUVw8RiPkPIpAgXGbTaAKESIOxtjT7mpa9HuPEyejn7v8S1
f5k7Xa/zQGAIi2QvUlFbZdvm5Zny+uUsqyL1tZf1ZDEW6r+M9lPfOI3++zgxSsLiPe7LPS73/RoX
oMGWIcQ/5SqFDkhv1CtsDQLq7OQr8V6PVrC60a6cmlVawf5pLMzt/SYpl1Owlar+rVAVuQSLy0FR
fg8Wo2r9Dwuu5iZX9L2Kr/dTWHb9GebG99weqqcA77uDbA5oEk2DAS54e1mxY8iejMZmZFGSV6y1
GE0dA9u+xEQMYApu+nHCBPj5FUvK8ikNJRCecu/x2J5Gw/pOR5P3RrS6KoXibfT3vmPVj+B1RG+W
1uati2pOM9gOPFqkbCStDDZSGjRHCrTJAWMzHJIoVN7JQcaeRqu1f9DZOVhap//Smnadok37Boke
ayfyTve60QTryrubxPKwMPfSY6qgQTK1VAkRFfAF8I9FOxzUmoruEK7n5qSgIs66XrKuqkDbztkl
T+qGVT10CMZ1Csw9tKPx1GvOejAi0zmi6xgsbV+7d6zIBKGmFP6G9AHLULHWcqXxVyIrzhVrnXrB
PjM6CAcSQ86yTdmN5Vo0vVpqsQrtfo04bUBpMg5K8j+UndeS3Lqypp+IEfQgb8vb7q720g1Dphe9
93z68xGlreqlrTkzc8MggASrDYsEMn/jFU/Su2Qa720I2t9sl6VDWBb2S5Qaw6p2Des+KBoTvqdm
HZS89U9WAFa/0c0cWlbpLJtcDG9l4n30yOf+rP186bizNYMm+q1XNPZz37OkdpwR3s2Y72UexU30
BwRshwvKpcXTlOm7oEWeYHKcHpoDsFmZi5GTMpyJ4wrYbbUMygTn9qKG4d3o4tyOvnO+NXOnXHix
3ZymUjEncI3ElZHvr2PL6JdVkPXrOFedBYZl1cnz1Z9G6OPcN0yY3nvsh0+2PB1tvcA4OSnXieDn
qAZxBuDDp81neeV30/wH5l3j+jV0ajptNeGFE9TQyl1uXMQTxNJz7K92Uw6HoJ68S07l5K6vTdBW
pXKRXUHnit0EdWJh+op3kQMiad2V7tfst+c+eShKu1zEHjC4gbpONBsmrtIyqu59pLeXqcpdXo0k
Mv3io8ajdtHanf2ixVhtl2UT3xloRe6j2mIDF5CfXQXOVL47hXixHCf7p6sAv++VCMomKoMT+hXq
QD4VLbHCwi5Ps6LgUnsRllRkE5CeAlgMWuwWKhJf4WsaKbs07gK8SP8TylUNxUmeQ3MaF3Hu9Zsw
x4+pG6pUhWIXLlEiebKxaMPARK3WeqmN54YaC1JnrbUFNGvw1o2tpeeR6oX0eoFHZf6jIDzshUrz
M5kpKXFWlNu61NoV/mQl+3hcaUXlVJBgsbyX6ZtUsx9VwW97i/CRWfkUYZnOY8M/6yXrdZZu+IJs
P/GEqArA92CXiO4jvg2khd8yTRhIEJXKqgkSPKGG1Hpuu5Dv1azxiEyqceb2OKWz/qPsqg1FWyGh
vgw0119DiRwejbwaHwNFIe0grLPsAl3ZHh2j+cmNmKdoWqHuZDtuvZWxMgQVdq3htS4bfjSWO0NH
41825UEBt4pCI8bycpLbVdG9wJbhFpFVcFbNMgquP4feOm/RDJAAVtqBBraTO0tTyrsaduKys8Lw
u+8pexVtiFdoEPY27yx9y6vPf0scIK1zgJzZe4CDG3VYuHzj/1fVVHSLrOVke+VKxsnDJ/FV0qrG
SS+2XmMrG3CbOBNn4Sen0QIvG4QC8/YgZaprBLp2ECDVpWQU1fjpPEbwLVKfAlAHjA8lJ2RUkHYB
oI8z+VafmwXupGuP5wmPNGRVbqNSO0COomJDuvZ3sGzGaZ1vSYZiyevkZ0ed9J/zSQbaVp74fuo/
ZbFN7m0RsuGwrVXeTs6rYdrU1jF7OE9OWJ1A6UTrLqyjLzV4iF6BXT9EuKcLjdpno3vGFhSKvSuq
LH60O8zuZAi7UjzaJ/Gc6axtDEN3ViG1hzfDFcZq9K1xJ5tjA5mnhYh5lk3XbNY8d9WnXNfLJ9es
+S9pyuuE9+M5wvd9IZue2dU7ecnK4M/7S8c2NJz+ZENYAAuothc7SZtj2js4N7aoyis6WFhd+Woh
M7KOeiUkk1lmT6bhfi8QZHhP8GtA27p9j3C1p9SkNg/9fGitCglGpzje+s2sylg7RzrUCmLloRtC
5z7ON7ceeTYkEXKJJRzP20BCSeSgT8V71urjij92s9R9TUzZIqk07E8qHzg/Hu1YeQRmuM2R8u7H
DbhUayGVgBFKGY++yF9ka9Si+vLvrmq2kVH66RolW/+eqEek2Ze/JymzE+FYDOpdGv1ytEZW7zEb
dW8vRWZvmrOOO3mrMkUiSA7UeYGzX2IDp0tE8Gdwkdr6XTp9iwIS7oZ6vAoCyJcZALkqXbEkjZGq
2cRO/w+eavZRd1zrWM1ndQVidfHpVA6FfW8fPaqDu9ysz7LLV4CMWj2rmSBWsfcN23SPOgDCMRFN
3+ZVo76S1befZMfUtD6alNjS9UPKwgPvtiFYmVWRL0xsVo8xm3dUIf51hrX1rz4ANv81epvhewmS
jeoIOvcvcX3x0FVmSOmRgP89VH7gLe6PH0d+oG9Y7wgbDIfcq5WzPJQu8kWa0ozYrwIruQ1cm8HA
ijHOAVj+nvFHHK9TPC71860bo3GxrHA64wlRVpECvKAoKdSO5VGeRf5U4Hk4t6+nt3HMEJqlEVnG
dY4ccBISxAt5Kg+jHjq7MNd2zTS590VnVncwGRYBHM10neB6uBnDHm/m2Q5PhsizYEDsEwlWY3cb
qOP2Orebr3TrlxcpRJUt/xhIuwps1HwROSCvXnYJWQsUrcWkfikFVolRWhe7uAqKtTRSnGIlX9ZR
qB6lMJ1rpatASexnw4RB/5dJMsoTwF/49v4fJ/lWZV4K2/mgjoJNgeOiXkI1Z8CC/GsEu2Ll2qI8
6+pgnCp0bfjmBdoXY3A36tRGP4OKB0cX4gOgIQ6+i1WBoDh8jsfCiEGSaqJGJySd9m2PZUs/PyKr
OjXvM3TcF4M+zTJG3bn17eRV1QsPGLirb62mG18t1z7KgMZPg2WShu19GYz2SdXzlEV2XH5HrmiR
8aFfKbMr6xGKy17rB/+Jx+WHnGnNVEKrnNTHpstxbh0aC/3quPtqItsjI0h2VWhdMgjTG52gPHiO
BuvqgJFp4bDTdKxfyhlEN+m4bekOHCy7V4PnNjZ3sl+GjQY+VtYM1VMdDdRdi/uMZwtfXu2PMClp
rM1X+3eYnqTvLE4xhWb3ch+PCMup5dCtcBKDfiGTyrdOmVSWuejbgAGgHTE/cta3JLUbYSKdlpDh
TRXVW74q4za3KmNbJoH9FrbGmnT/9E3xUG9qIWydVEUpLlaQ5ougHtVvVIEQJMhRyG11Ew1jEHEr
OWNscXfnO/lOcbJE3eYQCstDwcTWXyBVuNemlPG6Na/KUAa7LtdyvasW9lBH9aHrn2rcvRZt5KQP
djJmD1OMnjWY7pc4qcbDrd/AJXEnY/m3oh83/Cvu2tfqxq+YPi1HKGRGuPYGC9y9ChUn591zujUj
TPdk0w0Fb9r5EA9pfeHmXppJld5DpBYXFuzWvhihSFlJC0srIXO8sdysXPlN0kbLKQcyiPNDsb22
lVL/pvT4YSIeIS4suMQlxYJ3KIPgQV4Qtnl5h2zSVo5pPInWuV9621xrtmpeTP/MJ0NiXU+6/5z8
95DsUTtjPQ19+Ml9PQ2GfM++7pu8ISbphvC7T949GIri3s1nfIqTwX0juIXc/P+hH2gKkA9XVNfi
haw9hLo3v4q1B1mTuG6/ZWkjgVix9/Tpwe4ocS+qWadhUoZ+43e5tuz6dFyoAkOjxAqSlyAqUGYD
xi4NkSvkYq6GyLaurofAO9gHuV8psapcdbZQz16rNWcMSdiahm3wo9ojf9csfr08clgIuwgAT75w
wzQ9Av2ZK5Nhgw7J3OnHXXqUByydf53J5qfhT9Nv4bYWTBuzBhIXjMoZhWpeYthBKufJJe3iZ4Wy
kSOOjaXBSswisH4KZ0HGXMPleO4Z2pnKuWxcewxn4SOI8uChUIWkjriTBIQAIOrRttofN05ChXrz
ir9Vu5ERkz8UB6dN7/QCjST08tGtmMsYqKD9pzmT39Jw+tWUaLtbUyLkPgX/npvNhlNqZmaonYYJ
mU6oQ0kJo7HIpzFZaaGXYxHAd3CDF56+iEtKPw2YNHtvjllxohAcA4mffHeDhMX3a1OfR9B3Suw9
um9oDnjZVjil2IR+aL2IyaMCBAYj1duXrnLES+QG9gY0kbGH+51cQv57i2jGc2TwG11QBN/8pkYH
p9HSswZ9EUWmYVj56Bp/bYZ6SY/9oxgbXOs9LbuUfarvHWMQm6mwhn3fQAkp2+yrTeLgp93ku972
7C+VgjiFgOyE1qhaHOuWVBjCme7L71CATtfQ1jT/Hmp4xfWqgfUrtJ5D2179ddXCHj5dNSFVxR4E
pEM+DSeBmM+OFcAjoqputgrnPjkgD4NaDCdUW4dTahtrrR5gysxduh9Dr/zzdIxn18swHVZy8t+u
dZ3osGvdYYezRN0O2/luMTp+MhsNGi8J/iZsGdv41M2uxbdRaXAsR4vWiE9sIn4FD14RrTqB2t38
RVNAPgIcS8z06M3fRtmZmf2wEAWbwFtfLL+cclge5Mgf8z7FgJfvFvjZB+3eKXRjW8ywqRgCzdZJ
KxaPrak+Xg8mYD27mU6yhReEcqyN+OsVlDV2QABbXRu3chTl/PwRkUl5MdmTZClCpmWqLBHvUFMQ
iMlL9e+rlVztCum6XU1eoGhHiOnRMpL4r5yN9aZxLk7cV9sqL5uHpEK7Igyd4XU04Oa6QWn8iMpm
3cgioB3YK9sq/Z+ahxFrVejWqxrkCeLsqvqQZSLdWrHaHQvDLY6UCaptI2yYH0OOgSFbjXt5KJNR
4DzbZetbn1+I4D53FWdrR4gn/zHA3aTzfGUb/fsicoJsam7yFNi2t5ct2d+MwS4HUnNIY/sSQEup
l23p7/QQcM9QIgYyNYnJLsgtd7CRw2dXV6L9JOxiKUdbT5QXfWrYsFfRc6iM4bM3Ku9paOcAQ4mP
Rn54jM6qjRxsLWc46gU/d9yaNUZoAQDNtnu6DoJehuPjqfBNmdqaur/VbSrOsik6FIRR6LvIVhWE
X+JZuD2kYrXxkmS6jOQdVojjoi1OynhhI5LwlbXyMxo804fQ3CUwJThFaRAutKT3/kna6r4oUv3b
VJrlIkcQ5xXHNB38uTc+svYc1q5aGXdYcNjImaOyVznTdOhZZ+961xNnf/7kyIDj1MUB+0OFIqfR
FeIOyXRzWxpmi6EdKV+zAzRpNpZ5TnMz2mD73l26IEpWTt1qL00co7fvtOVXkU8vfj21H16RIcPr
87M2w8/YVUJ/oajm3agV9jf0UVnY6HHwFoF7WBaRpj/KT85TEK+KluqrltyYsSpYmSPhwQtSrdtj
1bjBg9VRPFb62KNgbvhfzDC3yczAUc+KpgO+P+0snJK/pEquogOTo7Uyh2VIg6mqVT52VdbeQw9m
kTn3g9ESq1SP1L2YZw0Wd7VmvzUzqc3QAvBKSWssJW9tzBG8GrVeP+aBnb3buAzPNDfhdvlR6wpj
KUlwMqqDiAgdKcvfLQx8f0dRMzOWks12i5LXctIrgw5sYQ5+nij0KNVt0A4J9yRwkKxUrWUeWfxv
5uW2PHTzqskeydbdBmSwP8+4DYxyKSY7i79cJoIdfITP/yB3E7YVi0Uv8MYAShi/5siJyH6vtcW+
tr0e1XAsQxB1bDDs9btn02W/6hrpI4zi7rlPA8iuqqod5aDQAY/6jqVtJBQApbZuj9YlEhXz1MpM
m3vTzs5y0M8VZYdCjrZkeSeuea/M9NqtV4lpLdNgQ8JDPfG0cS+blaJ/lF1s3cmWkeQLpQ5SFnKq
uEwQdmWCrS/b4FQEJpJruU11vxQWy6+sCcoXLXrxqL75iz4Y7xsU675qeEcvm7rSHjWIA5vaLPqT
hhTgAWVedcsv2DwYzRStKpYHb0bn/xRpmr0L0ls45JBJQsN9STJnqruFo6vNqotgRNn+GC6U3G1R
wQvTDeWl/CQQADqSsBWbCi+Kxwn3HSpohYIob3FwddP8R+gRkoZO852LWgu3LZS1mGwVbnThbNKC
tLbcsVCUwGZiyNNdWUfmSe5O5ICMEyjuXONyuXkZp2wX6BacvnkXI/c91YDxdxY4+6bDkESqjAkp
QlbxUtj8tbOtImdxDZLxt8i+4gZxlaw5ZBAC71s0C/9te6HniDcgnkp2d7bCMJCUO0RR/yXEPnXn
dGzt2tJALrCKwqdpGk9d6BZ3sqvSjF8RgTkLY4SleqrN8deoEbj+rtNt8yiC0MK9KdZe0zbvdpVl
kNovDPU1G0t1HeJWs5WjbUA+XRhmd5CjaVj8gzpEcycHCzxv/Mjwn4wYWd1Q+bheIa9T9hj507Wl
8RJHS4JPU6nHiQqLduRAuoPipslSprFvTZnGFhqfJkdlGvtTUya5/zI3jfj+yST3p+BAZWk9Xyqe
R+UHZdh4bwN+FJEG9jFTKE/I6lyKi8Aa/G68kyU9LUq/xbVw71W1DF9Exapj1th33IKtXxD5G0BF
5lsXiSOA2J6iy1A8qsPs3TQYb15Y4LLlO9nKovbzJhwRI8xvevumCg/YmkI1VI29sK36EVZ485hk
QbTxpliDu0qfPNim/0UNVfcoW6plI7DMpCTjS5jl7YPieOPX50ZPhq+B0iN0aBjVdkyT42Tn+Kfj
GIK6VWM923gBLUprcD94G6F2NiZ9trAKXzyHcOzWcTYlJ9St49OsZuiM0/2YiHadFkBUemmJJ9tF
gETQdVNaRF6yjZOgWNp2dsGJvL2TIod9jhHy2PAslk0rcpt95irJUorsZdh6XjxbXxcRb3iUFotL
7M7UYxPTTee3w+XN63KagRaaBGf4k6GtHUugaHXrlKfksUgVy9OMleE16HYNoeIjYGKgjXhnvh6i
wnjTeTAuvVydjrIZJvkKSSHruS9QIFe74osVxuaboxrFzvXd3Tg6T1QlD9HME5HWRvIsnMZtELXV
+dafqgBPXKOqPrkiFabqbbxKgbM2z5cHGBXmqYvyg5NixRZEcwpn1q+komOuRGAbGykqZ7ZIddaj
+yN1HLhaaM9hBQItUZaGbrFyqjpRsJtj5aDsClCU8x3buHeNcny4YjvisXFPMolgpq69naa6Xlz/
xYGt/WrL4dYAwocq00+pGg/NLFlTnSmvmt+JgMC7qOzoqeL1f6h1QTNIk/CkYasmZ5Sh5d5XeQXh
rjarXfdeuZkCw6f3LhRYtCNvnvc+d7wLqDHv0iGvuYH7ai1ln4wFHIQaZ25nW9knD+jtvfhuEyBY
wIXGQDUu3tfAR3z3KrmOpky8DNqSf0ql9SwIOMtHp99G8xnqNL/OZN9tFCxPhBhlLI5ew8arnqpm
TcZfPFTYGDwIXCKoa3c6C3r6qKkzUKrh2S/zvexCBKRReHHh0d3q6t01Yo41Cph2jjXV+1tfYVYD
ZuE8jTH2w1kVMnRUnVPDKjF5UCvkEuY2xTP90LGR/dQnY0oZU/rRs6OjeCn7qjKvh8U10s8dc3W7
rmXgul0ihaS2bI1NJVHu3YEdY9OX6Q8PQ764Va0vRZbiPPWXCKXHTqQP7WtErXIHBCw6L20bfXFD
XXktbTzb3ChDhhtW02HUfeDweps/lQY0VzfHMMJFXiQdxUdZ6uzT+v1CK0znakkgleKNiqWnUjnw
cOR9JTtdNdIWlmVNEMKQn5f3lBy4zr7ecreZclxG3mbXutMhPORVr7qfrkpkld4SzQn3tYfhcOtG
szyUlC1lG1NA1wsQtWkArK7GyMxO4KvJGKMRuaizEjlT2flpXMZjN0VKpfS3pq33exlyja4tIPGx
FYCmFM1RHswBPstisiOzWMiOVEVU2TZmE2vZacuAa9j13M/H5mj2cXv8PCYnh2xDilz395/jw7xF
5QyUSHPsKza+s8rRSkK2Y2A5KKQj7SXAc0tQt+yXIO66U7cpkJbjH/0yQjPRDJpnysHb9GbAGkOx
3J++22pHI8ZESp79rSn7lEJQypWnRey6qyjgBpHzlKTHYWj0HnjzdseBt8mxAZJ3PZN99TxwG/1b
n6YLrDbyYfNHrIrOiU4OayhtMsRqs4snUNWsLbP71uyNnc6q8WQ5nXNCnTD3NkUDYinF5WtpNVaA
8qXdj3scNy0yAdkYfqSOGiG+p79LOiXvuiVWdukPa5qxYHyZHgF0w2I0p/5QVZNzhovmrLC1yPge
mdmqcK3ocWqwH/KmUt1MNSvyZZH7j0ptTPwICeaHGJzclwVc0zlWHjS/t3fgla2FbOLA7KyCDnA/
Cpc8g4fqHiSG8VJa/ROb8+penxc985hsyTEYlp9av8dk5DzPLMW564YEAKbRn2+chRu/AVGYD39S
B3g1RMjDTa9ONueIpoKHT1LR28S64+8TUd/x+NFfKlXFOMev7qo56RRORfbwe6yIRXTCHgDaBUla
S8eRuFVFTnWvQX1VdmYiU856FRfbgbwlLBmatwFL5nVVXNisOkPDnsFrlzytQ58d9V7qN/X6qgit
5ls7DeM6sEV1cLHueFR69UOOu+ks8Oxn9sWHuXnEkzBcFz1kH1wszKVAhfA4OA6a4lF9Lw9YR9b3
sp/tyfGqzCUHfvfJiNuEUoGThcQJBikItmYYn76XGro8bmk33KA0hbD3cagCY/NT7aFAd6MPMDZs
VF/fimhwUYYmCrXvedvUcovpEcRo9SuZNIRJskY/ykvbyHPv2qGdVtZcIM074wgIxDyWpouzxNzl
ot91cHQPIRu65KGd66OVr3Z4HimU8n/HkkFWlybb7AUo1nwd+QoQzDCcLcka68uUGs9pYo3/VOUr
GzrKd+Vk7VinWt/7IKWm24zN69D7cyrMcR4Mk9dEn3fpKa+D6lAIoD8UYbU7ee2iC8PlaAfZcBlE
0Nwjs+ntfAxm1j1PxK9kzJdUVbU37hFvVyiCrZ5uDV8V+qO8is9Is723DUZX9XyQZ/IgOmXRJo5y
kAZYsmswWxXFUSpjY6UmG/nbBwiRu6zizvKXl3+7wiv7fRj2P2QXfkIqqhNWoi2LOFTWslMeTGsc
FnaYvhhAAe+r2l85IknO4aylLLuwSgCINno7FCpNseqs/gHiJxsCtp4CaHDYbxUN1B8p2wp3xU04
9BYmxSpZmrTpv7jUqvCXfEcXJDzUpofmdKp0X2oj+KkNvfKgqhWqFVXL6n4ORykzWYnRD48ospuv
tj0u0c7uv5C/MbcT+k0bOT0P6oNeqe2zWSrGCRJVuZTTkbHlmYb91zlvlfBJ9zCenS8rfyglcya0
022dWwxrsFlreYkrGt5cs4KTPMAsnbCPfJSmSkOUKbs4jHFR+B3wt0mTuE6SUV6k4OjhZL8myQsJ
MVFu7ljR6270puDoeKyjrnxkEfeR5Gn9rW0Fjuatpt7j2OGcXW76Zc3O6FsUd4+JWpfPcMTjQ1GG
3VpOsKYfigdwGQiYvw07Ld0Bnq/fsjbZyHlWEA4rFZ2JY9DANZ/QcNxJV0o0rG1KBJFF6etfdpXl
QqDL8jBGdXm6lozx48TXcX75qvMhEt7RBQh7kC1fdcSpRhEryCLWOm4m1mPv4wM1Nyu5uk4T+1vr
qtpe9vEIc+8dXU/OZtKsZdc4L5PYzrLJngwcvRQEoOQPKQ8yfWC346OIFeUgf9rrb+D7+S5GNNBA
KCAJzBdJmcl9z7//3aqmPLgPS/tFkm1kC2+Ba6tPp0BGTqA/8IsrMzRe9Vqh8pvrI3oiufku01Vt
VYJgp8B0krksL3K1lWsi+ylHLWq4uwYL82umq8DW4c4ugCPPJBl5IPfYpCJ+StvJP9p50C0aUEGk
3hR2UV2OQl9BWkkOyCZAiPIpFu3ZNEZe4pNaPdlDFVALhRUiB2VYvC0QykbEjivYft6sJhd/LBku
8mi8c+vhdLue/Mg8onynoDfbh0H6YMRkufvMnBDLjt1nLbayfRThTiebsxz3CR1rMvPzqDmUzkOt
FzvZkgfX3AoLzzzZoFZ6hyz1dC9bli0aDLMqVlfzZEsfw5XXtIAk56b84HHYWuZ752TIdE9qrG67
HN+MGfcOiLKK1K2AWr42h6haYv1rstzKbQRxauXAV5vqBcSkHAG0FMebtka+oYElppQ1zNSuTDEG
cfNjP+PreIE/eKpwHoTWZK8VnO8kV17z0YIfOVjvstWlU34wrE5fymbbBrNjKtm3a+x8wXCoTsjq
dXddMBV3mYItJuJe9bqxIyCOUYalYGAMCOxzcIug3VhYWSG3Fo4PVhOOZ50iH/UjVjoQAMhtAF7h
IUAT+t+vpkwVtZXyX00z1H4F/zFXBsvRLossDN3Mas3WNj2jp5uca89Kzk5VmadRXclu2XMba+cA
2cd9H280TNsXcvSPa9ziALil6A13+uaPuF6tQeMr/TYNFNGxVrajCQrfWG8bjSKJLPtf8y+3zk/g
Ez2w6y0V/ml+gLYBW2JkCySjo2iFh3fIure84NxPaYNR3a9WNqiVbJWqGyOsMawLpFvPELqclRDW
9N5n08may61Jpj21ZR2+ZY7br51Ki065ko6r2jE/utl6zdHNfo29ORyjuSmNjaKoeqwzYZ1klwHV
7ewHxp0cc50AOyDptlPn7VutgHVt8UGbhKu+5lD5zxSck0Wr9+prUaZkzhTNXMrRtjas+b4KNrZf
aa+lamBoWgtlJ0eLYOItPDnTaZgvNWnxve+m7oMcTOOdm3TOy++P62AV8kg/pI7ro4vYF2/th6v3
ymsyet09GaVv5izaP1mYMkZq065kUxlNDdZ0AeK90fI30fYfwlLEnnK2si6GxF6JvKf0OJkZgtCt
ZrPcG4tuESBvy6YTP0KcFcnG+r690tu9QV4PqH8KkajHBONohS10IT8a2JvMp8JtMF1pyKS5rkaB
rNDfpDnr1bwVTGu1hu1uk8SYP08ODUi5s0BUCvxX7Vkdu7VOW5lbcEbcHu088ZefsgfyVB5GsgdH
Vt4L2TJU9C628jRWyu8j6MLrVWTXp+wExS1gPFfdYpuHz6rBQ/eiDo55aVPMkFNd1TdFUoMbt+uM
PL8bi/21nYrk0DaTdpbRXVvUMAqWfgXKeSmKETGzXJyvoVkDHKZoqCPLWHlA8irfuFaWY8rJp9mp
8x31km+D25CoCfBFR7nnHLlJy/Iv4LWo+qm+09rYeZAhvmP465AfES9fSzz482EmtOz6ysQXdb6K
HGidyZstKNe3LtmvBSxM1x6VqbdmjMoNnIGAX6ecLjh09gvNR+s3yJKDjEijstzwffQPABymS6xi
4EJuPfv/iQhS2AlhyobbcjTuXVWsEqEBbLkeRzMM95aiPX1Cu1xP+SZs88zwj1e0i4SxJHaHhJQJ
n0zJNzz2k2fbAI1mIf300YSkuHPvo8ktFNLrrH1hbQq8xyN3j1iZdqwqK9/4eZQ+88z+NclGHLYx
vQ+3gr1WpCqm4+yu1n5pTqe+0H5N0hUrPVowSa5MfeS0ik1KgvrG0f+Tx6/N9H/J98dfM60WMfL8
fAOVE0+1auUFhfXadlCiTUPxP3SkkvkjkycHQHEqi8r56riKshhdv3jKOt4WgHBQp0s8JPad3t9h
gyru5ZXgA+E94jfqIQKgfCgC7VvRj9VFspuTuQtBlWuXtPKWUXOXbMlQ2aW3WFPV3Mqya0yz79mA
+yQMkY1MVGUy2dVZir7OuL+pO7GAu3ZOcfg1Shqxv+W++oLftMmSje9Wh9z29B4AoB0C+bxqc+Ct
Fu8wM95qSTd9470b4rzeTacwNfUH0UNzlQNhHAYQ/b340alDckuVaiB9wYzEw+kcYul72qNulkFk
3lWjHb417BQ0NKgWTZ1HmJ8b3UM1dXvJOu1m6mmOMw9p7CfZY5flU0Ip707yUMcYnRDo1NVBDpY9
QgBlaoqNnBi2Itzhtw5YdCbE8vR1jmaK4pqcixxHthZuhK1a5PyoQyXcX9PWvyn/SWN96r++B2tD
v/Zd8XQSZskT40czTs+ZApFJNEFwlocwVN7LMre2ty6WUcF5jDUET7Ic5Ax6AGAq1NxFp/xmF5cb
ysZqm/QQz4Zysr8T+Yft8TjrJ0ddT7nmrlBYiR7lIW142MVxFB3EnN2RfYmxs2q/ucjG6GvJMeit
H7c5o9m/COgdwT8xKgmLXpp0KYX2pkE0fAr1hAoB9BoE0QoWcKZVAHhseUyZavAED9XAzDZuyfzN
o8lYQiYxbNQkKHs20u6WtVwK5DJ3UFkZUKcVnfUzMU7lbAg0lJ2/aKzWfFFF2K9BCYiT6sDl0XO/
3aRBA9gy9O7QjNNXSVSNG31o4R+1VXxvT0DJ5pY85ElsLNqWCodsCiNyDzAci4VsylmarT8odSzO
squzgnbrlA54+/kiShNW2K7tR6+dHifNrp4ctSR9U+jr1tfHrXSdzBzrwUuV/pJMcUmlcdpJ10mv
iYeD1lCwks0ygatXzdK1/9dJTgJXb5zLRLdJGVVnXlW6tizR2cclF/yDdJ9GAS3c93qSAYKv8KZ2
6/oJ0rY9oYTzZ2xfd+F+QiVx6eOU8NQGloyNIpM0kGvzJES8VVmpoPbK7AGIorOO0F/cwKboePji
lRI7GIZsxeydkhh4iSeVvf+TbyTb1B/TjQLNc2EHDZXGP4P4qQ95TT7US63/XPb2WWqFWafhDKqS
risFmIBgn7674t2N9KWbAvuh6JEn9Yx4I7stJ4+OqRcMSwmDT8bIW9k1ZIffk9RKx0w0w6BOm6I/
J8koJ0E1S04KzVJbJmo3HAMBgF4bEHzF9oRUfhE/VTM/L81SY2dQar10MI5ZUxGC7MJCo7D53VV7
Y1ljJnyf6yHPbz3PNgYMq9euc196xa9/8m4md9eOb+6AwW9c1fqxCA1MasE/rSL8ir7NH0xVrt2J
ghe6SGM4TG6Rri1NHV7HLsZ4oASorQ8ZEnk2Fi9prXYHOTp1KACZoe+d5Wip+ofa1Z2LHLS3xTg0
yHxX8SNr8b0MMcs6vgsitLbEfPkprbVD5rFlk1Pkhwetqi9LM9uZTmJ8LTzk1GdTSsdqP2IKyy+5
k6Hi4gnj0Cr4T0UQble/Q/uxET89QgVZk7+Gikz9dNXfoVHf/rqq0vWzTp796aoZ2r+6HhePGFnk
G73JlC1ZSTysQa3qQVi8gqUyjtiq/w9j57UcN7Ks6ydCBLy5bcduNptG5FAj3SA0M2vgvcfT7w8J
jsDRWfvEDkUgUFVZaFJEA1WZvzEwGhyqb1nSkdUNw/QRTZzslZv4SeK36eFAGGr0/3V6bY8f0w3T
SmW6XNb3HLhWCZTwpjjk7fihMSLCIZ7RuRh5pq/SanTfNECyEBJVBqyNbrjKQGvPkJTGosWDeuIb
2Ev7IxBHPlQTXj9Nljk/r/DLR+q4kh4C0HDrz2JmUP9mKv67eJyppkdmi7rer6fJWAw7rGjNg4xn
mhJc5WzW9Y+zre/TbBn2XDQFPt5X4GYPlZtPj4kfeNgwa0dpbQcLiPwjbNzymNrGxBOKWLDCfIfk
1KlgT1pTeOF+mh4/TYt9hD3cgUwzUCl5D/sjGjUeShMnacqAoNYxpP88sL6X84a9iZfCMPq0X5VO
NzL903ZZuYS7XPv/MCDBEU+50cuUa6b71U1JWSGVoX4vLTnkakF5dRmUQzMFPTZpqnn4ZSA31eom
fQkXPiOp/IpMFPXYtoBps5PJfYHVyuTGqC0uVa/tsNW/BrugzLW1txiYp0hLh3G9TlbqqjnB1EY6
ZrGildUE8kmLic+ysMhy/kq1EZLwkAWIdOaKk8HXqRtsr7XUX2f2fpHcm0N/gmzbUKbDF0bMYVYL
GB9qVqhm4b1T9Zn+IMOrmcw6XpfRYwfFGvewVA+B+ucxG88I0wyDzOYVoJZn7/2OXhmqkCgpY9we
uq7ygYMs4RKok6u8FGO9s8ahtU+SXTeVBrVPpA5OknEHHT11O6eJVGDPS+J9C0p7m6Awdwoce+sf
aaUkyNQYmJXFHrvhudV/25oibS3NzIPEqC+clm1UpK235urvGoWg1nPyKEhqFrn7BWpr+u5+se2h
edcyp/sSt9VdacbNO3n4GOts7/d1TLWXH8RU+TUYnNFPuKTUREhcMbMJDNAJ48gqaRktRzIuij70
dzJaJi7PPmdi6bCM5gYmQGHodw8yCpvkHfnEHoExBhcJevnBYqPwLnOtDB+iXFKDjboGuc3IT45r
cxHm+tDoWkac0vwYKSMNFCi/6Ufnr0Je24gUfuVq//VCMjKT5dyvnllKDPMeV2tT/+Gp7stk20Bh
arc8GBO6ktKEk2Q+Z43lnmOUaHbG0pQBNVU7uP1/SmMLxQr1Hfiqcy9d42xhnmjjMWOR4TsD7fWv
9uD6V90qEVA04gF4BEkwiOkjRshLH6qfF9Uq/0L9ZS9AHlXJlSubO8RfFgBPOiPe6fRs7pDoMb7m
9vhHaWnGU6u25W/LpKFqm709tuWrVaoH3x2LHxVY5b2GsNuyeACWR4X4pLMnfVNjN9xh2+MuChyE
THZHzhQ3F/x/my8wddhVIkoZwSw/FtXQn/sJw/kGgaQuLNOvda/E1zi2w4P0y/QEBk3uxDrizc2i
uByOATLUFnJr2N4iZuak87vv2fZjX+n3sVponAD28wctOWtRAr1d0rc/R31QZa9o9SbneRmV4MAa
G5YeIy1eyGEcQ3F6V+oB/j8naw9DYbP0fI4ZAEof+1TBiSRTxmeSNSklEF8DHg15hH09rK9kjn/v
QnV8dis/83c16PTY0OOb9FkVpQvgL9eevNzR8Q2VBcw/Vca1WGai8sni9rL1xzwxbhAlMQKmDLn1
O353mMASzViyBx1yXVliJqc2YPee5mOF+os675oF0vJfIhYbxRcfH4stQjNRAtfTUEPYN6tufY32
wU9iqBA+E7/wj2gb6Su7dGOHWnHwpxq100VIpNJP5X4CFpOHj7FZ/BX1+vyDjSsEqrIqno2gVx6C
WHH21LHmH/4wXMakHNFfxuDFMFLvVFtO/c3Vx50EKCF21mVUh1dSLeoXLYifOtmzgbQBoV1V3avm
Vz9EqgAye8MSX8leypgymG+iRdcuGgaD8iVxQv27bgbesexH74KU+d3qY58a1M8pOw17JCfSb1kH
hF+UmckWmqXp/W3V2e99Zja/Ny0CEhnZnRckNhIwbRYsd72zr7GKXUznefaq8FyOCRqvxYz2IiXn
13zU64NiJfYpXPajJtJiz5Uqqs3VLY2H9thZ1hkOcxfuvdGfbw4yIlAU4f5Bt/mvTbfVTwOvmd8S
wKIIEvvzHQCY5HuOlFSCCTfp0ZSlNZqf0s3NGFL3+f5L9HKPUmF9VSCg7oesflKtEP/z0e88oB08
1Ne2abIXwwyrP28AjDgojjpOcE/S1YxWcFsukKmxsksUXb3zJj17Dha3TyBrb27HVzbVmnztSvS+
P7sDCnH+mFOR5NuZAJ1AVWd50cekAHGiUY7S3AakGaEAh0aWp52GsgmfYhY3O2yLoB7rFAqMDCiT
NN0Kl2wl0acHvCiMr5n510y24d3LtaNtB1aDGFCkIfcOfXKcEiAn2OvcSdNS+4++fOnzl5CoUY86
ub7DsDjftoPiw71CX8BNLPNV+pAVrZXG/SI99eDyIC3YJVpF+Kz1ffgAF6y+t4GbIRlRTt8tO75v
4yG8a0yqfO/NgIKEruL7CohhukPINkIDVlf3sxH338I6eU6zwPx7jKO9Hnr+n/7Yoc/VhOZbpZTj
0bdhmhiOGe3zpsWj0ywfY9XGZYzSRLILfKO5ek7YvwataZ2HSi32fgkyej8AHx1A27+kmd2/Qv00
Dp7lwPgLYaMMITohy6V8vMR3gw8XciMPRHbgHnGjGfZCDJCBlWkw2c4xcEa+TbzDb5k37lFS57XV
ZJAuIb7710/tWvUpK9jJnfTJwSo9vLISbhC99J+82eJx2lnlfWjN3wMrmZ6dvuSB6w7aKSTtdJOI
NaxmxxKnuYvVLHGDHel3saniWawH/dXpUale7ke5DeX2jE3WMYmeOCTw/7k1wZx116zJnyRi63dj
Td3FIHvXO1sGBtNKrpN+9iLtnrx6cKv0xX4yW9RpRxB4lGP1briQ57+XPjkky+h/CxmoFT6ASGep
GFOuV4vHlcOiIR/1AE5v13fhHxB0tFMZ6eWiiBP8huy8h78RCdoYsea3flrYQbn9Hi4tqpHpFxda
koxJvD7+aaKF/dqEg/LmTOlTjq7/kww5DVIHuY46s4SrJvV2e8g9AP9cS9WgsdqLKJ+MTnYWnt3M
KQ/KSCbyQ1BknuoQ5aQcwwYFL5ZDrPbBoYJqfEPx31gPCKbgb6e42SM+FNNFBvxGNW5bnBsCmjUq
9X6N3eYGbXHX5tZVCqhqqZIGcnwePEtF1hnjuzprQWWojsMj1wR2TfcYtfpt7vtiJ80ZbeZz1GEz
IM10BKypjHkOSCPTHi0bbI1ftcVO1vcsc5GnSckDTjbE57W5LfA/tT/tD9ZTuEG4BuvWFcuo5EEO
ZhpNzc4dKwpBbYvgmbRlaOaNRKWzd81jFTvmnaelkOVw/buK3VYYwVgC7RPvpDk48AARLXcu/b07
jzPG3on5GOdlYOwKHFUAKvG+kc4gZqRmN/8ItKK4rabZI6kd9kCl72Di5ryEi5TwtNQS5CyWWoK0
11PprUUfGNz+eLfM0SnVHT6YynEYgrDgeZdj8vleoxxy5/ild0yXJi7M6cGfsuoy8SV+xyA+X+pU
802afYMXHWipL6WLKITX4Am6TJrsunoKovC7BEGzRwt9+YAQUbhLAdL55AEHwnakym96g3LsPmpq
CyZA91WQdcpglYc+8rtzD+sM1Rf/o7mNFrXenQGHBvs8qXgZTF5tn2VhF+kPaKroT+uybhi0YM8X
sL6TNdzHQs7pz1bddTuZ0C/LQRlgamwlBl+nZfUHDiDYl3NSwyKrCmRqWH2ffRK5O0dWjC5Ppadp
uuZ2zYOsb6jG4l6OU2B3sLIpuRMzc1MfXPIj4BEMsTOn/oH/QhEcHTUNmNpH54W/jEHo8hHyU+R/
11Bon9cPMQqy5Y6Fpbn8mPIDb7PWHxRjUB6Wf/K9LNffQ6KC3rYowIbm+pvLdEpj0dmzmpfU7C4x
RCRe2IsMnijiieQdfgy7BMrbQwHP/h99vCWQzb1yiBR32BtgWc6R0xlkU0sFUbAoDaCgGUp5aRZc
5NaUP1feOeY6KjjJrSmjW7DNK/Sr67vfO69y0OhoTr5lYq9hWMmpHGb/D3CMrOeAEUEkhz9U22bz
iDJtdNErN74U3VA96qGLV0Fsem9B6wCVxr3uovspWGgb5riZuPFNoKO+rSY84dLkJmhRGZXmvGAv
AofRLdgK1BeIk9h+N9YTgu31C9vE77LraclUANoIsos9lNW3wb6njse7DQXQ4SBdJd6bO8OO7Yuu
pO5R65y+uIPfhQluRtmbTfvEHB/u4FTjWyM3ltwF6XBAsjb+uA1wtnEpPOXzp9tYAQXMpoxpWh0c
Q7WAew76PgsPVuUk52QCC89rXEdWi/UL0mHzwEOz0kHToJaEIF73UJv6DbRDe4pA6K+7GTVKgQKS
S4di6lf+eW3HeRc9ghUnoQvKcu2TiXCTrtH0I1sELETKYjK6r1MHqFRaQKqblyyovuZjXF1XOQyn
Bom2NH1FSy+Iw6kAdhCaAdzduodMKdWdIAZ+BQ+APEKPx+2M+egOqJBGdXVuwwJUuF9jS5Lpinrs
UbD7kjS++sWBsKu5Pd4hS2soeYIpho6SXwFcZN+GdbfjSa1cAoogX6LcdB6X6+VY0R+cYcDR44B3
AgC3xFGf2RzAGdP6NzlAgT31seo9S8sxLX2nxK56L81gUq2j2Vb+UZp5XXX3szHzHfbC4U1vmuYU
D415r2MK98T6N9iPIZluoGEJGGf65ABgUT8WkTrsNU2Ln5rYxm2FZeZw6aPuq/RtwYGidI9Zzdvc
snmnD8kTsOrxfp1EfkB7SLC9E1RRP47mfWEpwcoaE3iQNFeQUWN/Hm3+3eyWZolm8j43nPIh8bVk
fqeeqR1RuONdr/jkVtDdWdSMfOdULppL26FbBJoSMDYnAGU97y5GFbWmxC+n5qDaN+vxU490yyy5
pjrB19EGihuQmcEDZYl/i0Lbu2FRpeNgUlEXlxHpTBWFoDpBCgNS2NUo51bl60R4G4XDAQiRAuym
927bdWTUVFm68kZGh4zYT5eS08pvq13okCGWpsydyuZsK0ZzZ04ejDqnQRaSOoJtttmlsWz/UC9G
S/4AfmdAYeFeN1v2bNMYrc/69QGett2eP1T3KN98OaiJN/C1KMfT+h6LvKDj8Ur1Ngrzrx8y+myD
rFtpatkeTG5+7haQkhwgVZL8mV/SvGu/JJVTILavw89eAhIqdg9V17uUROfwUk2W8sVq22TJBWV/
Bor+PIPve7eKPL4rEM5Oc8+9U6K2ucXsg49TapvgMCx7UU7pf9hNd78+p/UYT+QsbP5qcGKBvcs1
wlZdfOqN5qlL+XINiUrtwVawvXdQxaqSGKtiFevg1OvAh1ouFLI6de8zChJ33eCrL3DxWrxbvez7
YEQ32UG1aFgUJnkRSwcXBmbwmzq0zVFJAn43J5turu4N58Cc64cZeM7c1aepzQzWxKDFl4LJeiZN
Gfilr/RtBe0r/kDbQKXUPn/55Qoyj6Iy7e2y27WHko/1zfS8DcplNHVQ753m7zLA2DhbHI+7xd14
7r32LpsGdHD/1d8HI+tJCSn8bJEbzN6cOIhuZp/2l5kMNUtCSizSJ4eC/eBNztLYM7AcHL5J61Pc
FqIMVFMTtUIb5ZfLbNeyAs852HpfkLfjg7eBX5ra1Br7zlHKwzagBkO0N5PMPFCV8EECROio4yOE
5oWOaoHumfcyIAcVlgJC+HKUDmsJlDOeMMW1Qi7bnew9PO1+b6lsoAvsxwEKLCo6m0aHnP3vQh0y
jOzfh/THNm+bQuo72pchmFS7Kvdmwb0eNGiGLnS+gOTvi+lcYiVB83WGqhdZZn7VYv+HtKQ/1FX1
pCPvd5A+OcxZ2u6BiUwAWbmO9GXwBuXSWPIFO8cFpDCdLMt372ER1Fe/pBSsz2wG2NaZj+Jz5QHm
wVIkGU6WjJC2jx5mXQWweu0s7E6q+NEsSQGs+OJc/XscO1azC8s+1fUBBrTfrshkzXfmc6ZjwiKj
lHKLR91T1pnxwuGP+psWWcahLwv3gF9X/2jbVv+I2uXwaMbmfxzXys/SZS796+ASlpbH0taCNXKb
2LPAOatj+btcQfP5t5NJPqW/g53NyWG7htK9Y53Cin7ZQ+0npUQgxMCyOLfQC8kb/6xNGhiQQm1I
vxru3jBeZCHZF+aeDXDyKlsGn5tSWn6vuDtTC0z+i0e9rfYBmsOQXYbRW0+p46OxJb3raRPr+lH1
ahSNtyjKjM2Vped0Nnqj2G8w9C7X+1OOrcLeyAA5bAN6jrlSWFa3Nuxeew2+nZQVh9aBZjPBWVVD
fZVO2/q1yvAelEhb+6UYKIXEn/3S1dYjCq8lkLatVNuz7nWg6uAGlvmPW//UU00BqjMetz4J0dGo
AdyjfNv6PZcEEc4lGt+rBR+LzryObFqefLM9fJKz2h1vpeaYV3NWjKOfjjMqpem7SRbxryV0Aft8
Ch38xLoC0fwIRYPsvSwMW0IDkNUnvhll/47hXlxpxYNgzQSRBp/mbnQq+/bvLlNhiSDIM+m3VG+N
2rp+TtxAakuXTJxT7FTCui+P0wgcdTcpY3UZVfVxs0ABaDzeREFM+rzEri6dNXE3UydeZ8mpHKoq
qi+jPzzWi6bY1p9gj3GFB3hQaj1Vd37Rh48zu65Da5Td5053GXEVMzxHffrXGo3QzuKivAhz+S18
biI8IESPYZQiKCoTlkPrpb9rLIPPW3/sZ/2pXLICYxcUt7ktQTcpxX5qSK8fpM9L4sX0E6jCvrGq
CFUAAtfOrOaFsysmRE1VJgV6niZ3Mi6HIQDpDvEGPXV4ubdt4GO2WXnnfPCh3gT7JAqSG/nm5Fb2
4Ujl92c7djEZgyBR7FqvTG4yMFohDAU57bt8kdOCobVOrJegKU/y9qAv3yKkCy5+CidovaQrp0qz
/J7/+lh0H+qsqO97CtHXSZ2zazeF2VWaciZ9LFHQg/pvMXhnkD83WnDPXCAaDeLkdLuC7mou8u5m
TrHLRrB8HrSr2jfdY5HCcRyyNPmjAV7qNn70l5V7Nho+avlCnaS5kMjN72y90N8iJ/1LIuzcv5Z6
lvyOFDlKNKyBJOcxLnpVyOLg08WeWv93U12aoDA+Rj3D/Qg27Lq/oBSq8x2OXD0+aqDO713EsO7K
vByA56VU2SIj+K4Ozs2ySElHrbK30Rv7s020Ef/wvHyrMCw/Tl3qPehTBVBgvV5j1OW+VwGquumy
m4rR0BWpXeljQ1Wh47DsNMclRqlor7q8S2BTgxKQvlxiZA7pI6zSV7FVi/LkPvWaUDlQk9R3IAKV
k77sfiK/Ym+0nE3oHx4TP3I/Ag3kRs+qPv3JIv8jROLUotFvUZ8BA7R6cyd9cojZrWZtn1+lFc06
9NMmtY9tC61uBFP10EUR642ivWAHg6nLzy6JkEGMSTLK4l8y1jynzLPMwzySZ9ibHcqfpja+lAvr
Zmy6xTABTCXU8e/Qj/R95ATVc9XipTmoCB/4XYNtSRQ5+yCN3G+kUBHZC/z/gNY7BMn0kM9KjVM3
xNSwqMdb11coGAqLNUarKyrzZvnS/dMngXJQBv1d5m6M13XuepkMIZTlyupccrfBLtsLDkMQG0NS
feA/pY8dg8PqHf4caI4N0rE15Uz9HPUJ2bGFoX23XUc+I0qQSY0GfT56UjQbwfNf2LHY7Db4hTs1
3CckAa/S2n4PULbzPZzmPyPzIdL14r2p+ujZzJuvWewWXxPy5ZcAwMwBhG3x1W5GBSRuDkF6aXZW
E+909iWP0nTCG4ujmPKao+zQZEUKz4qsO9Fq0iYLy4ja/sIzXHnyy+xv6e5hM57Gn1HIEn2K0ob4
U5TdkgWOPG/6nRfgDUzyx7U6I/hb9J/Wa+mjeioNH7OiysjeCoxZD2YWxnetV2UokPnhfZQVLoBy
Rvuucl48TBhlMFi6Urd9dx1yOGX1nxaYxV2R5MNdBxP8rTHnYNcvyuXTGKI5E2u/Q1Yvj/NchQ+F
FkRAxlr+o+xx+gFtYQ1FKgDF0CQ3X6beBAbaNT4LtWUx5sZ9uquWuhdsTcDUIeK5U4pPq5ujFFz8
HaCziLNq/1IkYXgcB+/jbP55to1uZ0gUDS8jqPbj/yGumEBB8Bq+8zOz1L+6Y7ynKjSBZQT7rSIB
sY/RM/rWa9mXFSfvVXezM/Z/50PzvVYwY9ND3wVXEbjPJXrv+GZDI8UaIEK3kOsUilrtzGyx6W0x
59jVPTDep85+XYvMPTtky+xaVEOT5qHzuuY35IVOrOwx7hzM7q43a/3kAo/7toCW2soL3iK0qW92
7VPsWvrVdOatPlUVcNpiuBjYprzMU/6gF5X1briR+oAi+yIwbJB3n4rhjK4p6OClic0nrBelMO4k
eKoGqrQ2ji0yGpTjl7wPu2cZNPVTxx/+vekL7Krc8A1ZafXB7Ce3YCXQX8be4UWUe+qDbZhzR4kc
tO9c10rVHgrIS9NfQTLWx0BVz0Wd66fWgM2XelhqQQDTdlHiZG+2Zo1fqjzbyaBI40CD+WEFZFil
S/PAHdZzwA7cDE592VS/Z2zd3LqfvoPDZSnh69aV3Ejz1IwT2y3XD04GRJPjSsAZU5LMJFNfNy0R
oeeUVk/J/ae+CImxU44Q4v1nwRAJtPps2Cd9amCfY4GUWw4yz0991jAUVi126diYHoqhsd4MW1Ou
g5WWmFJY1lteN/MzcoFnaSkRXZhPF1E3v0qPmsVvKk6ggMYZ0jXEUhw7LO7lWlpPOrLGN/AkTfmk
NoygO2FlR0Uxzm31OFEu3kyaEjw9MzZcYOeKLJ1P0N3qB2BULsJpizoQ3rlLvXgZH90alfClU4Ji
BY7MSV3a0ql38UfMOmeLzFObRM+c3OGtl1zTXu9bKt6czgH3I6BA7aL3ZXw2lZymjMjByy3TO2um
7pxVivNh1c1XOB4YjMsplGSYfVqPj3ac1Zdfhz9FrqdD5Ci8Hqdpt7b9wZivaDVMyl5O/Qr7C0y8
Lrn10/bSGPIiPBRpDdit0VHUW0peVFnLcDXSlLYc1kg5rXuIa2Yzxzsh2kgfmqduc0K64B9CRACL
e8WgdUo8n90p+S5IsV+EQ/RGnWRwxZZtoz8HNvjZNhhm7nRO4/z7aiUpF5Y4T9Exdcla7gPUrMAH
sexXO/Q/yZ8pydFtUr47TXczRs18UtvAeoKplpN8Kh/XCN1JghOW79N+C3G1ynzaLoXawR6YxcGa
M7b0ox7dm+QYdt6k9G/O4KTPcTFfZFC6urE4up7dvFTx3L95gY1MjAexSganIRuPBfoFp25Uh8de
h3hm2ot8mJeERyl1459aPAJ9JZmwnFnpQzBG0H72wZg7T+Ky0nvAYoZy8hAKQx9M7FcCr0RnUff0
8xoiAzsv64b7DxuIyQm1S4+ZsaiOxQkJ9SJI3L00DTsZD3ER1Ouo2qfPvj1oL0Wk6C9muXBvnH/0
nf0QkYdFitHsQ2SOFn1nafZzO2HEBzF0gOyPzjZS0GF+FCnoNXSC/gIQf/rdDZHqNDTLJxdJ2C9X
XMLwQJp+34SlSw0RICO2+b6hsp4NSnUzLcN6xdYrgWRN9UhoFn2HMCYqMetgsLApbHd4L7uyvkmA
xIMBBEC70DKQMDAfvXm4IclsvUqXNpE48bRw1xRcOlxwFny3p2eohCaaeqjo+AsSQw6mqjmXLon+
s3XJGXpHh8bs/Ju05Boln7S3nIV9sVxNBnDfcy5Wo/wlXRL2c7oxkZhfPxhR5EIr6xXGjPCTjX4h
nFABJK845A3NrJZJ9TDpXz8hkzeAc7JAnRG0QUHfr7O7de6GdU4yCrAlNwYQKbK+Sf4QabN2LUoP
RZJ0SQtr3jVZumRcvEC9YgYHL20GVbc6WfUfvDK061os89367ZdmZ0AiXUerIX/rDCe5pKOhvzQd
LJxyAcNLbbGsuLsaJ/pXs4a3I6VGCZZRKTXWS7DMRY3Q/6JqWCADbgNgQUEN1YYo+r6kUGBexOZN
bUZtOkx2m7M6Dip28IwoiN1Pu3VO1vh7VHA1SbusczJWVvswqxEBvpRR8SoZpKTvIOikSXxaedVb
W3JREiNnuT3Ve3Zd0UegtGWiDG+ZK2jUAN4kdWSnZGdLl2LQKj8kckS+arkPvubm94hFnRIRLBo8
9ctC6T0bIktkWrirrfPQYrsA3LuX1I4kc9KmNeBHlt15S/dU8fjRF1ox207NXu6uLuzOirm0m5/j
nWbT3q7xa3vlOWaIiNmhZ5xKiwVS2brvfofPrBxCsuGPiuI6j5MePjWmVt9jTYcOagb87XHCaOXo
auSnJVj65KwpSK5G4902Xc7W6zaIt7BVrE9JRVIRxAofJh+NOtl773VP2aCaQ3hoytLAqM4KShJ+
aXHlr1Vc5Ww7VL4Xfgz/ElPbNSNBryX3/SKyuFxhCzEiTNL0Jn2Qd9P2gupa51VVg+LyyRlZRpcB
gyTO5QNkvQC3fw7gDPfPjO1SCqAImSHvRXQHinOtAxwcCs3HlTyJ8F3u0t/mCo0o8miPTocW/5yq
+hes6PZaH2oYw+WXJUP7JpFVQ34wmbMXaYHE+ZqNZb3Ow1AEnXBkZK4yiAHUgLIOmo1y1c4KnYPb
Iyogo0qFgL234KKkqZuoQycmiruF/EBRheCVXrM7XJry49YzqsuhO6P5FOUP8J1AGiHHFl8734Bq
kPnzPx1uM/7hQys8fQrSfDW+ru010vN54+6xQovJcanV3tFz86FqR/PBTDHmiyjiFEtLUzR+LfDT
/5xKjA7+Ht3oNjpKc5s8NWXU77ZOL672gA2Cq3Sto1u0ogL1UzyN2//OmUhSetivPYSO2iMe5/fr
2dZnNjV8JifFKDrO8Xr7XwNlstlfKfDhYLRcaUBo5DIpzYRaf4ewlGVdQpL8E7IQCb4Mlj2sh5+j
vsZrjBoVA7EEggS9wkh/4AFhNCfEQhtYLUX46tp/6EWsvQg8t9S6/KTC3DzImBy88k91CZAG2rAf
ARIfaP1vdki2tz0sHPHd9lu3eLEczC7DF2757wBli+jx9l8hge7ym8nZrLs7HX2D+61/nbG1tSE4
1EGWfBlsV5vO3tRXlzafX3pl4b4ZzWM61dnvaYYzYKQF3oPjBO2D2xb1sZjxsiwRIuvRxtkb+I7f
SteyvvST/YqAs/ONUmsAJmZ2LwN8/68YVO2aeXa+ZUU33mVUSsAdEGaDq/NyzG66TNPu4UhjUr+E
RYX2vbBQn0TvlkSmjtKRxEPljFFaTIYb9jmHyQID3vvRdaXWfDrtRi/clwpiOdK5QuvAN8efQ9de
FkDjMRlU5WyYGAkO8BBOxlI0V9T2b1fV/SctrJ0v5IhurtfVL42D2uktcCMfJk1mP8wZ6AbgXjDk
pzF+baLc3RmeWhwxRpzzexVv4dOKTuj9ierXaHxV9d0EsfJr7CQxSkW42ZJwNb4abeWeOpCqpK5p
BoMx7GwNd6Ahtiip8XI/TrGx8O5J6Yadi/VUjBAY9nIuRu7BLin5/5o80gsIeu2aqq75ODM49p0R
P3lOGpxjSjf3WuhaV/B7yZ0PVnxhmdQHxDed3xDoaFFcthW4Ybl1gBhtsRbpyZ5WGtkvJFxwBJNT
OcSNXrFH8qPD1idzIsczdlXldnsfo+jnIdH0x54n0YaWlbNB9cPDgIcke/t/YLS9VumPAyLV0rVB
ZpUpjj7Fog1sXirwB2fRnwsKHJO9cHrYBOumaFG2Mztcdiak5nGt7231IONR5QOJDJ2/f9G4k2Y6
x9kxm2ocWDc4iIA/PBT19mC8u6M05bDGTF1YLNDAH63dmD2JHMAkoa3v/QW+kVaApWP20CJQKof8
a5r76vPWYQFdmapeIaOBHKooniLwMO9DX53WeeaiiQrQ0T7pYd/BqaEpfZmZVtfEUV6lS6bCN/ye
mTGyRFkAajx0lfcBGfrTPHXNSZqdDs666lFgkKbbaL8ZmR89S8v7guCy+Z74Vfecad1rbXXKe9yM
3r1cD7EU1MpCRPWT4WVuevXP5aQogvVk/H96/j8xwdC0v0fk0GY3QIM/rt5tAIBHA7r8Q2oN+YOb
RODDAGP91rjhn4OHjL8Bdxkl8OqPLqcsPht+gK1RD50wmPWz33QoABdKszfRZv5RcmeHVdL9J6r9
77Wbd49GB+p6ctmEx66e/fBhfGPuZFhPis0uSo0cQCMYAf5QA/s3H/w8Clc9ehTuYr5Tp/mPKTIP
I1CyrzbVxbMFRvauQu3hm2k9ywVrRXWO5pwPF9S6x9/iEHLb8kGlagSon9QdHojV+GJ7QLI9JKLe
kmC8tLZhn8PQbnZTOrKVbTrQPp1iHuXPKfeE/HXZdJ/yuDNv6996uVesaOgQyhv189ZXh0lwNCeq
8Kpcrv55eWueKfT40WX1H9pqjfEAy8udtTupHG79a5lxGR0mEq0yGnTmE7Cr4tAEanmb0nA8xmlh
vjkFdn6qHgd/ZWQYeSCZf89N+hyUXvfN0E11n7N4eqFWAfKZr8h9Z5vJPjE0/cm0/GwX9qb7FoDu
OcbenD1kVRY9IHajHF3V0d8Kt6IKXFXOf4IDMkbZb6idPHpL0tBfsolzi25VRHLx6LYpOUTfzbR1
BEV12o5EdosYyhK0TSRP1MOlrMy7RdZnK81Nnp1c2lGFtUTZbau1lXNJKWuLk5EtRpoYwP5TzNsq
fDKSU5DbAXj4NoxtsBfwhcAwMr5Ch8nNQ76jFuy6vCjxC0d57l5iBM1RJSoYTTt5lq4xaprbRFIO
xzwHMxXeN2dePwF+EGVyp5ha9ZgXat7/pcSK/t3I9P6IpWIIG2synuVQwtu86Vl+VyMht3ZJf+pM
9xUrvIdoUdOWLtvESBnvCaTLlukyUHlJeyeX5FGGeQg8tGD0HXdXusORjHh7Q+Aqe54WXf9h8ptT
T65130Vj9rwN/DtWBlUDcKCPOctewrQ+h66oJPMDIosLZ8T+q1jUcwbFLBGVU/q7POz7i9GM1XPi
knRPUR78ojraaz/U3n3tNXq+cyoPUkMzOv5RbdV/TiVg7f0f0q5sSU5c234REYAEgtec56kml1+I
Kg8gJgECMXz9WSjdxl3H7uh7zwuBpI0yKysTpL3XoAPusTWSoSiQxmqhO3VQGQSVM4cVuNimkH2p
owTwPat0gkPhPYBX5R/hjuYfuxBeuQsyiqv2Fh76OSvgFlF1ZbsZSPlJB/ooTgOCMU7QVd4+rGoO
470xLu1bvnQIPiQdM4BIiedX3u0MJzdXFSit4yKlfc0VhzZonH3pIIcFTfA8uzDoQcCPNNTLmHuE
Bs+5zPo1ogAmeEYAg4+Y4p84o82oqO0fYd3bPns+NBnQjQc9tMMt6Nt5tc8/BcrpF6XfNVs96thk
i+9W+dCkjXlpaPxJCM4/waXLWhfMA3XbgRHjD0FGi+9bJsNzVdrJwas6b0GxE35TwNppQSYDVDfs
iiPwPHH/WGpvvKrhgOvG7IQ/Gr5KcfjStMDCWiMD2XSSD2O1UbPTP10Hb452ZWEtDgdAJk4RDc91
yD3k7zpxcu1MnHS/Pvv7YJj5EWBBY8g4ANkcb1uPV02XtjKzNl2XvrIcSjStVUDOHegIf8RERCSG
rdV4BtFUMPNk5C8+DOhg3opmDSukZDZdMc0y/n2HJPs29eALoSwkmdPbUNXFFgpqYlFUgdjCuREi
mUkynCOZ2+tBFvG+6FW9T8yiWXfwBYfmIURwTfwlT2YMi22vV+1bEedH2JCMcrLPJcw1wlnlJOci
N8M3GNPZMxcI+EdFwW8BNhl74mqm7MA63w/StM/wlesXht3QxYeBBAhwUCqQT+GGT1yQy8ZoL16S
Fvi9e1+oAnLwoMIKhVP7zMwBNgWJUfGNfiXd2ZPsC/A4xRzgaUDQDJ40pwDvq87p6d6VBh4EOWRa
LGIeDrBjQROC8D3EoqEDh+Vx2gMeNoJpLDv4Aii4jXv92GoFdnPTAw9WEl9IAiyT7tIXTA/CmKYv
XpiUa522j4j9nVswG9YtJACxLtan0+GjuFacyx+VO1bfqlEGyIH1pEi5+5a5JrIehtNeqec56x7q
qlt3aNgJAFiJPaBXfWpr4wp3qABW2QHdhgBD5bJVXwxoZ48boPLR9mGAqGBCdTB9Ze9gLwWGSRrU
VyTZocYA0cTXMMshC0jJ9xguABDfvqVVZx9bbT+huDX70JRllK99086QUYCgeoz0/KYeb+n6vhyP
ppTSok/6Bj/d1qdYPTDFQu3pSbemfh2bcPhIehzeS0crgHwS1AHgS5NFw5yVoFHpJrMGfpAs/KZb
PVhgD2Cv3+rY7I8qyNUDcbJ4zUAPh7I8BpWbd7c4vI954ELNB0A+10ZK3DOMwRaTPm4gHTAme9ef
o8ZvpuCFjI5+VWLuyq6qb4N67p2oPiVDCLFhGvAN0rbwKY5sgObGvmnAxYJnVpXVj756PCtzwjcR
HL9nUzAeFl6QdAcNXWqE48LFJ/x8Rzx9gDNpYJMcQvznouCOf+o1fgoJiCXWk/lMV90NNzHAxhyS
WS9yBiXexwLAhAcHdb3HsIWNqT/E5l6HdjTxQVYwrJHuYy9hFess9T/FNdUzcwe10y19AADG2gQu
/qrpX9wbK1/2IRQEHDw9tr8AEoFDBYvWApjrjlqMEihnzcgIU9RYRot1LN4iQ8lgxNEOu5Jm5tyD
GOQauhDwDmJQFM6sqruA0V3fzILyXc1C/KoSE02/p+cigBoGrwG4moBx+pc66N+xU8tyhepGC/uS
n7/r+/JVD+krHQuS1YkDquBYNDaH5nvn1O1BV4ghW1stY4+Ke4G5SkSyB70WpKyx3lwJiF9ZwV6k
bnJFCWjRwA0NqCCWBossjwBZ+omNnVCyaX/rhO0cNWQWiaVorbTOGJayxAKZKx0tSTTZNzvYQT08
6A4jNZN540nI3I7jAedY34zhNtSdQHkfC9HjY4mNh7L2cmhcLtOkc460F3hm6S59SOHhPPbrRggf
5zt0oPLxayrCfj8dBlWAOBaTbi+qRpSgDqLtthVEuwux03G6a7pCn/mdiUpScWol4fuGRSVwoBAf
b4CYgiVMHn2K8uwzwGEtPucf9CnKqltHs/Y18kYGXhAmt67q+5WyIojL1w3f177a1CWlM5icQ2xo
PKQgzZwMxYJVxQvrPqD79KhwvP7UwHmIw5N5obtq30FmDJX4taB+vgE1CBZbjqyuIqBwOm5Rt76X
TnQ7qYq/2nHV5jvdZiUQVPNsjNdtObKUSqrgNCLDctWbKKFQRwWv0isg5gk9xjhVOx8VhM+dHHVJ
IJd96cRgwccOhsoGHfjl7xd1o/LjeFGGnN7nYbzI/81FHdS5YZUQ11AmRQa8sg37hEzdvCzgf2La
OdL2MTaREGEIjyAuYU84Hho/BWDbDZPN1BcCngjBoqpd6D49gQOK1lY5YHWX435S91n5aDHKUESQ
sFAAkRYHfaYPYUZg2eiWeGJY5o8BqwtNwBn+aiKnOCoPt6PTC67VAzpkmqVwsnRWUwA7p74PsxSy
hbBIUYPn/9fE0yQsbD3QaA9Tj55neq9lZSRbTobLh/6kxeZ/KOJ4W47/UeqOoBRwXe7/by/ofm0S
bGbatmpOOraxv/WkTa8AJapdAQLs7O6XGbjQrONUMXAn4bfp2l11IUY3v/tftuAUrloq2WIy0ASV
awehxOKEzbR5w15mS0TqbO8QCQ2euCMwyoWAFNEdWVG1FVIFvrUZLA6Nqcy3ZrFV27CSrfvTdBha
0p8EW5a+4Ccdqsd09wCs0DouQRaZ4jmsD20AzjEd9zPgY8brp2E9Qxet9HRTtz4TVvXrdB9ebJoS
qPwLfhPx7l5Zij2fbQ1Obh+qU7oWBTDoLdUBY3VrKk81CTWWYeRn86mcNY3eq1VTW5fG+BhNmsBY
6hfSo6yaQ/Q7uBhu8O6mrbW719pG+VGUwL/oLl3S04exq5YwYLpX6CCgcW9OgG7Qhg1mXbIwD8+D
waIn2mJ3iko/23NL8KekgrEzAUNmq0dZPJTLMK7oSjfhzI7aT2c5Cx1sDShkG6wScz3agkAGCBa+
ruE4lapaA7gLB+VktMootR4K57Meuk8GRxV/wDNHt0oqb/pdpRbQ7EhQvnT4doHEU0ZfKWlNoDXG
Jjxs+eF+CnsmnEK58KDPoEXJDxADqZHHBmBSOO9WRNwd6MQ/DmRsOkNT5gDgotP0DRdSr17xo91W
YfXfpzr0fpWe4Lft6ZV0jAVoyhyyzwpJiL/eAtMvrNuM9SasIKtZbQThIZGoWfu0iw5Tk499xdAn
IAPa3UVZrbf+EIKiYypn9xg9hb6GdSSGGwusQcap9SV68MPUum8a0HHIFL0nxCOrqb9Aslbe32WR
qWHlWRk0RIGk2cUwQtzps981/5e+DzP/81TRn95GKqMgmU1v8J+nSbIWz5Pfxfzx3fh2AdZp31/0
VfeXu08DGsDfXvrXsd9N9/Gt/hr/y5i+9P4Kv/TqV7+/IlzEwOzVHf/1nv796/766noafalMGvgZ
THNPI1Pfx3f160z/w+tnKUAPH/9Bv7R/edlfTvXb+n27sgfcr1hQYkvK810xHvRZ6zjZx+bvQnTc
iCfb6bM/XjuFTHEfXu2PU/2Laz9MNb3T6dX+OP2Ha//Fq/3fp/rj59IYxhUC3RA9Hz/6P77baeB/
frcG3FQSMBX+9p/+F3/0Hz9TuPshA/ZvP5Npmukz+d21/8/P449T/fHVfvt5TO9y+uT/OPUfQ6aB
Dx/3NJULTTKehBB1aWB75816LCBOPXbPc6eV8B4FrtwC7BCd0YiOUQ3o9onI/KUO1H3TaKticB3G
0WngPgOQrBghDhC34zQQa/4xoW6GUOqZQ2oPbhJDAccKWS1K0plHI8y7QyJCA/ITrH/1UOCuc24/
+TAYBnzOJGc1Hnzueoc4ZVC+R0sfOGjs2PRn/ToP41FVSRru/YqwB5gtoY11j9aB+hLkIFCVFMVu
msA12vAMKecP8/pkgIJaCh/QoPPDZyktd5a3Q7MvWxI9owRcop6cu4e4K6Nn1+u/QK0ZnkJjK48h
5gDa4Vm3gIOHciAIRbpVkAEZKGgG6VnD9MFsfT4T0CdYFVU5Gk1BDGv3yykNwsqed4AP/ehV06mO
RfpDQkwuhmAMB64Q4HAHOs1QmVh4bmCsg0+h15DnDGbOqAsVD8pMwpeu9rxdFMXwga8IhIwCbK9J
l9UrPSqLTs15Ylg7PWp3/KlDQe3iBi7wFyhqWmM5VEDidZYB3f4GYtsXiC9Zt8iMoaIe8dELIW/f
WN7NUZrg66yCB1ZAuvbMoGB7hgnDjquc7n2zsPmSGJAWgNTMaYooIAxzktab7nER4ELOWfn7uoYh
6jhPoUYdYaS6N7D08I9ITD4HgEHAVcpsHwMIAxmCPzJkHmByd0Cyga0oTM/Prk+B3auhozcgIcMi
4T7B6MyGWGObwSAQTddFOhoyUQAVjc0y8oI1YOf2AtLyzpPrwCYTBi3Bj1HoSq6HMMlBCkIw6aCj
mwGFu9TBeQ+uDCSUnB+j/VCuYtXxlQ7OB9AHLCi0rHQwpZQsoWJg30cBQ22Wlq9CSMKamNm00mUK
CZC1Dhai9Be0N621/hMIklrwUzLCjZ45tX25wLZZbvS1lACbLZRDNq4B1y6njJDxx9uFb5PKDwXy
CS++C9cWD9vMIU+MB99wYJE4dke0OMa0Q812GOIX0kq+cZIyXerRyITVvAH1+a0ehYTeV7BtghMV
RXv06+Bkqi5eMM8KYABuVI8NyJobj7QQ3hmbgtTWKc+8i9H11SNpKvmo+mwexiK5xZXxTAE124Om
NqypSMRc1bSDE10LW3KVt7vEd3NYjmVfoAWY3GrAxNfZCJ5P7QKsPd638QoYf+is+I71ohJoIw12
Vh10syEUtg14JNLRQyfoxaMAl7RgAHgX0hCPjplAMRQiCLs0ATMLv5dgVYrOBfSPnPq0otAisumV
AOO7VS7ElXRfBIrxlZmhWpUhNLp1nz6IDHpUdeIjITReq+PsEll5FMdTCNliKj1gV/5ZKmUeuB9H
o8PZbSAtpC0ssC4StrMbjq9z4HZILvsCRwa1/70+6CGOn+69WZvZWy9hSxYBmMQHmCc6cRk9AKKN
3R+TzXPaCZQ+YHr5WTTiFTJLEOrpHTjwSFEv65D2K1QWSrBmdtPBTqSEf/XYWQfyx0iAPPUsaaAf
1xFRnUL1tYlUcoSr+2tX+dnaraCcNvCAAgFqLyLI8FiefYDh43CJnW7BGzfdpL2s1kzU4RVbf2du
GwW9iNQ85eCdLiLgstcqdXcVlaDZAicxJ4kcNo0ndimt2dWtHHY1EsCZ7QF5X91nCQopTNxyZjLq
46tlsXUMncFjhg+4a9NgCw1JA3J4OFQ0LNcGC7MZVBSMI3NcteriRs6Auqpr6G2Do3I/FQJV5kKp
ZFlDGeTQjGwXfaZjPOSIl7WZJ3MVIZ9kAfSQt/Sc5dy86B6kGEZDk4gBDYcAPVD5ZgcRQqhL6z7K
rATluRzmFWNFvKNfcthCnibbe7eGrxgH5mWh+/Qhz/38QtgTfNWTs4cy1iUn8xwm4Y9eQh9jyCGc
yrSuntoRBuqAkHY0ZFg9QUsPTG9wgCAZhM15IEJx9a1KXLHtWPex4R49SBoACwA5RfzobqMA5K1g
g71ghWksorEaOBRdvk1CYDBoxJtR7ncGKGG1DCrPnXth2O69Ot6lZeddG8/vwJaI7GUgefqqjORT
XRrtNeorfJQQLkUVtMpmlmGgYpSTHoqU/Rttg2btACxzQw04ouZChYP7zTPcC+x7IL+RjRXDikDG
3qbdNvWQgqB1nD/oPmC7jsouoYZY4BmYJiLfEF4OB7M36BplkdiPgOXIHHJpKiEW0Ebkz0y2cgan
Ognkjjwq1pJZ5dktCiE9O+iDKeERODX1GRUs2yAr/ZCXDWTQdZ9yxsKfS7pFShy26uFKNgehuj/0
Hry+Q9+GIySz0k/wZJr7iZHPIWjLNknpWk/wHosXLYGgRkgN5xqkxhwmUcNOueMnVMENblkaaTYz
mvipj8YsNcq7dtV1352+fiNuY7+I0Aferk75BrIt+coFYNjtzrBC7c4R1l9bWtcdDNUjayGKhMxd
qNcfSVYFu15CsH6wDxDyhRiKVzxwky6VIYFb6N3PVJH04AzIVAYhbIeYKPJjB5LislXt8GLUsHOw
1niS2MYsz4l/YYvE6dyLPgcr1r+UjnURRucCR4tWGFSIiak/A6KYrqe+vmLFMrSktdBX6QErHsxN
Z0HdcuqDQl6xAO3xtTCxUy4AzHoK0vRbyhvrm+NXs0E0EuXP1p+BipLfGg6R08434fVuIxMnlAEK
X+LDSTXPX3OYdxZ+TC8K1ZCLl7JvvWflr3VjhUubqnZLK4XqQVHjdhYIEHpVfquZQx+rxgO2Cug3
prz6VGNZAdFtoOmcloNvntRioUfzAG7m0VDaa6Ot06Ndds5MAbopKSQ2XbWzrFpeUggIPQ4CrE2X
Ox2wSczbRG0ZLj0gQhadWbvnDjqSa3OIBVyKfRcubSAZ1Z3cWK0Ua1aK7BqBWggxtzz8koXursxV
85KkFXJ5GW23Zp71N6/F7VFHmLy/OmHrP5lRDdMXkIo23CrCR0gDv6c+ZPVYpvoTLOfjZSqbeG85
0r3WHsNqEyJ275lsv/m0ZTcFTxisJiFCXplu+ZYXKwaHtJkFJ8NH0vbH0G+tT5aTW4t+IM4R33qx
h3RSvvJyDuB8BMm8UMDqqhDdPJMsec9B6RmVFeTFi6HGwbpqX6S1QDI/blaFsuTNjUgBsamavfaR
exlkBKJA5h4tN4u/D458B/PLfhmYFy5alH4usQ3/eSYNcw3FNghocOg0Rii+GE0CMjuxAD8j1Qmq
5cV3RUZ5ehMSar0Dlaoie7DMyv3mJM6SMWK9Cb8t53CMyq6mG8cb02HlthB2umyKJpnXAb6oduPQ
zchAuvCqIfPayiWspDqAIwBOw5IPCrVp9Yr/JV/w0K/hgV1V20ZhNmANQRKonBI/+msCibFHsB8Z
5A84BOHKWiwtaEGcbdEHUPMX3iHMwXPM8J/b5SDG44ZbAmXahhdoVwOubmG3FMPd+lwmTr/yOeTj
w8Ct1mVQhUdmF9kGBu/+3hdJvHWjyNuVBf/uupCNMTvjMGJdoaZgQ/i9KLe6pfv1oR0jprAmct+S
hKj11DWFRaFqln7S4SErmfOY2fm8HLL2lo8teE++kcjuj63TwMgqsqs5AQxsq5teb+5RznsfbJqd
4O1WXOCBEs4bIbO1bqZGU1xSG/hWlyLFPkboLj2Iij4wg0YTAJSQlsAYQ5Ao56FalH1bzxJJvEPL
Vfuk6EPXxPI7CHhzPJAAJuGvlvC0ChfkI1DBuwxx/Z63FrBRPvnaQD2bZTW0rmPnnMn+ItrI34Xt
yQExf27G7k14IcwFURf05grm8iPsDXjlbOy9n+JR0c+zcChW8Dpttg4BvEB0XvlsMx+6FwTIXN30
u1wtO4k9c2SzbsawqrjaIFlcPRDrZspy+u3UJ4bkvekY2w190F51f0Kjq+NWAuwMPKTnbcc2KRQG
j3oQ3rtfIdebAVqbQ3i+leo5hTDIroPS4RwOxxI7+PipVSlc2oP+KWAiX3iR/KyhkVA4syDWZMBG
Qrf1AQA1dBZRuC4iAlN6hOh+jbWEbaO3tfzmWJpNtCcG0NpGgHsvVjXdzLFVe2JFbtyC3j3jN529
igbKv7C7AdxlbPqNvwywKhX0YLgZx2oq7vrtwMMbrCzyQ+R/E1kc71VM80PnVBcrLuQxDy0Gj1ML
XHXLfDIrPz03onosXEiGtF5xGdrik2K9dRSOsI4gvzrL2DCqeRNG8TVIyK0oTWvfji19iPsUf5+n
dhpu5cHODFbcI46rSJudY9kwpHUEeAspw/8TlsTMwS++TtpLBdv6d6vw+CyE8cc5D5pPDSfuqs+b
Dt+BlL70qYSfYu/vA4fny7IMdpQm3SbBzmEvHIetZQ0DuS5BLoChflRkHluEKtv4tX+NhfC/A+Kj
TAeUw7AF5wLkyi+dR7CzBgzoxQUTcK5QY1q7eB0gQ6CJawW0eae5+2JUkOiC1P4sLwSkckP4hdhW
M7yxwDxL3CBvnh9AWsrBE3YGdV9APPsynCsxgLsrkFQclSaWhudKQDR6ONERs9qHIkBZlJf+p4HA
Edde5YKr74Zqlzn2n+HMEG80PYOn7ez1oe24u4dPNW5EcXntWkiYD3UbzW2wS74kGVkkQW+/hm5x
dKEzj70XhO7B+Q/WQ+q5L4DBgICtqje3YNipW7DMLZue3PqyegdxNNhgLWdtIiFnaaD4VzhctDPF
i3DFbY7PsynVQ9dVn1NeAUQKpOVDMNgG9Kdg/Yt7zRacmGADrylxghFrsQQuBhJiMr4Qs4Q+gB31
LyQDRNEn0n9tyuprDdzPexarKx8YeExlZp9MDvsav+TGSbl1Bim29KtIaueVcF5hsx34uwQ+AhcW
RY8eNInh0Gc9V5FrnQHve9atsi0lFh9pPStsMVYUq/OEJeImxFC5zONVn2HVbPZwp8oi87GgnTcz
uV/vG5h3LOo8cOBSI4JVLkHhEDCyW0Dxq1uNZdqtGEuc/tcO1slXqF4GDmEnEbr+LEEua+XnDIsW
3Krleep0xmYQNe4CZdFi5kLSD/ZjUNEDcQru0w2kexXga2bZfgZy1H0D5uJ+Mvb8HBJscP4eYyad
+8YQDD2abg7PhvzU2V00w+9NADvisktW0i9tE5SvphlHy9CW3VZbWYGk71ZQMptRFdEF/gRkeAjQ
UTC6VsE2gjXBuepAEIJ4X/QeYVco+tJ/cn23BO2dZuuSe/5L5oNxLyv+jgQancNXSx0rMDeqaqEV
h7UMsT7TKsQGad1DLp4/dE+hWDzNoZEGiXvFZ340+nnYIVI0qpfLbjQt9zLG8dVM022fmNnFzsr8
knAHbrtJ+aYjsMMdqe+RB7Qi6In5KiQh+BkwDroEpW0heTmU6yj3+4egrGBdP8qWdXAVtLNevGOh
CZIosuftIF56Hwkun3Hk3VhYvCR2Fi+CsKBbPUrN5tmQNbafPI2f0/aqewO7LE+JB43hoBHAfUBy
o976NVBrYNHmC5URkFNGDU3QMOgXoDqxEMS/tDfw4DICI13jjYqbPlSErnsVWyfdym0uV7CQ3qQR
7MB8x8VXEeZ7n+1wYxhR/TY4NuBnxLK2ThT4j0WizhA7r9+AXuvmILe0R68P2WHoM74IvTp5ZSJc
aWCzbYFjZQEoBBc/wvDrgjzt3yMGB1/RlgtnB/Lhk21wew/uJFkIIqP31HgBIaD9TCg3liCgulvI
O+bLijfOrAJ9Epu13Jkr2Fg/CMggXnvIwlKjdh4aVmNJT+QbEQ4AgXZVLjMjB8kZf+WsJyD6FKlZ
YC3gQa9Lk3xlIleljHYWFBJOg+/L58KN9oCkdFds1evnjJ7zMC+fGJKcD/iFgVSBXtdOgvMQ9A9F
jk8hdFO1sMOuhOm8mRWz2jLEWnmls4c3cw7+JyygwEa56YPlQ6pCxpDJwtpQJXMPVM1FWHbpyh1g
jqljytYDrtGEztd4WdtbzWWcJFKwb4eHJSwYfvKxHBOAyMFrQnxE4GjpA1B18S5I/Ne7JUfjng0R
C9CRI3zkhsNfeBLAKgOCrS+6L7fhaf3hTI/mwv01zhDg+Qgvn9m98Ylr10ZS0b3ht/EZcEwHucsk
XkZgUqzIKFowtHF0HGOB0Ijnhd0mK0ezPaY1iyaHsBQLMC6pN9cDhmkjVYClnNEtgM5TN33GkNm9
n/k/z343CsXkI9M/ERWaWDqymQttwq9ZjqSdGSTuA3S7s3VfYANXuBSOtwNEMdjAxfsYC8Y5xb5w
dOgwQIEhDQXGnBAgrht3OEN+uMV9FapGrQMZKzoOVH8f0FfY3DzHKn6OWA1QEY/JE4d22Fo3ZWbb
T9jv2OtSoJoOvuBigHv1zgCG9mLUUTEXhRV/Tb85BaFfHLAn4CaPbUc9cHvHgcxbeYyYz0Ey3IwQ
ck0kaJ/yAbcLWVMFXZdGLoPMe+KlyQowJCNYmhsmSY55HkcnkhbyjP9NszWq8LMyA7R013gIsVXY
co9/1l1ZVBabiMJdAN9L/DDD4gvsCvgxsTjd27lokKu8tG7THbmm2oKS1h3heYM20CM7CPm6GX5s
6wjGWRByQy69AqN2btXYIK5w8xh2PdCSaiSMcBsi0LTwywdmcbW2QzgEZSDvX+IRVOf1oBe1Rp9D
tAA3b9AE7afCVmzR5tRaaye0HpLFC5PBl1t7nenRbgw2x+BqDJYSEHk76fjZF4G8yNDedExC6GRU
PM26AF6waXrlFeRM8Y0dPatKttODQD0DjitROdCjdevnu0EWUNkaL/UVqjhQqJ3LQJGnTBnpqk5l
CscO/NchvJithrAqlsJJZ3DJxP3Kb5w9uJZwyByb+h5mGuEKWtztRXdloZKLJPLwJWWj9owANci0
Ynk1FV3gYWefJiW9sSsMU3IqmN9ekjCZmy6YpUjV5I8d1mrXmMD6VqOOSRo8G7VnHumIO6b4Ai4K
SaK1bnYuT3b6UqOD8lwOdu0sAoMI2eIhOZiEQl14amekHhbA40D+YByeBjjJChBGIKNtMnh1yDju
9w4SaE+OhZswNJGRuyAZDFBR8CxYEX0dwu8WE8a3FORBkhuwiKtrYGJJWB1Jz8N9yoDEcmRUPGQi
QZF0cMOvsv1eywK6d39dQ7MhW8LTuzqalSBbnlxV4FdXbOuKOXxh5Pp+p9dtywcirh6Hfco6LEuG
bkFkny1M6vKVRqDqA4p2kFeS5o8+jS3VcS1QV6th/HfouEBga2kT6eAHhtrp3DCABc2DWjyGFPhT
fcZ/nk2jRouqBI1NpFbBpavbxjsXjvCxegrVe0oZkgnSfo5r8KeGhgssod3qqakCpNwR0DEY6UEj
MLx2SSuQGYIvXu9wgsfeSgfQwO6hDJcbO8oe+9FWGyxwFDjIFl6G2b2hu1GbiDdEUBSZxqgptKbU
m8W8SNd6ADr5cO1L4YtZEAbzEOOm16v6g8a/09sTBVrq+Lnqft3FJbvdP3rddBChB+loCe4HNdsH
YDUkhB30Woj7NNoFvuXPddNmUiwlhAw2ehFEOnhI0x4cUD3qNd8zGlpPVukPl75xHrLUUNvc52B+
py1Ux8AqEMi2wzM4+HmW1SYKLxXZ6359mMJ0M4sTCCDJvJxPA5CETNeED+lMC+GGTaCOKHDO7oao
uk9r4uJZyVH/htSx7psGvAjJNheI+fnUh6StuW3j+E1A19PyZ2btnWmN7IqGomuEugascxD1dvCL
POkuPaj79VkLagXke0AD+UX++ecVOiSzRURmU3Q5Ruu5iMpX1Uhf07qLXZCWOwK56EnSUfcn2p8L
2mvAf4PNBtwngLJI7n6FvsCw7uDRum5o2L3QZljf05KAnM9DnjjHvKnoiZEGqPbCgo8RCw8DUGTP
ZjTEG38AMZAqf4UFkrnnjfA2ed+ae0OF/3WGLbS3+V1c6ISHWj+re0hNdVcsvqHZIw6GgB6SXpCw
sS4ROH2w1QsSlxd0EwaWnOvR1mBQn/O7M8y3PGiZ4VmB5SRI8WNTPzpAIWywx0RTP1i6PFZzKWGz
QNKIjxQUwP8N2C5Dyy0+6JdwuGmsUh/3Fj1K/DK9cDNb0yKkZwfFsLsCak+PUS2tww8BVDQNYBwO
etBOIQHeQ2NtjUyBvDV+DXJV6kdQU0MTCk71TSRXFPaqq+5J6np8nkPdXo8ZWQahWt+F1FwKV+CU
vkrU8MVS2eMmxMvCrSb95+5grCyeN2CkokDCkgBK4jUlL4JHUEHj6rE0CQjmjnqpg5K8sHYUGExJ
vAwbRFVV3SCj2JLy/f5IR2rdhMQBb4LrvTsn5JyVdv+5xDZ1EWR+uR8a2F9HZXwxhbMvf+i4pqN+
gTP4+ckKGmNdst5dxSgCf/bgA9nCY9rtCrLK+sPd3TBWcIdpIGwWV5lz8MFQXYg49p8EhepRgzcA
h/BHLawEpyjUQmh8b41jumU7NXn6GalFlqbWX2O25VBYxEBESDswkd7t5l0GI82SujCgbAQ7NRVE
rUalcX1osVr9EQEGJywqof/TSHqP0BdNc+gLmAH5np9z9Akll85G9dACXQCEoWRnxJb1WHE5LAOj
y1dIgFhQi+jLLaAhcq5H3aJLTkoFT1GCWBP+iI8WW+ohHV5XxdlULD3foy1o0xBoNe/MYB5Goy4R
/BZnNevSDdP5hdIBNdZqTLlyRgIeGQ/lqGbdRl63x4JqrlvlKGF9PxsHdRjyeN0eJPofEWN/UvJm
xnNY4fa88OZlVEKN3oTVnmIADPRe9QZZueHohLm56Vv/selT86i7GNgK3cKJYh9Se7GD+00P6kqp
xoRBcYU7TA+qYmGa2VH/AIZeGAessK76+6+7oPgG7VIbdZ/pR/Obi1AWuf+GdJQPy8tlYHb10s6R
mp3/0wVRMMjb9CrTK/+8iCVCbWSJG5DK8mJHwQTdSVcVO90kpg3L6ZzLOcoJFGbNHRaIss+XLr55
CwfuacsigpIIErVzAXpl9h/GzmvJUqTL0q/yW10Pf6NFW1dfAEdGxAmdWZU3WFYKtNY8/Xw4WXmi
YrLH2izMDXccDgEu995rrd1ID3StVhuO6jSpFsbIeLlIzrctp+lzfmuPw0nGCLcP1ZzHX2d0MXuL
yd+Ildyt84aX/fPENI79ZWDAEDX0DAKl2HSSfY9v62GapnBPY1O8Rcar0cx59CBOzJrxgEprfKPM
Tnwpc/zuwxw/2G0inRwZQsRYY3k8rWUt3nzFyR1vgIHHq9W2tM9wK+B7y8tuH8rwyfqJFsh3+Qoh
icvkxmIRAZWDVrhGyF7dz+Rau21laH9BqwUDYnzjnyVD060O+Ng3wwz/cQWBDz4ECwtuWl9EIiFA
uR11nXqwQjCG6mxPHkjs5jIXBhaVKAAiE1cQRVps53zAW82lC9HMAYwEifUgLX40NfWz2tbIPAdy
9SqpWuKFut58LA12gix0u7s0iyMv6hBmSAh7I/SjpyHrM5LvNvSeGI5wJgWfZgSD/FFXqg9ShZpC
3X4JjGB50DpdPtgQZewJabNde9H7u9SxnlMTAHE7VdWhwETkF23qRWE5g5kkSXNl2ssxoueiDOGp
6SkPppesTGR8Usis1gBxYykh1lDumvaetX0VJlaxQ/6h38W2lPq1pLHbDOJkS6LG2U/WENzOAdrn
hoM+lwyL+lkkGQHE8HXm5V0I7s+X+3yCicdwPtSYQlwlbfI7NSyCD4mSHyBaDUE2MgQHTuSLWqGO
ZWUA7ehqJeKPoTKVp6Gcy+2sDmAHFaZkYvnAPZpUsV1rnGo3VzPVs5S8OIeQ1Z/hm/pxdC0TJ5Jy
BWeL05ZKKB0xTFQXiah5vfBadq0ijqDWLwhJtOZdrw6fZm0yMbXF3KWszX8e4oXiUeyY6NpljZ4W
eVFVHIkyae4A+r4COe4OqhNXZ6eehpPZVS9a4Kj76+PHaTR5zQwvVVcShDhJN7q6SnwRvnAe10B/
bQ0FNxfja6mYFcEbkeE6Rih5DBbdOmJ057q1MfJd80lrQklRFPlpJNQBMy8Kgo2MD1vAA8RNx0VN
2j+U9dZ44vAad8SgnCtlvrR49AkvrXeNHvWQrvXJ0UpY1yUlsR+esRRgBsywAvmLtECxfRHx6sQr
FslWKehUPsl2LIpF/WtV9oXmcZJQDUuHIj+2a5zyrBh5fhQvsGRo7YBV8gHGHqcvoqbra4cjokDV
qtDqh1m7G+MeH8Fafn394mOKsu0TXU9fz1zLxNE1Ed/lmn1Xr49lvnkXmcFRh5YBDQvc+XzgazVJ
tAqR74kqmreHzoj8nD08OzWsNNlADCtPfE2uzy7Kwr63f1wo8uLNXGuLo3eXvMu++cev1ylDw8Mj
R8jONZ1eEl2zl51oAZ2lZos3gOv3odXACtUZU7YTnwtjd3G+fuhrVpRdv+g1K0kVAWnXDy7OvL/O
sR2/qIBMxaFaElcjVzIu1q6E/oOkwUdHe86ldvFEASNR9+NQzwltRpnlZR4wC07l2WDsPje472mc
66FIUJ6t3+bzGErovoOOVHyf6+t60823w+3tFo25G5xgZ6lfZpvF/hAya69Jsr4Pbf2dX2V/VSau
ECfEZdesKMMi9uNW8ohzWJbG70Pq3G49VfRJkfTrQCCOLAHaEXnRkX9V51dlUEnwWa5n3v+COCNu
u/3CnBMb2NSJR6QdVqD1375+U9GJxYd9V3bNiqN3l/2q7H+81fX27y6LHKvGZBMObryOkbGM5uSP
wzU/rC1IjJlvzlRsqjO4LTg15zmH4lKR324i7vTz8plwC9TcfhaKI3Wol0PbZ0dx8xrGUH/RdhJ0
l1t/Ft1UDF3XSeFd2bUnX+v9qqxUVuSGaIqi4vU2ouyavd5GNOlrVhxtPf5a+O6nrrf51S8Nigpj
YPiaaR1szOtsuo1+7w/FtW8Kt5n4famo8KaWOLxWiuJ6WLaBfBRj7JvfErXe35WVV3Eagi/XQcNY
g8Ku2XQdWMToIspEVhz9b+uJa8VlqZ75S6K2x21YvT76NqyL5/t/DsX3iMVILg5DQp0I4Pl8fRFi
qhFtu1dQ/tEGwO9yGNKYxRCW4VDrbsQgIfI5YYtrAOXPIa5GaaTvXq9Dq7jXL4fbdaK+djRR5V29
ax8TJ5LQkfBvz/I2yb/rx++uDXIJK5Z83h7eLL7MlVye1sX74kEeAqPdiONCXbK9jqGFY1Ts/16s
vVkeRGKBIR7kmointsIEVXFtZ+Lc2IuXcR35RfZdmSreItFrYnHWRpG8E322EIc24dFHHevXQZr0
TzOB7YsnVluoCEnA/dZeL6oHTv8yRrCqxq39Zg26Pb34ju2gSD+WmplYgG7fVCxAxeHWmK9fukWW
Vwp68ygaDWR9mS8txQx56M83Iv7j7VOKwjf5n5+ReD6tWabTtTFtbeznmlfcXvzstbWKI1Emzv4q
K8p+datMbXVoU3x93duLhxNVu7T8IyQalj1D7W/DrVazw4NYwCGKly1cOswu9Cnf+nV1J0YicYRq
xNtsGeX5zsyV76Gm1ue0xwpJZF59DmDUPAYxloa7obZh34nwwSjSAmfCUB/fTGmsipndrrOkmBqn
MkkXbyxLQK74EVyiD75cX4w4EklrEP2vFd2+Ve/7BPT+dY6WCGTeE6l4ERWlyVB8dHvZBwGn5tbr
rJwRVXhsgTrByEWsMUIJcWw+1a0DlHyqD2LMWZqMpUwJgnw38MpE6xU92zF6JqPFNNnn9+GfEqx1
SHBWudu3reGLKkoLtz80iEzAW6I3/H43Kb54kyJhLQR3hnUSTym+zDZUzQjkwppnP4uyOokdFxPL
g2nMXyNQNSeue/dhslHK8Yl/FV08K6OdkgwdD+J48qSeRTdpnP6Y9piIlmW6YaGUY5VTUd8s/2LG
SHeYG2GTXz/39fkk4p53kFx8Rg/pleAOadciGbF4HTIUp0TGXIcmWOZCZfvn5Djazmjn+sxCT9/R
AP4QD/9mV7ctrN+Ubl1NLLev7Xts7XoNlcCy8HPNdn2LipXiGem6o+he2ytb95aibYubvBuDtv4t
Ct9dUkm4baMKekT24jNiT0jeiIVpUOxLHXZo1LHwHSIuxSAP+svNR7vfz1P1qA86diCiRIHtH40x
f8Rx5ipw2eRhcGsmqZcv3aOZP5SxY+3Er6ZQeq4eRxe69H1Yse+mBdFY1s4FrZRrGBXCfepRKlu2
J5l+0qNG2zap2y52W1mIjij6+XVx8K5ME7sFUWc7fHdeZP/nBcZ2jWgGuG/3cloGhzYe96DIrG27
9D+uPkytgXe7aA/bQKvxGrM/mi4yDte2Wpi6R8zQeBRFeNSZT8SYsh2KUpEXRyIxQ4lKIQoWrB/H
va4ukG+g56O3xu46cGzLYNF6fy651dJsTmkzlejTYv34aYcQzWRKzNDtkfYGNZO96YDXUVR0ym09
4yxycmRMwbxoeE4eTUfRIgmAmYEaqB5EE8FBUbK96H7ii+Npc9Uhto+i6XXLsFUQv51hdPOLslm2
paJ4sne/+6uyqHdW12x82w3MzF41mfKeKK77bThrxmEPd+WDeGxxN7MNy0Pe/TCniDtaUytjQoo+
qVGhLDtLWvDmZ4cFnmRx/s0ML557myi33iNmta07if/QUNr4vDybje53jVQer5aPfNBUv1+Uwn2z
IJZVFDArXS+2Zv2mCb45FA+vp0Xph53Wm24LC9yxzC0mCWIO9llCKxRzvNj/tio2NQlvdljFe3CX
3SkZnuslNg9Zq++1wmJtKlqT1WYRwJsO6vTur6BZNUjqWoVtft1Zix4hfhiZygXHD8F41+YnGtb7
JtqO/VNeBj7ytMeliVbk3d9WqzdvcHuj6+QvjsRblAn0dtupQz/357Cl9+Xsl3XMsPdzpUA00nnQ
84+M9NiCYFhbl0RGYcbHiYAC9CMZhcUedDsUC71Jj0zcDes93hwuQYWRoA5ihPziow6jpS9qixYc
hTWvVuQ7SORX1Nu2xBG/92bQufb6huWen0+hur0k8WraKO78qlChtxa7egNDwlynpwG03OLpiTrt
VRzYortqefds6AmBMNvcP2JCQJvi05sl10z42i7tYf/C5jybnoMjGFOv2vIyTBTB1v/wx6vqP3dL
A0OuWIOKZileM091juDeXxUFnP5wff+OgiMpWee7a9m2lu3W/wtyRHWzgRRK/dWAz3uXYWc7Ffm9
aBKiNUjOvNCtR29cAAkd0W8hGogRSfyyOVnxLrJgenzTa8ThlpSGm6m1dczXFoNFztnVqN+cKuiL
1wWs1MgHTQEMNM2Y3ZGd17e9v2HloCkjmVXZOsiJzyGO1AZWRgjrf46k20OJc1ujUVJ52YlDUSgS
8dXEkYYv2wu+2V1uPVZ96eMB/xOVJHXb1NmxXhCuJlUjQaF6gPrW+LfNzuo76dBaVa96I1SU4s1s
KzsxHuk1getHcbgZKsXH3w4nuw3Phv5XF2Tj6brXQ/GAhZhu1u67TeDcBZCyLhksmsryDP4z34XZ
7GZmTtgdJqVI/q5HLxMOz+N8MNbvCLUPQQSinYhha/vEFnG4bnrT66v5QawBVztqtibFmiyQ4O3i
MPsgikSi1zcDagAnUb2IHhyHR87WVfC09kizaxCbyF/l5fMQ3U7NvQoE1E+K/VDp90OnEdki4Va1
LGIjWmXyFBOYC4uFMKuPOvHg0G5Grt7QeEwcfTs2W70rNQramUQT3mu2md73i6ad4Fl9CFclrjgp
lkMgxV8JZjP9Qhok36lhAw4JTMKYb7W42sPyBe5Uw+v05ke2qnBmwUWkeXFo+ODys3PS29FR0zTp
YAZxDrwWR0W52NpjXzUV82WMA3XNorTzMVaNZq8usYtIaPCwzC+LhlZeQdzfQ54R7iQ7uYUaD+63
QZq5IYF5zj4Gsviczt9b4qYfqqEyH4yOtiJlTQ90O4ap2Y6dDy0QVp+oW5kRTnI3PdA6DGhSMzhU
KQSK2c236FTfFGweWhlyFRUWgFiSdeIUjIudLA4P6sfOFO2WXjtKYZN8qvSPixbJB2R/TT8dpScl
DeGIk8DNaK1fFJX20Yz+HEAOtet6GAUlpAJWpyaytjj+v7djfoD+Eqz30HzXkJWTvERhaUukpU/A
5+JDaRZ6dZbU/jLvlVRdzrKdfIj7CVBTjiQSfO6y2yTluDd1PbkdFJSrV02fQjLpq6V5KcLQrWYG
x960IfM3ku6gII3oZ0mlIVwcFqdiUV54Hu08EVZwdgJcj/S/MhhAYOYiJRROAhdkOAisNfyeACOK
ZMwITK4XdfDM9Q7iNpaobXdflwKkApLt2atTfp4qgDmzM1qvcVt/MNQO/GiX5PfdOBEhGS32xRzn
wtNjo91dJ/htGwUJfuovoB+8HnJVq6+KC1xu3hjyElD+vVHXT6qthBWhFWW+mLd7PXC83NRmz+yd
6ZJFSuAF0EX69pqVNfkBdEJFiI96knK04FE9xN0Vq/MOkR/Va1NgWUAXeqKJK2WvFnBILsg21IfC
ydzM7hX0MtP+mFcDFPTxlPphn5q+tTTATOXYRcE3vFyTHuzV2SlygtT4urWOz4z96Yo5u5sDQ0GG
By63QWoeEYIAx9dMGjJlHuzdsac6RuR2tvno9EVyg3clcAnLJZJaGsAjWG2Kbfsx6JQEdMeUQId4
6Uaibbdk1k3UYsuHJFMNlLbiD92QIZzdVYZb2/kptVJEAEILXVQUSgirl6KLXYXd46I33WObNLth
gJRO5LRiUm7zUTvlVZPepmuSWdDiN/PDUgLn0Z2JWNzwG7EhxeOypMemtKbzlCq7bwacogSU2adE
HbQbCPHrI2T77jTVpQckOEKA2WAOwnOzn20alA05hq8H1eRK9WJcjGY4mFbenpqxJKiMie9GHF2T
KohBCmnpzuzRTh2nybUhq3wIyHWBrPuNZZTw8dovJWJBRDJkF8coG6+xYdc1ltQ5KrXc+lAQAm00
8vAcaYMXVrb0JS2ds43y6AxlRyd3wRcI7lNCEBowM+Xc6YckSQ5aWYLSNXr7jySNn5USDU1pCQdU
61qcehZcAyMSFhAsV7Lb1RFU4isJvlRUxhENPlxVMPl5XVmEOOtmCAjjCrVKUwrPWR96RbF8ajol
cLMMcEE0Ql1a68+60VQv4GEBpTuAUCs+Y96b4c4KAs2t+v7TEJSoGWXpJ6lJdrI51VBwxJgF0j7m
33Zuq6T/rMdlDGNGgLJMQFsyTXzucWGephpiYZpoeUpztUWmyHmK8u5+7ufu2APy80YkDm5BuT3V
A05oSXLcBD//xVRkyc17omJB9a60AIzTWE1kz0AItksly0tNimMNx2cDIrf71im5p7DhA51GuFgS
2IduXQe0UAnjWlghEgRBHO0aCJxDvAuseIh56h2SkKms+VUYuU4C5afSW4CG1sZIHGjvqpD2eoTe
O+5Sh0+12s8HJ+8a1yyJZVHRwk0Ly8ApzutTivyVmPocanmU7wy/y9MOVajpEVPrpFvmXasHMBW2
AHrg1I5dVTUmz9AJPmvzO0tLqg+R1H1RgLPdBOT1V5a/PCsafDX/bh0wmDWdBPdsK41EiYOVCtUw
2KWFi1vALSTd2Akt6EX7WyN6AKnYqxMMCk3rDanOLjCt/H4cMJjmJUN2WlpeLwH7lgAEDFmturqs
GA9KaH50HN04S21tPKA2/n2Qk3ZvmTq6hqmn1bF+bHKsCUn8dYSRGXmM/KNZj83RmB9y3Vb2Ogok
Hu4vuikRzy6II+1cqYvqdfJDVlWdx3Bo32a98lc8zLBB9AnBa0Gb7cqmTF7NJWC/gfsfO4aCQ0zR
qlvFRL86U+wTYazYLLQ5PFugsW5lRaqRkIfpWBmAKy3AWnLMQqryNK90Nn3fXKayVp6KKWzOhOZ+
TyGIKA1vAn516E3pouSf68aUXyHWnU9RXta+qUjjIVUwPhrdYN5Za1Lo/WPT1zdlEKmntolAdaTq
TEyf/FdVhRYwHkXb9QXOdkg7XblJcZQTJHdjtNBAGFJC6GYTezWa916mQdSqlYXj0ZdB5Brm58gw
/yqDMNunTqHsHMUe91rSHRezKj1j0COweONEsEdX+3Y+Oae8qQ5tw6qsAcTHTuwoQet+y2I18BJ1
fsjMqUMRO+3RC1ecnZzAkALMuru16InHWjJfu6GuH81Iwiw0qX4GzGYnjah7LZ36MUW8lZltJnZS
J9JNa9J2RztozmNnpsew0HYqllEpNNSdk6nP5TQsNyqiUG5mTPJjFuJnDUr1tmgQeDAWaaSFIXqX
VWN0ttSv0BFLl87IAvaNMtwbqTwxCwwfgc2C6Y3tM6HlaCD8TBK7WhqWnhTODpxJ3AdQ+fJSxB+C
cR5crU3kfR6E2q0xo8razmPu2emdHLXOwzI8VjoxuS0wB4JrsdogOuEPNV9ombR+z5IiK+YOQnsN
jTS0hfdAr/DZGahODZH9bLN2LSUMonELvYyqvWYDgu39MNqnVfbSJ55AohFnp1KTL1JjNX5WS5Vr
oJTD1wmPsexNDd1uQQDNVyrtxpAjY0dYjwe+H9nPxooPJV6vvi0noAnK99EZ9X3W99IZcajZV2Ib
KtF2HWYTNXdz5xMBEl6rF3hK0Lv38wH9YLlmRJzK5oRWCOgmNLpYHR1TlMS8zCiflTaZ/RzLrOXU
fyWKDo0QIBXXqYY7Cb2wRgvACpv1x0yXcUIX2W1TtfYdknc2ylZpt49auHHQ7SKcUh4r4p52dUiY
2xzmd/bUALBu9LE6z6P2ajTRwJPoE1B/s7osxBifotkihN7I22dFMZvnlHWvnKvJvSgaWK9Bz438
sTg5VOn4FBiQ/EQDTA1OInlha0+YqLjSyOflTlKaJ33qm2din7SdM4esqBxAGqFSpPuyktA0QYai
nvrgxIjGDxMpv8bjSzf9OMmXNgkI6rdr6Kn4fL6oLMo0xTcnzSEYFBQaRMmPWic1J9uo8Pp2Ga/c
aDsIOOok8ruw+WsyC/i1Jye/mPVgye4kh0hhlMnTmzJxaGXZctai8ixy4jI6ORpN5nyLrBaui2Ec
DgAd5CdT7qYnyxfHIjHCFh7dEdPdtaxWzD/6MEhuHWK4nupYnqAfHV+vFcahC/2sgYDrWmb2+69I
pRM8PhADb8tycFad9BtEDOETgVDhU48q9j4Fj+1fy7SmBrzWErhXqFlMJFhjH8bAbi/iiqXUlgtr
rYPIiaRrR6zKs6rTXu3wybRtX7WK+GFooONQTS09qWBcnsog0+56c74XOZG0Bty2NaiDo8jKRTJf
poWHXOurah0+dz2gBRSYrYMoA03Q3wNhOLCKX2tQba5RUgKDW241aiVvHlodBbPtHtQgALv39RGt
b1GWFVLtF7kU7Or+eyX11hOAUOvJ6YdpZ+dxi9g7ejNE5E/o60jRo6gS5zDzFkzYntypxJgTf3vb
FixzTSLdntR2xJmD/pkrKm/JOK4k4kVwrEIw12WvPY8qesssAgbPWrOTlcfPVXKQR1N7TlnPPMtL
E3pIYfQnUWFkE3VKFgnx7rW+qAJ7Sho4bHjDST/lpho/SZVTnJUZ+oMsbeKnZE2qNbS00fMSSxVZ
kdgRO9SasMozFrEqRVYGKg0A94Oslx4BhfpLhXiLl2sqK8am0F5YzI07Q0EBVJzlBTnHFVrvlc6i
vYSpWd6VU/VF1EXiaHoK6mg7l45fZV7LvEQ1kt5melt0yfcUxgYA0k10bgKrvcfFpT5PSZTvIoCs
GcInXjJX/XNrjOm9ZLHhX3MiccpVNTOoxq0sCHUNACt7j0BFj8xek04t92C/k4ftKsSRdgzQ806c
lJHlfajReb/esncK0yWeVDmJMlS95nO0svuLC0RZMADwj0BwbTVs3AMFMpU7kZ30uHqcAtBu61MW
SGfe51J8VHsn8Uzo8069osvPVUdIvKyxMWvsVHnG5KU8Tw5ta9C6R1FkxiZC64uZH8QFwWQOt4M2
/cWiSHkWRVni3OkVHUPkbNUyCWCShp3IxiYvS66HXV0mx1ptlDtHb8cnfZxg+qjUP5kcxyeRLHaC
MozRKeuE+aOscmxvKZX4YasxlzZ+BeLsNXwBh8SCgC7qkahWlCD6pg13gjGlnOW/AGZrH3gBti/p
RXrRawOKv0hRDsCwu0epQ2Wu7FTn01xHJ31Zqu8oV5+nQorvRif5EqxczA7L7FtrTczaCtwaVPG9
puE3qeuyfe6r5M+5knhtobbQyguoOGrTl5w48gugyZfUFSaCqIHFY1Lyei9LeuPqRi4d7cYrJvVS
Dwpkck3sHK3nvs93jvSJOEX9HrnFBgctQPPJVMoPre6c6Jvh3gqk2rUgdhgK5cmyIajovrQZkk4j
LF2QQ1uYPyL7sRggf9EdrYIaOnSO8seiJXA4lP0Z0eRn/vV9o5jxQ8n4uKTqEwGesw/41mHr6Ex3
xlIru3Q2YApZEs+OtPTTkI7mfmwSzA1lgfvVsHaoKiuIOGJz7aZIv9HAimpN/G3sVfkcVtYXu01v
ltKJd+qygKBR6+xjaB5kW2Vth1hWiRXYc5Ja/iBnlrSPktjC55un910sfQXxCJtMHcP0ZxFjGX2h
b6gfymB60Pv6VVfy+aVsMwktxfqvasrlU7qKQLCfRGUTFcmTYnVQlkGNxmK0V90kTZOHAsgYMdty
8NkZz4FpQvUwZPmWKAgH19IEr1hcLa5YTmdaUyCPgbswnpaXUYfX0EL8NZ2K5ILmTsIK0Sx2Sqe0
+yMko/FXC3IPT65i876AJGN1AJss26qv2hxNH9rZekoNI/yq5MmHwrCRl8rh/wJagudBr6MbpZ6C
szU02bHRp+oCVXuJBwUaTtah4bOSG4UXEwD8p2NJr9ZQLd8ViGesVfmoCDLcznAToO4+u2NSZa92
Pev+EkftESYBxTXYGiDIWrfNGepBlmahjChJWqEpGAXDQz/03UsXmN3LvELEzHx4ErlMLdiSRvJy
I7KTqlS7Sq36vciOiIedMhACbt8V/UtqrhMa+NHr3epC2qeqZTyI+kpsmUjUGhVcffyUoaf5PhqT
aSeyDvjRG/Q12DuuZ6OGqd8wZriLyIkEnbGLrY+Y0NYi6ndgBCCoF1mzG4HkEdPuiyxSOMttiAX/
x92sXF9nMHFOPJ9RWR8Xs1DvxLMHo5n4A873rcacN+zCnRkrxfpTJfPFJTOKV5Hrhjn0Iz3N3HAO
ovsBZbV7ghZSN0+6AqsDZSJJhkDxlTkk5KMxJX8GTY+uoRzeIw4M5z4MqveSLBVnq9Yf3pWLbAQS
1RiW+XboMBK4oiwcOlYqBLbvxfUjvh9i7J1k1w+1c5mnWj40E3bHVrNo0KJQJGjLuYNMx74WYSB0
LiUB9V43JdZ2A3FWnNAAxp+ybPgDVfqL3FQDGyu11PCgR+ali+aX2ZaX05uyGYzSnh0thANrlUJt
zIvSRlxiEdxgse6+3bLsTlAqysfouE4/OIFawyOso2b3tV6jteVwwZ4vMiKB/IeTUJIgMDd3OFxE
XpxS5zm/iUEkqblqXvQ12W5FcHHujqpiHURhDz8f+PR22Cd1tlxgulXPoNWQOCUnitRGPYaDsTxM
0XwCYlnDszPqr0D2WQf18pZDzu/Aqi947CJHf02NZF8vZvkkajZKvluyadly8Vz7bbw4W64iEhe1
qvJZ1EQJ3G2WZn6Og8p47VU2jnrvbOey5qsasDldHMO+gQ6oeq1yZW9Fk/KYjXb5KoHF7tOkvRfn
oCCFowzt7Lsmq/K9nuJu0O3mqUTrdzDcWCVOUTNtYjultMUNgIM6Cy0/HqrnZEHVro0W7YmYdnYM
ibyaPufmCFVF4cH3T/un6WVs7o7qgF1lHpTQ1WyEjrSqrE9OPzMFarL5AAJJuTWm9k5b8dPpbIfn
cYK7U2SVslShlTFZrBmEeSSIC04Q1XgwK9p+ROjoIYXG7CDNn5qkib+ErP88eMraBwdmQRc8fwoJ
oVUd6EAf7BZOwVJKil2lLL1X5Cu4pShuKvDisC3BDZI810pvfKF9nNhUGa+Djk0hBB8bZan0kQB/
cH5olS5TX8TYlGc3udiqrYfugEJkY6vyt1SS7pxAa77kTvJHLWjIZnSz2hy5Pgyr2hFhrC+IlzwZ
oRrDOlynxAgo6X2oBdqdU9Gw16JkTcSRLSfaASBI4gYgvWBVCp5BcLnS1DoH1KyXl6nsHganLj8n
+BJBxOSKq0Gu5FmZ1MGmp3S3qtpY/qJZkBZb9UzUoBRjnW8+WqZznwcHM08bImJIYkSlwCb5ZSFJ
iG5phRcN+XM2A3YpK+THM73f94pd7XLGPi8cxvEoF6HlVWaiQhxSNvtmQrR2LILotRhS5WiqwPfN
eUgRy6gPWd7HO1M7VdXYvEAsxRzTQ1oJxeqjyHVO8KGXpu5iWmb2OsfQQoFGArC9ZlMp6j1dmebT
NGOB7EJGzzGTPwbpoB2KJe9fVcg8dq1mGsRGjuZzCqUuxo51x9wQoz485rGavahTGB9Ca8h2Ztbu
f/vXf/z3f32Z/jP8VsLNOodl8a+iX2ODiq79/TdN/+1f1VZ8+vr7bwareB0kqqUhLmkpsqWu5798
foqLkNrK/8HPDNYiieJjb80fM9k8CyrTepFt3qA6BS6TS4lo7pqfwqi4XeuocflnaCzMa1WtPIYM
/H6ZL/J2JMpKPQ8Io+BshN4eXxLVUVEPskI4gcE6b2w788qxU8F/y9bMyI+CX0ckLB5YdOTtk6jR
2qYr/vH/+Md/3oo38aWsZuY8ELT/zP73S5nz91/rNT/rvKtyF39pyrb83v1/ax2+lZfP+bf2faV/
3Jlf//F0/ufu8z8y0FfF3fzYf2vmp2/0/+7vL7jW/N+e/Nc3cZeXufr2+2+fv+Zx4cdtx/jR/fbj
1PrFLcux3zSR9Qd+nF3/g99/88qi+Pali7/0v7js2+e2+/03+Kz+bdmOrJiWqpmaaivqb/8av22n
tH9bqmHJtHFbVyzHdH77F5FHXfT7b7r6b5n2BsuTpqvQM+o0tRbQ7HpK/jdID9OwNcjTFNV2lN/+
fgM/2vD26X7dpm3L+Gej1uE80RxVVrFnW4Ysq/I/G7VBkIdjlvFwbDL5GHUBNIVhTfyuFXvQ5ToY
j7s/Oul72mhPtoxnD1xet2Occrw0Yags7Exn9iDad7CLj1Wp3wPIf7EHOz2HzGM3Q/196rNbCFAg
J5bMS1xmI8xerAqhcrMSgiTnXodiLHTIDsHkopd6KGY79gozaNxieY2dPkF1drkokfRYOVLsQaTw
uZ3SV8tRHzNFkwkBH+90cNwuqmE7Ixg7X119IDXUg6HCQzZ5fjuO+wAazEQpKo8AZl+eXgPEspFW
0x+d+WnInJdmNNbQ4pdmib5HrDRMI/mrHyF/MKO7sQlQEMIFLjeXVFkGr+qAjfe9KXvV0PyxRNVL
FJQQOdR/trjQYJHctTAH+nlgfdC16KG30u9Dw8Ozuv0jK+PvJVFWGDx5zZapPpqVcdMYyq26en3S
kGcOreYPvdxVcbTXoGcJgnYHN8mlcxo4TfSDbeiXgSkoI7gtVEbVS5dW9sPiq1Ynu6axT7ALMqe0
0KVoXJIEzK4rOifschZcWbrTzPlOTaXJNU2+qp4ebXTp0iivMcXyDNlAEB20+Efoo/xQHd0pMu1d
Jdsn7H6fgv9L3nntNq9lW/qJdMAcbplERVuSbdm+IRyZc+bT90dXnXMK1QHovm1sQJC9fyswrDXn
mCPo3VfQ8HfxADkzA+MsR+qsAuZDhGmwRegiVwpzF0tb3kVtcRKlqbw0ykg7mMKdVmvxOsm5LDr8
qEqW/PWFEyXAGmY926TMfyvVPZw5DhViChcz5nvSSzPGKFQlISajBNXtVeSBdp4gvB2JOq8Kdadi
FjcOk9UqRAsAd5+ZZWB+uRRuXzetI1caJ34Jn9PWnKxA7w3HLIvfVl5MN0sKv4zDMznpkEYIP++M
VrUYozHWLvV70xnDwczCL5yNRatrzKdEb1hVwlMI6t5mE678PeJcphR2lCeLpxBVYIn6/LgZxC+p
+RLTGJiP9X01JLDCvoLZGpE/rAW2imfiIqReo+sYz0370aCjlFs+66jqKDb0XTTgBbHeLIG5zpSj
waX9BpEXfit9ILB5li/5wD3TCOZTPYV3PDfOacz5Ze6UC+pliMliQCJ5qYmo8NIZZ3clZ7xYF3zN
ygsTJbJnpss7KfuahsCuqmJw6H2uZseUMLwKY9/ZAsJ8qQSrN2qyMDLzJ8AbOM6vlSS7YjFvwd5/
iVrAnmv1/AzhoBGgDnCoqudpTn8nM4WWKXFUiOW+q6MfwSxbR1llKNxFSNxco5OFOqBwcC9XRi4R
fQD4znPOFfnT9Lpj+Iq9p+F0pTZwmbam3bTN65hoorXZ5SGTA+gisb3hprMNPHOr/BjIXA6x/KSb
DZ5JFZMfcWHf/kxrFNpGbktr9w4r6VcQw1+lgSEOz3WJn/Cfh1wiPjLqrmysg/HUHoBRIxwXyBDZ
1cq05k8Hh07WUzeL+P+akXzKImNX1kbcwurgtWii2e85hTpeMhKBFbah9C7/p7AqE155XEOSyDTW
U7kIEAxFY22pY0acefuqp7yvptPXsNZuoxaondUzJbrQHqtHdICc2JYRZZ0TZVml+eeGhcxOupox
FAtLoUNhKyOaJKi6VVhj38L0qhJIP2wy8dobcmYnsJroXRJouBVy17FhoGci2ba0njTtOdbPU8Ji
WTbNh4RPJzr71MbrhaagnpygnhGhEttbMpcwsLXbdqH8mEbLviFC2JWZ+tpm9NK2LEepXuJQO8pH
apmC71NCO2ohZYP/e00SF2wG6UnmQFhqbpzC4CDEmNGZoMgbpXOnDi9D9N2WAiEV2mf6KxNNYON/
XXpDpJ7HDWcQt1vCM0Ktt4YColk0G89Cr/olHnG2CLPjJOTNakCWoBfK+9YxdfpOIR+Jf2P8EkZC
wWCgU5inkpkI/OEMqVHao2I+irLkKfIDjBgimoPiKFXBF4iFHYrY3kdV8t0X2U0eOVup+jp2Y24t
erqsVamJaXP1WaUC37lVMTkVJFuTYeMomTFbGym0ZYXLZV1Lwla6zE2aONgqX/UsuglN/z3103Oj
ZZJldGSqy1r4qKfff1f5ZPpdGkVW0gxWp21HhSk6hr4x1lDlQyzHnpGPLLeEQO5q4l0wwuRywYkQ
bAvWvV1u2sAe2tVA34TWkajxpzxUDxNG7JDIfyPsJJOlxyuAywBm9bew4V7EuspkVJ9vcwVvw3hQ
dkErDDbCBFiVQnSoE2xKpjbYqpO6+ibiHt/vIAgg1KHpXkb9NI4M/PAncYQAOlEdBW4fqy7FEQv+
IvyQlPRiLDAKomy+LHI+W0tRv8X4JlhVyGa0EVOW8glASte4lxcoZGxO2Rmfd75XYVBfJPmHMKb3
phL24lIAyrFPQiyoBOFHVcimIALzvQuk0EKeFtpa+KEoymAP1VEltLUrM6dp1JZ8gXqxmgmWBr0g
O0Sq0czy13rXFZ6IoIzsAMFpRqxEspBFKhQ7TLTXsaW+eWqHZbXfx0Yg6KXL0Dd23U+AMesCqU20
rEPLTgzZKrOzAScXAOMwWSwGFNgc9yJrcjSG21nRrUw8yzrnNRM6L9dh4P1th9w8MhyQ5hU+Nv84
ZnyCWxsepQOxrJunZe5eydlJ91PZK3YBp6RBqSPgWxCLQuSZPTtlJJ/UrlzrN8qGjVrdNiPfJTJP
cgupJiXEwolqoTi2ohuWzIXW0gUG8ElHVWPpknieF+H178ox4flwBTS2QQBCBMHO1Sf8nXq2OA+H
3tRN4UkhMmgfxiG4x0nuZ4paW+HZ1OWUCwliizrpnTNFAdyzcUUZcIKKhID4zypyy44Q87j4MejX
92AElVeDzHbYvINERG7UY++LFL7WSQmiVKKFfOw1nBLhg+lll1gaTDSvE5Urh7zwJU3rDh3a/388
1HPZQZoaAL3nBofMxtUmKD+yuIooKnpb1XiLao1dIkTM0+Z/xfG4bxpTdMcyo/+b4PO066td1QiR
og7aY1QVE+6gWcR92PLwj5+FdsmcYkg0S6oYCUZl9pAQT+P0snAzjL7dV7Pc7iHetPtS9zoD33rC
AAZrVBrcmXuh3+OJ1+//fvx7QLnd7wOPcXa/15TPUYSnoW/0dq/htU5DDq24j6WInhBvLG1WMYXF
3cA0GhNipKjZG+w8TanBEbnzNGMkRwji9NQqsEgirP9iTbUiAj4cRQHhsBNMT7a4n29bfLYyrMj5
LAXHcT/lGeNyM/Pqv/9RE/1ndzFWOWIddgS1i+F+dc2oiZBNxDDkTgqWXdySnLBGwETFeU6B4AsJ
Prs2i+FR1+B7oBG2G6ARivY2PAZdhimVBDE7+s94TJPAoUhTJmKBOjLui1ug/mhTEdxacmes1hy+
yrIBzcBH77hcVqixqvFvkjNDxSshfNai98ogY0BGV4irOlE22Ky7dcMFY7TCtO+GALuev6epLlHi
aNnv309YuqGX6/XFEpfkluQaQzxyvfd/zzIdCF0PD7qmV4ekjHsPp5m3YrP0Ts3Fai+99qoLWuuR
PS4zjEvlvSbIJhEi//Uz2IXkakX0nXeIw4SYoar1j6cK7IsZlqwjBrzPpqmkvbgJNMakkXnIiTci
pApeSDwZy7bMpWNNSsShSVBKhcwE/n6SRlyvaLO0wp6MoYJFm20Ofw/Aqf98NozVixwHgaeVne7S
qOCtkXcjsdWd6EpjBSNI14ZDLgz0hjpFQFrE41ELIh0sT1VI1A7PQBvqQTRMXKryQvvHs0ABoFK6
DWTb9Xd//6THKLxol72oJYr79xt5/SM4Cdy8TTXZfSucRFk9oWccfio+bDUJzVvaBJi5q4J2HgOI
hwgMhsNYj9pp3myOQJb4kSrjLYZcdu5yiMujNAFCjtmh1nvxadMWpoM0KcQrix8ZGp1xwK5cfaQ2
q0ZBesriRDy2C5bN+MeXGHzlcHVM4hi6WB7fGZRtSXtPL/AMUrtJp7e81/OXqjdVNysoENICMpyg
RWs2L66zuvb0L/jC/wKCEtdu/F8gqLVbVzSiVTWNi8UwZdCEf4WgMnMjLUrZ9H6Xt8VWCty1V43B
VB25MCBhUtXIAm3JMOP5hwbX+X95f4VcLkkzBNDVf0MLSKuXZlzVer/Vp2dAv3OjU0zS7Mlx+k2x
L7VtYvUalHtmlv/n9wZ6+Z+/uq6JmqSIpmAa//bWFP+wdZei9zNcwtnTjV3bm09TNovA4zO5U4IP
XSq0/971n+jSPw/5v4Fd//bj/5fYl6gw//mXE/Q/gV+774+o/Fe07J9/8U/cSxTF/xAUmf9EBZCf
GIv/wr0IrvoPSZZx45JgOK+A1H+iXuZ/CIJgCgBmuqmYkggg9p+ol/gfpqmamiABe5mAZvL/DeoF
TrbeKP9yIxFvQo3F5zINWVRE+d+vplQMajqzgBHUnAw+qjcovHG462F3ZlaFWx+U9ohchL+HKu6I
8A2jq7ZuspkYtyzUf/vt+pAwSwOYAALrV37h3wN1druf1oe/H8spGdk5s8jLRin25VUj9ffQh2Wz
j2UU3P/yu02Rb4kZOhQpSIf1J+2OV3333zOpXUWVyqqeDNZoWnFqqn2VQNKy/p5iqw4dedB1Wynv
S62xDIGMQXdrsoOuGr5GREEAM901u/o8mWO8NSOU5wZaaFjGFS+jmFgvaWY4Uorkp6jNYSFMEFPN
PPHkrhecHscbOlh9187pJ+yTlsSjetizKfdQ6KJhD+RBZyq1jxuVXzXMfvfKRsfIN6yr6xzKg0cU
OEKixHjuZ3OnSxq9MP4HmHFia9qqsaOqBlmXCyHd1t/Ttml5KmFrRoXGxhNvGv/vc/7Jv/+exXGp
75Bp1Gvs1N+DuNS4fo/xwzS0pR83CEb/lF+NVYNC7dG6/EPSl1XEp4nazug+EsLqopRAi67Vd7TF
dhWM1Y5QMIvjM+2UULnleVw7KdLO/9a9iqOs2JtpZKa1apn+++FPtvHfP86r8MkpxuQyGWJPZYnf
xt+DgC7mH8/01ZLj73cSLAjq5eAfYra/T/73oP+XeHHDVEEiIEmzkgG+z9/n6ZJk8MJ0K2387LZQ
d1k4pevI7/GDqC8yI1YHn7D6WVJvempP340AWw8VCjQXrxCgR8Hq9kQm3RaK2i1JajbGxMb8gey7
3txqqaACuvIMZZ8p2/nLgKZUclqcCoWHbiC3jFxI7dDqh1Q8ARMVr+mv6NBO3ctThJCMfk9GSbIb
Iqec0JQsD/J0U6rvUvUM9BFwhJu0dwhDqCJH7PaQpUgLOEyj3QpWn1voRv152C2fwnOEUhR9I1XP
FX9/fbBMrPgEnGYPGlQPbIHID5OcTUPoHIRh3N2cgasQl8CfBCUZTAcMba0aiV9kERRZ3IqbnHja
i9Y7lAwcNnpANWVXsXtMfYhUHLdJznelHjR9LOjBQjpQHqoLHeuGc2V+Vt85bYk1PGCNfdFekACY
odsdu9swIFeySD1hsNhvlRr9iptKp9mA02nFB6Zjqd1e+X31RlSO+5HuwE4PmzPEHiDZ6q1HM1AS
EWjjWWtMDihootgCvZWND4Kyb8mOJcAofoRaQrzd/IN2d2y+EkKgTIv31NJdCSX6SzDstGPcbHF0
UV7xZ0BEwkdFAAiDuMxtz1O0bYBAJCuU9gAw/RW+TPGI5/o9b0BRWEOsCGlP6LQXQPcwtKtbsF92
aLOFwpUNcGsPU0Kc+A0fZkoFOkzFmDsjItMbSRMYZt6LT/25eAFtfSATTSOjrj+YzRsUFt2fS5z/
LLO30XOXQOvokliRhi9dImvu2djGp2y2hUfm5nnnUMcZT/Jx80qtxZfhslU+lJ/pKVat8KDtq123
M7Dnit2N5BDhSGpJ64XcDsE2+SIBFywsThzc92RWCl95SSkiLXgy/SUtb8OxfpkepXc0lM1rE1sj
DArA86NRYRpp9b9aBlwL7xHJnMsFpWbo87B84ko4dBXcGDt8bw5uvBM0t3zSYivmTFB0O30MC9MV
3e6iRM7ya+4zQBhL8ozWRQey137Nr+hJPrQ/yre8Vz/ib/PCukPWhnYL3QpCNrG1C1lx/kQ+xugI
5aF6bOXt1NniPYCzbZt7dXYhjhN9QvaCH+yGB2wxK7YDzZoXq/2QPqBRlhnyEXvJMVp3o++6hbJl
Vc73cOplZzhVmE7clSO+WnXuDSfT0VzUia0rp44OP+g1ppdzs9O4gpNWfeic5qk+dYgjTdYMWzV9
47dYvPkF3WsBrtm9tvIbawejdFgGk/at5GTs0jC7PGmOQrKTPmbG2vjzI+exQGAYePNh3eYNoEf2
k+8u3GooYqzUL69i5HDM24/lKfHEz/LHZAm1NoaP7+048f4+KpfkdX5Wj0j8WBbHLfk6u9Gb+P4A
YM/x21Lbo1duWS3Hd8CBZVdhle/TazfBlnMZwQ8nAFbYVU/BngDYovOzx81XXa/nd9wwVN5z7+EQ
Hzm8oQRmG1rTsX+hr50aB4XwPDoYBRh8D4DGhrkAk/yD2ttS6hdsdKw7kPKfEi7KBrmaG37AE4xM
S2zcqLTkbovXQRq42oXb+5Kfkk9gJ/MrhGu1Vx90xjKL/GNIqSfRoMM1nF7L4TmpSRbYmjeowBMc
OTD1yk7wJt4c9c07vqiUBV7ZHplA3LrX4GSKxHE9prOFVDd8GYVtXr6oeDVWjV+CbSteif5SfJkr
WxAuLfmLwi8deZ85YYRakIvZJRZVy9w8+8kRGw4Oal/pMr3SLBqRzdfWb8stGN6l9qdlkeXurWdI
1J7MLcSoiO4fUNnCoYPXUEL8uyfk5h6LhR6tS0bYWZCNE5NGnjPjYAAaDXdlcHJyOSar/KVd3+EG
OJFu7fLFWP+JafK0ffQVog60njaucgmz11Q5SWdIiHFnL6dxZwevzT7HBoSt7yDUXkaIUOFP4ddA
EHZmp/mu6Ih19SDgS3gpCp5EZF30WDaHTQx/7zSQwsfWhA5rduJ8J5Yn1ArLAx+WFLTOqS2U7c91
sZtKL2EZc5T2oqeQrqtD+gamtE+u2mH2lbP8sDwEz4jKbBxlxcPmVWe2xRIDQGsxSHzlIzC4wnh0
E2Oa4xXEEwC4Z4krBv4Qw5m6SSgfVLAiO7hm7vhUeqojeybbw04svLhyEZTE3TmdjqNyguk4Hwo3
9V46QLnMUb/F6EuJvIAEB9Sh4IgloxbbaCi/EJmHgrXEB+1qjozODsg76s8OphExn6hBoo0/qcSn
+6j7YH4atHr1dkzIffR69SQOPnkKRnZimsW/lwjCzC4FQv/eSjc0ylZ1ZSF6Xl9qtHDRxw+B6tYy
d9UPSqXmefOo1FuAqYytV7M5S/T2yQ95BPip8TSaLODTLoVaeJBae6xdtXdSWEGKk9ZuXbuJfDDT
F32EfM/QnqGvFX8p9+pkvuENW1z4LfKs4BDhxHw2qDRs415XDh/pKh2GxZqP09b4VO6MF47ZFVX0
vC6n3e9Gd5pzaO4YmmyZ5RKw4Zhb2S3eoQZvh8viho+os/od+OZBfqv9C74mxU/zPp1hoZFLwGss
bnRQ/GKrlQ7md8l4yp30VfDj4Am9gADOdOAYgcTPwNobK74NJXkYYBR+bNIr7AoD96MX+bEG6mIy
jzUAQ8HCarbCp/km3Pv2TjRZ8zykDgQYL0ud9jYfqJX4FFtqdnVGHLYVIivbZyfyFZKLcsgu8328
N88cf94s7g/VBe5bc2bjQDZgl7v2aXyCp8wVWzkk/XU4YGRnWIgvpLz+RJMrE9BanJbnBgTLQkxD
8KdASNFX/1h9MNBp2VotTeIacgQJEpWlp3507XfhbfOkf3PhNFvxWejuAN7qiyhvxYlqG6a5owl3
Y7kxZRD4JB8i/cxLxotVyCL9ZriOEf4CWxXd3kGXPcIOkI4jsDs2OIBYZGagogqK9+SC02kdeG3v
Zn4veKStCOk11qAvbjXkeLk35h7G2vJHFlqgJeIHqrCH8pt9GhXznHvyCzFy0bb8Xly4nue+I/jB
loJnuqr6oXsWPnNnMV8NNPYMWBgRWvCuCM5haBwsHmJgu30crs21kU4olYerXG7NdJe+xSPBKFz1
WLBKdm969S394svXsjs+rCQIjTuGvMx9/YhyvIM8oLlMMgcmroKzife9YbUPSwvgZZca9Da/uCrd
LsOxOHMJUeeCT95n8lTO6UNw5xP188jNzETsYSBQqXCSzqNtMn9JkAk2e75LpVzScdvEN736nHK/
/65xXhpfs8ZOZaffzYtHNSE+jFDK0RlZynFcVvn+nydkZBSg+jLWp7RlBgh1YuzlERV31e8SjEv2
fw96VJj7DZpBw2jeAzkb9ihz+/3S9/989ve7v4dQ4f+agkKFYRCqSmQqwsRes+UuSJymXdkHcoo5
qUK7vI9Wm5O/ZyOGyP94lm821MJMQ9Z47TbZpsxWyMyNBffvH06qDPH2f/vXSlX1Diky1JEqxr0Y
rqeb15q4ENzMqRTVtiQwvmRC3a9vKBm0x7HMoTbjdpuL874Yss5XltlpsS5G016z7f89lVefqxkq
qy09aiy3HZPrO8SdHzK7yIYXTrRoLcsj1hCIILdqs81DmI8OgYW4f0+8K3cy6eWKNf4gaDg0uEfv
Bp2xglV8MvQ2jnQ8a0jQWaCTgAH8prJT2JJ+LCWvXVXjFs3kaRDwSMb33jO1LS+qaOf+ROKzLd20
m3yaRQ/z8I3hqcjemBPrbv5T3OEtuFgp/oBQ8x7Un3fcMoIjat1T/ya90SAtB779OYExY23sztcs
8zJHTu8pb0RlIgaww5EEYKx/HBK2cwxoNatiQH+vE0d7C/fCo/iu3brPzeygkCdFBerwG2HAoyel
Dud+rlFiuhAypZ/hO0FtBhPkqn4ajnqZaLQWP42uKiYG1vSJmmVH4SFmdnXsjgqDQ+7CX/QU3Wvq
zz+RJ76TDDq+6RfFIR2YgLX5nHxTFNPpjZodvLU/5TvRkJuWATrI9lZEvefUPxSXEX8GcRsaBbWb
9NLchsAhEDaqnJLV9Sh/ItbpL4yMyC6jHj5hNo85ihN5nG6sxuZHkpoKX710+5D5pyWfQSvbxGVE
LcOdmi3hm8k7jBcMopWHLvGnA++mJSx5MFPcufD4I15qucIWfg28alXFOx0e9iRblIzwIfN74ZGr
siIa8DOJ1p5quGN/L5AUed+4X4hDWMfiY/Ck27Gd7ghfhoNzCrxmdlsv3su4VVtYxvfb7lPiFHzz
qrVsL5gp+93BbG3zs4BdcesiN+fvfX5x3VzrlNdQKgvgK91c6Z/lA9ZI4gHxOszhBxT85Haqi1OO
LmF15GjAOYJEYnOtMNRQvis/uzeMM9YBDj59Vip5GRs5URSW6Cj78KC44aWAKVlTw9dXRt24THEZ
GQrjPr6jLW/RvrDYmidhhz/65PfPyYNaOvq93osH5JbZQ/ke3daJcenM37otX4LBhTwRQtHnyrQ5
L6Y7fE4tfq1WdJ9RoD5q6FC+FZpvOqqNTYfP94BUllNS36Rd4093zgZeQ171EAAIvSETTJ8r0c1P
dC/9WgT68btSeSaNQMoaXHobeSdeKc4vpBC0ocNpr0onI0RFtQM/RbihWgXGmiJ4F4J4byIEUrn2
wE9snLkNYLYRLz2xKjdcBZMP/UQ7kBu/k2LLm5Pa7JDRm18Uf7Sn2rbarWAZSo7eaiJXpUOp/xAD
MILYpiH7JRdrONJHCqE9vi/HYPiIAqxj7Jh9ouVDbGH6l5SlbKWt13+on7mv50zW8QzYg43okovK
pMie1LsnvEy7Cnf8LbJ8QfQZl0SCM2LNAKWNexwc7F68YSYQLts+daA6LbU7kSPriIdZ+cNbWrt9
X6+id+MHFAHHhxsXRgpjPLQBgDjh/QVUYPNK861+rlGArwspshu7fseCRv1s50uenaMEWzIree1/
WOKitwrRe+qUGbXaYXhszxuJmsoZ7pXkQ/MmwpQL7VrttMuoOaBcySNZnqINlKERC0sJpt7TCmTS
KmpX+Mkat32fK6/noI0neCtEpBuQBkhO/W3BvzKPUXX+buxxCoEwsQH2CeP9eDJppnWn/QwMT+BS
P8nI/F8Wp98mD3pnJb213PN38zqr5zx1xx7RMCl1lwzbf1ame1hiZ2APzRZGYzutMAtLqJacp4C9
F3CIiejGk27oaevEupYsejQOgA7gBDUY6nG5D4/4OfvBbXY6TiekqQuwlk0yB2e3+U4v3CShfNNV
Ns7TIqOCxIpym0d7M/ZYoWWnfZZcuheQNL9urfk5v4gRC1s1voB6sRPhKBSZlAouW07zqbvQ3umr
DvKde5eUqPlUPUD5f1wTuVYvChseAcVCaTFw9Qjsox3l5S5xdeU81uNufl5XCjhzN878SjC696fM
uMRJAr2IrGQLBk1htTO2Iiw3ImxRVt5D+Zyexkf9XXF6087wnPqZFL/nlksPm89edVLZEyJ/jvaM
7wyQ0NibIApQRpiPSOe5DVm7wBHJT/s73pwYxRUuA4uA8eYIZIt1Wyaz6oE+O9hWD23lqaIdTzaL
j6lDLmCG7+el3UiuSPOpwGea98K8BcIyfthqjdGO5+0me9WSAzsUqygXVjyedJFW0+qexqtEurI9
3LjdNKQPowskDnaXbND6EmDrSKtaFfTPIXwToxS0+ykKNTzFz+VuoffHnQ+vSjx1PiJciJgEvLZc
jK+kK56401iwBbCunle1YvFEGDYz2Uy2s12zwyNkht/I5YSXCasWjFf5mWph1N3F567dQNHZKpsr
4XzmVaa/5bNzvJVbO/rcF1p5XJN8D/K7Orl64WS5Wy27urdTY1tP8I4eeq7G79ilPfbU1ENkmmJT
Kz5ps6s3/kwSL/4fvS2MDivIbf3OrCxkjXLuTovFJRbxg69+ZtQpynrCg+EUVX6oEyyLPRKXAl0l
2zZW3ziGBHZc2soIzc3FTXa9UBTgFHIELx0LTMu2Np7YNggzjemTA1srPPPM8muNrvZC5DTqekM6
wFbhvht/xPZmGl470F2ehWc2RUDBni7pu4Ruuiu3iRerj5wU+a48h5fwWfnGbE8/D6QSAm3COmVo
bYW++UAsmRk64lfyGB4wEMSoJE+33KMKG2xllVtwkUCzhOeSGzMBiuOvxx9qr7q2OoZDeLxy8JXQ
bh7EzxlPi9BaPicOBeXcBVkcLg8vsxuPaMWd4NKykKxwdEq3WO6SyvHGa/us7fOP9Cq42ntdOlrk
0dw3f4A+hnfiXfXGX7Pxca8TvchmrFPsNtNXVfrtNvSND5ZfhcvymU1yUTzEvzDFcG7n8P5Qiw+J
TRJ2AzOzOm0+2NLTfWsre+NUvYrMYn81nW7bW4znjrSaRF6ZmCA2MC91O9inAGH8SlmBVZw6zB5M
BwcCO37XoTxFVHtS7zSVU/fO+Dy64Uu+WuHgfcfG5+F8I6p2figgjPxGrMCmlfEyqgVGSqUGv4GE
1f10lH5ZdQVUTYu9eQgPXGXdrfhWXLgFBX4XXAlWdZwvkByCn4gXiGytsitwoGS/MPwYf2Rn3ieP
9TX0uVq/+JBB7bXdEbC0qh44ydgs7xRKty3phRJt+7vxUp8VdzrE28wreqtdYERweQLqELeX0Vra
aFOeKb3UA3puxglH8QEt2TzD7+IfyQ7F+ZU1qpF9SfQyBmSlM6lrmRGIh9A4RhV9D1wmWyiPtHbD
p/nJzYkFGRljcNi/pc7h+FntaXyBV/HA3ds+T/c5cbihHA7f93v2tBybW/vMopiAn4DfPBFXRoW9
U96WT/OOKcD8nIZ2/s6+pCoPWX+O5i82Gsr/4Ci/41YdaQfji+pkE+HBtG2SXXTNKR+e1EsFoHNL
JT4y/H1HO0pPOtfkffD7H4hrNGUP6Wm6CK9qYyEaXKz8iJJTdyeiLenCY6vLoEEyb7GkXeWap/AR
N6jIn1zlocSggK4mecGSxuXeOZL/7Jte8WgeJn+6jq/i1jgSplPRLJ3nbq0cugcgcQYVkcfZaKAf
Uki5VBcRfOxPlfLkxhrZruuGlX2KjT0PPuV7uKF9AnM20EbSjbHyUU1WblNvucIhqsVHdWtugQnG
JwEblMkRoKZCuzAcY/EMEN7eLqfD7DUbN4UuZezKzDPQa1vFAZc5aDe8QSpDaXYyOCgP2LwjI9rP
8nPFwool7Yo27HtKZMnPRJcCsXLHL3Hf7Lv38WnAg2Z0pNfJRjoONGZYvUQimFU80PVRmF6xQRLf
VVfblc90fAcGAjsaC/25ZiU6ZecqgmNrg/NhQkOr0b4JIK0s+qFf0uR2zuYj8MfX6RebthEfrlP9
CjOs/+peAsnCMTiDN273BfIAS30xDsInwJU6uMp9s2/EbXSdXsbGVTsP6KL8JnYL68oVzddoyAS/
g+m0eHAcJUIeAZpaTrhbacAhblhZLWM8GJpkTB0hXCo9cMq7GtnCEdxnvs3LUXb1rXGrXyGJwRat
KcZJG8oBY4BJrgqqc75RvBtf4xFrU4/IGJgvEdj8EST9y29xD7x0V05bHVj2kAG8WX1gGSKu0/bM
MuITqLL57mz9V35h6BGEbh5uVUZsoh8/ystJhO/MZWGHvV0bz22/rVoSp3YRbXBmi4kPKUqHzJs6
m63ij6TIrmY8zsxodWt84Uxth6+wxnBMXECm8TtE0IXcFyutK844ETRmqlrsjjpavPkhO3eoULlh
Ho0vbKj4x/QFCLaxp0xPrNoZ3Q793vfskTrjMVt8rM9QztDzu5JX7XNuHkplNpLwBOvbKz/6F/Wz
OyZYTuRO+CEAJTfr8gvnfrby3+7NWJU3cJtoH9p9e4hOzFjDX/kp2ZpP7X60odHZ87vyO+HzBck2
Xmejkd1Hvmp43GnDLr0Gm8eFtr9eZ5yQGxuSo5czrxj1++k1KA4TZrX4U3DaQP777SbYIw3CfFFV
jgpwz2LLMWITW1w8Bpvxumc9i58oHQvDF02sAOjPtgEJYLmzMbZL+6qku3ph6GYzJmqsqd8W4VZa
6whmooY99STaWDWaVVvBlJMZ3as87Jma5qGHrXm7cdkW2skxPiiOg7MGwXSw1N24pyBgXkjj5wzc
AF/FWw62hiY72hfmRVW3cfai+s1NXP34KGCs5CtCsMSW5aR+/tGBnuMcJTgp0+DsgQHHaAJKM/30
aVxqdyWqnhMPd0/hFL5LrGNU967UMuHi7FEBp5cYP0dx/QSLYeUXyeXgiBISA4/tzO1P0UPyP+g6
r93GtSwNPxEBps1wK5FUtCRbthxuCKdizplPPx91eroajRmgYJSCZYki915r/Uk8NP3OdGs2RHPd
M4nZsGSf+LhUxvEb1XJWHnPihudiS41mf5ovGamIt+QnMFxO9eyIUYprvTMJwBSHxeiDMVP2OB6D
E/Bp+xxD5jYd2970z/TwAIr2e43GkoFJ/FolWPexNPAJXOl3+Lbe2eRUzOHYkPqtTbHxMePHF67Y
4TLDYXHtr8NJ/80eK0qcnfmNz0HlJqE3qTvfPyJRNzbiTXM4J3J2WK6kxAPrHycvyt22JlHO46Rd
1mq+fMreZ3xKPdBk8DJzbaK/+WYD1dbxz/RSWC50Tcq04gFnb/k2uONZYjnCCEibqW2qYYU7fgxz
WcNk1em40jivEW+8RF5zTVBu4mPRHKx8G36k5bq6lC8FqcHSFnABxEGJmdl5dr9T4ss03BDSozGG
LURCJu4npuJ1Xwlzno3BeAceM5MrWgksLB/yHbEVW0ZHnAtUdjAuX5jLTpGDeURyNS9YWIqzumd7
1G+aV3vNKxHEpbQt8Lh7URW8spjbHiOGxiiz496Fnjpfg9t8VdCraB+R5bW8QWAIoKwt5HeAObOF
y4/pTrEgVaaxC0JvrpHrYt70gZrNbfYJRype128RZIP4pVrea/Q5pmuMQPmnbSd9g9segDmA0dB5
hukwsqTc0AF99SPg6XxjcuECY711wJQvygXdzbl6Tp/Y1G38BA+Sg/vjD4BRTD9ar7QdgEO0Zi2+
yvo53g9no13xt9Jf/1V+neh9Kbx31Xu+ifeqM7tMdbRPht3tB/P/cl9Ia2xF1UP9kbu+K+3al+jK
x9EdX0Fex6uHuwiCAcs1wrOH4Dw+QIrEGoih0oLQkS/ISUNtlz7Xz1ya4zMnGQueWnniqr0tKozz
2K2UHUYRmnrsi3eZEcYN+nPbbobRJTw0JV5vof47wN3lb64d6gRrpVUGVsYWzbGn3CGIbdqG9Fct
mAu6B1ewvAyOiTY5IYBiZ5YPCoYQ5q4rSbJ3EUXPI1gG2RluBtkWJ+IlNW/BH0aVTMN1mrt28pqW
lDLmocfbDyMz4u6wwF1z9Mw7HhcLB7vExASPXmnv9W90zb7GfJ3/Agg/8vKcMcuXsG8QyQ8sdevo
tTnUv7XMKcKWvjKP8UupryxEncun0/o7ssRoq1oBAULo7Jn6EYy4fEayE2bKsFf10Dnmg3GGJrSW
D9YT2OFYuyZe3a7jM4eo1yZAIUaB8cE49J/Td6JwDa7iP+Acu/ZUj6u2Wo3xZhhuQXfCaVCjSEvc
/DF466tVwWTXfDA3MtiITG2rA3QS4e1onUO5QVSm1dLNrqav6JWmws82dejAhEAERvrgXnCdQun5
sg5lsMbp6gUHy8iTdqwOMi6Em7o42oU3D9sqXCkul0HlwNdVn/VL8Ks8TeDN31a6btfQIl7SX6jK
i2dh7Kiv/L3e47PDEXpoXuWt9gKkKDnFVXo3nsZ3DHeVnSo27Vr9xjQr+ukcdgoGcS9SsGvX9gZs
8cWcNiwZzbXeh+NKf8WrhYGdvE/Y33UXL0WalBNudVtwhhLL9XjF9V950UXZDN/JpQV8ky6djLhw
Vb5o7zogT3RNdad8sb7w/RMMfw7dM+DJXC3Hs95Y2EU/8xrtI0HHX/ohOdt81nrdAHDe+SjjDQvV
DaHZQK0NgwbmoldAZrESOHHCLnnDle8afnDaBVeZYfPaOgP5lFjwHT8/aasTJgzbcZNQg/2aw6p9
qRgKrREcnHmP0VVnwbvGL/MVbkBOVcsKTuAXcqB+vRh3fZGFvbKPf1IOqH1MNwHSNwdzkBBs9IoW
HlgZ4BbelJv+TlfDCx+bw1Ihj2y8EAFWUEheGFge2lN2Nk6Sw1eK7zQX1iHy6qfyER+kC87Fl3Gj
f2kAhsMKWshB3YqLZbvtW/TKpYvNk5M/pqfBAV0kgFfGuuAV1Y1G2fnoKLt8g5uI6klQOswtPDzG
LAzmnzBoU9EPY5/42n70J4NPC3z7s4xsUe0cQSmJPj0giUKMFdGuh6v8Rd+mTxjRHsUfPHy4vowt
NnYRDhnx6odZTBi4UrPpxAp6B0Q3Tl+IN0wdABHN/fyoqTsDQ5hVUj3be/mQsXyy9VRHzstyn77g
V2t+Gl/c1ykr7ZclghNFeY+h01DZv9YPKq7ZqEGoiJxKvQytG4PUTAir4dOtWbL5hHqw0ehsUf6q
K0Q4nCLyMwYhGeP6NZkRoIVT/En1XmrPPUUSCYjqRqN3Fyv5uzrySpBlLW0tI9y4DVcD5gsXAhnp
DXinfkBHIj675+wZq2YGLwRT4LPOZBsL/mv7gEfkc7eDRWXcUX66xif1GE4O5vQ06Sx9vEV2TBrE
cGu9AmFXyTp/UN6Z6/6OVFXH4JYfF4pY4Fjjhz/t7HP1GRI9spqZp77BCQG3Kdd9t0JIwnYPfc4t
7bMPIxY+3K1+a2jBByR5Duv2+FaB7jKd2gc3GB3S0cC5Yt0ygP9gp3tOkr31CLHsEZrrY/tevaIC
o45OvfKTFVtaQVboNU4f7bwIaHpGnrCG9AoaGoNwXBLRxTwE2Lw+UmWbF2Vaj5jMUR7Xj9NzcxWX
4VBv0mSHjtOksr3VGxaYc6d70sF+TlFNn2QIJOzMjD/mb3xfAwdSzCEe16x82ChFKMpWVL0T8gNr
g8Ovw0rwhvRivIF117f4Zr/QlLYWE/+V/RLQBlF+uYHT7d9S/yEnzZe6lokx99or6hMg1elPZK/t
t/iZhqHliww26BENt7rUp5iag7amWqNML1QqZTf7aT/pVKN+E5/sD/9aU2qrbAu7NnNCeVvRXEYr
fzjkRJDLW+PbQEi5YtEJOYhH03REgsHgKnqjp+re9Ak4xDUAruQzMrggWycXvPjabXGNt/lJ48Ls
1uandGGnw3EtC94rOCwaJ5dOP4VzyXRsh62dP0Xp46Bt/dCrgFopTH8r8L9XaoiI/fVDKRhj4XLu
tS/B95i4qs+YY83lw0qdWm5WbAe8QpX1mGy6+hUxIb06W1PFOE2BLbvlLKuxrDHBXRlegTXhOwAh
6qE4tJt1+sFrTZRV3M/S0ruGsTffM8UtN8MXutemYQpgHHC/Ic+WhhpHFj1bFuRZWiqaIMOJZYVa
nA04uE7b9nfcqKjs0f8t2IJ4bl4TKKrBNiyOFjJyph+6U2jbIn2IYGYEK1Y+CVgfEp9J07ZWvlHp
HUtmGfNSwtLdMLcM1k3lhuxVFUSZmKH5cBvbs7mzgE17UgqgoR7Zp4GlCU/apwG5Ek/B7GjjvoIE
gb9J51GR8Iaz9E3xoYyWK0miEO13JFpgwc6L+NTW6nL4K9VNzuWwyxAcjY9t8RQlZzV7yMqtVkBk
x+HZmaWbNOyG/pJPewu0CwyyAJjYjz0K4a/J2OsWZLHbZDGuybeUJdRl1EIUCTpfL8MQSnbKbtW1
Io+1kq9jjuHqHW1p40Oqm9bqtPXRthsOtLv0TX+yL9CTULfjct0CWGNCLK0ojPLSU4rPQN81I95F
cDhuLMyRsetfjK8ehyOA/W5B+//i/PebisaqTiqb9A8X4P680AqW6UgNH45fGMn0kvGO9IeNUMPd
/b7JN3TPbM1L72f2zrJkN+sYjMUNV0IpMZTDSrolmXFA7rf8zyxh1GMrJHZVjS4cm2ocC7jr/iAm
/hA2W0bb9/sQwvKwvTx8v23XumdVlb1pdSj2Waw2rjxGPwomzgzhlvvq5Qe2k//6MTVID+43/z5w
f94/v4KkPWc1j/rW6XXgrfuTstTSWPGWF7o/tQ3wqo5iNdn3Iq3PQb8bS7pxZDvd1PlbjTer4Jq8
QVRbeH7Q4p+BND9u2/U4GBNOBG70knTTQx1Mj6PftE5g8a0VeEbhcxWd0zT8tLXsSdOlT1XuW3KV
dGzCgTeQRmGiG7s112vnn8d81DZhocRMe998yV40w+nopfDpkqAfN3PbBF4Wk2VfMEGwc6DGFFrs
pMWyY0oKLY1l0iZ38ERTLT5JUfKW9cWw6yPqUxQnbH0G+6bRRQBXTTdusTX1MAT9LORCPeg+tKgm
2E6W7vKt7MgTWdcC++hGsbCaaBmNDpesVZWDLUAfUEz8WDJYvKV5pQk+mTSOVU8fqELw55gpOLoe
DaAPJU0KKIzSCMgygt+Jit5t+ipwpw5aYzOwESYNw+ZBHnfk0731sbovYKcuQhIfeKCzyxID75bB
XNx5HBBkuYvJlyIqiJd21REtBMlr1mPIdH3/EBjqbyNDZzYI3swbxZtn8PIyRN9NQthPnInP3Gae
kUbCXxcicYQJM2G04L7UjG9i2BT6ovruNQX/O4LtlLUkl9bKkIacjvWchZDtIARO+Y81Ev6AOjka
oyfsF9oGtljd0wbEU+CMZG45olp+PbTTQxTeorrPn/wigfAUqo94OIVroYnpaIZFvsnxj17JTZrt
G/E1TluRS/uZzPHVVMSRwyF3mxGKuxKlJFpm3Zsvh+WuzP7IMcwHv4awbo7pQGSJ2NtgAT2ihwjb
PKduo/gUt5nbtctak+afEZrutXKKywqSQmFBWpix4TUT8yM0TbLNfePLDueHSU0ZSlmYjeay8KYI
em3CJwp0ZptqaIynTCDATwt/K0KLopdLbWdqnVv047htpxk2d2gzDwZT1IziVnEmusqgMIesdiii
IEfiVraKrfRPPYT1obSm8zwzE7GiiQU65/rwh5AsglkH5EmpXc0PlsDyj54FP7FRM1pL2dsShREV
JmhuywxNrSRUtda0N2eNq4QQjZUeN++SxV5QMkGrWgCiWjckV+0wY6jV9FNUGaOuOn4zI5VCzofr
bJZXOaEl6KWcuXIPqiozNwywggAvsq/dYk6slYlwapayuMzEWaH7V4mv4ERy/J5hhBpYTlUGsHNT
2N/5n0HCJ15JWLl1VXPsrqIij7JoY9hA3R0lTewH48afMf6vIN0Wqg7PENeHsU3lDSlMgg21QPLp
TcI4GByAvmJ6mOEf7/QzU/CAVNMtlrUHMq/iYxdRqKDAdO28TB6H4DNqxr2iw/uSIRmwxAZbXVjr
CdOBVYSFcJb2QKRR8BYWQMqFmSrofhOMp5tuHWFEuVE7Pfcaa+Iygaka9DnD/3rWIxpg/Azm+aYn
F/JinIEskdWYTJCfO85gDK1XqcQQqwD4jAijyZJJfjR1sikKBNtRMn7Lpvw+jnzXhbAnV5oSF1r2
V1PQ2+9JAeCrnbSzpTNylPRbbijs1XcK0ATgEsuQbbMcDq6on8ZM0t8Txo2qBlZJ3IoahL2X6hLG
j8FaxYN2ZTZWu0/66CPtLDTsqXbQmtCEFTmDWi+2PGOALMGHJYL94aOttCjB4/RQaIsXcUXl0Coa
1huL01wuTQQ6Ta5qmIGTWD5tT62RR57mkN+ZGZpYJ1EyRLPXzTXyGzM850qgnmS1e6vV7gWNrFt0
c+G2o0wbbzKfCIMmPGUlDagAtJ+FvNKJhFsVdHPmUJa8LuubKvlPkh+AU1QSFlartGrFIRTUF7EN
SG4ffZbIwnqTE8aUfhYD4KNQUAg12Dbj4EpY2dnjIlcwuo/WCv2dbFIOD8YXiVm/U2vY+GMMZAPJ
zODxi8Y2zEEVT+moZiHuyYpy7gqo5raCRZWl0y91AyMtFVfcOeigTTSha4f2TS8wkKhT5hRcZjDl
GvJddIs0Ps5ymH7rJkDfA+I85LGxSy2vD+Ab5nKTr9mNbnL3NA3NrSmelre4982Qkyo0pI02+Ssl
1gTnSXqLbC30wpwYATUCo6nzaQDGgeNBgCbcwpZLMSXxBVMJiukc4KM3pA4KtEzUxSSt5zDwvb4X
58SnGjUFDg12PeMmjeDaaNLHLMumbQ7MM1jNxiRbkoy1GWLDPCw59tjkRVnKjNHEviBLGgQivMhI
h9PFDsboZ0z5dHZvcummZUzdUIiTlEQkgNySRtHDXZFKZWXUDJcxy7HW0sTsS/VlQIhW4N7A0CCz
jnNLfLFewZ4ohoZEE2velrhG7HED3/siIMkjp4S0iR9F98SUvxQ+FjO+FXg+XRjhGxEIGi0MxJMB
ykJgMTXUcHLxzPpRU0rJDYUMSDjS2GNTjD2BQe9HNB/YAcBTaNoToYIpGCbmn+CHaCX6flUZTbkJ
cih8piHwbGVmXOztqQeL7cD3I1Nfqyz9XlgjlEnILSXkScTbCKBdGVMv8iHI16H6uoQSrCTOb5eg
nlURT1g/RdKLnTaWQ0IcICeGZ1WrZ1c1j29SFWyVkQU56JqBOTzNiJyTJRkgesmbGN0Sm0lWm68N
6vdbpmOiXws28nIrdQwwJ3lJkmqLH444LbtlvxqWGN6IGMIyK7uOajufsq5vDkOw00bwANWIhoNQ
idQybJr6nkirdW1bRzvPPoXvh+teBsUvYgxXLXOvzd3LxBnIyUpZQ3VXDs0GZSujV5DG2JdNjK4M
ZufUbHUB/pQZ+luWAWRJkNhi06fxjZhhYbxCMnml/GiJuBV1pThjKbvjMB0jH9InhuUlnrpt6pSY
rOUJ1IWweZpNc7e4m5Nk8UJ5Vm0sDC7WWYDmRwuMD60ZqsUnz02jkSGWlJ9KnKyMekYwBnhQZqpn
S4p07nj/TiuC+lRM9cmXwvdpJAnOGJjGOFOc6Y96K+MPzDQpU+0ZkwLMiGr4P3IDsq3L6WYcm3jn
R/Mea/RLhY3chsSjTRgxvcIdD+wwrpAhRR1ixaUFkurUDakFmp5tOrJPwaBM5MQyfSEfzUmIy/Lk
EpA+DWMn1x8MCTM1IwBeFQZCRln5I4b225JbnhZcoEFP5IoxTijLFz+brV11tMdWv86qge5WWZUZ
krSZ4mQz37Dq1j0U4EtY4+JewmDC56xVZnEcQgGYUuESYsIVMtV6Fwmm9GOjVvQ5lzLIENxOSEmx
/TWtdoJbm+GfMZvwroaH0WaXGMB+msrAG3yCDTl0N03TYsyIscekqlVrBJcQ6iuFrzpqR82VpdrN
UfuuerMi5MasDvqoB0/k62FtF66bGqqihfGCp1fth2mXwzGzbYJaaFdsUW768SMXD2oZHRukwrjx
W0BAU0Qfbb6Giri26ZitO94rhymGTZj5RDpnyfMUWF+R6MVWmzTba/L2SSF+4JjpLGX5lLyLRPpN
Wg6oYE5qi34XivK9xi6Fmq55y1S8k2K5OEV+JSAB4wvHletkRr2a2pajEAmJpiRF0qRd5Ux2yqg/
ByWzPWVTBZbsWQV+XuRkueRuHwcR/phD5qNy/PITJjs+5u0uxZiXt+WE05ByykJCfqQWloKnKyWU
45KhGnlby+JvV4+yDaLSRkWzKRdmb1x1O9usSDfR4H8h2BRzzxAjoPZsUIhUYrrpGMRsRytqER9j
JmSL6lDJSxqS9V6o7MNDKhFQxOwIu3iYQg3Dt2mSLjXSgmcZ0GyImvdsjPEm0gZ4k0NibgTE/ORg
9CottNofDI39oyU5FVQk438kxwGLaLVjRvDThFa7GNCPTh3pLDDf8ozfo9TmfNLHtkIDPSApCzHg
dg2BOHToI2iKUxB7PhZQkMiTqx8akZN2YLV8G0vWXuL2qdy4SgZiRBfNPN/CWom2Y6dJxkUxK+Zd
jZfI016CNzFmwEMWIIVGlwqFOZtdNi18BoYdV7L91JTHOvXCqVsmbnAFuXjgOJWZY4fDTivUTejX
wMoTUQTMFPB2VtBtEAygkb8CNbhmBjJ2H0mXJ2tDt1yqeWndtPLRn0BrZZHBgmTcOEGWFsajQTe0
V8TjIAOIxdMtDrrtPULcDElPzgKJA8bFrlr4TL4KBdO10Feg1dqLXra5Ie4eD2oJ3+qs57l9EMW8
rXAMhhErwo1mjI99r9B5Y0iy8jVcEPvKOmkGs9dACh5mfymWFU5O6lIIOc0D53nmWAEux5P9ZdUd
OeBtfMAE+xIH6gMffMaOh4ZNGho07H11MuX4I9GSZIObU+Z0GYtfkcMSNJMnrOkqt9daqCUTx1de
vncfPqmm+AfVt9NX2cDsh1yyQ9wuOsUMi8N0SglzrKRN2gqwPhncZbSZTfNV6i3Ahkjq9AG7dAgr
pXSqw69uFPt6apODbTWcHZYOrFMHqHygtFq0FcGkAVrPqG0HDcfG+AkjLSTaYfsdynAqaoYDVUvT
Y4Orj3rryCba/nzg6OK22HlBB2GnjQC8SfshrLxCtTVNY71lF0AAXWvwdOEjYp05PITYRJW2GJZR
BhpvFVJcpBLMSPwPhNVZzXddDb+u0+ecblsndQY2uYzB9KaD41JDfBSFbiCqqv9MLL3CDqdj1mHF
GU+1AYkR9tFgC5/AQX84NUm47fv5YZbV5JBb8P7GuTzYXds4Ze3DHSQgVsT+Ix72jEZn9aAt8I7A
5G6Fx+TNIDVSkmXHGF5n0iX2GILcel2DzNU35oo3RQI7C/xWl2ZYMSOQey6yg5Z3CKVauNPTxHmd
SZ4m0DVMN2wCkaLKOP3EJcyqhu0g4Kwf5kL2xjz0HbrgV6gZpVyr33N1DdVIcZdV3+QLRWC6bqKT
GkVog7XosYDYUaowDMup2pJv6VTYKuG9h0IEC3AwWTdVcPoyNK+fdxhyUt9r0YGy8JGJyQzZYtjk
svqHhfInnKtqbeZ0d3k3KFwBmeM3urSqyUcihDldi9wqXCOyaWgt+zmfBBchse0Y3y/KYjItVBYb
xFnm9xxFcEIgvmOBRLdjDO8oqFq+xLo+ToIPG8Korsp89MhyAueQ2vBxMr6s4AmJQ8lMahXYne2a
g/oht4Apw4IeTW/mQOeSGs2HKtPWlV7j629+gbYUCdZebuF5pF342coMhWI8A+IidiJ1oKyKASmb
qnrjkmPA5CvoRWT9vSa7b6VoEE9ljEKhuctfmjFcieTGSgKnyrqACtBgJk5a8zYdkp/QjPLLDFVf
LYDKiqWPFbRwCjVcOQRHCeEESSiEjafK0Z8j6ypqAJEB8Gpi+BVokXIy76mSyKiaHqpmUo75ddbk
L6LCwi96mx+Bs2amGM+5TcqgrDU/7G/vmcHsRbQBVda5qLp6yzhTkDnkBVX0rss6vKxdN7ChRjpi
3qZjrMbScMxguJC+OloERkSEbG1EQBFj4tVQa0SVpBLQhF7szSHFtl3pv3x1MdKEKV74VCeTX/uo
rvttqKeKN2J4RsWgfKa+/ZLPMfqV9L5YAT754yka03dLaYbNbGTNsRp1C7xLIs0rkgsIOdVnP+ib
pc3Ai1PMJG/q88G2e6gc1C3FXBN5rPgPLHTxwVJtfRWU+DbLlvJc2hW9YTZKUD0RxYnujc0rekzG
dloLy75aZmC7/uzD+q+aFyvPHYP0OYekQWSphXbVW9a/XNFJhAvKjUkYxQaOqloif/KtNGOfY8Yz
svbleHPhOtIbXlbrhDLlxtaEeaClZkdiMkWohZJT83NWoUxGj0CVJEcFOnlavR5HSo6yvpN0wlek
ACPNPLa3GrXFPij07yiT7HMUl5dZRtQ5qNro2Rnd3myheMkwPE50wzVi4fmV7PXkP6x1O29P2tcA
8SRj4SfnClfjhGIvMxtQB/9Vy3PXmklknnrwjDD+rMvCvFiMo+kappXRmzcb8l2G1A/Niz65opT+
EJCyGQzLoHOTzmZX/wQM3kh6hCsxlNq8sWFizCXD+sqn7F6m9oWcFV6A1eFqCANzO/jTyRpHnCFN
MFLhTxRyOBijUYFR7EtwEAgeoyxmfhXMRHuE4Sitza57DwLpFhcEdKYGXXJY5m/qNGdbVSQHbKFl
rFWRHxL2u3TnrZNN6PilgYW0UBg2a82lliysGIKMOUcQCq/56KTuUDcTaNI8IOowavwKmq5hs5II
FlTQ8sj53DgiysH2Z8YRIzvcOlbsdBursulWKkdVGuVvoxNPWpOJd1uCY2XF5UdsjJ9yK51I6jiy
114Gvtlb6Ys9EeHpOswbGCsN12CW6l6cvxHMbG7JtLr1EmyG/JgMCPljqO/ZwOLfIstiIxlX9CPs
z0b1nQY5BaliQS8uljD2//u/4VQ/Du0iqFqCwkeSbePz/elBZVoTQPXSRPTD5ND4E+d0f9Ly4+/N
rDLwRLjf/ue/91//Px//++tYkvK+/t42LRDGYUMO5x/+ZIhGQuMdLz/u/7v/kJag9LpH1/r35v1/
9/vuj/598n/d918378/zcZsp+2+l9t0pQSpsZ2O29xOMr9E38RH/+e/93vvtWRt5CHfbzFPt4kp/
UuCAyA/OLhS3f29Ls/+/t8nLYnbYONGbmc1im8zS2pbkRl3rjDL3adLOfEqp3REUu0rLydr6o4Zb
zmLFmvWV2IfkR+7n0Lcc26Kkud9sq/lfDyTLU0xDB3mQtO3fX7g/7X5TYii0MYbwcL+LdBd9P6oW
SrZOTnT0y/j23J93f+T+o8hq/jhN51McaQi3jRxBV7y8jfvDrSrErlC/cbcTEIbtHnWrAVcgwkXs
QOGAy9biVmRWgPl+yl5claC/etxeiUXRkGtNpOsWWGzef6jjYpMZFuSPmvYMQwTXGfxIf0YJrkVu
CaafsRIdEjZwvQYxC/FVhZkqrRPMxrbREnAfL0ZR+f0EX27e78uyAep2Z2J7W2NJWig98ob7I8SS
K7Prl/lvOjCV//t7aROyoU6dsfcxR9sk91e4v3YZSIvziNQf+DjR5u/f++ev3F/2n+fcHxpbkBRl
yFGF/vtNJf9+Z/dn3x/4j9f+fx/++wqlFTcbu2t2f5/7H3+ziKxtlNSHVKEAxjOL5c/KMFIQdkxS
sX0ddIiLqoLOzpzaY8LoGTsp3DPIIQAMIwMlzD8TnRBRs/JBBYpwR7R3vjPCuD5K3QCqlIDjt8G2
x06d2FzMiuGtVAVWXlisOL4tffY1juZ6mO37CiC+Tin1ayoXOk5Bl41TgWQYzMTALFWfztPOtREH
GDyIervZ+GAfEhHqbkPwBJG4zxRgxSkZWNLsSoY6K8u48WPqWQZ9hVgJsL7Pa4ifFr2IPmJq0ODh
kWe/fRBJbl3CgaIWcLpkunSM6Bzk8rCLjOKZVEJmRSHOIApMip4pmUPRDd6Nkyz8Rz3YVSTwqWZ+
prxt1mMqQ0SI4m3KFrztDYX47xwPHoW+TPYj6FQWeq6iu6RKwWYW+d1pVACWOhBMIoyRHixs8DSw
930xTqRlI9qKJbjEYi5nLi1McUy4yvh+kFy+skqpvhRgi358Dv05XWezDYVGaX9EkFjuHFemo9rK
oQiHDvqpDxm98ffBEgcum/ZrAq2yBQdxgiBCQdTB6MkbhvfSZ9clqVfnzZdsekmakvSFcSA6qOSC
sTWcaFHCoQ7R6/qwQVXAtYMuPkyhfapJh3i2YZimT8pWYLjKtQoxoDj3CXRDM61eURlkK9vC56Ru
g2BVWcxJ8e8XbIHNjCEH64OkF+OuMukdAjDYBNvbgzlIJ3CCum+fK5m6WKEzbXM8TKYmWgMGn4ZE
OQ6aJeCPdbHbWsWD1GqVNwj/LKn6V14tc1vejsQpzHBEJTQ97rAMzBHGJH7+x0yjQ+oPCMeDSnoI
c2ZobGd4CpG/4WEUfgpwGdHknhj3hnFABQWGIDF1nSfKm9xqv0YibfMAcQW/+sA4gAsmnC+ZZFx7
g9gmZo9qQLGWCBhghjDJG8SPpmIYspd0eUI1lSQ7xaILym3pYPrXRO/FY5uqf4SKij9KXwIKFBT1
Obxd/b1vZOxS2vk13EqBQpswq/FWTxZer9F+AwYujd8guVZFr9cWiPi0LnXLmFVNy5QZcIWaVcuB
tKHANrkpO8BYqlsk5nfQ1+GtYLzlkx/qhEPkVQPGbT5zXc/P/L2cRDuGmS9qpfu7iiMk2ZrEqLMQ
L0rRHtPMhgNnsYjq2YCsThfbXgutbVv6D00Y1XuMqVlHimzPSOBBRoQ1Nv17ldYfcsk7yEpIsJn/
WBbKpQlHWj+Ody+5vVh8ULvpR0kM6aGO0AmoDSM8Mnxh08DDSiJo4LHw38IIUvWcy3jqhBlFJxrg
NvQfihkLfJnrA/cI6Zt2DUaFvMttBL5Bd9Bh2A0Ie5oaSyWWc08bcOMrpSyAU5tVX5nB2KDBIdHR
DMz3dPhtCqM9yC8JoeeLLS6J77AMY4gyHFsIzC0Z1tT0GPgpkG6n/NCaUXAxO/bkAFhI16PAGzXl
w4ptGTZMDv9STV4mPeo2TUIbroSmOPWh/90yQusUgSWGCr1r7HhfVRdforbEPnDWUM+SYA7LkqzF
Bjq/3TOZEgGkqX7wCdceVbc02+G5KwZgy+G5ahoZbmn4q2qdtq4YFnitgPM7KqpCDc+LghLDcekW
JeJgkwKBZjptsha/k1h1pf7MW1QdwjZaGKOMPvSxqTY5HpXA+DBhx6k45MHQYp0HmxQix2aWJOFi
NAzogDgtgWlsNCLbqRrGQkIKzziLDnC0FicE0DvPj6121wbyuZrhhQFWvXRziqipfxyaZl6rFrOP
qVSQF8qBTpxH9x3jlLrCEeVnjLEkHOqQCLVevkly1XDUsbOXBE6ZVTsdZGEhbOtMryfwBD6SxoBH
Mxcb0ByxRTVex1aFD65HTIslZ8ZR/NBCrklFkD0sJDPOXLPoo2NSzplbE3zDnJQYwTsBPdLdIv4f
9s5ruW1ty6K/0h/QuIW8N/pRzEE5+wUlWRZyThv4+h6gb/exZZVV/d4Ph4ekZJEEgR3WmnNMl2yH
StSbrkX/PyhY8XMi1Nqbmgs7iIDTlL1PGUE9iwQNSKrUZULdfj+UNFYyiY1LxRam4YIMbJU8Dwhe
hVLPqUszXXfj827S0EePWC1cEwuTXluLwEEKP/bjsSMcdF+tCTe/TkuDMTX3Xsq8oZjfYvF16wcC
USM0M+WtS1MrnyIooi4zc6aJN3e+VF1yzSAjHGuCFvA5uaz2JvXq69XFoI8l0Bw+fYzj3dCxZMsM
C3IV3hle4xhIdb1qhy4nqxAi+NmeP5ftBxe4HW1mbFDzc6cfTBI2XiXsu6Jpg4MXOk9RCtkwruGw
dzPBZphvjCHBTBHk96EWhvswq739aKunUANU0eTWuDdY7SEv4abWnGDlZMgJYnRQh6TKjV3lTUtz
rh76jblR8x5AF+wLKvaRsilgsM+Qz9ON+b/3Tg9/vsX5HzRRRGNudXqib02Wc+C/M2ooxp2WEABv
ikEn2nRYoYt8zMDel/mYb1g+ThScIK/vSbbjLo304qxwc+LLPQ0ASe1tcpiIWf1sBWj/DQ+d52lJ
f7ohRWqCgMPN6WGoSSrobNjAe4OkT/xvgd2p6eebsppmmFbt2FyH8xme2MwHbUwOu8vVwuaSTURl
gi4p5pvTvQ/P9dJj3nQxGNVmTHFy3jlpWsmSNrA61JeJcxF0HRu6fP4u/7lp5jUq2RLBQqfjTEo9
zc6tMZNZT4jUgEz7hNF3o5oWVsJ8EwsHKdPpcTRDWaeKaoyXWjDme4LoJtJUUbxAZs3qm76Vxs4V
EIvkfENA/EhToUoXgz7MpCpgsfuuxHVWF855KAoGCHLyIOEX1v50r9Y1c18ObkExg1Js4CR8fMua
12IOWw4end7D6Z7LVnfpkk1P1+BYOpWxb0l92aNj70PX3zkVNBMzQfQblCEm+NSwx11o3dAWKfa5
IatNGEugbM0zmZg0P5WbLWgbVHyFhb70Aw3LjmisfWkCpW+suF52zKFkiqA+ECZD5YxOhnXpiRxa
AMSb1IemUCIoJYduMTa2ubB69jL0Ma9K3482RiY4nTy2vCsyet+HeR9zuunme8bgI6YnIOMfJC7p
6nJZpxRE6lrmh5z8H/x3TGhQvUoPIW4coXDmhvrqrmgnY6Poj+6n+eZ0/E8PLUqKaUYxh8MdANCb
vwNWbv++8RQMFYlWYDF5GgrclA2RGZInQP226FC8VCx4vRLA0z8n4OnhGOMpL8bJX3aNvLWs4bks
8dT106yVjCdCL0NdvVrY4xn3xW5Q5eE/M7tvQmD36sIERjh5O4o7wDcDZl5q1sAnk01BMMYKjv9W
/za9hWwgYsqEK+TV8BxXBDi9anfFgdaUjkgVpfa8FoS5HLMgXuBoEsfwfnoGL/amLulY+PfhXYbW
YyNGCKeL7B2I4nxREshDgxKQLr4kWgHjmWWvaIJAt44BR9INf8pn4BgIkjWD+nQLT7oeAL2uO30D
1THst/rNdNl+L3g4IhsktXVVgDiiB/hscvkaS4Q57RMvRQQa3vyoPtNvMKPRJMxwgyO8cY/Rq8Eu
Bnuqxz+akDPgN9bIDzhr4xUr51ptcISY9jp0viOGAW9bAhq9M56vAVitoquOdtwZNmOEFncalVJt
je08nkFT8jh+D67MI+o0wAUr/LEQCQgXc99KprN04d66b86Feat9s/b+LfV41noNdiwL9u6ZHx5Z
MzCsmM/x43jpvym84Y8DDOx2ExyNaGdj4O8WA4O2y0ZybVdLjS4WcvIj8NmpZNN9VjxxHuCAn+hO
0DU6pof4Fcdlucj9lWGvifS14Sil6C0w9gJ46LSzKqKFtUAeByhquGIlxriBJN67PqK22KjXgPCn
mx9eu25HpPLHEZ+3JFsWt0i19cStln7B0zclPPffGOhSJ/DPkY6QSFMNx3H5+S95lmWlhji1DIya
+r7UkKysknftUGyT124f3EA5TdEtrHX/KhLLMdtQVhRHeT595wxhXYtGL53ZLqO7NNa1z7Jpp6Uz
JzUONqHc+fkVzM6hhKG6tLSN5pn02Fk3bEwkf08QTVAGPkzv0P3W2Tp7hsJxjgd0Wz701/FNdlc+
tFQcFuay/hHvIdY+pS82BpdNf5HumfvRYeqcsBjrt9ZmpCOxEdcMZmgNtshmsFMjn8a3b2FsGjfm
sLCXXB0LMG8oSycbd1T7IM7BMCuq2Ue3X3nd+kfdv7l32REcb/iOMQFDg3jHAeVMC/fALm0JMO05
fkUMqb9Rt0b+OtzSWLir+NKx2sAq5idc1fAaCPraIiXbYZj1j841p2xL+/EGsVn1iMRCXhTrC4wS
eHWpDaccvz2SqGcRscjepq9o9dfatfUABXPtrYIf06uLsdvaRHfpzGk0n6S1io7djkSajX2BL9T+
1pQL7FMrrPftNRhABM/ZYwFZBNcLyqYVcmfMkVynAjfAa7xaRLvcAdd6xhU2Xs4IgDtLX/wATEbA
OquDZbuIlltglsA+6WCHGAgP3Wy8OOBTAKe+Mm5oVhohK50jJXLo4jO9gdMWGd/FuGSVsdSqLUSG
HR8xWFtXxltGZtpWvbAF560ygW+cffU8Hrxn9pUbVm5r1uZbDcfQcgYtXDw731ASohBd7eONXP0S
VHD1k/L/H78EuZofUjT004nvmrphu8L1PJN0zV9PfED2DYouc7gwZX+BZ4mkG8YYTi8iJZ/MWWFK
Mswy/4ZtBmUTRqN7HEnNTPyetcpfvBmCEP64Cg2CpoTUbbIPPl6FTtwqt/b64SIyqRXyX6vvwnw1
cohAtOGwYf5Y4rOLoWPQB7ss28uABi42y3v8I9Hl6e38f97FF1mvhqFbZET8bx7wH3kX67Soo7eX
3xIvfv6bfydeSP1fjKLS1S3HcFyTWIt/57xK8S+SX6lLeuxPdc8S/yReWAaJFwTbSE5GV3fsOQL2
34kXpv0vx7TIp6DcJ1zT9Zz/S+LF6ZT+Je/C9lzLmcM4HMfirm58CI4JUDjQMCu6rZOk7bLK6uhS
o8V7aMrqslU9zcY0DDf02hKEcPhtO7NCkFglyK+v7HIKD2bXoWZLuELLelgQ154fnZZKRMrJ6HV5
s2uN/rxxKrmt9RxIXtjLL8JnOBa/XiiObtpsScjb09EIsGSeA2J+ma6qKpi8flJAsvmq2BhQVNWy
mbLDnJObZo8XDTOdJ95EoaVfvPbH4J2fL+6RLIQsw+Yr+fDitRWTaZE57aauwrUEqlqlWJtrJonU
NGC7+lyYLvsldncY6aPui1Hi09fna/Mswqela1sf5urJUEk52jZcMtlcWfaQLFH6E4uQg/EXTDg1
WAyIUGjem5V0KID+cq5/MmQa85D4y/lz+vwWn97m9DYtR374/Kpvqbc6HHzHYWKO4fEGc6nSGh0D
ugloHctqg6WQZET3GKmHESFORvwe+V6ZxTxX1toXh+Tzd2TZYr64kBx/OCItoXG+VbYtehnAdUas
whWt6ur4xQfn4vzwwR0mClMQgOKalhQfXqYJpIWXxu82aoIINMoCM5FyY3qawyJB+73Xg9y/mEBe
SLM3tt2gDVdsstUiRQx2LC073KTKdQ8IIuUXK7gPiUh8J45pMD6YFjnQFDvmI/TLBYE7x8Q51VKN
q96EH7AY0uB7UzAaR/8usnV94fpx+cWZ8Odhd0xi3U2Hrb5tMGr9/qJ+SGygxGa5iXUHQTLqKiA/
sEr/ftg/O+qmbXoeS1PPxqPz+6vosjFjI0n4aAGQpYnOMjZLl0qEZVRfnEefHcVfX+rDF+zaelAF
2Lw2coyId0j7ZdDFb2hDZ7ypzeRLTG8Ujud//4CW+OS8kkK6jiVdjxP4w4A8hokrh4EL2hQ6PUBk
iVsv0w9tJLL1VIIW7b3LMB6787Ic7lphx6uxAlTl2gAmNQHvO8WwNMSsrClibZMUpF8AFKp3GXdl
h3x2VMmxcpR+1ndev/K16L0OKC9pvnnuU4olHDJ4bwx32o7JVS2LcREkDou60YyOmEqC9trotG92
5UTbLz75fEB/H0ocBEJCN4hQFOYfp61sAtcsWi7c1GwhBKroGjqzRRmJT6WF/XWLNa0aKKiL3rtr
UtyLsT1eDXmPUlbhknXz27RpqzNdw+vWCYTHshiW1hijg4+Ivu05Wcy+h5dQ405OneJCCmT9Cu4k
fTdjMq2jY9rxuWrQlgA8RLSvb/0nwqYBL8TdUTPjx79/ZMP4c+7iMzN3zYOVw38fLtXYS2nSOQBC
SKvEKNZNh6GKf6gCWFUz3E8xGpqpk+jYHEdtqdOh23feR6+50NtoXU6xdgyKtzzh/7r+bEb0eerS
eKahZqwiqyBq1zHWiDEKkNnuOkB3c+fhq/T011iT4T3Vv/5sEMyTWtURBM1o1vY0HmxfR4jTZofM
w/yAKoQWfgwSqJfXXlHet7Ojiu1FDltUWuLcbHXACGj+1SGeAm9hhQKj/1Dth66/DsrhnojsRBEH
WmRdtIQZye7zXjrpbR07DpQgdtFu3q3aHrNykVNBzAmMsDWxnkQJnMccmEdt8gtogQLIkC2xqTK4
t2IqAaK/rGeFWkSLRY7D97FEWKpR0VwZQQWklo2OSKhqXbFTdVHI9mV3Z2NpXAway+WBbntjg1Iq
76uI/MbRnql0PTkuegWTdcLcODq1CTJBuzEKwYaeKJaaooSorxz7jmK0g1TU+WaiLbMnG9lDyPbS
UzvEZi5yHosNnuSP1H137wayp8lTo07NSipdBnv8vG4v03D84qz6c+CSjsOqlaGY5Z0QH0YQ1QRO
h0C/3XR2i8kA4FhP09WI1J2valLSsfb5KZTMv5/Ln76qw6zr6I6YJ4LfR2av5uzwpoRpV3+gZ33d
Fel7V7sXatLucXc+Jp779PdX/GTtQ42CmcBAIOy59mk798s81wRen2tpx9rLhrSZY3ccVXxbay3o
qBdHAKTw9AOiIzqLMBX//uJ/XrjSIWiL5bnn6Zblfrhwg46m3tAXfFxRPJW1uY5HU9vZU6Kty9ZE
Nwkq6k0bwAv+/XUN649Rkhe2Xck6F/cCh/r345zpvkb2JsfZ7sSFxxW2srKsB3Y7qh25my+Ukl2Y
AYAK03C6aBg86f2kL27/EDud8dW7+XPW591Iw5CmIwzBuuP3d4NtaDLcElWDUqyC9HnYCMpk5QUz
d1aOXJnItC8aofeEMRZYvuCHpXgAs5CMEro2Gwc42t+PkPnZV8N62HCkgUHCsD+sRKqqIKi9F83G
tExqUam2Kl3bWPdRj1d/fO+bATdZVeBoc01U1X76mFnFzSh8HR+H8ZwoIzjbNjYpY8QX018z8JO5
VE/5XpetHtwZsXneRjoRDDiWNwoUZ+tn5xWBm6FN+gyFev+Lw3xa1vw+NUrHE2LeEVrenxW5wNY0
zQ+t2Q830YdZtjMnSQAryXugWCkB6Is+Bt7VW3AiMGon26nBJJjiJCFRht1ao7sv5sTSxe1zyL3N
EmMj7Cqv8VZTBm9tSNO17pBvngS+tetseaebBVhpF0w/egiGMA9Tj2i3TsEHBn8QWEyrKk23Aceo
iMLsi9WX/aH8wSKWj+wZhmUJy2Y4m3/+y8WNQtfLRomZq4dz1obhNqTZKUJt3NKJOPZtRfswtHfh
MBcX8xwfa/geo1JxQhb8fWdrW5bngLx85eLrorzKsaGe3ROzgd7mKVMVUJN5M9sir27TV00O93WY
yn2aG82KPGzWP661zEqKiaYDeMcxKZm7PayXgBJw6cNyDaPxBWkRLMYE5lXqN9bS1JvboXDf/n5O
n1Z9f5wAvxyND9fZ0KaDHRQjGF48dYsxRViGKZQmhABSUyYyWzEulItZJ+0atL89E9mdEM59H7c/
K0Hf1X+RMPHJls/5bKRnAc4kzShkoLj7/ZuRY28Po9Mh0crwsA62HA+2mTx2vgdL3MAw5/RiUUbg
NOm3MCCkxmWGGPgSA9XOs9MtVID66Bek8zkldpkmHw/Cy0hHn6jMZvMaJ86rhbKTV8fkj0RV8dIa
Xb/zAruES+DKJQfjjj97V2MTXk54+BZhT7yPgZJwlcnoPc0RMvvCvGxTByFB5j5lJYhZ6REcbk0+
gCq6eqNFPc1kiJIWJnrsmN5aebgwI/3Rsv0XQxT3bhczt5do5tvqEWPDwqpot0UV0v06eJMGXeu/
f89/bm+oE1F+tFkDuzoljd8PrWMiYPVjhlNpJy+BT6aDNuH3KCbW9H9/pU8GSUJTHdtjo8xf1ecv
+ZfLq0nROtYIgTdlkL8DJFign6DfBWF0COccCyRk2QzLzO27v7/wJ0tePqMpPRTnlFlJhv79lSs/
6ErhOwzPuUP6Dm3kTip7l7TNd9MSCv22T48RHqObJ0iBAjyM2chO3mddjxSyWJZCvtlOhwe+VGB0
wjpeFRHpkgDk//5WPznRXd3GSW5ZLC7Y2P7+TtsgQtCM132ToysE+n0omvil19MrpUGbjqL3RhRf
FbM+1qDncY+Kn+lJw6Q0536cUb1ea1QUcXUZPbRxbO+M/TCco+XkArXC8L4wsQGvUS5tqTLcmL7c
mU3eLxGBzpgj+0pZ9Yw7Jpm29lloTtF4FxmEdWtfLYH+3K/N75SpU/C90KT/MM9GXds7Yc+YNEis
F3opXMZBtId42IlwCuP3v38bn56xbJGkZ1Bu+6Me7noxLdxONWi/zge0LrbNq5q5e8HgbOFmoIHg
TSpdal+dsH/uyKVLojil+PkLseWH8Q6LYlAYdkmqzQSPfbSvDTHj8EORIP2pL9muLIyA/Wei8OC4
sxs8dhoapUjfBx8+lcwaIovAuegQbqcJl93fD4zx2ahhCDaPOhczOuEPo8YwdiSWNwlXlGa/MKoQ
1GG38Topm3P2jZDMWR338JFckk2lGG9LGz68PZFvXkPeYBR7t0YO4d/flf3Z98UKmW+K3a20P57I
bdD7ppXrNW04rJN6NoY7LXd2aQMMhea8uGha2q1xFOjroNfJagigqpgUEbtYZlf0FTFNRbdY5H90
cTjcdkZwHfpNcxHkBwTg06GS4cXESHOsPKDw+DngWrDQvMiZF7zYOEeOkcO+CL3zqWSayHuWcJGO
/zd0vf6xqc7zkh0CHptus2va9iVVztPUpcVOs2LxYFbB21RFUA+NcDPkoTpPDaY1C/P2ERxjU7EG
+PsB++R4Sc91Sb7WBWtp48O4iGQmGp3crTZ9AJtwiuIVPr0eTCuErqJzsOoAUdDq95iu/99f2fhk
reUx6wjaTIYu5cciNrJzyv21qDauSsU21jsbubnvA6SxwGsWrrEb6nrf99mwT7H+LSxrVuuP1v99
T8VeyrF1d+5G/DEzlHk5tSVwi00SjZe1nUE8SBBDRwNQMsyoL0rmxsVY5MfYNpsvTtfPNpO8ONVc
NjGCWv6Hq9yc/CAuOl68hSxBZE+4QQvzGpcBxuwAQFmkwfUNpmkX98G6DKvwi6v4k1HG0yn52a7h
GjaR5r9PNqyU8hZRWUUG6URakrcjliKWDTC9OKPbrX/5idkKfbKXZE2pe8SqC2kxjv/+mjKxiy6Y
4Bakfea9FiY5SEPZuleKos06auvblAgzmPaVd6c5Uuc09N8sEYYHofxqEyifLE7tJccwseoyeBhD
hA4lGazgqjPbY2NUeM6KjhQwEWKXFpZ2L30shiMiB9bJyVFLlHhoKDE1+D1vzTB9bJADLkRTxy+t
8tYWjLFrwEwDXYTCYQbU2fbmKrrHmz6sojILtpmprMfEtl97N0SqaaqcK72T54Ex/yHb8F8SJO8w
rA3sjaTr1NqdTaKOLwYHkEkS7yh/+ed+NKf+FbZ2BXarvp5Mn0b+YF3T2Kju23erkN1ZpHr3UVoP
3WTEPwgORxZjntVddCfYQVwXg6OdD7WPyybL2XPDT/FuYjgeZ0EwHsIuAn8+Gg9NboAXxPb/BFUi
31gC4EVr2sTyeukDK5luV8fBdKFM/eCUHaqu1vvGJig5Lw0VH9HlATc2Zf6gxvhOr2e61zB5a4g5
43PIui0bW/ViF+QadCzJl+2kQZzRU2KtkJndxpH4boYlkc+JcZ3L9LnNIrQzph2hEO2i8061b+XY
oGjtBrjNMiMkMSsjREpzDl9U5OzA2nSqCW6DbxkbmXJXEeZ+kVrNfipKVvVd+tgiTt8Y86PTUyKc
JNHNxPpauogumNmji7YoWkJbzP3pKUOWzr6V5ibNo+EYzzeFbvc/752e8xOgcD1RvJGS6xgjz5HS
Iwmt871/boaMZD7wHygYcA7DzSK+B1NpdO4PY3Qe2FjqhmCsVoGfFAgWdARlHhyOA6LXb8ot2L38
TtObsixdpSmd96QPpksN484lPHGz8KvL0zN0/sbLKI0BQE3EEM/OtpwYpH9uULAvItYqFyJrgGQ2
idrklN9hk+SKNW5p36vECretyDbY2oBgDT7e74Qt1d7rK2CG+AQhgwXo9xz/1pbF2hhz41ELi+LQ
4OmwNJbJellqN21pkLdWVNd9KtrzIs61K4P8wMmL2o2vNAtCp+PfBWECmqAhx+L0MGOJfz6iuQRk
sKt7LdPOlEiGK5YJ9TCShdvGUXfVIPnTweTiGbquUuCujabSXV9W/sKoXIJtUfde20UfX1Ng6ldq
hCI5jS7ld7cPD5Ye9Qd/wmDdWsJ7SMc43ZQFUN42N/0HNyaIIbfbjLWV3DSumh5GmwjcOMBYnmv+
9GAmGS4Dw7vO9Lp+yL6l85N2E6Y71ZFAYpViU7F9gVrqgQQmB6gWRnVfjTXBeOiUqZFbMelEMCdH
tsSXbhNZl6d7LF3R2kucEg36mqFljRRDrjmKahIkDyXf0CLiN5OtS0Bw6nJ+YxZq/eKiV4Qx0l6r
Nw650xmf5X6uUZ6ZiRRnIW5g/IuWAXmDIFWoBV2BeM2b+Nhej8u3D3N3qSspNlbCC/cR+bvYaEjM
Gc3poEiRaLDT1AMZg1Tqr9u+774Fyn7qu+EAsjG/dHG6XoD18s8Kk/wCrc7a84ZwDtstw7fQzcYz
0w4cahB6tS4Ch0jEBvNTnLfZ7ZR116NU7nMWS/wTfakQyWnNk6MeHEdkDxY6cMiUFI7zuN/4WSWf
u3BfmaP7jf6vWqt6gmalBcmT49Jon593LVa5aYm5tlcMq5YsmnvXRpRn1gA1oQqclfUUP0BF+cZA
kn7LLZ9fT25js6ivJIYIiDBrK4iyB9UN3bUlo3PM/KVdGXey9opLman7oKv9eyeaEmB62vfTo9SO
ovO8mUkNPpyQIdf4Nqi9XjPJoCZ0/VtvvhlbGz9oOMGapwW6LGOU5xAE2uVEcWmLuHW890BsAuoo
LfptxXif2qA8UqG/qgF2S1XEzW2nQmjDdnSDmaO5becbQ82q4EKa5HzDBy16h7Jz7g37ITfpUc0P
oUnFtxEcCnfQv3lZ3W8qqfD6ut6TsvKE/ZrLtWiSbKfhdDWCJHptfvBFD9teA2rSDdK+8l3Bfhza
Xdo4F7TliNxU5GnJqqVNMRBexYDnHh0NM73TRshEo2C8xCI1Xp7u9SELmSIBMTCR8TkSlXpVqya5
UlkZXrrpg1cFQC173FG9FZgHHezioTSp2IBFQKWvuebeNZh7PUTpW2/MxMGivpaU4YUYRXHAu1Me
bOA+q6aJvc1AqnSXODmx9WZzbUZ6At7KFofKlOUB+zRnqZjCy9NkVwBYW4bxwEbf16eL041D38BI
PFSlTR0cba9aycAghMj3X6aoPbghIMW4+lFo/XfXN5hzqLPxAQ5e3+wAFdVrdtTeshBqFdno8w09
CJZOjs40x6+DL3pbs404c+wIHwhkTKt8i5LkJkl8UGnpLJGNfoAC29TQJB1tIBOqsXkXrPt6BcdY
yO1kIhDs/fjYhM1jS8yeb9ZvcX+0mcfZwBClh7cpcm90GGkwd4Cyjc4yV0hSRILGEUxXsKxYQ2qZ
fZRd+2iO7dU0zF3l8jIVRE+GHZ0l30ZJgmdOJI/S9EmPdb6bxA7bDVJQc+/3HsManvM+uhhN+Ta1
Sp3lQHK1AA1vJwiYq4HBKJ0YUFqh+PECVHwCFB6cs2rPZijeG8X00I3uVeX209JIy10Cfc0a02ui
DmG2nkUpJF781xhhlUEC2LRp8BmOvblJAhfuKS1HMf5gx3ldWvRXR1HboJJtKpDZSAZ2w5LV4WOV
OWtlPSEDrR+ObnmfJNhssOPfxDb4k66x4cWBtV1aDvVaH0xRE8nv0khhqUYksk9pe517/o07Tshs
1WhsmpiViQYniCKjWAxU46pCXqZxh1twGvD4eNmubfJ9ZgGpsnPtMlLqJZrcNUQaY6nXIx8I01Je
6heUSqC1yhnSsRQAU5deg+B6mPW7vblre84v5iRoURpGiLqu5XrUqnMzgRiIIqTAZmVd6TWQvcZJ
AdqAjU1B43fyYmwQ/vQOp2qSpYTvJHGzqkJcKALesq6gKtGqIo8a98AyKMwLR2MfkdezN6Q3IUu5
DAm2+KG1PUGy0nrXcvSX0iH6J5m8i6SfrvUGwzieKpOkOHdlm1oBFgGzauLDNqPwTyJRCKy0j7Ru
NQqaFu50LsKe0J0QxMtEaE41FEfTiO7baSIjIHf2VALfsc9AdoUx3WU/ZEwyQ1NAJ5hygu5YWZyJ
vl4nGd8xIvYHt7e+VUaJwAAIkXNjX0YazejAg548DGqpMFegV0TrKkswQRrO6TIG1yyRuDflUh+6
9Lz3gzV4sBdUHAHhDwQC1i7RY1XXM+0aCF9jwHoV9l0rhsAe6+oJ8JC2EcNwWZe9tYzofEJNHw5d
wbxU9mIHh4kkd4jDFhCYXVN133MmwLgco+t2rC/7mBCaLgrFMq9KdUgG0P6ne00ErB0uyq5vmHpU
bW+GKSgPpbKKQyTY5lJndIyyPEBZ1ZCChAdynCH26KiivcjLl4VOzVjG+bLPgvogu6BGZdAEJF45
lOBPT8LjqA5lGxwtNcgNvZsKnlFNRbHUqyX4rOpgsr8pz7KhNDed3pEHyQtW9lgehCsYPQ3lcJXK
s0LVFMYLG7LI/CnCjCASS8TfaQ3ghghUdHDZu5/lUYNFsAbuxnHWl6lOjo1TYcapsln2UWPE6SPE
xmTumQG5ZI2fvfbAQVYiSCqs+B2q3vkgJDHNBS/HRaL5kCFCR4zbYnQ2Ic32TJnDLpMBtRzmTHDi
MQifmnh4y8W1Lj1sfSWykWHwSbETZnM43dAXXIvG9LZ4n1aqyaJd3TpzclOWYikL6f9Xs9sDgtlj
rfnDupkfnZ5iC36MchGvpjo7REWVH6YsBPSjpm/SYbGEv5LAE/p0q87FyVb4E0B8PHUesAbiLYxy
IibbzfMd0NalaDNrF5OgGoV6emiDOj0k8z2DLPnJCdttkndPsvcJBnEwPJ5uiklAscqNhzwNMoYT
R5D0wg/j1GOoPN0dCDyhTCe2FXDIw5gk4eF0D6bvVotcdkGDvW5suDdR2eO4qsh76OvqMSwbhcp+
fngCFnNKdQvbQmBuhezy8CelWkRi6Hwzak50UMVjWgTZz6clJG383nh0hqkEgwoJFkRH4yMA7DqC
2Krk1WBjuqKZQRx71+P3D/oLK/HUPhTNeRVtiG2X9ND0gY4n85ohOH3S1tIIVQQRVGY4rA12cCtz
sMViSrUlREl5nlKxOk8V8RfYQMt1pZUmFzkp8UUjgL6EPyYJZosiX71KkxrvMcwp6FV4Ph0215bc
j5o3LYZEwoOi96BV7FXTRP8+dNqAQ5WBddS9N2BPYHJCtYIWytmEd6X2DJy1zUwZwMUG+uB0d4ps
wuG5iPM9jkCe9U4kg362F52e7eZ/gFEqXlk+pQptNFaTThjs6XkrnEkJp9/T3U5iuT89fbo5/fnT
PX2AARB7YHVPD3++zs/b0z8tNHjhWacBfTi9hdNvlae3e7r783Et3KWJwQJH/v+8N3V686cf/3wn
zpg+OjAVf76lf34xhAW1Usp+LMyZ8nB61URzto2jmKaDst3nUCb2p3vpfO+fh6d7p+c+/B5SjnTd
dfn96fnTzRAAaEY7+z9/SgSNs64UKN35qWkGYddZ8dq0M1te+vCQPWHDlufhPzfgjDoC3Sq+7dNd
xvRub3vKWYIf3RcGa/GwguXoDZUPmrM69rpmn6OhdInCcoDltXG2UZkBCEEJ4rjmXqCKR6hldvuu
YgMGfDADzjL3OxNReaYzOG+SOtxZGdhMEXTWVTsazTr1c3XuEp8UlTS5s4ziTN14wLVLwkMGBFZm
MvxIdQXuOSQx1cX1BFNCw6q3iGBIsXW5DCl1sM++zQRupT5c1gzkZ1U24e3IyEDQbcYeN0l/NIo0
IwfAOJjehVRRuvRD/7GgYn+mwSZY65P45hHxha26UNWrr4J0749VtxI4aUFgt/dpzJauq7Gq9G60
gWW3C+vJ3eiec5u3iIvyqdqytbqagMpFXj/iovL9MzwLG8vAwF7DO5CdPi481H6Wi18hsdWZNdAE
joh7qAFJLHqR1aSLVq/R7dCTuGxDsS4tEuG84Moq1JUZF++t7ayyjHxZ5s8fPRSpTdiy8ZAWMP/G
3scTtkYnpougUFiwsaNYRI2FiljNConYyFoj9b0o5DGzymfVXXY6+PWkGjZ1IKG7COldib547fM4
XCWyeiuD7g6vJIFN+oCPKifuPg5fsnitAZblm51liZ29NOuwXmVVBzYF0mAASEVFrI2MfNC2nfnD
zX1jG/b3IfKtm8BgOVNG/lFDn3KAbzr2BWokS8fk1ZZkcWKKiTpicvQqy5cdPEimZ9Dsb4UdqFXD
FnhtOEAeEgfsNY5jHGd6LzZeUDdYmnToi2QDGw3ZUk2dUNYykgvtv9k7r93Gsf1Lv8vc84DkZgRm
/hfK2ZbLZbt8s1FVXcWcNsMm+fTzUX0G3acx4QUG6BYsW5ZVCuQvrPUtQxEMK+dfaByzm+/gtXRU
cC4GwBiTO+i7QHiWFPW7kUPt8HHEsuvoqXacprrmSX1wF1//lCUHRk9vBg/h7DL6WNVyYA0og3E7
E2Cwq/xUHlq7/k53O2zY4VT7yMfMDbzO7Cn5SoO1fN0D3y5HX20G1psI0hs2ioVPQ1jRuzMCwwTO
dIAfJK80NNM+YU2EBdBtz3K4o2MKqUyoDZAanD3lfR1ssuQywlWMHImLuUn7wjjOCOpB8BNZUHgl
IYMJFBB4m9TBcDuFFGQOMklEFRV/81OiTvNZJBvcpOrSMR9qA5RZThGode1GqNN18DFadX4KfmTg
Fp8auU+h669n1771EROGdjSSQwb41LRQfwwuFpwWFhZwwqHYeW4b7tG+hps4cz41LJN16xD+GyfU
+z0LXNqK9Wwl7wKUIBRjAq7TisYprihSVYTnMceWZxg5kUv8OzYwZclRhpmyr+r+2bWJfY+5k5A5
17HHuumYreZdQxTMVFZ0kIF9A8zhrjPTobT3POLwKg7Mufl90YABO6EY4dmhr2Oin8+/S1bJRpV8
A+r4u9ejc+qt2SAUC6B34SHXgmS2i9yw4GPE78PThV9gxT/jRIIzdJstJTcGrCT0r7EmcTMXSUO8
HXJOV7GTZu53QecUbOBSuJw6HQlSiGgDVVXzPu3IYJC2/iNJqunOERAhzNAD5W/G/pRk6WLEH8DZ
zYV3NOjmLBTf54LePfKa6mwNFGDCtN8cg5C6Al/LsbJ6IhlnIzxMgzxDeCCrIEzjLyB2/5Dutapv
bcoexxhcQiukkz7P4CmBVQogEMTOW6rgo718irRo9AKlefIjRRMHD4Idpb/34OSuKgrla7NcgMyO
HUZzZeefOj909gZpJwAfs+ufFzbHxk6Ev2UTU1GxhNiaBNvBGodL4e/9Jr5UJTIVNyG/j3WgzwqQ
4SA0GFdn/blFOH+moSQqNmB/UUSSkHpRJgzXOVIt1aS9d1V0DBWTFTsp0CMYcCHhCG5LHxfzVBo7
RYpXJ3uYw+V3x0qhs4o6YU0e25u3dig90C0k/BQEvPYxeTpRpSJkrhytDZKZGRHpg2P236dyhk0k
B+6LyC0ZgpcNLXvLd7dBndQExNnRGtJlsjb9jpgLgS+uJA3aS6L2py6Gn7aJKy+j2ClNaJ5qwVSU
3vSrssVx8rBHZpPHLDRYjcrA7NgSLEkF+2zB/k/pZeD58I60+wXPpuaPxI4gsyXl+9ylYFhZakQa
jDa7HGgTIUaPoq8A8bB3RnmlplcgG/U2jzsCZ53oG8NGyHBxiHYHs5oxzoQ6eqE6l9keEz9eUJtj
VM8nEw/eXnB4fILIiNXyiTJV7+rehHzqe+T+kDqxa4koNF4wH4W7vhRP4RyEKGv9nJF6kpM1qG96
iUIxEVlsdbH0WEE+ncIcap7Rj88xaI0pXFd2FzxlVIBRbqi7EvXPJAt50zkDmdRZ+5E1abKfGL7s
qn7YuUzNttTJ0SapEMapqQ52DTiV2KELqaJkrSudnX2W6ducgzZcImfeaTWchhiMycSkfu2ifn5q
Q04uYnix5gj9XAptvl4sMUMNjnT6hqWjeBlYIG3SrCTuqyzLdcXIa1c5CNgASV+wrM9HqP1/aCuq
18LyAPqGGQueXPzI89DeO1pxjGXWdbDULLedryPyFxSZUu10dHuVnVtFTCxMm6NRzNAMg/GH4Ybi
3HRpeBnDMCL2huGMmm2WbWNIQC+6vxujAPOS5RDPekkCukMPKyf7yQoJKlkZPTj2u5mMRJiyXj1E
7oJMmS0T+rM32gecW+pZyJdBieJLnUebHJbvMxqF8gva+GwXlPAJrf6b6mX96qZpfx3j5Bsft+a1
C3rKehdyayh/20NafCT90JxNQCRrc7mKMq7YdB4RQgLu1DHOmTE0frTTo7Z+G0l+DmpoL+G4AR/n
fxTTElrJajCKgYeKqRqfghIDszVhFDcYJbkyTQ+2vcR0Wnp+EjzNKzd1imNeUkJO3BHk+Hw3NfGn
Ow7HPA2Ge+3F0Y2d6a0b6+I1yfsDIyiSiwhY6dxuWIteRTunMH9n3VOKiP/S6B8MJNprlmLT6nKk
lXEZntKid9ZuL2z8uuPRtAiVnpSJfcPoh3PKMkujgNkXiHrYbVF2TtCkOEZqliQ0LwvH/CDg+eFS
9bGIgpYw7Z9J0G/daSBxOI+srZNIGlzZfdqiuoE4qW6uxbhQFt14dNuZaPByNyaYlbJp3hl17D0P
qbt3JoHReFKHodMvruN2twnoCWcQa9jVFQnCEaihRLoQ1BfqvDDN8JI31LC6JHIjxkrN8BJVZXgo
avuH35mCiENxHcWCRYLC7ulewRIA3JCzb1oRDUITHziXYiSCs3AZiPq+3mbp7G3zUu9zs/KOXUyQ
YJQTwTcTdLH2I4cTrpxy5gmjcyAx1x/IXWOPkj4NHHWtxHLvSeKSTCgBDBR16uzINnA2BiswhCYE
yiUPjlLbH2aVyyNSnuMMOQO2XI6siiOFVt5OMKrauJVZH1XmwgOV01vcWO5Z4FiACoqUOR4LQugD
wiXGNqm/WHmxbT1GyhXqln29YIVYVCWAeImmCxmPr+ymnaC1r0bQNEeOSISdzR7JT8CYXwInXpnI
qls3/GU5cjgOgslwK4ihnRKKPk3og02XDfw7oVoIOI2aBdxa2+mvVmZMu6KH07r0n+eZ7he5K5mL
o5t8Ajoujk4QfkZaDlflbq04jZ+jEbMICS3USZ5JMh95EuzX6O7oaNXBRKwtxqa86OmEcJrGL20z
BLmu2osk2SPCRHHujUeZLRyqFuqELsNso7PnFJbbTRH4jPhk/ApjWKbKeLdGtjKkYaRTI3eGGH9O
1IqXsqLxZLh2CVJJhgVynD0vjDwo511WhJAaiTQ+Pf2H9Evv3Up/1lMhAciP08UJhuCoCJ20kTBz
Us9iSGg4YCyn/FoQf32VXWa9DPq1zoDES2QJVxgo2a0AybFmlL/PEJzcixhAFDw17zrkNxAJ9j0K
UE0HRQRdrWi7u6SC+T3lyifkC9bf4CJe9QSqUZI6TsCLUsa/EiACeKuLu1y0TtTtlD/7K8rG8Baa
d9Zel2Ii0EFV2YEMn9c67tILK4rpRTkz4ZoGvUYP6aRxnY+mnYP744Kx3YH0hl91tcDPzNxHhOon
a2p3zEDR9DrLdLxyPhhenME8xXb8qRkTM7Ue2NDEqNJ8cs2ucy8L+gJgU6iBeFpFea8ExCIDvBej
4Z4d+5yLdQXcehPUOjhSMZB+raR6hjHbu7sQ7eLWgWS09UE77fq4SC8ibrddFsznkkHxFq86LC2T
madpDKxz4O24DSx4a5L6nqEb0Swpm3QMLnhHx1MYId5Oav0rgXPHzmh2tgvE+uTSsFZJAng2brDV
FpG16WM72lkkhGnrnIEe/lK6Cc/SWmBaukxksU6ijHfKreXKTlzqd0n6bEdszyUJymeYgckhZsHA
BHRae6L+YPnOUcQpk92YpgVc5W56EkTXgJb20p2dg04nWUWtY4g2F8v9gRbVOLoxvHSifE7oDdT5
cWEoqNz1yBNTV0lxh7S79RDevA584k/p0Pa4CMzhNCXko8vol4F58zkXQJrpmo6IqaAtSKEpGct6
O2cFcQda9JtKkcEXNl50LDrSe1TRRHt/7puDWy95mR6TO0DwzF7jZcefsHt2d10q232nqQ6bJPiY
2/maLxkMs9DqPPpJzVKk/MAY2/GWAPISG9aPiQAR8hVyferoifepFTSb1CP3ae7VrRiS8UnK6jxN
FlmehXB3JUehfakzApk8ssetJn6fWgNIQpdDaQE6vpZBSimUavjpTCSe3Oh7CAzdH8R7WGl0fV7+
rTLwh47OmH5jrl6vJW8x7XhHGmvAHRWGPx2TJNsJoQhO0a+FlaprRUnhEt3Vex1cG46jAFl8pgP7
rBuSAx771zJeCNShLdba19QeXUAUW9b1xzRrkK6E8MD6s1n4v4LeRrzZwOa03enV8QpQ33CFA7NF
rGAjQi6IMljXXUffEaAT6BG8IbWB1pEYHnE40fyH56DCrViO0z3WFee4qdlXBFyyn0D4jhkEplcN
ES4HdgbLMtd0RVmXIcpBhMdcayYvtZTNSqi+hABofW8kEAkydXF6HJyuDvd5bZPEFlaH2iEolGCf
nhBgd9jncj4MZV0TuILoPas3mtihMKj3nlM5v7V5dAnNzZj0uzIRz4ZlDSfZECBvgnDMGVzZI/Mf
T/ZXVRjfxmL8GdnMQgrgoetyBnlWz451rMjZmgc/vNZGpi7QEYMNaqqChSZL1MaydqWwky3n++Wj
S0riCCFIjB9pBegx9SHWFRzvIeQor2k41UNHccKUPE/KqWTS20qX46ETOOQ9aSO5ZCRDLYG+rtbr
rmKbW1RpsMrS+KPpDSa1zPhpUtHz1BOt3BjccjVPp9rM9pmc/HPk7iyLrKvZaMuNXzL8st2wOxhh
Yq+6qhR7sOuQGzlHnWCO/sE83NwHgiwojNIQX1my5Vn1nTWZt58iwVjLwFpDFbQlBgYsr0e+sgso
eBS9fGkYLk0j+9oe98LZGDow2ES4NFkMZSCLkEP0hvOlK7/7tgOTJmLf1xWTtWni2j30S19vMFgb
uoT8V+y9a8D8xBwzCsdzmzJGb6gcC/89NsKA8WJd7kl8GMm0I/OikKO/42h45sUa8TUoehOzEU9D
aZ2w3xGr65jA9ydE4gp7zQojFGkdcSsuDqqcY6GL59DvqktZkk+mWqVuvk/N6XXjhYPwvBplFj7l
CXOQhNlakpIvA/vslQoKHlgpEMvE7VEEdrpx8PKz/Iwg1QKGm80COQVRY00F4aVo1K3351eLTdky
kfJPlp0XG6evJnpqnjhdT7T/niGX1L/XJpu7E0e4kzN5GaYb/b3XtrVO04rQEsF4L946Moy3dkP5
FlXWjzjvwFQ55R8kAxHUV5dybVS/iLKML0jswP666R/aXUZddgSYHMu9G+hqA0023DmB/GHb5ZNM
H3NbBtmTzZ6sjTH/9ryr4VV7R6uM3TV0cKhZVQ79vKuNc+umFLJYC8nVLR2Os/B3IR4ccFfJnZzB
0BkDw6LASBks1ONVdJ/MMAiYSrJ3Xx+nTvmnzOoswjNTXp2AgJw6LpotBv5TOIvvyk/NXWLG2WkE
g4qQ39raydAfmzIFpa84lFBH3kv52/JVdTcdGDBpExBfVMPi8SI+mT5ZfswcQxpqBKohtpEI7DAi
yfCY5fpbl6vkHHXTvS79daSa+kJEH8RMD+BbPtMPBy0yLA2FOqqoB5KcYdCUOT+lxYjGyTpeZe0e
Kl+TX+2OcCeHUJzcwPiRYyQ28bTuGDlyPhim4DwK/nnOGMArLhvI85KkgIiV41M4xQfhI+liQhtt
APDBZ2LZksXeKSqCCv6gVR0DwvL2KWO/3eB8MycjODcjTGUr0cnRd24VQxYBFBts9j2yXJgSdsg7
wG75IOfqXfhSnzD2Vft6BphcsX4aHSKhHNHUqEjIaYidLjw/LnLt/lEzW2P2lzQkrXTJkZ3Mswxq
5xIr8YOa0vyZK+fuSjO+xRPJxlacXP1Bp5xfB2vLSGjYlZL+B8cZL3Arc3pN78C8JXlPw+o2635c
5QzB0npZj3XRa4eclYIpT092Cfsoa/NTZEbqWI7uXZT+uLcbDlpz1rDeW3PKiImXyNF5/ATDSxpO
8A5onOJci2w/ZsQXQUMfqQPE19QvD0XffrerNnutGQntWZeh8BhEQ8CagkdVTsfRBEo8l/lbSY00
xZ04DqHqVhjBt9LPaNPqGExUop31kDEwnQIM9g1o1riz45MyOYv2o6Q3bFwM5m1GKzDjwrCi9NQA
NLggmdstQvZtOUbBvY1B8Rpjbe6mKfz0Ea6RCQK/2iEoZhsw+l7nVXdo7Eqcxyki0ZperEsZv2Vg
ERg0aPhhRAiaZLhcw9niPOjX+yJiFzNlBhnvNLpXLyT4pwppdfCX8xrLl1suc2+XhlBSnYZPeVvb
TGjiUl4LczyYoxOecmrp45DjMvfqFr2Tnd/iIYe6G+14HPTlRvoyVX6J3maKbyGWwTjFP2FHVr4n
GohhD+TY41w7tMrGNa0glbqmk26ENdfHruz0LsDitQlMCWCOvq0ZvY+cz8pzYRHuYLfxsURB9VQQ
IFRMikRsL2tvYUS+Mc9/ftV8LmMxWieXnKh1M0pACGjh4uwWdwQrtbkLxlXWvDzwPfeqzDlalSbJ
ssuBPxjoJn2DhOiqs+0j544boZrJ3mzq5ypKn4TN0Hd2hk1upMOZF5MkF96X26iuzUOd9Vem8s1a
Ncr7Ij2WE7Gyv1QlNYrUiI8GmJKIB6wfJTE78N/a7VA1zreAQcsaKxAPCX/HtmwK8WYOh2741dWd
89oIs3sO0u61bNFP0Q/b0Pij/M3N41+V5w2/qor5nguQeVboYV2DVjiZp8tgeOLY2mN2DWxnP4dj
/Y3TYIkG0U63mVfFp14opuMkwdziDE2JjKpiPQ79JrIawO1EiMrEfiX8+CUuZt5EJt35VIl6jUF6
QrJYiFunOH/ItHOfBvIgSaIgH5RR3lOzXExmkeOWBYLtjBoMujadrzOq8VWsoYNxZ/S4YDV0/jzV
YiTps/5d1MQCBKkPRLeCoVw50/isQyu6KZPs6rh6KSWdL6Mb/+wy59wEmBkY38fp2jbLeEtiM2DP
tHWPTasSTAB422YyVsjPOYuUohYdXAVDoaOps7WBjzfKPi3XAv9lG3tsm/HOVojcONx/+tbsUpFX
3TGpNFDGhBD02c48HFRxe3DwOn3JClB7vL+TYChfHRI7Dw19NFFvRGCag/mkRw4/qZ+hWZ2JWxZJ
Vl0LtQhbnIDUIDJizgXJT3EyJxcMjdnNti4RNF/efKJAQBLeuzyqnoCaKgJgedfhGGrPgSfN6+CU
7c1u86PZVF+EazB+xplzDJSioOncte1TcVlhJL6OU/jCsL87DQFENiwCJDNH8gsa4TdHB3plZmS/
NZ7M7zas0hVo5GTjC6K2J6Z51zCtGP7ZGHTH2C4u7GjpserhUITWtOvTzr6Dq19MwWRe9rl3IYi9
vfWmebU4ZmzavgKfupxFjJzRrRclKO/QNmkWWG4+E82NnvQlMirzHsaAo/eYrfKfGeOptTea7XM7
PFddnl9yzAU0ngtxPYowcFuKRTprhnf6xUFfZe0E30TaVWx/OClajH+oDn22S1EETzXqv5fATrfs
Mp1TYbWfdATm2VacE8JEbE3s4L6GXt2hJ+dV4eCU5UP8rEfxWgXUeg4JAJfHRcCCCuRGf085f5Ob
rO+WgOoOI+TkpC0qoiWCYphCf901+I1al3gkGWnetVxEHf22MWuCm/p+PwzZAix20xeJMM4zm63P
cXFdiGEmia9PD5MXaUYy4JQNbIF1KKI3lSyZTUUrL7zqJQ7GhgG0k4HUkxQiwDqSOwFL9r5lO/rG
bhuZ3p3JnudkT3aB4K7oTnXg129Fv3TP0AXUcDCwDV2dyPwqWWj+rkTDKdB3n0lU9VfA5rlXGYgb
W6F7pimGgk5O2wlK1Kbqi1s1D4RBR7ToVVabV5NZ/yrK+i8dAmWe1zJ5jxvGO02AX0xPaudYxCK7
kbV2KUKHYqivdZarTYEqkz1UyEEYkPuzKrzvAdT9fewNX2wjelIxgtueaI+99FqaNsmfUU5+d6cg
OLOnJ0Mw1Slzklweyhzwz+BMw13jLtH4Dj48xeAzy5K7hduQRYlN2hCk9W0vj7j/dl5re3/0+BQ8
uc0qZlOPi9S1fNDdjnmFxrSJNgb7oI/cadTZy3nDW1lpfnRq6BGpxcFZaOR9PbHM+9wYiivZnGi3
Xbf/GvPmZtibvSGmSveMD2mp5sg/1m1EOqUO6x8TK6IpscxLnII+IOLVPdli7mnkPPSdLat6UYif
AVKhry0jHKoBl0w0P4AMW+vxZZq86mx08tfIOOglkem8q0uECuFjXlWiMS1r4h4e4ytPtZA4p9++
b4zjRgiUnUBlrDWEu37fdIvrIEnFV3cmHyyxB+DFchBfG8v891Wv5nwHLW7aKaK3D2aFLDwvx+I4
6QmzQBF9Tr1Ivub1S1iH1dtgy+hFC43mIk3voY6NJ8AH+zqWr0x1pksrwhh5Xujfs1LGb9ZjF9GT
ETzIch3i+3yN8/nSha7POCWbXrOKSRsms7PKEWHQ5oiz9rFERaFqPmbJCgtzQX3CmznslWLmEKJm
AyzQh7usp4V2EWGXi7x8doHkLrBK/CV5eXMnfJClYJM7ITXfDoAFd2x3UVSSznqzq+I3o4Zg39gm
CgZbiyMVOR8Jio3VWLDgl5PBYYZKd212I9HZIb0stfV09Sj413WlB+o7wzqEltM9DQQErAi0st8m
dg9dH/QvPLDfk1LhZkYesu2zWB9KZGgrRY7JBdl3t2WryYJVKu8pQ1EcwMwcenkeIgreou1/83Iy
IIwAV05JL3ZlQdIimizxTKfrPNNW9lh+3HNhEN/ZjYCSnffJJUq1iQz1Sv0GYtXI471bUx/pkh5b
z+QKuyODsm7y33th9l+R2NLi+sV0Z7Vj3cB2E5rip1csHC4byOlTeZ11fVwYg8WyBw8k8wu+x5rs
oJpw2AfJfOa1yk+o9awX0qsS4kbudSvFWRYjxzSLtsbzxetsfelCw363fuZtT7pXGL3Fhh09QRR5
Hz3CKXLXr/C3xfqpV61+AqB/wQErwxPIm5TAMOYGu3KiRJ0xvrImLs1d26j2QTQ4m9nMWVm03dqt
E/u5d/LvaYj2ckxr8Y5OKkZk96Ub6EhSz4rAGw/qGrflk+8MxhMNAyKgeGDGM6fqbEXGqa155YGm
vHuz1R+cAeJs5g+Ed43WceGTnxnZRYdxtIpdOOKZUflMaic6UAYnpKyNtKqxv7Uj2WwqvHO4zdRb
zFR8zbL7e+7YgKn7Z6+Liy3Gf72dW9L+6u6FKIRgMzqk90KqIDVGuMDjoq8RMTjnvuggmU7GvOE8
Eey17Qx/Gi7/P9H0/0E0tS3XxOj5fyaaXhNA+PxX18nfqab//r3/RTUN/mWZDuAfLOeW54cLofTf
XNPQ+hfwNtA7C+uU5WkX/4//JlyApqbwfay97N3tEPtrW/WPH5n/svCfgnCy8VN4PryR//rv/0Ej
af9x/T8Yvrb1D2yDE7oPcEwgPCFCYF7/cLUmfoKgvG6zYz5UySHU3WfveLewYIaAeVSeIC9sQmOY
9wVumgOShmM0TvCcu5gO20aI4DBTWfnTc6YEuvVwfgohcRAcU+MRXwJdrf7XWEhoYNFMPBtpf/gK
9e+BBNtLOy1mjhS/cpTNuxZV9MKanqJpj0+iZ96O8jb9MCcA5bZdbeaRyHVT+fleEwi56sRvhJcz
8XTR2dFFfnaf+4gsd7NuP5n+E23RN/5uSnuxgZoe9z+jWMTrLnC+eCUSOUWcMcHjMSvgOd9pkzlx
MXT7sa9RWZgKjkiQGAfPqsKnNMO3ORtluUtB94RAkG7oSPEGuRDOsZ23WC0TshRzEoutIvppKCs8
OUUnXpmJJ4eukd9iAGw39FDYgWSUUNGaVN2jnC6pP+utWkB7xbJmLATtSEkXvlWpgdg8rMUq9CPz
kI0tqUiJz4Nr2njr0vkFEoNlMuUdaytiS0LGbW42XLEBqwP1GcvvRD/DtfoSeHS5dpplXwK8WkN1
xFc3/OIkDRZZftNOD3seGsTasGDaTSlx7mz0myRBk4E8eZkgF5vMs99KiQocH9irxXRkH6KTGOIK
lY8x+etKkridusMZHuP4PPu8oLWIEYSNWXWcG6IyZyO/hBZqc8UdiwArXFKp7yKu1o9bT118w3wS
nsfkpZAoEaTTnIyaHBSTO0wLNlcB4o2Nlmy5JvoU1q2LiEplJ5YYigk1/0jISJDrPTzXAXYt3SU/
h9hNz91yYcb63xdtnGR/u/r46eN2j5v8764+foAYi7gL17k8rpFaBtdkGLE2pz0I8H/8jcf91Y+f
PL6cCyfcNRGOp/98GA4pOBXKv/dGtESk/ecDfdyny7saalYjNv/3h/f43cdvOJmwtoGJd/rxG3/9
4HE1wi9KLtjyMP72+P68pTG/uR5GQZx6eLH/uuHfvnzc8PFn5rbeGpII3hFxxDoOKmra5YLFTMeU
NOjWnp7MiybSdOXgmd8MS2CKG2JgEdH4WhYXLxuyv10Yk5NdqE/4ngFrKsqZhIbL90YNkkwQANjo
b4/feXy3D2ZcvYGNFj1yTq5u3xVQY3I18WkgnGxaFHaXGC9SMlblNg55K1lmYVxkp43L4ysRF/ih
JKjMDq02G/aReHg9Yyu39fYR25qRYWZaBxSG4gJlWlyM5SKkrr84BCXZAroFNm6XbID94+d2Z3sH
vx0u0jemc2m4PNUMWHdDrZ1LFHnO5fFVl5dy1U7TyyKiagUvMNlFl9lOXZYL5DlIk+fwr+/5cb8V
vamIaOQWk5I/FSqyTZ6JQ6K1d8ZG751jzRzLirNqB3LKvMxjLCrI04G6sJYpQxLZUxIG6pZR/ZwH
5uVxq8eF6REX/PhKBOSF1Tr7gLdTcfDMv2vZFHtRYBLANFyeZr8/QJ1xz63N/5NJuELcrDorEjvp
lD9h1oHQa9JiV5pWfUU/zvC08/aq0QU1GWXtVBX21kS6DFyqGi94dsbLlMYBgKzqtcDxjeCQizG1
21UN12zrLrew1bMeZnEuONKftMt8+Zm5q7cxZGetzKFyj4ibj/FUxpd0uRjIVzoRur020Wlsc4HL
phXNqvS5w4HRzspbhjOixJNr5pdZ7k2QYWx5XMWUypgvOB7mi0l++qVNyWSYa3mKZ771+P6sI3Y1
ToB6b7lZurzpH1/9aJyTCIOK9fpRwwzdJRHrasHq4YLhFft5VttPpWMOx3pZ+SH02lnJkpc1qPwi
Qx5JhPv0wI6ldLsvg0NME8eNywQ1+TgVCB0Jha43bphhHaz1YmmPyN4W7tvjjaWEMe68mM2+CmR+
xSFTXGccuCy66MUfVx0kqjsCAhX67Km4YjepNtqv+pWh2rXXSvaNaXTHs/Os+rxbnJw0/hlLuSyi
fhZpnR9Z9BF/aLRQfqsI8alLpoUQ+XtilPlBEFBoe7F1sJegoNFNSSmIlzCecbFvOMs3J0lyc6T0
sJuxdG2bjtnmKl1uo9slRGj56s9v/nX98YupWdGBPX7+j5s/rkJ4m3eh6J8ef9q3OxbqRJSv//EL
f7vrP78si/xrKxfh4l+P5PH3Hn8ebTkPT2l27pEHM/BvD+Jvt1cliQb2kqobIbdeALGtOj0uAoMP
7V9XMztVp3987/HTfgBx7TgxvEfARAz0lTS9XRn5hCGiX57QkVcS0DwR5U0Z/ehkhFCTvDoPk4Q1
quHap2m3yYZkWQZ9QI3ZjjyvR6DZfICcJb0NKQoSSmfvoEQ7KJn5OEU8fsPGD9sRSzPOyKLaPJ+O
RQ01IVRHDyNu0s4bZ7bI4YjprFy/fhm88hCX00tnkXrMmJt/M9luRk22JVGgmYtovUbjvEJmsjIi
cg69qGChFFQ0l9acHovcZeknuwPxH61PW2lZpxC3KkVa0ByxbW3AWXj4Y7j7ynNRsjY4tiP7Q5cp
hLc49XeFvy1UYV59uwnXTde+Ws6KkcI7K+kR74jXHbxKkNnnNDih5uCWVhgyabPXcWF8FjWoHHKt
wjVQ7EMTZzaSMTaCVTsnmwDEwKWH8Qj8hrMnC5iNRUYsL/vRgJ8HFrkNjxWX69Cf4XZVEhQbcl5T
u4RcNygqExEhdI7zjc2MdS2I0qOQFMfYxX4CTJzUj6Zl0I0nZMUOkdzocGw2Savfc4sKTEKHZ9rv
3w1eB5W06QHtFnDQDKN56iIhQ77Ok6Dz7zVO7gx7IewdrAbij8StYgTmXzzQJ5vIqa+TIcy9XbQf
zOskxCdn2CagKbMpDE+SgcqxRpO9SQw4cRhsX2uEHOtxTutdN3uf0TxEBAOrdqd5e1KLec9ADItL
manP8g0GMpjIvN4zbmvXhdl/tES0bkBe/tC+qbb2WKPeAN5be/hpsAtjeCk1Pi7ol3hY9z4zaP71
9adtpvEmvOLEfq79Wm4Z3eRH4NnrWWeHQWf1Ok9dkmS793mWv+KeMM2qbfDBsxtLeu/ILvjAMyau
qozGlQnzYcivHW/HLgnNjdYhTUOOabYiXCV3GRVVpvoaEzgVsoTsqt++o5BYyN48TzE3L79XpUw2
rVkdlMtIZSq6S5h6F7Pu42tpAqVQPIPCG9ddSd5zmAybQSgGdslwdGxiJxtLfI7z/2TvTJbjVrJs
+y9vjjI0jsYHb4KIQLSMYC+RExglSo6+77++Fngr7d68lpZpNa+JTJSCQRABOI6fs/fa8/zgrO2c
KG3u4pFriQ7+wcXl5NsdFyhG3xuWn6e8P7kMh3yg/JTP9Kjo+Eg+KbGuyfJFRpiSazGRl0rWlBda
2R56CmwfXkgeUelHSa5tCxYdMKQTmd/AHBKHPgND6QT/MMr0F6N2X0WCxFkP1WFodOuAWuAQ9U58
It5hYxfunZqLeiv1U2N2RFMZ5c2dOUZ7OLQFHmOD0VyQq6Q/9PT1jHTXWyFVdiYwTOmHIUHTKe3u
xbHij8nBoDIR8rcFqmsBZrrWlnB8rBckV8YQ0wovot3j4IikpenudE2+TK31mqQtPqkqI6SnqdN9
RV+WkBa50NOkCtvbBW6rEJFY0KISPyfpzQGE4ddRRDePgPVNBV5uEgMs75hsMqm+g9XRj2M7fR/r
Ei7C2F0RZ3oXGo1vXlfcYFfqDHwICoNjYh6ciYjiKWqyoIjJ110Sk+x3jjup1jllncNTlOMmTyK8
mCplCOciGY2QStIP1DYrtjHoZ1rkFhB5iWogwCZZ4flUeA9CFISUOBkqDsfOsj1IoI5ZT+ucYsw2
pVKouvQZoWCl3S2k1oUs+yn6daMrtW03qsfQkd6ZJvuuyohvjjTHY26In8iBt0l+rXevUcnjW0o3
Ex10KNWO5smDzRqiJWZMISWR9eqU8oVZnSpiO4+e/tsM3fAQ42vbMi6BYoDaK0C4dzOYxbAJ59Sa
xh5cCFAgtyq2Gp9GYo+KcVb1qUAIdT88q8SLROT5toind3asaClWX3+xsFZ5UYm8bSnDw1LhthAo
UTeJhXAWXpaZ5O1WEw7v2urWndHnzKyc4ditCd9jOj5Gi/tWDA1GReFhklhXvPYrTL1OvhsAwHeM
q08e9dOi6pT6WzADBD7Awp5tQnDAO7vx3GDQxKfqT94Shk9k3ma+usdyFaLBV0SKKvE7ooXhm12M
9py5+oiggpVqJILlzWqaY0OIy9XVxLupNckJ6ysbZHR6Wf3GYGGCa9P9rmL0Xzkn2mddNbeQIrgf
zfGOHMuBJSd+blxijige7i3kD9hpcqQhPAGlhbGmKXpazeTVQePflJ63I+n5QUntaOEHFkxp9jND
2VIaa+Jcg0m2FfiMC/3KVXABv3rTY+8RTeGd0h/V2N+R6ZshWNZwXKmmOxeIXUFCvSkzeyUV+bA4
cD3kFG+TTL3ay+CgKRyH/VA8Vuw8a3RvVJsVzpyY1noKMsowsI26IVkJhfMu8n5ltshDgsTel9FP
HI+0ggUMCVnH59AlqkXHVrNlKlOnaAl7575th02vMXNqEig/BERXwT3xAhYpxc5T4en0/7n9iPxE
sVG0n1mhDiMR2/tusn86S6Q/Cu2Xlw+HHmj540R4gr+wG3Ime2/VCBvs4XuTUFiscgtTUfnn6qPo
ubw0qBk+VHlK5GVTdqAFKhFw2hmBmshAlir+NdbizUFJ67OIYIYjBpP0bF4ehuespK+VKZMPUXMP
0kNxxYOx2DoDy25lw9XNEZyXTh9vygSPXmx/4HRC7z7R2ALe+EzeFDyylyoHj7HA9U4F06beQVnq
VMahjLRDaC63suRzjZiJKbYNm9ie3jsa+Cv/OzkAd+sipjp1tzFU8dPBmtuQ3FVXvKt2mPXivau1
dGt3GmviQMRl0lwHL4mPbQSeJE+RyANCWK5D2MQMesv3gh5NoaeP81i8a3aVHOKu2kKNa/bdypUb
lXph4jlvvkouEzKyj/NN7Y2E3SkivxyrvqzxznonFz2tQC9WjPadJQd9n9Vaib55IFzWqQOp4gBQ
COuHziyqTONd0y7fSoYL/kAspcV0d5Oh07whkvHRZFjnwU0PuLBQPY0y9OtGLvsJ5tO2bcJ7mU23
efxtW10TTLlWADBJReAtNSz0PPrWM+bYikY8Fb3+CtLW2nsRW3icMEZG/11ZJ9vSx+N7mi6hL52G
09xgeRDe2ZzG4jyZNuJnUX+XLg/V3F4RIuUvZbJshg7RhlUUGyjFyaiJcrNkQnwtpRhvc06rQ0M9
5ZSC3WfkkXHoHUXleQePNFQfIS/wN2fsLuj020UHlJQY28wrl/t+IWKuJnPcrb15W1YLWXhV9HKw
9PK9cnYKEflRG8l6FvhOkF0wF27WLbtr70taHbjFsgplRRdSX4cH0xXqNloWdCF8mznak7gXv80c
bDwoI2iBHbpUluJhIxO9vVDXoVH7EVE09eGU7iq3sQNcBqDQ2ZQGfozC6K4n+Kbm7j/FoqXvwK8+
J9N+7N1vaSiprs18INW0pZ62LoxVt7ln2/jVm4lkIpRmGJPudE29FGVtEWHPsLKRWbR1nfxNs2em
K23Mk7bWkW42bzTDnaPTbhIQEan5kzhgQOTmEh87y3wdZ+Z9KOwwOloeQqEb/irDn42Cp25/lknP
Q1FTdx0GoqFdqYUadD1hlyuMq76g4zz0CS4MtcjtjDgBzzrBhnZKmslQ3w9m9KhL6HpeYvK4mrpn
XV0coxhOomUE28L6yE2Ds7+aU13Z61uF8GEV53FOUAzSKv3WhlgLYc/xUbDDCW3n6rZ0AscquTk5
0YULIshU2ffQpM82uDEj4nAoqu44T7Dxw5sZCTNwOu/bPLX2dirb10qOj2klXmurp+LtYMMUWvqY
GT2BtdVs77Idcr7Qj96zMRo2sUu6DsbTfelI+GBYE6fxMU5C71Bp0Z3u1e556RNn64MZSk6th3XR
DHQmy8feNceA9LXedxokM6DPr6AMrlk7Tbt1taiqmd0cVuRDS5c/CsbB/C5VnWzCMY92lWVeUU5N
/hClFqW08nYM7T4rR3PPbIJ8dKfLrWqokvGpAjk6YhxQoEirs5YyOsCK5RDgKl8xtkbfIFRVp2mN
xSUCsqC1/mllT32dEmSoFNgXL32MzSrezQ2yjpyHw7ZSv/IK00utelQWPRKAatrqbm7j70RDFzZk
h48GFsB2KvKgLOLDlPNQdJjM002khdUdPPrkO3Y9zialJhY5KJbakd2un8pDCCXPd1g6who7LyLe
gdLlplyB7wzZIleyfQyn8dlMhvvGa70NU2BIRlJ7duG0IOgo2Uy3R0Aj1K491VGHQSw/LNF89soI
LbYIcx6t5mXJHPItW0avc9sY7KDxHNd404kCXZg3u8sRItfvUB+yAwiXLSt5jKO2x67uUm6IRZ5q
CFUQ7FiD8YmuqZvptKllt9CQ6Z4TLLenNmLTkycmTuShOTJrYEyha+wLXVQhXR/Uc/JsOBZT97p7
xOmAoG0gN4aYaHpxRg7xMw8G1ysImufx3runoW+LwI1niuDCIySWC8qwqoNrIlpWEnmtGyOImEew
OE2VEGpsh5tBLuSg87SsM0CcnmHj9DfjczWqtzg5kPRCnm0kkgCS13uXlawf2cAWI1z82HU/ZlVl
Gy8jaxR3wqFv5ivZ6jRh2kRsZlI5dZGhwl1ctjYEx8wLKLjJeW7CQsMb6RKn1elmYLP0V3r+plba
T1h4r/iTe84xIfCm1Gq8hmye9cI8pX2F1aaF0mUsR+q3NRddr8nCe7doWRvta5PVtS/6trxbYm3m
I/qezjAlAQL9aGhS4NXCvGTUNYZjPLUq8PLafdSIlOBugddZTOD+6jmkDSF+yUW9zuiHt3k0pYyT
TMhj1vgB+jAnCjl5XeqrSjp1R759eU9seh0s1Ob4aV8Li64BQ+Pt5GKr7EQd2JnO82M1K6d54m3r
RQ/3w5g/Wwo7ztRRliKU+9aCaowWrLVLunyyFUQuTKQcQ6MKklnEJ0aPGyd7fG+NlNAdTuh0wrrQ
S+dB1MnvdBI31DvPDREtGJkYeRgdQfbclWQngBG1PtpwylH0OBp9VTakiwU2ARX9c8bO7GgI+dgv
5mnV68aeeYdNk0RUs6io5Nmrxq80jZiVC/2VrihsRtE9dutNSj+SHCKMyEUmTiOAeeQffvpjwVPP
pSZi3xhnxnRWKIM4yzZJj9a0j8R+0paDZ5m932kY62THlQnUlzh4dwzGRLyODszo2QaQRmDH72W0
8GNpghsfaG/9M1TDHp/D05eTRU2f9tJP+2iGDeTV34GQ4HIqydSOLEn/KpS/894FqkWu0QKM68Bj
s6C+aecNw5Mbl0W3I6RB+J5VVH6cq2iDRQ0V16zd6wxmwQX+yFp1abzq2Rr0OIhDjBl9ZdCKTh90
XTyPkLZ9o22JZ8rcb7WZMoQkS8rPjZ2rK/bAyw9DoH+fUCpF0H6o2NgqqgadZKgXu0w4yWWOet81
JnY6Y3lD6I1QL0Szlo1wmysr+94A+NtFlUHItUFWm2HStaXHom3qQuJD7YE+6Hl4gmR3tDDnsbvY
Jkp82pr73GT9LdNM7APp9FF4hHgbs1fvHBRISdfe0Z7caqrNDlr+NLQ/cHCP59qy3vOu2JElRv5i
3JN/qLf60Zk+qTGTJ9dZAyYw8S5eeexxn/mcbjbl426I0LEisjqQDEn5TBcMO/DQrlPRX8uw+K4j
7KvpUpHDHaDzUtyjdZd+BGETYe7IobFiVyg2rxLHwAEkC6mCuvWZqr4IjCb77FJG4FHdQ1q0HYaM
PZABQXnpuyye/oSz2EfKF2+1TqMviTCxWco8SBd1pztzcyzRdmrG6O0rT+25gYDFjz1O+jg+aljn
vFhA5MhiLo16fpm7ltB508Ad3XjHLq6TkxiSLapuZlClR+Z8zxGX9mL7GFbii9Du2gSVi97kN5G0
l7mgedi4abl3aR2frIHuS2t9K8MRVlhhM39wGsJwS1YIxuOYbLD2jfdabLgH7hi6Bl36IHtUkiM8
IBJciHRucy2oE1xGwpJkrBnyvsv0N8eGDmJEZTAMpbxYzksWw2nO2nV7lHgAFXXCoI1hn+vFBzur
u0U/mouGBbiW12muQtqC2ntX0QsjUwYTnpdbGws7t4YPHN9IUu9mGw9vGeloRIvrUHzGcxWDlzgi
/QZ2bcmNO5CpNkjxM0amuI0QwGb3Yz/rNMk16tlQdTvS/NydVgiYaPYMNpIug6Y9etZhbPEFN0ab
UQTmW5pA9M11OKFltC+AlHNBwUmUmXUXC+fZdSGjemRBNsi7thDvXcLFM/3QAw2R08UJaXcOBMRt
rWplQs9nO8lgfk3ucIyz6Q4GRrGtyCfe2nG50XVMPtpAiT7FOysuHpbUBFOBWMw9IiufgrxZiRtp
TBd6hPsEP6mJpHpkbf7tRiFNFMmgP0nMIcjYKO0a4xh7bnYPReMCEMpPO1Vcil6h2tPyo7GkzcG0
ENCi5mCKA88HdSpVQ+jQyMloVA8kG2mqkHf6NKDT5KQR2cYJTjHyDx3hIHUXvVKJEMvDRW0SfBnV
WXxcWlqqs/Yeum0QtmL4DgaE2LJhvI9b4tmF02nBrJN8OA2AHcLG7felFy3IWBVthEERCYnH35Xt
9OFyJTCQOHR6NHB9tOgdRKY2jnmxrZF4+bl86dc5UbfSx/oWOpn9hQb78+uvvzXrf//5b1/f4n0B
zL6+5+vrr7/97TUxU2xMkbHOrcA7FF9UsBzYcKB55tNf3uaPn/ov3xIaV+Hrc2tu/3jR18/hacgQ
+s8f/sd3uklx7soRpXY1sqcMw8OQeoqCd/0V/zy+P96n6IyLLnUZ/OVtm6Y/s2fCw7meir8c39fX
f7zw6zdpPfsjwpy++3pNROsppXP0j5/y54/6OnFfX0Y5qYFuEc6wRXnvP8+obhskQ8C2jRvtJRxs
mg2SXmWcVO+Z2WjbSCc1EXFNQ/NuiHx8IOxcBp6Yk0mKoUBT2ZmGsc0HNsXUzA9Xx3L0rYfb94iJ
bE+CDLSPjk4YBvaXjBUOSflWGOonW37lR2VS+zxix13izCzzOcwxyfje7IAqEksxYZrAW1e8SIy9
s4WeBT11NvwYskJHYJIj8evTq66vI5MZdNmsuQXm14tBatJQJz/XEUYDlIlaASmytXykLRDMvrYv
SOb2Ei2JT4nh2oFWaFcrh4GeLQTlWIkaQap30Et5nox5eK9bLKjYFhAs2Th/QrAh3lJBOCM+d5E3
R7FEQtbfLKV9rhMJVxA5X2wJiFbOvmcW7xdZdDfFeCgcJ2fQnZvnsct/LA2nt2TEBap7p/QJkIfV
vkD/btBZM65xuWh9K5uOPNiQcgNl7SLDj5z5w6KXN4/ad3Q6hHGa0wVpDtETyJIGT4c/Fjf7KsX1
FUVWYLfzG7Icdg5dEJIkisArCTDphKRHNIzMBZLxzPksR2sFgcyfQJk6NogwHyBvoqVUPAONvoOW
vXyPlPlcAjZkVp/SBByqdFt+w7+NWmtBdI4xz9RhnWmxfQAYFJIunEjfaxigJ1g10B0htNUr3i89
h2FsbJuZzoCwQEz1HavpkLHdIJ7UOHYjFNNF67/XI5B5V6TPY0hdQdbchmHP25KhtC5y/Dl682Pe
qj77MfNQ22lIPIKu0HwjdsYL/K9tLOynmhZnPWH9M12m8vlSXFnGdhJLJzOa1eiX2xx8LU/6Eq6K
VXA8w1IC4XReRzhYZGs4G9IU66CbA/6XMZNsFqw15a1b5Gu7VCc77T7yiSCDmamliPo3feqdHQQR
gZbHXdM6UUg5lfufojnMVbBXrvy04vj5//8fXQWb2HTLInkHgCdilL9FY0ShmLMYLsVxnhm65IMm
T27KZCE2svtMR90Bw+7Zrmprp+UFqL0uCgMPNPYeJBF6a+vYghhihkJ6uVL92cg1+SCm2Z8iN7+l
XAil2z6xFCj/L7LJf5GUZqwJSH8/cBJoTEartuXQ9+f//xKytcRF48z0aI8MgtOj5tjINWjnIUJm
cob1hNYgLucqzqKbnUTxiVyI8j8dw784efQ/HMtYpZAeVd4/H0Ncx4kzRZBWEWvMtyozj6mRREcq
P4O8JBdfeDZ6QcjuQKspGXr95NyWqKje/v25+HuE4fohIhUVUhC04RnE3PzzcaQlmKMmddWxr8I5
iLxmtdwzntdZBMc2+T4sWDbBTjwbnqrvvNSYDjHNlqESR7L2tLtBdvWFgt5vCm+8UwhmeF5lPNEN
HNwCywaTPcu4C111DqGDed3Y3lUaTqUK/Pa20ZhJF1lYYqcyPhxvGA6kJexTWbqXrz/i9W+EW3z/
97/2v7h2XZOMNYNIH0/3XHf9eP5yCfR650XdEKkjlsZ8M7ZVuUskxnJDuUFlYywUS3MZ6pG95bAc
bLM6AvVlvp8tlO3TpQDxfsj1URwMOx+Q7UPUH1Qk/QYo4D5bIvPQm+NTH5ZW8HXk/yeP/o/y6K/7
9N/Jo6HsMX75Z2301zf9Qxtt/hdXOftv4ncJif3KrvyHNlr/L8HlL78WNd0Wq2z6fyTSAkW1JxFH
O4SX6pZtcKf+j0RaoKiWNvJpjwtJkhBl/28k0sb6Q/66LpncCCynLKbC04XQ/76g1pM2dXXWGmct
xKfQQJ8Ml4HmN3SPcpQ/JuQ3J70v6XZn+AxLvJi3pl7R14tx/fqqN0rvlGfyYfWMAM3Jv9flMp6/
vsIcbviwCvPAqNRPsFe/CrN9KDUNT3XRQACE8ciQLIxP5uhQ30X5WaU0nFpm276GsQvbXm4crLqo
H6dpeKuIKjy7zvDYNq26mU1hvWARIgibAczJdL3pCFTkxrm+b0H5PBauEwfOuq/xvzTPTZ+H5y6Z
DnZktjdhds411Pe5qdSDwZ6cyT2zy9hmTpVhGmK/h/xvGmgqR0A358konmowFABaPLIAVtQlTxdG
MK4lHhadVqCLkISkM+0pT5ie2a1OTLZoVoQ1B13/dEo1Prlo/PZU5f02oRu0QkPeFXupjexj2hJI
jH2RO3jLzOmMz1rzs6x1dnOio6hQ1UHVniQxgO5VFqX5MRxoBvHxrXJxy70Sx4kBOwSkC2kwunhi
uFVMhhoMLUejQ29e9jRzhCp+zXQRL/3YyidvcTY9+vPVwueyXUr0G/hBZ0uplG/iIU13Kkbv6XTO
k6NH5IDRdt9UTBVuBTDU1M1xSXawwNvYuyBLOBWRZW96ewDxzsuvibsdNNXcx+bvYjFoYclEQFrR
rHbDb3fUccbdOwsfC2kpD4Ssp4gqh0dEq+4judX72TG7q6ihsGpW5iENsu0HmRl7fE+QBzvtPZuX
ZEcy0oqgY1+Q1a8qJ8fHGJZlE+nVI/v0EWFX2RG6kEIjSF3cpJNrHgdPtbTMURIn8F/ErBv38PgA
UgyJt2fvQHlt3XqjGv9DrOffg7ZMT3CfeSwJOkHJtvn3G85rwaCivAQXhG59B1jcAYowXCysTL5B
8hJPweiIzuwJxi9R6nH7JkLydeklg/NQIK7+w1OJLMm/LwHc94bhCtsWniNZCf75uYRf26rA9pGf
oaLxmNFqDWy70jaEPzz2oP6P+oCvoa1bAuB65z03dO0hrOxzA9iullbzjX2NswlrA+FJ7t3XGQCT
OA/V+yiIe2DWSlrA+ObyudHvSNSz/FnRVN8KTbJv6YFbEd9MoA4z632ReOEOx7Pfd4MGmZDvKMvo
zkGRVTMrDLqeb1RORVSGJFpAQXo4WpXNRMIFO9TZ/YLCJ7kbehgk8+we6wH+S1HdKExREA9WvFsV
jJukUdMVvm5ngbun9rXps2vARZkwgd1KnlXfMSmI3LMbuh7CfPrTaWpYR2E4AAEMdeegO0EjQ9ps
D7ELG3TxZNJFGKWaH71mFWror6ghxaUkDos9i7hfiKyi7RHBSqbGkkzBuqQynylaSkIjRTLpRwNb
7VSZySEi/Q19eiaOIpqOhubmyMV+56HVEXDUvxiNw80dG6ReWNqwJQXiOhfwLXpXJ4pFJRcnSeTO
yt9yUCprZJ69Y5zQbbvc+JBrjByDa2ef9v03ut3oZCARHRN4W+BBMMp3A5BIEgo20apiyLHwz0t+
Fi1CJA866aFJreGhcHs858WRQyrpCuOP9ShkElzDEIHG6TItIBe+xH1VX/eHxCUTyRg+XTmW7LYR
Z3Vw2w1DAZLPXQb0mnuJ7KQ8oxRmZ9225yj12JPa6RFGSs5mqXlzPUPfaw6cw0w5zp5NR73tSDXb
2FpK7nHPmybrPQKE9LDohNu34fxtiBh2DHMS4ICDKQ/rk4wvIfPt1K7etDbxM8ydO0RLzD8iIc7m
Mj/zO91IEn5iCCV3iYiHu9ZwrtlSI0nvJ+NK4hCHhEiIQHr90EVdDAlexIHJNGtvmK9sKu0Nblpj
o88hAVKMaZyG7bVZAgmKdP2AZFJe7NB9iBCDBQn8Dt8jtNSvEflclB3fcNiQuOW9AEwXx0zOCR32
8MOWc7xXUsGVIojSGIE8p+GT1msheQlufYdXye+Rsj/axSZyCAwuZCn3ciJApLAadjy9R0a5qHfM
Yp7bzpgePRDRrsYTgKp6vptVsivEVBzRMAGaqewnwBPitvQBcyN2Tpb5U6tNDBELv2cah88U+a+l
TS9Os4p9o+HtqZHPIODfVoyZAWJP92jp8HGmxbUC9Id1WJe7sIihVBbWZiCminBYwumSZJ52pMOh
h5oBVFYNOK3OkLuozRFvD3GBrpdagAY8DqcwDcjTYtTAU4pdrv1EZkNzqDXiw8rsgZqkZRuui62M
a7WDiiZ3Xlu+qGH+Iaq+OQgiCZNG6mSN0HyKm/lxiot4X4vsXWo4C79Wnnpp3iPdK+nKa+bGtpvX
oZAvbW+z064WWPSFJshY4DyUjX3WE23apnjYKdUhAofPbv+9kURv28Z9hxKQEmhyfQW5GmwU9Czp
dLSAKNdHHRlbRHc0yjR7P1biJxtAcbV+ggQrqRlo6dZjIGzj9xjnXIs01e02+ozb2NnJ9WYswvA+
cpqDUTAIRoxFN43Yxa81rkrhxDaCIqN1rUs1Dd157uJDNsHjyQ27PkGHfYdsnTC92MA+ifeN3r1X
eQmoy6N1u9SgjJM16mdOtI2cbev4xWEyxXyakYMSr5cgCxkLmnqPdmi5Qa9jp1om+9qNBTua9Y7M
LaiEc1QCl2pOVUtB1ZAIgVizx21fVg8E+W2g4zaXaq4AAXZE8vHgcAjO6n7lptdCq+kDw+1XcVF1
DRvDu5e6kveeR+p5pdCciJH982D1l7nf1hwbIsfcOjm18x5DeV+VpSnBQdpZkGZ4zhQlLAn1SPIq
xBWobbB3DfjfHfkcZpZzKAgLtLLFvdT0AYHvbN2EwTIyVPMunPHitksEZwMd3Dn1EHt7iw62eLQD
Mmx/j4gkQHKkSMq9WD8PhfXLYTXG28bISMC43DiSnZ498gqqEiI9yak9ZcoDWtirz1SmxUMN/c0P
y/JNx451aqz+AQAeojcWk2uT2eY57gExa9XaT6XpmCGgPXb6OkLrJNhXNtHa6FzL4prqcXJsdbi2
eXZqMzPcjXAizp1A0elY2Ye29HNAyDGhPour7l0l7+ZYpyDLnPYCjHVEQgjCFj8HasJt1JreFjcM
t0mPrGAhCWpTrGjD0qiuox6xSSdNddMqgF2dMLd1x004dIDKbSXmc+x1F4c1LWDqmDAGgVGsDzOR
LmHXorWJeEAIGHX16nHTNG5GodX20W1Ap2oJkhswKcNFS8YHKOmk9qxfjalGI80Fpc2jBoYGj9in
zIwO9rLoh9oG5FDQ+xxyhNNcY+lWH1jLDTUdk94MHxReQl3fEwEbfkN2YUHPqfOgm/QbztWRjArw
jYvtfWRule2GmakojTtGVS3oeWSZL3PzXoVIK8p1gY3XpZZc44rQSFvfSG6lo9HP3y046Uh2wiEQ
lRGMLS1kBSd160BFP0RNNINje+w671cKxvac4ot4bgfj1KPGumSUtNQtzaeRVIQnuca1soxnDic5
FGn8a1JAdAbHRlOJPamfnHyvVP3SVgbQEQFmWEwhzCdYoVvgEaQXjWYMf2p6Tccenr0PvHLcqdyW
6La0YznXN2Glv2Md0UOEq1HnWhVYOx4IikKHRD8Fi85P5WBCTZndWREAem4ybkKyYbqJQDBO7pwk
QeYW2iOPLuHMBil1+r3OsktwWZttc+bWiMYz9wjJ/s0FCnyuY+dhiWqUmg3Zd97Uix0Ah5q6k2Gy
LVEK6lAvwT32VyvrpZ8SQ0e/uwnMlQTTuuZONuOWbk13n0/kT8GgjAMsm8X56w9SbD7LJOHlWsQG
rFmzV7stdr38nPSSGTnvsDEXkEuQR2BTiZB1mN/kMNVoMYkPGzadY5eXPzaQjGGXxyIDpUCnBhgt
rah4AQayLP0W3gVXGIJofwZStQujfDpEC8rTxDNRpofdLUPtEFQjaGu3giFrVhP88hkrx5Jnv8LQ
WV0KAyKPEKWMoyJxJLAUQAGTARn31dvXVZkrNd8PY3RJdfsmKxhOjLnw1U92FaDu+xGxQ0J11pRB
2aAOGSWVN7hIYGxu/c1kd7cZ0ZD7VNdIE2K6odDnxQdHxuF1FZx+avot+Kl8nwyYFKZsjgJgoSd3
Xfo7ry12Ch0JYuv0WMrRYRtabaNpDHluEZAFWZGkFdxw+zAC/KgScgK1/Eeoy/bK2KN3HVYw7zhj
jthZKaV5OziPFjFGOyBTZ6XJn1Nv6ifRxL9EXP5giyvOU1u7wDzZNwzoiIn2TP0JoBAg4dEJZGSl
7+OCSmm2PWYCgIKriVuZf8eQ14HJhGsJ5d5idFzbPQJ882gNg3Fh3PqD7NQjEzy5sYBj73pUA35c
QFQqYmlt3Rh4wRARpaTp1Fa2R2IxaKrRJxEuI8PNewjFCrEcZb5HDBxe7HePle06FsYjw/6TBjYV
0EyhAr30jpldlq92GSO/ZLztL41r3abpfTUkWA843rzDnPcLTmLzCrbMtnOyljS8cSiV0Kw0lB88
K6zTTyQO+jWj4bclENHZFmu+lgkAPoYhCgFWvdXEZzylnfnUefO+72vsdvOIpJqTxZiCaEwzUSkf
DPlurkoI0RPiN59KfKqrlJlWaUVb1RDQYYxQ7gvLNwnLgnCbP/R18hrGpbMxVxYT4R3cBdJZaDKw
AEhsWmEKVtJGze23pDwaaTJfO7CkBZlQI369MpLWgYy8Fm6ueUdwdHrmwD7CaXGh6Zn5vl9AEuem
DXOHmjtIa2prJe67EhFV3Db4wWtubyuPERHesc7P/uCazXEquis1QHrx7BEyZ3ubDSsKMOTN9zqN
HMOts1MV02aKCnIXuDbZ/2d3NpCq84jLcIsSlSw0YQPItts/qjmCaF0Ab+ouC13UYA47B62heQAC
SO5y3QJuPbfyoqcakCiiML7+WJADC6hEYWToaKTXYWlH5o9b6genYFOL0eMzRQN1GgcKRpPaarIj
7ZE09/I8Nu2wb9e2W1ytja9FZtQKNG8kZH42FMZRK+fh3KxBb6GX4mab8H/HAKDOX3+r8XaF+OJO
UnSEJZWV5uNSri9UaB6EVeMWx3rySH8Sa0hPaibzdqgFSUk0LP+GSb//wNWY3nOv4PjXI6zFPZvH
ykwDV5nVrU7H8BKaHRP5wSB+QWhRdqbUT8+Fx8Ou8XClwPYPT01mSCg2HdrBzkt+Lk4iKqLg8kca
oMbBmHtmZR1kmXLcxHXuEp8WvoVM2S4kZnNnFY7cijWVrF9jOQe3nkBam9rzmBbfqHT7fZzOYFvz
+lhySaJMLEPQ0GTDG/nS7FQWxpthqcGM0XtQ/03Zme3GjWxR9osIkIxgkPGa8yilJlvWC+GR8zzz
63tRhW5UyRc2GhcQVK5bzkwmGRHnnL3XFmPyaBQM7VM8B2uya9BxaOvswfy6H5amlzGKu35E8trl
KthHXRA9ozJzTnnLezFAb0IGL+cLaLEfF6RY7pNZue5TSPocR/lc4cR1CDFzW3vPNh4/LNL6CHXC
2SxSKhXCnz3CO2jrVm/FvGBxHfxWRCAXeyPKYLR4/lNPxb4Tjo4PaUgq+jQWxhEd6fH9Q8fkIBQB
+aBTbV+FV1vX93ulZU5INfwwcBa+lSWx3O9NyNJWyXmmlUEukP3DV32EIsRLD5Xf35P6gK4e/1lM
s2ROmpMVjyQyDh6MbDwFyDnQsGaNeQ2rl9nFD1zTDbjWhnoEATmgNrFWsjDMnVVpeamubfsznsPi
Eg0sS640sTYZDG+RrMX7mqMXypDIPQNnr9eTPnaODpDFwKJys8X5HiO88xJ/PaJT2QReyzwm4CNZ
hHMSpsM31XjNM/EP46Eek5bkkPlOuRhzw9Qfrhm08rUEiHlnNDNq+1wMV2FCvTcbj3HOPGSSWB+Q
rL3/SLiGd0mkrA9Ehmt2WxON22z9zDNdnpshTQHaUyalvWUwCxSbPNbZOR1bknFsNHdD2rrn9x+S
YBBYp8OT09vuuR8Q9PXZiEV8OYB4Rn2aA5wXTQOfUVgLDxYnc2EDOccokG5IxGa9sOnEoJSf5+Fn
qXP0qNUZDzYOh6j4GpCtyemhDLY2OxRiPnIlEnKjaHrAFBDe0XDo/ZjxSEoHcLKdFE518NE1N0nz
SafVSw2nrLPw0+XZFWcykT9WHNxluWVdHQO31ojXgy2DQShIphWEUe82v8fp9d5D5+qZ/K05uWhm
2Y4XkftRl+DJnAJhRvOKCojnWw9XhSZ7jTZQHh05n1CjP/tZsnsvJIsGCDdt9VdGW6QyNRS3RlYc
PEk4X4DebN9MdFILVXzFavuzYNS3081nMl9Ws1IuvHMS2QPCOSeP406WjjN2QDXv58JQMKi68ID5
hAgbveVLNtaClI3SMMWFGJSHlnybqxPkr2FkDJw89VdnKfGwShG+ZD2PsLG4xhkThXhbK3/js8uf
cuC9Az2FmFpdVjb9Jp+bNgvUmpKXZh6jyx0LDUlxLOMoPkgPlhFcWdexqz11nL3zSix+Q2psUU1N
L3Edr9AhMU0vhPkcOGUAY5RAn7osMH8v3z9Htwl5/azXSpafQUTne5gOlEJpT6qYqjk3i09TxiFs
ytK7ni7oRSMKhwC6iKkZL0wTUdxl2ojrlON77AZCjjTYYVnSyCR7gp6J1ZQXQ8JfYq+8D6ftkNi4
2hQ9G06C4w30zIbUqRLytYLAq6Zfg62qa8PK1HRLkDydzn0fGAH6l8E5MXTcSg8DF72kGLosC2Hd
EVmwQJ+7Oq83BippegS9WgQj4L8i8awGypmxdPNNjPFpDbiywgFkw94PiYqD010BGIffEtdMcnlz
EzNvU/eIu5ZstYAuJied6LQVZDUfh168wiac72qpHnEPQU03g09O6Dh8tRrvNWblTVuQdCsb/0cS
EzC8NIuQQteHMSKLXjsV1jWErA3h2ShsE9DLe1oWFBl0hn8hkK4uRhoYTx3DHVVM+p9mSudXr4w9
Hssx6bd4bZm2kmYXZ4RYTCqPT9knFdIND7hKoNo5WklV/BA1s3rA0btOUF3kmKtODsTzjRWWB3x/
VANubh7CwI85Ylm3qdLhRmUex/9I7tMR97CraNsoSX+H/nu3zaqwwTM55BAe35KhAfRQsO4Mtps/
9ANo4hI8I85VnDtxvzX7bEClTCsoJt1iO1RYtqCXE7T8plvnuWDlmHMGUbF/FVOfP5hzsCHUkmzc
pCKapbWwjdoDzg2dE1qVWovIBbNMZD+3paWPgWyj89gRbecPszpxn76OtLMiuqDvnXvBfe3KqroT
bfT4j016zm6YQPFLF/YSueZjidDeXZ3M1A7k1bBZDAZZvQ15n0tp2oFdoMvCaQuDEUB6DIKHgflX
EHyOowbYiAlB1JMjHe+5nLEJ6OjQS+GfNHAVj+WLHpcKn/IAF7+oREAZE5Qrhfb9qZlkgShYFwhT
ypJAJn44kXtNzaDdvx9aQnt8wHNt7DSp22ebW6e1PHhqnt9mu8BqYt63V51jrBpLTwD1tlbJEdDa
1tDwQ8FYYRpXxidFDtSqrZF8Wnow74qKNKqQpbptrYfESsJNI355RisOhGK8iaD26GZIqifC1bfY
dBfBaeCSEgtvepCQJRLMPnAckeKVwWmO1RvuIxwxRQlbc2EAN0P0mf3/W1G1+ilh5WJeQrCA5ER5
SGbZrOnapM9qroAfxP16jvOlfUQiVMncdAW5iB6ySwZDOLffk4bim1ORdbJjgACyzkZo0ojUNPqs
zOswqrZWwz6uiHwmO3ATj0X2DOb9VNkeMdsGaXPt2DH/9cFKJWXhvHAEOvQu/Jyh7/0t4Cj/Gnc1
/Rk7wosw4NTS3vzceBz6Y83YQLv9YXBc7wZK/a0uByQhpv1cyR+NZyriO13zNsfVRWOj3FXkrO2S
Ja4PkyY5jXP7opzc34kazX5vDeJs2cWL6XE7a0HSStP5Hrb8+TWtFJkUzqsoEqDc8VAyrsVeA+fB
phTngELE3B5XSXIycWLE9DWFjRe5aBlHMqW9zFrewHgyfkjN8TMk7F9+MlMO0nW7eP24M1lKX/PS
fsTdoBlql+EWksqiO9XGPsJ+eutlzxHFufB0WNc4MrqNTxDNLsw51c6kMyG/ttdBHnqPY6AVaEqT
ZOzEK3fxOE3oXcNXo53gC/SABa00TdZlI4xTT3IOzThWSd1ywlR55O1Gvyq/lCQRnrU/w8xc/i17
JnNRc00bM4dAVKBkY/i4LmfqCdmtBk9M9wQ5Npe4I2LFmW5+F/ZH6Bc2+Tch28k03HgOoz2P+pqx
mInj0Ole/PArhKx2bVu+PPoeTRNqonrDCKu8SodMPa05y5O6iD3Qb+LPTvFjCgO0krCIt7EvwVZE
VXgOuhD8SJyN53GgYjQq74HyjSYsI8C5nrotjCJ5zVW7Swc/nlBMGTyNruluxjq7kEiSMLIhGjCa
yS2pFzrikGXiYlq/7MXJsIy1SdhyTjrpnolHr5+84TPkIsiwpPk1LCObicz5Pm3pfkezt0IX3z6N
aOSWZO2bMc0/ho5kByIdaODrjSOrAfQpAUU4w3+NLFSbuhJfc9t8VoHSKweW1w6eIX6pabHiTAH6
JTIQ72UT7do0NPeQaO5jp3uSdn8krjvfwsCsVwjG6TcZuFgauSGRBSdvRylROdTkRnNtqW25ls3O
Mg7gO9zT2PD4oC0/U99EXDYcKoVcQtSyZo+xqPb7BzeJCRlYUh6mPvthmVbA7GG9jFKUNQ87K/fG
jZWZb63B0Zzhu7ce44mHPuoZHxhpRk8cpx4FSZSWb0YZ2TwyHF3Azcelo1dqqC5mlvjXMFSIr5ff
gsC4IMbUx1aNmAxFKvoD+o7XIfBehoAugSNIAlcVSWly+fH+2/sPY27MU28bhxz14l2QZ+FhbMMf
eCoSE99JFd6V/nBsin5CoLL8Wbf82YB4dd/KhTQtmhjJKbrMoXDxdQhOYHfvP0jTC3Ydepx//swn
HWJXt0xIXDnGd1hNYqjA4XwMgAMlYx4T2fp///z9NwsHHGeCmrQZd0f0D+2UrvTik6OKi9QeFVpR
/WQjZ4mtsOVwhgRris52E/ejuePvd9dB34EQoiG8IesAS0CXmCet8eETuICqGFS4aaaH3khijl85
IRVzVRPzyOHXjAD/GR4+GNNGnYest7/0BJNapn5UagbXKvGcQRZb+y39Pnrxt4wruzZYBBsvvYty
OmTCV28kECBlLaIXcst+5UP0SQzhgcqf2AFak5WeKJ4rWjntJPa1gONu1PJsjYxWMtHizWoBa2SM
p4cfef5Fqf6rxfCvC2rrMFR724JpgYsntRzGanBI6kBdSHmwt9R2nNoUKY5hHjw2zFETx+2w1mG+
nOmcrSyqOHdBLhF3MRlAw0IHgkRiQrrWDc7QzvrmMi+ikpKnYhhdqPImU5s+wPsUJ3fCzr217JW5
yrt0YQE6cAzxB67G/iAluX6AUEya0l9mKz1NLj7w2QLVEHruQwo5ma24vnPmfkfZ2i2JPSa9NQyN
jKPBFvh+iVds6USHTvfg0xKH2AKMOoQBQkxAOoafhVO66FY4H8QcGuEN0cdr0ws2B+iqrfVlMRWa
U94s4DeQPdj3IowvXsPfaaZLVdgcEiBIq7z4lvZQtmMHtFk/56Qn+0tuyJb34ZAokECimG6j/paM
OiObI1wO0oUi1o1QC4LOadvsmFpxHs7AB9sdmTbM8yhyxI958F845xGJ1jtPunQ3UNp/jBb8oeW5
qCFAxKT+grt0v89RJVdFmqT70Bse0zK5KzL/gdlxtbZbxMlmMlY7VftnW7g8BQHFmfQm8iFQAFSV
8+wxJtJuS4sntAYcss5PnfxIOpepKcQD+nR4DOgdR6TnqUMWgDISfr5XZd6up6EptmbXnvh/Pw19
Rf5EV53teNKrBrM/dZd8Cm2o05ZqzG0Zoxa3TUk7rf5sF4RgOAP0AqP66bjmgWP7zk7IuMBdf2SF
pxkPDz/P+QZy/NbZXD3atVPtyJ3deSQo7IXhPmiXqN8ocEv6v+0q6INyS535wxrFravpPko/30DM
Ry/utAivop8u9m2viTrSbBriZqATdRrJeeubLZtkvbed/L6hwSMUFpT0Xa2dmG8MJb9wXcngErDG
ULhzUxGrxHEeRCd2Jpjkyx5T0EYpG4ngAX80eGqSvpBEQPoG72tjxw3bhnxNXKlO4DCEKWnaJ9DV
5nxgty/Afk7xjagYatLEIRmw0npDB40NxybQYCWa+knZHJsbjFcxMWB9VDA3xCGfQ7rfzBnCpJTt
cIA3SFUOJWJkqwjcCqp/lGyrOcY4T7MJ/X1WKWuDpm4bIW/axl65tozkAdy8XPuQ8aGLajy0jHWm
xaoVkFi1VTn9LW2JO8aheAqtuVoNCmfUoM1vbQr506o42id1ykDYxPJU/kBqTkowBqT1TKLaOvNf
Cm0fUlDw69oiNZeB+1NngQpZEqPkd8hmTFemryibviasaBgfKjwYCGrShvzGwTffqomWDx2MVTWK
T92AF8J9hiDe7uZ859veeHDd9lpkjGohJ1yFnIjLI4PRWc6bcnDaY6T6lT1ziDe9IcEJ81bDswLn
EHpcnuZpGqIAdzNKyiILTk7El6rgnkl4tBR2n+M4+YZiGXASi3FeT1sdDeHe9PTzNOIj9L/YrESb
lnHUzhvlo0m7PvRoLkuPyjdKXsFshWR12N/LIvjU8dTFJDyvYvK3trKY3zKd/XT7hqzJghxv7xiU
9ZdMdYt/tWfUMF+KWtA6DW2aEfW4gbLs7Hqjv1lNFlLG+9EVy863jDyMTQpxjeKjuNAv/YE64C0o
+uGIy/9XP+ufUAKsbZUau6H2zL9p1n8Xp7mu4H+A07WGLvhBK14VmfDiFEBhR15aNHmfS1W2azSj
RBEPgdiT2pXTlrAlaz/E+yXULDGuZPF0G4Knoq1MVINYUoX7gNPRn7VzFqTi/4pnJTRqB12vQuSL
oP2Dolv6c+iGzBJOceOJY720v5SO2p0byi0tevr5qb5C7YuWjhapKF6INYJ8NcVg1rA4lw2A3ldN
ZhF/iBLVnh7/8gat//EGlcvbg3/HUmh+kPbhklEkTQb+SVLmQQqrOU0Qi5hg895jy8Po28D8GX0m
jiba/w2+ZLEEwv75bfymMeYyuaZp8T1awtPyw3do4Sw3AqSHJ9Q0DCnmZF1ECli/81YoDp3AQtkS
Q8QkRZr+Rd64/NX/sl3YHrJm7fHNeMK0EEsvt9e/NPdVoN0SdbA6iWUk3TAujKPI2zoDmYPz8olB
mgwoZAhK//Nn/qj2X17ZwqxiceeaWHO9xRDyr1e2vCIu8jRzGEFF1T2yr1NLRov2G+uA2Xs/DRnL
VgModvZ+Fe5cbzx5m95Pe1m3ADmiXxm8MVjAPf23fMQpMnfnNAaG6EDryRSHeLQOf5OnfvRmLG9b
wAjzXFtIbpmP8tQpo+WjORmfRFfTXzGwOi5tmoKhwyYRsr8JC6JxXR8Q6MmZYEaoPymxBozQYUtM
O1SJ8WAXlyBh5m607arumumQ2PVD2ZbtuTMJ9K3R77nC2DM3RkQ+/yC7oNtj/GDgwGhilSG4uJR2
iFbOVWta0THqidjeM5q+cvC2nv/8Tf1+d3oONl+0elgyGDJ++KKKXFYmV1qdOvrGq4YHeGWKalv1
3WsjOAlGNQ1gy40/1yoxd39+7d9XN17btXAZKmafSIL/e5Okvj2gfgeZZgE6yEGA7xBpdtvSxaS9
tE3//Gq/L1ckBmjLcxylIaN/XEsVBJoKtSSANtv4ORTlCxpvkAZ09xMr+zWW/s8/v569LC8fnj5H
S7F4nrit6An89+MRXFbR+SicE+BcdxthUOdIvLcaife7W5ody4ggKmj7B8ZjWdY5Mi/Bblt4NAGX
8WhVu/IoghICzKImKwlVyQVVFYAao3DkbgEpzG3g3AdNdeIMrf+yfNi/L6Cecli+uGBS8NuHLwjM
kD8NqZKnMDZcsgVp38dNfbM6LziNxOwdLMt4FQzCFPa4M4IqKGKEVa+wGzEi9lCIkNrY+GBgUjlp
xhmKUK3ykx2VwfOcv/hONe//fNH/x+0MU5/RLped/f7jNSfSIzJn7EQnWg00+EmaZ7ZT5WQywqrw
C2uTL0YHWuFBZp7//NLWst99+L65kwk5pgHtSvVxP3Rp3vLamX0aF/dARYQoTiyUO4QdnQl31yu/
7qer1XrlSsYts65FU1uPUHfQ+PV/uds/Wu6WpQyDDMuwNB1w5WJ5t/9agQFOkEmqlXVKVcV6taiH
5kXzc+P+I/u8fKEq54HjfGi40L7+fC3c3x9tjUvHQVDnMrD5fVlh1uWR4mWeStP8Qk+QGN5QTK+O
t89E+jhHjKCFk9EC9ZcRjhkThgeZmLQ39eZG9sFPyeOt4RnMXeHck15D5x6XY12CZUDNEChwCRGD
y/tRWrc55IhR+vIU6I445L7qT44DMceGotM6S7B8yMitRFN7F4DDEfRZVhhGnB35nOx+ExjdqEj1
JpbZYw9KqANlfWYosSwNxMdDzGEFO0iSJAFgQPlQoY30q+GYrmuLvczK32IzeCSAvCFtj0HhYPmH
gAA6bpRN5ALwhBSr9sNYlaugBE8u+ultHMTBiFElGVnyiCkPMkOUXBpC7JmLaYadDRVV3Jnzasnz
vkA6fGqD5NY1oUV1BhPmz1/Y/9iwtYkRikQKYVNAvC9m/7pd8ojqcYL4fgoGWGpz4uxRGnyLw8Z7
6FvzjIv0XCewx7rYopBpnHaVx/kzGYjO0Zxrhss0WQM8063dQYmySB3y0DIyLCnrIyZsgojw6eJQ
sP/yxp3fn3htuqyyHI+BQGI8/+99HqQ9shXOgKd3maiDxmQ2pl/4W51vWVa/kTNzSsmYuSZgZrE+
pcyk8+7WariLVA/WMxKajPMXa1ZkXvw0IoJICdSDpKUy7BTHJCjoK8afAqZV254p3x7ENpajkllD
w1jL0q8iHpDXW0YmzwJs+xqLeHCyxvL2frJqqfsv2Q3HFAujHglRI3UeOYsezkRCPIwGs5C0/l4T
/3uG9hgxKWTJPFR08Oph0jvjzRMlppQsEiBWmZbNnO4JDA7vScF9T69tDkWLzsuxhy9/viv+h11H
m+zRrCKW4CG2P2xhJnEUc++xhaXeARd/eNe4bbVFzoa/SKckpLbZRCOOkWBSyOKUVq61hMvBNtdl
sK+Tv6zu1m9bqhJcfWlhIWJtkx/fTxU1DC7raT7x9Q5HFxobTtPtCPr3DgAbsv+HpM3JHCnRPY5m
uQtnlOq5y+AtCovm0kVW+JeT7u+rPm8JV5MwFcBWTlIfLpE322iyaR6ebPjQyEyXLDafgSHzhiS0
aM/YyOtcZU5X+v3TUaUtNvbePgvLFf8E+fwnAubfkS8fA19s3M3UiJ60TLEcXp0Pa36GOwdDO0kl
5LLhC8SdcGzaah8xBlwB75w5rhJ+EDD33LTKsDZux3szhvI+SAiGmKrsxlzf57/p5Kai2qWYjOIz
bv+3v9xXv+9OigPFUpRgbqJA+FiaEfMYjTjkh5NRQ2XEO2kes8C8oI4lTYax44EGLCg4NP+EroND
0Puq4NHWURZejOhRzJhQBtchk22BukL2XtW1l13SCU7rbkTo+1hWYwYJzL5rdVs+sUJkJNhgMy6G
cmt3LMNF0sDLlEm9nQv9xc/bn+aM/LOYhL8zzDZDZ1XmekOcCqrtGK7fu7CarHT4aZ6DslA1MEvb
n7JxnaNTCZA9E/Ty1iZNG0pQcXZCWtso03ay81xAH1AMeotsWpoFAnmQ0rsZlN2mi+clYRwddzQP
J3qjPvJGw1sX0oFnKRgLv/8o26nd9VNB/OdSgBQM9FC/ivYy45bEHZLjVp+QIPRbqFX2izVxnI+T
4CWzyy9pQ4kbROkWoC5pA773qzbRg/Ri9tb0Xq5B6BDo0XX6/n0RjWkank2vf5oq2AbFjDfC2A4o
rS6RZTw2wHX3wYiWAlblNSg/M/CP8RzAHlf1dHivpCO//jXmKNhjTUZByU4AQDiw7qw0Yo/L/EMj
nfEvZ47fil3lWFT6+I01CNDfit0oxyGDmqs5AaSmWiNVbjlDl7Bk8QDvCB1hLjL9/z/9jsVjj5+f
IYUrPp4328C0234MAf8nSbszCnlNu16fYwITjnGvos3siX3bRnRpUGVlmHn+0Ss4sGMvf36o7A8F
juSY7no2OyFmMMf87ZnKsX5YVe1IRtPGMwzQ/MJDxBbs0LBF9rvHviGPKvSvhuwg6OPXmGEGHp3C
1ZC6jV1YD4zKYApEUf6NgwiNY3gjJULH0cg4O2lG+XP4IBj/QTCGOzjD3neSZluMo/23ld772F6S
fBYAMvAaHMZT1Kjivxu7TJlUSkTbp3CsoPcboXWaM8c8ZU1MX/v9n7EsWqf33xKgIk05AXdw/fkU
w+ah9b386pGzlq1SLwPGJYxP45jMp/cfEad4JO4jB88aVOfy545R0DykdbEKqnY+EbfLQKFtDwIh
HEMQUnqSBAPFfQe/v5oZpsRKnCInNjJYnuP/+9VEmWIENJ5xjosT8SfTFuTYr0wDmosKkgCchmyp
muxPQobGAgYN6crbIRUZUbTJITZK5tqx9E8Et/REcPOxgZIQEc+vE2YhBhKnfPnx/ptuIgpKMzf5
iTuZw6owH4gYwSxTx08toATU2FVwoBZND6OSextGelaN4VPVsWmxiqGYq54zkC9OZbALhPa8d8OX
MCN/xK2wszFLQC9uKFCGdfj87sz8x36FXhDLHbRsZ8QP1E2MZUpiNW9G9NVq65MvsupuliEH8Doa
dwKb1spsigBcaAIdHS2JzXDjMbZ66zkPYZShZdmCaWFUkDJgtcBknDWeoH3KKr2eMs+7uMQ30Hv2
dyWhQe/HM7iUNxmT40H8r7dLJUn0C33t/V0yA7/mzN6PXVRHa9PNnac2saONTrgbKF+YzCMR2oAh
bC+GKLoL2FH0wQpEX2/LeV23Cxk672++X5nPcWDqfYB2uJbaf8Lzv06qha4ILYR9qSkBKIElQu0n
r4D70/sqRjBbJCiw1KDU8d2uw7ZlrIKB0ZVR94gp2hx7+4RdHrcWsYI0Kcc8RLwqjHwfjjX1QkM5
rZ2g2DXNd7yzhxaa1vMAyWuVVAEk+ZaW/FQ42QWVy6J2IoAjQXkW4KPYt4hc9zi3rFVEUClAUDLW
El89IxiztzHqmn2R4YdMloQrAtGY/wSf6BHdY7WiDWXJg5eG1tHO5CGg2EejPtvb1q9PUzSsGX0k
eWW95pnzSebZq9cECEu7EF8prvij3dU7o3edgwgsrHwBqXEmFv8yxNVX9/ZnhLOcnYE/bgdCmg+w
lQZeNO4ImOZtrlqFPf6fDqUJ4dbz6seiQqWOkezx3Zg6LbLcsdLPNvouhjD0MqHywEwbu/vCgveb
G3FOQADyqp4EepSw1b4nXxdfL6I9UMntTfZMmIxIRd/r8KsZzIrUM2LNhxB932Sm9jqPIePZPHXg
21zu19l+mFHGPA9oxFcJrBrESfxjWgHGCyuL1dZU6EboLrjdgKiF5PIbcGqGIH3c7LLIAwJemQRM
GflBQB9nXox5ccTwtwVjGOLC9sUjegFefq6fJjsFgOqYW3J2MHspj3wcdt61R0KCLo5yUuUTZIZg
XdZVx/AEXpuYmbDmsLwOPdbbDdze1MRyioAgPcigIPVvCJatdwoQ25pIIOvwQrMkPMqYVagxeSBy
0Rm7WiTNpkU1sukZYF2V3dDMcTk/DR4bvsuEWhcChR7OgvMAgvhnCa/ujLavvJiEraJMwXCSIqy8
6PyBSqW90OpNtzQgiXRxY7HzCgmi0iiCo9c3nDJVUD1zrgWYn8sHTkxYVnRzzdvOAucIvyqpHjHu
QL2rO9aYppnTTd9C2PQJIz/z+cOTyqEgmR5hck4+3VBQhdwB86ofXDiqMvRukCqJBudhqihn1wFi
zFOED35p4A6nvjJIesJPHDAk68zXohzpyeXDcwJlkp1ymjZtGdwjIPaekuQ7GwMT1kZ4pzaj6qGS
rAIb2yZiXkD3mCx6v0cIddOj1TzTlrd2ZjWJdRLm6WkE2ZiNpymJXKwl7dd0yut9lJEsE5A5v6mR
JZ2LwntsCLfikn4Nu+Co8cmcEmjN+wnx+y5irL0i1StYOXWfvWTJS9cIuFV2cI5Qkx/6vjwxZYzP
hsMWV2t4vWFeomt0JcfKkiXl0UiCXWmg/1giEIvWdHdjbdZ7P4kfZE6rry158IsylxvDxJPWoTA/
RlluHoMpe2HLZ6FCo8rVNmn06abDkIS+bc2ZWGNBGvsNcWvxPoBsPAbEFi/T1LhERSS95lziwSX9
QO+NquRpNp07HYtfSaA2kyBuB10ALmlndLYRqqk8YN6NcLY4TxnH5YoMlVy++dUEEaxz7F3rOZyb
0+Qe1T1fQ1yaJP44kgnwgPPL2AcpRgHcYvMdI0kabSbscAs38QLjNba4YrK9P5NgmGogZbV5tTtT
3FG2oFWDT3M/1AInP7JWtEk2GQf07PdjW28K1/YuCOi6bbFk8yDdMkEMc+nbdNoVVTIeHeIM1t3y
VzMUjtYEQ2DaK0iUl+74NLAKbQmIQZFb1E+VHcSkCXUj4ombdAQIM5bKzG1yCGNFvh/6dljPtcJw
0idYfPzOW1e+aW25kvHWcR28lFOzWEaiS0sKMtPXMf5q6k8quZNR535R8DYaErXxaxVyFY9D/4RK
DdY9HWNw/oxZQudr5ipUhXEaHrXRbivfkNcslxP5lfWNkvKHHVUHD+4zyOmN5ChFYTT+QM6B+zBr
HqA+QVsuLOcgO/eOpBiyljvyuqDRTRJQaBqkF7sx9YGwBnM9C6S2AfZEOGSDtV+icLtoVocG8wRx
I+RnxpKqI5TRWk20GdqGILXMVMcsIcCyqOTT+1ima0VCGmlNzkCcvwkTBUfbq0ubV2e5iK3HQACz
SS5FLOujnXSMk/0Ao3XfSoR5w3gQvIqVlcNZ5cU+CkLr4vQKOG36o2pjfecjCxI0ePbtXN+qUSR8
DLCKhT93p8jyN+F8zidd3qEvQ1IsS+PI5BnIi0kQXcLliIA00AqCIDDFj4X2wquDfcKaLO9S1Wrj
zcLZ1P7w9d1Z3hJR41Ww2Ou5uVRe660cDUFGt+36fRjSlsJYdX2yqSogjCPS1i3BpCYHDm1vmeej
aSUXARh+uPEy66GkOxJ3301nR6rEg6x9fYzQlKxCv4SDZ2K4l5BkV6rE+j4sFkYcoviEa8GgLvyG
tHg8lK24oWjNN1MM/dZXnX+iyEMnjzV6bS3Bdz72zH1kO18jX4irMxOWil/+aJspNOWBfA7hQTDM
MC+4eH0iM2/Ptaue9JJ4IGPj5GeQt1VBBZqUw1MuGuKOZbBhiDqt20nmNIubg4Xt1+Zo/khv7zmb
bPOczuhVBp9c2yh1GG/3/XZyRXiHnIS4a+zNAErci9W1GE+GPjrRfyTopWX1pS2YUTA7N2VEn1jG
69NA8+h+ZjMWyFuPJIOxgLTJXTc7+p7WiYoQUEZMBBFYUnVXTf9G9698UA/vgJMgccfb+zkU0fQu
1YKIwtATLONIuo2qrbcGT/7GqGdiWF1ya+uOm3Mm4UK23RGRR7MJhNc/GHo4mmNgXtvOaFDCO1CG
HJXs89C9j01Z740sxTQzI7yDWYBQpYm+uX0yH8ehw7Gqs8faStjQMuPJDGS5JxJbs9zHiE+cATN4
5B/1WJWP+QwowTLUsnMGB7/ktcY++dyL5qnKxk/KGvxHukXoocrEvu8xWdMeAjAzxQ1iPjJEDk1C
1YK3CWteP5+jxpzv7Q7wQJ0Nxtsk0nucSJ0y3F9+GPNpa/Mr9bCxqe32EpFDGFczXdA2sY51AgHf
lNwbwNug3hrHpsR51KtmuAj8oQdVed+gA9g4x84VYezr2Z+yU1IQGScdLTBuQHf6RwTcACdAPMo4
FXPRSlXTcILj81I5NtGgZf6AGrs4RqE3MgroHjyRuV8HHjA9Ywvq0iY/BYgjH0tSvmpWk2MErn81
jl2MQd1f9gxKrTELT7F8VZXBeTAn3XNVNqW1aZGsnZqyio5hNt2CaiagU87+KwDkVTgqIiri/hb0
kmcubsSdO7Mr10i/pyi0b76Q99oZ8YAMIr1ATYXakepnT+BxRN537SpJ/2KqH5ymbB76HkVkX86Q
d6kf3u/bAU34eqhhuDTgnvedK8bHcaitu7gT+hO7j946E3p4jD67qQRI0KOP3YDxJXt1mI6zQZ1H
hf1J6kGejczEYGna+Z5v5vNY5w4zOlZbPwa0r1GH5nUWPCxImbJGHD9BjgfQJMYngN+sIUl/UCnG
btqG3v9h7zx25FbWLf0qF3fOAzLoBz1Jn0xbVqqaECWz6T2D7un7I2vjSFen0Rs9bwgg0mcWRQYj
/n+tbz2lzps/mQBQNPepB7/yyRXhtK5hpEdc1ud2gRTYnjjaMC8WPm1E8h3Cxii3MUl0KwpnaK7y
4ZipLdfJ2gBR03UDOIBuW0jmA2mlA7hIk4lorh66QVoQpgnnAj6EQIBU5n9RynC3dFXEuqkzuVbE
MB5VDVeEP5j6Lkakd9GhBSLmSU4ZzaZja7dnMYSVN9Bkccz6zsch/o1HJMwJocuti1RjUFsFhvQI
RdtXn3J6AKeRgvRS3pqa8Hve0cN1cb6uMunHZyzWDM3CeqYF/9zn47VWcHUZzODGvIlxPJoYRZuQ
gl6N11PbKylpOu3MMmpi85WcZpLnmrTZ+rOrCat+cysrQqnzwMVnpTknBpJuj7/aAXeKqjOSzYdo
pQ6SjNSgIUW5AyZxHsPyUXlRkS8HJisDa1RJrxFXmmXDW2piQRl3WZpaTG2HreX3yNsD8sGwYzTX
vm0TT2t9LyPJ4eRUybegrZR9Ggw4Ogy6YIVOP2xBJLXoZ7fItsIVCRDriBLUFSbOLjeb+oE0LuQS
MQDX0B2ZaqPLcqIOzH6G91PQd7GiId0ASGlPXdDqXhaZFMwKU3pMh6OzmZ1KHxr7AGZ+hwkA8COt
EiTgYE4smqxmyD7MUVGtqVtgNxv6o7Rr6xD5wzVAcHkAYvyXXY/mJVOd8+jgi2gMPCnEZfSHEFnm
RlX0dwPF8dZiRcGiqZvWHfvvYNevvcPQIHQu67LvHxcQFHMjlRPfXWmQ2RbMBFJz7eqPYCmrsL4o
pnyuUC2um5ZIg5KYQBbskdx2gZZeKCH7PelxvTnA50TWW4IAkyjrtih+E6haVn2yY3HTeqd5ZH3O
4TkbZLOIRKjMcxLXuOHLJT0uHRDdGsGd+v2mi91qaweBumltZJWjElbnuirlOq2rm1bK8YvcoSlf
lWpQ3xqE6AauNbubmqstzVPQhfzPg4fY+Wbx3te8cLEemv2UbwaZ3xKsQhstQH1Z4apYJU77Wkn9
ucOGjM1oBHZikAvggwmDQbRm5P+WKSEetFRUl57vPLq9+aoU7jtzlVVlOOkeWy3TXIoa+7TOMdCk
8aVqiFiZV5l1Pn4WStPS0o+5re0ajdbrZHLtUueqpdul10qETHhl+uTrPzVgXNjDq5FplXlQq0J8
cfwPKIrfggHPjGH3/jYUREmkGsv+QejOFpultvGbNtjhbDsEuGOSibwIUP1kbrnhBefgD0MykQNw
jlZYq0zwvjiCEEzjVhPPiU5JTNOk9WNaW2RwTXpwKcKc1Y6jPbuptWoC603vzO4movRYq3Z6iqvs
MahZeBm6AffFHx760VBQYMG6bxMiAJuodI5RK04NyeDbptfNj06LTFJizaOV5PqNteiZQ76wmuGI
OkFslAiP8TKDKxhdtYjuRYTqmD/JRdAGhNHucjQlbbCfVPuvUKMehSsTo7dEFtCPnKsNitXQZv1a
9Aw7bqN/bTjWV2Ewtkd96gacVUq+ddVxyzBBjEXbn8RIC7TTqusnCHIWkAF/Gjaxr5IRpVOVGGID
pDUw450/cmx2Ep1xTnogUy0CJ+In15rtlQ3CQdS+xKAZygb9W7nWSX1m5uxbGGbiC66xfhX4Uw56
B4vQNA0/bQs436TGLhXBIZy9gvOA3vwo46g+wBLBet5N35Q9XB4cP+61F7L3rF7060EnwG/Bd0EV
gJ00INsPBFlFvaBYu4gmaRQnnkXxcpWYAF3MYNgbNlhan2Wdk5fN3uiZdrspyykuQVaHnjfHWL5q
u2QrwDh7XZt8yNaKLkzlq1Vt6Vy7mDcdw6J96FtXP+qNzSVlVJeiKZW8+TG1Hs9apgUb3cy7XdB3
b71Rt7ueIPF1kljUPm273rpOz0JvmC0qbT/H9TWEF8xXfNlCkiiKblez2qp0fGEck9hQgdoNadZ/
tRpxjEjW6Wz1iolWNYfymA+0zEaAQ0BX1sBNhzsST/DoNZ1SUl4HKfSjzyArHas5Tar6MAEivvY1
gBAJH3or+p5zh4WoMy920tb/VvdQE5xacjRXQDYcsyEd3e2JvgD9tZ4ca0/+b3xS8eaxjOqR04Md
pn+iH0vsQasJYsbBnzBWaX71znOYX4TctlGknZu+uop+sI7KiAGcWvrd9YrbGmKLRbWopDqF0+UY
J2qzabTS2QireSpT0TymdWwcM6OllKhk9/pq9abxYCZzJkvxXXVSZ1t2RrV3ECdQqHDkjoqv9lxx
qToCnR+KurjPob3A5nDz+VwQMJgfkTSPj3NyhJWMzqzfiC6A6ivHPFky1TYMH3fbGsEF9BVxwTFD
NEFR1pmZaDfeqCFv9BqGRwzt9AHNKk26yhpXptU3nI3JeNNxuWEcJu4dH6T+oDgMtoZonIMPZGZd
ShyNrJVNWhHzkVtBhcHqK4mVbAF0mXlAI7wx1gWXXHzYfbjNBmHvEk1yXVME5Wo3st768QeBrZDr
Sp8lphjSK9EjH76bv0uTosmYPjeZEC8CEPNyaQPrUZ6E2f1gzU+2ao6HREf9e+NqtTEskZ8bQCU7
0r3EirI2TIXAeKxNczsxcD4VDEZj6Hgmk6ZdOBjfymqMXtEbfHU0kqVtt/5pUu8Mkhcnd/SzJJDz
YjAga2jKzkLSPnAotxzMfPrZR0WItYHMRlTcxqvvv7Eies6oGD0WAeEWUZjcWiJi6WRE424KQwym
fUQWYQCeNaecrpBq+1SXKqdPO5p4vCu58v3eXFcTNamQOOUHPF6vginQRS/PiojUPQEDufTGMCFb
q6oINJLNpkrq6s2ZrQh+Xw63qirUh17Lv+KnK+9j0fyVz0hv0cfpPukV+8s0EgTFuKRcixHvR9JP
xk6w9Do0kryAQleaazDcJRQkMl9Sf6PbMaJgSmxrCCSMVdYMKjDbKjnXqKc9P5ooAI7Cm7DI4OdB
JktytUGhyyWOKxT5Ux8PX/yCzHhSx5uzr/UnfS6NWCOZJR2e301WELuFjm68CoayjTIQiODK8SUh
f/HejXzwyuCnVVXPbDdtaULLqnsKsWweSCfj5JjvEgEjn1T3aFgpYX7ErhR2ob0EcMhtQTRXTXeF
FB5yp+tCa1/sKjsy8d90Fm731dbHq8zxCKEGVKTyoZXjWw/05DV0sYE7LsElZAWlbXLOJmRkLhlt
dgt9ilW8Y7WnIpTAh/luHCBL3ivZ6NkIvg4S//6Rfz9/3rtVt8L/zj+u11u0lnu4VSdyhO7Oc/rF
+kE1WJSrpl/1OgZ/SC60jTYtM4hoQ7gtFp2tyygMHWA8gDeuz71zi/ondOwlrOJ6g2p2b2y22+v2
+nbFWbb6cFba2l8N22FLPplXHaN7dO9ena/6X2BvmPWSkocreYaqsgBjDHisCKgzaX1sk2znfCPs
Oj+ox/RE+OldPDdvNaJ1fCZ4omzYT2sK136zwQmmtDvZ76nl415FCYKDRL2SaD2uzTJ8DiUweYBo
czDhCGTeKQ+AELu9H0sDK37trmN9VI7Edl+x3RVXR4ZvfZENnKgWMTup/i1hIrBiOquABk3sQ5AX
5zTp5hQzYAByUIoLqVPRXfbq6xTku6bv0i/ciFEmFQFzzCj9QiV5bdZIEBIzrPCWG8YXneT3cIqZ
bhKeomP4yPkRT1/qLdGBcFh397bf4Mj07gngKv/pbj/gpqzK3tqYzVh5y6YyysqrwH1+3rXDmDpi
ieuHzMfas6G2EfXV1N5yd7mVNKgVZJadNdppHp2vsxKeMyq3u0oMheeWVkG/nFt/3K3pjhwms9vE
xHt5RWZD8giDiq1Gv2w3pM7j8szkExAZmTUVYi3LPT/WzzYNwt3ypF90uVfNIcfzL+h7ofz2eJkT
AWrgwcl7LfOWTRD7GSc3m1+PLbfA2szDPtdsyP1cIflOwo9tcI9+Na2Xn25GJetKerrrQCux4cjS
8xuSBMY2rZuTWgqye8C7Tab596c3czrM8ul/PBZXAJzIzKrX9ElfprwKd7UtMDI1YdRuuKBBhJpD
dlj55F6DrTPN42mPjlEw9AjSCEwa1SJVf98sjwU2CZIZtUZl3uvLhn4stdPITdgO1gDuRkEioauM
+p0ZQdmq28JL5i/qae9/agf/P9n/H8j+Julzv2lLNh/tx3/9zCkwj9eP7Of/+u/1Rxr9Rb0h+vgd
7f/5rr/J/hTX/jVXb22kr3B3EIn/93/9TfZHOwraH0sBgH7NEJALfpH9xb/onSDQ0VR49Fhy0HT8
TfbXxb9YDDioPlSCTWzH1f5fyP7iD1Woys/ShGY5ODhVrByG+T/FI+2kF2Ul5XDNe53iUKHuynYw
zh25XfugDLuXwgD1K42IXEUKDVRozXqlkWe/j7ikgQbInjM1/R6QxwUqK9z5en4l2H1TYQ4zRX7L
VJfytTG+R9QD90TMd8fBNQ6NW770jjPccpi+N4hG1j+InMw/FJDzH2aoLnNxG4EPCplZsv+bTpd4
wDJxQ9ldA6Fn+x5LgGiN7xN1JJzJhIYVts0MLZPxPq/B90nZOOe6h1hShsZPuNPliWnHrbDK4UJA
HY1oycXEEZ11qZNyq/a1vNtRaKzhcCYHbQi6FeVKKhaO/6NL+uhAbtFjYUvt2WYGsdZE0239uOyg
nObt3lLzv9qCHMDacgQxzC3Xk6o/Ls1IXfbxKWlRvgx2Y+8R4Qdba9D8kx72d1psM7K601/k4FKY
tQ38L1szV4Ijsi7lyZrKudg0kn6I/fIf9qn1h3Bq2afo9h2cA3hjyan4Y59GOAstd2yvwTRr7GRI
3nVnSISSdvDcBcRPldPoKZPBj40U4Kpl/I7C6IdjBHQ8XEhKDbO91E9USubU3qDzkCRpcVmqIIPN
kObYSpNHLaCs2VniBSEza0Pf/BqkbQfCAuxaV3b5KRjUbWA4LEZ64qbzSKUBXTAHAJT9NKQhekwa
a8hhiHNc2SIrrsYACrui9bnhpCNronDSW4d+UJUEWm0qDU7jKNCL6Db70p3uDvKL1zEwN52d9ZuW
2cIl0YobkfQeMFkwbuPUHkJhPhJcNx3isM1eRXuFH1md0RA8RZmFQPHfm86NaGSPcfRPMtb/PHln
QbfNUY6DzNL/1KLboxL0CtCna25+S4KJQmHCulR0sXKo52lf7JM12xmmdRk6YgcTGImWn28pB52o
kMaeyM0rJF71HBFFqYfKHvy7W1Xq62+D4v3T2fG73NbisPjN7wFZkq6mY+MzWcwm+nxY/XYqmjRs
WHwG+VUVSuPFiQmhA6aKGfaIOkfL/YevE38IHJfvIxYFtbtjYQh1/jj16caPQBHASW8aUkVuivaz
ahPq3Qopw1qtGVfodfk2gkr0RPtWWc1m5sWY46q4uecOh/2oj27w2upqdlR7kJeVTW4nk4o2Ul6L
MO2wqPjlXNjOt4072pdiyupdKeAMNYQNXv5h//1hL+IP4lwTpqDYhQOMq8n/3IG2rUchmIvoahr6
u52G4QkKOitxR6sZrgIgWnjOkI0QhNx0KHZ1RiICxKXYxVb1GEUi2HRquG013qSPjIZ0ZO7LJjHc
n1rewlgjfBOHxpRseiwkpwGsANMY1OG0EM6dxl9no23Y9ZK+uF/1Hl1Ngj8ySMSTomueCg1g19Q2
C2Tbh+A0xfYXNytAO4XeqPnhVYslANI2dYBEtFgHpoYhoGzgVGHlw9syXIgyXWutSyavJgZPQ4u+
Vhr5V9uo4VUBOr72uaBumNtpZ4DM2qock+kAbbg5seCn10Lf8h8MqeZ/HkjYJLg86rSGDS4k8/n3
24GrWtLMTdNXLtQvWn8AKKCY/QMNj68L3DvsYkFXyek3Ihx/JJoT/6QLDkC16D+qBIV/nRjWLVRi
FSO30u1bclkf41EZsK3z2q6h0qaMPyRxfejUjoOw4ve4cMi1dcbwloTjSEpGlqxwFjISzRheQ8MI
7JaPBlUUvBAIQMiAggBajfe4zPoz0cYSIgA8iiDXnig0GbuRNcUhhJ9BkLOaHxQTjh74foNgbVYx
aHcOAyiHrQGv9RrgVun8+q1LhvJG3Ef9atgPtWiGLw5GlgtKiv/7gU2cyX8c2qQKQYDAOOfOomT7
D/GqVQNBhy2sX9oMOGelpdrJdXAnqc2gEqsdaURWwShdnlg2g+P7ylqZX1Mr1Ll2v96j+cr3csLS
8Ouh315i2rFWrZYP//VpXUNOTWeP5ebzc5enKbDzFb+9crKIw4OYZGw4UvTV8naF0v9REenutzcu
T3x+5fIDw0z1yXQ2Xj8fo1jBL/j15aOb8J/h21Kljg7F4//0N/169d+fq/3IAmf0Pn/D/I7l1m8/
dt6Fn79peebzS2WZ3cBLanUn92brqKdiftnyAt+oHVKO5/vLM8sGmQy7f7lpcMom1TXkGr9HgTpt
WS2hAvVpvQr3YG6iopEX9PqIyNxBR4VX+ru2kwQtM4997UzSpSlO7Mb2ZVT6v2isakeZ6GeEK3+R
DG1tujF6bpPwg+XStAmT4VuZqeYmlgQj9LaTrIfhJF21fPHRy8QNzT2ijqjR0wUUEdNV0oEvuVS3
Ua0Fe5lnJy745UpqabeLc2WrC19HywH+pGzrHL0y0wSSAK/4Owp4qg8YklCyIomKcB20vSUxjeI6
AjWsACQ1CKQ30jmygxaqih4pZxiVHZ9BCi3ptvFPZmesK2lpbLPIM3LSL3thfWloGVrRjyrurhC1
40ukK9g2nHaXWLhCO3GDhzJuk5igTbXNSYC0qKbYUtmjLsbV4DqACPXiMdQlFyRYx5y+7yRPOBkV
KHOcwedUt029MQikCMGQ0TYnmBhqikMSZEZ7BJAjpfmkxLxRWVssnqRsG9pXHCoKISFeQgxUEDTh
SWmRiKfFuHVMVx5qFJZNXhNFW1EWSYvka0IPKmyAAWvp8CM2yydh1HJTWOIxDuqLW4EymBBVTIHB
DgYiUbkNedKdp+T+s++iZ6KptC5UoIGy+24Pw6ZO82TfammLGanSb7rxTnmWtkuJ+n+kYYEWFFIK
jSfFAoEZWNqpUBkZaa+niNbr8kDA+qkOLcvjin1KpFJvZJhGlAtqhK2QsDqb/714+B5V6WMGaP4i
HEbJwtAPJRnlgaaox9FGIqsMHGC5g5Tfb8+ZLCRZpeZxCMEComhG8tgeNDSS24buIJyzPRVBH4Me
UiwEGezpdnatDrFYiSYEliHBQwmSN0Viv2ggyVaTCJCik8GaUpBSBMATeypsdj7B8gh7j7WtIB7u
lXFNP+gvu0+8dHg1zPiHVchdMdQdfcL4MYfZCLja9goVplfRV86u6mGniO6bbodn8kCgL0WPLdf5
VZdo57xKnjqVVkpJi9ug4Ec8vFgZ6cFXtFObmq9DHFa3vjRw8gFaKpvuXldWjQS2e5nU4inUwcMA
WLK2QV1eFZPOQhHTfY4arb8Q/7DrKiPwXF/bdrga9a7cq04UbBoqXuhBjWLTRmm1GqEkr9o5Aiye
0h+TgZpPlG2/pWwx0eFczxUdZt3dFZpIsjJ69RzoqA/hiO3V0bqaQq13FqQnDRbzyiUw2Ou1cZfH
9jdSwm4MWJQ2m+QVTEzCyq4cD7nQvdEfQdxAy8oCQbSZnXKSWsGDUfgDp1a8DX1wCApCNSYbuwAd
AKv11oOduHOsYLx2z5SSb5CutsiIHGJkcx9yAmFhjQPlEPEJOF0DBqA0ashLzXPVsR7UJspkdkHR
1+ZUHvLyMDG/XFlu8cJkC7mj+9JbQbwjw/OsqWQ9Y3p64xiq4L04kLcTel9mRlOt6ieACZX5pjjs
v8GkTVaiLNoZBaTOjEr9aoBjaZGgZKeZhi3eeAIIBl2eIOBDp4poLZQK5ZHr/OyJxVvzC1FT0fpm
OfTNTLN1Me/pyCSQxXCUV3qhjH5W8KWzDSLdJBbOqUX2PO3NKEY64KBbD2wogPSgkDyzUCKL82Tm
jJMpq6KJCKWH1Im2nRibe6PGm3gO56xJUjcTvd5bFgm4lLwT+sAu7i2sTUMbF4hbkveE2j19mnVj
0a9L2y8hmBtAks4KDz+yIqRmG1e219G8F5UijoPfEEZQAmXspwF6kPUAT8/Z4gNguM7cUz2W9Chc
e40SnXxWouz3hiZXdlUpJ/K1O0ecMhiOUE6fIjXFlgBALayTYA25C6lCnT2BFWEG2hqS8iCYM4j8
e818l25HT4UqJr3kZxMRq+3zPzy1IUrs0FmPPmT4JpqeRGUDaoe+Q5tOG3ad/sEJRs6mjF4SBs71
WDfocgVR9syqp4SaXdnjdsbBsM9ozwyuimywBp1Xx9yt7fK1StRHTNjTW46E2wR9AJUcK7eiW1/r
ariGDJ1lNu2lL+TOtstdVRjhWmamg3UzTXakHtCRANwyxGgEfGUY7wU1B+hw7rHXNWbQuv6kKWlI
AadgBCD2Al9E+ywVZJOVplSbTKlsdO/uqaVxuKcwcbfj4SmmxzWHrKmd/1PmyU8aZeFK64Y5S4Vs
Nm34qgLMWmmhynln9NUqKkMwQ4O8VC1la6PHPBHIaY3R/ItVU3ilZsxoTeHYIjW4gYOKMuzcuDPU
1YtK3fjeR+5hHH3tK6LGjra60SN4cZVrDul2vbxi2Sx3oUMFN/Q0w8kH0YZVhLfN79fYMd+dgO8m
6k95hECKXBMW5j5Igvg5atW/ls9o+hFmSCe/VFxPdyRQCq93beVGTHa+nubPyLF3Z2n7jSguYh5M
LbwOLUbZVAJU191aeeuyert8lk17ZWVzDX8QylAcWYoRXZD1xSkOcxUnWfphK0S2iEw7WVHTflUM
OGOOUIozZZf+otD43biqzN4VK9gtL2XXg25NAsojYTeyeuuTYzhN9UNtcOh+flp3iccm/S5spV9j
ZlBvau60nhMq3U6j1PLil+5Xc/5eVSaXzrfDr6NUm+2gBuG5l615CRIuGWCzxvcpSLe9ZlU/BrtC
fUUyGwTk+jSwat6OPqVx4jG0B1X6xmp5mUrLwiiNb2OjqGs9yuvbGAwajYe22vVqHb2iAX9dXmlO
xjXOQvFFBs6wjezBOIESDa7hJlGMfKO5nfKeZ4R/V2b9wwmieqVaOhKIulagHo3iYOPGfTAqoa2W
v8WYpZNq3nwbCtdY15MT3qRdYK+Eq7jr1LplBe88LztIS6s7l6vqS2o20Dk1DqYqqQD62X28KVRR
fxTFsF5eWlq0D4yiMB/LhHRtfErdIZdR9ZjScv7c3TNQ2Aln3YwZuWuHJA78F/D1FQXkd4UP/BXk
9dPyaTT1H/t4LhtUqrOtS7M4ZRx311qH4gBoy/hoU0zH8/5WHQQv+ZR3j5o/NQcnAA6NKUR9pD3S
fX5x3+HBlw56g4DPMBv8AlIby3OjVsa1HQeED2pWfO+NLwph4B+dj0y36mr1XKRFexVUBz9fkCun
WjfSb3HUyo2i1P65U5TwOvIb1/6o59/dgvVlr33LrLBEhNvTyjJ6/dIVGMOXr8jWQ8cBp1pajEKu
nS6+ZTeXXuJbquLR/ub0q8+fUkPkR3nhXhzcbRf0VYQ5FSDi7AYtp98dllcx5SMMj++6FoOiI2fj
BaobOx+j8rj8Hstv1HVO+NQ1wbt2dhtTJ4tjaj4AUX9+URYSJF8UaMHHUovPamWTjdSazrvNf9by
JdQhanSRWXVj8DRP4SgIBS3G9r0Zms+/2nThLbHo1G4py+lTCxZqGzLivYUclctnNHUQrdlB4Z1E
ruyUzUPTvLh/s6KCl7LvJ8ivqDL95p4gWfbgGovtaKThWz5KND7sWx8QzkqANYxiJWJtUOEwjnJ3
y8E0fo0HY798TosrZVXZVvJgjnXlBVxzd0Bfyb0OSFScPyccKCWEcT084D8NvNGZ8PDEnF5MD7zl
FUnQElXLKfEwVcRii0wddjERLVLYxWuhBWtzmIaPCKHcxlTH6FSZhXg0K/V7ryTDByePSj3A8m+I
IOqLGlLSsOc3qCI9z87ilxQOz0G1WNj4oejftea0vFGY8bBtqWt4XM8JsFHBfFpO/rI8WRZOSAG1
tK696bRXAgSzz0+Nk+mx71X5HNeNhVEczxumi/HD6pncWMFHC8N3h+ihONK8r14EBb7l56sWtg/K
WjSFA38gxBOi2vIzkcG+twiVnrD9YDoFNLhdHs/pS6dN27+VY8HsJI/bQz+Y4nWyjcPyEwt9DDYw
aLVz3Eb63QygPC7vtBInYq6XOg9RbJELMDJWfz7huxtBEsFXZ2i1fY6Ofa8CAf+qRgQAzvsS7/Os
uItIUFZr/6EdYX64Fos0xWnce5lreLmaSrtjM9DPEwwwwKb87UMZHinzTK9FbrI+0wZ7Fw/u9Faq
C/N3utPmkCvL8JPtQNPZi2Ije5KO8vb5qwQHGgkS/U2NTAOkEH2B5QloFdcksPOXbrJKYu4S1riD
TD5aFHLzr5UTrfaqicxjmBb01oVPjVgUj597p0EDUAdlw1ju21czbMLPT601+dJTGH2ytR4Dl572
n/+BqXISXOjfnaCSO13POWSGwnpxsOEsf6SiKdp6OcRwufi35bAbgcK8i3ivivD7gB7kMYBrSnyN
qLc613Y8vvaqKFO5QsZSHmvg55DyykOmmxXawoCpSa53e8so7EtJVvTOsceJkbDjqiofXdUsjrGN
6aVXWaxqhrbvVfy/tStJd3A75xa30+PY1salQOeqOqWLN0B2XGK+WWOi3EVkTFu9p7vcNT0ZkoM1
bmi/vNsOqqpGizRWdk7xUjiYSWLQeZlf6R6KtEOdswaMbBTVNs5GQg3BW7kRjbdJdE9KarxTxjik
sWO+SgF+XQhi56XVih2WWRfHVjlsw66W3tQmZBlXdvm5CTIUSzb1pPk/LfdsJ8Jhu9wc5ja2BKNR
IwjeO3PL/Nfjf75uefGy0ece/eddaQBFzKfT8rblA5bHoRzzHcvNXw8yjLvrAtzRSmJbYe1kJHSl
O1zHIGPXnYKvFvjPiHw1KjCKKsTmJflrjgED5DkroFBpybhCMRuFXzM6XEyIM7TOFka9RhqlV82b
RMJnjsqOOT8ZgR5J1mQmtRE7V1U2JqpW3GK13KXWh92q41FxtdYrkOasJqMoAWinkovAQKJYd7MN
iVhufkE3Ji2eibb1snmz3ILtQHHqoA/iKUnJh27CxmvVn4Wi8AeFs4xg2YxutcIFE67oxoid27fb
UGbjNqq6rxHCgpONA1iQGtfYTY8jo7plJG3aQd3sl93DWdZsRULkYZHU/spSWDDEVfey/HFUR0sv
I9FILRk5+mLyWuMbJlKkAaxUdrkdvWgdErimaZ/VOBzWTcIbWqwOVAhVlaAUhByRVii75bHlWYzA
AdEHBAtgwd0gVEPUWpPYhs2EiUJQtkTszP9voR67GyRzCNdTMKnkHRLMNOD+revnJuFhvVHuIanU
5L13VwOFSSZZWtquvtUgi3uOIxuvHIk2LgIuvEWudp/mKD8Jkw3VK8CX8/d8fro5CxiW+1lERlQ8
4KYJUSRqPm5gWoaHSZNkyzFU0WIBJjvRtd6AYis2cQTN2Zxs/OP4h0Ep1w+SjAOErTRSY6Tfe9HY
QJXHOltFie1DbU9piJSuspvq/jUik9cuKudAlpLrsVg0WjPysD3WHszG2qs7vO5DF1lr0wGFHM9t
vbIsGH9jMW41cuQ8ZfC/903zIyYrgPBrMGZtpV8NALb7urBuZAIHGzH0r918cqrzGdnMupDlFt4E
ziOkzvmuDY1uVjdPh7zWXyfS0y5+erYcad8VdJ6nSaQz6gXhs+StF+RE3TptXGNXVwrr9Ng0trEd
xZtIi+QerDCiOauHlynmTLZk3JsaAYx6p0GkBoB/DKbutYU0Rda9np5yHCWP01jN+NTAukAsx/pB
Kt56JKMCJoBr7/yChLlOarrnI21xx4G5xeCzNObSQPSrou9RE+Q3BwlzDpj2FBAeoGL5Wanjc2D0
/j0p3HirpylRG2o6PSo5VUa+p/RqSc02QaTkaRiyqa9A9U17TTuUWSq80CB2tC3tnTX5DCc2cKqV
JP1t3+jJKWaJ7C2bbNDvbqNqLGfF2ZkHsHCWCf3aQP3J131Bfp5qK9+DJHrBa9KumYD5nlJIcluU
bZMMNBsoiNgwnTxV4ZQnjMNE1LsbB3EPdVF5dmOyBMelHuosdHBAWAnnNS5V/EbsIKHV+14vzlmL
8PDXprDQCEw1DBqyj76R/ugiSB3nDGbn8/f3DWfA0GHjlGUXbsoolt6yoeSEj9J+dYtuODacoF7b
xrcoT81dKobWWx7K/32rc2N0GLb5OimcgOkwwAwPNE7DaN4ILKlb1R6+Bgk9cao190yLwObjYyG3
2icAAAgOcXzLcW6v9ZrRkAh2UHEQlNtgUo89CO+TmQ3nJC7cFax5Jkc2l1ES3eXnZrmromFJUSjw
jEr53Cr64ohcW0IKZZPpsMp9ONtcQkLfm+ZNGXRwnIGzYyULdQTjxbXo1Ge3ZpQPfX7CsgHQ+fct
/9+3+DDyX/Gibogx6L0Wf5633CLh9Pe7yxMqXPMstspDQPSSt2x0N+K6UmUvgSHiXai5tbdssopx
zJ/Vcr8ecxIkn3EYGGtlVtAB6ediEGfwuR0U6wwHLzLABeNP+gh8hbei3OL9+lSs/zd7Z7LkOJIm
6VcZmTt6ABjMAIj0zIH74iSdTvoWF0hsiX3f8fTzgZUtk5HZUvECc6EEPSqy6CRhMNNf9VMJTmSp
WfawnzpOkkZRYLx3kmIxpH66YuqGNDoDkUy9R4ZmBGpupj5/s7oJocbSr15D4WI6J4J6g7INkp8d
/azMYCGoYneo5kEp79XjQbFbX+R6mP7rLWlTgkZGAuB8mL8Vj18nrriGPI7rOlUKAlf3EMZf9VZG
R9n5q3I0+l07r1OPZaudLYQ5miGDEO8ZeY3K7UkkkKH74QDfcDhgdPGYBvRQOydXP5D19vdxTYeu
1rFopzaXmpnp6Z/P3RZ6jNcme8y/2QqIUrCE8rZMS7c40B+1ToTHvTgw+bLjsQcBYuOgJNJ9T3wz
P4zztfJYDh5/+tvPfMUX0SWV2ph8L6hZpPYJt8EJ52u0TijVXcZ5nD0xK3RrROZ8oQWOs6A+atja
xOiY7nIYM3PrHmdxudGHyLkMyty0HHO/MoNJV6lLv7Ebz21kuKL3PViEkpn0qSUtgATs83Ph7x5m
ZIGLZ/ZabkICc1/c1DwBC63uqayGo9OJZBXfgrnFNqsn95zhMcDk3B0il4EgBTwY+xiJU/Zq1Nsx
9MdLX1JJreiMWHmOMhEIXVWuaxMfKq6EAC3WlPRn5ts0VsFzCrIPtIqZNisoNUjK0XxcseUZx0t/
NVF417SVQa9I+v4KwppjlKF7u0CNG3PSsue0olwQ8tCzBxoURBejmwpaqI348mG44CfScl6tI7px
ZEzRkoFPDPSjyDeKmoknu/AnpjOOuaJh2b1TZfaj0r3i9HiGFs8WMGdRSSI3XtautN6HjPSFZhtf
WktTa/B2uC/MNHyf2+gfP7eLjimCCXNBibh6q9KKuqNIvrh9/lmNvgmxRqAplY3amSMGGHOS90KX
1TtMKGNfhEZCE0FWv0M+AWXkZwyF5r+d/eOlJIAgaFnY1Kk/QtM3IKvo9GqTsx+rd1t5B7bz7rcS
qBy7pwknMl0Cut4ESDmbMO2Hl+Ycq6i+PB5EXYQbky3sPirhJrJZNL42WoV5IJV3v/VaDgZsPGqZ
jM8t43bOHm9lozlvYqzDXdbHJwYp7VrLA/PZn/800iO8BgaXY1KGD8SoPj7UsTVeg6TSlqZUdCtA
QQA50DW81XW5HJKICtRIx+ZWkMy1J1aghPrVvR5Ic1dnyc+0ailHyYrijZosZhthjdhmTdrKFJjO
4Od1G/YNxIy4V37r/JtLdtUvhP42OOGhHmLizzORxCYYQVCmI0ghb+jJ+rmuNcmLsLmNGGrAI1eT
wHaH5oTLfk7PJd4iiWJuhW5TX6sybY+DkXs/RQxcqa6xEq2Nut33VVm8VQw4Wj9PLtYUYfoaxFnR
j8hkyryHgWjuRMsSjNKLcGyifTW09YW46E3ZYwoCCNDN40oPlSOOYbaxoTQ1I/+GT41bXfaSZEl7
EmZ1ejwzbEx7ml4yubHLhSYI0j3iGzuNgOi7PSTbasrTb72LzuZ1VCh2yfBZDsX4xFgU7VsKew/k
1bzK+WECyS0jdPRUt2JOLDbrX8mXzI2S5hnv0xIePctPNbdTe2q8CjkV+y5g2kbxw8rLMYuQqEiP
psfe06Mo/sNErCQtrcNtNIJvDpwOjTYg5trtJ+YrtRrqWh48mFN3IPnPkmD4F3+WEpAqiycGRC2J
E1dtiljqjD7G8buTqLUzBdOn63Y4omieoHFTtKtCz+uNZo3NrUlLVtByCr8PPnCxwlY/tagE+KV1
vb9le+Yc8oJSCIHAhQHS31DUnh76VnevVBJxLhrejbkGs5R6yACRG4EZ6Oar9Mo/nz7+lgknQ1LC
KIu89sqbGlich9H6sEQ9bUtoM5tsflpWw0dXGTjuzP6PWtL91xEf9zs3uZAbwf4WuWxwLRRgqdL4
gmqZLlXlMysl5UKvKL539d1NGd9j8QjuVHnbcJrTcedDOn+ZDH0ew+QEqMXU37OtlL71h95033KG
ye9ZNoJE1ob0kvjskkKXBH1ahcxxxjhi2FBt8CZGr1Y4fOoxaQSuD+creaRr6ZjlT5JXjGY8L1hM
+Q7xh9pvIgN0OtDUgZkOiVTGJF9Hv6Z6Rqk70VEamNgRbDV7MunT0Iy1GLr+EibGZxL6ExXMdXOy
JntlqKh4K1jZ08h67ZTqbynXfCas5hJqPqUYowOcyoP7OUknJ3Ycp6u2pj5ltJQ8Fl1zy8vkbhCI
W0di+pKYeSAW8PPUgUjAS63VxqpqO23nT0X3zr/5iCsLQEBJrqliVAypaAJm1aBvwfjgiGZZzvuU
D+Q/wY7CRv8QTPjTbD+UunERZU0iOtA3lKS0CKbBTiAl7ZCZwqVUvbXLukyf769zeCOWRFHRZYSX
1BemwhwYOxN+S+w16zwz7Vs1WnS+UAt8ACfLTA9E36EhmbNHPZq2IpEnwm7BJ01i8YJo27fAIOnT
RQNnV3/UViMr8vd6+EHCkRlsL4qT0Ii9P9iOddS+DRqEMIcGAtrO6i9VZdBO5xfkBWZ9UzmV/Op8
Djl4sHqOw/V0kB/dJjWgR8CHYzVN2PmCs5km+2sEA0Ej3LhQSpnryTP9vWGqbFlHUQRwEGHOoaZv
30nqM6PK5XTWOGSiNIubmO6PT1hl0BXC3N4y/cpPVutOC2lppwiT9pp5cfFS0NOxcZrcXP75CTZm
shK+eVdpPYAKieuvdRhResIwRfZBsoffx7uiixvoOLHX46QgOc4c1zBqoqFyeAmmQTsbxOYfz6Si
9Ih7Sk3et8ECMmXBguHWStqhgG+T/6jATm5SPv21X4cDxwjgEVhiJxi3DWGeLCjPTcMgoyyn13rA
eGE4ofXpdq9ZEI1PqqePPPdq7SR0KwUVUM9WIv1Yk2r686Ei86W1P5lkPPeRh7FQg1/ZhdNwJKf6
BIIteg210T5q2OfokIJ6Pcate+GqHDF/G3m9wLP1c5CJvowCa9oxpopuSbqvqto5VKOyD76u3Wrh
8y2EncXd3JzOeRafMslRrIY4B1qjoRejTaaNGZTm4nGYrtO2OXqJue97SqMTg8h/F5L6SbE9DIpi
e5Yogr/nR8t5Mf+G+J+0U+mxwSr7ddS/pvrYnhAvnHPd2Cnnik6+VUGwhYQIX8Mzij1D42I1lfQe
QSvXTo0s3UOfpK+x3r+HnKdgtMCt8qgDfZT6zZPHr2FQZisrotd9rEd2aCkDBH6b5GQVfUctXege
tB48A8Gw7yi8lyYJzWsf+84mRh5bFeAjt60joWf11Po0qj7QgVC/KR0t3U/hDFUd/Z51li9AHg3X
eJTf9CKlpGD0+isW+/RICJhIdfBgGNXbpqvm39x79cWAuwgf63dv3lFqw05hgF3nZG9z5ypEaZOO
7LpvDjcWkAXBGr0owR5khM9TN8/vPW2lm1P7qnnROq3zkFudh6I05f4SUCbFkFkcPcla3CybKYsK
NdgrWpisekzYO98dvA1QsCUj/Ppr2jMEaqv0DzQapmqGTfzIYbdkqvCldIggJjDfdtLpepBvLNiT
ksnRSqEbtsK395qe5LvaMQhi9S12sUnrQXWYEB+swFoVdp68y0xHYkGvz5qYe75q3G86NwudXOmt
sKNLZdeAojrlXkJTNNvCDrrjmIfQzwxfbQ2gP4BjmGWp7jPNS6qyvTQ5Draxrd2Ge1jof0gfPjBR
TFzfhMMhG5/CSKwTncTJAjxD9mxSIUgojmCmNzfg8mvzosSr30wN/gb/WkSxsealg57zWL7SMtJf
uICrYRE3TEYti4OfVT09rOJpFgDrCaluVVMH/cMNvG1Q6N2W+we2qNasjgKez5F46KskO7n3MeBv
2XEAiHHNZK1nc16KvzlWzlAdOSufNYUny2v616FKTmXcij17k2yVWSYyXxSII9ss7m71Z9CU0fPQ
yvKox9opCcz47MRworXRCk4oX+kiTvTgKU7oV0+b+miA8zH0VHv2/GmueeNSpktDvVfAoaKsfYNo
ECZhem6ouj1rJbXcjQyeHz9KYwM7bWouzSIZzxTd3/1Qt++d3hjYS933LqzUNSzfO2pQkU5eIhK3
C02V5rYb8npdWPHaydFJbHpcgrmdeu4dFVVGvxBbnVTSgxcVX4Ri4hvl8otULei+gtW+TlP1TYeJ
JnLfv8UjTQSiIUbjh18iCEHAlVW2a/xmeG/wJUVU3y3T1Ergjlr1LZZ8YRl/7BzXhxeYS5pFzVSU
uF2yG+8GolTVAM3RUYTGb007H3fFl8EHkRcNnrfrJ3c4hPD1x459Tl7RR8hepvraYCvu9DjDYmeb
x5aaAIIfvBPR2A7vBE/oP8ZPwYDJHt7Zs2Ck9KqX1hIrgAHxlTMEiJSM/LvKATlKBIxZO/BPjwcq
DvjvZka3cukCqKzGvj8eKKxdjRDS+zAd3ntCc5uS9oNtKEjs+1QR6L2mH7ygTU61x+0YShep0oHY
bdJQpxB7vblK07r4glL1TO39hybp4bPrjq0VSwEZTzBirZOcM6oVWe6i1geLpii6rhnnYEihqSpL
umQ70m/NJzvG92ZiUONyEuhKbcFdCopJAdJWaRZn9TC9a26cH3XU2sjHut1woHEpGzmAmumXTlGR
DNeAOoS+joe8t8S+wbSXNYZxGmuOmXkCgpHoRrTFZCv5TnJuG/rk2iqrOUWd++SrgWq6NsdkljJw
prEM3Q1vdlOU6QEYTufWXGgxJRBWHLK7dphRIWK6L07dLN3E/1ILAMYtlZeHhO0IHtHce5sGmW3e
OORnpFuS7ILBZN3ZZv8UbCmz9C9+UMavMqDw2dD7U2nO08AUQmTlW/a+dLIPowqMCz6WI7m5ci9a
lb3SnH3IQO4xkCn9dTgOBWJFFH4bxkMTbXsKv+9lP/Z3k6pts4p/MMdq4MCQKecEnDLfgyU5eBry
QprnhH2i8mT3DF51MB94s1pGEHpjL7PaDncxMI8Fi0eyaygkYoPBg6pjxDExHEkGpWBeq2jHHghX
9DAgn+WS8XCvy3vQNBc/s9KvLrVQmL8wpFT+rRA0L3ZtnH+CgmSAY8ufgjE7RXR0HwjJLl662zKj
1DOVuXFCptJPKaOWE3a85tBX2ozVW2fIUp92h7G2bILwmPvee4MmvGOCh9zH8R3N+TmsiDGVIqVq
1myvQoNkBy1nb7IPTfUZCKY5+O00ZsatoWNuY2q6lw6djSiV4k13BIyRUUP+j+UcxccuMIx2cutT
A6neqX+EU/Jq0/ex6AAhcHytiw1DbWhzPZNk03uqjc65pXZxCuJ0jWglD0OOSDYCJw8lK90C0YPd
m+6LjYmqcxk63edMUL8r8IiXx48CyCTrLO+KnaReblVy10xC3VtzW6XZtOhRNbFZPo2m/G4haS3z
VntPwS4evLbsn0OLML8hCzCrRACZ3LSYiJgmR9LB9z/oyRsnvjNRpblut413zGMo0MZ4uWP6LlA+
fPUUmeXFxgLRgPU89cS1Xhr0DBKN2qvd0tFX0/9DNC3aCE3YJ4p8jxicixcluZgyjf5UDToa7b8M
RUbEyQxRdecYgbsl2wg0Jslfaa7i4qOwvCSZsrYslzXWMV4VhV0734/ZMBg5XoaxgPnWYkasQm8N
+tA/JZb750PoVu4hBjwONjsrvqappo6PB61uMEOQC0RycZMVdmxkhLy8YfY3rnabxzs9TGZmcwK+
oOIcigEC5uU0ONZ1pCdJVc01mh/KdFFqFg4ku4TeyFR1ZRjHoNfjTyPD2kj1cbdW42QcGnYrSN0i
wsVJ01JD1d9CpFG2YxZtrBOnlMtqKMxLWIlkSdqv2XUasuHYa/22HilVrVBSCfBkDpnowNkYYXlr
lU0VSjdSJO0H0aqOpnKtqRzgQlznT6GWTbc6ulvzuusbobOljb66Yw3hIF83Ju3j9Y9UYTOx6NZd
Ff1QHGSCWUM5NbihOpjD57hgsq8wsPzTCPkOM+jYXvqQC9PTX0XXNidQ2do6Lk1trxn+C1wG+zzk
rbqPDdd7SFDsX+fqLqC9lok0GjUeuKb64pbd9DkozqDSE9Hm8RSDyJPKKd8bkAigdWbBwRwM61KI
scReOgGzkcWHqOE+9v2Pvjfa5wmG0aqjPXvdIsGeOEvCErGpz+7HhNOpW66oQtpB2PXeI2voNnGv
63szbJ+50Jjkm3oHJQa/KI2p9taYv6pBXiyY6dCsRsPp2uvmAXboWcfh8TAA02zLQ8NoNSdNbuc7
/LYHFZv6Oe1Jn1d99paa0GMwGotPVU67dBLqWiqCA3m+z3OhflgwsBbQ+4YX6L9P7A7cHa1Q2G3z
OHplHOiew9lO7ogKJgl7a8dyrZfMc2eu3RKlNTiAUQ+qCBSpF+GFFOBVsnFgxm9mP8LS58gT1uck
6oEO+gG9Uggqh7nBSVim+4JvOlrSem/tHk8xe3Urm2ju8+QYT0OR4VnrYF7EDteK0PQTbuZ8jVKq
lt2Y6Kdc7/RT0pus6BG3REP49W1oP1NQJC+mXde3nC2y5pufmdL111DxVkAq/vNPj59pnVMt6ALY
2o2GfZLQ1U1QxIiM0n1OIxJXMXYYm+grpmfaBb6Qs2QYeJAIo7aMEP3xC8LoTfTVcAvLukdGjwkA
KAzLbZ9WF1nDMomSSSynupOvkLywldNd/MGvxGCMrjIISM5r5fvXkEt9G0hQrpPePLcT8RPGLBzb
G48yEhkMzrc5JWtGNg7twE/2iY7nSc8w76DGeXdINpiZA3Wwg2Q4C52wGai2OTmQJ3tCttXB1A3v
EG8SYfVP1A9nK4cuya+NjPDGF+qji6S9yRv1o7dRfo02wfliYsAqE117QUIulvqUxZ8YF9/BSATH
DAzRquc0Tr0n9oTc1fwr6yd2+5gYX4LdCI2SUUEy8/MfDxqE3oU/ufbB7NNyNdnuBDDaDp8eD2HL
gKMMxNeHghvgszQ0318VbfvTZIncl/5zw+pFPRdg2Aj9lXl656w9xZhZaNo6Z9KGvdogBRlSF13Q
3LzFiUXaCmzeuu6ajnlWDBfWsBC24RduwRqjP1nwXRWzr51E9l3GFWO8MnA5AjGZ3AEa0Uv32iBw
LWuaEbaMA2qAtRTM5hJB2RBHOdN9Sqv/s63p/xMXfkNcsFxBkP9//Z///FeXzz+IC4sqbMI6+B/L
PGnTb79yF/71b//CXdCRBA2bvhGihTqh5P/iLgj3P3QpTJMtkTIBHmQ5h57//T+V/h8Yoy3BTU03
HClnVEOdt/NfWc5/gPiRhqtM09FNmxf5Xy/xz/xz/bfnf81D/61DzHIsJYhCCkFw13ZsXtyvudKe
O4BOAMy9lyFbYN2kwdrWjficZfqboMQbhb7QT6oq71MP7032fYzSPQxAjDta8CTh+nOctnKbWow/
woh+OtcCYl2JLCPTk+aboq8mzAMjhb1i+l3s/NdY7PzyUaAR82wyOLy7f29Lxa+aM7kMpnvfFWKt
a1630icwe1atjZt+lGDJhWKXiyT/1BQYQHGOQ7Hp9eJ5ondgCQPRsurgXAzhN9/vmCAyLgIvXk2/
aZ2Rc3r0/yXPH68UkuWMyZACxsajk+ovAd4yz1xSbMNwd1UTHvJ2aF6KIVtSXJHvopCIjN5L/0MX
igbqKmT51L3wLTKGRabHcyWP++H3PsnM3mU9lhxs2avGl7SBQRC64l2neWtjJoU8sl35oLiC8F3P
6BFj9EZPBDBy0XW30bB+VoRiQO0bQ1rtGZHrZyOVwy40ZLSA8Bq+UI1CsbtTlodw7DhcZoSLzFR2
uKpdY03eEQuqzelBqzf6OIMKwFS3Y/ZsKaPEmWfmz65R7vLRC7qFClTGyhaFv+nNebRY/vpuMlKW
BkcM8tCG+HvLJXJNLQYsmnc9aKNnRT3w3rABNuVpQhE9W6iTkeOwIbL0PWgK/QnT0jPpO5bUzol/
xnC+7Fz72ST+xR6HdT2HYeuwKncl9xBiWc6tMvPiNBVO+myZnOCCrt9MIzPhnm/cc1Ukd70EHJ3z
CY6d6C8eRzNzKnd12K9Rb/mI/KZ7JcaiMJmvjYKCatXJrxhmrjWzKGm1f3Rdnt9GnS6swqWZ3B7i
L1XjsI3EmfqXdenPi/6vF7n8FZYxf/eoVBNyPjxSMPkPOAOWTCaZFnqDCR5xicKZHqMG4YXU+wrr
o3YUY/iuBw2uUg/wZjUAFHCRCi2dXYQaRb/ti9x9cips0GGzG8sg2Xi+Q9ILMvkm6dJ6m07xc9hw
Vmq0GjmbrPghQ5iiCJjSxi4Nup2psMVJT8qj5YfaJiYFhEAk2JkX6CykvwK6RAKTMzdKA8hH/Ji2
f9Y8UnBS5AfO9s2qqbVDGUvv4DuOWst+xo1VXXDg5GK3ZfZkoU0vHZeyTATCYR0bKS3Elo+VkTqY
HxVou82UTB7K9PDtN+/xr2SJ+T2mwhSlRZ8roy0cRb8upKNeDqZOAPnekOYEM8OWMJrIYQChC1eY
mY1MJV/ZH67thol6peguD78wDCr/GAZ7H0SCdFuefAxYBedi+j2jSX1tTWl4x0IwH2ANkouZJqDu
5/mHhqE9LJSx0UYvRa3yoYal6Y8x9WDlR5F1G75aWuievNbrFyKs4tmn1a4NL053Ic3I2JqyemM4
rlzSW+ZfW1DFS9imYt3j+Vg2FEvOtJPXoa+7N6OgQHBQJWB+i0/Ji/P6HJTwJcu+2TDFBVMYChxZ
ne1fwtG8/Pt31pi5P79e69yJTZMJIE3yLJ5/e2cRLQCgiaS6J8Xw6BtBb02h9PFJ5CtyC9hBZid1
mc5kQevJLF2fdb2vUR7Cls2Zioj+WkC+oQv8lhrwz9dm8ambtnxgA+y/tfcVpq5qo/ULfBQlDQFB
bN6CSmr7j1DmcgtRZJcYaXQ0WhcDL8o58rm9RrS0dvgk14ZTmVcLzHhvXfw87zdW4J6HPpU7dCNA
d061ztz6BxIrrXIcuiCoei893SSll1zzgImh/5ulwnhUKv/t3Wb3ojPmZnoC0mn+nv/lPgW6dEoc
LS3u/cEti+bEeXTcDZmpUecNSKlvq3UDCBPyjwIWKsn22vlIDCLVDignT8WYFJcaN94eUuQHr5lT
YQMEALUxm6UiwycXJDD5ixzUCXce/er7bQg9ULtlZWXRUdJlL2yMsheEuZkPky14HfnelH18H8Pv
QtUfpTONT/0kl1Nn/+AF5h+OT6649LCkM2BgfGr3T9IJw22TQd8rfB9s5jj8qPJlo/VvcKSMNyN/
7aqQoVrhrCOsS+fJzV/YKE2bNAr+KHS9PqvEEsuQpPFkseCDFt0nec8hfMjsdaRGAvEudbRPjwe9
6ouVLBkp626QnCAvmwd3Gpdtq05JLWrkoz5bEpeCTRAqb1VakbvuLK/YK6ZZMbe5bVVH3rrx53zw
0PJzKfES6Ojw+kiziitHkDla2BwJZG5giKrFfHohtWbuIz/OXmo9uaTai1RGewspmV9HsDRXAX0N
6yAK3v0x+D7S4nK3h5TmCKP/4P+KG/YExU3m6xbVOU73kwr9e9tssR5054k/6EwKjhG8jyFxzacq
pR7Pc8d8YbR2v7MSgykuQyPihp65wbf7gwzIbqohCXIYZ0aZNOLQ1pQ61pp5JmFqnrVJWqskbQbI
sOw4STSSCvS35GZxvkfAC5iJWaj2ggmRnxr7jK1RVQxvaTegFbflaz8noaMGSbby+zdurKwF04K4
W/EDj0XLaHEddQ6CUdw2exPQyIr8obFuBCpuHlYdJjoaOxzNOxFw0A82+L1T02CkrOI6XfeKLoMo
WlvQ3WPYJbmwrqEck3U1BkRog0wupeWVO2YDEMhEoQ7mNCpUrPZrVzWE/4coBBIxj5r7TNtxrfpC
N7Zl59G3yPQ1wZ4X4jr5zRr539x9AO7QBQ9jaC7n/NsamaWN4yEE5XdDBcj8QYBMrGe4yg3g22hB
hN1CcUt5o4PEqo90liRL9qjcJifxksGAJypSdQu9yIu3GLnpNy/vn9t02ts54YA/o3QRaNevi4oU
VtDR1ZvfS6+AulbzfjpWfibiXjIxY/StBPFuzPZ0WHnHKE666xC3W8sh2BBP6r01JZOYMDmDM6Oj
j8I6HB0URP/7l/nfrX1sKw16iaXOdvUfu0oobZpu5Mm9k36/K3q2yRpaB2Hm8VaK+gezMDKPVtbf
xtjdJRqnfU4c1koPxgXeEfMg7dE4AhpAWqrUS1g0Pw1DJDQGuCYBwHHfJ4yodRXLJwxj2w7A0hNW
FOQsbqREvBl/qfKSpSWtcMr3lglU3pMUPvXTbNqDPDtxhbyZhWAvs/WsJmGm/jmipa5n+gJ0xm4X
kXBBKnG8dQT5csH95uLQFfxSwuNZoCdpuxxmh1VIdhleb2wVY/VtYsTUIZp5vHHzfquqpN0o0Lyk
28tnNygOWYkdKWy09i0z2j+gLMVMmiRVEq344VuNdiqK7Bsld9iofTawfm2Np4HWa8qwCuoN2vga
B+EdjC5oL5r0lpCv+6vWmE+12dRoVRT+Eqhz9oPs3yKL/hSn0u114RUEq2YlOaLz4XcnR/krsYwv
IhQly3A4QAqLw9ED3fWXG53J0l1QLxjcOSREazq8wqMIMAkAQE4u7B6SkU+Vz5kRy/waArhX29iZ
YWoNul9PfL2GfXuEbSev6Hd0pLpXy8zMbxETSRPDkW+k6SrrGdyT4rU/gwCf9Cha8ZxYg3lsTG7j
AW1mDuvZu5YTe8FN0381/PCq/CT7o++BkXjFh57o/WvWRBy2qZS82XaYbMuGj7u3J/tMjjplW2zD
Dom89imv6le3MEBqoQzeG02t9NzS3z3O9EdTkSBXlrFoK829FjhknwEwrKzSNW40C5o3aaEXdgr/
cZVKGmPEJK9DqcmrUWAVtIbg2XRLdWUMi3nAKqMNmPTN43/Vxbm8tojz1HDg0nj8DEV8q2nIBW7q
C/ogibNqWapftaSbrqHmfmlwPfD9I6LyyKnYbj7AL4jBxtlV6m0riavHLmzze+86G8Q83HXmTSWB
/5INurGMDDTyQcKJY4u3aSNhfAKV9pZYJfgayv7sqWY4cyO/TBqNF/BI/YvSF9mQJ6tBVOZWeYOF
zzyHUTB49n4UWCqisn9h0Un3YeVg4w+5y5aMORCyC2+pxRPojTY3nnzq0uDRNAuBC5FsbvZTEvA6
2GQ4NtxZhoPFpBXs6jdsMuNboL1MdRqfubi9p6rFilY47llPMvfclYin9CUE26Y0OS97ltqlRmQt
RViLRZL1DJ5DAplmTVQRhUUtq9wqbnrZULhpguJWWUz2OqA02hH+fvK86ozSzO1KsNIUXGc7Z3Q4
YobRthzI3vkF47t/v2w+NuC/bBntWX5RwtaZDFl4cX9d3UmtakNsSPeGbdu9mbFODtnMG+Tcbm00
OVxi0ctL6Hjjpkhkupcp+E1LNh+t5+wb32lIsDE26xM5HiqV2sjH2lsRR/Z7rrUnlqn0x7yHT8PP
TsXqhmPJpxopt9dp8GrrBP0WodYMUJWvprPrrM587Vog0UZNzjxtYxDiOGJzt/Pea1U+DY6z7/yp
PusR3w1VZ1+YTTHKG70PC1Tfqnb9n2ZfPUWdFr/VafXKUP0d2x6p6yIBUzxh56yz/ivjyz1/nX6P
7YPu3qiGOZp+qwMzUC/ADsozW6fmJXfunmbYv3nLZ2nw1zORzYGeu6lLJTeb0r/fqYSuzIpaCfsm
vfSZLY9x6gEuLYTdgVEsoqcyJ0CABSPbtLaBwxH1bItNtlkUnTCpJRGYsECLHaeqrOgNjXNK8TDq
FENSbQKtLrjL4W4eHXtXcfNeOR0wEyIbt4kWid2///rY6p+/jMOXBvnFktwOIaX++v2RlkXI2df8
OxBD8uO5RYVZnx1MW4PkMY6gamxzxKXU2Ws2uftJr+OfraIJxw3NQzBhFqVlHQN1RIK/0dsrs/ng
LSyxtjiLpmTVTSPX3lYFw8K28cKzEP4foQaFwRpZYup85l0EwWpIE3w4ruauB0E0tlIUCUV8ub85
rfWtMhM6KxqMoPgEHJRDD8b0xVYveqYrxh+Wv9TJNUBfCqJv8chi4Vn+p1eP+gbm+EEFRvwUiig8
a50Mzp21sYqmP0FTCM6s7T/jNG5wcIXRjv0xxSVpJZ5MJmrLJi1Mnpb9tXR1Ina6QxKATj7mJgye
4uGZiyFg3tq2lyqL2wtJgGpRD53cqM4IjxR4E3ii5YLTvZ7htct7RDBmFcN9iLX40Pssf77H+Csx
mvY0KvADHUvw2Selc7KkFjF3lsHBMHNcDtB/YFCUGPWH3PDI/1G2B6+TZtzUpDWnavvvHgXiRVmq
LySin/M6q58KnEUXZXXaJUtsBqkTQCW+D4uKTr1XlRQ9QdE5m4CjiCB9G5NKQlgmrQdVcpIAAAP1
QYVNvMkIXAe1525ZW+VHar03VsQRMjJG5sKG8ww24twY4fTm7KXPjt9A7bjLOvq/hJ3XbuRIG2Sf
iACZdMnb8lalUkktdd8QakcmvXdPv4e1WOyM9GMEDAptNWrazPgiTlAPYIQk0w3BLDKSxbrgJVZb
+fgTN+G73fhXnPTuEotaCmspdS73j1LGt4hqvm2Iknkh2a0uYx2sdDu85J6IbpOv4lugTXue4z05
vdm30VN46aZYsuzB35dsstcdizmDsDc7MupWDXosjvcfDYLmTy1PmZzhmT6wP64oV62eZRK2z3D4
D1MaFIgE2bgQVp5uHbeaHomGkd91ymGXTxQzQY8w3sbUfk848gvTK+Ym6Th+biTgKtWwpXX1ejo7
2q/7r/jJSG20teoI5lw64RsXt/+FXt3wxyaYaYk1XpK6bncCxsnRgTt4vP/I9nWwQY42nadBjsu6
SYjAWeNft82gp/Yk+IopO94/ikpmR9aCbPwKk4ldEK68AhZmRln2YxL8joaaSslC4Pv0ZbIjZ/Fi
JEF6nuaP+68TEUSyEcrbQKJuDi384gXVpd0tNfF48XxgX+NJfUXNLzbbyunh/+bGUrWesTLoNNv3
Lf1nPN+aLVqh/YxAOXJQxHOS6eOlGR0W603lPzPCBNxCRmhTG3QkDWYfPEXCxatrduPBA512VF32
nFuevAgrmY6dnE46ToNLhky/1Ct2mThAShAKfMRWyaQZwusyMEVw6zG3SSeBPpKn7XoYjfhy/0BO
1beQRfAy0Fw8ppGNepnn12iUu0yqmCQicX2O33C7fzS9WGvSqR+Lxss3MqUrqEgz5xj0vXNU84c3
4Y8XGmHzUBRUr+ZdUqEcyh3xbPqmEFZZ2wTJ1p5dMnY7YPBvxH3Twl8LRvAORUGkSlUCt26ZvZcd
yIs4ct6DFsOmSqBfFfFL6CVI3TkdM1BLirdcSAStAkx9oBii++k1ZWv2amu0h+RF2hxHXfdXbaR1
C2Fr6UOLiZwQWp7+0F1cnkZ9DdKK5jYD5qGe0KekgvJV7/32WDUFkpLfY6BWFqZKPuhyss4Nuh8x
anEkCUvrtEZZSuqF43IIXOPVzVMCDE3S/MrjcHf/zTZNxr1KvPxqYv8wMI4+K6lqkm7xicKXZuWU
MVNYqbdPfk1DbuvGw6Kefwoqr3vSnWRTOIGg5SbHe2q5at3M1u9iBlPef2S29VQu/v/P77/oZM3e
4eW7a8sgONIkExyL2tRoRZvkuu7ppQDr06nReEv7sTgghpNIvYpRPPSuWZ7CpjIeQr9b2shXJ0JV
Lk57zMfEX9VuOJS9DuXDC4fL/WMU9XAZ8m+As9oHr68IeFrVyCQElbiZBGAXDLGDt4mEqH81qcsK
x4xR7aDm7CfDEDvHg+5mtW3Djckbnn25x/c39KvCi1FdnOJYk9TJCXpfqiHUcc6XzY/Ul1DwcnCC
Q+Tlu1I6xLMHD0NyZu8lk4cdEWee+x49FHYOIAomckK0gkGAXdD9Zyrnet9D3LcVdukT6yxzCFLE
0NniCbdMrkYmkmtp1Nk+NKx3wAHpsZrD7AYetKU7zy5MsqFsqbKVw86oH9uJxGHEYm6RUeonxsnZ
G45aK4SIg1Yn+Zl/W36+/0jDKHdOnDJbWJFlXS27fw0C70duxuI4Q90uUNhJXJERWxe9qK9hh+gD
WvElseOSl2U/nd38p4l56obd3SW6ofKXqmh2uq5d8DBH3z1f9RtSUgOOHUT1pUdUtUkmi7vS/NkN
ZvyY5/6rbpTuyXLDbCm1InimkMFeOfi6sOg13Jn1mNNOBDysnDDv+kEC0ZDXwFbXmvwM4mnFSCNc
MAdYyayu9jhP+qcJZuIiUupCYWF78cdS7FqQVxu/DQEWyAEDR2pAN5tG49bg/CIwoLRdDDGfkNcE
kCRrYY0DhesGP/6FDr90Y9YfY+aVNygPu5y05tswM4bKKtm4AgpPUzPasE3Te8tUd/aktbaHSu1K
QC4nk8kGw59KW4PNshalDPtHLUpo6gKGgSXPnqtnV1PiCp7+/+/DzYDvW0YJxGL+tTYTBfYm6fG/
Q9mMYN1YVVGd7z9DTHYWY9rTmoZZKNUa92KK2F8Goum/m352jrNWHry2tVYxayC4kQMN0Y3XAw8A
PK5mY6k/0UIdgqnjG9SHV6UgcGs+5so7SkHSS3NISjxT9x/df61Q+DjC6ruDG+aNpzgLAn9s97Qe
R/4mdl3YaKb9LWdjq2zqVjJH3ULKBVh72xUNk6p+MlMYnZVJyyBFOd4Jo7V9yo/3Hzd6KHZxPLca
iaC4MbcP5zs0/qWm+jZgOlq0k0dfuyfrk26VEI1Yxbsr0UTOH6Mo14WQ3Q2IYQdUzz3qrrvrnEK9
BGB9FmPYxN8Y1WK/1SO5KiI93TE4z3cYEkYinDHY5lDz12MyONjx4LExaTY3VRBmLxBItM2AAWzR
OgXhRdG3K3+grSgjSrZl1WqgyLdom8CBIncAij1XydCQ3aygZpKS9W15to3knKGkvIbKLZZJX3Xn
3iOrMVrB36Ib5xNtTuehwt+TFLk4D0ElHxNdJmDfYpp4mNY/TErTN2ahmDplbfxa1Pw1VbERrDWP
hwsthlfwjcSwnCn+HXvPAU5FoXXaI7yo+KbRX7fSMdZsSGlOWBptRuQmjZvlmL5R9cprbPhb6mly
iSn/g/3SjtvIle2PpU+m6AmZ5I3cF1UBoKzWMN2xKqXYqgDOmxeBZmqS73tIDTRlwX5QsrJ5LAOL
NgF38Fd1PdiLLqUS2S07Z0sg4lQE2bAxMAWerTJt1nFB0k/m1IINRXdonQYWedSdo+gv+WFSi62B
mjQM2aXoDUr+JNlcM4/jq9B/jtrETsHT3DfZhEQKAvvv7MjIQusCrAmsRAQqrWraACCpMb72TvFg
la17bQpNPk1NQLvoENiY+2ktjEKbbrBEvpAYfktjzPqxIarTMPg/XLN+8YlfvHYMrcvBcN8LXcGg
JkG5sBr9Rq4Pa3+XvffIkoNeVA8gbE/9fVuV8CzUE+IuY6j/klMz7OguLlNpfaMPlgam1iEbmiLd
MBfLGIvnFI8CS9qW/QPF2s4ZEvywmxwsnYnZbWQgvB8OOfy13kCAJw5bPf33rtT75NfwBMYcE1OJ
kILd6QdjjIu+yWQ082/9pKu98CK6RiQwE1nHYi1YbR1VaSMruR3LCc3Qj0OEl9xKHHLikM5Gt1Jb
S2e7WES1w3g8VLuAlt2JBsTXfKokjv/qhrUl38f+oMOvCn57mF9noBs5UyuPrzyqj1KbFxA5OWa3
njXkOLI3VcaXYCe9TNJ02kidUBAglGSnyQYTbd2egGqnh2aCHzOlEhp0gqG5ja3uUjmsfeB1HeMp
tVhkNUjMoaRkqGnGZUGt2Rk5amDebvyWvWgvgWr+mh0dUVyN2yho0isJ3fTqlWO4clnhbu4/vf9G
mEfhWmtfSjZ/ZDcL7XkuHtwNNM+7DKtPrI69VToWCK1WdY1IXY/kP25RZTY3WM+USOJS2eHKIHcL
cmWN8Wc4GSHUHFyrPF9DC9A3H9KmbLzX9BFnHxwiZxbcvY4XeiHailLYQ+1E7PgGvzv+9wXhzCf8
XyoXF4TFlB/OI20ujjPPOP6hF5fkZG1MHd4Nek9MW4q4xoVP9M0wqSeX7aNmTuQWZEJhFR26UTVs
6qFM2SH5+qF2k9eS0TZdGLg/ZDRmD6FiW77OumS81O1Qbyc/il5RQ6e9z0BrWdfBnJYIsJA3mK6r
Lr5KePwry5ve2i6druMY9NsY9ha5cBLbrafBhe+UvdIIHi3kJPILJKpoTQH3a+V6wzkD6polaUeV
e5XTEtZjSYVpzzCpv+q9oS3CsdbpdhbRbsLEuYIzRPUn7ooTIAMW3Vm6sKqGGvZsTKg1pwZNhQXG
hLr0N3b91dD/fx1t7j+p2xQCYeb4cLTTkLxEAT/21jHbxHmbArzhUKxz8EKmqYZz1GutvmyGRu0i
csQrO5Ty9t+n/EPpAiMCkur0HjkY7mA+ILV9OOUaTeSFjhuI+lgyfWmEPzhQN020VIS65bRlVDac
2Fl4TPtqcRTx68hS62r3tobybwZblSIAuXI4UVDvn5IOZD9ewBKSdUjFXww1wyRZQzM3r9xFatjl
mhYC5+K7w84wnHSrRt9cxV4xPeOmFwdRU/kaTWP/eCqW+RAPW6Iaw0q4Y7LBwGXvsxJ6OIzyZA/x
0YAFgShhGX+T2NuOJeQeRdKT5OH01CMUCvkyQHmHzGB1yyiqow2k6RDaF5IRgtZZt7qcali4UQ9E
Mk72oPZfHOBPyt98gF1hYT2k70m/33P/uKcg4kMso5/31kBgJ/c7xdvCo5y4gWUP91Rciolez6BO
bx3ewZI2iW/1YKS7EpnKwkZw6NMx2PhsUl47gSldU+uiqsrfGuAPJKSQGFrkk9FB36DpPHKvmov3
5f5Hpu6vJSNtC1Vh/OmUTrlL2pz18Ridsd+k7xVaRxT7zGjgDFiaTg8j6WrYnxTQWrOMoFOJF0QJ
EJcAszoS2sM4QwtqLQeyPwOkWyxB8KNCcc1jGS4G08kWTJ2AdvL43ZrZGKHS1DedEe0XLS1yVkz/
/awyTZt+FgOPnMtY+IOiOuIx8nJXihvZ4YitDIHcKaL9Kh1LwK+pTDfUNJkMUnPv0daY0CfdSSuG
HGiX9JI1Eb3q2hNthSxgPk8Yr0aZF7Q1YuEOLD18Kmc8rHEHGps6h9w6zdPuJ8cB19ymytzFoV6/
aJODVtaFL9R4kYTCrdOKctoH7tCzazef7LrXIIoM43OeZ6s8MLvXQtJb1IcIt2Ga0pxtRodtnXhr
EcXemXabxRhY2qM2GrsAT85hNDD5KcqiDxpswOPfSC/ltrcCb98VMn5A//BWhTm+TxCXt5S4ty9M
sfAcrNw89N5tyXLC7036xUNbnYax9F7LnHNbF8De06zzLuw70nPlgR0LzUFtcOv5K8+ogQ608y7S
j0aDo9gTobZsVIixtHcuNx56IYraf98s3udHoumYNoN0poeO8+lp1BJLw01PgGViy7GBLGadiPoQ
GVaOiUAnmmNHUu2YiZZ3PgdsORamvfGdIl9zWAlV4KvQevwQrYiiU9zW/mtKC8rWsDpn6YZzH7di
GwzYhbkjRTIs+Z71OGhxrdB9gclJbXKdcUMYmjtTYQRrK0PtMSgROM6dPTem2phU+4goBSpavViJ
NB8AQL+E3EcIv3ax5rs0rwg88VKqdNq5TWY/jgwuV7JN1INNmH+i82fVsFR/SuPouUJYBBRxNTs3
27D3a3jFTT6Zc83b6KWCOeTETMcodPpptX51YlZaI7W4h0zRsmZ2KTYhRm2RTo9GNHri0ZmoOO7M
nB6K1H/W6D4kD5KKH+nwN3JV/Gq0zaVhzLZTtqsfueqDhYuFdueMtX+JoVpsAwNUQe87PYJB3h+V
dvWiLH3IYWFdYKWkaJO8uL6o/3H+xw3NjM2G2sLrgdqlD6tRXniMlp1ivDHlozEZugKo00dcRvSL
ZPjF0E21FT1QpNQT0CAVaPJ4TG82HFJtbLqFlElOPkIwbZ8ggtnEVDdjZRlraej2rrY438irjOuf
YOmlOzNprOcZWKJRqJupcKcwwuqu6I5+3b006NB7EBTWUcsamlixqVXB3P1KbXom67VpStyyuSQO
mNNywHtWnTXzGnMBDMqusHLpr0mthcyWwOCWOcicVob2oRakAiHYQNhl5FyV1ImSxW1vgRNgBCA8
tI+kswuGce9nQfOSgp1bYKDtvrjRPpR2za99m6GYZ2Hat1zdvdtE/vFWmpxmkqM9dLcJaCf4R0lB
at3pmzin4b4HV7Lt8viH7+nJiUcrM+t8qM8euNylKAvtalfNd71r/vokKy+Mp6xVFlVA8t3yZcb5
VMa1b4182Q9px8xEp6SkEMO5hqS1HERMkbeqH/UYrvl/Pz+E/smFw7/LxdQneNtiUP34VlAdx3AY
x/YmY+nvw8yAMQamqTApuYOjDKdTIVZZHuZTtzUxpRB0FZ6pLSv5s4cMdUUvLxd6rqWHWB+PNdTu
h8AqS/Z0Gn4/ZIZlUsHoceziexKSKYhxtRUzgIY2rm5vmX27k1r0G815BDjf8iU6eCyhX8P6mdOL
9w9zqI1FaLAMjSBRL9B9tSfT43oNye3A7ouLJTtOwdSzfc3MSZztyPkZadgg8oliEqYi+S0Jo4Ze
ngl2lq2941Kv//gQKBo/D362Vv17jHVMs4VxYbazwDgFoxoR6KizmyOLTKkDWmB2Y/FxkMPcFeYW
DH79oYXwiuTqkVMskmx6SCmxIfaPZdwa6aPIYxszggZwRM5fu028fo3kz6keMTEGCifWFKktRnX9
VI3lXjS+fcODeUjy70Te3IPlY4d2JmsXo1A8emd4fjC2SovieznEB7cBiwacIEcXhPFaGJVDlCiz
XuCQP+eifG1NT56DqWHC27vZuYVKt82N8U/j1cD+HAp3Ske3lwPLP5C+u6SGHBgOrjznRJbcSRbn
TBXtU2ca+cLy1XUesJ2YBjJHtDeastj9ak6HHO95M4LiPSNBfFAai8tA+N/9fPC3E+LEygIuCpMO
gtwYGXKJpfdvSH9DbdGTU1Z+vsXks+yLqFzR8TLsqQqf31jez8xTEu3Wm0HEQPAwKj7T6BEfMQTV
sY3hl0ozaCnVKcjiJxbOlB2Thxx54511x8fh2zT5ou/dCiSt+T2fpmgDa9kA1lhzYPFz7SvmBlu7
DHNWz4P+qo92tdbZvhTBKXNFwepmrA563rkHSaPfrnVq7FpXWKLVQ5nSQ4dwkW4ikhOqNz0oFKH5
OGa7AtTvsz7lPwM6uFfEKCfqwjTzkBTlViSWfrQYO2/JTywVT3GUGCLvLN3kPp6DeNS5MdwssvIC
OaXcILQjzkapfWLOcYhHM/geBBjyB17+pMwypEpq/e4fRtBV2/9+SvB4/7R2tKVl2DDTTZ0l+Udf
1MhEaoydvr5F3C4rkzXNqfUIZYZut6ptfGpUBx9Y1XGuU7gzU1DrVx2pAgQ84ymtWQOS62HsOOhO
yJWHTPTZKjIC4xFgAMqDhbo/ZPG39l0ExCfg/MCkKLJi79YTGdo8fC68Mf3TktIcCfqvuP/tzdC4
5U4EQPOk/9BFsfmqAFwvnEp02zgbpkOQCZLAdnqrIDAZhclr2OkIBKQmau4Y2aDaLKLDY98zp3VN
KsHIM+2oQ24X0BP0Z0FjctziiBxT7HsTCsCO4sBTUNXPUu/iR7tGsmHKDGHGzJonL0GnGByQuEPw
PbJJNCNrQO4xUqyroceGFcO0S63EUZIK2nkqPWpGl9yMwjJOte0sizFdNhNA6agoX9R8dPz5ppMi
erh/yMB2VrDYEVUS8MM+PNcnMggKmFaBD7/BeBuBxru0GtFM12aaGVFThRBh/ZSRLq6MG4CAWctJ
/e4JTNACz3wnLNMbi9duMRJBCutyeLLTrv3i9Wl8MtZhBTJtgSMe8w3b5g92oCCpxyz3teLmcj3j
4Ha6XawCbR01GDCMblhY6LKroafaouyMYRd3e7zFyZJVnb4eB5PovmOuc6/f2FQ+rHgRP2mOry8l
S6+vXICfkjGeQ7GyZBeKO1VK/cP32hQAVAq9R2xvSWYgQ+yw3ShCTwNWDmvq12UE/ySkrICom2et
szlNoFIyZNNYMYxPKEorkpDMNTnkQXfO2D+mL5Qn7r1Pt6TjWhAxLOGQCvS8DzqEZVcg58aq5ixi
n7+/JdFG22U84FzECrhx3VGc0tJCgSoYOSNdwlx0hulkRIl+ch14eVns/tbwGSxqzSqOzYgBGMJ9
Q11H8lAGNo92z6OdKMjV0xQB445UiDzZJOtYZvIN3GKycLxu2tMK/ievbHnsBstlPL0fyNVtc/Bz
YBgkCLZRuRs7mdguVqG6tMp9gcoXo+Kb8hymVncsTqVr+wtv7INvEyzZPdiMXkI1wvPQvrgWG3nX
rhwmE8G6MUJ5MoKwvWQwpLXAOTAoNrZW3Hyv9MrcZ2HTYhihDrHDgrEtRxOvW6D8JUgjxt4FlJZa
d+Yqk244QvikoGP2OXlWHTxSUW5s07w38feTo68CR1vR5kAdZW0EoMDVz76BnyPC0N6xxaaAbzI8
7N4d4Lqxyxkip7uoDOoXg29i02BHbg2D4D9r9e95tbPcaddKyqhJp1gXN4NXkIUDznGAYasS6Wul
BZLptOuc3MHqX43BY5ig0vAB73k3TOk3q2Oipjf2k0k0ZAib7NxPVkutr7nVrFTbRk1fEWsm+bgY
bTfZYxm5GdXo7zzcWh0W5+NA1yI73m6fjlH1gKGt2bjaDLtLJghu5vTbLvofqk94uyQ1thlak4qg
NH62rJF5nKbsZVjYQUxdVbPmSDsHZjrDsHDqztsGHJBrHDXftYzHd8DA91kPYUM0g7uNB5O1Wwr5
aChFfbRGdVCTPdRfPGzcT8Z3hja2jUaHVK4b5se4CnyBpkaPLW6jG9bLpmFpVZcQICjbWBetnj8A
Jk8rYZwhOvtbe4Yvmc6Z1HX3KFPrUZe63ET1KDYNr+gTwxIejnWO0VU8uFFa3sauVycXQLaep0xr
26r9lfl08qQTe1XM0weZ4d2uSkgcKlS/tNBR31CrBatKz8GvsDCmMwrYsBGe0/Jl+cArWRwKz/3e
DRUgRlud49BkMzd/hN5oQtFED1TlI43CmyDXnH0nDXtTO/TYAK+BqkAtjz8B82TL+6wNCL8tTEOL
M76xmEA8Z7plHliBwmmx+ppQbm1ehoLaVTMZNyqHWQyzpD3WOL6OSaNDjeSI6ab9My06doReFu2T
ObWWKaznMViYLxx/xvxU/bc85dqGw6uBHmDSwB+XGK0FYt7Dl3Iz2AK5OAbW0R5hW5JPc1YSdOd+
dIzvFp6xAzUw5UpPipoGwBxbbc3NGjVfxUk/D3uA7vJcdW2MiAysPzxgu0QVnd4VyQ2LWsdGw2Dt
31RnNWDYCMJ0Ga8hhR+ZrqerSaOW0CYn6/SY4+A2PyRSMuM0QnvBMXf3PcaRUfKcbjrHXcWsaeym
eHbNZyPCKWiVBGVUSDpnHCDYoGIE5cVwxtcmYZYY8IInjERpZtzycPUS6LNdVPGlonFVlo1B2ioB
Wqn6PV6kZW5C8/cYeG9HBxTLf68EP7/GXQIbc2QZEV7a+gfJwfFLu6CBPL4pqb/1dTQbUZwUIA4K
mJmptcvFrynqGf3IS764Qqz/dUJs3nYeJ0NKtEyuoH9swYWLuh8WY3RjDHL12yhdj7qTryr7T8Xa
fxvGAcFyZoRJn73ZYyUOWZLA1YnAhY1kFfKJziNYr9OqwviSlABcMl/fGFWfAkL3LS46QbvU4CAe
GvWZwXNXpN5jM/qbsOt9cDL2WzBmT1OWYw2wrYcU0s8jIICt7rNjdXviVRlNNJswzMx3VZYlIjW3
TSVY+uedc1FRoTCwiq8Uc/H5ecc8mZEIk+Z5LvExcNhn2BiVN6gbugKQHkx/bOxijPAYpXaYuwsU
kfD3AI8SZ5yLX9fqH1mKalMP+cUrtqJkF1KU2u8mookPH+cu/CFkTgQ4r/yNbMXCJVxTmFn6wknY
6EKHLAER54uFl/l5l+EiQgi8eoKhGgzif5/gBmGaLJRSt8F1ypVDucnBKGkamoZfbZCOx8DBOGN6
dcfG0C/PoC6bHvqrX2HRsAIb+NkgztiuvlV+/AdXcbCjnWNPCg3UnJfKtWAiEgxCPUR2Ab7TxCnQ
OWZNbqHhN/gL765bZjRQpT3KM2Q7W3jxhsYTOIW6R5dPgsmcrY31hZJn6J8vbTQ1Tj0oCISuTzKu
SZpB4tr2nlxIm0WFWRIA2bYaVX0w5ragwXCY00X9vtP7ekVfG4RT9qaH3K7eCiprjh1bslXbqLWM
a2ySpr+sfaN/iuLUXJeMFZbJmOJzQ6qh6b5eTBIwr1kfY/Ld3/Ruov/RrLapURUrAev/yaLIaerV
tNccIhrYHYnLcavjGqe99+3eSNG5m3S0Z4wQtV5BLacVXR/RTjfJEQds0XR+Fxcv0gZpjh0X4NE2
WzZf+Xfplw2QVnKUsRlNe86ctxng9C9du3sOXf2XUyvz0gGHUJVloe5X5WVAFV4lfcxeX7UVPh46
bf1euzVz4isErrujScHfdC1IsrvO4ZTtW9Vo4TYa03RmuKM+wkhbZobe0WIRFmuLFqyFq03dgT9R
neZIv5Wo9z5LqQcqk29ANaHvVdXZICU5YWvZybD8pmhpe0XXX3o9c3k9a6FMEG6nYi5bmoW5C1l+
Hz0n8VdODsi/sEmAeUirq/9+EBvm512KNEx03zlbwX8fbxZHSz3Zaa77hKqVRtDk+rigkSmxySRk
bXFUY3ydxoTRx7xRj0S6gso8LT3A+ADXpE0SNTiPOvCCZJ766mLjN+374NEtArAK4JcWP0pLo4kG
zu3ST4tx34xdtojB4z/QG5tHzjHz48dW7wjXBihE/URgDO77Ji0iufNSEridLJYeHI1NlTi7npTh
qiRNtjR7GT7akh4auHV73E82yxn/SM1KgAv5RqnVsbVohQ0xGQFNTP2Doeql4XTOPhhQvmTij/sM
pMMlJHhKczFRFx8Bxsxc1AIuZTb1gHTicugfuzI/gB6qlpPxDb91dEmy4U82l2S4Cf3HDFrjvZio
Sugb7E9Kz7xlxSglQN9ZAZKreYoi54ZdCzhDpXQzBXiLS4NRB2RYdvbKsY5B6OxIiwansSq6ZeY2
dJXcm2d6r1rYlLxuufLC1IZsWUWXyPfsWzpuUgaP7CXFTWWaf0L44FjzPJ5TP8S8KXEJwidlIXMn
bpgTym24LjXb2VR0nIzhLMh32rridbsKaYN203IOy5WIUyJ7knYp9vzPjXLwD4zvN1ZkirWhcrVJ
B4+KBr4cnJGYAtnQCa+lJRZwWU5G6mOlbLpykfKYXQirpAmyRe2NIeou6ANPF3AxblNeiS+egdbn
pQXXMy92T8wRPMZZ/374lzEKwcDIAPAWnE29k/UyLAA7TiAJz4n9pzEExgQhrx5BNBqd6f7sp7g/
OtBm9nky8QLGnZLF1CJNfbnxQNysW885oclm39NsBBTR00nAAPgSDjFunFLFjLIwjJIW1lIKLLFw
bQVW2+43eXLOsaOqvRHkv0XfJUfmyVS/2tDF2NH/KJsUYyVMkEWTg3UNQb0trTFpD2biAmnvmz92
UFm0BNPlQ0XKwtC0mstb+/7fT4G74eifi2ZbEPkxoQFJz5idER8OWuJwbpRTsysfKAiP+3ZbFyi6
GCXDdUEWFT3K2zqUQCyotOUWYD3k6qTGzFEcq97hOLYu7UmBla0ndh3LslG0H5vfYNx2U9p+YeBw
jQ9rfIqIDRNMkUWNOCCjjypQzupDC3shn8Avlyuj9m9NONToVd4PNwc4VxvRK84qD5tpyUobwg2A
Mu9Q6P6TAJazAZFFiIY943po/kStwS65IYMSC9kvQ7uyDnqBMhDXc1AQLi9VhFunJ0MuQIYX2W9C
yGtRA8f2ChLDQZvMHaLJthjg6Ea1WhkRmy8qhPp1Yng/uzHSmP8XmDun/A3PxTdULPvilMW5AD9D
B0peUYOgaIEz9ZgBlbMxG+EcsfA9Ypnyj56Zv5aMCQ66NHZagVWrN2AIhXSjLu9/JbaJ2PieOk+M
aPaWjB+9SbcOwEIK1iQt/16i98seZHNOQAgbpnmqNHtPC27/xZn5tIS8nxnoDrrObSQ+Odu0kCSy
0XJmCgVgpR9aJrlcTxusEmBoemN8tAsK8+4PBAPc9Zqs+0HWcA9p1/tRQkGHJAi3fgi0kykLSMfA
PbOiaQ9VDUcHt/cJlPIV2YNmqM5fC8u0QP4VVELq71/cFPMy8d83BVtfiZ4xy2IGRQD/fpLUBk0u
zWS4TznvIRwjOZWws3Nj0slm4zmLdyKGYWOHQFH71sJhTjFUEHpwUuvscXB1CnSMbtrS3DyujVi5
5PtY/nt29ASuqvuT2KbP1j0f1v/9jd+dLR+/cWL6Op4Xtlechn9/44S/8ORPyn1CmLllEOZ46uTh
kcf0ms2j2NeY0BcAoyYiSfYfNVn2Qx9RFK/Sd1CNYmkBtFgkYT9taqSfpTEV3fp+W8TlG4/cgfXf
kNBkOLCpVILC9LzHRx89Q9Jx4pCFmWi3dup+K+Z5uj3u7EzJM4PXH1RHJRdDbqYy/WuVuNX0tMtw
mj422pPlE6mhVXPnj/8Xy89dtgJYWlyCumn3ud5QZ+FWK/Ci3GFw0Wn/Vn+xY1THsW7p/NXDte1a
ZANM8QB7dUddhL0N3Kr9aorxcZHNNS4cji9XBsDbT9e4DXZf1JhsnwhUDYveA1Ba5/2DhF66Sjwr
XlWl3jNWzF/cAICZg3MyXiXjszlO1lffy8etzv17kbNGxXP780AlDCU+BHClTzDOGaQxF4nyNua8
vY30nhIOdwMeSVMGp2R6iYK0OFJANdQKK1gc7PDkgmwKOueLK/CTCMO3hQOII23yHOCV8uHWcXOX
MkAR208kGRQyJLN74T9anU9BIJI20VA4oK4OiN3WLMpz5KORsxZuxbvugVK2R/XFOneG2v37ZjZZ
C+jCMdn3c27MD3tCmk600ckLrB8MRDg+xfOARX0VmgZkHFxhZhDQi9RHAzWxdb5riCUteGgXj+r/
UHZmO24j2Rb9IgIMksHhVaRmKVOSnU7bL4RHzvPMr7+L2S9lpWHhdgOFQle1nZbIiDPsvbYSRi4m
vzNxHBYARrcQsb+bQRC4byVB4wzRtsOpedC6fmA7S8LrSm0B2BgI+d2ULB5iFZNwCysKNQmV3Y6+
TfNAQZD0rHQClBw4vEq7CQqBVe6XALgHZ0eVllbKSqNMvs52f4nxHHD5lGDGlDk6M+ldYRVcAsQs
/CAMwh6MaIR4d8vykVHdoA0RGt/lvQ+4a3P2+ch8bm1c2p+S0R7dOpZ4VpR5Z4RBtykTqAyZDWsh
KlNCriKbGA1CvmN1eMpN9tId0hoPmD0arAlO1gR/OQFC6tWOyDekWfYjWSca1rpdz4CRZb3K/jKC
gqPExEA0LYCWjP680ODCOs0BeMIB60fpsTFAiD+Uu74YjEONzGBq25NZNTtyyramU6mfirSiu0fh
L3zCresKWpNiY+n3w004azNEPGtDcqXCV0XDkBivTtoSAZfXm66pvqdZBEveX6csj45hII8giWfK
QCAsoa4c0whXIrZn9NK9/pRhXV91ka9sSqnw9gPVIBpkUlx8CLSXsOTWQ+DXLi60q9EZcDkNzOqZ
eSa6w4EUHEy4XWm8ssBeERsw79uweqZorLeOHWHiSOW2T+N93GvlrlS/kc0UHeooP+noXtopCy+i
gR5hZuGh2GlZ/0x4CaAursqdGppr582HUiW3zlRxCtXVmYEkbOK+wkzLync9QPvcaLEyA6VcNC/8
6jOr5AdDGfHu1MRUiZGfstyBtcXW5M9LKUsDB/JyLG4DqVrLZH+VxAQ1aXCErDLH+DfpboBipAfk
7CYKr9+Iu2cTWOXVqBR/8+878t0QcDmbhG5yktMtWO984UQb1cUEquVGiuCMwZXtXOEHXzUjEqfJ
bq5wF2Ak6PVuCHFSBHH+I56pLKO0Z5vjW3y3QnwUdfPV13GhiF7fJ0uMiz2hTxvYxEBsU07A4kjr
IQcLzIetHJjvrYQ6Ps9BAfA5Hw86f0RwLrntZVTneLlUZROeczNoj289p2UO/EsVWvsQ/EWEYTKS
zjPCCUYzUbOHUNk8OLnl8jX8UTssvgRYaEvpg23+3poQW9aMtTNTbw5EPg7ktmcKsTdB/xwZJZH8
YWSdF81A1HHR63bwzEo62hDKExMaIzuPOfiwhSRz8hmG4JVWycwyangIse3aVQ5/qkRpN9GQuxFk
2jEsjXWrsuGYM+szgIaV30BqYCCbuW/2vLwaMDdhKCTQbKALy7YTpdcTnptrFsxXJe7hS8PkPxBE
/b8PXWKOPHPJoKypiOem1jiuOttiWdRL0kLMcEN4eXaDR7wSEMncLgp7CFgye3DlvIPA8IgZi7hb
QJdjVHePP60G8DDCyaZbg7foyBGUsoKroz1+LjYRX6dcVVnTBTzyo6LuTNpT24Ij9YyMH60wcGzw
eb36FFScnaXaix2RPslaUZ/KgFTcGnkw7C8oPSipGPmhDqrhfcRxUbLKqF9sUji8KW7qrWX2h4QS
qc6qzgsxH9DhWcEpXJoQQ7VPSLT4y4jvEuS+bEfyGBy5wlJYW6/gDfE6+pvBj5mWOmQJ2wD0V5lE
YtAHuVzDnhpOCLW+ZQJKW8it1Y/WQYK22SRaSQ4tS8fngHTNf7+/1n2bv3y4PKfsClECWM6bHu0/
Q/y81aacFJvx5mhk3CCRJqVpWZXCViH1XquDi8+1gjxR3VtD9YWFOiGDdFUd7thk8QpxGl5I2QnO
HcG3PhMjLvY5c+nmPmgEWXCYBSiFQhBj5QCqvBUkVnIyOQVpLHlg73FbKOdATq9VgJUxrtZ4YmzP
xPF9DtZouiriGoCTmT2KYOTGpR36e7pv5gNgAA4BV99GZ7tpgXaDjKpvwg43a+n0EhDDHOFJY5BK
DBDCrDFGrIDTv41GYNR93wM0wsqLDJrrJ6l2VMXQ2CfnVnYzAw/SLlH+QXnREmVLtmoG2k8OG1pN
/WaLFeFhzikD+mekobW3BKrMiABtRoDJIVY++RgCTuOYYfpvaaLDOt/UM4lU//768Dm9P2eWkhUZ
uTB5Te63Yj49xRARR3CrsJroRgf/Di/hSlJp4cjEDc4SeMP5Cb8F+CYTdAOLSFhBMXecyG14Jrc4
y2OPpUiExrxI1rJKKXNrMuZKYHFbyTnEF/2sVwvWq2J4kprKzzDNL7NuGc8dl7oTaPO+YcbZCja6
CnLTycJpZA3t3tGtEHYqaRlGjbzLH6p+NcKsdcs0/T7Pk7OfWoZY/EA6VuvxqsU4TrlJX8vElhdC
cCJF09xwwWvTVpH0UyARJAONi89YJVDEHd7bJ80kOKRLi+uIJMsdhW0wYS4IIcnISlfbrMYKbUw7
vj4UZqPJBHnF0kWcR9LTuKftp9YgysEM+wO/9bM5KgzxBUroemRpiEaIbf6tEbjvzeSEJX6XdRa+
2DZi1A30/cjxtLP6WSK+/4g6HKUE4ECX3U2xooaxd7HVxF5v9hgdczntiylgqKVubD9LtqgdLVQ1
JtI0ld0OdDxCcXy390lw8m2PIaj2olsk0qaBwJyY98YK+cOXuW+TbVfpixNd0Y96rBwDFNptAjPZ
B5jSJgAhBvIVO4UEvDAum40ZfaHENjfgmkiVKNgf22uz51LC1vIVTT6mA/Y9D3Qxb8393T1oskGW
GscMHqF78Y7fgaJguKTeqhDDy6hmvwK1WyXGUB+R1K3n2M/3vTl9TcY5druheo4MTfF6owVoaY34
3jvdq+s8wqlh/ghgR60sHmg24vlTM0QvwWTfONTms/2hk1b3IWyVg9Y33mQUmG868jroQFetLG3S
YSLVU9kwe35Ido+qaD1sy9xc1U5fPKjStHczDx6JZQvAn9tB2HX/WtpVtFhOre42hs6LUiLSi4Ko
Wb4xVEmj85RKE2oB2rENcOhDDBSLtAYj2SA7xHBGaJ5jEwiWhMpFzwll4rdIn+M61VzySvvZ+WBn
iVvliv3gOtDfXwfUarwfTGko6Ojy/qwuW7DWoZp0/W0Ky2LjlwIlnqG8BDjCb2Y4vxI9RBZA4Ign
Iz3UGWB7qpg8z3aZJl5msB/nrg90t1E/o1+GA5L1yR49P3UZ9XhEmIzNHs+LBgJWGgcgHwnXG0Us
9Grug1VTd545aemm8Qk5S4bfMlF1mCFKdqWmDwMmV2NRiYtaYYgYicROK/tRu/bXTwCWqKRTQ+R7
v8cRBoZnRZHdLdOQi6UxQWR1MI57NeL19GWEB1gpPyLoeS6B8I4EDq/sJvsEphT1jEFZhVQb7fno
Thavd5lrqusrSLAIH3xUe7/vxRneMm0WXNz8995w4LATxhNudLfEVsXBCfXPNgMnKabiCeRajCrR
jcqZ8rsyaFQ6lclp0x784pvVt9lutog90hpwOGkBL9avgm0c+slaxec89Gp6I/tv5fAIbGezztZR
VTrbpmH/Q+r7uadtr1HI6gFBTUaY/4imsDo1SgdBniVOEih7pMHRwVQOqW8sJiqWNqm0s3VP2tIa
TO0lMvG9GnKhqhd5f0xZqa8bTO5o64sH1Thf0rtrUpeGhi7QgNOPRm+5Rv9T5tRtjmgumZtbMMXB
nix6yZZO77odoHdyfmPCHllTYRuP05sqs9M4569cT90qKtViE2BlaemOqTRPQUxZTQj54iPdNp1a
e0VnWF43RHJnjF8GKuQXlFTrlD5mDTKtdhGY5TuLAt01ZDJ6+Qzz0TFVaxeN6M6BuPhuVHTM+fN0
OmfW9JqgLVh1kw9Zprf3XdU6Z1TeO2yFmMDkDlcjn7LpXCF4O2/SS0fD6tXa3RmcQrMzknlG+ZAF
26qgUImSHs/PSCIJwreAW/g5103I0T1KF9PMlUPhcESiQQRHmZFchEMO6LEwXGjH7UdMHfUEiT4W
cMX9Ij32pzBizsPCyDlYdh9tNboZfAI/k36uLxWsfGYTJM3Zcc1l+IQ951BpZFCaARtbM1AB6C1/
MSo6Hd9xCLcbxY+5ZZg9t8vZrGmX/81+pIKI3GpZrffmVQZp71Z91pxHhve1ocV7PK7fLOjwu3jA
492nOGojS1E/lAqT+cZtWM9s7cRKKCKnhJXQMBwRSmB1ljb0Aj/YShPBhYisLwHojxlIy4dcf1Kt
uniaVMy9IrxCYtnSyBtbJVMMt4dvtLYjmINI04BCEVwFM0OZN6UVfFQMXay7roT4ixzqRBwFNZjm
tiGJx4rB5scSyUcOSHVfiQBQSjrEe9VktUKhwqCuUrZE5lQPWifxvjrUEd7RiOq2A4/5/rGn/QvI
e9HaGwJLQnozUmsXeg2ed0S/lqi8qVBJF1O62hUh3uMCwfsNDl8g+E6dNF9BmsBGPpXPALMXJvaT
YqEZ/HcRa78bvi5GyEW9xK+OZev+p+zYqpiRFrS3oE2GrRhGPOuTPJf+81BFButkLpkGUEUxdt+w
PubbPIFvZvZ4tTuNkk4hgt0b1LJxM78D4ExO3gTmfV8igsT+kB/MSb0acgiQ9seLdXQOSBKIokMG
Xg1MBdMaWkEoaYaDDueWKf5H2w70J30GatGY3QcxgD40cCQgfoghONk5jz05MDhwERj7bXvupoSV
lhbcCivuNryAX3KDQrFQLFQI6tMs/JOajD8bscA8zcjelANzDIZpdckkqwp7/ZCxIYGpanzI0jK8
mkOps3SqL/Y8Joj0QUV0kxs5kXPNNCDFUTtXx9b3n3QKhRW62mibC9D5YHrw+lSvjK2rvYlbi/8P
AbjoFq21HdPhZcbk4b+JAV8F/RYmBmxB4tG9EcjOOnSyByqxt8yMPwtAvlzHtvDbLj61e4laB1WT
oks0t7eBuoqHcNPG1afaRKSd2WS91crgTmamML4mGGOo62MGAVM8iiHR3o9h2f9S2yyid1qm+zFC
T2IYUfBlc1NGvlkmx47x25YZHeNIyrpRdN/HGYt6y9Er82SNQDnYKLo5uFIxQVP73PYgCkMSkVnO
q5bY+1EenMkzYzLDQsImaPNRFfm3C95mbKyiAmHafj9sNzJixIpwrG9a6qSs323V7WtUhmbKNj4a
ZuEWOWmdpmp2GIbi84SC34lJnK2dYMsiHCikzw3QAep2hUwj5hhYLXwNBi3hIagYcZI22CY6Chne
bTaDHGtdVm+UmslTlD96Fv7yFZjLN8AG4X928j9v4WCKysams79NUscgHnWmR1Q62U+ZDu94VrqV
FQeOOxGhtw2Lp278mQe0Tv8+bt7kxn8+kVCzWecha1vUyPfWQRMji5E12CgZBqm7FlWix576S6/x
Nxzn8zbCEL7ij8CRn2dnPnpuUiSNPCMyX/tAGyahcSqa2ibEOf6gVnmnuqPuZNvDrpRuSbICXiaL
/ylV4lb2mE9Efiv91FwbE94Go9GZ9UXzwZyBr0c9URU+C31PojSmoEI745R6upnEkq8dI0FGBVPu
AU0QrTqTNK2mbLbDPIi2XJgEJ1Zb4EHZNsOZkBIRtFdbEhZ1wa1FH1knqvAaSLwXZFzpajRiy+0d
EvDopvzeb9yxUzfz3IoHs4x36Ttvf3BLsvCCuojl4673mEYxx22vQ8nXpxekPftA52hQQis6JAoL
7dxmlMQpjGaO/IancXSOs70QINP+B7thEtdSO9kyjyfWNJth2pCcXktDbofaUfYDaNAOh3nKwci8
Z0MsX/4Em2/0zHqYoCCT/5mUpwQf8gdkQZ8iakZWo00IHyVaB4GY8X9ZNesWAnciH5bRrOrZxY7D
l6LGjBiP2eeoDqHIIXAFwx3uwoScx7KUT7pjBWzie31TdNSNeQoff2YX41Thg2fben+VojwTJjYX
dRk+v620//PwTE3YNiHhBjdpsykZjQ7lotOlB1SO1kro/G+V/RlxAfBII8/XVrObRuiyZqrnXKiQ
jFMog9GCFmktbobahrfXoABZOaNA1Mm8bBU2QeoqyEbPIKHcJPvWLSJNJteLFq38PMbFl7Qj5cEU
9lfdCupdFTbdWkkMA1V/hFcZNxNM3uCcRSUGGIJFbahx6wmM3SGWseFRgdqnfgpDt/BJuar590OU
1IeqZy8Ipf5i4e89lpP/MnRY+WKrMg+OkX63anYDgT3+TiKm1n6cHoSVmBucoLqnFCWH2jDfRuUT
PlSSV8X8O1KJEo6URrpYhtJT1L1EEyjowY/wx51LGpSTEjBJNrWM+RXxjQ++LbQP79oSQ5IfxpBA
xTr0roNDT0i7OdQYJZcRTwNYazO31ZJivZkcoBQZJAEZKOFGFmW9TfjnvPikFwezX19Zzh4rZecv
iX6AIcM916zj2v7v0cqal8H3P+ljnWzgpwM8SKrvIWLrbYtvb13qwKGKiMQprHGsi+223llRqVE2
SYaxJrGmoLRB0OAenyZq9cw+LYCFM4WT1RrGDrPsr7oYkuchCy5Q+IJ9CLrglCHMrOz+anyBEPlR
NyLzpOONcJ1mCrcFU8pVU8XfhpgagJITUdsyb6xQbiI6xcyFFtTDy2EcB6BCcPs0rl0l/0QfVLR2
ts1NgNFKapDCGOLvLpjXqyOoAjGtOxYwZ0ebEsR+rEJrTFG7SRBusaxjt7mK+mJM0Zb1NfBvsShq
gfjBVCGzxGls1hnmbEN1Sq1jIcbfWBEJQgmSzzkPbqFbXxkmqReLxi/GqnjMrVPvQMGsy9y8zEH2
IQub9Ei2A1WZk76mw2ydksVpnnZzt4XQcAhMi99siXm3ECN+lII0VQtAP56h8MAMifW9TK66rWsn
Uxu21RivetmFH2YDK0M2vSCA9CyjPzHsbi+mzKsHhcabjuDuSgRaQYli6NjP362oaz9VO8juyS2Q
6t6m7lgxNsSUiflpo4TyqeoZ5jA/9teg7Z8gX4zYZDgHEeChy22bdTRbR6LunaPFSvno+/1Nkymj
/qG1V0DQgfoZ0y2S7XAsWAislq5kUzBAPUe8aXnp9/twCSTQyq9DP1LIWPG6SpLxvMwO0pSxEIBW
sZda8MSIMfGckJZb7ZuVYoTwukAmNCXpTFQy4U6GllsVSnAaEtKZorbo6HeEvLB5HlZV7ljrKSu/
VYlqnf2YWQdDYmeNHZZpuKh//7vWeJMI3X2wJlc4ukBD/0sF15ocntKI45uWW+RxiTpyA2rQQ0RL
wd07e3Yx6hyH6V6PzRKnqZ56Pu/xSusM4pVnHw6tWUDnY6ZeOQcm5Enif6CUC46jjvNFyaHfl3H+
M0wIPKlEWj54NP5Sv+NlRf3FMQXURL2HPMXxKHWgg90t7Fi8BRM3QCDynan4yaZQQLCYlSR84pew
6omMKYrn9DW0J/VB7bjkOt4tVNl1o81BsQijFGvSn2VRlPsWgmWzRS2U/q6+yZqMXNSUoI17dqS2
vxljC1uCZA1kjsI1h5U1+zjoqhZBcqe/jA7rA0utYpQMA5MblhwyMEAD+axQfYM1apElHmFPjBJ4
IAqmLPvK55BYzAiJSMghnCVSjCbHODLl56I1tmWPPCUvOVP+/dj8RTJi8DJS82O/Yqt+3xEXzF1z
ferbW53NFRYizQv02FgnEo8/fIf1YJbDJopbfb2Uh3ARGI764kFfbr2fHkiVtSsrV53h/btRKIpH
Uwu4bG/KYLDVTL4kDmDORKnOeWIHB796EngHNkPRV65TD7CCMkaEjlPBuM+HrZTjKXKQm8XR9FNV
S4ZpUqEaIjKJQvMiQIoYVjOw1JD+rksAZ7bkfKjzc6IPnM+jcbrgObGP1BDPQ4Jcs9H6i0MswBEd
+UvbBK81KXgvBJs/LzbIaR6LpwRrMtuoT043CVfhG8cjoByzuNvh0+m9stO/DXifwboNW2Ns9G2o
0RHZFB+rBiMgRK0RVynnzdxMTyDi0KtEbh+zmawrROU4tVsgEhxyxrobkubA9kZ4vV6RWWljim4r
dVtV/a321eeimppnf9TildmMQAHM9NlC4sO6s9iNzs9/PzF/WThITTdMlVqSaQ9/8+frMRtDbiPN
Lm6K+D0uOJ504ABPRlIAU1RDK9UANtQKY76AMd8q7FF8f7nMOxiJvv4r8XV7Kxt8iUbaHuFVvULp
eSJJrHI7SUYdW9fDOCjK7cGPfe+aljomdIHGkiPG1mG5/fljMxAlp7ew8ltXWckuVtRx24iRTztF
zx20DqhJ1dgy0D2a+ciCKC/N49RzgkNB0qr8qdXrD1YbdqvekmKtFvY3faqPdaGTZl8rD16Iv4zT
2LQidWFexQgZF9fdT9s52aiUxBiMFRZEmfK5QrPIN0FU/XLy1t4wUo9WuTOfGXOxUJ70+dDUA2nl
de5m+sCSNCbeIYXgPIyFhqlI67xKRo/WT38Zd0MhYqTGjNNGQXj/gwYakwoD78AtqEh6zwsV8IKp
YpMwiXwsmxHUbE3Au/LKwGzaYzqavc5/ahOQwGHy3OrOx7nPiiuzj3Lcan6cXAZ/rWR2+rGtleci
jp9tsgcu6PygYkT+uGuQSNdcblS6hyoPCEvUi5eg0tqPBjlRnaMfCJIZ9rKPTzb5x88mtFNIXVQ+
VR9uQ2Aln+OwXtmWPl8SO/48hIqy6eashtdHs1KK0TX9IFnnvkgffKvvRfvOMoxAoWwh/ERncnez
ZNTX5SRV5WrXOja3RKnX8axnnt0R8fQjskLNgzVAjky91jL7Nadyc+NQ9fdYuKKVwsoRIz5qCcgn
645y/7nOyhcnafbA0aMH1+B7RSg/LLN1hOHLfSzu9RqjY4na8DOF2XRksClvGjfW/a2WOYkXkQnC
eFycpPPKgpeNJ6IgcOA2V+EMRKvunI1hz6//fof1d+/w8iMRYE2dwz3xDsUU0E/NRm36V+BC+dpW
ge3ruMuL0a5OuvViGFnEySgCL+w1nOpdeg4hcc9jXF+HYitqC+5ZPhh7UvzEyh4SxWNVRQuGMAOT
zhzQs8zq2u5IVg8yZZ/1Q3wo5p4MAjuAapWBnnNC85kNTLrVs1r+vysg/BHC5KMm/UQ1300whaxD
Z+5L5Rpz7G7s1p8/oKzYVlk8P/k9m88kOk5TGrn5gAU8ZIiAQKjbW7F8MBp6O8T/qCb5SXhCDQdg
h+SRvXtS5zAfYpmnyjWBh0zhSigCvlvXBP62HTuKryos551EcG4pFQnvAfltSkP6bfzJnEhmmQhY
5CJTQOfrFsEGXf+dsJi9X7PMndFzRQGc68/jnBKBRMVZTEh5x1I7tSrgjSJmNt82V9qkXyDz5WaI
h3WkhipWpw5oSJuBRR5ixbPy72qNictpv+dAzN2qttp1V8OUqhokgoLsk6zMdiorSrfUmh0mWogG
3eSVxI6NBYSHJlKIbgjUYJOK/NwM9H7V4KFN7ZFtZQEMKOSxaNle/v0kv6t3lo93yRxjQ2iTPLb8
8/8MT/AKt1jaGv/aCrPzChVmWqVYnhLV7LrLINxLVWNCouQPRBLG8r39+b2a/Edl547pFMng3b2i
q3UWKvakXAWBDyvwTE/MluZjJ49JVE1HBY6JZw7hR1HmVycwCe3ItTNRPevK7JK9WLI9Ovu3nwXw
bi35u5lm3dMjsi8rsmWehFbux2BYwuTi1aCzgrWwz/fOgeqO3JmcBVQKGnMVpgHa38l8a0s3eRa6
CIDHI/Rb4h9VGl7MxpxyOg06wPd9mVHktDlq6tlWSi+QRFLHBemFhV1e9CZ+cMy8zefvPiQOaM4+
cK+GfDcXLXt8at3sO9c8FYRcKoQSq/bLhI6J0t/YYP4fTxi9GfbBojeD32kyMTfJ22Kt5TZ5Zwgw
9mB/kZubBAmJxil42Eae8DqVFwniKjQBBiEV7DdVZiIbmgZ3JNFk2wR6voUO9GFo/V0ci/yjr4Ft
H4ujnkLOYjLcPKtWuc/M0d5qDipI9AMOTJZ5FdeNxVpofPDA/OXIZSsAnEEabGJpE+6eVItsznoI
VOcqmBaZNCALWBrKWcq8ohvxvUf+B+z3nwp1lBffSLlv/V+QyqQ3QN06tq+5xvJfsUuCharsV+Ok
hgeiOHFLcCrXphYfcG1dpDPX0LjwoCe9eg7eWD/9V4LENlqk85igSXxwF4MDef8qQL7jFlZ1nTvu
/lUw+zhyfL2CKphwwke40LyuccRGr1qSS1Yo0nov6AmjxcVhrKxR+yrHAWuibeIlHhqTViBY++0n
XactrfyCzJSEEndoU+7JvtgUdUX2Yqh9lJOqf4Q8QKEmwYGjwEdRX3laOqjHmgRXP7QE83+t2kG6
Ty9Sj5/pG1cW64KTWiY1iNG6uIovqBqD51jzP+L8ZCkZiitaA5AvCzaW564l8EIV247HxyiinqYo
JC0iMpTzzQ9wPTo56sXaDtY4By5xXvskUJlfkOPGtwARyZDwBmoKEUPQtQBSoZ0KjeiEi7zsk3yn
KVm1KgrxBZmJuhNTBe6oVX/ouGXXeq6oB+AIx0kyzqnE1vGb5jng/t6EWURYy0zcRIL4nxYHI1va
fkQH+AqrChTpwLqpq6W5jQx4FjKuPo8mAfRNOZ2Msq7dGpJXK2Z0Zv3gvKR+5QVQALou8T8Ltt5K
qehLbr14cBW/24chH2eRyKIYLbDzbnNTR+Dzo8IG9mbWI1t+q9n6M4ZchyuC1AzWWE2pPuD0mu+k
I6ii8byY1IjGX7bTWgeCe0om6zo4Y+jhmK22Tu1/Kcavo8l4WnIVpdAnU6XRrjfFwFPN2rY/Gyma
M6NFvehng4ocBPREj8x01dahfIHp4QF9XvE44OiNpujoa9kPNo3xM8v3Y2XooZuHuo9aAYbCqCs/
u5zbMWyE8WQE9sUqiKzMGBC5s8JstZusAybahGzJJMXWyLcOPaZl6vbUxka/QzueA45uPs+N/b0W
4PA6HA/racjJLiQn51wj5ty0qQMba/jGYC09dj3JJ13l1OfZli+z/oosLKG+pTHDRZ2jbKCWAIT6
DLrIWkvBQQfv4KaOk8WwQlxw/kdY/AbnwTPwfn3H98GKAy2PNNnl3u/HmmzENRXX1rUAMxcCRjrO
TX5FqFCtuiINbi2Io9hhiekP3e+srM/Ari6z2qB9KMt4nyfGNbM6t5WG8eBReT+24UdjZm/aMD8k
AsC7JtzwUQ/zj0w80esWwuy2tXvHBbKo7cZVTm2LPjwF6FoBFX8rKx59Nvr70xOdB6SONw4+pro/
KxiRRwqHTGZeudUxiZO947Fl3M6y/65ABz3Ug/zRL4rssBTFjkWig323uXSxiBj71w/2G/pfDnMH
ExbzOtpQIe7rVd1KtW6Kc/M6whUlSAbShZOawRnQ+tn2aan8zq7RQmUoD1RzJG9c5KhQx2qlZEva
Z9zts4HUNd4UvP8JwIx5fB3pxZ6E4tuu0j1byUyGkpTzFiQKEZxqByt5xEQ698jd7Lz88iboyWsG
dcLHdx8ldfrgNn6TBN5VJqDnTYwe6BsQ2tyVb+0AanboDXntQ+LdDMRsIWJONy1CKF6aQZ8r3b7j
ymDhFHJ3wjkJyJ8vGoMZpN8vBjCeB7MFyzqHAUzHDwH5Tp+qEJiulh0TlZi/2NErQgCbmAAuKBqF
Rd2dioooD8s5GIGBf74Lfzc8AcjsWOvRwRJZHABJIoQJrnLVHmq/2ZJSQ1LxjHmRPyAltU/IAVGq
KLFidWPGLEMjJqQ6CPot3Onl1vHMLlQ9u2FRmqXZmWu1OcR99mDi+d5HxKvD6oE1JI4ZA97Mn09u
XudVIqJSXqcQjUUcR4e3ez3v23CXatmXIbF6UJDIVhBUqUJ8tfOQEMhEOROlBQJWBaNqGf6T1sc2
EvT6tx4a4sClVLE+HgNjQBOBPW6J1ONyW9d1XdDA4EbQnQ8hty66VJpPITw1K9JNsXwhSMYK14kn
OCy4823ohry3cp1kdkxM7BUZF1Gt4DFRuSIz7yr70RjnL9edY7IaNODpLf7Bu89Ej4deGhHqN+pK
G/buusd7js0xAb1ha+R+RfqDR1m82x/zNfC70ciDMJfvCkvw+2gvaimv0o4i5jJpv5bN3sDObzkf
OoPBupYMAYjZn+kkufENkXtwcJEFqsFn1i+sA4hW/ndb9rdqF30rk02DY18wefvz2UhN22jIZpJX
reNUbzjZdOlQZfv6CxOOZFUXTY86wPDX5cQCnkyjra6utDGyvCzJ4W/Gly5XPTMvFE+afeeajWOT
wLAZGOoDEfKwjBTbfLzS0BKTV5xw/FvItK8OSat9LzDxhIN8wDN7b+Tjo2azwtjJ0flz3euR8j7Q
ptZM5JWbVmxEhflFGudcId560a6smAQQmmuNxUYU82vj9F9QbHcrOqCbPj7aOKDvfj/G4fNdKm4M
LHjX7hc9tjPMkdRbeUWc72XOpBxGQzm1VYfKMbKGtdk6wS1DDJK07aat+u1cjD/sMEVj7zj5phrS
s5MHidtPeewCt6yOxJJdNRk9x20+7vPoqbIGYGtdZi3Ume61xmIR5+LsazoNCuINz0iS4sSGZaAs
zlYIdqF7LRKxbpwvWqo6K6vCLBLEHUIhmzos0sebPrBfNtP65MBksgLHXqudU+JqjX8icRgAaMLE
5w6JaihwQ1R4/Nami5n2rCK/XfnCxjfT81syomYzHjAvUbBpuBpRjbSGpNxostkC3IdYVobFnolq
sB5SDYGEOuHRtae9SjbsMAJnSgy20GNGYEiN6yJCVXzAsYwPrJg26iwZpcYO4nWwr3w0y2Ch4r1O
w50T1qRaRkm6baFEzwsxoCpbMnrai56p/blv5Xdcd+V2yWHyCr9BLTXqv5qgh3WvpMWhlTmtfVgR
C5awwBotlwyL4VShCQXtDvbIcWb6xE54LIAlcboROAVOrRWwS4XDXWGxxRBpNwgMu4rMEBs5/kd+
D4+Kkw/TSIcdQr6tXZO7PoezggNDNNsq6o9ISdlARaZ16atzbWQvdOXW0clreJSVue6yKgVbnRzV
OMg3RMbwgCiwYrKwKNxKL9JDm6SYHwJhgZstjLX+2Q9eJ1/etI5fOGba4nXOOoNw/dMZfv0fYeex
HDmyJdEvghm02EKkFiSLLFZxA2MpaCCgAgh8/TvJWc1bzGzarK0Fi5lAxBXux03GGJ3bjk9qYMuO
Wuu5MzorLm2i3TLJS4Mf6GdXqH2+qWOgz5e2TPXDYzdqbZ6i1n0oJCJj9ZsPj0alDnA7Dtr0SOIF
pjiZHtSttYg7YzLPj8SZXZs6Z7GWGmu+Hk1/ubwSL1IflGzum1lmoWOnT7Uo7f2KCjfx++rgKVxT
3tA7CZR3RS3cgEBpSblsq59z/+ZYn2OaFt8GdF4ELeEoQ6cVot4TH0VtmLvAGTgJSL2HL7jQFtq8
JfmI9SrNdAHPHSlxsEKIkKg5Y3xxpbDeRc13DCAwWkTvXcsUWUNOjJOp1W6oFxUiWEl4VZvzFXnv
/rj6l6lsfxKPF0SrtjS71DL/yVwhk9HHTxTC/WHt5J9N4BCrKrhfAfdsDC2bZVCat7sO/X0oyTE9
6Ggg97xp0NjSaC57Ej0rdUjzTsbTIO/BgJqoRM//jPrSwiHt/F0rfgsbek/CdBH/lI/oua6dZJkM
6yE0MfbpyxwMXUSdn73Majp5tecllsG6x4+rBv6qUfXeUwF4MuxNuZPAJa4Z+cdhTzeTOJWbUKg1
x2Zyb3xl2YujF1cjKOm1lnHCAKQTzRtY8ZcYgSA/jSsL97bWjc1Bm+pPw12WZPPNOjYsntPJrEO7
AaU4Q8Xil+4fkrp0xP7SPhwUQ8g5Lm7+vIojzI+Wzegc+9amfgYz50/nXX1/3fsbeKqNsJYEIdty
F6pD7W7nG8tUhmmZr7+MnW6DN130kzP2Y+QO4xxB2jVPyqe/tA0b0J5cPqmSm924mLjVFoI4xBCk
576JgyFv7oGZ1uj7eFIyd0XpEKTBIVhSThGWBiRX1o+QGQ0ofNMfcl+YoLTBCoFO+xR2yQ6maHVS
d0YVd2UmTtMvBVYGSCNW1SpYPkvHHXed8+CVoXzp1+CaZ3Zig1s8g+wixCjvE3/FSCV4OM9q8TZW
Y4LzptG9CIG2iP3CtPbV5pGc+Bg+TuUPCx7wOe9qsbM8JI3s7lVooMaLaRrepaFrx7ojKbDbmnXn
WtnNfATUQX9bOHtZynSr+dvdagGg3vlnoUu/1GrNd6JZuB5m7dPqWG5W0p1ZK6ULxNVwXM33Ci82
HAAjEk5nXIdxOXzJzzynfxldeIJTTgB3kdWk7xgVxDOrjrxuMMKU4j/ChdCEQd+Pz97KfPbxlDri
iuYOj6uZ4hOux1O6kmbUjS7p5Kkar56EyZGrfV2MzY4hDq13bj+Sj8/m1K3HxeH4MrusBiNU3kng
ZdHFZPrYd6Z+cDLj3az9/tTNwI/1mqBCVswn32zKS7cO3yZ9sflR6cWS8FnbQeSJTxRI7Bl83t5I
aeoL8UdKonDIAf2teZSooNUQ/RlDGWN/gEzt9zCqHdZDQ2szz6qCsBzhsBlM3u41wR9hYCn2YOvX
TSIqJMT1dphQrkzELyS554mLD+ORBGjV4S1s+wRCJzbLnJK7HtP15M/g8NNxvSg6GOg033wk2vdg
5gxToHSix5dN6B2YZ9cNEm2Uv0k3hga4ictWNM/roqakkYBXNYwou4CBttSGnvULvGpNy3aTPktk
mE2xGxszSx4ab4r6IY/VgqzNsSqAknN3NGggLmZf6ria0QY57Ms6qYkDTF2xI2D6ZesCPj6v+rAa
RjWjp8U6FfgFDMwtW+WeAAoCu7YerVOZP9UwGCJ/I9PM7QsmqRM4S7+D8MFa0FQDilq3DHvHvVlG
rR8bwzg17kyqr2aeFTOROFAOMS9Of6L1Xu913x0U/e1uNuFEa1ZQ7CmlmkSDHg0WUquiarbPgqTr
C6NuPlwfgmRWE/5EXhK1zFJdHAUiTWyFkZQ1BDxvM+/p4CMbq1cbcJ2W4jZyf+OIDk55j6kH5cWZ
MLn5AN3nHmi5cdr4Dg5q8ZHVjV538SzR32RVISsOUi0yGfc/lvEOknJD7DXDfv/SabbGoo6awex/
gAeSyDWbTp32uwQSeumE+S4roRPBZquwqiZKG53OsyiyPbsWTgjNFIeuWjVGYEYY3JbBcl9S3zla
ZrdcDWAONMqoBsG8/tX71L715jdSfsdzTx1y2bIFmRrQMWma2mEa+xdgpeV5cVIIg9rz9ghyV9I9
4ekCJtsJJ0zrXIv6Bn++J7b54uXbz9ydxf7r73TvO7M8dRS5sV9xqpycXrzYPFO7ZlLmybeqs2iE
OBoQKQ4EvV5TIHbn2oFGKpaOD6cYTrYiZ1gWPJ7kL//xKyJtSz37RxKTGac68GQXJU3cFYypKA4/
jCb4ORM7m5Rlb93z2S+iLge99HVxrJxRpqwfk7ZCi+GGe9d8/pOZYAH6QOjhQE7JkXf2in/yrUDu
GlYzX/iU47KvRI2ZkiuJqjXLTLgrEpY0XLmDZ03PwES//uy21lqUhxrmH1W4iUaI8q6xsGXY5nbt
KWOHzAn7MjWP4I/Ky/y4p3jwD9j23eMXtCeodSiG0wx2YbZq8CudxpurkwzAWTCuK45CqpfWG48t
tEDTBl9YBFUH4Lp9aO0ZEJdT/4IOyz25OUNtt8asbJZj3OWLPOl6xprP7uW17vMTBp7h7kCB7RfZ
fltyM5Kd3SWaq1Nh5612EO02MM7S+gTnWoHeoq5wakEj1dijCX03Fnw8qeMRn20kTJon6s/ntS68
o1bmRLVMlgqLbMz3Yz8c2QM5yTYzEBjMPakH8NQ2k7NxtX91quTKRfth9RiPRRVQehv4skt+Kkjx
6Zc92VOEDvtnZmfA7TTekKAKzopm77LpLcTInu3L2KrrKE2L1aKp35T9lPrefJ/1bDp39nrWpY1M
MJteU9Fif+35S+o6zMO8bw2bt/2EZoEn+jFbpnKH+WzyQ2fJb7cCOL8oMoGSLNXog62WLU9tGASV
bk+d6lhOcLVTbaztTlv8PjRRyl6oOAjhgdqrDKgpwXKW29ScFmIAIkI6VGKm1DHZdA/YQcejvv5K
s37dp9JpwuWxc7HK0QuXYeEZd3RwQUtzH0b35bECuWo4a8Kvv3i56+FmIoELc6WR4C0kBCFIb/MD
FqClwxnMEC2BixSr0HHI9VZkLGA+1GKitRkt54iTDAavxWvtbiLsJfhA3R1eWesQwdlCuvYZ9RWl
/p2f3J2DZWSxMz3iSGsrylXTMlHPCeIIvDRqCS8wM3ILCH0m4SLID5hftBCeH4uX5sMO4rIeLM6Z
oA4dqz4yMVahyQe/I/LxnvMhnvPKrJO5dJ8YVA9XaQcGGgVlhtz4/mXLu2sO1YUyvP3pGdmvJpzx
wIFF7X5UQpINHOQi3AbAZ4EzMui7FAMqe89sutugM2Zbtyy2+k90MGNo2kKcjGyh8gZp7tXVVbrL
z8CYvvJYHtnsfbkXwWNLJ9Mu6QhLjvt1IE5OUaM79BLQf90TdjJ5A5SRhbIwiPOtO8Fahwu/2DC3
ukTr7aaMK0DNOFLdxW1/LE1zNYeQSu8u7Jlx9myx95d/JaNbo5uNvxPjn5VlYFSNmEwzp8wPpZlp
0CGnl1xm7rnYZEEmuxWlqnVChaBa67hR04AqvSj9Oz90L4zFOfcpZWlT87C0bdA+uQ2PFNxkPXFN
LrwSySdReTCTg3L8pPtKIRS7K+Jt7WjL+c1R7rCrAFZFwhC4TnVxKvMW9dMo7yIbs2eIYlOMBkHn
Yi1f5x78rpA2VCBpNHcvo6t2Tb4VZtV+bDWBGeHn1neonUCEZY4EyNAS2L4iW7CMzTgEJobCKXAO
pUsvm3vD1Sx9872n0sqdbjdolXkJKA1vywSIJA3a0OOOfFsQuNK+/xEYuP4ujAco9vN47XyeDp9z
YWIJeJwe2JreYChbGsnoBcOLMOdd3y3BbhE2AX79xmB2NV5G7ZHy6Pbv9BPy6hC2hXdHwD5Y/CzO
9NZkOe7T0PqkCzam/aEWy9jjIQti/kMV0dQwdrGnIvoKYWL8Q6SAZC1cPJjFtkvKKCGN7Z6zjU15
Zdn7hkDGpJyRiA9NcQhK2Z4ZKcbDRvsLqp69ountc0pbJMyDPDUkNkazK4dE1vnJRDV7AVGn9gPt
9gzcgukPPRQUr50edFrkaQWZtavb7lNWGVFTFim8Frs+1AR0RORzowtR5nRMtf4yoJGOat+UT6Z/
s3JzvHtEoZ+9Ybiwhu0Sg7CJIfuTl9R846Ijf5mD8jpkR8u/9HLT0Wm1zEMC4+oYrb7TvZkDjuAe
lW/rjQlAGpqVmgmOKuPgUX+WmabfOZGwEFfempBvwi+cDegnHX9Xrx23Q6nIFV0NdXSIGyCAhMvK
0oq91XTZbiBhNBKUlDAsjWd+gfwwUiUcUNX9nFN7fLL6IR6YvF9Mf/iLFUq9BQ3Aq0rsq0dNZJAq
vNICgVbf7G8azXucNemzYeuMaybdeJZy4vmfIFp8gTwB+6ho9QLJuB7zmpvaf+YZW23LUi4atgdJ
w2B3urJYfOo8cE72WHuJl6p/hV8GSbuILXHQ0O+8gW+iXRpyFop5vHUMo8ZOumGOa2CvWI3Gkw0b
oRzz94mdo74ZD7YekGosbh4cRf2pLDRKFaPu7zhSmNLVg9yTcs9nPDHTzwm3diU7H28tX13nx4x1
PiJ0YNhhsHxv7XS6YvP+jfpsz45nea7Sd4wZoNVbVNgucYo5/yTISbzTXfUvE86KJ8hUSQ8gUVLO
PqN8WTfynqbWfO9segLTeNPJKMS8Lhvm+7ZQ6uZ+dK7bHIy+WA+EzFas8oM9vKv1GUbI8uJ17XJk
v65OWlbFtpcVO0NlDyfTz4GQnVsppm6f9+1vZpjWeRjTj4lg8V948/rQpTo7aWMqd7p1d8jSfJpH
V12GIbggnJue56BKjJbgAqf23HDrbP09RWoSNJp1MU3zqszUvzTbI6kNpWuett0l2EBFN0XuorrM
qXGyQuwnHPzsh1fCqQEMb2JMk0FPFfnVFqErbh2LFC9OAaQhtgv925e/q85jHZ5iglArCJ3e/2wU
UuqFjGNFY53l8l+6jIACV0vuMY8gA62Aq7PoDbNqo8oQmoc3aSeWobhOYIRWCsXIhBBxEYoAKSGy
H1o6akfXe7SZwnOOC+4ymEi+fgbqp2CoXN2ujnoK6pudg4ZHFVLu9FI85YS1E5wBhRs9wNu2Nn+n
id8LiASeeehxTDWCfS2zXcNsvk89GUqJwEHTyO3Lb0sw5Wzj5cEpTXFH3lOHZjDvcwZBFyZsXURX
0yI9L9iFugLDuMYIFn30cnV8AcGLKmVm/DaD3up0F5glYgii+nb9nC1n9AbvZTH2MXC9YdOxBT0q
f/MOMvgMQZks8cx7BknV4rsLvhsrxhPX06vr1DfO0VbTt4Xf4r65iAP6soKdiFZ5nzZsOfN5wFy3
tfXBHTMkt133Zi34oJoCVPSa60+doFfEGmPTeHooo92ljqyNjZafbxRNZc0MWa2/uCGd61xdN8QG
0YDLC/7MWjCqIYEvmyyUgs3qAWTHHKOXgGV5wuF6Eh471qEPAWGYNzx9RkmSkJ3yuK+SsshJjzL1
wlJZnLAe20oSdtJYLriGg9JjENgYRIAuqPhVwbhLFPtO5jVftrdyBZBWCWg9CwPGc6eUoBAgCuwX
SGszcMPseh4zJdg01atPgQPUl/jbLqlGVKRE5mKKm+pxVymp00C283E2Ngvgv1wQS2D6oS9gvZPf
kA5sdExZtlsyvsSuI/59Cqpv1WS1iY2RcVys6rhtHbAAj6GDLYLz7M1jnFYex+Vcb/sZAnQrtlvH
T4wdj3gp8rcRgDHCoEt4XKkzNpL9AkXKq3TKOWclrqMlSHItsTuhHv8UCvQW5kntWAQGYQ8OG+6K
1iO0l+4CapdsWMSFvjUsT8PU1weW9mQpMuPeu/P0rUpT7RxMVvb81WJb0/BAAfC6aMvAhMyp2+fJ
gXkhrGmPJIZPVDNfIPfjUJ3ZbRi5R/rVsG4xRlEvHpccbLKyLdxpw7SfS47CgmQK8h0BA4P9uPLy
fxdNtdMmiwRJskIZVVfHxf5XWdA7rOUTUaQTEw5R3OhW191X6+d45NaOooC0DS8ulKoK7nT/e+H0
oEpA9sS88iAnuuHJUv7v1EwrPnHD/aETw7C2L9pIE+zjmghBU+TH2lx/62ZXndsVx3epOfaORLXv
GDysS7r8Hjy7I1LaYTfdkGjgPwYWEkQHQ1ITi6de908ZjRNiu2FzbjiWpl1J6BpDR9JSStf7ESwB
dPVpQKq3jix4u57lB9PDs7s6U5KRwE5D1gJEaOv3Yjt0ypmeFCSIo6XqPzqDiciDNoSxGtpyqobs
PhSI6jFPuwcxScij9pZQ3XY0oDopvd02hu3a+jebsbZA+r8DuqpTzMPdKpbuuGGPY50/zJfc9m/G
trVR2tOnytHcdlVFhg28/1hUFiyx9qw80p9JH4nLtDvIJnhzXYFpd9jW/3GuCoJ/BsndYUgexakn
QJzwj4KNEHhyoux4GYwnyyhw4AZE3ZZC44o0IGAGXCWlh+odivRtgFVy0Jyet9yYf3Cfc/wKGw6A
Vj8bq3CJQ1q8w6I9gPbm7uvhpYyevHG+En6x14T9gFlvzhlckJsIV8VFaVg/m8278y+JBAYsRHt0
UaE7Q69pfIJ2p7cSMtDZN/w8VJ0XO8uUJxbjaeh9srsM+YQtlCm7xU6DSZ/aGISUP7ALz2RBwQwK
sDIQDh+tBqX90CLQQt20xKnlHWy8vAShTM1+SDMWZgxVDp5cZz43hQ3RNdhvEjemafXfAcrPsdXV
j0nX/RdOKTZb5R41qn1kj7pEMy8e86uKSGxi8piqE8xczVq0OcTzrlpTx+RQSnhjg7OHV2vTWVw8
qD+I5ezXzmtUqFjmHgyjurrK+ge9oYvtUcyJP5orrGvdhXz+byEVLmtd0l1ICYwosXcDK9LvoBre
lO+V19FD5AHe/TSsDZHSNSi+NLA4PCRJrma+5vsmcFMy7Dd8CMbdT+tXH1jyeYBtQ7pO/lt2YoxN
56EDYp9V6P1tcBjHWy4z/nKk+q4Hv48GLwATUpeXafHEoU1hYdPFVaeK2SFGRM744RGiAmXu4Xwq
nFjSW4XjuOZXSzQXVM7nYAi6fZOT/VenAFJUK6znUqSf7NsFbKSLG5Au8zUN6ldssKB5ggjHw3Kp
+Cid3AbH4wxbpKHHj2Vn6AccGp9rCYHU7vcp582+Kgh4G/Hp07LDcXOrhYrFdruItLLx3FDCU4r0
XLvFTHXUwy/WTETudQ8IQXVgfbZg7k9DBSrRljnDCZvM0cZeBaKacFjJ67TZfO9I/IXmxyd9aqfZ
wpQLK6aBkoUTvt1CfVyy02C4nz0BvYfJNxAoaRbLDHi77EsC4pvlh73NxUP/9CsjXkEuuran3OhP
RYWNdWEh8yy3ur1k37ve49o1/k32P4B8+oth0Y+W/cw3pTDfYAP9YI8+H5ZKglYc1MVTFiTMYgV6
605/qP2XqKMli3UUD6lm/8ROd02dP6KdJKFTFLiN7x0Q7LGzDFYbEV9f85AW516067dA5zGK2Lm0
tyBvVjD1HDCrKR9swpW7ZZ2vKV1qpRbwqfWalL3hkKS1xNkmlog6faACtn4hE+LrLpR/M/2eiW4h
aYqZitUlRFqvH5jbfW98c8X53TsYgMthZ0qGPdoaEB3r46zq2vZDrGKIJXMgBaVb5XOdGFhuzCkn
zq/CoOluxXJ+KJTcrtktrsQqNmjjrhTueyGYnpkARLlAVNiN/ufUQa5PVbBT+nzzAID+EKfFhfiw
pLZMvnRyKNTIQ5YwhkVDZrbSB6oRWyRsdF/dBTu5Ic39DDwiWnKn2htZALxbDz4Nu50u6cb3NJaF
nmzprXv4BxGw8huDpoiFRsj6agr9jqo2fHBT401moM+r8WMu9BroLMbDGXVvQHwjQXHLARbPzC7J
JN5JUeKziqOIlDmRE0hLQ2zKwIBJ1QyFSfQJuckyUmvwD/70lkB+hgbf13/BLLwv+n22PI83FCYu
L7HJCy8lr2lQ7utGHq1ioBgx5xeA9qDHCAkJzeGazQv6AtOn/5pGnX52wLUjoMuoNvtdPUIGaoPi
MfhKaHaZ928A49rHJhubFzswVT97ZvCHeJX3YlrzpKHKGpSWxH65TYlVp8egAeg16hgUhnzRXjsH
0fP2oAGUl8ZnH9fXBEbrW3bSqme0ylyZbV+cfP/fmD9Qgun6uwfM2tf2U9N5FaHYFYWhBhsfWybm
3T92ZeFCS5tuT07Yh7VWL/Rr7cEv7Slecvt7oAruVAsuk4S3FrtYQZJMwjUonYw0uLLpznbHiq0S
/tkc/wEpzPb6yiGm96JD/BSovW/0L5ZEiBKAXzls+PfPKa7scE15rsFovWUF8WwW1o1wYocbfqnr
t7kzdsTV4AZ9KF0eZ7nerDreHVaWASg5BIseI/btbHasyrO5KsCKw1V3WK0/FSgf7HW+l0tN1Gfj
vNaMK1ESzsQePtDqvkDMrbF+3Tm95rK5XrZDZea3fEytJ+RtlE1Dm543OTAK0hVpWQUnwigxt+rC
s8JVs7R75TS4gHJYunl1VSCxDk1LfF/jDfq70zXfct/B/bFlT5nBkFDLqfVmEhA3T9RM3K3iuOmc
uAWxp5HLz4y/JPgDsUWYeyST9Xk91n0RxDVLkhASNgNYap6D26UORe28Jm1rHfR2sl6KOzknz9MU
DDfPr5POc0wicrKfttCM2NxyAm/bWzMQzshbvkUKwYpgL3z28pTJVaXYwwmyn9n3I//zzjh+nZPM
AE70aD4Y2Wlv6Wj9Mf3pPshe7Thl6fLGwX+1JrxkYtCizOZqaZ3ZCNUgp73RuDc3Tfs/jftjW7T2
Xfu2BC7vVW7/4c0HOJoXgXmsRfHs+RhLSCH/Mqagc/o+umcLNX/tre2HzQMcD0eSIqZjxlg6sTqc
q4QdkU8z0lZqRKEsE6wRtNWiCHhSH24jzYiqXrGd1yYbyazIuRLW29xiV6kr/4N83jTm+3zv0XYx
PS7xLoXzw3T19ahp2cqeOs33Esny934r0ZCRzxvCh1poSgg3r2T6vIpNw/PwyB4k1omSInQ7d4kL
JIdMJLHHE8j+mlWTPFF8PGu68pKCcGjd74l1smwiSEjg3jlO+qNmLpOMxCBxRj04q5VJ3TrU9dH0
ygOHHg23N8tzRnhVNNqZxXJYJn7W1jsnS6t96bpvOBLSxHBXdoW0VVFqbf6xNtSr8gPChzIcIKtu
JNwcbQh1ns1Pul20wL2uqmGp08BGzZV7Q7KK2V/6C5ozNZzqwqHoAPlIT5KDNcaga/nrHR3S9Cqy
9GoSRoC2bK3PRl10p9nUysio7EM+usPP1mGsvEn7m8mM+8Totkn6Va4R5lsVtaOsX75SJhtCghxh
k2WsRJ+gfHBQjHCV2x9wgtnC0EMnFrqeUzYEpxlnwTPKfl3Nb3mwtPeUfl5Xw9U3u+4otZHaehjp
oREE9elGogLFVORNY3117Qw/5+oDB++a6Z6aBzSqHP5D58fGSFAU2O3pbozqc+vM5TDPuyXQTYYi
5HCMbn0TE+N6FgA4lEoI0EQdrmFfUyojoB4TT/4ErGC+bC6WlCYXkSA6j81g5xw0jW3hmLbgUOwn
k9CEAxhpPdSHh0QC7Zx3rKriKdWIeMzlsOysUTNvBgUPHYbtR4VO5GBmX3u02OcZ2Ewop+lYpAIN
HyVYXEoV7NuM84rM5gl1fzg6TndoW+YPnbGAcVzBADg6cib5aRet8aZG5rw0H/Dv8F5b36r6R4Ay
98luMpfkg5HZK8xWOejWDV4CeIrG6XeuIQQY+/wwO0RvNk62w9T4qRHZdsedo4tS3XDZnkcPgI2u
5a8Vfqu7/vhIfUOcc59mzW+bIwbG9bYt5g3Sk33qK7Lsy63bUa8Zl8Vz47oli8HTli2qcPkcyL0k
kCllBtjYukVKBKDcCtZRyIgKJF/enKCwXItABseKI6ixej2ZcrKbTObTEKjMH+OmiiPxZ31CTDbB
PW3FNWcj2F70LXge7asjWIGwXqcTLO2/sHK7uCP9j8XCICNXU8wc1lqB57WbHVrCI2lApMjp09HR
OJOrrn/F7Lpze1PxnFRvpaCoTGXTkMMxRF0w/dFr9b3RJ7IGVLEcVE+yq8+Ag93poSDj68ljAJwh
uT9PYn5rnKkHmcDxJcph3FE37TFg7ksWJzs8ihmKjtEkxbMt7gU5ZyiF+ueWu5mKaPwYJ4NBbQUR
qKO7rfHdJHq/Uq5vyj2BO3wdbIAjwVAGIZb8G8KqhMVV/v+pdB8a6/+t7cdwREQR+U+Bj93uv7T9
rb5Ynlwy+5mM4f4shh+DBzCpGnabGj/YxY9XOwCsAB85NjS2CMPact507jlvsNyMKMf/bzE0Q9X/
FuriekF6yFTE5A+EVPe/XMCtqJpsDYzyabuQX94masT3nU8lyeQmZyp84hYuRfVvaW1Ykwh9NqEb
e+ljjUgLedCR6aH2dNabU4OK02a+n8AXvxj/k6mtN7vCU/ax67rvwBXugzJq3mKGlGMrDyUgph1o
MS7XwR9eNItiLqe5ziF+7S1I7I5g14oJnlnqwPTQw2sZiV6A2udCl48zSK2kqTJx1/aqnvvQQCAg
PINwRWACYMUIWMMEcrQ9Rmf2zV9kem+0BWgqywPy7e+upY00JgBHXJmxLxUnb1ve6TXbi54T1z2i
gFlNiES6PRA9vLbljWkk/0lfrqFvg4dprV8B4/Ao74dit6FTQ2uQRSSTExJkMy9zg+1ozBV4edUo
VJXFeTBHXrEaIWy2jJcMbmy0LjRYfil3ECvyJ0UOrrZMI5OeRxZiO6rI1PNPR1MILNNBgqQZ96bR
MyZmzjeMRcXAkpmj9PN9URmoCcHVGOY4XZ3G2SJ7yfgQB2PjWFveK5ECRki/BXUzH5BKGvS4o5cs
4i/xaOgYbZKDbf97kJOmq5EWkmjSulGrIIJjy3PpWaFPWufvTFG+DK2VeIxU+cKXHxQq/1xsjncH
XBrrIXcHCoGZJkYwnYLFXzoS8hY00jNWEMwhhv7ksEkb/tk2V6e2/MaLVwLzZDNK9/xOzynitCh/
B8L75PMZLk5XmjtEUGTmmelf9ubPpAeme9+fqHsnq7mmw/dMAyJn6BnuE6dpUSjCBs68DpyL9u6y
MelNm2itkQJN/lp9PmI/JwMUlSNALXyNtcDCsUg1J9whHl9L/l3rcgqLzN3VBrVLlXavWdJ2QUqj
tBq71v2YWDo/U6yzE1urJ8Nr9gD6lx+OnPWwGjpAqtqDWhW3bSlv/ceQ9QBTMsT4nbIpi9xlw3G2
gmGOLJJR7kVmfDBSMpNsWn5QQI7HvkL81WwDZ0BZnSbf5H/7NtWvpt4t3w2HXXtKEGVhsPnMmDMe
mrxi61h018mbh7d61C5sxhCVoYO9EhED2KGcfgVd86wcbYWuDBDPTNP53Jr2vmZb9shGuqmHRZ59
XpoZf+GwLmfBXCncDDYLdrvRsDqN8W4tOTmL7cFZCRB8OA7y1Dq01Neh5TffdQuE4eYSwaGvP+Ts
sfqb3lwyvRNvxAzdwVWNIJ3gmNiSLjBvm8h/6XP+WpsX14dCa7N93vPNkOOm2Fa5DOfyBdEfr/fJ
Ett00joaI+QJx9Esf7MxI4yTsGIQcwwmHzp3YV+JzHBjE8NtsIFeTA3eNW2jT6pWg9Psj9FU6bWp
8LkqgWSteTiaraYhONIrY+PxdK3dyG6vipEe2kecE9PBLRRq0tl+ZVf52gYgcaHAbbeGBrpIjfJk
ccfyiFltBIzrtxksMpmCJzURiTmuO11X1OhLf8nWvZ6j1Zs9DTA+2Q7GzL6EfvtWat15JaYrKPst
oipe4sCfy5Cg8RnGl3tnLcUbN7D38pr0Ig23wf0mk8q0vZAMYGzMimb7wlcaxH42vovF3TfNtGuK
/htAB6wts2IaaYDA76zTqm8vDAhj17UcJl3beyVRrKNidAC9N8g6Jev/yYI71GLbiKaVf+AWi0s4
9fS3IkNp8OVRmmhJVw+Nx7LIkhbV+YvZPAuFoBL058ci2PHhXKrxdzNPFntU/pgwk1nvq/Tv2phb
1PkLgcVFtUuHClFyCb2VLWsdlzoBZ1aTYwXN6dRHE02wnT075hKcdJKgGKRjl52RCitmez8Z/lFx
WXvUG2RLO/6HW3Y4ensQBRVAaovJTx6Id6d3vnnuRFDRf8g6r+XGlWjJfhEigIJ/pfciKd8vCKm7
BVfwKLivnwWeM3Nu3HlhiCTEVkskUJU7cyX/dEZT/EqEu9HmGgslyFjFrq6tB4crooRlHQjU6irN
f1f6R6xB+8PsE2gZvcj1JFdMR0EPornvAPsOy7ZAiSO4smIfdsTufJzozpstzugZyt0lGfaJyij2
7eTn94yfKfFM3kJ5rS4S6xJJhspYuVZ8m9qIRsde7Zr+1MTMxn2L6wYsxy9287zDVPGVNOTzaGCY
7k23G3rjJW+zS5MXF4tuS4YxCgzVlE+rstH6XcS2DBVSLkj02xAhcOepPJzWOlPGCnLQhjWo2k50
16nMqPCk1BkTYpWs2XysBns8TnNDiVc0v/uBX3vEpw+rbnjtNXxD7IgWNaLvbK8ad24h1n7Ksnvk
NyWa4bM8lnr15WGu26ISXVK2yDhh/bU1JjCIIxIbSW1Tp7SOMlmAVWOLIkZ3Q3if8oCGGaarf7t5
EYLWCiJEn2Dfh9n3WARvUSlvkBq/YcJTDV7bkEr5nXaRGR4IQAZAYtjN17EAGYq2TO2hAuzoapde
q42N1esDGkQxHZO4TuGJeV+54yenMMc/PuD7qjX93tL4umPFo1iZHSi4YsaKO6+O4mucIPlk6Wis
8izBllu349JW3rqPS+QvyipWeL3CRWZV19poyb+FnwSCAjIZDBVjl2WE/hmZY7GF/78UHnE3J/XY
fNjrusDq3VW4IvLK1rYVg0RYg62+hsBFYTvSw8wbODn4KRaqTWnNrcN+IRog37Fr9Se31BVvUadZ
5p2uo3Ua5GDHi0gNej5Bn5tGmO5kyciQxVurlZ9FxMDdpooev+cR+6b5EnbiXFVMTAkD7EvD15dh
RLFtIr19Gvo7eirjZeV7H5aonVNVkiRFdUXyh8PtOgHVahTNAkPrw4VjvSdldlFOpO9x068Luni7
DCeI54fuTrKRxUd7ooY8PPZj+VHzhtpPzB/58+DqyOeQQQJxM1TOD+Fze8vKZYNeni/1vBs3k+Nt
/IDeM2ton9mE4dXHXABwCYHDCGmGshFcRnxD94bKoeXAyYOdr/06kmpfjqptCaUGEYpkec3HDLdj
fygsRElhZdW26btfTTE9M100UXNjA67VXydmDxsanKXyNNQX5thWizktQ993upSGhpDrhOtuFA6u
AHsN8Tg61jUnqMKbwKLkGL7s0MSp3N06rUXD9SKuyRFACmzexrJnAd3GiMZGg+Sn9GnjNC4Bhjpj
1qkr3JwTn9XypXVUsHcRXndjUG4pXPCXAZo2G+/h0vqKq1+LwBaOR6It2qYT8BUzcmZYtalBEsEb
XiO0UQb0ejhbXKhOwbSFNfFh9YQw/7tLKSKaKDsgeGDhJcdn7iK6w9hCtSzSlJRNgnxKczyTOMEo
mw6aNvExzvsjlp0at+E0L4K0MWCqlGRrStzzZSOCZc3uYamZ9rjEQnWdMIM9sSyDyvVhliYOvLyT
C0n9bWYkNKN3cynG2dSBD5h6+26gb8Al4I7WXg298F5xCaSbXgzJk7ApKaYHI9iSqNrM3rKVpoJs
bQ5scnnNgKS+Df16VXPZ3DT57GI0daZfgHEHFrHnnkGd3/LRzyKWeTHWy7BC+dKE/QbUeB9V3e8K
JcXupuSavIMEiPY9fXIsTH5gz1JqwqbD78ZDVjZ4QceG1NWwKeIgexrMIn/KmXDv27J7Y6dHrK/L
tXVTNNHJjoNtpKA5WIn9g28luSJ+lCC2sg/HK7eze3KFXoC8KnKub5OqOTVb+SnShb7KUOYXcYYJ
tEvMrcfZE4QjlbxMdfpj74S7CaL8yhBjuQFde2pBwbJQpFRNL1lrT7rrLrp0NwpNI4LyORCfxM9K
GUJm2uhabnskM08Qi262+RLNqbsFq6vWWfScZvH4FbVQb5yIdCyedpe/bXYcs+q5h++5o8HATnrr
qa1ljxgW4AqfdCC3gBPqcnRXkZE8VdC5ztVcvxwD417r0B2DUqOcgGYVbZIWKT95fPgPu84dsJW1
3w3x/zjs4tc+pdxXE+wLWuuuoltYw1oEwJPdZPFZlP4taBgSGyO0IYcp2cjMHRQnMy7ZFSQjjGhc
eoRPFk3Yp9vIgkQV+t/Z2JSbUgqiHYhZIiu/B04TpPlM1NLR5spdMDSK8s+oM2nuo3Z+iWbKtFSN
qPHYfBUnhJpcP7m/DCiKYDw6EWreJHTZFC52kAJHNqLZtSydDQvs6EIrGfnAyGJtYjjLFFMabmOE
UtZa7HfaXRRMJPKAO5OcqV5FZpaU2kefRcLSY6KcbRUJA5i1J39CmGljNZNpvIA9oKFvuH6xuk3N
taEHf8Iy4B9R/Y8u0nZPzefWJNK0CFnrQEj2UWAjk11h+VMYZrbpMHi5aZAufNV/dI35WTrhQbD6
lKZh7diua2zVy7PZ98QL+RW4sxBGOKM8Qp+tl96IfRyNYFjbXQoyObBuzVQG9zY3syXxjuVE+n8T
ksiBSYo8GEab1EpA09rRk4csxzmg+eoq65cbeeJF76vthNJvsqEWSfEturA89SinbGj/Om33jMxE
pTMQopXDFHVhh5O/HaFzsTgzPxPaQTF0g1FuO7fmV4zRzFf4ue5Udv7WGZYtah3imxaJnfDNfpdD
QqQowcICQvvLIMRiQrlgCnPMcd/gK8XbIvWDa/7CaxeeAyUxinlEKj1WTO8NxIlVgbiD6d9Zhxba
JXZ+ql5sVbPXfuw0WV9UDPys4F5k0cSIjOsrW61Lk3iHKLHUyRbMK7mALyOdpoBE2CWKBvGldCQ7
NpreUnf68klo0Zq5X45b95zbeYRUYfG2VpRzI9GMPYpNSuSUN/IY4orVroEY/swhig3IH8iYgIWK
UN8rNzQQZdxPApbtforw7U7Voq8c/zn48XKv3/Xo2wvdIJLaGHNjKsBPCvqKhVNSE6hb0LFshBfq
W4uV5phnXZOMwVqx80ZPLexhAMouDV4hwacMVZPOHLEJBiBI1Xz9rVgb8vm+QYZnqzLgo24m/6VI
sNEXEpMEodsFGGzsj27orUTkOHT+lu9+TusDnuRiUQ1QnuMi/oaTQaZQO4pRr9eDUuQ5RPyRcjKu
oshZ2Zn1mtRkRVrFWKJzq+ycS5AqplO9Y3zFBaGQB4I+cra22QSLYu44tqOp3w2bBEPxoq2c6CAh
esOvg5/Qawn2GmKVNr3ZnOCXng69UtD/sDD8EKHDukYC8x1Zj2JjyeI9lhZJB9Yv7YyRcpOp3sZe
sB+a7oN+kHZptmW1UiIQWyc1a9Z9U7LuPgIdDqiL6rKiZcBe+5g+1lll7iAtp09lZSHkNqxKKhJV
1ZyKDoa/papukVM8CzHodIOKDUCE4TxYv7Jo7FY+1svJYj89lLNnMJ0RS3m+px+Bs+M0HaRZLPWM
nh40LcBD/QlWY0ZiF7R5M1l/8QztuCSW98yCrq7l6K+5iMyl5ox3z+nNXRuZ91G89+VwGGylrevW
yxd44+XSL0fYi3p29AYuearShmXRckqn7oCo/0A6KWeux5rxw7YrDYzL9BuWQMWZNMg2bVM+MU5Y
mVHQYukoARsxxUbiKDDU47bAi8oJjsbiwB+ORi/VQf7DFJj7yEKSn4rR+cDyNxHtNXJ0/RCX7rCo
S68/RDM/PdObKyMb1LniJfUxtTVarS/bGl28cQcTrwKWY0SOS6TCBVXW/ALFEBwhAb45WMRR8UjE
KFNB1QdLM6jiZQrE05hqLziaKICK4mwtBFGucqJBc8D4sk/jMgSVcqyHSt8MMJxWsvgYO1gULfOE
WN1rUv2THl+Vmb60BWZArPGoUthhBQnPcHJWBHfivdfrV+lZW9X6+joqAHtMRTKX8lKzYLOYM6Hk
LPOSUFvnz5yLHnuHH+6oKXAwcJn60vWN+2hm/b7WQRXEGUN4x8oA5HbEo9PGcZbT7FJGvON0adBf
5JX60irwIORUDGTdCK9AvXbu+JQGMKSCTG4Tom1a3J9pMy9Xsl/3PldPu2IaMELKriJm8poR1qeR
fjPL0KydzKFIla3GNjMsN4gHqz5xfcyHnIJ7b7xZ0rprcVQv8UWww0TPJ95h/vQyTW+VP3zDLsaR
YbWL2HSb7YTh8hUHqFfnGByz4uCOqH5+QUdP5FefDh0sK5EDIrEqyrU1sMI7gqfMcyE7dDEzsAkO
0NT+9eXAm2wknVAUqJao4ElBbZl9LrWJEaROjDlQwSHte8p3/fjDaDFVTXKMFsrpqW/rB3ffZbyR
2EMrTc5BFNNdGpC2VsJwj1NmzC5e6+wqgZ8yIXthtJe8MMRT1oifvmYQZ/j5jnEPpxVw3hsLvntq
+y67Po3VW96uizLzdzCCOU0myZGMi3XqFFjTGqlsTvgs5n2OKs3ugO3yWInobiJ8Z3kXI93L+Ag1
Hqz8qYmUWGdK0/gjZJdYlT9CVcAxDMBPc4A3LfgUlj78fXysRyoF/1akqmtlRJxSumbNJ6Jc28HS
JtSbABzaIgXjFUVaSDP+KIaNYUNjme4Ri4toaSROYG9GNcNBGZhxuW8WnV9Pm04f9ibcJlxTNpgM
zslpxn+uSftLn6gXZPxVLHvSO6QhuXBBKi1fEpP+vwjtkc4BRhc9YWLNX7Uq+8mJu+48LSEryxWG
/4ThHeIeGkrgW+zMHPUD4WeDySvH3JralHoS3EZAadqofrcyK8HU6RSHKaga/Z8vUYiLg3MCl5ce
ZCiKQzLfiGH0Nk7qJkongTdUSw8D+MGUc3pIyYqxXvKrwpzBkD/OD+188/jK6mqXxkqNSubaIDbM
5nW+fTyn21gpQrf1+Mw+Hn088Dj28dV/L/U/nv7n+MdT/+Ol/r/X/u8neLzUf6/8z5H/vMp/T/3v
f+rx7f8c+njqfx//P3/qx7EtDTcbOeJDn38lpJn//eUEGS3JRVIKFtfOOqPzHtfl0D+5vdc/USN9
iLvcOvp6KWA1chFWZp9e/jsCu0FJ4dTX4xGGOtgFQB35x7aV+8djJLPmfrV82IXj6J8lZuDAcLsX
Zej9Cy1EOaSzFzc9ypiguAoRn6AUd0+Ob+3MlnLcZCLr60aF80rSTjCG7AltzndJeVQ7BjJ0rM93
OaGxZ+haArqwU18du9C3CaUd/z6ronI74SACMczB5kDSJcMQuH4cjA1D3xgaoN9/nh1RsxPU2M3j
bj7RIGYEeQPmgVe2LMtcS4V9/PFsYeD/NMDZb4NA55V1gy4C3rvbx8H4k/2VNZMjH/8FWqy4xDRa
CCqGH0MKn8JymTa7x/daZiNXoERMWhnYduDUIMHJcYveZSRNJjB99x1tN8Evu2Pt1p59zV7983Bk
lecEIYYIwpQwHmjinZ1CyHw8S1i7XGkyYbE4P5slzh9F7c7FKsr+7LfBRe8GxCOPTVcRavWLGolL
eWZvLx93C7M1LnnmXbVhrF9MVTcvHXXnYULPSFJrb5YfeMfBx3FvFWmx7FprIJrcE/QHx3NIfSc/
Nkn2u/Tt9I7fPdhm3aCtJSsquEiQhrFNVTO5zDZImWfBYhJZfXrcxZCCuVvTbhamfC8Yi5ciHBac
Uts7ymrxYuspJ3URWAeZzu1faUiwoxicE3Osyyhr6yZhZN1MEVSUE2MZfjwG9sa8udhPNlXo0KU2
H/e4KTJ6t9oUzfq/4/DR9OxSdbl/vNTjCVH7T03X6bQiJFGynKz7RLjjCsFOtKl7ECrm7Rw4iBmW
TxsLwlidHh83j6fiTv/3bqtnXyM2ECsSwVM8DfHaTqqI5kuLUS5+7DfSaCRVqy79RWvXZ5dp3gLi
AIuBpmgZk1vjRrkXVp1Eyf/fjUibBlLDfL8Nmn+fCTw2k9hnyg1ySH0Juz8KH965SazPoSaeBtje
Pk5xYAHaEKvIf9KpfyMcUk/XBJGKhjeie2NTb92iDW9pZQJW0krrWkj9kj/O/ZpFZ5d0DoxHglVJ
gHIJsWHaKZIH0mrdm4NH+UYIrtiLCazJ4zGjAIJgc8pZNNGY3AzD3UKlnc4Zv+Chx2WYublGlSo3
tRVWW80NZyIFRfMu/K/NkChGMWkyS4nznPKfL4uCcGrZdem6VeCkFJ7E0+OrxzGeTakprdMs1CMY
9UZ5HmGWP7Hw1a+PRxTzz4UXRu72cffxRO3TZ5AG+IUfj1muAT8jzbGKpnl+HazfuSeCy+OOI8f8
6rQO6Ue7z/G5csDj5pGENd3XNKnTJ28+KjdZvDXOi5daL0lZeBecOzWVYrhlbLLpZ60J61fSV5TE
UZ1MzL7KF9SMFzd/JtY2hAvGRHPOns3+fanZ4ZkP3V1EfnAvwUaskKK1VTRRIj6VQ452nMUnK4rR
4WKu/QO5FcASDmxBglBem+CpHryb8vxh1+m04QWMPj47Lf1oK62/RSNpTKYfbMoixhMYQ8cDU2sq
dJPxy+oDMm+azrZdLSMLrzcL478MHa5JVdX4IwnKdrWZPZeYH6kr1232NUn+/HhsjNtzJzAc9sTa
tjItchriq+mkjxpQrBxFLPI3TK7Nq6qLYpUxoXlzm57sGX6Jd8dHrnd7XDie6NcudrbT40ZvvH+/
+u8xKD7ZLmnVc14pjIyPJzp7phg4Ju59GpU2dPU2jPzB445e0yxCH3yQ6xryQyGg+qmWL+0E6TzF
XPc6jVrC0LI0d6Gl2bdAarAYw+nQYZoEudD6xRpCO62mKnmFdUNnK+3hoh6GH3tsv0xHEWIM/Rmp
L+NdRqJ9QwCGfeIT4RrsbG4i9lbbDrtxxKBfoCMt4dAZZ8j4wWFs/KMxiZOmT/HS8srnWLfWOM18
rHPOL6sz5ckG04nG1RhHkBn5edDCaN13/fSutU/oy1uuJAJPem76V2Bu9uBcH1/L+YHKNq6FNjjH
x0PEWzgmgRXl+Y61/e+xsXbLdUhbKQ4pvuvxhJFMOk17iEn/PeaOdQmwKf0sddI1pR67r4GUf2VM
6Nz2qQErVPNbM4jE9ygjdxV343YgTMEqNQ+fZrrL0oJnE2l5/pmb0Z/SZ2vfyXS4etL9O3oGDCxl
zIytrt9bdSehnLSczuCHTHqX31vXtl5qhd7BdvjN7UBstywrFuRTtDe7jyuIb9RCP57Ng5og6lSJ
LUYQeRbVAC3K5BKAZaBzuoMBOv8qVR+8TEVLuDS2hxM7Lm8X9fDkPIvL/cA04WmIVbrV2avAOvWd
/eSGct8Ozc7om2LLaj5DIJjJKbMhG4vboco79Z7Kmm1oZvV7Pc/YzfecHh9HoM1SnQyiWSejBYaq
HXexUYYvyra/pe/MnRUdU6Y4pAiSbpKjYTfOrfXwNuthGn9nTf/Xt3r33nl6dYgie1rXulN95eUG
7LqxMFoLz2w/nkO/Nz4MOzdo4TEJHmIcPhLzyxlRxvJ1imqgVEUt/5ZsfjGvpN9wvLG5o5lD7rHx
pAzIS7ItTqNDfW7ZURfrIBYtbYBJn2PkXDEDEDLJnDPD8+RnspvvwonE+8QombSqN14TAcfPbTT6
d8b2YuWx2pHrIDOmkLhD01CfBIovnZ2UPx1kjLrQ9as+G4fdMns29Nr5azMfoRvN+Cr8vlp2NqXz
upMkO912q30JA3ytSoXVK+CNKjAOYuGh/zGuyTW2Boa1RA77qarcvyz5zpkv60/+ljGyt98+KYvC
PdXxalDhs1tV27Q6yRukRf2lnfgJ/TjW730FrN4YaUASxRhgcik8JpuWT0ScHWGeFQgwLfFP/GjX
kn/4SKTapaukqZ6q1B43ftzCKgocuikC+hXRnmhZIOd19IuUvuwookOxjH8cpyHjMGinnAvkSYzY
x82y2j/uPR5/3DBp1U7/HaYi54tkc0cf9v/9zv8OiyCyMz8euMg2rv2SsTGvpqy/5/M9AElfpPPH
c28r+6WIRL00sSPuH3cpCoO2Xn5PTO8uBUnca9cDrlUFsMHHXamp8iqFrCisNK7ZfMTjoceT00yg
jxgY7WBQVNc+JexDordbVbCfkD8I+vc4mF8763lQSfMTa2LJBSn7XcWfRuHVm5FNP0EAu7uSt/+m
vwPfvm/+UXiw3azdlmNis50fr/T0+Yewv9j40gjMOvdihotkgZXTpuqY+TEcAo0Z1PzoP19yqYCu
QDpmM/mG2tsmrL25EeVNuH65BQMAqX++6w95tx4atMdIoGq5rCpuOJH7mxen5aIz7HH/32PE0r/V
4LqHaQz62+Px1IpuNpgGjA9cpJeoFjvpdeb58SR8xj/AWLLt5MGH7Pqme5O0SxwGslS03RXNpZTJ
aw9k6EkF42tAyH3lRc0vP/cpuvcz45TwiZoh9dx/3AAN5sFy9v5H5p/HIY/HA4+D9VZ5YArUucIV
dGS+jysu4NzLqmZY2KLrL/DBtHswOk98prPPQjE07TgVorFx18dfELAqxaagORlhRS8Zxv0Uh/eH
bTjy/xYZOkk3z9EGu74aSdmc89BwL6Da3kzP0F/12pdPqqhfKGkqX3qKKIghfyBvGefCBvcW0Ti9
TmYPswqj5Bak5r2sdOPYz/ceN8ko+f953QGyTUQDmMYyKpqTryXCJKXC7aG3MdMlRA/Z/dor1+YT
D0b/Wudj/G2UoFNCN2+f8kB9qNh0NmOuBt4D0noHDtctIIQfAzvO11UVHCwrHXZg2/1jYdvuFssr
K1IYd1AbZi+hB0m9y3ZI1Tf4G6R8qpdOt5mYh/2w7Rir/h48Bt+4Zft3x+yoK5jyZOvw76x1E6Sn
EVjq28qdd63e2CIoAkAbRc6pvalh/qjpy6XBo+EEefd8vB+pzRWWoV/qYcnCHNYVk/UE+67acB4b
15qHO8FFjXtiAlsfwyJAG4wr/2MyGQSITV7E3Y/W9euc/Sfe3uKL3gmf8lFgoNz0Q+wcOy3iRJRU
UN2K6Dq1IO2hpWVEi8wVAqT4DJ3y7Lh+e3MsGCCtUbLrE6X7Pip609Ou/sINYK7cScdxVQfmXSXZ
t7LvkRD63zijLsGyfmz5HIfetkylfTNw4AALmgk2FE4xd2UGUyXZri9Sa9lm+smjvGDTJR16KkLH
zg7Ul4t4dK4SCMNTvi0MT1GYG74Sc/mSlHyuJ7NmmdEGDNd9L1p1Zom3UmcnOniJ+D2ITzcdQz7N
KW+3yIiedQZ4Y9Jae/rq4ZWQJ70IEKuz+cN91zq+O62TYYMXuqaTnXEVtp1Vg1vjjwTWb3s5dKS+
xgpURe9V3XavsFDXftZpO/jhXEaw7soiQVoIMqZprLzfGlpz9m1HissmU0uQrASNWGq8qmG6hyQp
7LPvjb/Crvj0bCP6GCTRNsSygUJUwE9YDtuFRT38XyGfaey1YbcWGlv8G6bN5Nsydo1uaUc3zuIt
uXK8FFNXvjqIISvo6JyoBxMbQhuPu8xOzOchqj5YBXhfsBQwJI5j/USUBp2viRHxx+wUFBeArAho
VNve4yl2DvlQc0n00MPp/zOIlkjvrNNsa4j3LOXbgko0v0HTAXXtX7CZdffQivu1DyT5kLvhM8uy
5uQXjMMCfOg3LWO+axF1X1iEog6uziiZFs7pIlWzHUCYfRRhZeHD4KOFzi+2UTJVL4xaVloVkP4t
GmysqNkQE41gJYeRN2VSGossbbWT35krGTF4z8K75vfFLgzAnU2pRbo5Nt9lUX1MEv5ZFjHA1FR8
LD2WrnEnyM0EcA+SZPouwtI5ET0krlJEfHR6k5NpZlhrrfQFKivDvYxp6mHwB2z4yp4ObjQsGuVH
iyKt63dfxEedLpRF1ZLyEmSBLllLrMO2/mjGKL8m5GhSBrRhIrs+Vz7nhtYKvZsdBF+gXPhbuvq0
dHEv1uYg1mQfWSFllGX3IdeqmjwLeHR4su1PPIPqHjcOLAUCJu0J6Q9pyh8vpjAwEElz4xdGwHBW
g16qMCxiBfD3rvvm9F59ftxgi6W/Hh79UspKnQ0hwlUyTfbhcROYYQU2L++7hQhzvM9S/NEsu/pt
BV/pwAQ0yN2bKTX3Vs60+1FrzlxS1uM0R71itA2nEMF6pM1tIbUUajwF3sziS6x+bBMWru2D05oU
jv3aHHOQhUbB1QHstpCO/8kg/5skyLJWkf4axw2QKTa9197F0EnKZN3jU74lwD7XgIBzUEqWeaAO
ZUWa5yAyeaUV2HqLbQidowSfh0z6InXde4asCEHaANJRFSCDR7s/geUg/TSRJhe8G98SQ3EGSzz8
1n4E6ksvX3GPraoOVhMz/1cR4DBJ0UCSos8OZVc3cyEu090Zqqh0eA9BYXB5qndIYiS+RevdQaa8
RQaYVyesntoGFm3s4jRJA8NiVQziquPyg1O1sK6UzJhX054uWpGuTOEbL72sM4ZFqbhY7IcWXspC
TqTvugAyQofIotdSeYVxCHe9bnmP4Dy4TJNPurEl81VTHrnCoYup1JPdhSLjT8OcdBZjxkJrvnRl
J0db9f/eNBNXuhKmsLnw53LrakJkDUcmJYWU4Yejey9ZOpQLW4u7ZWwa1fVx04cp4M0UWrhLLcRB
skdbg81BFehqeUpF83fwCBGzeXK2taial0oZX+qpsBmSITAksOAF8zwc7dRbhXp/s1O/Ppox1qms
oiKNTEt0zPzu2ZR18mWkRbPAuQoAazSyXR0XchdlDQHOscw/1cBqwvHUne42El46oreFEF12pXOl
Oibdm17FclE0f4yhrn+VJMfQIXdFJOWlmm9UAgRJ1e1z9hYTxd93CZsOTG8wOaOn2oXWSiD+lHZd
9Wp1Fd0E/IWhR2dwnXTAtfwcuGcEjtUsWmSd9aeTmJMbAwF2BtA5oriMiLBn6pQ6KFqsEs42u893
YaSbMpHyaqIF6yNj8xYvr5htQFnKKBYDPOH62iCk5BoaYbpsndLAekX+KNYO2+ZD6pICxum3c6lr
e3zC2YmN6zCrWGjxqb9qfmWt6ZLdViXAD3Q8eeuSdcq+4Yh71j4mo/g9CpDxpQQehUwlDr0/rTqp
NppQw8lDBbiUs4fKd88htIll0sEb0/C6wSiJrk3JbzYZRLDSHgtROJIQVnDkNI0KzkRM8hJ7uRyt
4DxJ/TuJEx+FUeC/oKfDk3q0LkxGqg11tveq5VPJO4N6sJEcQtxWYp/aSt9wsvRlkiypt2QY7Wvp
pWra5wcHg2Uxuh8m787HKB53wUqvG/wCOQzD3tcqnPvVfIGDJAfdQG0tqb+k5KA2wkmcpSWNP1Ex
uluyIgi4tcRn2k7XAdfIObIy3kZBQ197ywIviMOdPeIBneZrLvlsxu85gH1Rf5GC5ldHMPDqeBRa
pBGvzDtoOJgIaesBiwNFkf5XE5WC/3IwPGkVJdqm5nULU2GJNbGEf8YJVCQr8yBtYnG/R027MWnX
rlNbvLk2K2USzcFCD2rx1jFwwwZkIwPU2Is9DQuugatmW5txuJortjrMQXsXru7GAOb4Dtz7mAYd
BUReuQf6+pM2tJKM/lS8thOxIbtwIT1YEqZCRLvRlLt/M2llz7nWD3tmsjS3V3aw1lzwvBgtS7dK
PuFxGPvRx1UrQ3Xyfce9Z24h7xiFkLYItg+DugDfHCHbYvBpAnAV3UgoCRljlWr8ZLlwTpMKu50Q
iLt8WuJ70w4E6PyaOmg8eAvNTNw3JbhAUHsH1ibHZsc61zlafsL2BQisLnP/QmLcv0SC5dBMBG3D
0v+FFf43wyI6G9iWVUraB531EQphfPKx2hLBA1v02HYYdZPc8BISoyvlm+mSfC14G2gQ6EsauNfj
gFshcutL0NI7rSXY2BvRkqCh/49LglzTH6K2WKDYR1KicClkcJ0cFnWVf+dTlj77sIwG0+ejRNXg
xmLXIdyzhS1R1tqvzBDaK8kVf4/Kv+gD/JCcnfE948JdEXAstz2fbuIR9Lo/bnrL2hlOd21pi9kl
M9M8jWmRkfZY7ovJfk4J1D2hX/0aQ7s5c73YJ00f7nCppKvKS9k4MHA9D5yulrjxDiNIIBKwzqEp
CR3gPAp3kTHD7NIBo8Rspatleo+bRD/U3WdDF9kXVk9kMmIcbFXGVZM0cGhLMbJaUeue4rpN5Tn2
Bv9YhVPJ/NGR3Q8d1iVKDpk3dNgV3QLxmP6W+KiNjOfHKf5tNmN1akYNkL4G0de27kFl1te4LQlO
wtULikoeeyN1DlFBVLsah+d2smAcYM99IhmP6jzoR+nJ9rNJYWDx+80XKUZWbP8/nN+IWenqs6/M
D5X7cu8qvz2h4dQnPNX6rtTH62PQM8RRti3JDZidbi21IQfq7Br9vpSAH3SITkE2fTm6mz0XXjJu
IACwZvTT+qBDKFtwlY/3ZAEwVgOjP5p6kl/p1i33bs/20vXxSOJ8aj2mNZ557M3aX5grLpFk+cnf
+g1MWEwQ2QhKeUhwtpU9kYfcN46lWQWnPqFKmFrBTeL7nxSwQlfF1LB+sI40ArmrKoOV1AtoliKF
dvaYvhF74RMh/fgUcZ6OaRp5EbV3cGvH2bZV0x1c2WAOH6Ff4uhZC+HKDUR9aJ9VbN/+D0nntRw3
kgXRL0IEgCq41/Zoy6YTpRcEyRFR8B4o4Ov3tPZhGTuz2tGoDepW3syTZDb+88rBO5aPpdy/v2UK
bzuoXFz//S1tBppnw2Manqg77gZH/amNHLpnvEznNCrMF07qJ95F9Wem5JEeHQIJQe9Wv4hGkY6D
tBT36kuo9rtPZfdus7FgOo/7S9L1wRE7ggvxFAuIUPETDJhH92psPLkwsNhDG4Bhcc1rS2W/Omm0
K9TSsJb1Ly8unV9T57egPUR5i5GHQiid9sEMcvtGTDkHgLc0HwRxrY5JCovfD1wY2Ju9+208MCmR
J4yXyKzoJSzUdOiHZbxT+TjdYwoZGlzaErMg3tv4ykNtejFFeinMpPydDxWBOkZg3uT8ZgCQwXcT
EV3O6/K9oDpwlVcGrt9xJ1urPGeTpUPPSuywNkbMXwAD6B0Ex/P4UQV5fxg8ltkb4YJ3diZQTmPV
/xKg9AG/CX1sbDw7NQ4fq2hQ04fqvzSP/k4seX91C00o7jAX0PlgfK26evkRsdxPQG1fZN9Zzykw
6UwPx6bzTZ5vpDi5EIju7tBgK/pWPmlHqltRPNbyY7STAUboxXGnS09IZONWluGu/MSNcKOJ+SPx
zVc6gKkCBbKp6ym5zG6vNlUliIKD8NoNgduuHBSYV6dLa04mUYdNAQYRG/9FaOR9nTvxO3ZOewvI
JoNhGNVrMyrJshiyeYYs+ZcTiU2sziYq1oBIRoLjKq51tR1jK7+QQvY3Gmb01q/KdFNOTnPOtdD3
IjcujYOwOSf+t2eokznX+QcZAxrhOiPfN4sBVKjRM67RKnlruRadLbZCwAk9hf+igFIbcP/xH24X
rtDE/aEexgn/NS/7XYWxFDKRxckWs4wICCBAmQ4GHp6SVjE1fy9Ts+ziRqSES9rlma6AVVnoCFHd
v+mImtcl4xlVJ920PFIJpDb6Fs4Ye786tuZfEzdqOCVNfQcisbPcbuQhSpazEeAIU7noPwMOsTpy
xHfst9BqMnhPvqbtBo3tXPYS0nYehEFjyLsXxXHYPN5jCBNwdFPKbyxncnfa7NS29Iwfs1HJHi+/
BzySmx6gvwnGJuRbDKNwQ25uEaRUd70ORrQuJrv5U7RP+ejEt4LrY2VgMCUIixwlR/R3MfN9KBt5
TPqhJE0jAZs/lorj8lUGnwMmi5NZFD/YTN0XPTmsvQAGgA2pd6ZtL5ulqYLQoNV45fOkYI/d+0dZ
9e/5nLbXpHE+JGPMWjLu3wajqA+eIx4yZ30xyEodAz8LLrPB1Wr0kj9KkgDVEGw20uROGmRmQWGp
baw7gN6bwWGHDdwSyXElvEGGuJGMsC7z3yWu/nNBB1NUq+A8J7jrUDo/wDvPHB1dsFMSxmeaxDTR
cttxHohNp+zDf7P6nNOdDNdYPf37kcKhP/mNfjB3XHTHpOJcSUDz9tawxg+CW1m5q4BCwxfddPEe
BQLDBE6Xbdd2Yg0QSWwNE7cBNnHwtJkkQ2s7rJm17+0WLpaMTzp+g5e//j/8usWL304wFUQkxalO
zjOr77PDOiPEI6GRXKvlkAoiZcLm3i9tG2WY4fzkRYO1o5SMOXROtqUa/ee4UPDNpuXsTIzHlX1a
Zs9m8sVaL0it7vOlovqv77rnscZ/ppWrT1mfHLMOoJw3Im8vBLshmRKFjYwjXmLvbdlCo94IYpu/
gsgM1cSFqu24Y0m8cr/qnK6XOMD95+ljaqfGMeBjuuYLd9OuTygH68Qqz5folMBSWYGueOCf/SWM
sDevsk22xA6RzEZvhq53j0RXL6PhTL9YwcNNl+siM4NbCQPrFUs/USU7IG7YiXMPoP9N/wzJVH73
fQZJENspsBOs+YVFLVuSu1AZ+PgW6X1RqQgXivPWHJ/NYeymfR68x62NqVQtWDuR2N8tKi7i3J6O
kZEWZ4Tb7PygEi31hUDxHNKg5B8mR4tTISEcNLLYUOlefzqdHdoaZOcwDiyF+uq7k0X131hWO2UV
JRNbkt3ioYn2KOEPwGgMMaqy40sACa3OpfteVUXJZu5xTSwWnsF5/z5ZxXnWmYkWBmYMPzEBXh7o
tjdD4fD1ay+Sv5jnNO71R+xa/hd5Qfve+cH7MILdqQexK1qaAaroJ2u4ibitei+i7NbmY72ZRk1F
QZS5+9T05BY836FxloCb8LIlZeSFNv7gAyAisRtrOz9JoGB5/z3kxMpzT4TgZGmBsLzP0h6DD9Kh
IIoIdZezn1/aWch7MHn/RWjIuQ1qrx3jYev6xKPQU/Nz44792o2yZmO06XK2IhIixCjW5mgUF+Xm
Xti4fxYkpBOjJKVGlco+Pbw3sNAtIEikf6eqip90XhzbKfmd+g49sCBT1oMfA88reNQAOWLS94P0
P23Ze7Zo9QGIf0vYPHQqF+qGywngtcXAk3VhAK3Taz+57nnIf9LHNoMYZ73GM4HfnsjjRbUfc2PB
NugQ03pT9rtlsKnn9PN9jNvrno318Ay8icWVWb1rI4MymQTdVsjg3aaQ870RuX9aSEbnTdS8zaPz
YbmufUVVe4IeVLMkpp0eUz277bGeT53CPFKfZ5tZMe4WFZqpl73VTTasosS6z01GH04nvY8yJ58V
G8vzzC5jX+aec8yIcK/AEIMpbqRx1dH4VgOrpsurE+96Dmaus918Fu7DeFg7UA3E0q0j1013mXhU
Itku3QC+uV4+eCWz0JiN8TVTIPGwD9/NiU+/x7PsxCWs2SsXtA7hmXPaZ3ozyRoS3wQzeF6k81Qu
4sN/YKn7qjZPeKSc2IleNXENihj6nQ/859iNdfe0aFTnpQvIs5XW0c0j6yMFRonn4gkbFzUr6ZN0
+/ozTklZjzErlohU1rVZZjLpWIaxA1GB5AQ5nwPAHl1s+EzF2aGZgC97JIinGLwBK6Jtltpm6HVs
eVRDRqD1gnfCtyRGTfOUOA5X5JL+eAMG0KHO88+UtqUzlddbgK+49vikvY8pifnGb/D02wmErrG+
aiSILFP+c1m69Z4JRm60m929wnXu5Hs9MgZueoqaWr25PZ2L9jsDnHk3vA4BcgC9V7Zil0aZviUW
qg9lQNs2M2lgJHt6nZkLV6hp/YX0HRcTjHp9pthyKG9TNfLVi43hYKleUEPtfDXTT66zi6UU+Z8a
bIKVYu32PSpZBh7RTylo0V0daZrMXVhq7hhwk3xMn0vhmKCr+BFYQKmCtt6PRkSglBajFwePPI7v
mV7QOPqJYMkce2r17kOncU0VPbg9jCS0Iad/S1q26JkdQACaWQ3tyZjQHkEprYa0r89RniKH5Yg9
iexAYRvUr+1juz20qdujs3LpXBsX060RGDRtlu5keVs1B/FN5e20qgYCrZPV/TWN7AvA1KtBL9yn
89QgP2MiWKqXIKUxLujJjMzLFqQGhdsLmQ33SCDMfJJM1fcFGZYAy5rESv9fNj49Auwu1OmfloaA
ceh3SJPq1z/yVy6JOLUgD244GLa4hsRnHLjxNeA+ULWogMIqd56QWTg603w06mQ5znCYwkY3L25s
J/sqsdzw4fQMYweZCV3VW82T0UBytbo/U9+8jBqRo8PvstdpZ12VABvW4RbjhundwfK1RyfO/zpd
dhyLfHgPRPhIza7SpDbvPORdkB05m5DgdXSi9CugVdmQ0HXt1O9fxxwxK4rHi+eVMmxSTHF8RXdl
n1enfz/mTNr7zOhuyLzlpbG1sSc0xkesTuQfDLV/UxF81Sm8L6so7KeYE9isn4Hlibe657kUtYTx
IgfsmA6KZzrQi+felhCrWdtJBM1VQhfX3aBklgbq5MTv2+xzY/5KrIRw4+NH43j5hf0TikL7AfZq
56jRPZPiySjXvvKUpBqzBwWZQigZU+4rlZl/tQh9Jzsf4XuQm/7dJo2/a8YWnjIMhlvXx//hqic/
nrLpaQPWVtAN8qOep4Ei9goF0ErJh/Gwwi6WHJPOfi4FlMmGepvTvx8CRbAingDMNKTPsIIoRhaB
GnRGscDCDBvMm6Irh/Uw5B/iYcQbPKN6Ealxxpy0PPN8gjWoiBAuutonJMmf4I0ScynZBhETf+Fi
Xb/ozoo33GEj9mHRt6Yj87kzU+KwwbxGJgoIa3TTKe6dsz+71XPpzogPVI0ubOF2IrfTfTf04ECj
4ObZLouRZcmRWfv0ELVQOTJLkznMgso75QukSCNuiT+PhFsNK/ntjsOhyEbnGi3knB3uZ6s4YqDB
1X6UndGffB9SXsA2A/ZsYZxJ2zXExlrCBtAXBIGvdIDnAHp7caNtGSHlI9r1+zx/AFatgiOpVb/G
EfDWPDh7lVMs2/BZ38U23nI3NSyaMhNUMM1eNBE0wEzF2sHcIntApQ5a9DpPNKIeIRy4kN2GhtAE
n3rVP67pEIvoj1gPORWS0oyyg53IlxFP4BkRuYXTTiZ4XNwkpOH8D/HR8g35hKueMuoQHTxYFUHL
9clIm0NCgR5FYbk8Wi3pl5QNQDn+pTWlv6uocjZLRE91P4l73dfVWdiPxmpBaoVdePbE0vqp4p/A
QsHB6sZoi0MjEutAFvlW+iq4FtolNCRaTakY6wHHastNFAfeTe0H/tFXQKLqak/Ldhr4hrD+/SlU
adMKpcxTFDQLvN2FRYQ2cWfpm2Uq9wjZLz6Odf9GYqu9GT0/uP+dGwa6k2FSeTHkz50TiKeMDyb9
B81pWkZ9HNHsoS4Ti+/m9oB7Ub8wtRMjchEeeiraTqWhcsySPHfNbriyfeGJn+nldbCbk1mSJJqL
N+ao5s6T+kcU+ZUVB7ZYOtcOUsJk9TyS2pm8yshzDhQlP4R6a7n3wOAk8g3ONXvcts00PUcChipf
5dCMm8cKt7F3adzXm7GeAG+K8W8iH8sW/+TiGVs1DXH3f2QzQ9Tu0UzZXVbkYTGryre2eDRTpQ2P
49iux61RDDUAkIxjwMtuYiaybNbepeOBTX/4NJ47TCJM6cnFiPqbhYfp6syDvBZJZOyQpefVv78E
BEhYWZTLPmVMu2eTxtmYzzGongE3aoEsPNT1U8Hf4gsZQd5+/GVmLcEtys6ikkgPVcvaMpq6fRu3
mC2TKT7jWPn0RDCcMb9Ez+Pwewb7daefkNHuwd7jvqBDrvsSC47dbzuIJQ9syGfk20dj5Kr/INVX
ZI22mUxsRK4qRDiPzstEq5Rdjh0Wfxy2RVufsq545WqUPNnWOB5Al3LtE+TgFR3iB0QJ0kxW8MI2
rNn5iG2Yu4vuQvqgPVqkTMSC3wpgMqt7g2Oh8sW8K0qz2vDvCyvWovB0Rx/PHBoa5kk1D9SdMhhy
6BbtOsC3ONFpxzS7nSPxuzW8YNfr8o2R8hunRrUvDBAXJvCQHFV/Jeklo+bx0DQx/zJcrPeB5exz
361ubU8NhIH2sSmd7MMZm/xJETXYyIZS4oglB3Fb5zjklnmJElHdyzanm70SO7PSP7kw81OAPtbK
RT3bRd4e4Iyd/dT7mxH3fjcpMrEZarZsw0mQWi50rkZcHl/FFdd+5hOjxZxWeUBMmHCcoceMtcw7
8ghs32sXAYlEzUX0o31MHFb+sCwwlCSs3BS4IG2T24EtSstlLbdFic/fxC5XJ9GrD+4TCBZTO1hj
cST8+dl1SFPu1GRPgUvA1RuDcysiuhZpkAMYwGzo87Fb14Oaji1ls3k1ytVi6u5MqThp1Yf3LPC1
E7Jg29k5TUF5g+/GMJLl2W5nOwT2D8dyKoZtt1jk55cme02jcSO4hthcbj/gfB5x1V/cri1OQc0O
2PJ6sZ2HusOq6oaNCkBw1K39QvH6s+t7pPVJMK15NepVadDCREHG1QhAyw0KeB7tMfUG21QZzvQq
4Mvi1/YOsJ8pRy5mgwbsISVfVCX0qvaWZr2jmV1i0oXhPxuj7RWhmzPn5QUZPB1NR/H4MQ++ReBe
DOulMvLzv1ulk5AV6jtvhiTO9DGX3cW1ykMF/sZOKCWKI8cMzZzaahYeKZs5b58VA1RZGv9giLor
wr+UmxVdTPEhS5fekyipwOFxrGlpn9i1MFrxP4NKb4KTnaWfhdVGJ+kav9IHt3MS7AWMxrYO4K98
vs3o4J01fY0SAR/sLcGE7MfpYZTWXX1tGhMAdlqjxwflucottW9d8+XfbzX23mG2jIRLMpOyAUCa
u2HerkBNLRu6gF59wPb7pMbAnToKy7RLfiiT7nVazyC9qDzdmfA4UE3J/AnhwA4wu02NPH3jNUex
XIS/iv3ymSjDyvIlsfXaQUXDLcvhzHdPR0+2zvqTm3ABZW5AveGcA2Ugb3jdz5PRL8diiDyIX+iI
c8KFQMXdZz5Sz1Yq/FeNUe27poWyHMcnHTP0Ey8H6lM2l4j9+xrW9xYJLdlIvbwbA2d97Lb53eiH
sE0HnrsRs45jenR6KJgWXpSwaX6QzMe0oNe38mISkiWtfixOloEkPvYfDuk29VbCnM0tmpxXKvER
YWgh2P9Z9jGXKo8C1WWSZGZ40CeLfRmoPFwnI7Wvve1yVArzVk4Bs3oMnNHvTHExhPtFvZxctxJH
R+TjbURkwC8zOaCHHGMdpWCKe0cNIaMgCkjrvrH4fcEtzXQed2+9dW9m8H0jt6xN3GhWDukQ7ZQv
k33aVO06BbFmcsHjfJvSYwxfhRfll7ZRE7qJupJyhDioPFLKThDRxR7AEION8wX32kHGa7qTaRH+
b2MMOxL9iVIK8573kV2uCkFtBwsJ2hKAFGyoLeVb1tIMSUdnSevgyNTsVDg7Hmcga8SL1zng1BLs
PU1WP8YykIV9nXNTDlxjp3rGrkDwQgnfY0mg4TvCRST1QvvEaSz8bps5Hdaj+ZzT6XZz2mzeTpiZ
1sEioxN3b70qOmYgfL8VIqdfndKBWiGbIN/WnoRDnREb+6F1L31mUkidBtUxVvYbeU9nU0Y0pXUx
uo6LAuQ0zHs1QVsscm2IwLPJF3Sp2gulPaY76UWIgNxaNWdDPtGfSdwjW2v3IVYnzdXloxAGehlX
2qERe66IOxu6h1FnUPdFDSx8lSiu9hUZAJ+zZMnM/MC129pFFqu7ZrDLvauhIsF7h3aZZCh3CyFY
1afGrl+KdOWAZwZLyW6DggyymhcOaRPPAvCnJsY0m/fOm1Yxy64E54W7LCEowGxDP+YzdbHsvqX+
piYFuoTM9wvn8FnRpss0sFYpbQLlAmNMlhW0imShR4K0TeqPd7Cae59J3m8GeXEIckNAsl4WKghi
85WMQ4KaljwK1+z6xDLjTPRmCamu7TaYvspdxvp1jtBE6GDZpIQ+6AihQcvUp2Sy4Y6YGXH7tXF0
TWUeAkNc6yiL3wOaNCky90ZZn6tk+ZOmhXWTPhoY+4aj42iQA+YDO2f+c2YCIjJIR12KxA89X34y
pvshYAZ7Y0iIW0bg/+cC/Tr5ac3CqFZ312r3g3uMpd4JyvFYDpjONuJBtCn7CqtOg+2s7Pq3mv8w
JkF6COzfcnap5MLIcUqK3wULH6rqsRi6Wby3qUM9BNXc7zp4tbGCR043+iaqk2bHvfdrGOrpxK4Q
grSrQAhBrBtmEztpwbvcc/BOfJOOMm6/Uqq6r2PHJ9zHQwtmDhL14ltHYY0Y40aXYj7FtgzIP3XJ
ERHuY2oZp1Km1iUZU+q5OK3muVT7RTU/WiffRUbJVKn5l4xsGRxTYT75RMOuELNoBKgR6sq6zc6p
s5zJYkcHpgUVsuW2cNe2aj/xJ6Majq0z3DXE+TZvNiVYl9M4ds+irtvTjOHxEfay17lFcx7vG2j3
pDGeEM0dIWl28j+njMqDmZFiz1UqOiwZAo8u4uo2fk8iUWEtWIfP1cV/WMAzLtkPGIEJVo8JfGht
vdPKE9sALwcxd8jijNvNPqjrX23Tf6skV1fp2R9IF7QSQ7ffa45brGD1dM0nOItW/Jv+yHkzuk1x
K01aw6vROrH4rHaZxmWSjBmE04xCG+dx75tL/QbTPIb7V0YHpUQ4Gy6ArXoy96Y7v3BE1E/lr9ig
t0not2iqapIgXrnrezGugsefoWugri/aEodiIvpoOMEfb9pn9mKeB3PC+jzV41pLIS956Vn7rmDa
kmRCrg5OXTggG/2YH+zYT69dFxlbMfjTE9xInDc+a5B5YA+oeh4ELisKyeKduBAEsZ8lp+5RKyes
H95MRMc2XCb/Wygo2bkD/pQcTXoSJPAPo1DX/BPpc4Sfwq5flgOc5bGg5MLS2UaVtD/a1UZhN1L4
ag9m3z546h20EZG9UMDsnXwAUDJp5xMD/OugoQPHMGNT933kXTpUZfFlPZ4yZRrcUERWkCm9Y+Z4
024BqLeiTne8FE3N9Z06Pzz37J/03nEzWr/S/qNyTHX0E0wd+cBqrlBw2BIrN/YDl2GhqqvSejwr
lmxkBPZNX0uMGHI5SUffHRKEl2hZWZxex0b8KQnngkheXiKY78j+OS+O9EorbCbnMIJAeeopPcaq
wXgKffpkW/MtDWa5lwuXGLLGGjj9pnC5Hs3Z9NcvHNAPjd/BYldb7WMDwwjKHyYCrOgaU773M4P/
Y56kCB/QKFxJvGRBQJjtAUy++zG2OF4aAt2JC8yhtot40zK+heDG0ZXj8ZN6CPgQZmaATi9fmJfY
3U50I4PKE1sGFXEgiXMyzfqv5ycxfqeWcaYF0eaZY+jL4RXfHkBnr7i1A22t9fJLGZxvMBFPeeaE
2ggcbCwFWl43eyfV9iG9DP0ZBAf+BL0bK164seY24HKIbbHEYd6K4pLDET+emWPV58uPyDGgVM9T
8sO9gO16nFGpYGGldpa9eLxPaI/1bt60Q1RzpVF/HDokriQN1mbsxuFaZygBvXJD6dbsAw1BSxCU
2xkUMGv4TdC3er3QZAAPn3dzIBABgBrinJWnL9Lt/EPgQcxRrshv5gjdy4YE1dea33LOUJsQNT2r
70+ONeNemxpQUwst8svQIk9N6MmAogfAUgQFuO/ngYSUlnd7Z8wGzHkPZIwdx/dBRf8p2Xp8CRsI
bn2ZcYRWD1a6y4yQUM4KUXZcN0EQbGkuePEasECZs2S71EbUmwF2Un6NgzBtnq2meqBggw+vzYeL
Tf/RKrC75yLFiFcheK2LnFBkpoLqOlFX5tfYjJvHsyFt99lcJqHp2EHoL0Z56GOtblYFmJd0LhwC
PnWAmKnb6+C1crC8lEIQDrJJAqUOzZBtyt4AQOzEmGxO/EGJQKjUAbbgD9T5RuMrNDv3MCBzlGyJ
dij+nM9FyvPepV91sX/SjHQleUI/n9LQcNV4GNP8C6af61Juh/MR9xxVwK5Nt2ASZ1un+vAzsw7h
GzSXmG5HkvwKOxy7Rati/UpYf0f/yrlvir+zFde3NnX2zZSnr6V3MLJzkRTOlbs6JQQYsQ8gLh7J
3GTasUUGXA20Csw2102d7H2+YevE6a6FaZmnCUxYrgid0EAGyLATKHpp1KwbMjBrwLKWIDoGogta
GYaqNXbDhVmtCc6jpt3SCMqwjFN3lWbzPRiePByPa9H0dMX59S6LbS/EQZOxTvheWKey/iTVbMR9
SQGWMe1A26G+ztZuME1Fbb1JH86sD47G8zpj+dywIuJr0rbHqJ5+SCk0T4UgLdBa7RnMUPkG+wnZ
eXqLS0qXdAVEQLoUaVCzjuNGq5cpyNhYo/GxuRWvGLDp3/RR94EHngwjBp0HR3lusyAcUiMsxqXe
dBQsHKN+GHdUmJmPybNyVLKZ6HC3CDCcZeKLraqtPff3mp0z+Ex+FYzGmXIaB4i35n68oVjW2Skb
JHxclDf8TM0myaCgxlBoCLNvEpEQwW3pTSH9KUlMWDWObZb8Hrb8aoDxmkVwbip7OCkhXs0FBcdd
KBdi1IlWmUvpVszvCKEZKYSQlLzmhsFdLihOrazuSQRPiyYlOlSWEZhDNB5J3yfPJuAc/BB63dp0
ktH+OKMDAAlo3cmnoKOsAcEtO/Ctmmu0bWwnZeGom9o3B14N86J6DtpSHmLLQu6y0KrJWVFvixRP
fdty5W3DpGgienDCwvelzakEc2iO6kJ2g3gq81HizGHZeHefA7qek3e7hoeRmdXMTAdQSTrOvM1n
JjZePWtbW/YcBt8CP+G69nr3ALx0E0+LdbYa46vi9avtYbn6UiZrv53JE+XNWxRl6AzGuGwHrtDX
grUSEw7Hj2o92NECPxyFLcluZgu2axWdEzM1cTwStSAir/jwu7QcKbfgEFjys/AatIsYFO1MkgqL
rtMfMif7q+RmEKZ56VThrFkx8xbHeR3Oun+reNDG8xf3+rXB4MurkwVHDrIDBYbiCW50+Lior1Vi
TE+XgbJDXBAkfd2kJzFqXGq3c78hc+Gvx0I+V0cWR+9dNemL7ZsvheU8JRH5u2HMzZOKDnk/28d/
tcrG9GF7NIfbmTFzeUf/Yh2eP42RfPeTKToO2UtfOFYYjdXXENTDaajVR5bb3bmwH6LbcmhhguPf
mSG1ONyr5rn+5XQVIW7MUB6Y2UVxLW9ssI6NeTVqa9qM2Ck3/OJg1/rGa4GDdgUAOn72SNZsH7ng
DacqMxOEf0vCbcUr8mjCzOYdkpMPRxzGSbCY63yqs21g0J3pdWic9AHxNC7cCbN9oo/DJNVeVepj
ar3/ZB+VIeAEiOTykWxtwSDm8/JfYgTVaRAkAuJO2FtuKuDUVDwcg6pyMbqSsFXENiHR2+ui1qin
ynqmndG5qd6hlqeHIODw1J4cuXAFHfSBVuZNqR3v5vnDSzq5hzGhNmEcFr1l3fDs+INHvk7zNvsM
RJBmvcOCzWjFOoXar97/Xfc+5l+nYds44ylK06/ZctpzXBjJ0XKDg8u9Zc3mLzuZUf2tyhmoVVd9
pXUPB5ApnZaIwVhD/gcKMlJGR4OoYCqKKeKG62ejIJx92vgwmVUfqaRjUA3O/P/7i5Gb5V6b+Ws1
1S98HkckbM4h2W2Geon++L1NHSPzoe6836Wh/2t9aN1BARIBGVqy6hveulY9SAA5TqnAT34fRgfo
AYN0zAsTSbbKATsCbVhYPqyXBDoWu3pc1hmR6M1o+J+JhcbsGEKtScxUFx4Of+PJCkcTfVBgtocC
OgGUNVljAWWKDfcD6QAOXh2PYZbrlymiAMFL+Bowdo+nITewlAyAsngTEIkKRz9QLrS0Cfs++tJf
mdBbqaTvicnQ3X5yS57cM/wKzJlxOJjFvmv1plOT8SocdTI8NztPNmwSSBtbAk+I+5loiGLiumHh
A8qgkpTkDb5z/Pcj6LhyOHi9MUJojOz/ahEX+cZko44FRXfofEG75jS6xa0074YPRCrtqYvlXEJC
0i8uGJXVgMt4uxj+By6EX1X9NZvM6mbJJwhcCRcPql8BmjRq288Yq7Vpvzsz4DEvN2+1BwOX760m
XRYsWp4aKJEbOqhyRkqCaixjV2blyoNXzxMdQy0FriTLN0MuL4oP76oAZ7Rv6URcZQnGANQ49iVj
c+Eugcs3yu5gJtkQd+MVTTdYBZOPFWkq+UWL2b5Ir/1NtuEVpjvpCJFRJWrRNt/V3VEvgMTjiHAS
7Bc6nZreRMDjadAVAVvrQIWuHNS2qWS3gxBDpqNxnG3z6LKlj5CPgMZTjyWG0aCY7+PjR5ogGGft
t1t32S1DHVgBmfDXIsVQOGb61DE7AekENSrGEWBwMb1X9ZsTGD7PnDlDn63KPdeIjlACHRFNYW4C
z81psYC40Pr+Jc+5VVFnNKeNvyeg6R3aDNA21fM4a4fH6BC1p3YqnuDfMik6I/P0UMtNL6Zx79tx
tIl8QCZp6+9nCWl0xIu+jnRbPHnRAfAQvhbhpyvbs55AJdXX0uqw9mClPmTyVtH0QK+d9RekxbRP
EeHdNpjZ9QwZu7wAgwgRuMKD1VEFAFHUM0CL+I1xKlSAaqLBTn5Pmzw2PyV0lrtHMtp+XJ5kl24N
Vb6U2PAOE8bhM9nVHfKWvvcmXspc8F41qttnzhQ8V4KX3p459AgnpJuhIqgc9JUCwmBW68RU88ai
zunStHiyu5Ri04p33rLjZlva87KCsNYevcl99VipbQIiNrugsbYmpOWAI30Y9NGZ7B+7S9sj+8EV
xoiO8Wq5twJIZQCLldU8laq55J7jE+OgUoshg7ouHkCLcbF4+h4cdAW7zkmqB9176s5/rdinNCTH
WTctC87uALmh6dz/lB+3lyZR7xktLevYiwBVCEIBFKN3MGlm4zD740eDu2UtRfMwgjofEVXcLzOd
WCNJQQIVquOql5Da2VGh2JKVKQgDRBVesJH7vXzwOtm/1f7AdB9X05lD/M7GxtgHlcvaM3CpE2Rz
cBuS7L2aHgoL6+2dK0mI6Ya7/P8YO6/l2I1ty/7KCT03zoVLmI6r81DesFhk0fMFQbfhfcJ+fQ9g
q0Vph7rjRihKhXK7WDCZudacY/ouBSajVpBnWHm6LfEw3vYbp6q7c0Z90kDuEep4d6tWtEtDs4N9
C0Xopc6H68m46TgVWoi4GFaBarFAat6sLvthEZ15m2HKsVQqOXbk3sJ/HnZwW+2jXpDc01E5T5mr
0IDaCRKjKQAoza0Wx48s+N0FKgJ6qJntsrQC9q8TRXzUBFNU1/MOlM5uhK5dFE8EJyUfPpooInva
di8kAI5rImMfbaujwu+pK0uy4DH6+dIJJkTziaVnzc6zd6GnDuvIC+XWVCHGNh7RHSjAj12qIOk0
I8hvxoPMbMzUBdpjbCnRKpABFaUuP/R6zJTA0TcpFxTZdFsvgthKq9veGlX97IH3Lj0kP5ajpcu8
c98Mj3WixnRy6ZaQpHxV3TPsrwM9FCfa3msYJeO2HvyvQI7ttmyHVxqo44GnH30tz7cB8hhVxz8j
S0QXvJ+B2QIXRSbwVUDAzCJzLdwgRn9ipjcBCEJCNmFsw30y4Za7IOgBQrB4FFCKdS154qqFnTSS
CyxCCDrHlTmYySmPO2sxUEnqZF6/s19XVulNw4iMKIMMVJFWWN+8Y4kxeO2lA/oPU7E28Nxo73sc
5D0F6ZURT2ERgYs00hmAzkg5kF8WBSdOilf0why3AYh6rS2Rh7F4J189VLay7x4Ec+ljSDxz2JDr
l4f9K+Lt5y6SybHAVpgQ8Lw3I1VfR6S5SqmLs2kWhBqo2nOTl1+a4qpb1uHkJAM8p3XDj07EVzt1
uYZr9huOx2XtTeF0CpgCIj55esATgZ34wMg78cX0ralXya5p9MvQk7wbaYT5amUS7QLsHPvSsZ+i
ruzPhfGuOlZxFKPJZaECdCvQr9VVhQWwbLoDk2Yqp7E6rmBL62uqtso61GRBzRJ/mKnXJXV2TO1J
1NJdUaPt2IXNtgplupJDwmDV3iE4rw4D8H8WtIKmhFWhOHAJsghtA9pYKjpEOE2z7GW5qSmyXzLa
U0uVoLFUBBgfpqaV14IdG3z7ULn91tecK8pNadc6jCNhtCzQTBHLpyxyjyTrAv7KRtEQY0/lG3Qp
GXEk4Ei7xiFVEVG7bG97yz1XuMkQ9ucbVaYBpW1LO3cwtfGNrGqtmMKG7VeEARQT4BiVI3AWM7S6
GwaQ+gdF4U/LCOAHsTpc+JZnLOKOYoEV+IemQPxFbBrzgMbCMOHp5BSM7qc2muchJIKMeQuuYKdm
iUaw/HoQNXK/3N8mvXdQOF9gTq3QwViruJfOOkf3bSXSPqNdJnvNojCQWvVN0Xf9wckJvbKJGyS0
BHcBnmTQ1GdMIQj4Veo4piF2apurBwIZlbNGo5NqxlWkAQFnQH1RgVOZJHssdQHmrKq65EB6ASHF
KQ6EPq2JdWTO6YkGXqE3gLDtih0LP5R2uAaPiIycdUZrGqByUz1bx8qBIzeCadrGhTxRLI/WMHh6
UppMZ98Sn51xog6VAVal6/nHi2AfgaugWJUJxFCWZaKbv4IOb1+JgDzUWlc+ITBrN4pSb2kePyKt
zW5ZWjgstdF5hgbppYE/hc+KYJ9k+dbjfGNdAkQJD9hhvonyhOnSfNdGiYIYlJvvp+fHvjfne/Qn
skPv2cOapPHXwaBNjkiZD8xZw/7tLvygFLNHCAZ2FBBg5+35pfO9+TEFHDxefi+r5FZ3w+LgIvPc
I/69x5xL4Naf3ydEkrysBux4Eg9B3itHU9f8rQ947tANYwai1skO1ig+c20qV9aBWLjCJzdSxwg/
3+Cogiv0vR3VljyYtJX3HX4FtcTYJyoV+lgdYIaYP7Qb9ah+1qaPhqEE74t2UHYoNDRL07Kkjcp1
ZQZNvmMms4OZi3goh9q3FGMGoNqimzUuvekHm3/Y+aeb7803P1+E14Vd8PP+/PD8+u+X1lFk7XrG
7pxAzXSHWTZDcyrSdIpa5ldHMyjv5l+1a2xDKwic4Wen3onBaJEZ5c2AviWEX/7Lzz/vzPmxn7vo
++nvZ74fm+9938z75Xvzl9eR5c0+p3LsIRNrcK+kgNjYwd8vY+ziFfN2g3eLzNjpSycpOkuqyVTI
4KCyuJ0e/L75PnTmx/ymARnw/fT8y3xvzvd+ecsvm3/5w7/fp7UTyJgcMtIQ4/4+Mg1nXM9HgLR1
ejmtOpoUXdWwPEjRJ+t5dwWOkR2+d/T35vzY9x793lQUeqmL7x0+P/Pr+1zHXYHCiBbhhGZmMV6o
wLEkc5PppoKuxPGcKjUt6ekB1xfyj7tmKhxw5P49055c7/ODCAveAXiNg3O6O9944KD/up2G1V3S
yHTzc/98/1x/Oc1/3v3566J+WDNfW9vgCpge160/Kfy5IROMM3L6d/5p858em98xPzG/7Xtzfqz8
85PVDqyXqnQ/2ti9+nmmzufkfNNMF4L5HusbTsB5ez6R/+k1//RYBEqMQ3c6y+ebX/+F+cH5Y3/+
C5PaMAStjzK1GnCg8Gd/79P5JJ537C+PfW/O93552z899v/8qO+P/+VtgWsz+zB91gbTNTJUAWv8
cXfabqcDZr5m/uUZ/D/oAuenBlqsf7x+3v75IfMn/fn2AVAe3ps/H5zv6W3JLBd14PzhZRM05DGu
59TX//ro/7f/lUO7Hfw8q//z32x/5Ag6QqK5ftn8z32e8t9/T+/58zV/f8d/TuEHVar8h/z/vmr7
lV+/pV/1ry/62yfzr//x7VZv8u1vG2gAQjncNl/VcPniD5Pzt+DvmF75P33yX1/zp9wPxdfvv719
pmG2wktdhR/ytz+e2n/+/pumqyqJvP/113/hj6enP+H33/hbKj98+4f3fL3V8vffFEf9t2Oqmmva
qq6ZDhev3/7Vff18SvzbUl1TJy/JMixbc3gKdZgMfv/NEL/9q87p9XFX/bchyAB2hQBvIhz9t//7
Zf62275347+yhmIFHu369990W+dD/xIoLEzXdsnJdIVqaUiGhcW/VHy8XUKmRvy9/8vVme57uZPs
6rT4yiP86igq1bH84QpMHAquq8aNH8IUXY3hA8bj7HeCllCMUTsNNWULhOZr35lomJjnloknwwWd
b3/XKVGxBL8Pnpelk1a7wbLutFvaacTo1hCvcvIiwK/8oCVSrAzT/iLqE2SA4h4jow03SdBCnYjM
a0Vpic80W7rPPVJp2kg0WoPy2oijep2kpNB1QqbrsR4CmpDOdcpiRovQPeLVYvCmSZuLm0JRcnKS
BXmURn1SUiD7FYv0Be9sl9RoAT94yHrQewKs0D8pQUwIKEAE8S5Qw25JkYg0BfNVq5ClWTmM7GgE
phdRikmCGy/xWlqL2SF10/0wksESR+T4FblzbiVoqZgsWFg0a2fouqVtC20bgvhZRUFw16btLaJi
tEsuNtEKJ7ZLzUoXPTk8Lf4AuvbqosUsyLcUlyimACKKh0YyWx7jY54hZDK7FnMEUyh8pHDXCjPF
KY4IzfVJ/UKHe0ukypeZEJHHrD0UBjpMH8QT2aj0rrrIpEecFN3eaDLYfYjTAIFa6l6MJUZ0jRrB
4Nyo+fiIuD46IAo7WM1UgPGRAlW4nxedyoKrTDSEZEwRbQunLtnsy2GK9ep15zMlH6KKlR86GBqp
sI6MtoYebMUoPlydVkaWPWU++khMwn4jPmLb75aKLM4DfxYx85TR5JOXmoDj0aJIbP8W1DSqSnWF
v8Fa5WFzOyo0xUnGvHTSfFEaIkWqfGuYV7psPgt0v7FsnhoPBJaOoS2Dcku8Km5Bl5yK2rwylc5c
l6i4WO9s8S+TKDtsHDsA2h7HF90oPr2WqHATUAPOfDTwQJJyLFnoihZ9n/irAWf8sXOHteNoFG2T
oNo4bY1mADGmldR3wiMeRB0+DPE1NJ6+os/sro0xXJAvSCSjx6+e4Ahmti1PNaSG/WBOnsIuORUO
kcY6YDak4OTv1MKCXpwPF3jtBGNPSucGpI8ZD81dUtN9j0uYR05625VHybz7KMP+nq5tsqMauqQC
JZFPCG+PsvF5lJCenYHgvb7GJkn32IkUVGB6f2pbuOiITLG41WTwET22hpGAoSIksMsJ9KMK49Rn
lD6QvAQnsoGUqVIbWAxefV87ZNqhfR9WWdO9assBYQQhwRMQqQQoSp7QqY7V10zx3f0waA8ReD4W
29amMqJDSXGPJMeQVAyO3Z643a3WjgSlUQoJ2moy7Q8bonSXdPSHpTQpqcYOEa5dx1yub8gfCJW1
x1UKoHxNfyCkIPSpABzcI2ASGHoh6TQhYpY88GBOxaCh5fRHFzCYs6jbaEOLySUsd7CivJ1iOVvC
qF10Xqgo1YbgMj2ADmDGJdN8lIj3RsBP4wbvoVIT1YcJDe1QfCYUiLmImxwqWxS3NjUYnmPhHkXx
sQPEQLcFyqNlP8eKq5FR3qwS3KAGjdKrSvgftYzbrZfrj10VWjsKiuUiaCZXht8QSUv0ztIwJ/pV
3dFLMwDKpDlepBZ8jPSdfNXrBcANW2xMxWyOCdmr8KuQW32grw7vCThcjVoVra2uTYGESHVn9mQs
C0ezl3VqIzamVGiNCn+PH5OQhMXFPgJZIA5xxPNcITYGtbMuWvcUScrnZk+0rxeh9O+gw8RA17lY
Wo/SJLucOcymLfVhUZMe2ZMmcaFyv/djtydjl9IljJ0EigdarDJLlkoRlGergufoZw8Gi8DN4FLr
I4DgSJwpqJLwlQF0Eu56lxCbI7k3/a1aUnYYDaymVl9ddWZtw6KiC6qMWfoos+zNVvtT1JvdWXMY
UCCLfqTA+dfqhFOipIR3812JsnrZEi23tkRFQVrTHqheP6aVYpDxGB4bDv51Hdbh1lVhG6VqcXY4
DHSrzfYdRhMX6tSO3gkF2hYrUS0cd6MPDfFUPoAPzyPqrSQkMkQu4Oj6zTDlsw0q5fKWVHTXddKt
T8ZtYDeQJ23/sR2guiKZW/gVAmIyCOjMwoFaSV25iJFOVOWrZ80tLwHrSoLn6+6ZUtd4jQrn0pJH
dOjxlG21wKNJYlM00pxq3Bt1OD7kCvrGMu2PfQxJxO9LuD5wzXIo4isZtv0zKocTA1q9Q+MSAga4
yXI8SbgWtR0Ci/po4XKvdWCP8ejVW6fN6nNAEoKXxVxJY3ebAc/EYPLWAA7apw6MapApL1Sfo2WQ
aXjiBvYfxgkSUurg7PnDte4XrOpF26xqkb8z1lhPo20+DPo9iIj+mFSwaTPdvWuzOF/oTvWESeqj
pThxCEIPIG3sEiRCxCkh1zpBqAs3FdtKtT+xH0EOs6znKNCp+mM47wh/OVAznIq/gYHtaDBphPlo
zZkCj9Q+AVIo7SVrI6q3iXt2ggKrhkvynauV6cFhMCbyPr52IvpqaelCh0LJXwXDNX082k9Kpdyr
nNDLYZAvkW3HG7OkHVvlsQREShUAlJjPeAxVw03QdfhzIsyU0NYU8CIBnLmI6Krg0ERTD0zuUYnr
p77qtha4U4+jal+RsLZslSS8tpJkhwNzX44u0wyGE92xrWMfot+zXlIS7HDTFy+AfZprfbpBx/Dm
RONG8zZ9keP70mMMHpy0MDH0pWVCvNIrurqqV0dLUrnkpspTfhkcmMuxSJNtokWvsdJyIbHyaVxC
pN47yOULF9ieEeP1jyyc3B6ZiZ2qAscJ6uDJrx6b4EctXwcaTPT863Zb0UqkKu9eInl0AwPDf0XD
l3wZ/PgB8PsqRnSL9VnuCsuPz5A8Bst29lnmM5HrDVKymIqoan3dQMldpkM/YS7zk2ayEqqmLnCc
22+Bj25bC6Z9DBDkWEZ3YZUcPR+6g6njcEU6StaeWmh0MpIvpkNAlXwyzNWY0EsIpjSvI41BEytz
hcdrLQ1CpwxFaRCxcqqY+qqqJNaaAilpHh7UrGx/6Ga20uxdW2fBM3obbTszo4t2ZI6VQxvwvFZh
9kWYJfNKWoWTc0n3umLT6AUEzKz+YM3t70AEFBPPfdOlwPE7G+07XJGku6ZQPaAYSJ3b6ZCZacJ9
e+lKBd/JGFdEJkoq4Bl0BdAZB9R6jFMN8FpXp0k7tDDoDNI8Ama3mwo1eG8z1Sd3btsVVrJsNFvZ
DmjVWUJjGxxI+6hgBcVOfavasr5J9So/S+pko9aIXToa947R3COeJsZtKOrlqJUl/UroGFpi2LS9
0YzliXTXmo2jRfLdtpZFQ61uLJtDoHiXfh4fqXODdwt5mTDAJ5pBvC4yHRSVRcIgzn0EScnOTkm5
C+r+2c8hNKT6izC4EoBqzoAuxi0nCoHWNBKXChaeFToNDTJvZq6LgqGgV9OD5vRncB/qqh3s13aS
ERRpvCVB6OwDoWs1OrxiouYjbOuZuigp+Zuhe4mz9s3KawQjHtWFwTspRfalpiaeucdSc9/tCstY
1mwbHR5j57wjdKaxhHQyfHGdhlr6gMyB5cZj5dLVy9/aUOzRwW3RHOxD4Z6Ym54V1dx74DhajJF9
3+2qAN+UXfDnxQqBxcOiARhDk3suvA5Bt5Uk3pfUm5Wx2khFbqU1PooeCXUe6SvVCKBpu0TdkSVP
cf1C+iQWRNt+F824cnwErHVxxwuVZNkG9OiKWye17hlpaXSFXy0Tb/C19ZNXGxtwsxJhCS6SstvC
9bT5xWM8b412KlaFKB+nF+lF/AAPYtejV5JRdylNOMqpCFeZqd3lWnWsdZNGCi1XkkoZaQ33mAzW
bT5M0Wn2jwZQm++HYhkTl1tQHWklnQ6VwIUkhENr0iEt7mTuP3XVLRyaLUfsvQR4FqlTAwVdqX8s
DfPLMm9qRNfAbCu2iabAcd3TS4ckchTtUC1wdDyWJuRW/l0W1Pi061NnM8YDKlvl5l1FdOCyhSzQ
Ed66dnrLXlD+B6NgeAvF8dZpZyHwKNXpBDlZ5CbiCV9ZQwhyOtwjSWJB7GfLoQh3A7FdLD32vtGT
o63mqGlNdyvQf4x6eEqJHv7I4ak5jlhksfvY9vpaZtpLX9eInOqrvtn0WvlWV+2Dsmzq+GJ7mn6N
7WwziP5DcdGZOq+mbT8RLkfYfXqPKP2SxfVrTRywwuw6TMcr0Hpbsw92BZoiMFM3ra6frIoJC3BF
xyJqU7cHlALOvTVkxlbx9WcYHidrMHYRwQBpe5dKWgtMcZjQQwzDLIrRblnAhYA0dy9aLBbnomJw
Hb1io6SoR7GZJbjm9qzISFlXFPh85LwsYBJwNkRy41U3Cv3k2uNIKXSmhyoQA8JMSvqi7jk9COaU
dk7QNyu9o+lr7hKMkKBhpkBMmk5I/QYD0MHS1IXPJaLJ41MAbaJAkaiW/qVOwckVsr9LneGeOIsr
G5WiFWPjldANGnHdZbQZxuKslsO5wuGIkRMnhFNel/gpNZZhVhiuLEVcURp4aoVNE1BfBJ0AnwhM
Oa3DlyZWbyNQzYMGb5OmRSTMi6U0z3XcHrkILbF7fKmGeTSV7ORa4TIaiWfWA0IQkl0vgoWqpa+D
bQCHdMhsKL+oa1daelOquBFr/eCPD1LFtAx+nvndwnScz8IvV4ah4Uz1H5AMoVUntzV1DzkxhkOr
YZEk2o2cr4XKmAqJ7abqnZ1vmCs/i52lZw4vbRDNl8wMXUad1C+1ouIgDd4Q2lkeAUKi+cj9cK1a
xl2ak8DR5e+qITaYSlZVW+OX3QYxwHyHzF8bjFvNcitNEc+Ht1NaOgvGB77rD014t+TIv6rkKDr9
qy3LR58L3IjJK5fWfZVYnzJQkeDrzkNLcK6q1Z+uVN59ORwyO1+hPVjlrkvXj/jV7sMn7lGNaGVP
B4svohcS/d4kPg96zTDEjRSnwzNQm6zWYpyH1bZqzX1f+ieoQMei7ZRl3yElGQWn/ZDWt2hdCBke
fugdpxyizieozMBjxDQDJiTU1p6ldCDYi3WtuNc9kwkis587gwbIkC/9or1uCL4ukpdGid4y9onn
xndNTmAy5OPBJITVc7Nto/QLRWWNLpo7LhiEyyjaSin6tVtkB8XqbyyUn/i+t7VR4hQZSAczNkak
LXTXu4tAXkSmhjVoODWCQ9vq16K56QEFZCNfERFmxJJIV6bL4s7GmB/EJTUEpT4qJFtfU2g8Ozqz
EYpjLaNPh48ifCRJ3sFigQw2boLPSvfhdZhnQtjxgdCMFUkvFgOzJSDzOw2rMWzQ+AJq+CZNa7kU
yJAG9IFpEj3CUYy2vkO8Thxl1Ei624Fe0qKMlfuKYRPfbXEaKv1QqsYm1+zHseCoHop0i8p4Uw3Y
pTTrWrq3BTELscDKVMOmJh51Y0d46q3xZjTNhR47NPyInMHDVCLHQ3fx5AK7AXdaUvjKWJmagJSS
ijY3JFCQ9N3OV3ZU5EZWxFw4qE6oESVCEItyq8j6VcsttC4or8j8C5NzKjE2k8ajSTQ3rXJORYp3
t15rMUujHjxM/GB2+QNAoeNgt1cN9C9E98uozp7dYbzHYXdnFj3RS8OJqMgUKC12IaOcrDcRS6J8
QuI2K0B3jFwejmCWgaa1k1xMrMhb6Rbd3y5Z+f7S0O2rMpXPgbHtMafiP74Io7up7Ow5SM8gS4+R
yYjL6g+KKMKEeFchL2wMmqAN02TzWHOMGKqFk9Q7gNh6VtvovlgEFSljXCOg25woPV6P4XTa5/Uj
TIZ1FdavjuWfmAAz0+rACmPvbK1bUXlyPX1Wpg54hcplNlhQ6VE36bg77PyzwtEZGfOBb8PLZeLE
XkmqFWrZL9w1aP+aH5NtKavJyxhzqL/DU6x1t8TLbelABFp27CFQYL/68om4xOCjQWcbMaaR5GWM
axB1THHaG8uy+d2UYmCKj8k4wEfZ91fT/iqnvECrfXR1+ZridZel2EKK2jb52gyLi15E6cJRqalZ
Q3XKhk/QkoQC0EFSkzcPhOhirMx45RrNxYtZCpsjITBgfrtpjoie1MDJxasHVlFIFZnRG97ZV+y7
rPNuMYccnAiHc9SjhFby/E5WdyO+I4kkB+09AynsRr2flH1ZstPCTU0lm5BFwGyA5MdNVlCexBLI
IUB1kyxOCirhshTNiaAFde1C4kT9391F5mstujMrVyZMSc6MbbhNxj1szbu8jrlcteNz1UJCtvNi
i+RzLazsrCrWi9TzGAVSuxqM9DOuBxSrXz52NS7gjwluyBWpBBjLhmTbGShNQbMFLCdgNStReaw8
6gqNk8E7YVUPyMtdmSDSGijVaFBoEtXtKedYPiRT2z3uy6WNc/uAvXmhpKF6ourMrC7HcVxaO3uk
up3nzLEi5keG4/xIJICfgPT22h3bNVBM9Wrk+mlpzIwEGaQmpgh8ZSp1O1rl6NCJTipZwiMIhejt
Cg+cJKFiXNWGPSuAhbNqJeQxSH0OzYT6rs/1at0RcLgWtb9rLA80RODD+G7fx8CMNyXyw33TUjL3
E2Np48LGRR2EJz0A0q4B8oos98bTCEjrTOPGwmlfV3mC3Vp5LN1EsBv9+1Hpb0wve/SETfaXjFHd
Is1GoVaauwjjOOydHGOBrk0pcS68PAIzbEwHGGgdwoPrxwYW8oowvyc994xNCGmkYtyqTOsZhTTT
H5Z6IXO5hVf5kGzLiyDdaImJTK70hhRwqCKb1EcqU9Wsp+DDI3wvyC5rHXdb4heklDlA+ejl9cIr
iLh2g3Jfea3xkCcfNBnequ4aAteyMe2HqmhCsqicXYYuX6TeWtUVBVi7wwp5izPFunJtOKDW1MPx
XRbjGQJUigYxmbV+t/fz6C2A1cCg2uyFZujM3woTwbYmllFa7o2kdFa+oq6llw9X0dAAJ0aWsXBr
qBTo9l4Fci7QsAWIj7qCTmSz5uw5lMAo6AsQCyZzKNr+okcK3lrpUeQxnfDkK2qJZQalt3Etvl4F
tKxIrBuoSD9SB1K8eErznBVAPi4T40GJzEcCvcjIFspdPR3JKMXqhXRCxkTNRAiboxJrHFKNfLJv
8kwdFxVm/5iDrRo70jEYntIGPC/evD5dEzhxE0XGPYkcjwH5AeZNNRZHQqPAOjjrWOOQFa0g9dPr
XgbN+RxNxIj4qhLIL7mCqmJE5ponX41KhRcVAbYPfkFBDgC5IY9FJ2Bb4I1pdPOIKuudIe6kdkiL
NJUVrll1kDnq6pRr5JYbHxgVdPNmdIr3FAJ+Q4zmisIyh4UfkelZX1hfAzWWyWNjT6XDQhsXRE6u
fM34TAr6YYmB6L1QjDWxnKEglYsUgtReqYGyJcNoIdkFCMV3qavve5oOpkLcSm/fQ9N48WpizdAR
j0WMF1HsLV978JCyLnRFI0+gROlThted06Ca1OVOlznThP6TZRWtqyZ5s+IMHzxJul2iEeUXZy8E
DePT61boFC9dFH6qHdrdobzzI+MddMoJOh9zraz/UNECx073aJD41GDloTr0oHaMPm71oeRPRmsC
DGPkrSVpUCZnMiVpZSEp2G04GgNJPAG2K81hdUFy9kEwKkaegXtNV95tXz3AXL6IKsOXB7+y7a9p
cj1ZVAuRx/ZfQVDd4tBKOudCD2VVqt4GPg2WzrECHJLc62lz1jzyB6LgNm+So5BecdVJdU+FGZ2y
TSoA9eqMpAm5LBSYCHlPK8Sq9hSnPy3p7eLeP7BKWuF3WFQuGXG5pZ/KFuMx83ukruK2i7tt35Yw
8jo+TNv3VgcqK34RnnxWVXGWCoB5PJR3friMrehzyL58rIYiY95oSsrptjjaqXZSXAvlqrIwwMIv
8KtdV5rr8ocMO5Ks3zRTBYU92CQmhM2qUKNkabXOXR0GS5OcKaNnqeWistQp19OP6aeDE89iS6Rc
BdFF1fptWhRfSoiUkp5iNRLRkge3obRf3NZ98CByjQLFaJoDelA7JiNVve6V9AaENZiVSj76RHNo
EarcBz/tz5E9hVdUwQ5bRLJo+vwrycq91mc3bTZMCk+6suB+bEk6B1VFgy5FCN7eQkXqqXZ7mG8I
TOh+3ps3lWnzl8d+2fzlbfM7fn5eiHZ+AMhUpw5TUesuxOK6gRvnLqoSWiz4NXQnk84so1dAi3m8
ZGj8FuYkXNOnm/ne983/4LF+FoB4lEXIoI7Jz0LWMwTYbpEFYJrOsuLgTNGg88286dq2JN/iAVxh
K49zmnwyq06cHrCLCFId/XCBhAo/I+uS6euaPVmO6/lukdoob+a7o9TOnun0G2+Wiblpj45wulEm
neHPe7XHwepZqExcuVXJa3REg2Bl/po/78bTvzJvF1icKNh5C1BGWAJLUR16WF0HqMl/3MyPzZvz
E7bjQ+H8fhqsD5YDwrGXjBfdMjedHPfI9CD8eLNvJR1NtIt00IqDNGFXmyquUz8OygPt1PIw3/u+
mR9LlVLZu827U7QoSbvPhCj5PcmFq8Bz4ivHpxxnG+H7SPvm2iBDjQlAQBpy52cr4ipcGJ4pxTey
lBiOa2pVevcVS6djlcqNw7onqXMCZDBcrlyIHcPIZdIQmbdK+6paxrHm7UECnduwGA6VOey0SuXi
OrTXcdUXa1vYoD84f3pRrJDU7wpWy8guxZPaDsmBvN9TNIr8Gs9MtNTrdliPuQva0wJpHv9Q7fJg
ENFxcBvwbg6cQ/Bg8UE3PWB+uQ//pnxHKw6WOfNi1taLqO4ysAxFc43V3+WKah3pMuQLivPrXLR7
u2w9NG4a/4ye55xu7Mwc+/MGCg6uNd9mqHKU+joHumOldUrlQ1f3SqfeGnA3IelVJy1HNYL+dl9g
IIEMHS4eLOJzUeYDbsukcd3qhnE9SJ+zH4a/p1jn0Sh+2GkcrnlLc52KGL+CearC0NpyYJOD0TvE
BBiEy+geMyBj5Sn9K84Q2nyF/jUHkmRT4NxI8wW8gLT5f+QAmDdzOFlaDNmnDSqu1G791vVVxDCb
Z2fkfNl5DH8QbDYZdsfJZgRzh7TztbTYK4K8i6VBIs46jtPsOrAh3qrKPd2lfkLAABwqEloqlNuy
cYIFaIBUWZ/bJyiK9oka6d4Pswt2GjIj8nK4snauo/4wKBGMtNgWVukai0wf/RWVPLkiIGLBVDUd
V3HJUoI6QLrWCpabQTqQU0dDOHOHq3D6JvSeFLpzTG801QaehIFx21s+e6Xp5RK8GDxM302u41Z/
ZrxTd5Tp7pmAYN1hJ9JRQmlCQyWlJ8erMCaS31dii50f+/n0/IxI7QDmQ84PQ9b6LiuAM6Zd+mRA
kmms8SrHYIWmOb8zIQlEJiEKMBQjxXvoUU0r/ZtVGl9qE90PqX+KJ0uzATCx1+5DjDcLaWqPuRGT
POUWr7aOcVcbqcqW4wWmYnMEfrwyFfVKSGaKmkUcBA2YnWIvyzI5FEZ4VWfM8yIMfUFC6dkgL8D2
0W+q+AFIJ3iCz75rieMD6aQXC4Ll1y4IE8BfzFNtxb2UftIDaAnMZea0dFC09t5lrFLIFIezTD+p
G24gUxcUtA4sbxdGDzPIkeKx87qTM8QvHbHrlcXCU0UGr6VIZ7TqAN04gH8sexJFBZEGXYS8XhjF
ObVPkjYqmX2tq9NLicM7YHWrBLL2orWxbhgZUGGK3x9dySTMTtXXpii2qZ266y4HoadokByAbnmj
8UOwtluUmpkCfu4vXsjQMfQ5lT6/XlrMHTTrxmt9kgxFSIxV3h8Bzzig29vnxjIu5ngZAw4bwpFv
GkVPriJAP3hRvSWq/EXR5kclDHtmkNdqKnsuhCbVFYj0Zas8eQWdVz3I6O3GaLHF+OZ5nE5xW10c
YgO76CLENVf8e1cS/BrZ2cOARYKcm6uyhMTVCOvW0YI9DtgPU4PkEgwUyelZ5I58zVB8xDl4ssFm
6df0X1lB+EFFh+RGAXyzKhpaaqquH7V8Y6D43o1gvVeCdR4akOg8jqqJGYOfISEmU+hXasSMEoB8
QyOszzTgvxIrTo4RntRHdiiLHCPUOCjzEWkGOYRB2J1yHwg3BJywVrNlkpKhQ4FCX8LR/LJ98922
YYM19Crx71KTjNy7ocZQH4j/w955LLeOplv2VfoFkAFvpnD0pCiJchOELLz3ePpeUGVVZNa9Ud13
3D1RSMrUkUiCPz6z99oyCeqFJh3q8H3AWP/cawxctHafG0YIHnBSIKYIz5JwrqnPqhIFitrUX1kt
cUwP+7KKfiSJc5+ISArE7M6iOAPpSWccohUTYsnGgGU3kHNtAdxWBpTMjtplv5aSrQIDXGNlJxvx
mosG2qOZmETEc/uOJY9JfVVw3Wi0ZRYb8vDLbPXiYBQFUjWaH2wjSnmZGCfYMjwcAy7olm63uG/a
6oZiCsxe8p30Xwp+K3+Q54A0ynDLuave5TxZucZQD1KGP9Hxsw+YbmYVz25mzQazs67z30Wt6P2a
8XKnk6Y+1/CTAD5ji596r9ZZPtYBukAynrWj9h5hSPTx4TCz7S+Ef2ivAS7KOlouepzLuwLTq5dM
0JrY0ENgtUS4cyLv7Y5ZoS5TNjP0iGbSClL0hzZhlKobKZWFDAh9/BhgA8kXri49rK8ZracnyJhz
ioD9TIPRwhLaT3koNiG4/hWBveNEwrssFWet7OJNKEoPkUbNLK+wV7Q92Gr6eht1amYHWfGN1Rs0
CGYS2+JkY6SrnxINiU4ZHEUTeGtYoXyzMiZjbYO0fdV+aZGJqLt5g4NlbfSquTKWtbaKKV1illKk
AN5nKaBEhU0F4Kfwnp31lsmQeQ4NAVRfV4m7JKoWG2EYgb0VhYupwdwpM+xj7QTVUel/9Hp5ysdi
4N/W95ouH8lcTp6y/hKp7VcI7Bt43kih1rjDKIJdCsRNnwSANkPTBxvK9BkHGqeNuhmoje0glD4a
YQJCuaIirFr/LpkA2xSlozfJnT+J1pfYocmEOkRQTSp+kpqyhopUW7VQTTvu0DjmGeOJgJY61mvR
rzFg8cicprMwIpkSBI/wmxBv5HVmqhA0VMmHmPuuTxIjyXuRYJ4iUzRPcya40ognT1wC1SvzON2S
mg4etVMEoKngkEMTjilxeOPeKJjVVLyIBsFgCJP2STicmb5kG61HpyMSdevVdfqR9TB/1BZER6si
5YIbkhV+rieNa2DStVOBfKq0DLG4lc+ToMWHf3xn/fbSrF1A9AgZcnEKETNZgDjsoDc1t6qwaie/
b+rnf3yJ5mTTqNK4JVFb9WmyWS6uxd8csrFIo8PvZzpDZIz5CeasKNjHuPsKxgp8ujQMnIm4hCpS
SE/FYnRsDvn+7wdjCEo/KfoXvuq26PjRaEBrbUOkEdH6WWzSunS5spuZp/IWLHZitRSHqm1LNxYa
yy6Chda+0/WaQwWTj9zP+LM19sLGtLzNcJQ5turiwOF+iAoDU3IlHyse/aFZP9RCMPqRJjz/fguA
f+CgLCGbvdMguo9tHu9qQcPFJ1tbM2x91Mzt4ffDMAaiM1VaAoSq38p6K7hGo3N6FUSwjRnpORlj
EKJwZUZVw5qLoeFMMmb0gAIyrIL/AUje6HZLWB0AY5cHtCW13XMEcl0D4gob/DkpzuTYPMM/YrmY
Q4RV6wTTl5i2B+SOots3SAXymMtHE1HixWtWmxKWMX9j8knbyvWAivQw0p44RAbXDiZxsCMAYplv
s57CAXdgtlAdOrFH0VHJG0lRwEEuVlofhkqsXaYLIIrCvj7I02huyi48dgnVUQ9Q74ANTXakNlxP
l5BFyO83jaRwuaQYgscWHlLRWJPhau4Yc3RIQWVs1N9fGDNxq7V9uTrjhvVJCCcWBn0bn+rQ6ndN
DBh2/duBCE+H38+6mHtrn1BEAa8mPjyPr83AO01qPgkmXXYWO99MjptNORi7bk1gE+vxEKmwJOqK
ekZY+kuX8wfE4vQis4J3a7M5EoBngrAl3prb9lutMwFray1FkUI5N8v6O0+0v4x9dmKtDefO9Et0
QqGgCY5hMk0iotaVgpBghnGckEqMmD/E2FevROON1HqzVW/iSH9TBlzjOUJoQWz9HCgLcPKCq7Zl
YG4kyc//t0P839ghZEW0jP9khzh/j/9r+55XbRQ33381Rfz5k3+aIgzxD12SEDCpoi5jQPjTEGHI
f2iaqSsWrLB/M0So2h/spSTNsgwF34KmSP8ySKjyH9gZDNNSlF9/hKj8TxwSmvJv/gjkMfxLOiQR
UYSJpq/+ib/4I3BeUwOZxrK1QmZAsX5SiHsCgCncSFGjLHIWwriNfSB7pOL1j927+hk+dk+c7AUk
RWsTzP5ElrXw3FWcIhuJoI0C0aWjMUeE6Zm4ueDCTItu1Pnc76rgHpy2S3z9O0BMYhFW5kngRjfp
qz4Q8b6zEGXbf3lN/nSF/NUFIon/3WO0zNVTQuK8bsl/f4xNIM+SzCBoC3TqqZek+wgjZW0qdwCI
P/um/xEEYURyFr9qsXT/n3+5av27A2V9hlWcLIamioaI0uvvv73Mg6lOQmXZmjfS3sWf8r65qCSi
vnV+/sOcoWBH+GM8qPdEYKqHyHLSB8E3T9aDaTjLpa489SoxXjjWe/k9Py+79Aqgrj3HjT1eAXq0
HvFC7yaNMgjdBwMPeOKWW2CvT9FRuRM3lfkdaqt00Vqe0m+yQAEvv7YuKDAKtoWfOXV4YgwbIIDd
v9W3/Da0QNF2GgMg0FIWJBbkpY6E6qB2aDUBKx1HX/wivV7ZdgZoWLcwSMxmg9U81Gd20tIB6exe
cfO38oamJfpMHnk4/vRc/Cwb4R7jY3wCNdrbqWwP76G5RS57IabC9JPveQtcyV0YgiJUrOwf+VDD
KyBwE5gZMov2A5QoyxdwjB+r/E11hV3zNpiw+rzmBkk3oyyXPfaA4SMsW0az7SZLrvPdYjjhKdSd
xnwsr+k3YktaAIAcj9qG4RFShOd8fBRJhElcno7wOL8U77rPKpkqVPtJWA6edH03SPsUO3nihOEW
2DFmF+7KnOxIAlPkm/MLknNFOS0UiJC+CvGqij44N+PavI0H/aO8Cy5deZYfGN6RyzyUW6KN0KFZ
9/FGOFNanYlhWLbhnX4YMJi4CBeZ/Vbv2R4EDgMepvCu8pN4uFt6PyeblD39R0fEz8COhymKqznB
i9zSaN3Fj110Mg/q7BqjU+hO4nVecVg2qh/BtiFG0mMkr71KX8Gpkm39tLzgcEKfeyEl4y06ySdY
JsKOW5RQIH4ES0QHbicb4wg5okg288F8JnW3UIGputl3QxqLPZ1lZtQX8ZWNuHYf7kA6wxBUYnLb
HIDS1uPAM7F6VXAIHVdqwzZ559bs5Bf5XgKLfAs/9DMA9U6w4+fgZl5RLnFpI13riOmzlZ1+zi/j
Tuy8XDka15aQmsyrtsXHyCbaSbb0by9oA8HsbpEHJyfrznpaatBzG7abk9c5Oe8OO/seztSz/UFO
HhO6+0u50y8tIBbNBhgJndBI9yDH1hdtxUpB5ad/cjOve9e3scuESmKi4izoaZzSt67aHpB2hKvF
0VmWjTuJtb2tfzbYg3iAKA88g1xx7L48kbYEE+dE0UZHYNiU/WfI5f0uOqUJfQZnoMI4TGRR6FEN
9ro7hF7IxuIru0UedsfXlPTgjWzP2+kuhVq9WYlmu+SG+tjdztvopoKpA5sfOuHF6NyQPfRj8N7+
CO2eWZ2M62U3P1d72EYwkK49bA9UPRto1yL5iMg2cfzb5kXpb9Z1OHWvEYJn23id78VniicXt5B4
T/Ta+H84nFf/3T/8l6vhUEPrJcl8tAxJkrjNafrfT0cczyYxlHKNKaJzC2vZyLnxbMat+5+P4f9y
CK+/BlmPYYnc7GBz/v3XNI0w9yLr8K0mjey1jGdrnnZzOH0vLVvOOe/opWpu8f+yRv439x1Z/q93
V8Y/smjClFBBT7Mo+vuvVRBd65PVItoUmB+Cd/W0qUi2FV2nXeiK8CZpsPCtDGD+UxJaKl6G91JZ
4dGs+9j0wUat5scSbTUuAHi8LOSJ80O51xFBcEz7iQmGgE8M1o4vKTOuJhjrSDxl7H+yVPnLUo52
WrfnbuLIyJgSWEhsRCVLLqSp1Ud1nE1XSQDz6oT/tu2TXPWag1qltgextxywDuCHzeUebVzgc5XT
fs9bGdDxbBIjrhn9A4nT8onuHhU6foI8ZT3Z0PKT94vg0yjizRxyI2PWwaoM5ah2oX0zwBF/9vjg
EHNkfqMLQO16djO5v6KYxDyVNgo1OPoTnA9pgiiKqAsBfJ1DEYwknyiDccx4bxTDXUxIoMvL3nEc
mKz1W79upNWGl9f0ltYz6nPBbSw4mFIT//QM1kjHIUkmLsWHFNw85Owa09wCLKSUmZmWmrBPzXmr
1c2V8OLUEQlqndD3Qr4H/SiU5o/8GK0hg0kRTbgyUA+GGfJ/jVU0G2OW5Gqdm8wDCqaQRCwricgU
lNE4ka2Fa4gjNz4DGEmjzBtdUD9Ga1IBIHusFHI76I1sOwwyiPxOa3dpK3nTmNwppYCZkL+s0JZH
TX4P+XtJbcm/mlINtlqlcz9b5EsydKdIQPrVlaRxy7H+1MeoW9R8FXQxiM5QEWG/pkYjv4QVsP7A
QP9BrEgNSKWzaEIsnbU7afqqJ+1+YZnO6nx+Bu7zVE3Ze3TpxSj32qm9n6BxJUH4KMftFxsHYju4
gBc0dmwPntfP1dGTxhgRcywkPkllCMHwlGoi0jJiHLf4LMbC6j1t0RVHxm+gsmv2oAsRdpqE56jS
brG8nIRVL6JavNKmvC8TbCJCpgrbpmwgzo4t2zKxtZt+fCqq3BHNsaSJZnojTN8zl7ooZI9TJWPq
mkF4kL2oWum6nt8IaY8SK+wbbhT6ncg2Djw5BH1WNJwF6Bsznp1sOUlsUYgA9fvxgZUadghcrECb
qh5Iyxxt6Evd9TUTyfmZsm8rC31D7aFTa7BVDY8cbQcV7la90yuyEzSLiTfzkRKzHMt/k6xIjWhw
NAj2quQhxiMfYzatb9pAM4j4PqXwKrRvcsmX6WEZ0FJNww1T3NFSop1piL6K2sRIF7RF6Ekp0YYp
1g85gwO6diKfY/KLZ+Z2zGACMFGmsd40ml45MjMwyTYyzvh/kxIen9apKG0rDaFVIdU7WS/mbZKD
qUdOWdkabLFDUTf3QhkGG7XE5DOl5CqUGmBL0iQldpAW1FLFxKE5yOEWj+Fe6n8BO0zXK2YQpiTi
tipxgAKsBIbJBx1T6T6LG2o22eqiTd2Zd0E3FAR8g6MBmNSghFTwPhNTcMDelu4N/T0B2YOjYv1W
bD4XA1tp6G5kxK/fARaF/XD9bJA/eUcwmNIKzTFCSXTyWsXF3bDIibqM4xP8R7CPevm7DhGeyvIQ
e3exQxqpeFnu29GhXKQEqLam257WSEI73rAGp2QMXuXbspVfyRKA0XTKTtNJemfz3x7a1NGRKN0t
gs3Znb7OD7z3a3DszvTTbCRvoEI4Kmfz1S6vEUTDV0S16iV6b4+qP2FztYMz/rADJbtILKMtv/Aa
6S/moX2ItqobM4hiCWReDHwCq8jGySWXYMgESxPpSXCFW8c4i3dAKdDChKnbEGs1wnTE+4zgbidd
TZcCX2R58yq1zmwcUarwYwYFosPUXPsw78wvc1d/x8NrxDIucVVgZD0/OPzUBA0+QS/qEVCyt3KK
lKrHwfaVna2N8VQ+UsiHdwRMPhkbMlwu8cbAs8pNjPyLq/KTvYHNJVnzgygH1L5g7bwSUVSyKltJ
spZ0tzt0W6mmVfGhr097NrjZsA5UYRudEVEjqNIltjnEQvjzuJ1MX6G6Gj2lPUjqTsPQxbsNuxWR
ryc0wpylmkg6GqMXu6q9danDAFO1gf/qdxrRBjy8a83ZdEAC5cWmHwloEDgQuJ84aGWQy2ISCysv
fM66DYFDFKdnc4XFUoQinWle5GqjSH7Bpn522EBkmiNEtnaRIdbv+HAqeHiYVgKw876JPtIdX3iO
U95f86ZjoaFsZZ4PfTVEINVMItLevJn9GT4VD/05zxbV5bcWOAqsxg/8sbw8q5vAQ05IDAiydX3P
fI8uRC/ux2E3Wa8CGbO2dda0vf4qEHSBDpvWe7eKh0EXhA/GWf0aOk4/j5asq/YNKYaQraHUCuaj
cS4aJvhnMz7oX5onXJen4EL/1L42qBaL++4RKS+/O3yj9H0pjtVu+KInw1WqfqP7O+un/J0wOBGZ
1fN4iyeHua515m3DSrncmqOjkwpxq/zmAQdP0dnmK+8ABUEYkYo4lJwedX1Hu+nUtzr0kG+f05tG
qYoiRzroCTpzD/r1MxlP4bhlTNbt+XsZMuLM5T1JCSV4yC6R9zyiv8BJbNQIbdhxzeGOh8k/PQx3
pfTCZp8gJRNAlQa72iNmgyfRoJFEk+Bo8Jc94xDAd0N9Rl/DKwUGHVkVHAO7cMUAueNTuEAmc0hu
yvqD8KEWXnwfSltEiBqSRQqxs3WZcxIXoUWcpt1wBNtchj5XrkpmpF1vmkOPU3jf7dE3QGCo7OwL
x1byIlrH7BgUW3pbPXAKiu1iV37gbAvo5lBuOQgxieel+l/jYVCdOQ2B61uZM6P/SDx1WyA8P0Zb
FOwGEccvGdYph2KABoz1xBOypPTSbVjsC6ObKnY7sFBj8Yn/xxnJ2aNn0L3xWNOQF+5ysrhqaFGZ
C3jZW0Om0+iQUR5d6ciLfZo+DhuqPOvRJKP1GbSDMm1AmO5aR3qRfHmj37INw5xXUmkWbh+77BT7
yq1gruAZx0MpecvDmHsT9hC7vsuu9DOvnZ/sSEFSTynHWOhWrsXB/YWgL9zmZ5V/d3hRN+Ybj+FK
p2sW22g/bAYSwNAjH7PcXTwLp5I7XULsqY0jGj5Z2eI5uAcG12F4R5njjKDQ7O6+vQiv9UF76Pni
xbxapf0W7dpDwCCFMuEa4GogdoRTe3hIwCRsFg79neVbH8AUnriFdndFZEvHyS/P4bn5XBSblZ98
QvlsXQTFYden3qoPZugnTlj1UTnHt/QQblVsMMpenXHvs3C0yX/J0mPV7SrxTr+qJ+OhfGIzS4EJ
uaUgxZOrTts2X7QGQOsPzU56Mdo9GUiPwZk7DKMQesT4g9UuzGMr9CLerIZr9A7U0TwntHzP8567
6kt9AKtLWFzzIikeNOD0gkWncxpS3oXNQMCJsEXRxusUROSZAAG7itOxVHdygjTORlUQ9H5xYqyy
JviUR7pK6autP6gqrNotu6N6jR6R3SFa9s2rvLEepMit2cTpdgiFlRyW2Ik9klSbXSS7Sm9Px3iL
5dm0zvWZrCZRPdfQaXlX/gxAH3dcduHz8pmff4851Qv3+RvTlRHl8VsebimLLG++w1C7T69hvFek
DwB6iXkNx1P8ht58zFhH7TsUPx3Ug56KFy8v+2QkUodgfOzxPITCD8CRjYnyJ7nj/LHmNf3hkTzc
h9mLPqVnwXLpCDClvjKBwJhwYQAyKLZ0yXaLX1+lzsYrlV/DN+5LHAaK8m4Nfn8aLuU9WSDaJ4m/
0KufRaiflquLAOI92uaEWxnnIy4D7sO65GW3qbrBBVlIK9c2aGKwjHBTIZXPek3eOsNJLygm5uv0
EgQPLBLB/nc7ArCvGBy1xu09/LXBWxgSFW0XYOU/6lv5xspVfari++TOrA4WmNlt8roWnoIfv09o
bvEgxm6D1WWPckDZQgQYnqVt5bMrAbNgE12EgWfT7WhP+1NMDkyzIUmz/yYvizArjk328iJC31fz
QVzOwUOxhX/z2n93BLpQBTySqJZntoLfl/yKs+jlN9inwV15VZ3wvjrmi5OilrXrH8Xv3yrmGz/z
Pn+XlWseOy1N3cLTPhzGkUvazh6458VXy5nvBnGjxbtuH3vzm9q79Y1THdcoITUhs7FzemgehmrP
XUTZmk86Y8rcxt9+C99JbfzmC7Ifx3A3MWdmxDoBWkVBQ9SWEzzKTC8P2n3FsCTyo+yafytYSQcv
/9YMPIzXxTqk8CxZOvmKcSYDe7gbdGKK6RPEN5VxS6Z+DItIc8I6LXxZ1qgNXNgda9nWZ0FsxzS2
I8KjeiTWsG/cjBKojhsadc+o1rV5wFgNBbR6mmnQX4rCCUgW+GmbzyZymzseE+klxuCgqvqmhiku
eJPiq8JuMHQAnJR7o/PwF1okcL8mPTWurX6Tsw1fTEOKyKV/Ax3CdRw9Dsfhy/gc31jxpsQTfdTo
yhGwu2TGBT+tvvrm7ZGeGTQ/uvMQ3cR6F3KkjbFfTrObH/MNpFrJhe46nlPKjAaFtbopBV8aXJZ+
oL7PZKyISNF99Qs2LVF4mwbd80E91VsGfhwvYOzP2WuxSzagdNqPHiEgY83H+lC20PJt7hQXc1Of
TfMgbqbv4ds8c1UKcGcfl1N0Kj6tx/DSnYhDUz+sXfzUHAeugsCuCaInofFHWu5mrKcZbHYA2Dv8
BDEKjU/D3FSsKSxaGWR8XOhC605xroABDWVMAsTiLLLK8wyrNdwvdLGRZhAkEmYS/p71P0hidxry
DqQ520Kvy7jbogaVIGfw4ff/+/3s98dwEnGQp2nLodxLB2uKpXUVy/9YGksFYeguC7vtSBT0tRWJ
PdVQyYCsBp/BOUP+nuqaYiMjj+D5qpRwlR6DFk9IzMK87hgavu4I1XiSt/ABKil2NSO9xlZ00DWT
v83qmNyqOQmBAncQAjYs1sh4/7sUDYE8pDnzI5nDQyfiTU6oqAS26AGJea0BqD1tRIZRlsZDDghW
65LuVUqhAtd9Oz5I0IHivMj8WmbCjhM7wFCkGyhZkolOuHloW8XE8mi+y6BzKasrN5yx3qDbcdnC
y65ssb/FdcDQXA5yX4HS+xSDZK1V1RESQ/LjsGsc6BcN9i/YgzVYBLesy+6+pjoyFUKBrISwlAk1
eDbhmBPJs1Z77utVujBIMdnQJsQ+rtTBQZSCU9Qqr8hvBnvhfEj6NNoVM5NMVUiIFh33ZmUcDG5O
QcSCmkxPiQQt6kcqZCjX1ywO3lQlbfcd2YdDOdE+J5x/7aL5WeqP6L32BMzv0vBAf32HJiUDbAy8
cZYJdpvjnE5kpqjIgYGHo3WLkBU6Sdz7ETaj1giPQTW9YB2QoWEL7Mk65GvJe9Y3ZMNY0rdaEf+o
DebkDXOCBjWIuf8Km6RXs1cVtxtzFEg5+CXQ+6xR4EIw3S/hNS8K7SXHuisgIZ7E7rXoF8bLLJKT
4LHWfiQBajcUvqchyrivwlBnpmb91IVxkNqpsQWBwCtomvuVzOzVE+o22cR2mi/PQmcOWzLrsbKJ
0c+CJAzODjkDWAciNG3blZSORO9WG6q5JX2mxcoPKj7URzYM4fg8r7+M8N0wlWYHayh4ngknEtAP
T486X5UswYkTWcRaQ4xhxXg6VqzNkqorozbq7EY+9MszRIjnoYjOOvfQATuTTTT6c9fRjP3+bJ5o
P0RppRIe7IoImJZ5WmxMtPyZecl0fLzw2B47UX0hFm/b157eOwJoC7HmroNP7olTObLRJ/IXGJ9S
QJqBNu6jnIaYXJnYUcruVtQQBgpVodYerQ/iF6Q4+FB1SuMYCadRUjBX6LQM1S4t9dXKpBfiPECe
IOknBBhx0DgfUQv7YUXLgJCPyqqODS/G9yc1ebi7j1afUDnT0SHx3pRSTDPTirZMyAwCsychGWmb
DHSbhviaVuNHsmYnEFe3mS3mQTly8bjbNzJeaisZNPKjbjVUEztROFIy/Fpe1GYIwWOMbxjcSSzA
1WLGcOCtAqLGIHEDMEIy3QgoMZTNQF8KCkl0JMLA8Vb4bWsBToofgyh511RUoq2EC9Psup2cKdit
2or7omzBcRqYWwghoGlUELc4ZoPIEekpqOHsJughOrBvC3twQ1ZxjcfmJtWQ2wdjxrbVkjwndffW
iMOpFsdbrnaI+2SdTsYAty23rC3gpScjcSwyya5b+PFaSKxoJZVXhaeWq1MutmQHpRhByVkj1+sZ
HjH1SMYuhjM8P1r1E3EOLX1/8mp0FuurJJjP6hoEG5qPw5gcF711iU5MiSsWsafSS08Dcl1NEGaX
hCj5UrEHFMSS5FILKlNmKE5qrZFd6fSQmDUjhcx6x4QMXjfKb4iK7XjgtVIsBTHHBE0V1ta5YszQ
dcF3tFoah/4ZoSRovxn8mp4liVfNLNZEddq3w95s5bdoopCtuldRP4RSdWavsa0MLG1m135bE4v7
HJ5zW1PgF6dyVpjNIER27ktTw2lYP4iWeZ6qZjOMOpu2Thx3edN8VdnemkWMOYQxMZWHg0bYkS3g
rKe/yV6JomtTtr9I807kRMuMRzMKHlqc+fVdn8HqkqC6jdsIky1QA5R78rHrmYo0wtqrmuN9vLqw
0yS+ik3oaJmWb5Wate9UrqHL1kPYQHzL+pkba1pBIYYfrmN0SRrxQNB6SeJsdo8R4nXAZ23XOR6d
UA5plqmJcjR+pSC8T0OPbFy5hAM6T0m7jBM88tTqAQcmtJJ4aUzBmPysjQjV0vhSz+VmG6Qi4iF6
4iIk09dKMwPDfn4rp5FvVYzVmnE4ZFF4Ew1yVsrBSVv4hgSVZaxWR6a/g7xB0RXYukm6UDcoZ2mR
safOOhDEtLeXbK9pxfK+oJnD6CDsElG65iY1aNZVt3HKaKL17gFKXOUEo3HtuU6dWeWAl62NorZg
vHrC3Cd2raFKWzUY2qYFTZHW+AHiaqsoaJAqBn04VUitkQrMihVhZfGDwON/ihmep2X6khppxJ0Y
pWTDjUwiO5pt24glYxAPokXkkKzkjJATHIJpo8Z+VNHYGy16rS4gljwW+nKXoAbsl7hwxDCJ/aAY
hksK+ndITAO4wepzkC1gZaPkK+x1HFhYtH8yraE+v6uplTjjlGfQqNLdIkpbqG5w+LveMwUJKmWf
pgzHdWS2k4v7fHZHgprTRW6dVuT1J83BVyL6MgkRCynJwt2s4nnXKjVxG7OgZc9Lvy6NYpMQzjHW
A2PcDNLS4yCQ7mrqulPPCa1D258AfMVsdiNvUQvSM7oHXE/MNbtmF/TmNjNiZhCNdh1zbrnV0u/i
yTqnPEUOQK5jpQekP4bcbFhaZVn8UM9YhepWe5YR8Dlimr+mgXgbm2gmzVJjUWc9G2LIoG+YfMzp
AUEcbb4bQv1FxdoEwVNwMZymLGkKw5ZUw+flHiENyC94izRb15kJmOvMWpOz+0UQDuheH4C7qVS6
qqZiluBtnKvjo1mUmhOa0lef981JTdoNc3yc82pV+wB47sN2V2bGhy4jhmsL8m/z+ScpQ6KB8cLZ
Ac9QqapePzFfkwQqtliNsHnAxagn3tVG/WnUaPyJE7DQYK/kzqkFku9LqMUd1MOSU8jYJsU+PA49
jYKKOqIM+sHJkvghJQLAZ0EDDs5EFVSzyk4HJBCLH2eB5U5sNOaRuUbYGSdZoTLgYDtBtoMQZF2D
oEU7PS8APYvhMijQo9GIy1FPYGRTqHsAKSrSUD77ty+nrJx3EdLyEIFrzGbIkxRUgqMZ/fXD7/dI
WrO8WAzffuHkvx/qgXcAB5bk5RVVWyDJr0AglX2rF59aie7OSi3ZHURBXDEt3V6LBiZ8UUhTKtHI
roRpglwFD1EVM82Mzi2suv0QhuVOZeqkZf06xM3+/NDP1RXajEEiDE5K1NQQaGStNBDWKvo/PhQF
+pPu1ZImYy/86wPBvzbQtXr3i5vPVub8L4Iet0TnG5p4n48mUzGsWXdiMMqbAQjHMatTdfO77f6T
SvznuvvfIMn/9uX/m8xkJAxIuv4lDFipzH9jJu+Kr/i9+Dsz+R8/809msvoHCjFFgwrH1a/qKxj5
n8xk8w/REg1VFYkkR0XwF2ayKv1haJYhglPWJPQFJuDmfzKUjT8M/gPBPFiSWAsb5v9EIqhYKv/U
30UakiKZ/HMW6jXUE7+Q5b+IBHsZAeQSTawTAg7NfpPpzOSEJEYuRAy6rVuAkaPeOLfJFHt6Qhuh
UsJp4ISumcq8SplYimfFSMAPRDWh4/TpSSzNe506p3nv2lywl1T+QEZMWGchXRtdVvdDGr/XBqzT
cWWyozruDmBTw5VSiOUiL0Nn1CPx2ApMHUp0SnXRtrtueunWK1xMl00FewPwT7iPTZmRFMhTdgzc
KpS8PKJYYOAzMxShZvbFckRcY4onzdLhh8nFukYg2E7uaroDjBfttAr1Wna3XX8vkIVMHA75dTFK
34D4QQBq3CgVBTSRzG4ZfJU7a8ZbiYPHn9nUhRUi9BrrFP8LBX04boSQCqAfJNB+LQOccl8BKv7i
jvGaZLmDEarCC179DM+ISsgsaTOCwxOTQzm1XJnoEyvJjc0sUCiinmiYBqk8xeSLA/rStmPDfNEa
FdxYTOTKinyE4T3qre+UwVkNoSXP0g1H9kUMM3lT6wtO/rF+0mok1hVdUYZ4LIBkcVaT/tj0VHBx
HN3ljZp5cql+hGrU4aLg7maker0tQ/FBeMihG4LsVQlBySu76Yp+T5CYN8sFm6BgEq91/5N0F0uW
w+dxguOaj2kKH0T+hN9g7Ef6MKVmcDtZMajPvN/ki3E/xxWknlzVLzXU5oRfOEgw59Js9NrFCO9a
oll2zGXuBQwBTl2mX3rN8pQI0wYbmIVEXRjDDUHI9+XABiWSpGUbxYnC/I+MeslQrq0Zlw7+QPB5
VfYZlFBtE3aserHKS8ZRpoEU2i1BgLe4AKlbNMo1iqjH+iGf/XgOiwNRZVRnNZKwp3LC/yln8z1R
4KTBlWO7A9LS4iuvjtLElK4NTBsyBuUciBpZm0dCycbwXFiS5WFP6b1O1B9G0JbPNArgx10zC/FE
ZSVeCRGN5RCqSAi6rHOXqGJLjRLBJHQJkdu47choSavyoV0qVq8TVAu5Jc4kM1pHFsn21a0ZfX36
v9k7jyXXsSzL/kpbzZEGLQY9AUiAmnSnS05gLp5Da42vrwVGZr7I6LTqqnmZhb1wRQVxxTl7r51D
H6J4o6kZ3QahY2tLqSYO55Ou3YxBHZ861pKWT3tpBtm0jbHV4CkSqWoIXhOQsZoV1RmxEwnm+VJa
xwzpyCj6pCJxtYZWqJilC/ggCw+R2HxEs/7aAY6h8RQ7uBtuctyf4wmXjxnBE0na8lEwA40Z6cEY
YvOUxGFHrZyWutaLyy73VxJE8XbIFlg2S21WSIjv2+BTSEMXJkzoWXP2JSTJKVSEycOXsAEulOHd
CBlphAlPco20z3QiVMhJQl4b+FuBFLJYX4+TOrNwnYq9hg5kyknsLdQCUyxoLxcxxtAa1Oer9i2e
qj3UoXCD55nawPyVp3hJok4/BnHpr/KxLKkHtQ+d1v1KxMBywESoToohzNCE0fENDAwt7ZRUN9TH
6qhwuNS28Gm2ocybFfZVLdlAzQmpAs2fCQpQH6Ca1lwxmzeJ4ZursJgTCsYMQKq2rGMQM/dtTBoh
vDlFLxEI4j6WoPvbbH/J7sxEw+mGg8TVsR3zcRMHZcROHIxsnFcPmFcmip9pZnd0UDttYbcytEdL
OaWNQ1qyyiPlDygMyASDLNsPwmsK8taFD/sqqDL1gYieJGZR1KGJ+iBY7HRbZQreEliA1liCLWhz
xgi9eApF6y0cRm2dS325muXe9PCOfASVfOqjcFj3SfFiTqWxaXpy1cOELfsQ/SKvbHiwrBxAw2w+
ZT2hmyr1pysB0GBWCBdUiuDiz90jdVzagLpYrKW6HXAG1rbUEfCSjDFpnnPLgvMnoD6zK+TuucSx
8aBFv8x2BNiZofketGodC6PmxWr3NqOTamb9zSpjovrSR2EUH1ux+lbN+749Yz01mAc/ZcqLpo60
SOx8rANRt5S7AE2fIwslNChzXDJLvWAWlxBwfFziaWgigIOS8ZyH0nw0pWaiNQqZRKnec1GN9rEk
HBT2GDhB5w/k4uRySyGtiGI8xAZlbXzvqbXNhQnhkI6BCbJrHkvdg6Gk1Prns+LH86PqM4bKic8a
vltSHeNpU5MTxOYkKrxo0M6E2hPZaUyjLaZU2/FtNesGZW2AamkcjWswTFtZEMUz7A6aulpGG6dD
AtzR5wjRRx4aE+ermsc7askvOlK2kwUiNiiRzWoErz9mY7RJEjP1VKourk6Lknh67VhX+QPJaLqT
NWhSSOnFPFAj3m3E8hfUe/FQJ2hLlAiXu6yT/lcvkWXIOsxMjo+Vj3TCN+UOwxo92xR9a4yv2dU1
BXueTzyuIg6fs6KdxLgSXhS9Xneq9QntE81vZWqeEcslEjSqKXmRXwRN32GHIrDEmr+Tnub51Kle
w3bJrkA67RmUsMgpzONZuM9N7TrF1rgC71Su1I6pAv7qsJra6klMWOIIGahwDdIXdXgNaQaRKAQP
PFVlIqy7Nr2UGXOhMNFdkQvRB1bzFJaw56Ar9Ku2HONjTdsk1tF5jnVGuy1mz1smIJvnmAy3UfqR
R3CXZqkfDUDmQWfoYNsUO5xpuCUZE3S1sWZp2iQKYsq8JIldV0SDIjETKSzJ0AEnRQZjPjvS9NbU
GOda2m8x+exHDZhIxvoJHpx4oUwPn3ju1VPbp9PW6OUP5KD0KY3OOAYwz221ESSPToPliGr7TcDw
COZtoPmQ0hTQ+CTxU1FZ+ASK+nuE9M0OtnjW1erWlkqPIZlpJFAVnf4EQrA2vUZtTWdAfTQlirQl
6tgwqlTX6OGnTGlJjRwNxCiOjNnlKKyRVX5SXCpgqOSneklFtzTUK1KkvsitJLsy2Yd26vZW/VKy
zRE8tJE6xa2QSb6UoFe0aPzjHl53gI6dtIevcAAjI7PSA5rU7WM5QXVgZIzwIA0HBHp0jBC8ZLNE
3kLbsIirGdiSYGAvnqLCkAPaupPDjVKh2WNck6ieFkLpFF0vnlPolSlsRpspotv2QAtRwBBE0KHY
h51IvsIcv5hKJZ7jDMGmdY2SVtgqEagzHQaFSnXJnpt9Fpvzrp2ifjVDacgW0qY1vcwM9KMGu8Iq
iMBM0UxJdLVzIQZ8XMRYR8iAgy9Xbdu6krctTZAiK0+JKt7CJTBpYpVvk56J6kTVo2nvh1rljYK4
S4z8Kht0ocd8yX1SagJ8jAkCiyUvuVDo+GDaZOF3JkjEFac1YsvOf6JK8BT5I4Lgvu5XaZDQbjVh
xCL8Afxl+lG305d/tIKNKZXS+u/f33/IGlvaJvWjMli0jWvVLHdVwmDKY3E5GHxeoYgUxDUqQVjm
QFH8/uucqqWrdeK56tRyxyxS7e5f/btv/93Pxl6GEpCAkbo/Nq1TRMWZTsrH8nz/7hH3v/MrSZ4d
faS0xYqo/9Nfa+Ap6Fb989Eta/hVaKaz/aff/OnL3y+BC51+sFljH/znowUB+S9lAhlJK4upP573
v/sppQBplVYOVHNMoKwVXZLfr/bHJ7g/VVKSyZspi9bhnwcRpLwOVgPAaqMS4WRpi3e1UDba/VKo
l+ym+y+K5Qq4f9WkxMcHPtPZ71/AzsUQtlxlqYrgSGrb1tHB0KK9tJKY07zEhd3/8eN8T8IsXQ/Y
NLtlqPvTP/efWcoYLshXfKl5PHst0MU7WqhbArSI04a7ExJV2dyT08CUhy6BOc/yckLDjCuUoADA
RQvaR1zC7O5f/eVnKs0q0JqdNxmsW/bkj+eeaoEOmlJWgFoJF3ZBE+nLvSNrCZ1FsWb3G+Yyiqis
cPooAnReYFu9P/vvf6Z7fN5AxNzvnxW6RWTkrHl3otIdRhTMqDP8ITncqUW/f973o+VOhXwIlzTF
zijZcWe85v1BVqg/gufAgaIhauZiqf7BNlKMbqXIfb25v+FyOdb3r/7yrTzRx5nVPVf04c4WWt5B
SnfKE6qm3iVyXO/uX5ncsn98i3Ubg0gIYJKiYLWrmex2NcXF3f3bP37GdbciUNlLtpfJnXcXgOuX
uOZCa3eC6r7Si/ZSauZN+Egf2E0OMIePr+OOCt12cpFdrjQP1E9jbAYcPJp7mXevg+u1a1qvUL0A
1SLUPhAIJ81b/4ovf5cdUtPx/Gu91h4gKrkHCuROtyLYdbK9edesdLtevy8vdmBwxjh8ASX/GpvO
YXSS7SvOtVdTcPXz9MUPuhUvCNOAQBsqCt+QO4Tkyo3tZYdX/9qmlA8QdHQObfh5F21ZBT/w3iSP
JcCDx3Nzbf80q9yGXLeb0ZuhOxxWFbi9elVa12xGV8CxmBSHTze8RdVRhcajujMZ7vOl0L44PFMC
2gH3sfYGY2C8jdOZKj0q+nYTgqBt4A+ui8kV6cZ0Tp8R8XKu5otubP1gPc5bUdZZ5Jx4bf+YtsE6
ZaU+XAaXUyL560FxqvhAPjXoxf4nRwhh2QbAM7yI0socXnkfyaEzPd4G1IgaVVRqD67OpLCNBz4W
ZkHsaB0JPcGaL/jWUt1y3s6Tg8oZQFlLdsk5zD1x2NMQyrDSTzZLAt06omXuvhSNCRfVLNvhjXTr
/TU/1UqnHFaEHtXJdUCsV6Gga7D8u0Z+YvG/vNh4ktIVZ6F4A5nO+EF7hFcvgNaQ9gSrb4XDTqFn
fZ6Z145dsLaI5jiw3Fjkymu9YnwCMdOszat5BuNFF9i/MGOt+Z/6CtPVY7yTHxAsaSD50tXcesnL
NDnRi3JWbJGmjIPmV33Mj7Lk9McQSFhk77CQDU/sMKUK/eSn+CV2G4ggeNrDT/GS0i8dVj38Die/
cXSy6cV/ZFS0LfmUhh9It1zkOEhQnelz0zyJ7pqWTHMotlF9bIW1lf0qi5UsbMEwPUI9+cyzYzzo
bpa8kA+GlRxHz1F8pJa+ilYI4n78LxaLGudrdk7lkfyi9pQ/p+VB2P7gSkR69I5EOH0AVmq4BT0T
RozSd9Czc0X3eFgqMLmZoqAZpyq9U37GH4V3bhcH5AjcVJrgisZWJSqLSNlrf8q+MR7UL1K8NVsP
FU0JutCy4xe9fLAazk/5JJH4Uj00+TsPb2ElycvxUM8NGJaadhZ6LJuLdxxvQroqpzPXI6esc17n
nfjl8cvujVrJTYo3vUP7esnSpTNXOum8yX+AWo3O3DzSLssAVZK/PXFBrtIfTj8dem5C/pISoloe
ubiCcBUay0tqnFnzmiMjeuHD8ZTcECEn1mge4cFX6nJFJwpUaJjOJOwcc5XEZ7p3yIlqd1GZCC6D
wST/CHg82+6DK7mpt7K0soRDCOcJ5aWxUsCoqi4/7PDZlPnebHbp/SihmE/M56p8gnTUKd/0UzyC
Yqp6W2C/QylAYat2ecooPgj1Z+Mz++DMNa8KgFT50LO472nE5pInDZDUOqLALwswl1s+qx6SqXIY
K6r8XRRb4O8XuTyaV3wZVQuwkjMyLNDd4VVCvR/H2569eIjByr+ExfcrEv3ipWkQjrEQW3HvUQtE
k8E9Sc/b5rx3yKQc9cuUbDhFGFXmi3Uzz5xheqcc1975IDHv3NqnKHzUvOmLO1iXbIYnbhOGhaHe
LMpuuJtnUsg+lAfFK+0pJTXaTg4zrC9wx8sZNrx+12OSADId2e9cSryGJ+26L8bVkU3RtOZB8y7/
0fhmzVs55C/UmSZXZjUGChJll/VRomm+Cr9AmnD1cNoie/oS3XKNSrje0MRPi9Pkqlf9bEDYX66T
qCNr3WagV3ZchLwTkNRvrU2INxfhir1I683qWyetaOH458lFyRI8MXJGB04coiCOltE98xZU/lgz
HKJUuHghC04uZpLpi9GHoZTUOD5XYjIt+htpJ3nLzKEGq34dOUC6oEq9MFjSnFwuVKp8MRFzfAbD
M6ODfjYTZlKueuFZJeL2R7gVTO6C20NrYX3uyGfUYWqwzraWwboUXvftXb0Kx18jENwvDl1H/jq7
xhV3Erfj8vTxK5UUhl00lTPxD1z10oqh+v7ySuZBGysOCKY/jNuaoy88Gw+tPbyZtnUzHpj+OI+G
xwEKP4YvvvAGxF3LLLKgnFO3tYnZc5nYsZ7fZ0J1xegg7QREm5wprg0lv5QyVyQgvBWT2fxAgvaa
S4v3mtvYoA5s7LkciHPgdCgcLpaSCXRzt3fErw+uPKYLHIW4AKoD85d55ixZD5zNmZm4cdGYYg/O
eD7mA+/VuLENO5BO5YQDDXDcHI6CR0U4Cs8SqeY2/73GL6PzxUHQr6PDeeEwaVgaOaorPj8fi4uf
KbTfLfepti/XYcqHlB6YXjRM18VL+iJfOY3FgenZv+L2AznnKIxRnhUzZHGsjCOzn/bAXQY7EOH/
BywZmfPnEE8uACllv+cxlcG0n3jTg8U1w8XCnpRHMlRSZ3UZRZu3dx7MGiXjkrayPUNlsM3nTXTg
xDP4pC8Mg9KOO49+yYFPxhjwxuSuHd/5FMqNTxNENnMoR5bW9LoRXF7KuL3XzSFiQr3xDxVPTC0I
9hBLr0h7DNZoEgQu6BLdDidIwUL+kYPyZp7c4lpcMUpysdLz4Q3g/0lXWb1SHhj/edS4XKT66HKZ
pT+8LSZ/XoKt+LzBfVdCW/ritvYNj7OSz4tklAwS3hgvbR37tRBtWUUJBx456fh+rstVqqLc9XBn
cZ2Ink/fEzkLiwXVHS7pD7V4RJBD8AhsefYmnHPUDxbjY/fMvNkyplYYGjDUaMOFQ1Acoks8Oc3g
0aimK48yFpu8322Xmj5XfQs0HAxaY5exg7POnrqj8AiwLNogTsO/tystXK7xsadWEjYolcq6c9Ve
RzASbWb8Sdm2XfKGYOs6ZXPBvEpoBLEFyKMAekmOdvwwr2zSMd/ZDA3jMsjJkm2hlAB19XyZqrc8
81DaIG7nxItUA9Cvo+Jf1AgEyyC5Mvz5sBx8Cd8ASzQ3Gq6vaUZl0WXZVK6ZVk1MVVdZOujZmSHK
oCwxfI07NHhWtBQBSghw8TvTKYhI0orQ/cfE0TOrjUQtuYV1LIsXjVyYXclJpCEieb7v5vmJkDu1
Xy4DsziW9VIbdp4DVFuzeQprd0LmajoiqP+CNDHqYzt2GyRQKeuCwZ+VK+fnMThqxVoBppT9Mtnr
vzC1Gs8xO0ou4AC3AuTNFa0f1jTLBXZANcaLX7+4ZpnOWWdz7Wab0VqRL6C6zTu8XthkLbpE0Us1
t3qbuq24JRGMwbzbxPjsVJc5MAfjZAICdceH0TxJIno8u0epr6w9z2OQa7E6PtdIUBFxvzFecQWM
IsZWGwhQZx0zlkOoI8qjGq2I5fMK7IKMAgwrALEpgKHn1FfsMFitjI74bUaeIsLpeUJGxBtmx8G1
5YXFqmG/w/TK2s3Gdmw+LVgJtgYsgGH2dRvplC4eJztlncJCeGCCcpTjiPs6QIvdfI3NT5bT/Hug
u5drHMxW28lP0q1acVMaHrx4cLJhvSchw2RpzICs7hR8rT5V9lTEfUNFGk7cxvi0aokNf/heyfo6
/kDGA9wljaxrCk+6fUk8HhiwRXWj7HGu9xwKc5vdymKLDEHVVnG9DkEggFdwIswXyTl6ENasLdca
F9eGhS3Epn7f1jA0o4PIgkQ5Nu8ttzsJGqbDqrV9JARSoAfndIKDj/Rk2s0Xt1wRr7mJUSjTXc4c
cCQx9yNtBhZypJbnWypfo229Um+aqMeTPEF16Kv9YZoy9laOSBu+B4MJJzdUvTY5LlJDYYPqPzsO
SOxXNDubBzFy5uxGc7fa0WmhexK6IgVEli6Z4KDjE3tyLtYhpiIQg+jjKdfqW6x63WAjisXlmJ3g
yIjvKGO4hEZuZSDl3bdphfalErxQdbNFs/tthpdWdPLuZaDTrUELfUu4bGpnVI5ChVF1N7HzfsGs
r52m3PWBgDLyY1If32A6OnLrIOnr1o31S9cZhd47zZFKL4aOzG/oHpHglbvY79TuoQ3PlvhBQ52P
okdemW8CVs/6ygCSKLqJYz49Wk7jhqDzmWRQFrI5ulknbhzj0cLQ8it4ni5MeBbcz2ivivuYyq5c
MTJuegoBzLoZbpQuP8QKyxBPcKbvgCL9YwdKbJ8zDdr5K0FyaL/8JyJGQW90wEoVonD0dCfGBuTT
dqDZ86A9NhSGsbBWXtZyJ7UIf6ubwfhT3fqZiIuAnVO4YnkvkKSJQe+RKB74Kt/kHWQvSLNRF2In
h0EWX4Mj9V3t0eoQ/UI8prG2LStvoBl5hRMPR5RhTLr5BwtDmOQUS9JbjUcyjgdmxUWu2W8jz5QP
Ph6567hj/OFSgG3DUlWwU2VTGRBZTzWN9no/9Q+RdgmGpzl9w1VcIPQKw3eFN0BFl8gIxFgYUXRE
BwcJ9eA5xSO26h7y9+FWpWzlV8zAjJL7EV9odJhWk2+TtXhgVsYUikWz/uT/4Tk9y8/thUZMAxFo
sa3ben+2+hOyB+iOUKJHxgsQdMdMXkXtuqLShvDggxGjwWwESmywoZcuzEgSO3E3An/2ph3HbsCK
4d9mdzxoh5DRbd0eAomRsF/hlwg+TO8YbOanZJ0M7C3DfB1wRPot7rIA7hi0nwpLrbEjIIK1Mvs9
Z8bDLMCBNbinyi2xAzfLxQbIeXfYWL0E5so86s8UWdZ45ZFYqBo7jB3Wzfa17ZFVkc5iSxTu6KNa
Luaikv3VJnTxhGHY0dF34wrBY+viomNBj8luv58Iu+F4PBCQ5gXPcrepyPLzkGhj2gnPjKbqe3Ic
97iAlQ1afGUDjOjREgHSHFA0YzlG2brXztKKijejAlFLG0xvGElwDNlAHbGh12/5Nqf5s/LfK0+s
qAB4xbrRd4SPHXBFU5W9XP2TtgoPxlmgpGAb52Jd7MXJHq/RphNIMToY8iH7GdnenatxNT5F69TV
QQbNb/p7cOueW5F0gh0g0GeVI77hHTckax1E9Ai4EIgjPpav0iMIueI4JadC3hfmum6unOjGwVOL
0BsEBaEXLq2tYaEioMRgseUVxwHXEGNi4ViM+SfMTfLWWDdv8SujqPhOhyzwUO62BPXFjN/7Atkx
QYzEmFS3MnrSiWLFM/VYqRf0gxKBs+rWlH5YdZn1hjWCWG/jCNAjm38snlRDRfudrRPTHysEAWoy
a7MC0Uc9klkYvC3/L7SWI55yNx/Mdb6b1wGcTtg/6BhHeR+OdkpdhfcSbDMduSN5WrhXne4wvBlI
EFjTmq/ZIfIyzcTMOXlYgTkqi6oOm4cdrEtUkbjhkUjSQHRlPK06AnK7e1Ax8h5lCzO3UyBG1TE0
4RTe5kAWR6IxvAG0Eep4lpvs0Ke3RF7QUyz18SXh5JceKPWL23zZs6MkWUe8CAY3waWaIRwn94Or
AAsty97Mo20zxTek8EAf1uEp3AzftP7YNeXo1emb2MEznnb1aqzbV9zbSCzs6KUz3CDfqEfyJN6X
0Tt4bmkN2Yo7viU/0Wv3Cfm4oPy+kr40qicra5NMJHI5/rQVm0My3ZqfFK09tkpw4611FPg4lcN9
8UMYEWMc6gJWHBibV7TFaUDJzYFygEwZBUePnW5pM6EPonyAAogVAqM8io5SWMVv5RXebuOhY9Q2
yHTZGc3VDlfjY8SVEYOr+SgesG8aJWKcPfonikPWKTwv4Tr5Jn01mavIINIcy7D97xh/YkJcbndo
FE1xOIxk+Iy76L1bCVSKlGX3Er70ElmTKxCi8SPe5J7ts1W9ly+UVL/a+IGVluBl6qWDbAQupdhJ
YEwAybfFvGHoSHYEAPkC9NXtcJJezfdOsL3KY3t/4JZU3P7avurvwCGwm+RuEWgOs5I2boL4knSo
18CAsXP/xRFgF/gDIhz7PYEsrXpQHkfWE88GJt/+mHzI7HuDxXtJExu/EvegX69pEoAzyF/Lz/Kz
+LKO2q5mZ09d44xcALWAUl1TbuhudEgpWrNU+RVbS31kiC7WSdlzdUQbjTqGp53H8gGLWoRDXJR+
/EP7GT2Xr6AIWJWdyYVTNkF7xoTk40cl6Vr3f2EY425ZBgOmpDRyc/nZjFr7F2zt2AEmtqc0YKxl
Y00CD4ObzQqAAXgTef0nljwb0faaZw1puu3HTbuBkSnhxXL6DSNJ8MDy9ohVt7KfSgzPifE2U0Zz
QU7PeW8j3rg+WqfgRr8qJJBDfBev1NhePmgA6cto+0JELn5RzjIvC8ihejYvqQXkZ4HNMez3rwaI
4RV18bPCSE5WEsVPm0R49vFedtRex2+Zwu9NeSye/W0HA+M12o1PXIm/qvjS5xUF7Rc12BmPType
BvurcrDK2MbJR90AxQ6bonDCQplxKfiXFD7qqvLASxN9dyMmMbTPSQiLZi2Lb/MeW/+OxRnVjUR+
aAfSS4Ztaz1h5zm0QnAh3KdAMz2y979/OShLL6ieWEOKhuUG4MpBcRCWOCx9n6kTDARePa2PgQ7Q
/WeEyOxLdDxesiRmEPGY0xpdVF2EUeMMmwf07v/8TbZ89ftbNYDWHi/GJcwp7dKduz/+/s/9T1s1
5pmmRAtRW1aMA//6+ESuCSYfdpFIY4e82uqPf4Ll2/vP/HJgiR6a2oeFZmgNDSkzuvBPf/qXR96f
QyvoFf1+tqKGwJsmzRXsJeK/OlzTqN34Fd2i+z9BtbzG/UuNhr20vn8JmAbKkSHmudeM4f73n/f/
fJu/f2YFQvX3p7j/8P43GSnakIsCEFb/eKn7z39/+8dXYRaCV1ue9fdvEjXEltowNf3+ham0vMj9
+2JgXQZi1lrdH/Knl79/bBShUO2FiduqCVhAck9npQXMY2DmrJYaLngqty8tCnpVto17AGSaEbp0
9kVPVqpjgFdHi2JqV7PyJCVgKJXh2kjWpivZ/iWKuhX6Vlt1yCdqXYMgztSuh+ZjFAifZtIeG1W+
WUbrTTk6ylakjCZY6GqV11CpB8L44O4JeMtJDKOEIoC0R8uLf4P8YmrNptdnkkTFuFfdvpc2Yo2s
IPENSNzAy+0weU2HeMQDoG1bOHFDJj6Vd61P0o885fisWBKjYBFfhwGYis/yTKzWOTnxsbSRY2s9
qqwtq+QSZ28E4boqVY6BzRv58VuhGVkqxhlVubR2rRpIQRidwybDB2gwdinBZf4AH74zOqxNWgyc
Oqufy0j4EPX5IYep6wefQ0/kspKzb2bAseQz+v8CJJJFWHKByVXv2qPRSRRAwTz7vnEbkYs6o0nM
joapuKhLjc0R6kh2AHRfmUU06z0IEOuVKgWdYuiFY5ieBt/4NbWjvEqASaEkIdLDeAsSJKwyHNEx
+ZLgIA3pVz5gCx/ymUVA2KBf7X7C3PykjZzvO1HpvUKcQy/E71oKm7lCmqhpbKdbGZlum78axFFI
rbSrq2mHmGSbZfRZZv8wRvJjU/eXaZJtLHKoo/LdlNARwiAQijBE2wSLks5ajOHer1E1qvJzZ3k9
CbjEAdoF7KdOmyGzmoCGn6VWu3GYPhtEf5KVniU5/lRZbaWjNZJ+Haxl1RkwHCN9yfdkeP4q4+6z
CURwgbPKao85HvRTxxEjt/zQGhKWUUxh+3DGQ9LiHJyQzsKGUEAgjw9VUKpfM2yM2tceCd59I9+N
OqjVUU1VUnRG+S8pyAEPdMJ+AMM9qkW+SSrDGzPKYFrHnkpd+tQsLONYwMxRxd9F5qiyQZB0NjyX
JrPr1GpwSfoG3koSH0b0QKtGw6sl1KWdiWl5ItXgfS4hd1VYWVe9wn4yk1/GTiq2TTbfCOlkSIGi
j6ysXiEDEFZoA9/Z69N9ChwpRXkZ1bFrLWHMc76WpPbFH8yPdtLPPl3p2UCqMYsj+R/9vk+hPehA
Y8w+g+UsHicD+E6Y7zJJgYBrUf5QBvlxfKkzCjqp1cvbmF5mSYKKE0Tqs9KZo12BeKu+RAVfbpL1
26TgcI1VzyQ77WWoYe5Q8eSAK5i8en/fahE8lwqsN8YWKRRO85Lkpan+CfHr3orbX9KAVcVn85CW
+jNq8hohJurbiWTZudc+9Bz5wliwjqYjNmdWtRZqka7FVHzH4GwmX+nOiVgQ+jefED+fpQq/nIRl
xlUD/8dXMEoO3ZsmMcxV4rjTUl3HakN3OyQ2DjW6tYRK/NQGfnFrYBY3zYfah7HUk+ed9z9qM19R
O0N7CdgW+j4AobiI97revEYdu4tMHmAGoeilY02zIzUrgtRfyFrTPKD6BEgLLyH3JkdXe4t0q3Qx
qr5Xkbg1g4leJYHFXRffpkF67UPkX3LdBp4osGOOSLBYKZNCeQiYpt8MW6XRj5oJdCiSycmYxFMW
pqxUh+BS/Orr8ttv6fNoNCCznRLOIqCQyHBC+DmG7OPjM5q13JN0YGjysiSk4+JP0Y689Fsx0/3U
BMqewL4BmaR4V5FLXsK0umll81zlw4ljfppreVOxoB27mK6pIL4GJkWvxHryh+qS4YESyvISkS5J
IjUTQ20AXABe/qOOV6UYVTtQ9CWPIrzIWNeRBqdU5MXEiS0JzywKU0fQehRdOpAxFRSr2KfkzJnk
is3tj6ovEIe02gZq8pkweGPvDz/NegbOgxJnb/hs+Rm/0wo2VJmoiBGRwhkY6Lrop43k6SK1XP1z
gFpdhSGEtJo7cE4KNzN7ODBpF6/jpnojzmBwmjY/KxeFSogAmCAAuJHhDf/WVdoFVfietp96OHOr
i/KAFXoBUWTQiPR4J2cY/OtTMIK1RF29qEopqEvFxM7Gx885pHRr2uxFCLtPTVbKFSk7zLFLrU4l
6yFLU4c4FKxa0/Ac6XPD6tQ6I/uU8cCFbGET6vUI2GV4kuVOGA2IZoW6BJoLUAGomJdA/UA0gHGC
s6vk9L6Q4ua26g+v4mhNdqSa27rwcTOOsHgjS3sVa2znvphz1XYthZA6eRJn+avAglg03Q6e7BhQ
rC01Vk/pwniQEhQEk64dlJhKesvuM6QiRtIDxNreT/ttrpK9PgBAVHZCdyDInXaTSJsh8C20JmO6
kRLNPwaUHK0M0aehTF9WSnVKbCgZZbDuhZ6CfmKeMlI6VmHfAXUb6ZPk+Tix0pEotJf5Y9dUjdur
0Kz0hhKAKe9Ef2ZAjMZxFflw7mpYcxHisHXTlV9wIjb/ayn7b3HnRdX8L7nzx496Sj/y739Bzv/x
oH8g57W/idhmRF0XVZGJQoSr+3dPmWH9DR6jBnZeE40Fi/sf/ycv6jb8v/+hWH8zZIXEHVM2Fd2S
1N/UecX4m2nCojd0zVANOOb/I+q8xKf5F0OZJYr6ApzH3GYx2NwNZ38ylEHOjOssTEj+mLsBL+6M
LJxOIVJkJ5mEzClGZusk9TVsWJbm9OPg79IEN4ZZScvK49sK6aOSqmYrxHD8yZ33dx/jv+DiFyjv
n5HEvDlDMUxRYxWhmJju+P2f3lybWmErzPq0Ebg5Zcx5FJAhA2pEa08t+1EWoi8TLRY16ymjAbAp
ddoV//WbWM7CX98EUGRZAf6vq5Is/wVYDPxV7CstHDdozSOPUDwQQiX1mqnkoBj+U4nNKQuUEyu+
X9C48nKt9RD1hVcx4S2mbIBVS7oW9BDkGC+KaEaZA6HklrYUzlH/WA3vWUCj6vz/3rj2/751SRdl
y1RUU+ZK+ytuv+smM+qZFjaaYhAo38HtSwlTURQKNdT94pGNjJlFeyPEdRWw6QC+Yff6/B6JfMpW
SC/DOOAuWY71nFDgY5NKXY9IJ15vk2gFyOIBTL0kPo1yyP7VonzVU0HrJwUsTrs3cl4GYehDa/Xw
AtFfQ/YhPFBcSgEdM7NcmcAKMEzb80YyahACOCbWokKvYSpwh5VpMrtm+cgcKlNtl/AywHUBdzGs
J0MA2B6kKwDFFbY5x8wp3EY1zG4CWCwfMojUE6RpAlCrJ7+H75Nv1a68BsES6AVVEq9iynKICp2M
ojpNqGkakbxJ4JJw3kzK3inJcJSX2hFFmtFnXswq1m5n8gE1a9jpXVitFG05kstf1/RE9PhSWpnB
33SRFwsBPT/W2U6jktErwacpDYIWBBFzfqObayV9C3Ij2oRhxbrMV1EDysGPRQYyWzxasJ2phZ7s
d7dgUN8Kc2ZhtVzgvmxyYUWUbdhRonaNy9sQQdnMkr2hl1+pSBC5EpvJahICLOLamYfTkVA1lNJy
hfYiQye40AN0pVx2ny9qF1SryBA2vsXcrRZQ3dHh48ApL5UeWot0iW5+rHtgwVmg48pxmhtuOiU0
zyr1nqpqwGn+J2Hntdy2krbrK0IVctiHEqNISZRFyRZPUJZsIqPRCI1w9f/T9Mz21My/Zx8sL4ki
QYQOX3jD2NCmGOkkNhTli552YNfYv/3ACBlKyNq6IZKAMb2M2yw1lHk1cETvQr6E6ZCE3lm6hjYl
H793fn7xkJbB/XhFpHZpTQUn0QFrUkXnwUExQqbefRPA/ERWBHVJczdzEJwXksOofNiP+XQ3Ofn3
ySuAXvOXyuIxqXGkBe2+AsamkTWg+b6U+DagbbDGrgsEHlAXhEuo0I7dm2t2oJowejYws5c4SG5U
rdtktVjhg3ffS+4dWGBOZUmvQZOAPgDw7AKsMbwU2hEyL34YUTSjI1+E0XqBV3YX9M/lSMJJBO7d
txmNM3RlnmJLy9iMwAEsEEK9S/e5rM29kyMiOQpAbKoJV7crSDKET0Q9v7rjpPDPZqTmLd0VU2Wn
Qj93mCPX0Vc7tx2JWcbzuCD0YFjybkx4dKLARqSrt1bDstQaXfENnbE0pidipMG+HscBvfN2UzsD
Qs9Oc+okxmRBEKICGT+qjCPMIRI9SKXgKKkHBuSedbS46O8kFYIcGJuvvHH5yNU8ks3TPptShcVl
RCd54v3JesCedGsHXkOJKJzA7AE6XMr33LPoRI3Op23RCJXzXGySStD7h1+ixt/JgMRZU2KGkY9o
TM9eh80xxe50gTRlimadxwFX5zB6cScCIptVb301lkS6fLBCRbk1aFfLLuKRhpSUbsu4MIESdJUN
6xjZ5ft+hIzsh/R6FQOGx6wNyclpWfxkNKt7I7afE+PdNcOvwUPAr3TDI6a8tPat+6AvNyTT79Q4
JDMFeePbs2kGxgdM1stMIrgyMFpyclR36Ys1WisLjEd0VyZ8QeqjkgRB5tG03M+2YosoyhmpaOYO
egSogk9M5/xZBSNCO5oM6RZM7dsTGXoWZojZ62UyfnsTgO6JNWJGcJnyIclkSWkn24VWAzAy4erw
1qITSXtzKjl6OhYULIg8a56RsPOraG7D1Gcc99yURtDNCdrVJN6WMf3l0s1axuKCVEODfglfRJTC
jCbVHBwbkFqb4ZiavXehfHZytpfbMGFvsNcJWCBEROhX4VR+p6C7WdHPfEwfhESuTw+RZWQ1K83k
2pHgVmWKEtuSQOpDVyHIvqWoitHmqC9R2SL6ZRVXm0R41XRsHkM+TXeWXTDFrfIZlRfNBvDWHQJX
d9R1aIn5FeeLN3j0jFoXMErg+JQkVpHeK4xqXlGr+EocE6HULK3u9dhH/IKFwIXWh9YETRxz4o89
cIPR/d5htsWugBSgHpjxzOYNk+tqxKm5MujUzs5UbEg0P/ssBh8G512q4fU2ipyIZcVNlp9OWjzj
VrYOYnYJ0+ZxSj3Au4L+g7tUx9m2AGFKyiq+AFg7kF5CCxlXyLIjHuuLi41dgc5XNq3yP2oeXWSz
qFR6iRbtssJsz4LChVO09IBi6L81VfNQJPKrToOIgj2yZlYGxBUqcVixFC/wLMyIe2r0+kBKUszJ
3n39zTNaMegBPVdOfWnYVu8U6qm5is8KESNITPASBfQy9gaWZNNjN2z0xhFhKN6XC7xQKs7gC/KV
ZSzPlotNCHneLxd7ujvVyLeOe4uqHJkhmkNr6fFrbydHVEsuftqsWhdAsDl1CK1GAaoDrN6Wy2I3
RCmq7N2mg0W1KgWIKa9yNtj6vSmufqXg3dziAExVOzhsbJM8E8oqGNMU9dOcoHgUQySlTv8dNEJ3
lxcOE74rrnByPho3OFWecY/z4nFGbSi3WF2WvLjW0xlrYok6dXwxJgbXjFIZa/RRwTpfs9WyDVIF
TMCyDA0Lmb2ACzLn+5SoZaXvmWNi0pm1u9uFIBFdUIJEQpJdaDEJpGUbfoEXyCL0mP5MC+5pZtto
eVN5ajpu7p8QxKIbr6D91BHrWNMxLPqQslnjR2v8SBsn3vq2s0lxK0StWb6qfnmn4TkxoQs6d06B
ZnKDDytmSQSyk0d0HyGS76erruvxEEI2/26IDWBi6FJiA906T7M0fpGU0JLQdtRD3CO/HNqHRsuo
DO70PSlbZqReVq2Uh0QpiGq5aC5RwmonHT5oP/naGo2SDesZ96IbTHT8K9j4worzeyOAVaz9lx2P
U8inh3QKkNzUU9YeQQXknrzvC+aykXAwNwDyEgK0QGM+ou3KzCUQozjvGb8jF6wGvhy7YpHhSsU6
1L2nvkxtwipp/bka5FNeg5Ct1YsYPyIzcIqNruQbG6+J0PxkC55r1H/aXTAjPoy02Qv15OKeSHne
LjqOn1xM3/ry3ODXuXFmLrIWCV4G876zWZUND5oo5bpNP7s7nJUJi1IWUDWjvZEXybPwTXq9FQOm
7qqvbhi+2XIhSMuY5k7Afc297wbhhnIWnCI/Or3e5rmF5L4IUMsc5i2OC8XgUOxT17hk6iwubRAH
mwCmIKAzu3/uCfQwB02vof7+ShURbfA73xxHajjVaWjLS56DAzY+yylDPyiOnkV+20fFqU9ScxfQ
OHf94lIOZQgwhX3IaIEe5alBbdBEi3lwDzO1N9OdzE1iMVY7BzRCJwgRC3G5Db9IucDs8IoSao2/
689qAWw7hVpYiGGk4zkxVadbGJTZH+VoxXQSGGG5FZ5vMchtEc87NlcrN19iB4jSUKAOaRbtxU6g
4vAoh6F7i9pKo/OZIk4dnmmRnKa6u+TgkHwEd4IJNeM3p0EGZCHMiBJ258qEqhB3xdct9g383l7H
wFJDxzhUihi8caXYsR4ADMzKK/xLZjcBd9kVHxHpzZ2lCCF9E3dMSm+ZVVzSGG3k2a9eZEwBP+/Q
SwHi2Z7QmNqIYWb/C8m087xr7qaih1tLiLro5X/BFjLBDRPNAB1thO3dFFgfsWKBbVu1SzvvUlRs
pO7sv5ZR8VLn3GuVlZego9vvA0p0dO6OD8EYnocsOk9aW2zo/UM/e5fb7rgYJK4wu58gDD9IQnAS
Clh7uXdy3RLMMVEN0qi/CFBWgY7iywph3oRL1tc+jekxSpDd1XFDVKE7kXRMKpFfiRJJQ9j3qGSi
9c4FWXoLiApxpPJBECCPbUc/RAf/Seb9tOvf2KGwEgv/UJf2qdg2RkHLn7Ef+GO2zeIsuru9o8xW
rq5Wq4Eoph7A3Mj2Maj1/lIsBC3ZDx0vQL07lyFJt8oYM46Pfbu+N+G4PGYG+BJvUp+ivxSSDfP2
mBcU1Ae0C6M8WTY0TU4J1XHDLY9jytojh/pid5xra+fbzGmCbZdFYtN0XzRfrDmjUWfkV50iraip
sKC9jqgT/hnHeh+WrrszZ06rQr6+KqqTQqxgtF5mE8H4MCdEmu3hN6HmxfV9RBwR0qq88opUCSwg
WHdzq/PcEcp0lqj0jpTvITOmb2NauPuxPzZmlT2iDnMwGh6EK8INujHGzjDkh5N5b70Z/kyj6CmA
f1L6zC9hgUMr/fJX7QVqmzNyN/QQWGKkOiMKAn8d0dAt/U2d/Jk6S8mEjTgjwCYYYl4Pny2Ckx7A
A0dn1o8ioEI6qNQ1AKsjXRceCDPXSv4knajs+1VKGXMhILQapFC8+Ecg5uPgYEsUGoQWth+/+WyQ
AEQR5egKNskFiwpRiWwrXShl0p63TWYdhwYjajN20cqxjGiXJs5zXUZXhZEMcNIS4UfajwjCY1a0
jRWzBlb5ZlJgSSdwkWzWxyQkEuuWcm8nY72OWgSYY88HN059lTsz/4QHHRJSxOcgUHupQLmafhMh
ud+/MhnFw42T2QcNxABUzOKVEEZOr0TTjCf6TeCLQfdHQQkkkxrxw3iqy1SYa1WF1gYBsae/nM+/
xE+z1uCF0UZmuMHWdcXSIDAJwQW+CrydyBBEcqWiqZshZ6FPAhW+BLtzzSG9vTjEyP6KwMrWN65u
qbJniZDdxpwHyDsEYhAk0ApNHDioxTJDSb3xdG//mJaNwCkSKn9f+vOWECo6EAgNV7j9yehSPmja
GRlwDOxUTv96mNtb/r7578GUhlNM+p/ba7dfbz/9fS26Hfnvi3/f8/987d+OivgxlSoqNf+4vOp2
kTgVA734+z230+vwTF/1fYG+yv89s9gsH9IcZwmrMtrucDt40Udu9a83JfolomzaO0L3gU28Hxzf
wBXBBKeGxIkDtKbVfGQHz+AOC1ynxsqD35PAxw0ylAAqccWJ4s7ejuW0RdNieDDTy9Cj8sy9HB9i
XIGBhcYT+BfE54aAlislg95/4Ly9h9uLt3+kBBSBNo1x5yUO7XcKSWRxBTpHHcjvpMQ9+vYTy2nw
kDWo/dN63aGriRRy7G7EnNgPtGDth5SCDLLX6sWeEco3cP5Zd638Kth/m5iEY58gZNxNA9kXwj2+
Vcm1VQK0G818y7zlAk1SkcqAOBz79U5EahenDnwZRLbvMxdzJeTV3krDj34Nmg7oPLQtQilJHnb3
Cbhmy4Zv4PmVv3bz7FEJUnkItjifhGZcoG+PdkGMjIMdGw09Xrhk6ZPXxRRTapgW3MgH5ipOSaiR
VUtH1qm8c16ol0aJ4M7q6icjRGiybsFQo0ITZG+JmWDa3CMyFA85CxqGIp21xNibQ6MxsPvzR9g2
qOuXgf/VxcWpcUAm4h87QDVfSGlAfthFUt/Ttic9jZPnycxenAFEhNHQrhLDbhns1wG90cNYgnwf
pJand8Lf9ux+hXWAmLaExKXG6lfUYWHYyf5LVls1qWk9SbwcDK/Ziqw/efnw1DUgbUU1HZMUyOTk
s/BKb1w1A20s2gSPdQ+VtRMkpc6IMufwq7Rm9Q2uC3YSbmyQ3QVrmXLKPgMiLIOdiK0S7hVEhh54
als64nmqAoSLLCLAOYEK2GYInTdWsavyaNv7HdBtQEDUdvAMstv021T5PkFL4R5MD3j3XEIJRKMG
REqX1/BtX70eIHpUzT/sVAvAK5hHkgg0CzuANBG4tzHBhnGq5ieFWsUuyGcMT6W1kQN6aW4f8H3J
h5QqWrudOkRRL+6Fcua9KttVhyq/SfUWiJ26WG4bU4FRqzF6tTPK0CPxsT0q5NWKEfsOJ1z3TQh+
uZY7DLCwTPVJMpu4/8UZkK+gT7MtnOaAh/iqVj7ZSEYDmpJGiCrM1gX+W0RmuEpSbV+EKSdW7vsl
yfpzHtnA7ZbgiPllHTdE+IX4ST3OhLATrpXZe/tIQjhVPW3nrvkiNdwljX1x2Rq3BZFYLUcTSTFc
I2JIeSpv+SqZrSmnInuXWIcUN+AnRe2aAYSfCR1KbmG2sU218/xlFeDyjZxXj3K9Z11CrwTmlGDu
OUL96QxMQLobgHh89/v0RBnhzY/D7eCwWPipPCFz8FhZwTmOKYm0IY5qVvbcGeN8Njrzk8SVkoqf
HwZDfLdS2vpRMJwafOK9CKeZ0m2wu8lUuK8j+QkCaQd6IYWVBsyVEupT0KMkW4yI0vUtjh/JtCdT
+aQ09JkuMLEs52CUPoOhfvKf3BTd0TahT4IbHZsxWjpdfDRKwTqDL1Q9GS9dVfy0hoaCbIdFhIfw
kW891ROASwSI2cx8MLA1skUhcfmulcH3eQrA5uPspKtzNQ3kvRTydwWfV+mcd7HnY1FTRaiWaR1H
8AHyBfekJfZPrdO0Ozk4m9lOz31TPUb5BAhj0LXHyHoelXqc83F4WFi4nQxPIgrfTFTA5V4e7sMO
3GkMzGEYl2w9wHXtFEJB1Bb2qddt48I0j3WZY96KjFM+wZ3rq+I0ovvP2mkNa2Rh2sOLo1zvFQo7
HDwf9H0an8w+otiUlHiczv6753pvE+ZUMdmL6NTaGPAdsUcY8dGJSG4VKR9hHc+DRoU3Ttb9jJdH
r8rPUrhblrpzNsJVXqj9ifh7QHMPwwIbnD/1Xuntet8Bpyu0QCna4AaACAKSQmBXlgCRbbQgl+6U
z7s+AzNAqyCPyREren1pBgumUWeU74GuBFB0SHEKNrHQm15QdP5yoGJkMfxe5IjCYabTfQfktrqX
sOAKK7uXqFKNkljFHb7ydKI2IUHt9FV0HKT36epahkGFkdI6nRIDt4Q1XbKnpbOhvzXn3rcudWU/
09vy77p+H6vqM6JD6OkhbSX55qhCIz0ilrI2ung1JjG7dHXsG1rj3YcVl+spME5Z0z6HrvOYyuI8
GywbkRCPuVq5yv5MbcJgW7a72rTex8R+CXy5SaB/eE4yU9by5J1rEZajxPk0dfJQ5LgNNsPOVdii
cM9RO9lli/3DmpqTVSZHOxufbZ/6gQdqY7UI/BPdfpWV1Utglsc2IVbr2WI1hwQTrAUFdAJyylRu
vqy6MvjmkHOhNT2cygWqYzqt87Z9N0wHg8HkpXbdd/1o9KGyYNxJVraQypjdPubhD7eA6SRCKLet
+ohD/2uSwblbuRE+TMiMvZU8jmFqPmbm0LgsuAO+eXH66XX+LoJ4GgPGzist2F0G+2SBcmEgoQKK
zypQXvLd8ZEa/J3rYjhECXwAzm9ooQyFNzKlU8BB6yJNVu6U/KSe8m3+NiclOaOZo5/dg9JAhL9U
yTZdom9GRYeCZanflqBwLPuwoJS1Grnxc8nKlmEyHFaAmRMEiU4hRZ0Syr+Xy4uRD6D0U+Nnx0rW
51SW3BAzvsWCWELn/tExvC1SDpN9HA0g/G1uwqOQxbfJm39TE/tOqLKSTfPVZocwZxjWbFdoFoT7
WVhaCRpEOLzGEvpg1B2WRcYb3yoUmW34MlPgCEZQvgMsqqF1nXVdYE9dWsHJnWt8g0klKYpWxziQ
OdUR7+BTXrMi5FyYzKN76HOcj+ryibga6Qy/W8DGxBc5yd8N/BO/h27UWom/MhEOqgzvgDsKXJ+a
1aDudZepWfXh9NkV8tPv2PVrl0FoFrRYPYrKWPxAYrWocofpjGghftHdeE1VA9nPsu87D4m3uG5I
o7zkA9cL7vZi0VglPJjQORkNdA+r0Fsgu2EEMgRpd8fj2BtB/ubM5EeysrfVhAVQkdYI002kVFVb
vrujExx8i8pxbnyjwv3iGw6MDQwuPH+iRmuDp3Hn8cHKrW8zQZKuvBQr8A8UlEkHUwjvMwqawK0O
+YQyMqsfoM743UuMbNs36mOonWRDfQnSyASWiwZqOvFIs5MQy4c51eNdX7OnN+jJumO19Qx2bARZ
DSG+K5sxMubV9yGicFo4GLPW2YhJNOU2NtdHe8ZqOx6Hjxml28HESDsQCIcsAB/u68x4S0oo31Up
3ww1P/pZ+lbh7BfYwYRbRdve9aNWL4My7tvojNjPiI+bcO8TuCcig5xGDo3/yTWKqKusPHpdd6C9
MAKJTmMVvqFJ6TsFAFDia2I9H79ezJDJhQswQvkEhQ6GqGs3HwrQX38PMu5TLnRe+W8GF0G8DjMV
Y6N2RI9PvZp03yHNjRtQplrbm6oYorx4n7qUYXETwsJRfyxk77b/8bdswoGH8L4tKaPn9J1CmEEM
EJOv8Dm8PlqGELds0NlJf7bKWP3zo3basBoBFtFviehdTdXt64QX7fQhBozaijjGHRJfAA5HJK9/
tdHldrK3ZTnp4yYSPzb+r98c8x1DGkJZsTCF0Gc1OfX7grZHVpyB+7ZwiBpqZ1GN7DkbUpMCcuVn
x8CkQf+s/8Z/TQTvhpHjNNBE9OsEqZYc1m1OwcL8HKFqYZnmpLf/N7R3ySqA42xbLEEjmBERn9dv
aaxgo3/W0xHFJ6Q7I/wtux0abS5KVe4z6xDeafTve/Oqv7zuZ3ygOEKejS9NDnPdUZueT1g5MFAb
xaCIEk7NxNk2QNr0O/T3NbA/kElf6XP1Ok1SrOKLk0U7/eUw2te3C6Bx7RTTnl7yBHVWH06fl/5a
Q18OKN7btXMM6W0Tsi396TQ00T3HdLKiYsJbWwTw9e3Rl6dv4T8vNeKs7IlojrqZRFnIh82b0VgD
0rhm/d7InNHGax0dsDmoVvpn/R5Bv9/0P03SFldQzeCtXfHn7Vlibs0svo85XIE/QwiL1qKORYVC
psFGv5TwZ9GFO/2Wps9Wy0CGAnHFtcovfSgchGnhczYU3ee2/QQ3eNKH1O+JxFO5POt36HOqxe/0
6Z8nlfCiPuFEeHv9VXzF46hyVuoF/KN1+zp9OH8cdhzGQRSKFOVbtOzGFIokKEm/Fseq/YFQISzc
uj5NNoXFNkEN0KGrVwPdRTlWrpRNpyNxsmtAsO0wq/IRCthi+M02TUyD7R6vPA1BaPr8ynZ7NiaG
a+XJzZJW5yS3o4NZmbuBjrmNtEmKDDJjiVq0WTMUw7R/zON42gJHuDZRt5smTb4WJiSjAr8LtFPh
plnAQ/KjTDDnTUc2G/uFbOGzUhMKMUHwfINBuJKBqqBK6/LtoJsirjy7optoQwT46HYzcgZuB+MS
eWaEN/dOUr8KVZ/jJQStg7iLJMah3FA+dEK96P8AKdvrRsPENBQMeUms/LplozZWgPbMwiZyP6bp
1YwVPlfBlxGh5N168/c+brVEACVqM6PyvRCxeQ5wA6cN3pwl/3DqILz30TQuSRhG+LGqucxe/1ok
xEOLR5Hdt+k2OTN7hqtI48w97kLeHj1Y6Iw5hqGJpErpN8SeYWKeb+VurOF5p8iCFVbkVXU0dL/S
0h0YCnblfevSj8mcHQSNbBe1Ir2nxsrwpig8V/OpHxCnykvxmOCPcufrlpkJD+S+q4svt0VPQyRk
j/bI+de/RSho1jrlB/iJtWn0REw09/cogu/MigaSnYEGNuO17JvvdWPVx9GFNxujDtyi7AHRsmB/
hyDlDuZrU1LTppl2iQXKq4vEPFU3KbCBznbSIde5NSeJnXfoCdMASSl02+D6sAzBmiHGnBLQKdBj
iioQYraOL+qNDUbebEp33+Ds0kYUI+Yxg5Ssm5meLY63En65rwSneUNeIWMIraQZwf+pTTZ1VEpj
atn46oDjtcC9leIVUc/pD9YmDNCzGmp/3VqRt3Yn3CsrMpk5UNm27mj61VXTEWHRdx70kG+MwCcf
9zApl0d/9tDWNXiqg4JDWhA3GmG4q9HpfgyIlmireM9m8BAJ432Jp68sXCwAvvnmNsfkBP7CL1Cj
n2yky5Sb1HuT+NqDpgacARDJ5IinX6SCOq8MwDEyWYG5aThYXT/mSzauuiQ8VBnjYjT993IK0aUc
KZwOqFmoiLhlyZ5jIeZtNvPJIPfuPZOICkTY2dHIjJE1GmeWfjJQOQDJsK09ea5qSs3pGBh39hwj
AWGXKyyDcZ8oVtl3LxYhAmHRqz+1y6a2UG8bpy8iTgGddba3YBoOfYdqxGQjJENzArrOkTzQu5+n
pdgMY31yUiiPMZgikDfRGruRhyGWp6FLj5afX8PyMYoIjWTZuqhrUXXWcyFGoh8AxPQG1mW4bzBZ
ovkAQF2RRFhmf4ysvZVQJ5xS0FsV8hYwFEBZ3NqpuqF4Q0lVgvMhyLvvluzij86jRbwflEBE+pHw
qMflEQjZvqJsk0YpNji6e+z6I60uTG/yMnsYwhwdUHG8NQ1alNJ1+HEpCJjQ/6VjoH8zXXHyFtgr
IAhp9tC4YQIPjf0ELPsdd/XHvMYWkJZjocRR+XLNdgCN3afnM+L1Gwd0BAREll5sivg0mXgFt3Dt
lwVcXO0QlekvGelE17H1vWzEBQ11rMPBAWmUF1sH0SPNsqWvqQ4xgSFI0yELcemrzN+6f3YD5iyK
dZgvPXgOuAlqxY/JHNOnJUdzU8go2ZHcgyqSznNxz0OESYUHmRcX26pOTsNYqKP0wxhTyEs0te0h
DzblGDCfp3XaD+bKi9nw+yWCw9uTgZrT9zTpPlJdBvIUSB6oFAg2aYwMIJSztVAjqrnCdmrQVUyh
IuQpXqV+ArAySrJfAMRgkGjcPJB1zBDgGxKBhyu/HdF+RJjclWV0rIxw03j20S3Ut4XWN6VDBoiv
uIhMPyQ3BsdvVe0aj0CUi4Tz2nSRfKDJtsrEMCE2BdIDGka5j3z32RHeJffxhh+6TzOnh+wsxADw
2O8zxSOIXPIL0O0wfW9tRlmlD2lsoyQ6IOMIpqfHua5N7lSocVq6zTS0ZA/uEG4CelIVzbk26d6L
KdrmHneuDehpB/21zsPzH/DU2P2sm6sxvmQCBP9wKEqNi9UtvzLzHxfbQqWUYd5ppGeBbF2Pc+Q9
spsAaroW0EhSX3THDpcQEDg0b9bznF11U9APm/fOHl8LK6JYQ76hZkYvhWBIF43/wrj5huD2nQkB
cHPrnQ2gRBoR/WjH5cc4sQCJnN6njJDI8nDOW6ky/2MP8zX9n+S3+F9Q1Q6A838DNFu+5ZOYoG4f
OuDO+fu/oKpbm4kGBrbfxQ0Yinm4NUXp/IZhjk9O7b0ugEN3VUcZ0cU5PV8iuAtM9XzgJtUGXXcN
jzJ7Fr6JjV1jlSRuGIhrihMGUijIJYRFcRTsb7958aSHe3nhnsiHNPG3dtr7j7NDhmPiBYmwOU10
2pGRbuDJQT6QgGKgyH3774Bo7z/h5H8u28GnhWuP9I35lwsHxoX+ci77HWnarmThmBbrMQoAjxps
zUg2PRbNVcxTuLItz0MM2HIwKtWYC2344ZPJgQogXBHg72YN80lBAqzpLF0JQn7KTgdgS4RBvAJw
EsJq5+7ddlEKbEgaGlDS2NbstHpVLU7WHBCoQXbVYVOqx2mhgU2Tw/P4g7XXAIe6phQE4/VElPUB
fwslQFa4yrdJiVK1D03M3or00PyW2fKMlLv7/7lpTvS/jBYu1Hb8EMuV6N9vWhiERaAMp9sZmaNt
xOPzQo8y0CHRrZc7ta+9TVvsBqa8wSPouuyFSzlOby0kLMdAQEerPXTnauMJu4HNDRwDvxsEAHra
9PxnQRpXHoq+4875DKHUTF8ok378QbO5zpuy6eMupEga3JCMaHoV7UuvJjbVFJLPJkkpSusZ+N/H
TPCfY0bbAbmwMEKQjP9BQUgGWdhRlnQ70+xsPLIQoA/hmKVsE5WR0N+CTnUD05s25vR4mGCSx1g2
HB5lVmkQuEaTx3P87DXL0ZF4LgrMYH2WOviEXaP5QjpgmCQG0yANhN5UEhfB6JA7U0fRuS4rvtCi
3AIGgvXHOMTVSI8IWaAbdMjLUyBzpBVlgxl5NXbrMRAPUxKCpMonEB7ltIPTvcuX+YZDykdXPngd
KjShBFuo9zY3tSJ8nd290ECsMFGIZ8G1HBzKRxkp+DZqQX8WFzMGe5TMbwXQhCVA9uG2u9KuagjI
MR+7BcrQjVfguCmAuXsJEmv1358IjpH/uYAFjg1pxTHDyMHc4N9oId5gOE05o2eZC8iXimB124cY
39oumB3Ye/7i4+/dB2ylEpFzX9qrVqVX9uRmANhs9wgr6cHXaJxVLREhi6rHEMtKyMp8yMjq7y2O
31FN/+rPotRZe9dHz0dJdH4s+6c5Lr+CLLmAPduMXXa2o/IaFiwclfFKnYUNtbXpoYAqK1p8xzsR
PGJrcVmqBsVMGfM8/A+pcZxuTG3IUGm2TucSeQjjLe5TJCSaYXyOAnwTlv5gSETWC2Wvwha1v9oa
vYMH3LUonGrX0iZJOTT2yxNmtarlldraYy+2yir53FGr2zlTicsbAUJMEIMG4QB2dtWMlBtLE6lE
NsXJFhdA8pdAou1XsuBpZNgNzub0INA955de8duSGEkHaX5bXsso2fQha5PnsjXckFS3v9sEck5r
vJgqudYVyl+5g95J9+sWUCZVc/INOphtjT7UjWehgVtt4J0hTB91Xow7yo8gb/eRiN9YKS86NSWL
RhlT14bSsv8xwi2NMYEoPEyrWxVDHYnaLWXIo1yIuCKDGGERqGks4kMDg4j471GoIkzziquroEJj
o2KbqU+SCIY+Q7EYKvyvuU7ek7bc3ZCqffpTJMOnYetjpeQQkXsf1FAivKpCQ8c1MEthpCwpHTtz
EKhTk4lmsj62fnAuDBC8GtWlI05sO20NBtH6OOUxLFOosCgMmn/wbYPOO2rFpDOrgTyylbsMDGlI
ESFIKXVoAJ2b0nYq8Fh1a07XhieN6IsN9t5tEIYEzy87BRaHEyCSXXcAI5Gkdl7CWPyI9SoULHy5
2cv3TNo/bhM8bZt05dXTS5ojudE1CQQYaZ+afMKcpSXH7yg8JHT0srD9HibjyXMMFhvynjtvzLce
OXlotIRyFeGfFZEWWYH5bZLiW5OJ06x5Ez2t5J70OOrY/M0YfdjMjc8GxfNVjNBB62gFQZ129waF
E2VRClgI7y0NARMGH8ynfZqNxyH5SaXfMG7DNk0PlhaTtekZlU54aHwQ/nnvZIeWm+wuDSCJuv4x
Qk+VIUS2YqRxTWf8bSgEDuHA0zzUGsexQGrSHvfzHI47YaNzEgZ4VIyLgquNW8+Ct843USv2ExMd
NndJTx655d4ofHQcYzyNw3A8jvPy6eE7+4rPb+EU6mikcMEWSCx98Bam6EyRgJsQA6g4ZeA9zRRD
+gAFqKavKcj2GQqIaWffj7ajkB2IwlUBsWIYyq3fGziY+EOFVtqkq6Q9mapL404beDwA0qx3Qeet
b8AgFHJdNC9ynsQaV4r4AVTZg1NgNFkYqDstmb9qJ9O5m4zl0aZqvk0VCjEOon1oANgPS4QMc+0i
MbbYJ2OwcJdxm+UepjBqu5CqHfSHZinZvGWyGb3uOtm86uGjAlfAch6ApDkPQdD94yfahlaBRr5h
my+L5dsb4Gu7xnTsVeo7Zz8SyOf276PMfOpLQFHGWaKDdfsRanU5IHov0mICryiNgx20ByAP007G
i3HIgjx4aJfr7ZdOv3L7CUYdTdAWAnRRz/mafdwDABjCpZfNznWDCAnRJd+GtfM9k1FxnBK4tc5S
rSI467SmMJxPOvE4kP/sxLgg9RnkuzJHmzArUSPKcFU4YFJs3AuVoWEtPO+QKvsEiA7Guz7L21k4
Qac9vLqriMGwxKJuAT9ktFTC2YLMbrFkjA6KfqHa2smc7n2Yz34v0fmPkR/CXx3MpsgOtWn2u6ak
Tm/RPFw7FjjeDoTgIazeJXZ7ju0l+yJo/UOjg5DYEuDppm7aQjZDxbjHy94Lt4FFSaUg7qTRMr1H
ublZsL+abPsX6gDFOh/s9uDKvj1MqfUlAadvKqx//4ezM1uOG8m27K+09TuqAbhjMrtdD4yZEZyp
gXyBUSKJeXTMX9/Lkdl9U6prWdfarKyUkihGMAC4Hz9n77UJM516sOlFtK/ceZdNg3XyJFnkLl3C
82hLjyRmxoasxU9h5H8lYBvoZmgiZwkxHRUu3EPOkEKk53F+cLr5tlQ8LnFg3cMk8n06JugHDQWI
8ikqQeP6yfXCG4BfUdIYCgnyzePhoKz8Ourn7mAWLqfkplnUtWN4ik6GIEyOIcomna37EoXTNQL7
FGRDiPYY5wI9Qsza1xwLM0wm1z4rNRsPYOP1e0RIeY8jtoyN7XWgyZP4NkEhvrW1R4XDWHJVUpqV
yrpeFcCZwolSVTC8Y+IMWxXRVvfi42rhqrqODnA2fEYueh0Ea1C9dKmmyz7k1e957H6RxQIhZf0D
MsWZkx1Gm3Fe1KnvQ4Ta0Wfch5I7f/Vnlqll6ram9jM4FY32VHZ0ecDwULvl05QcYgxVM470sc1+
zFF0XuXZpQ2m06OQZlzX8jBiWhtdEEu+2K/vchVM6xbREhb3RHcgagRIYd1askFkQr2+9AHjL/W8
1kntzPYxRsWBiAuiivCub4ye0xltGouGN0iy5UFvn6uGHPMLqv6WtZ+fIqVL8biEdH8Llb2OWhps
IjunTG+fl6Z41XpYrT53BQp0jE2MEnV4c/2aYIIMqwXQIV3zMSKgDWEs7FG+Uz0izanyiwrp3XSY
EAE8wQNoNoS0kgkYT1d9z+t0SJ+zBtGZ0TccrfiT1SSzRLV59bpq+4eYk7uX7L2cHkGRjQerBxbZ
Jdj2iwwsn4hv2nys9jo6THu2VoHw1GIjaE3OogM6+53X4CxDSPkpiK29wjyHn0xwvgXyAc7aLa6t
DudrWmkPamAfJ6OBHhE8R87CrNK+53SLN8Qdnx2Uu0WefC7kJ8qIEVRvPGcTHQfXxTvQzq8ERTdX
Hdgee27uG08ey9nFaOIc1wO0p9XGvfJAjlV3Y6EAqSlUXJ3XnvK1m6b9gIFxasP23szp3xQRoRI6
Y6onISYgFykXT+TgoZrT7hojpR9jNsF5jMmVdMXFsdFNcdIfFM4Xfk1GepWzB4mRQSi8qybbNyFd
NBsQeCgyBjJYMqLwY4iJEl7viCUW9CIpI69Su76liAZ+qZ1qU8j5xBvyb17QHdKk/Y41DQAWH/Lc
ZePWTEecRLxpRfAAchU5UT2VEXWRi2FA9MuCRbd4VQaY/9z4tr5ARCzIquMW5QSfwVHP2rQjWR9Y
bZtvuvZc+wehpBJpnGir63PVtE8Zo2tMMtS+BU2bNOVYHxugp1vQgf7oPeazuG2M7ibxUEGHLUpn
1QbPZpQgqmV+6wZ8dIFZY5xJbx0CWhHI05fsnefRyeNNNH0zLfTQtscD0o1cnshJbHQIfCE5XdCe
Zu+d5hZ6/lGbwGAzcoXcD38Iqt3gJsGl01bURFuRQlPw1iRzuvWIaPAtAi++8Yfo3YhuKjzndKu/
mCL8rI0F8g76yQr7znbyKmrycbkfS95rOKcR0yOv28ihusuZt7L6YHUhxCkxoh/kEGDnpUplw965
s/e6jM3rsZqDF7MoPi0bs4B+bjsrfnD9gpzD+iMLs5OlGyAFnV+qN/OUze37QOdU6Pc4Uf/WXg9A
Mlg63iK8mbTk9FEsVXi9tPWpEATMda40OWgcR4NHJwhhFxsGkbSDwNzYN/LgxKh1xZR+rh0RH6VD
ZIRkgdMI3EqG7usfGzEExsF68jP/zScYnB7UTtdLMDR25uATEaNbVat1qIpeS0fikOyzgabeOdPu
9z/WsogLPVbpazBlb34Uf5QxULLer3FS94R3emG5n6z9HHOSRyTOcqjwTUCUmcRIUU2EQtVzwNGe
O6UjYIfG22vTij6P6yOJM3O8pibjRciAa9DPzNXMUUH761PxlmQzhkHt8FjPR3XMrh3FhCQQzEbC
avC8GqdWB4alb6pmNr6UxD2U2KnXBtzat7ZX44TClNKNuG8AKqArBU04UvgVus8sR2J0BQ9qRiPy
2E8wpSZC6NcBwOrPMfE5klxLy98bkNLqU4cE3pmo/WieWhfGt67sB8uQeJ8f3OCWPMdDUZHZZqE9
OSUKpo1yfaY4SX6dzHHJ1vKlly4XwzmnMjpZksAkoTwCTl2X8xjCf0y6xu2wuI9dXYYbR7vKjA4O
kRI/Z73KZpxBx46AX6NFeM55DT+ZW/MQwemc9nWMpNVMXA+W4hZkEz+kbqOYycxOVAY77LRTDp7V
KjnoFyOnvfUtyJQVdwybFxmb+NN5uI1J3qmpZHdlRUoLDouNxLXv0aA1FcVBBoawCQHqzBYCDFwX
/RKUJ1GbHjAcjESYNa5Xg+gYHaVD2q3fbbF6GiVMb0416yHXHvDtCe/SGxlzdrrvbVG9CAA0UbXc
qpEHdXXdhh7zSqcB0yx+9MH0HIBm23YSg1oylfKUmqBwMve9wgax7wrvUpcIaGePRn49m+JUhT9k
FdN7MG2cvuFxxXSAP4S7Kr/mkQO8exwwluiOjxMB//WUX17oTV97Ad6DiSW0ncfPKjPQf3oZD12V
bvL8Pk1QCflUTZW2GK6e5dV5Ei/NiRXtOZDNyzpym2f2Or+bX5bAuqTm8jAUCxRhn4pDBZlWKZTb
Jkhf1rYVTlH2VchAYPPvJnTbY+U9d830lXhqcOPu8xgONwQMHnx9fu1pVaAaw7OluQ5hZFS7Qru8
9LjZbTDL8ubX86RhwmsYDYJc4yqj5ZNUCM6bKxwHwR87X1q396pnesw0c68diOvTlYl5Lxt19ksb
6VIGB5gfpUqbU9CjoQu7q1yXd03H8rw+coWeyKxDDT0o6ocfnmsB1ka8e8jnr7nk7N5xc4n0PnHM
97LnuTSMeD+4rJwk7L1GunPse2hdzQDZh96S/YwoXbBC6wjzj5G01YJM9zau9kT1i3EJDedpnfSu
1xCpBbN6aElNyzC/rYmE8ZhNKO+ZQRM7i66RIN3puRZ2OfTXp2kqABTTszdM42OQw/cuHB9ohzFw
yKJ0Gx8Tl8eDyExnvRuMNql363Ox9hAMBiyMfPiG9CcPs+k96poZ0Wa2XScX6wCrc95Cv3tavUQB
1mZiTsh4WFK1nWCA0UhcvhJfjqQhjPcl9TC9R96rpGlIJoqzYdTIt89oQTVELfPUE9W5NjE7qoK1
qTotl0jfkHXP2VnX0r2Ap8AZ9GS05X3ga28vC6+Vs/gqaib4jCgeUHtTCE1HoXc8H8knVu78Xtdj
sLq2Bega7ReEDaF7X7rSsig91085jeW3kbrTn2j4rFZF64u3kIQaZSZzSWWwi0HNotqxwv48y+hT
z/qSGH3K0tzWQ3pYv5ejp7pLzSQ1bZtnDv6fpYElejK8a58rT8woxuKCc4Re9WnbHXKVHNYe0ITq
ZO03T5GF4JSZhJ66oD9zyb8LCRzv632K97AZu2WvR5hIzZh5+VyWor3H3vxdcbhdmuAL1gcGF/Qy
UNTbN1kef1+focayxr03tRhWQNNH1bzzOxwmmlGjLXHuVHH7+9H9aqT1tQFfu3k94z2nSYGLKTjg
LaHM0E+mP+SvNI6AagGl1XSDnoG2NU+7jEJpSm39YXxdRxxLAZSgdp/m+Ev/4cwVDGHJ3hN6t/hy
XkuO1KDmeSwUQ96mzD+FV74mxXifEGjmmpG1zr+lt28E2uPVP2n4bKp2zc5ZqPIya5hA4WXlvp4O
Ej9AJTk36Jt1TqjtO92d0mULM7JkOysShbWrUNdziUYhkEx/32mP4iobcUSxz3Uybd0w1EY+hVvT
OAqv2ri4gnZlEtI2Trlr9YPF2OfameSDHTEvM4153EvMzmMtjyKqPlfBABJ7ZqZltx1F1G1f29aw
UJQX98nSU6BE7itemKP+yFjpvpvBvNfHmUR7a6Uq7mOP6lgPv/Wql9b9DrV/yeEoElfjlL/rHuTY
U0OuDm72j68RLB1IDtzXfoY12MTro+v0mtZvj090CZ3T6PrJZv0R4gGefUBGWlORfuTET+sEY703
Jz98XrkWGTZr9kjUv110rGACZLXZbzLHfg1mjks5z1VS0U/3o+VxMhicNTYf9woM4hhS2/hVI2W4
iIHxtEjc5hwhmqvIah7n3G048XL467ksQY0/tncgwGIk5rZYixWcUPcliRWlH3/qT1S/WixaTmTa
0aFsDdRjkSqkTTjFoimBRFTRQSZ6I9+vbX6Tgymg8bZ47/PkxqNyWjJKNGrbfZ4muIpL7h3GKl9N
izZMiEe0IIEeXPe3pseA69HocHUh4djSgt+xnNc1Q2lfepoiaMrwT17hYzmH7bSnLb7j7XLQY5j+
hy2eymbqPY7OPr1cC8JS69ImrSbyfjT0GEsFp11ocZp8QZuI8Y52OBRt92Ey8CANMtgAZk7b4hPp
KM3dkPQSK6CfwglMasOtQ34tWrIUD0i2oMYYfrppCoi0eF3XxCxNeLk+3a/zENfE9Z97jJQowdYy
04x9pPzOT7/CAtEXl1QSfOL7ZXjNTJPYAsPd6h74iizwE2fPOep2RRVY2hQfz3R5KwezVEENuT4/
sfAwcNDmhYZcCA0mvOjaS3rMQ+touZ3GLNyopEXF532ZG0VugP9lbSasfQxDzRFKIPtphWO0+Yza
NlOoPfEDDRnLKCkfnKGFdx3n1YOIuXMWNhvX9qO9el4kWzdh2PSZoKH39ecsASBlBtbTxnGeYibg
V6VBRkzHPVCWbOxmMFj7Kjv2GvNSeNWN0UP2Z0z55o8fq0s9BHyprIDPvKdX43NIhaN8iXHq+v7A
VrDg6wpGu9loYUDHiYg2PKlQAws8QMLLFLMOibBhu4YQDqU6tnoS8ggOYvpuenQfB8rdaay/dizJ
urNSQB7lbjw2nIy8ANEf4uHP9QDdLepJiP7rMMLxtbk+WZaTNoJrGNt/991gajv2YjuNZMDRsbxS
IwcMz80+MpJj5tykBARaLj0t9dWNetRlL3NSvNkxSwTTuWEzLiZrHZIt20OcYWDSSZqdrBFyjbl7
TkJzRlInHwqt+MjH4bZpSeed7eRW+miw2gUdXKHFU3VE8Q7ns6Q5uxvYWqLZlWQl0n1r6JJuzSDc
rpKLzvU5eTrRxaVI2TQB63G4fHgUtmhzcL2UXklatD7EmUvxvWhwYzgtFKDW4/tNqbPlCUXYlbm7
VTwUu2jp5ojjqQpZlGSek+VCuAEzLWUNb2mnNn3CW/baV2EzkHWQ5G70Tq5nYit5J3EZgJBH2zF1
MT4Nae7WBgqXuqEq+bbCVZKsuSES9knvmw0adBr3/RlCFTZyfYRPmQ55Fo+5ivKfVf9tXULX9axM
XxOXQ4Go0VLKb3mQHMKE/oALafZqatsbj9nrnmP+qxE7O6uoH+LmY/D7t7phru6nXLPcpmQDrptt
Jg8DpsguSmpxEgvNigqhGK+JaNnQf33Vp7syCo5+QtgSQh1RujR5okOzXOwh1ngARb8G/fJe1sHZ
MMJDYWU/VihHYbDCFbo1jYfgqtWijyj0n4OOCiwUVGA+y7nufnlAAVZNx7jE16OffEdxSHNvulrb
nDWjng1+wkMweMlxBUOtSi+I2iQbg6TXwgE9/MtcRLR+lH0geaIyCvvwSjbZxwoWclx2lKAShDiJ
b30qP1KVf9EAI71tmhXJWQEB6H6lbhBRvq/jOtR+h1nV3xafOgjqDhmRdCWSni6n1gwNHWpLxWQ3
1g8fMM1nLJqndQBseUzsaNBcySC4hwV4FyL322HKYKmN0Lx3JLOwF08T5X0FkImRJM28wdMEK6rD
Qkv8elncuFkAoLg0PtbmsO1qO/E00J4iytYFb1Y5XHdLoYQvW7I3OBygICIDx2Q+h6mo3w+I34CJ
cz8xGB02zuACXQX9zSD+sY9Rz+pPn5sbXQ8DyKKrL7QJL1qrhHvhuNZ+69mtMm6Tgmxdn5lm7iaQ
oBHbZxVpkwphtgDQhEQ3OUwyO3Sp+82yWZJRm/4A+8wCbxEKqmxGpNQhovUffc6018lQf+ssiKyM
dzaB292iNUMIr1Fi+pQ2aSQSfj9JhNqL7vnCfwUdYND81O31Sj2TfEXkgKbsdJo0to5R+95+d2RZ
bnvnPXcmHIUaJ6FPNro7mrADlgoeg5jIRtGnz5y/9rR9VktBJNKQdPDv5t4ken1BKiA4n0mnuYbW
yTJaem/6gUgLpGk2vhpdRa8CuExRaXlL8tLcpS0HikL/oLGuALr+zji6bVHuwsmHEmKph5XflS1s
14m/RzfvcwIkX4c1Eu450nBViZhnOSRwd8Y4bTOy2kCfpbHuPuvu+FJ576XRvmmilT4zMvj4gqcF
9nBzr5kiVeJcFpoeNJGpGSfJ9DR4Alv6HRchPkxWcpY71pX7YjGfV/Zhrt8+aaiTaZi7JsNDrDSN
DpIIiY0Cma4608R8W7ss1sTKEauFg2j7paLPj/GUAKwoEVv9Ec5LVvOWh0dfP5NVFQoGKIhgOGqJ
nNxPc52qrxJKffBcn9xF0/X0GWztPdGjuBZUL7ksfgrdP9Wfsl8vN0XtX3tw6NPF/VmMDTYZJLpm
8Tlr5pEn3+1ketCXRzhuto8Zb7LcMwxwuQ+5GgZNJmY2jUd9yDWVzSMWPjZ0xnj6r21KtAmXxlWj
Kyv9Ma8VsW6nr+fryeOhX2lF+qtn6HCoxSmZ1xNgB14B53F2nvVCoXdwPEdZB3mvn1JEEqC5+9nQ
vk0628LYOQXnYU4Nr/iSXxzFwmu0LgU3nBo+iUWX2r5u38O6vHMn/Gpa5bn0KK7bxn9cd5IBlQ+4
I5NSnvl+WlOJcIu+uAALCwjXMoxgtrFE9TdZ2b/otWbd+51wuRUIj3boROW81yi2HjnOlR0lnyEc
jCvHTM5WDdswKevvXfU0C+d5JUjpotcVy2teBhDjOTCWo0iulij61t2aKn6pDfFeP8h9JivY1jUX
VFcV62Zj+LhB53mPJNIPdamquxf2rQKWcCWH4ZSW4wmb1B0S/a9qBGaPu/65HB/jgkkylojnxrYF
g0SCHCls1vrWKKWxKcKrRDlfqrYZ/+jGWRbNAMfB2WhH4g8V5P/6RQap/vkf/P5nVc8t3unut9/+
E+kH//sP/W/+39f8+i/+eZP8bCtVfXZ/+1WHj+r2rfhQv3/RL9+ZV//z3W3furdffrNbWcQP/Uc7
P36oPu/Wd4GcU3/lf/cv/8fHf4doLFzXl39RXOlX+PNf6h/hf//Pb4n6WbFoln9FGv/5r/5EGvvu
P3zTBW/vYK72/L8ijQP7H77PZD8IJMBeGMVot/5kGkvvH6YvkNJZ/I3teYK3odgMwR1LGxAyFWQA
YddG1MU7/L+fwJ+C1j8u3X8tcLXEL5JF6QcBsndh2lLw7Sx3FcD+RedpW2ac9U7sniGpwu4Ku+lO
do+OVbZHuqvz3of3fetwOqqtRZzKCGE0fDay1ISJ5HW8+cvH91/obS0NCP5PivEfb8ezXTOQlmP6
rsXP/VfZKWQQuwZ84ZyFYzNTq2P6NfZPuLz1nVm+BXVIHQJuBphmfTcGY37996//q4Dzz5eXyOQC
7B2gwX/jFwepC/De9uS5ncKXCsffkzOFR+yl5Xmk4N+NLpnlQ91dlENF//evbf0q1VtfnFuFe8Vx
XNOjuvv1Z2/jMY76zJLnrBidtyqcs4M7M5WYaSUy77WfjTQ6443OwE5dM0B5d4v8OiON5Jwq2R0E
Z0KaxGZM61otf0DNf1kBfsFL/4pH/uPNWS4ZJ75vWoG3vvm/3CdjkwFzNlp5zombwA/WvDh4FvZN
QxReoRKyJRXB8hGuT8PRINqEAFjs+Vu0eE95RQgGSo1mnPz9339oUusXf7theBqswHZQEKAh/+1D
m6pcFd6USKQmoSS/Hdu46moT/ETwaWZZBJo2PQg7Jx5sYcKp8gFaTFM4WryVHLKjSqV9FGrYu3kz
n+eZ4FvDDImLRph9Z1rXQYDTfepbcgoaHRvAruHiRDiP7vROUQG+pnpxG+Udg0xSdUJwiZOoenW7
4IuR2vLRyOp7HrLsJiDq1uxS68E10z11EIaTYH6AwfSpStk+hBU430T54hSn3ovh2t8gwgaXv/+0
rF8VuvoquiaPlWuiinM9xlK/3mKpFYc94w55TqoKAF2oyEhzLIaEfIy0lUgQXSYM2EkFisIv259V
SOj7/+8bAdnuCIsnnQfqtwctSoWZx/MsYe9143VvxjeFGYrHpcfjaXdPlFIHp54VijR56jryiH1j
ev77D+Nf7xztIfMl0UWmo7npv34WSVe3kEF7eR5Cmvz2UXpQiuAEnvS5RSYp0dX1v1ve/nW15TVd
m2YHv7Il/Ha3mkMqvc7O5VmYznFiYrM1lP1URf59FeqEvsAkkchJbzEPUtQv3o1JU6VtLPEVDcm/
eXTsf11vXORkqKFdIbkQ/m83gx8Ka1gMyCNV1l2qbBQXEXQ3fr5szDQPHk1//ul4eJ8KsNubPBmH
/TKUN9jkl5NaygSidW3dsGfRKpgdh6MrqtzAzR8FjYtTNac9w5YsPPmddoWqeZ9VLN4WrmIet/7f
kef/deV2Tck+ZurFU9q/39kE4dhh6KJhhClanWllhgBjafIC+S0OU4q0Owz8S20og0YWRj5adj0w
WsJBq7p5VDhWQXJD8uhpgvuLJxgBtxTxNb6BfhRnhNPGbQ7LJDRjQpcLq9iZfTbvyO/CcuTh6UU+
guSzZhKRBqo9/v29+mvywB/PrZQCvYO+Xam3f71XszxwpyKruW8y7KuTUdPNMXm7Y9lX52b43kco
Yf/+JVdry68rq8tuJHzHIm8Budxvz8dU+23Veo04J04wPRZRNN8Tf3Zv1SjhA6cNCMv1SYbS4tL1
/3ws8e571pTFv9mUrV/3HjZ6KYlcAIdFhcJA/vd3UsddlTNLMK67MDP2iWU+SXyUBw9f1iaekulg
jyj3at93CRcwxI2tFDuhasXRtwELBTm58FEbPZXW0P6bTft3nwzvDV+QZ1L08UhLzle/XhnIitJ2
LS+4bgL8s0YOiMUh2DgbCux/9P+3K42R93ZjopM5W12/Elzv9L4SjZzq7cbjdDXgeBlBWly5U3J0
BobWGIDQXjgMjCpu4xL34nEa/V1AVUZutCKmzOYfpjOUAhyS58nqnQs9mAg8T2Pd+onbHOfOD7aT
DB/MCMpDBFe9VM5119Z0enWU2xRzsPN13ZfFRXIoMjJsoAUgp0PMMy+JDXmz2lloLo7MeM378ZhY
VXX++/uMS6jvpP+80xxKX489nAc3MIVwqf5+/QxLf0rlVAgCuxmWgdtwv5A5tuwrOol7tyzuBDBM
Nm38fKnRcUjkvW8qjnwbKjTaIGGbjddpyj7SALXYJQQBXJkaRFeIOTulhnuVa/1u0o3pnrLrlRPo
iRHiyL0DDx8tp7ieU834AUaHyAzxSkaXFVvGsLWmjhax7V2XvkqhVYy3TZRGmyIabC42UstYkvfc
BtB4l0VieLamFpsWEPUF3QZEwvX3wO7FVkFA1bGzbDI1UVJ73PsbsdTxyciHYTfSRzonMcdKP2mD
a5S8YT+iCx0ZeuQ9GvwRslpnu92e8oBbaMzOzP+Z08z+kXUjeXA7YRwawRQRR0ZeZ8MJLf5j5TuP
rGvxUZdFbT68zsm0m/NYPcU2XYQhpjMXNDT3a9cN7zIQvIjr5X3HGno3Gl21HQD271yMzCfq/0MD
QPqC2Q2ghBN5u0yAc8RDjRYraul5BWOiYSnTtSz7cNMsGKy8CUSCWaCvFsBWU1T10Hf0Ddzj5Rkm
UDSt8ZTTOS7T7wKj2QKm0eox7GN9nmjMjtVmGc1v1RBFjG2ct77r812tGOQvxlxpDnJ1QCmDF88z
jauuGMT1viobcSVrLDrOcEsUl3ujgvSwTNVwLltFTHHgPUH4p5HlhvvG77pDAOeKjKj5SwrkhGwC
cbQdMz6hq/0oiZjeI4hodhhtqytRkYQnLURbXtxF9+QPgvDuk6OA5vSKrPpO+uWxCJPhkZSUrULJ
/FZ1/aObDdklzEsXlVtY7sCJ6w5i/Ew4gPcQWyFKmIjCoyhajMxud0r8Jt8mTHKVq6JHYyCuDMv0
bnQyzevKg8PU0T1WTr7cYMXIYFNcV6w1CTyQ2y4saGosvv99rFH4puVNk47eOUStfqBQZfQIxxtW
4SAQ5Mztc48GLGjrQ2+EG+Gr+dEv4oNTxdOt4bgbUcCGX2o8JC639ckKsnbTeYxg/foWLVW5M3Nn
OXKvCRQdPfWMxbURgZ9dxTasrTyj495EuE/WOxxM9K4rQu7UgP+ymvAzSGBKIm19DyL24CBYqvvR
r25ZyWzIHktA0G6abRxlztdBT4yaUj8MHo0voXihd/IYZIl9WUYqC8FJ+lDHEk11OTCEyvcjuZpP
SkSHSI7hfefC7p0VWalpYW0D9yMp/Y52VItJwohJnMQJfSqYT8KRIoYmTWPiU9LoYU6bNykmdWxR
hh4ZSLyRAXfFghHcDrTS7vkBNVO/9U7MT95kEM7nrqiYewzjTdRbJsJdAUybq3ol2z5B7ModVibX
ykrmrzJ8au2Eu6Lvvffu4ixD/FjZjEGICIQ96In2Dl4C3vuiuGb6JGA8fAajZdzkjnpTedfcSW+g
Zb78iIDUXpf9rHZOJqpDhnaUKDkIUd43MIivicW4qHLiO7fCaBSFkSTbIchuwmjE5OGJa0fxglPl
0TdsWAIZbLEr9PltL3FvmwZXywRegaAzBpPlGemlaoyvLcfhgzPCQWoRJbEQVD+BIApiRenjW1Z9
X2eROg0+XfUqCW/sGImtvZRP5hQDhwrEaWBQEzuz2KXNjJbO8HKwsmTWNMMrOc1pX6hDUCoPrxkc
EdSr5JAjirgkvnWcVXiTBpN6EGizQ9/eux0oEem0KY8dvuqWSTnUSdt6Lr1jREMSAxDQfScvvrQy
nS4G7ouvjZQfkTkRGbDMGcdo3slQYgginxrVpjsGX3tMXLciZEVKvZyw+dhkwi6M8ph4jM/afEHK
0nybqNDA7EdYyvp+uhToUuKZBCTsRgcxWTBvYh1xWfjbBg8C2Blnfo7oOeMLWLWh+Gpvk4rwliFq
4ENASbMkZ+pick5KNcZp6Kz7JoTN3mBfCxVkFjwq7eCP+/VwVnIy3ttdx0fWtkwsGS1Xh7YvPRwz
S069+MSovwJjJhFpsTo9MBPtqhLmFcSR85wt92XX8pHZ5bAnZ63dmal6pjnmnaMCWXeTBa9h4VaP
BXI+TEQECtFsHWkVT+LbIK1hjx1qNxksTmLJ2CFs9bHMCngkupJTGYbxlcFpCHMcOKGyOoycGbYx
ZhzoftnETWI/RIytN67DWYL5YMyjmzk73AVyV5f5M+Dj/CLUZR5aA/RM02+vMGLNqAtrTov1dK9Q
sLaSkWmsQudS2wZsc0I9Q2MAqBBFzmHqwSlLgE8EkHgM43vWFLf1N5OBynQyPXFnj5mWfKq9DVfi
e6Pm72RitsepkP3BJtLbALz5PZrlgpUESpAZZWQJNCZ5y0tIc0wfLnw5qvc5tSMWyMQ8Z8jcaYLT
NWpk+YkKHRGp4YgLbJ2HDh3ena8sA/pQPe1hX1+GoWsfqMMXXi4gKCZ09nndxmcGFFBhrba6Npx9
DbXlGn+ePIl555iL2LtVDLenFCQ7+MLcYTJyT+M8cboUHfA6Yzgki2XuJ5CaqDdTpjLTdBnaNN11
adpyHXtGGhM6aCZKEbg3v700voEmZ6rPyWAjjlqGEe/TAfQ7YaLe7HEex+nnVt02Jzrzrq2aZjPg
xL9C+dCdZtcyz6RJ3gZ9+97YYn5NIl2A2Yc2no2bSckd6BYArqGbYG/LAmyJwW3aCBp9S10dppLA
Ub+j5WXTS2Xzt9N9N5XEkcwsi9GQwT2C+4pNsBp3voIrBJYGiIQown0hkvRmzmk4YIYxnN36imkT
90z4kwR620seWeMlDQNzQycP9J2dOpd4Gcg/BhZ/kfm1KJg4dYTmnGJicHchw8gbNF39gekExuMW
aUqbG3t2RmuHE/IDy9pnXA3jSfnydSjd97pOOe4y9C7DtNtagfkjM8KEIwlybEBx90PROQQHT9z/
drCvW0EGV7tcTDHcli6+pUh2L7YRnLrpbMzc34VVf0hgpiKwebpsFz/klB6sKWHvkHTqybKRQ/G9
r3QmeJawTFeaN+U+TsU07UPfAWxVxq+ue9bNsCkW8cGriH+1nM+JcBlCtIofvtd/c1R2wmm7d5Mp
2BJkE1HEOftlxI3XIpqYeGR3CtDaZqxflV9nAO2sZTcXeEcbYIZYXMM9RKBtO0NzCWPrRjZAaIdU
3Ri2Px1NVM691e3952GENtRO4qvPr7PFZRu7+dWZMpKo4unk4567yvFEca2rN7OY33orPfaz9dPZ
DVaj04PzJxKTom3tp4ijUYoRbGegSdgUWYAXg5kSyKR3O8dDoLI236VYjq76HNY1F6OSBLb6gd1c
oSIur+rJuZ2HGKMjZCEK4wzhdc34tkwNLgtJ6eNcyU0clQ+DSUq7N/c7S3S7UBjW1q83mYmfsEW3
G7dJtoMHeGkmf9pmKRNTNUYwr/KG6hcFEEPFLVljAH2T6rZKZbfrBgAcmKLaqXvqa2wJOTq2E5D8
JMTgFFgbZakINXp+H3UDLNxlOlpAqK+WoebsETm72NHeik4dZ5ACpwEmvDE4hHUaQCiLiACQpVYS
WgmEJ9ReWyuxjB2HvqpLSLPwsGCkAXoad7lrsltDZC+Id1+Blvp7skzdDYrYDXnad4bXHvoQ2sgQ
sKBzUttSI/r7QCU9mngLlWDywYn3yPy427WgTbZDK7+yMdxTi76T0UzKS8zOHXk1DoERBZvhPSB1
SQ62knvRQvUql+YxxxCHUqIEg+nHeyr0q6nL4CkJhsMTq5xnHmuj+ZgdjhiiwmQPCKoNSeUNaCWh
OKSsjNA/VJH9ZMasFkWBUAnk/FmmhdoUInviVHG9jAqTElJwzWA5lJGYWcfgd/Z1sk2J5CbPBn1v
3nvMfrN3P3Y+xslhzxCmt1dzegCi+5wAmCCFJmYjSMNdUcSoKqLoYlqi2YsOLdvgYz8lpeWhqLPb
xB8fyeXLWT/gyEkj+DkYLJVDS5uesU+0Z+Tn+gawURcssvMkRrngBwu/jK14F3VRnUVP47xgjtw2
ybAFCDEF2S6EWgJEFyFoVLH9qI44Pav/Icr7JcfyhfDI2WbeLkI2OC5IJ/8Pe+exJTeSZdt/6Tny
QRgMwKAHz7UOSQbJCRaDETRorb/+bYCsjMyq6lXrzXsCwrXTwx2we+85+8S2hbWus/tVnr8m2iwb
yFR9iM23uAOC4OUdob8TNBINivmY1ZccRUXfGF87067WhBheFAtBcrY6oFnk1wi7cDjSDsHLtG9I
tHV9G/hQ7ylG1/WDafKcml8E8xs52j7/i1qX2aojs0Hj6aaOUWlR3VKJtcZ1HrIORgI8BIgNRnKy
5Vf4bLMwMR/uRqjpEaHaVmTjOABVPLOsaXt4ocvnH9/MTqVQsyjHBc0qEFni5FJNcKh4Db/lg4cI
dBi+Y2HkVO+xUganh/PN8laAZhqiHgQUYKTBoiWj06HiUo+wC8DqxRAy/DHA8a3kBQw10TWGvY8T
58UyKtKM9p2qSIsHH+jI7ntlf0nM5o30PZYnzWk+hZnD2G5ULc61FSZrqhxrn08G7ilISoHeNBut
jU+iDw5Oqj5nevHTUByeAcyyyPUoh8lXbNzkpjjL+bDl1rEn77VmLHZWEmP/DqODI0m1NXXvsQ+L
TVJn3YUWaP+kvNzYUltMW9OjS2RNZbW1CY3k7BPD4teTA1mq8Ces0SPfQ3yj46mfKrDhO8YFS6ou
ObzKdWhhkVHT4ufdJDim1sgHGJr3obkfAEfbnmtcpYQdxWH4ZIQstDees9O7Ch6WnsutK4boxvNE
t2UvGbLoFqiZlBBMULL+cX3dIG/VptHgqJOHVFQ69i+T38VycdlQlBTAQSVn3MIifht5IXESNfqk
LimDW2FZMdb4vBtPpd8fm/m6arlubIK3IEuDQz5U6tab2kHptX5yykDdlo3955600CwN+FPATLmf
rF5+EYnVISMZaDolDOaPgdIuzHy46PTlJS5svkJQKz2DOUEZotcLyb9MdnnR4kjSkvSQhWgboZGh
vnHgsmFnwZ6e6t+oigdEKFO/gx65jiV/QvLrw7R4qzOYJW4cNeva7x7w23sZ9Y+T464pNFQ/nsEa
JtCN81hz/talc+K/1GX1DrnJCECzvlZ2vwu6JtoQ4I2ZkcXrxpHam21Xl0kE6BIU/TGb0ww8iKco
UnftjFvDCLPjae9oyqh1OFHNeYaXrFZMaWMSL8EnVN1ItJD1fQxruaE8+dlOqA2kKPkBzT3GwGL1
Xwab1KZLvaYlSiO9wm1ZwwN4dI3uUptWcN8CazbC4NqLbD+EdESJLe8u85GyH0eLM7diWZtF6Jbg
KdAQqfWjHVMNwgpHR5V47nlAC3Rx6xK2TpvdAVAjRl0l+Z6T1ED4DD8ePwq1R7s1wL+C9aCINo+1
PtjnJJ3eRisPnpheXB2zCS6uW2qHiiyd1TCS44Q6P7Pr6kGPHe9QsbRYTbDgnwybk4mP7oWoujg9
E552V9uwihOVQN5Nx/QQx3hH9b4Z9g4wMpJu+YkGpTrpoREdB7Tkmoahu26mYNWBwd5XZpff67TK
SCzKSff26osfTVvivl/SQFMbxhv2pc6yJ1kiCwmJZckhbdalI699EQY71+QtZ8p095w3+70s7zO9
drZAdowHO3iMZ5R074fqpatBVxZG8JoX0EeAoBAp72yK0rY2mtl0GLX6r0jKkkOaYKJOhlJbO2NS
HXLnU+Q0HN77YbryWkls5Ltq4DyAp716SqJjYor8bAPQq8qqviP1D8JQ5yKUHTm7mvbwDa3iZ5zV
QFErIz3zXw/2RYoKexjUCXf/iYVqvK8IMaZCEfKMa2PnUNzGwlPXfrw3J+R9AxmIW0aS4BgLCcsW
JMuaiWC/qu1qfCTRkjM+XuZc5S9mDjwiHBJQS06sXdwye/KQZHpaXu5cyfm/aZIUtD39EwXQtBk8
9YLO9LvmmuFJ5u4jhJvqguDik5HYxtkA3LCS9OhOxaR90scgfzQs60i57W7y0hDrpfg081Idm05e
6RQpwIHQTdIMQ3hsqXKf0j+8QgzTrzghjGutJ/mKeay3q2sdavFy5XKfHtzc1X3KJlZvQtYPAekK
T1A36l3IDJiGFUsAkKCsTLK0eeg80ZB0OhtaydcpN20ubIL/BmsLX49knVRk4M8xAVystqc7kqm9
4z4bhVadREQbY8pxY2aYVkrKn0Pfy2fPt7xDWRHq6ICakbRF90UPb8QlSXfNW2euZWJrLCLK58Q3
12ixnfl7/BhMxhd9+BL1fruxkrBei1lIqxPE4DgBKbPFoK2JwiGLJWPpyQFLpw7dgn4mdgkLgDVy
kDOxqUU+KzsYeX0k43WaB28h4DG+SRtTZFfG+TCYQxs1uvA2bXXnUZDh2xhxB5Qx+HwZ4AXRtPEU
oaNsA4lSt9bMkzBbedTV56Jrx9Oy4Xf0OInoh9BcjqTuQHCKTqsFOh9z+J6e/bIHt5cePoDhGqER
KuOoUflZp+jfeDhn+MFKGBW1zaeSuLQ0A9TaJ8z0a1Zjp8mow3PXzUM56v4epXqba6DNDBzGsPCk
QvgFHBbiT0H/xLUuMuO3oXNo1hUmQi8w8PsGuNS9JDnWFUWISXbZ2BO2ohBqRnI5vhrPfTnY+84o
HvoKpSCxSiUwk+EujBQ9qW4VIA7fVhZmiLwNsTALjl+11VP9t9EpsGrWeFZTb4P2PS0FXGSQzBok
UQ7mk9zI1D7GMd3oEquIXcUakG7vQBeuWFlo5g6xuw8LSr5RWv0eli9Or8L7VExO+BA6sIpt9d6K
Up7ykXc82ACmu4ajIyUZzvhKXQ2ZwZZOvWIdafAtiyyChI5OEoIwvGQHaTtHTnyx/ngCCiMoq5Ir
jaZ4qzcQKnRaERDdvM9Wp5lkyGhPQ6XPHRD8VQpws0Nz31WYbIbeu9NjGlSkn37rqCWPWOn3vZFw
iOr4ckckXJP+tm0H8gkIx8EXl6SzdFNfj31cImqhDTaa44myEzBINN1bxlHrhxqjWbBXUjwWjLTW
9tSWJE0gLGnzld2E3raNdEEbRAb7FDG/gTZ+E7Em0UfcXoYzh3Fr1tfQMPW9llTXRlTpMRnwxQ65
vw+KZM9IwV0HaSG35vCD1pxGtUZLT7IMpb/oEE1No7J802kSpYlDC7ecWz5D2myD4rsTm8EtGB6m
gADFKdbvDVU0e5Qz+KkzFwkzMNfcxCTYgqvQ8r4F2lExxjbAgJsVKR1IV8kwTTfBpOfnTrb839yA
VV3G+aaQ76VI2x12igeLOpvCB78rSSiAfaudQh3vYvn1bf9r6un9tjS8fk1zAMZaTOxwznFpPRVD
SKDEZhipq3kyhimxWW7sIn/oIJzvjOK1phl+kB6koQDGZSofleiSTWP6b5XEK6asZAv/CQYSwQch
ep6V5rG4FgmjtNKhDgoD56SXhSAJIf0UGOmTjqtlq6T/tU+Jh4k6fC1DRZegr9E1xBz291XGnAaD
8CHRrS0Us8++Ul+9Csd6AQ9snUmyHVC1GvCFYBZnVKtBmHNO9BmmWmRlacSMuhmMgIm6va4t8+aM
0ecmsJh4xNVjVLU/QJbwVfzZh6wWYB4CTe6LM3kCDkcKWBo0RcJ2O+lfpiqkhR8i/ExixWHIHXeT
14VbLZcbR6XxmQKeYIAfXjG3OJhIb6Agr6OqTEH2K5bp4RoU9p6JMGe8ZECcZYwXgxbFDhnZJ3vI
gHfVyWdbVsUmZGW1Sm0WzV5RhqswJUs7TuTDpIlvo95Jjgcu4Rsh8bxS5FvPJG+WvnO/GX3BwcKa
v97aTzvCkl9VsNflKGzi6FpaHsa5FJCUGb5yjB/LNyRi/Dzc+k0nlWozNEMP5JagWrM1drFBE6in
Hsf+qq+njkaGTkRfP33S0vzBm7A9aHB+6qbXT2XRldsCTs99Bwd3XkjS/MLJFobMSOlqM4gbKiRg
RvQ0UMKf+zlagyIMV3d8sryINan04jXKmmjDYRWUjSzFyQ4rvkHl9NWBCfQpAgh7J4nhbjtPPZi1
f/DsPn7Gq8lgFQOpvPQJxwRfK6K9qTFP7gFcrFOyo4GD0NJwVL5r0yNCy+JSl3vAtZ9wSn6XSV4c
3NHBkdQ4d2AQsGtWAayhKtrpCYUFKbtQlurkLpy6cwpL8CllZLhKsuZ5AudwDkTmXkQbsL4S+CA9
H4yR8PaFw0KpSOuIlpNFHWxSHaUF0bh4jvJaMs4f58DOEryh1xqfEr8ftjVGlCwuCNYQ6smewncI
gbRy8im7pvlws1u334+mVW71Iv2RTR0lRlRD79fc70i2zJUqLP2zqSZ/3YTWyszi+lCEoGpit2Tg
PtxnLLhOAQBmIbwXjBcryzfVN+iILyk4b/TNeP9ZlZL9xP8m7/BwuilU3XiaauwTTraFGUTcgzTu
iYOABe2kJJ8XLFfCQtsZ3TYJYkjuHvBxVwkoy0BKPFpNmMNynVEwU6KOF3q2VfaWO+0PUerYMnzj
aufSvVghVlHUJMfKJTsptxKgRbm1J+W231o2Z2hmSO6mDgqH1UShDhkPJ8QK3yAQPnjfuouTrmqN
PbqYV+bRzZrx4AP5YWJvuWRBjLIs1npdoT/MZpKzHG9pMgNNQ58/D93L0C6YcA3iQRnpHl6IumFS
QbxQkWfC0a0VLH5GP2W1JbBEKK9sWPSS7xB6j21l6ydfWbDaB1duEaau6zK9Znav9mTAn9DqqG2n
OSmZJy1jSebhRpCSOKY46frB6Oys0CQilb9cgDgiMYcCnUF81DlyrvEiGhsaurHdJMep49sOK1EM
FV1I1tB0BDd1VB/8UgtOFiHHnM6ZZ0ZDGXwu2pnEw1IkZ3Kz1tGlbjvSWTkgdyOnGmkdbQg1O1OH
BdxNyKM8YjTPXhCdY6c5Zl31pXLSjJQMZoMCYOkaZjO+hrFcFb31OtgxpH93OolkpEIvldo09bgv
VUkcUEwqjjsIh8TzQAG+i7Unv9y7MSL80GFiKNCOSMchkerdwfSrhkJc8maQkDtM3DZkXcTSNg9F
voO+qN1pWGcMq+LkjXpmLYLqoLV4rgatp9nae9uRyVpT18CNYSyu8qBhWViHBFzOeODBQGtWUl7X
ksy83G2PUUxBpVEWKZORuIZOCX7w3MnBqb4LU4pP5YitWcXeiXyz6B4R1bOOKm2Vh+Yt6YW2gyOR
bSKz9PdGaWzlF3NIjW3HWuUimK9rQ/SVKhsTlfCwllT2TwL1jG3kIhk0YBKHqWICEs6njRoltdef
OIHeuqTZC8rSO7uGvKsZ9cWsKnIDpEJC22KBktW1K/1mZ+XjGRAOkTuTQf05GQ6dAyC9DVpyMD04
sRbPnaNqWDE6dA+/Kz85c7q7C2yn0HHaB7DEaVQQBlQHJoaYjLN9Z0+3lk8OPU1zEg4vXdRdtZo8
d9r4I8agLGyP6GIOymwOlleaVLhw4WlIVIweqF2jilgc0CwEdyhkV7NqHqonE5SxUuvISGcEvDPe
97bOotOv3a3blhdUC802E9O9JrN6a1GFrU2zQNjgNBncRZHeqsIY991IwmtlOpBEooYS1HL9U9x9
jtay1s07hzTTzeADwHIGFCRB58DWKq2dKWi7jwOTnKJjZuKm3aNCKviUeuY5rvjcSiPyT77urYuh
3dZa9xLy8a11sFerYqo2kQItNXifID+8Gm1wYF3YcuqN/rpZruv+fsNynZboJWcEC0qEHmtbUTCM
rpv8FCozh/81R5Utu8uVy6Z0wI7WtezXbZVV+xyJpl/WYLlMIlm1yYAJsFz+uNLR9OpUcu6aSQbs
Lvesfb5nQcOQPXUc6u+eowUEIVJGlwem2XT2c06TRHrzHpZXDpa3s+zqaZYe8R5wAsmK08em7EbC
Yz8uOyPr0FBGP3D+lKeS/95psvXHChriTtgQTzSz3i+3fdxBL31J2Vq465qRzK93a6ipnmFb/BeX
TTDvOW13gXYRsayXpHSbcPLS+WPv+fknaTwenDlrlrHqUxkDNbDnS6RZ3XmS2PPltuWq3iXaplbi
iYCGlCOoAnERx/kxpMPa0ISf0n1ujeEB/Orcylff5WS/LQ+P5z9SIdxqb2RY+iy6JwOLY81D8rCo
7P7XwvM8Fhhxvr+Rq7cJ66YKfzR/NeMYkI+XT+qX0+FfHDz/N/n++j39/q8P+Yd9R/wxW2x0CQwF
9anroE3t3+vmv/+LDI0/BOJpzAfurPBc9NO/7TuW/YcOOsDxXJ0QVNSN6Hl/23cs/Q8Tsw22Gykl
xyDP+P+y7/xd0G+TUiJda34bummZOpaVv0snI6MwRW0J7dCkjbdj0kp/YcKJHPb5AZknBujsUJeK
yTlsEChPKLlBt8abv3xm/8628+/exqzhhM4FaPpf1Nf0PmhGzGvFktxBok9N99z44Ipq/c1j/ES4
jIm5odC2LBOddcMqYRMwI/wPKul/FgrPn4Zn0IsTpoVYE1H73z8N5pFR7XWWf2Ciw7gxEcl2NDTz
OCvbOufY9/mXWPr3mJO/wEUA7gq1sjBYI00ZcRi11XW3PmQG+R8+HSH+LrWf/0yO5UksTRgOwOnr
8+f3F/fMENd2aTgVMOtuzFYpGOS9iMo7Iw/cCzHWKAsGMWxyLO5wW5lvOSNtARAwAhpI3cZMzpij
YgiTe4KQTx0hCBdsrNXFcfbx4Lv018kggqF93+emuIx/bpLCqTYBJcymGN1xm/U5jmAPT/ZUhiNB
6eOLX6bFeYC9QWNOI6xnpOMrc/1dK115Eg+2eoQJ2K69gapANnQpp147KiP76fnuQNOPM2npR9ua
ObRTJldSdGv0ohZJMpynr3pav3UDHaCJDhT/7eyqR9OTm1f+Tht/YCvHCxDlu6HZOurkd2QaukSx
U5l3ZwU7z92SqAp/RqbWrgQW6URvNHbvRdSji0FytWd9jEW0TMZzZvbPPt3dndu2clsTEYWFPzLN
7MLYXaKmxo6AhNqV4IjzMI6OFQQJ2XFSiEdX7Exnk/vJ0Q0MiLa8rRhvbamnR60AiGUF3nsz/0Gy
YABQ/JLackSBCXR4Uh3m00iRrF0S7FOLk+eiuwkbd0/Tz9+XY/iewb6fW4db9HM/8Zjc5566L+ek
P4F1dujKh+gJncBr76Qstzt4uFHukdrWNndxPTLFhz0wdB4pO/a4tq2iWTtVd1Gp2KNbJHCppaEM
/JC6xLyHDH6gX4OQx7OfDFoElDbRsWuDaK86AFkF+YZ22n9yTWNaaSNyLG1Q9LmH8hXdDrEv98bk
fFPOpO1Ya7FqDfwXb4DkX2D7gN6gPzRDc3Pi5N0QBPs00D3hs02E2ViU9XoPRDRzvhrFU2ikpMJl
Y3gX6a8w8snmgzThMtsOUrSB+qDvrbh/H3K0nTOFqK5JkstAEK0i0uN3jtticc2GKx04hE2qte4F
K4pNUgV8K8ZgD+qBSWkqf4zKgD8REXOSw2ODLSPWsTH6DPHxvRuomvFz0yAxEsWSNlTOJhKFfc0g
qNtxTwBMWdscAsAEeol1ylvLBr8sWrRWbJAq0GpfdiFvkkj+5yZtAntTRmEBTIAbNLt8HcNk2i5r
iGJAZqlqmwjf4veygmkxA7Pl8rJp2uwTnbnkL3dZro+XNci8+Xjsct3HxWWvsodpH2n2ocWcesrM
LkSqMogXGu5yu1zXLqHy863CnBiMj8mLGWRUeHSsMlY45JidP+5o9MxUGaDLuaGVnZYN80ZEDssu
XxnS7vlIKaU0g4jv+Xl/Xflru9wrZG1EKpWFgGp+kurPZ1ouThLeLtmR80P/8k5GfVanj8a2qUlk
ECyVf73Dj/fmKo1q59frLNeOy5tfnt5Z3tiySxYxb5dDyJy/i3xfJkgIIu+9tVin1hpfT00Zr32M
o9JEJrBX9IXXlSrPTaBcoqb9+9rX9z02z+2Icqcaqv4UDN1zKOq3tL3rwIN+xrx5yVJ5ypAYPzjl
9FlY7U8aWqeCbOa1Z6PEQ/XQbBMKvYM1kUDF70I/ahzYgZoq95ZU1cHXERkw3NnaYRDBvYgeI4vk
GGndEYbsHcaygYblenuEqN+SxNs6LZxCWVcCQHRC6Lgq5N5wxS3IRv+SZd8M3b1i1iEBDRjYiuN3
T55M8d50wKUyCf/SCnuCoaqBCWs0p4UYT4ivoYd3kGcBzoJCSo6iG6dnE+Gwr9U/amekhSQAZGT9
sE4hLXN4Lh+yCfbU4MNZRGaNS94i2jT1IMjozqitwpEEnnFCuW+SqdDMdXGv11uk8zoNgxRxJUGt
VTiStxqmJoff6U6zjfeS3+/XsqXphkIq1Kxp17zFDqILGcpiU8ksgm5C2dRiTIbLRuYzk4otwI+d
W7ftrmQSpje7FJQWc0LY3XE+fEKDOGtszWrXzbNXTnBwU+x7Z1KHHq8MoyXb3oXtW9Wn72KaXjtw
DjaYBoT2TnlAfYeZk1OdQlhxlwFThLTCglxvI5paP1nv0RxBn5Y39HO6YCSBJu6+18NMyaA1tLYc
OIpSch7VK/OMu5qDsX4aan5hFZKBjpkSdG6DM2kKW1RG5arsZhJ6izn13tVzUvVgy62KIoAL1p3S
0jjbVflmuASGjsrdFuVdOQRfQnqyQIai4OgQ3JGSFuoQSfci2+9ZF5pnA6j3CiT7cCDnEvGTVe07
yAuWgdo8M+SrmZbvciDGtKDhvB3hPlF2JA2Ot7Mhh2vionQVEDcnjYbTZEPBNKE49NhbcAf66MD5
BpgUv7VjHY3IBpdiXuJk3LPEOOiTLjZ8se+kGYw7XbHeFAT4HEySa0zzXLbdsAXt7uDUjbX7nNXM
sRveqcXhpM0AscifCJHuv9HRmzZCYTJRwUMSpj/4iR87Wz6EsYNLqYD1UaXonDKCQHCoB3n1LO1b
3j1i+ty6Q/OY+mgOtMr8XnVEe6AFIR7bDVahG3yxQNRjkyVVMCPx3CvuoglfStkhuALzktJci73S
XTNpAqlQqXs9wL5jT4+dtB4ZbHzpfVT9DmP1c+BHOxKAnbUp71n5oa1QEMOH/KCFFL7M/R7RIqc7
WZK+rE3WT7wRfLfM85Bb6MkRAGy7goR3pCFDCRo/8IofIqPHgay+QdqPEAsg46aOw6fem5NWOowb
LX3Rq7SKuwHrN2coqKHt4G0N1WqrAd9KczJT9951yvtaohoZNIRyY/wVHxWOUudzFXNo8pjAdNqp
dDsSaZi6D6TVrNToPvhIwfFpPuOuUnw9AsFhEq61q3mPjk8r2Q8CC01kyzDH5iRcjTUwdtpoTvcS
6d2s3KDzaTHqxalClm25azJ8VqUVXiQIcAeNq+zCQzCMF9kMamVrcwI80K2pa8/V9GhOyK5cDE/Y
FIpvhRWjohbGZ2ax6aoX1rMznd2QsUHoB1ddT56xYry7g/59HOCU+Z9Q2p9iUd1slrRBRMqiR762
H40XWNJvWZ++5AXQEZ3IyvPYYvGSqcOQWnnJzUkS3N3ZOKS3pJTWNiQlYb3cslz362YjkaylZuo/
AeskiOuHpDO/LPfyCzLdCqK9aQOr+qaxiNnDBCPcw3RBpsBC20Vxmt2mzBsvJuNN4kzH29yGakwt
3SZAbKD2eumE34OuTVXwazQh8TglUZQ0NdCyYb7xXf2nc+jwt11QGiD8CLNHdJdHEiKdKwJE59rP
KFTEZsPOQcoWFgl60YlTGkEww9XQnkP6NbdkfidCb6atrH3ykKXDx9fp8daz4lXPpHVTtLbN5/RT
NVN2Rwgkm6GKZmrJd+YuYGNiL+EPP5Iu4w7+tXVG6wpcLJ74N88ZZJtNevUK8930erJBiTvXCkA5
JD9SIvmXqBncY6rn93UYyn2WCTrZYF/MqSVwNQ63ukXonCbvYscaTlOj7nrTsjjpNRaysm7l+Ely
fdXRUvKQ/Ijk7GgyTTj1dnUVvVHfmLc/2IlJ0Glap5diZK7pajWPBZYZzH/EghHmTiUBQC8zz3Gv
GMA8yw6Vid0dR8SEKmXSR1r3mZk2guyyaG9x3Wc3UjH6zI9vNS2pgzGWr+AbT5bwiTON+vjkDdPj
Yt4TgytOBh0oZnc/AwQJGDygNHS8TMo3i8FofsPRdTXoebEEt1/KjOM+VqeDwVw0b5yvxGwN64Q0
Qmq/sbuZlX7s6IdzXmJA7mZ3SHP8Y8ZaGN9LRrTEVCIP9zQajuNIxkBenj0SNEhA72/JvPHM/r13
0d2mOl90OX1OvJEkxEOEu3AjG1YuwkFKpvt+c3Ot8NVTA55PH/+OU6EfTfQCk9MEKGy4t71XBPx8
LfrTsunmPSKhEEgsu3VrTAYdVK61VOtykqKio4VXzC28ZS8KJIOEj8vLlchCixlqyz2D5XYK+d/3
/7dX1uhCYnQtK4zQ/bqZ+32SoeNp2QvnJt//eHG5SzU/Ytn7eOzysI+Ly97HU7li5FiVlAh65hda
noDjt6017tGfu6Oajhtv2fvY/I/XuSQqsmj8N48rOfCHMicDiLCeX/dY7uaYUQlleX7EsklL5m3L
3q/n+nipEN/K73uK4Jz6nThijGx0J/p1/7/crkTrGQTs8aSxK7vf72i5vDxf27bfKhcgL0ulBvPt
/JpxaXOgXnaTrj6CtPiUTDqrAj+6IwkkYeFpJS/STvcNmCnspBgoGlwca5MS7xipullnMbBvoov9
TQnoZxujDw2w3IUD+KiKoT6fTbsKZEqIOYOx69g6pFw3ab0rXT+5umld7bSgpqk6X+wwD19DDUMw
6L9h1xe9uBi19TnSbbGfLErpxPaJPkp6GzOjbA9hVhnEEyHFcRImEHr15IwQnwV2g65KLlEQJpci
qIK1jrS7gUaKG6UmRrDS7yLyGRqWRSNBXLy9ldLNYDd6B6eZcmxKp08U4tOFCL+JTBH2XEazOy33
ONPOFzF8TpfMck81i4djTRzhr7upySD3To7VPBhXuHr2ZcE7meyvDOgJ2w3zGHQbNUEd68zH0B+4
DaoqvVGzHsBEi+SrSzNvDHoXdaTsY1SWM/4XqV1yE5p2NalUTgqH7NlU9wknNj4jnpByntPLlA8X
jqbDhUDPZzC0Dsdl7lEprb/EGoKakY41WhS03JpTpJTpCR0GvCiOWRVXLKcg630fPIDIfgSebe7g
LYMzr8uDG4gzzDX7rHUMy0rKw4mYZjStEWPQIfzul0O+a6LwS+XJcK/cXL/oiatflr1lY/WjjkZP
n9ZmQtJGZIc7ej+axZ+AeaOZA5PjQcXoZTs6M4zAXM8+l2kmz7AvDiACnc1oOD9QxouLY1fVCaL2
VpsvkTrChsYGaikSXT+uCxxaKwPWqA4Rf8aqN5pScVm+WMseSEu1i4jUW7WGObJwbC5t38qDnU7W
xetJPIij6GXCnwQffj3EtnFx5puW22VfWBe3OVQBYrYAxSE9236rCE8/2gUV5ZiTZoeiYeWQ6cNS
y/UvJkbqy7KXKJjCoYU8w0uLa0hsZBPWh7C1tXJj2Vq2xfj5MrXmqZI9QvCyH1ErY0GWZhJf4Mt+
RY7uCcIalmuVNlbo71EaarkbXZw/77ncfdk47jmS7TONTsRSI9lBVpcSXThyJib4Rb8EqWig+fMZ
NvOXftmAPsW9bRgF59aCQtCOzlPQ/95oIf4eVkBc/rWradE4V+0ZMUHT5+WGdn5IHrXIq/5yx2V3
ebbl9uWio4cBciLL+PUyHzd8vOpy3cdFrymtjWhZ8n5c9/GiCM1Jn2hfrAh6yWqZoi43LptCSUoA
xJx/eX8fr7jcZXlO4uN550lH5wwQq71ebun5wnkCmc7H/Za9f3p7/3Rxucs/vY3lNZb7dU34I2nL
axX5KWbnhEE5QBLNLuKnuHUuLrk14M3xHAimKPc5DeeDVVhf8kRoN5iNTMbp/GxZpYdr3Df21Qvi
Xe/U083PPUg1ww99znyZYo9fQ2W3gHcT45Qnpnmh+XjPGFMeWNUHYzPdqeildnTQT0jCGW3/QAQs
ti5RqRykqHRFjlPT4tcpFP1Y0s5Qcts4591sH+Z44glJdLc9wuOTCFHJweTkG2wae9G6X/1s1K+y
Tb4E1DV7uhuUo9YQrrloHnkTTIVrloO2F7k7zbhX06iuk0/4sD66L13wvWgC/HaDcYfOMK06pvtV
h/Vklrg2YbseKZ7Qg3bVNs7irwEGcqqiqb8Q6bxAgX+0ov6BI1ow1ysQWkQELDRDdGtE97X23fvU
xj2nCcjEcY086YU6DaErSJyJv9GW4zkxPDnORM3tQba4PYLMwHua2ajEGAOS0TAHY7ov5yn4mXW/
v1Ky2E0+0IHSE6924TXrUu+PaIriRzOPbTropHBAXsANpUMSKvr6bpiDObK86ekGD6R4ILeYsDCS
hKi/9mX9rdFtnBYjhcUkrF1YfJkim0F1TUi4Z8odX5Jr33P6z0V035UmaVDVcAd+4NaNNHT4KYtT
cphQyVKCgfxqJIJ5D99XTPhB2+GK9tEYne2ZphPeaY2s95FOTiIi78vgjhMaAJM0xbQtbs23yEeQ
03dj8dx44amhfXnM4SOt2oz4Gppf9i4AJrA2ilzeiZZyiXDKDKb7tOu6wn6cTdJZ1Ui4vCjjtd64
+rq/j4rUOiVZNmCBCNxzGfbvZgbemg3W7jEZIVcjSqB3FoOGnqa9nxK5VvuYrDpbaUcWJPnWDzRC
/no0yynGtwjawS4QHYzacdIeijEgOaxvj5BJ6HK0MlvbbWGSBARENXDjO13k6Kf5RtFps2jy9ftk
VC1q9A5zRoJuvU36V6o+5DMSwY1rm8cydY+xAaBgGTz979D3Pwx9LcsQzGn/zz+4iP8y9X1+hyzy
15nv70f8Hvp61h+2zsJPZ2JnWgI0zZ9DX2w1f0jLNB0IaiYsvJkz9Y+hrwTMKOkiGKCKDN2YUUC/
h76m/Ydr2TawMV13/x9h57HcurYl2y9CBLzpkiDoRCfKdxCy8B4L7uvfAHedoxv73ajqKOgJiuAy
c2aOtOwZAvnPsf1Pd/V/YzYa+HvpF/4HMQeYp4Eby0GmxAHR7pxpWP/RT5RbSeoqEG5bPa67jdl0
16rDLUqJBAyLZR5gK/gsxEuwTaReONN4lwvHjSY8tOOsdE7LO82fAEs7YHjt+h7v3TvJfSzrZAs9
1IQfqHuA3JaA8ggvpWFfMQPezbwy6rbG0u9C7DKT/phAUFsmstrcGVr9nsvClXTqmVDwhkg90TWn
q6jslLighlP6+Gpo7YjmecoTgzCTHB+VTfp5ZVwqrZkrNjb2hN6nRTmQnlhpJMKZiG6bad3biWcM
7V4VLfUjEPK19Bnjk/dM6DzUK6xFhjZxhp25fRERqgCga7K2dRTSTI1IJrCTaS0U8ZQRDougqeeD
5WtJih4axwyh/emLXhBKjaWGyls0qGsZsE8pMs/2mzfSzT1Rs0i02KAParg1Lf4fS623up0CeqWz
aKbO8ZdFL3EAakDdrAvUQ0Zq696K7T/X9KFSD7fblRpZHEl0B9vSlSPuNxTWReSgxQloutHRv2Oc
HvaNpJnuOEyKq5qOdMqNIjj72hScYW+scyI476i1xKs6bZFIGpXMnGdMFBeopN+uisKvzrTpCMR1
PE0dw1VEcPWD1TVIe61Op6nShYeu8Okb5dKJdJ3SE0EEPVyy/dPtD5s+6VSqxbXTPjJnsDY+ZVp1
wbp/OmYBUZh5pq5LPeM2uUYN7/MtY8HCma0hY19Ag0CFaxQY+nBxEr2eQ1azOL1pESWM/rll3dWj
sQglcANGN1gsm4samrKPRDntwvNQW9ExIroWJW9KjGEoBHmD6rBO+/wMkUsCEz6KazNG4XoMosYV
ltFe89rQL4p87PDt6Ur9KJOj/CjLb4E2+dfbFWytHnCh7owkaUH3y3wkdxhWjhS9yJijWfV0E+a8
Jn65sW9G2TCBXmovkBLGB19rnxDzdB9xn0Gdn3T90pk+S6IKpEboyz0YQVnsR85pnAnSd2VKnMBD
eexwDyFeB6khy0G+c5jkHlRTOzpm3B5NuY/I2VCvg1SMX3aVEfxXEv1csNtRJPLdi56fOE1vdI/Z
LHw078M+gVFPYXHRK4V9HWOjZAdhhV7T06Sw827aptRNNxXf84W1EAnOzDdv9hRsSzT3H53aUkkY
Tg6T4mNjFdMmJHCIzorWvCS4aFPfVE9EKhKngB95Df7adx28908kROge1iTWdpipnrJEs1fMn7J3
u5cwB9IjZ2068LQN6UPjs9Uoz2MiUe3TWZoONbQBPMMBYJ+m+8reJaX075MJXftgV5j1QEI0QxaR
cmI66xSz4F2oqBEpME35EJpibcS8dQo/Y1XFU/dgU7LemZ366Kj6QS/T4B3/RUW/FcVfgQL+ECZh
u1TJFiXPSEn2VUn8xWBPNQOFM1wLvB3XXFU3wnDmLj4UFACIwyzxo19KCM3q9girqbEGdg0LAVZZ
nZWNl6S2houht/0hj8g9/PcmvstkHcCTjmBxLohMK5/lUsvWk11Iq9vVccQeV4azJzQL9jWLrmdD
SU5+kTQXjCXJ41iMCzPp30zimQ99FSIQy9NjlDdUQudrsz+O1lgagOkRy2Ec7AdGIJbD2RjcjVEi
P2cyhv3aMB7GoRfn2nCe0Ke4QB7Sexai6QUCDO2aBoiCORormI/ZQa+HFM8fYl6NxBM7gLoPI4HQ
aF99QHTTI0u0La+wfONa6maN0sevvkNnLap4ltJZqmtKCLKnNMkPOaLCE9+fBMmhC9fW6Ocb2Sme
Al1qrtJsfhJMl4RLRqVnlWW0KWmBBiBxvqAmn2z0y5+DB+1nm1rB+CyBo4CYyt7mdtUFS6y7tcDf
WTe69ZJyVqWhkjwD73T21oQdfcwyEFjORGwAp9cC0wX6OjMoXsSKKb9+kafe36d0v1hitj8dhd57
dF6nss+6J1PSJA8HZ4brDxCL44B80hHiX3LFKAhI09jStZblYvXXzzRA8mUn8xOucptagJMBQRCI
fUydWByr4EvJ2J/vhyhnR1U6p36CkREGSF445PgRkQFZ0un4opIlC/gniK7UxcXF7ujgzX7Aqifb
0vDNcmMURL1Cxb9LaNuc9aSU+JnH4rk26C1ERb4zIWE8Dg2gG3CmzbbEHfGo1gSwRDKf6HYvjgBc
kqwIsmkbBDI5EaZVT2fDFBdUkmL/57b5at6B/ysz+ckvp/YAh7493C71OcfTd0a4aoek2w+W2u1v
l5J0CKhrl4qbhf6w0qARL4ac4UmuMQ7bEZv0CN2tSxuEkCknq86p0m+spPlBx6cQcSHIfdE1+lL0
SFWKAbso91Gx2ewYJ/4JnD82wVAZkT6opRdgeTRT6bdJFGzCVBbwIiJvlGImdmp8C7W2/DviRBYE
nIBU3ZVJfc6kNrtIjLKw3xPFk8xvZWJBpDMprLPZmkkgMgG5SUmiWSRfMdKyAyFxeTNpPi4cG+xl
kZRbTateaSyt6USoq6FL+o3R1x8MwtNirCTnBCgIXRDJJZWVxIdOH95pIVDOLMXSMpgfRIJ/rByv
UZfWngq5eKG1LW9Lz8rSdaor1ic2oocprhhRkyXZnwTN18NFMSboLnX140cK0Q74DCpTbnEXK2ep
xWajqd2XNoxbegYkOVoKNTKag/N2jhJcbOlLvEEvEynucgz3p5ZT1bPMofLoKKD3D2O3pPsYNJgg
+bU+Se2sUMYWZcxoDEALToT5rlI/lUw6tJZ8hJQ8LIX+apch9jobFnKFyDbtvy1hhTB4Mny7kfkY
iOaJAKw10nhzXc0hgeVIok5DYhbmSSpvz4ZffrKPI5V3CvYsNSytJ+IGc1FLAYwQvkswYZoxPCQF
BMB3/ltB3uMi/xJ0s62kRZ8Gdn8dCB9Zda2sWxULWD+GSwNOGtHEwaea0LqSM+OCZqGt0k/SB14m
slSntFvnY000G0U0xGu7qi8zahLKc9HKV98i3F44jkdkt27JPz3m03588sGElWQUlIGx8VVpF3Tt
iZT1XT1aLmfTimQAVJbnobGXxDiPnKzSPcyw96RvQHHK2ybBNCiZm9EqNgkjMW7b4cGGerAspDk9
QKABCEUTAmdZFsGwSLr0Prf6BzUijH2Cm+NqcQXOqkRiZZufZn+zhfOTrOMtVdtmoeFkHHoyAuC9
36FdprBZPRZWi7mUuV7bRbOGAG8dla3mjvUTsGVMlKFPfUcZjmreO24KzMqlyxf6BhYSGV9F6Fgn
EHgLrdYgwOX+Xq24NC+7IxKPyf14MYSfH1One7UyjNlT/pm3colKbXyQ55p7W5NaAdNuk6kTVdTK
xzDBD9GRlSUbMWtJW/SsjL3M4SfALslLWJR8PXUoriPe+0wmSZpssHo5agRZ+7XicarT+LbNECGe
/CQX2jGZ+62Do0Wryohfp0qzwFrzuRsy4J0oXhE7PbCQ656aTHtt5tcBTPYa1OlREz6WRRvy5xji
deQ3oknVZzer7xoBdsJ8pFX/Bir3I7a/mAHOfl1zqGVkwDVf5I39Q1fvQ0chpLa0NuQcNV8YYcRp
oK6Q1Ia4ZXzvNPtpVPTvzuy/x6i608vvptEJGy3wdJDAYjR85cQjf4ZGdCEVmQq5Ub4rBaANklqY
vkYUZ8xFXUQiRcy5zDywto0Bw2R4YMH8QkDacyCM+8Y0Mf87l1Qdz8VM0Rmz4VW2xaGomp1eSXuW
RiqKLwgZgGtuJyAuNmRzReNBrKUdUpqnOqH3OY2rAMcf6SgBEJrCbs7+HFLc1zknyYRdRdO4JvVn
ijXnuNTfiNGgJkgktZSHqHOmwiMn+y5o9E3VaeGKdi8KEmwc2RkeTElWJ5H0QY44JstOgSkYskKv
rhOYcSIM3KoP3dJ+02k2L6pp+qb0MifKV/vGPEpZvCKEHdcR6eOLaTKTjUbdqUnVdm0q3dkeMdNg
AfYdsS0kK/Z0CFLLtGm8fIgOAh/Wqm0VZW1GgavolYz2ysCfUbwXoLi2ujUoi1yWjCP7fQ8ALqIw
UcyQY/bHis3/wJmG8KDTFxiJTD0j732IivqHFpdGAJuGMDX1fF23P4P7+Ap05mo6efSQFNqz7zO1
B+ihXcnHQW40mccqq9kaDqdU7ohhM6n5Sa/aZyXU07seZsTCj0AaJP1qqGmSj+HGkfpDU8XyvZQ+
RBrKSnW2G6cacg3Rndj56eA9GU2CbhjdigqbPoaOp5g2ZNYuxjgx2CFjt/kUtnPuK91kWr+x1zmi
cQnJ2yd8a1jDPaVpw+2odcGqlNMT2dOqWxn2qaePDE8FXUvsxCxaaqhhqAlcm6F/qdHsN2tLbNkn
bo0wnMOTyMRG/vQaxQVdiYxdfI44XGmRiZTE0bu9g/Ot1PSYBfHopUpbvTRZ7bW1vRrZ+F+TDHM7
mNZ3VABQIAvGvjdDQu1JZ2natORGMNgB1ag0ecJBZV3C0QdwT/RhReiSmXFXUGtPMghdJtCUOiyk
mqC1wXnkFxx35tJK5UMjpG5Fp8feO/CYmV7tzGl3dq3PFmjypBt/XEqdE7m1E70YKUpVkCuHPpd/
whEzocCwtSkTjFdKpbOxDgA+CH2uYXdQgdMQa8vv9duNqMafk1mgebu9x844N6z//8fd7o7laMdu
rFrfnlrTG8UqFm7/esnbnbLPilAf5LvbS95u6qvOHSqL2Ec6vEtfC/I9wr0GFS2QEr1H/m5s+7og
UpRCUt5/gwIrFu0ov1DwOETbRpKbhSq126JpiQiptzZln0VEflcuzBcj6j6Skty5ePyutJocXXR2
DYRPre+/pwQCZAHulklsjwOuctph2WasFQwVxc2kq994hdlThi42rEMx0jfqvibCnryUejKVWeWu
KoGFRHm+RKMrL63WCZdg6BRGzrYlBIM/3dyWul2aUqKIur5CkiUssRG97N7uvP3BspTBtTMeq2SQ
Vp0avWdhau7kNt10vV6xXbWAoYhhOagtqACgxgSxBbKrAOPZVaoYmK5t0exu10v2+LtS4ClNL4Wh
YECNs4qCVYFKimrS6IThLqGntdIMVmeTmj2nIHG8ydLyHb46UpnC+G2yQ0yrGpIwudOUP3/Ufy/B
U4WBUQX8iIHr7O1OTbZjX845Tdc0Q4bQaEiNAN6Z1ODka6sGT2kf7Bv4lG2kHCC1f0LFfLSiYQMY
zlAHsFtun2R3PewANH07XRHrLp4OmtKjadDVuwAImG5IxCTJLgrEdURTohMuTtklvQkEJvXS4WD9
Ig9AoZD4pbPVBwGByrujabZqCRpvHemtUgJmBis/ghT8wn9A9DnBwiwRDIPlbO27lpNeMNHurbze
tdVlCMShzKsj/UAPCt5CkaU3Qpddan8s8auVUXSLSoRvyiQftGoWjSO/p0bnU02pqdPr8tnOHQI4
7vNExYQpELwMQP4Qv5lT6k3AuDp4MAUaJam8m3NBsqGGL1cpzPvqadYtAEiCghsDGUH6OvOlEBNE
JA43FmdwXqUPhaBwWQApYxdloz0bQWrqqv+sANr0pZj9xbBzVKi8dY+zu/3wbXSg9OUMFx3WWY23
mtzClEDblJTj0kmlnT3azZ6sNLhnVAQAdQFwcYojEltcc6xaDLvYqjmI2rTsyi0AotVglyupFXdV
5j8WpSmDC0xOcQVNqChPI07xda2/jr5/ldJwdjeGuyI+k/GDEK3B2BwaocG6EWKJIJce9eMiaTCy
F9mzL+zVoJCLCi+NCmsYPZT6WmQ4iruKXQALDk79hr5dfZ1Y7sNRbNVlbQbaotHJYTMYvPWunkNX
X0PKDva08tkx0WxrPvXC2rXQrldxFH/GBb0uCrdUJsfeVfsD1JW3wRc1kHBOzjyoV3pfblqTJNWs
1Mnv9MMvEFHiGOmsHrVyMSRMY6ntPMeJMac6i4c4gqdIO5IaUf9SgUKI2/S7N5tnlA3rOJk+Wwfy
ByiAwjMIXFqCSttm0zVVa5z3MrBDfcBdIUuPtpXQ2A6LHVmn5DYKYz8T4dPoPrPkE6SWRd6Oly4o
pa3Svuh6s5HaZ2FFO418s16Q8p7q93E+FkvZUo49PfBlWoHHsTvjpyabQKIPWFTxCf3eghX6gTgd
ZTFpo0YN5Ug6zXdFlB6hvZpSPRMAWLo5OjVWk6bm9SYjmmG0XteHd07nB6+iLD4VM9lqDboAXZz8
4Mnmh6h1rEJsDQqh7V8UB6An5AzPVJpr1cjPOk11YBDXAPxOk/bM0cl+dq80tXXN4nqrt8V7UtEf
kyNfWRQaDL02Ea+h7kBxmvQPPwY2aNHNm5XhD2GYXLOpnCGoa3WqfqA0oh9rL6nMmGMpd0PjW5Qw
P6Zo+ECa9qYo2Y/tKIdWlLvRst7GuHwTk8MeE06NnhdEL1P775Qi8wj5W1oJZEzYreprDVBuQ8fu
obGVawoc29dX/LoeC7m/pLb9VvoJ9HnsQhTyHYUDnA6oczfO+Ciy1vaCsYDLx1LVL/OfVmrXsirA
CvraI8yRd4FASYc9Dsu9WChj7hWT5Y2wbpB8BAemPhAnwSVFVi4ZnzOOrwSPxBn8qilHwerNHPNj
MUGfG4JL3E33ps6ibKJSLCh7GJVr9riWCgQ0USSdhjbbNQbOGUc/RIo8LCLNulZYwJf1uDW03qXi
C4WzV1572bkPcZ0HNoQ5i7WhHCAU6SsVVUjKxy3Sif92ElMPGVlBg+EIWPAg4LnM/2JQEA9OCmzH
ZERIzBBCdPgpsS/DDV6wzOEjhK8xSvTUaXK3HRW0ELHzqA7KoSeHHJk4QvupZvTMJmMLOPtsR59d
Y4wHPQrxdBnSSxqlrxooRrZWjmtPyVMdIHPvH/u8AHmURafbD6lNOfXLHxYfjxnG/FUwQNNuZfZo
9rky0aT1o0O1XVLVJQJq9h+1tBjl4dky+VCqz5pdoh1ORYppkohmVWFfZCZ3tMd4LSgZqAAoDxkw
neh2rUMhf/jwRZQkPEe98pFa5BUIpzoHCp5utelXY1Hyq1T5B9YxFex5u12MoIWQqd2ZJaBXsMRH
vv1tlwO8JVMVE9CAVznQKRslfMDARvDO3LE0LRNdrfFoVObbAN2a3sajH1Lg6Pof1rhPIr0aois8
bA+u35uFy7mFuA4t04K2E/NKZEuuGMKAdeS482udQSFJfozeJIyyt71kGO+DkvdPRSe8EgbnolfV
j8zGldYQejEa/sEQ4rFHn501cnXEIpFu2ibCsQ+GOaURn5pstElKQ0o+GpRcWZc2FJ9kexF2yGSN
aQktpKAzrdI6zJFuR6ryOinvWR8/jbRgIPiAvnLmEbJqXqWhezc1/DiISlZm1il3dso6NLVnE2XN
4Q0FUAxDbjHKM7d2A2wXVdU1dmfGyPxjwYVQlrS9PFMgTK+NGA9FKpQVJe2ASpudueg0lDVAh7M1
Q9OjEY6GHiQ2Kk3b61NLWQBpeaxhpDBi1V7dOs/gB9Za336KyobJrk8jv7ngZKXOpVGpkrbata2G
51Jzjl1ALyOtpBcqtoYMF2MIC/IaJEqUZhgxzzKhRdH4EYUjYV7Ex7LN+5lM6Gx1x56VPt9yHFSE
HxYTQe/EK+rrztaPPijbW/yEJorpyBo19RVlH1N2Gn0NtgyW1OKLC5OEJIUlOkXrHvEoAOBQLZ6w
0oA84QC6UAatVlNVnhywCVkR3EmG7QqHUxyjKH1B4PBulSEK1DsDQaLzyfLmEZ2LYCUkuYEAj2Wn
488Qtp9ZrXttZLF2dSJ1AS6WDaTvkSBQHImgeVIc9k8CvUi24uvdk3VWuWPRn3AqYS7oaAQ3wlmk
dfJoTbgVQpfFktCPllkN+05WqdIGhYLoK2P7gOfsSS5xJlR9MPNGfcgMzTs4sQranthZfnfIBz1y
dXviHxcOlNcgKADcdw38nnRt2GAhDY0I+JKT8mAFjHlOwQYtCcet5ZTvpD2tFQAfbTZQxOq+bbAw
9FWekzlqoleyRxLRRy+qZKrwYewZZrnNE3laFcp4HIvmO5cqxDKNRkZz+6OUT0pLX9qMLIp5UfSB
+7XJup3dAeUq1yjOTmaWqLMr9Fs0NvV/+no55WpJmkeATKcF3a84tMxDeYvHocvMRZLL+BaDiEW5
84yckXVD0L2TxgB8p105ChrSVhPoZgt51TTWhQ3tA3CMdxU39IKUHsjHdrtuZe21zqxx7beAOLuh
fmtS6ltKRNpIiOZmpaBSUUblBATZNVDzI31i5NOk5CCVkdcNIV4nzsmEbspK9ZnSWbITWQGziyWb
yRI0tTfl1LBGNwZowFLjmeZXr8vsYCwZfrDW4BFQTDc2FcXtmviromW27PP4wZpxLyqVgGWNAXBh
UgTknVU6Am5Hm8sdpObN8EOcJhoLYxmZrWPZ0VKpp6eAVGzGHhVChA282cxtsDBoyoTFTUamnm3c
qUt72AV0XlwKY9w63LeGgIkZIjMIYZE5MIZqZ1qgGGqXilK7Y6ZJCzj/3ZKS+z3BEz7iTqwSZZW3
KxXmI5xteRYVsJg0nn1Lu+j4XGEEUSW0FXuGmr0WQQQ56EnEIndD0lMwcvjKHp+UklvAJVTB2vbB
KnEGdwwwu2xKjwwPXkRb3zz6Kb9kOk/aBnmQgbVQxz2rdZqH/YPKvgkGQ0mU74jNH3h9JloHO2iB
GB4/Up+l22Qc78K+6YFvTukq1YH2QzxjNKy3rKUvhaDZg8v5AJi73EbpsI0Shx5dKm+DVCFvxWYZ
Yurk6xDFDuXYX4MTdo1YA43UsETQ68GzuzmiOwL/HZtsyKdGesHhuYsqH55s6TYVaMOAOE85oKBC
MrWCSTSeNcRdC8djYiwqnMYb2/FDRTxxSGW8MkGRunJ2HwUDCDfJOvgiGWjS8sMIcPkVwEpzP7ri
fmDhYXNkIw6oSjdIiFOkTYSsMKY7uWhrcc8+1hOyjPI4ntO/cyvddURDTNGuUfMzbgYyidhnI5dL
7/sucJ79FtfqoigN6Yvq3GpqzTXOm6UyMs3oTnPyVRtIa0wsJ+/3HnYloyZs8BaL6HLQYfxoXY5f
JITFjl97CjHMKRIs95GKCGpEMk7VHVPojPbbdlaeuUYrQmaTosCbyXrTx32/5FkU21ARK4RMGwIr
cx/G9kphjjKLBjU84RX0WAAr0Y8MLOUjlwJ8tqUEZL3eh5b1aI9Iynw/TU5STK576pV8pE1QBOGW
bcle0lOd/gHlEKQR26RSl0iOpmUsZ+dRoA238GLT3FnIbXPO6oRWB+QXAhY7ZocqWlq4C2kusWOq
rWk1JeFVs6GeViCg1mlUyheb5JeFIWmPWCnvu5BgA1GB68RT9gjY3Jv0CRk4Tcdth+5uWTv9aqLm
78lN1ro+3vVUQkXe5mvOu4OWSEdEBSg/hvqoAm/bjuzhEO9E1c6YpPcqjB/tFwr6+1R66vVxC1KI
3XxAqpDqMPXI31o/B3Q06ROSy1stiI6DeJfZfJklCiHkDRf0eOXCSfgmJ21g5WoTvqGb5MHQjX7u
VJv2W655JCVUiFumDcDUSzcG6iIMnNxNshYjKOAv6kj2MXR0opxuBss8PGR1ah2lhIiT2EAEpSWU
1sQr3IxoPZYgmuXMp1BxkKXwleogO5EWvpCpLhNVEA3T2vlSr8MVnQ/9mBI80wtc0TZC2CwjiYDm
MjmD4AXcVqWSzXS772jSLWEdfZiFLi0MvcoBvr8wthPXkitfSmNXSA0RsGYQNmAFiEO2tv3O7Wv8
0RLpqUPC+jcR3doB/crqcDWKiC0VRfkKr6tLzxLcp0pvlCRSf6UkjNgGItYaIyZzosP87PvjUcuR
2cZBBkuZ3JZE4BBBarLRreYHch5lruQHkrrtlnwjNmbHlVlFO4EkhnnAs0Idn3t/wum8AyxAfiKG
fTvqHtsivsY6ZUv03Dt/6h9HPo3ateSNvbcG0QopOpQVaWO4663cI6Q+XRWjzKne9fPXFN+3Wmau
M/Q/iiLOvuO4kBc9tvvZNdGHFk5SmK67wiJbpUi+1NmMKZvFg+8PG2QTr4L2+6JJGIicqnmf4nDD
Slq2JrCOAekeVlH80Kh6AjzPUM77U7Vd+IF4spTh0JBc7uHuxtXVwTHKcXKLKH2Hmagycqp7R5W/
fBOKycDan/Wt/dCZ67DTTK+I+/M4VkfHQYaKAmmDsIZQSYq4SzgcDSSy5itR+oTNJyvgVLaqi6jI
XgX4scraxKssyd+linptW+BAOTLdUIaqCXOBxlQNe531Z0Woj16oEP6asl5mTJ46FQ1ox9kb+Tzt
qpinJTscGPedXcw8vhTp7G3rIPAzYxoD+0nC3cDBZs03rbiC3QfCqwC/bEedLh+ddBco2s4c6Gz3
NLuoaOpLE6w4FkKoxcD/gGTuTaui0qE7V8JnDMQXzRfSLjZRKSpo1Rzb9ahpDWoeM+R3DLY0YrGp
KE+TLH3VwaDvmrLY1vDE7+07gMRDmO8bMgn7IjapdwZXU/s207g5F/F0CUQFzIFwmIEIMhLg+Ymw
4yLKA70d5O3RnHCoVQd/yrpD0Tb12tZK8M92QMYnhJJl1RTP5L3KL2Zj3Nea8VEYyUuQQePQwVV6
jGqddQ8EXVtrThLvkUYRazWx4Czy1jiYGQNkottkRtDwka2uWAaGvR3KZzyzw9YvzWInG9VH0XTw
DuFaCF+c21IDGaKyxCwEBZ+ylupV3WL6CAyYrkgkMUAEq6qaoXPp0cejv1W6cTwpVnwHmAInV4S1
z5zkE4WDOdJ5WuO3iysGYzkUFUQwpWFf0pNyQYWeWJMkWwY9JDr+QDOJ/a8wo8U2VOWKXLK1ZPrp
2qe/5MoqyJ1q6F2KI+vB8I+SBJ2q1zgN7C4+jqN5VeDv3sPw3jo99MwhUK4RvajNIOcBS1PE24Y5
kznyXUdjf4er5iBZKhElg/KoUCE09G7yEl+WlkneKztVs9/jkrLjWOupN2YGzcPEXBRKx64Fs6mi
C9IooBIt0Xcle0eOnhTocK5vt+SZgbQMGWlyU8rcsaZC5oftOiF8bamkOpo18icWRu4ACYW8xFDy
liKpIO46lzx676DkItpAXMJIEsln6Ii453qCMkT63hmVclIESYvZhy8byVPqp5co1T6MFOtDmUkU
YzGk1D7ZHrOzo79PORVQ1LZzwtC8+5XILzG/2rp9lirhrCIzh5eC2ywtVGNdMS/LZf1lBhkLU8eC
h92SUN6qzJTdri/KadXBC2ecYjeVh899LDH6akj7MmCew7zj/IrsFktuFL2Wc+BQRrk6Akm4SJsE
CEBTbAi428kok7Zaxdq6Lwbh1itLY/k0BtMbhmtvsGi7ljG85IIuRtS+gH2IVsAMXhuVNB6fEt6S
FfJ3XwMbThqomdjYGteJKNpVOQtkMidhPVheJnG+Tr1oEN02jFw1B6vmzjKIyBgP85g2hLUvGWys
grySrpKfZVb3rtV1D3JQtxjyKBPrBcEUomgfsshpvbbBNJ37EPyMUBAbyeDUxYm/G42cXM8mfMxV
Ij7UQkc7q2oduVNS7slw2pB0htWKrJb3us1+2mQoEUpZ56KW9bXpTHNMFg9HuPKURCwByTt5Ej3/
N10TAGOs4tjJFTVedcLCXvYPctdNm8oFdzmmGrfgq4bKQItqG2J35YPilXSyIeNXbmS72yXqKYg1
/+/bVHbvmN/+fSCpyP/5MiVLIQL8wjbfK3FOysL8wNtjyspEaHe7Th3fHpe/7+gnJXfdrkdjyF23
J/zHxd/D/HMPNJxGtYl5++cj/HUUfw7yzzsy3zXYw26H/eeWQPeJtgTkm+7NGorT7WVu7/7nQG7v
Ro5fkW1+35gQBZYQt4dWiTnVf/5/f178duvvq9wuydZQ83vgJN063Rs8bbHDy1ls82xQty2kIYYZ
uOy3Sz7ahz+Xfm+zpymaDX7/PCZGZEVV7d9H3i6BSSl2v7c1froc/Fjf3G7/8wq3e/88+fe9fp/3
18sY0izrUQJglAS+y6tIKArrhuD0eyCVKtGBuL3Wf1wsCGCUMf9wPLcXz+s88NTBeExu9JqOFCmo
VfKJX2EOk4s/8QzvCec/f932e/V2KW8t3Hq5Q1jAP0+9Xbo9/3bp9iK/VydWoex98pZyyz/v8/u4
v267XYV4jqHz9zG/r3W77b89BWtdtVAaIwSaS+/l34/x5+Pert8OKxdlPC3/epk/D/pvL3t7TjI5
O6cR5ZrcpnZHTAYZa7rUsfviquVHtNHmP39dlYcW5sNfd/cyiXO2F5Npt/ah0/550u2Ztz9/3SYX
pBdpg24AqP3nHf56m9/n/vVW/+1xCtELNMD/fS30hbjJSdqbb749QceX+j8Xf1/gP+7/601uV/++
W8Ifuhljsfqv/4Lfl/09jv/6MrcH/vWY220hCrJVb2nfIhL6Ep0vMkIoisgl+pbWh5JpdXuG5RJ5
f4aLXnuSDFI9pkOolo+30aCghLeD1FFsiZCwQmZwqg/ZSk0SiZIiW7YbbdyheMoP7r3FdbCm+1vv
R2RIe2O+RLWu1tlim+WqUxJjzWc+qgmlM9nOHmS/ljcOALQEmFMlIkqOEiVNC+4o3l7Uf8IMvNLv
To1SHAxAgLQTWTM32Xgey+5L9303IVwFUVrL3oM+LDXAapbrjq5sVyjSVGxnmQLoMB0elJLInLBC
FJENBeKi2iDizo9W6v9j77x6HFfC7fqLeMFQrCJfJSpLnfML0ZGZLObw6700F7avYRiG3/0ywJnT
Pa2WyOIX9l67oEqKMgjbkFqaxIRXsOj4LFFBXaLrHqZyoPTPxU1hoQVgie2SUFsiCKAUZouuyUzs
wntd94fJhHSkxsW8F56098vIK5O0q5N6pTShtekyCwk7hY7ttdE2AUYCB3llDAWtPu8pXAl0L1Z6
C+1SYnqcCboDXUA5iBQU74sJex1i1qHU+oJKVxO8It7rsT5W1ZxvKaCSjcuznQrlHEdspNKYsRsd
exW05WGO+zNTCXoMgpRXhlm1BHxYK9NhCxB2ItmONe+d2zn70Ivjp4gd4qJtrJCh1waaNUzrzbfk
Tv21ijfGG/x3duqsRwf/HM1Zuk5y/p0yNY+W1gT+WObZHswY0RNw97mJX+vhLw0pIE2TimBaXG8X
Litl6G7fgRxD8kN+hZC804Jxum5HsaE2fqGWnLZtbVZEQ7c/KrkjRD676gL5XskoeecY8/xgGzD5
+9GgMs+XtQqzj3bw4w3r+2KvDQYEuo+brbdY4050+dZDo7Ehw6RbR+ga95l3PyV+QzwJL3pa0Hxi
VzeOZskHfQ0MUv6aHaQD09wzWRtwL3U2nX1s/BHnvATNdLleQXYqu0seL7+ssCmTW9YDtfjoDBXe
VHb/XYOfW18hpmtkgAO5Rkjl4ljptTBTsidw17CmGIFq+SvRgvECbbV1RGbsSItA79zNLEUKdoso
X17DJEPMD4cGzRqBH6CqIo+fJVGSBWW3DOt+Ijyg6V10dMa2iNrwfrZAItTel85LAREh+pwHY9t5
hrEeyU8aLfAwEM9PcYmVy49/jKvytZpi5trT8ubXs4n6ZG8Zv8ovEZ/gbj84lglWLTXvly70SCzL
gzAenmbLw5/mn0mngHVuMHnNBnIAjOw7q61+u9QUxgwe9dbwXgBRgG1KixCXVNkHYiiZhRjVeeGW
Xo/dyFDcsm6jielEwfa1Nz/dWlD2zGrY9M1jm9XPiOkJcGNSKX39bnUDkciiWIN53Obd8FKZobMW
oGDWTWhCWM0G+g1rMlc+yXzIp1h3pCreu8IgGbC2HmQqXoyUoSi2NXhD+bYtamjxqT46HjlgptXv
LQfBZZ7Pr5E/fIZRDcMnqX7S5W2xCa0nufEbtzu7e/vZq+PnAffBqUw6azuefGtrysH/7CYo9oyr
yKBT0CQpyGVo/4EyCzpTvqcjkKxpeR1y/yxsvqywxotjor/riMjZDEhaOk0qFfoQRlPzLoPEskqW
Mt7PX3LYDWH+lMGms6DuB2Y3g+M0grHHMyiZJGKS4OwWLMLqoUQk1TNgbcYg4ppYw7REHZd+DrxJ
K/BGMNAc4wD5JoY1z5a3o0eMyVtTCr9PC4lLb5vCDe9Ro3RkWvnp+rpCllNBqFDPQWAwccjzt5Ew
+QBA+FUZzziibYtX7VrOGsBfkE9ZEkTZuASyMRnIXCmVqOw3RLS9yNS+H6brcPp1kGx96yTDSokg
IrF/KiMDOWx/t7XDlAMvdW+60aonGLIce8q1gkQ8IFQuCze2WvEcvVmoFKYCXec4V49mWt/UJBoX
5XzWPYNOolNXNgiUdWyTnYn1zuzshtA0yVzT1LfsrVZJJUXgqIi+NZoOlcVDoSB7ABM4ehHGo528
8s0PDVt11SrMQ3l1U2QMthx1qGv52eLBJsDoLvbyIhDk/MWwh8BO4fvvxxD9hzceOzbrkSxFUPPU
3fROiq59HLJAXkNDEfdBEnXxToeO8e3VLPjCYdo5icNmYESjpCQJmM2TsJad6kAoVsLeuct4yeLy
uSQsUFg5+WTwWjBB5O+Jy2VmVG+Y09PjgC/eW7m6fkAD/FS4+cu8kKktmvYpbpbvapKvdoWuhtEw
USRbqGngRAKVMXC1WqSskDwvlUZGU7VsUiuWMlK0B2JjLCA5uzExcJegVHtna//hR/mT1P15knis
zRGBa75vRf6eTVwTaUfEc09t4Awk/yIimvG5mQ1DrUzbd4nRBE7D/UlOuZvv6bpRH+bs+pJRkrxW
zfDA3I+5mz7+8ZRVjiTUI3C3I1mhLbLvUSXPTj29D/Xym7KkHSJnR7zwoRfFE/tVNnJm9aBxlfaJ
wXY8s/jDiR/FgiClWpIBTgBhHAWGV+FHn63XHkiGv7eYbm5Kr0D60anfFgt80PGExX+PhKEUrJ9M
5BYGqXt1aZYEzuMR6sr7LDLpkhBGbDBF7SbpH96JCrkOyLxDNbGmx6QWrY0ZOFuc8GwmVKnOe/rl
8Jrrp+z9VUdd65CYXJWdOvfbLDAemeNbz4s6mPo10bDZzDl/8RvjxMn3mDShhomveOujG0tTJrg2
oR7jnoCjbbsHnrVteVs4JJBKJFiuViNrwo94ZjHYK01a6lW9QDyV2c4ymPxzVlWPeQ+RjKUQJhXu
3tELf/N8OlbZSITn1LyiCjnbfnfXkzyg+vFed9GHWyAmgHMMCnTM35UPP23B7LluF4ZajmA2vHBt
ZGC/oQ1QNjQWwLRuIpXLPHNL7kQ/LwcfZ3JV3OANQG2DGQjPDLdL/yo7xnJL7k2rNqpu85QBCS4f
3k2BntMpoqdK5r/6alwpunxEet0/Jwzi903MVgVBj8K1gMcA3XkZDSekW/EKDeMHNpiAI5cc+6Le
qna4OI1/6SoNEy1ES58neL5YrTsGugIs1EWGOtWLlLFyFpchv8ObDACSUFkcBAUqq6C3lb9q8bAz
Z2GzWjyip9Zcc4iZ0FCv3LZJHogB7ELZEXDjU0ne+z/m1PdnayaCsqvcvRd2T4YgisPy+w80v6t5
NhLsssCgWn8bDR5bjWTm/yKZyxnSNGxF8opgOmTz3DwUYTWawDpifcauD0Fqke2LZfAO3pK/KiZT
mid4P2h04NTG88jtCZGvTJOzwI81ROPtBF+UhOnkweL4CUhRRn8aZqwJ63OUVH+qTRiPW6zLM+eZ
sIcbBCdf1oQqZWlaSm9MQmFCWrEqLz2oV0mxGDFkG/zohhIEdqF7sZPshVr7xZOOXrsRXOSF8C2m
UixbvGG68XweNRKwqNd/RpqUcyXvjShlPC5rpNswQPVIljyzW3co2DZJkqaFRw0mc7FNo+Rv2Pqi
O7mV1azYuxPKMo3PLrGulu1OFFYGz1ZFHyz7O2yoLHuN7M5hNs7O9YuRWLljzXZb1wtbzCUe4Iyt
nJb9tuWVzyiIvuiU67Wb1cheLTb+iovG+LND+xNW1CGUbAeTuDtpcVNoU6z9GDFxXlCILi5EwDbz
1j6mnHRxL03vPxVG/8tqx/HFOZnCDZL3YMYpDXdQb7ohuksHONNmWb8DAjz25fKwOAxnBv1RCwO1
qo9ojLSHZy2QjE46fPZGBLS1GVF3YspHK4sB3EPLYYIQQJzCemXZD3JeJaX7mfYFCZnjvBaRtLfC
mZ9sE/NSyh0Y8w5nIgEV6ZIChqAkyDtFPucmtiRKkOljmY7sfZ6h25urohjrDWG9BtnZAgog2DCs
zNcmyaYcay9t5r4aMAYENjLkqsOb3Z4AfEhzYg3gGo+iEtsBrvn1kCLomDgqM5lfvKt3dww3Oss4
2Azn5MTt+xA7X7Y05m1oD4/mDDi4A1gyR3m+JtmJRTCgHyxdM7yuBsMDyUUUVBDYEiR9Veb8OVeg
upz6X5ba/87NVVK79nq2zfsEdf0qrlWQ+ezuDZ+rRLn2p+t5vwn7JayC1cGxx/0w26QL2dZD7fpI
pywfUbGDdS6r3Os3bJLE7QIEWPvJy1iM2/PaQhSprMGjDkg1uSpIeBB3vJGSfmhAGBoIFOsK0V+b
6+c0Ly+xKY9DUwcLqULBCKqFYT7x6TK/Wv7SYFXBCWIU8KbFz4wkSRdLGrCwwifW9veqHN9VO34n
RbdfWGpL2yKVOQFW44zZmgBT0uwbbH3LyEKAi0eLxyFT9z3LULJzi8uAY8lgR7mqUv89ddGfoH96
CruHXpgsQmndV5C9wHmqMGCpdMmhKwlAKiTddhu5TBg1THWr6ToGwBJBzFbAF+OzPRjPJqlR2yie
H3C4DQFog/uCrNEBEPSBVuvN8x88Zu2ITAq1InsTw0KXUmBTYEqFLymFODaP7hHZ2Gpo+l2nYvRD
uJ7z5xoHKKzwcM81uW70NRw3tejEBgRv+A3KjWFLJs/HNsJ0abX4/KJk2fgQku1SbcbafCOV9eg1
vb0Lp3lXTeG2GnJML7XqkVR133FNoI/rHKgv8IRTYIwK7FGLP6YeCT48UEm7B+OqPBkSH4UMcW5W
KzfU+wa+D/8N+hsaPC/9mVX8FnfxZoZXja+lh0nv24iu5tdKJDnB07scDMmqHMi5bnG1yJTVnujf
MvJnVyHbzgCwKhIz2aCFIfHPaywsnGrPl6VX8ZXMnqeJp7dbIWjVIyXHIMl688iTZAkAvEz5R1H9
6BDeXxbrmy6Kt04G2c2fp5PObKLKw30Ypz1NG3rkuvtOxvk5Q8V2hen5q5o7fuMDWl07PrfSOLY3
5by9UrKJ7IvQenbglLKIVWgVRuQUAP8DdptisgMPxCwkSX6g/p9NhaaJFsylrXdB9IFSiyeSFz3q
7FVT2T8jcWh8sBa76x3Ctw+FmkUtE/MTvzhkjv6Ba+RuVZX/pDlW3xHST00Y4xIhVK35Y91e9/fm
ctvEMALvJp6m3Io3OJU/Ezvc2u7wB5LlJvTxeSWcUURFbIpBvfjWdCKnAiVHTRdfOc3t0Ah0ZWz/
FNurzLd3xnUUHuv5nCO63ORJ2W8TBIySZTMI6fGFexQ1iKURuYxCbhpYSHzfqlh6QguAR1u5+YwH
1QgStn8vwkY7MtbhPdHZ/vRae84r+pknVfRUm1BXXHQWBLfCV0fUgSIJLaWiW6Dg5d5Es1vVu7qR
W+fdlDb+D+dlKnqDN7R5qHjzGAo690aezUEnnLcB7ocVjUOwoNXik/GjMxaCpwiamHXVvYmIVHhO
JyoAyZXFx2GjOat7B+hVhetxsO/8OLrXvxy8YYSYr3bOUzzc54JOTTZQ+dKxRkJgvsVNa69mu7px
8/FpQqewnePkLlXD2fHRkZFXdSNYwwY0gecRm/c0O4/WJ1LqT4VzuTW5MDP3RcXy0ZYlQOrkEvvL
LuuwoOTzsW24WyKs0960bx3zre/cL0MhCeH3OmCq2uLGZRiT8vxXC5F5pj0calCytby0HAC+SIp1
01nv4bV59YwIqDVaDas6Z7aECji037omyU8ZLzDe0DLEyLVGgDqm6SIWCblaqGL6svL3i4mbymWD
XIXdVymGex3DnPYgtJNZ96hycUJkAX/TwMQSIbX32FjywgwjILnolwKAdDHT7lZkBX/H5KanLqly
eIvNzP2JvYY5VdNocoCtaDsRdjjrm0xm05r8x4MegPT2pt7UlfuZWe2xsdnE+m6ySTP8t2nnfMVh
ed8k7oaXcOpjKGzlTbuM59KAfpPJK9AZ/MXoPISdgTsj/FtK48m+etZw7DwZ2ceAxsFdbFKFTU3N
ZaPtLHTgdNa36ruD7SePEHGiQ1VmP+T98WbH+cdsDa9ZiVWldHAat2B+vWS8mbPxUqXJIxaKT0oI
cg2ROatq2Lp6/ug1aaYeqahroyAukoxfsV5shby5/zepnHYTR2bgzIxmzcQ+olpnmhB/+FiCrjvV
c5FHsL3dh8IbxUqZxvsSjWez9o+xX15sjnCgKCBRKyQGo42qptskY/KW5I1Y/9Wu/nad/CvUmpxW
u7ovDNL1VMHhInHHhJg/ZH1aynETYnuVTPRAAOuTkxePiCFXpUJDUqJ+mcFQMogPX9MUVazbX+NX
R3VKoL6xpkZMT2DoTtbluDbX3TJBrldJtl0idcqr8pNg9w+k47dDEXqbhOuUO+QVt4MiETbwy+qS
9F60s5t0rcY+2lyz9Zx0uTFCoijyYdnVLtyzHtIPjzxj45IIZ3N3oaIc9u6Awvyqp548LHbXX0o7
/sOkGN6AaaIrp6LjKi4vTv4CQSaI8+quibu3eED7er0El7m2San1cGRILhRm+TfY/XZMxN9C1d0w
ub0NCXKgS7BHTidr46b6lIvisYvt92KSYOS6mLJ2BLnuL5tYdDwYy+QR9QLPYZOhDMNjvacbe+zm
4k136Tfd79Podd1B4QdxyoXU1zp/c/WZDPF3yoP+EMeUKCGD+jN5A5sGHdUasX0GisneN4ZgrJcC
DSbJLzoXs3GulDbgK5uvU3GFffdq22jirVBakI/RIcTBUMNkXOQZ3NJLWRksCPgHYFgZ3/S9q7kf
ngRY5v20GDearvwQFRlDTI9ooGSkaTSarTO3xlqniO717O7mtrCORo6WuV7qiE2EolHzYgiLoUV4
pF8fXMNDjj/73hoHWPFgzAT7JJA5dv/+8z//Liz2Kfcl65tA5UmGFljbPKs6lza+qHZ57AVROb15
Irmw+Om3MMVnzJ7zoVIFoH1PfUjmyBYG6pVyemPP77NdLArVXoRM+qxiTWvzsuRNuxuo0JuRZ9jQ
MIBMukc9VZ99BwIqkTx9FmM8CGvwdyr8U4rwyTlnNVQzN17aekAuiYqgxZti9HOHhYnSXo7WL25g
bhoq7CIMv5xUgM2RjNChKgkfi3xsIsEiceKG6vOIc+Q6PDcQbXp7FSp4tjbmF+KdZw7hsA8JKUzO
pmBi1fn2q5/d9EgR8Ahf6uuPS64bGEdaJIHHH6PvvXgCIoZX7slUQKY+p+fFlA+FvtUpGAaUNY8l
CHp8FCjOtWCkqW7xMK4a5f00k6t4GELycvP79Lo68A3iNJapOQkzGnFBONwRfjlverM79gO6R+Ix
p1UF5pHieuS2dg7lIH59QMhbE34KOnHS05mEypBwCqVbrixHrWxyTzYgpG6bdHibipZyaEqxNTrF
35gs7aXLOlKErLXp0ilDvOcBS5gKmcl4A2PzLZnVxY/+UEGlp39R3R4Np048IjGN9LEYX0IHW8rg
0aPFEfLYCuv31FWohCuUGX5K76yQ5cGQ2aWJab1mhH14hLXS3TJigQbl7qzkJHqmL3IQN/TYT9Is
XtvCyzdGg8EAlOcbDEdYYZ69S65SuBRFJh8iQe7K3Asmhwyp0Gky9sT4u+TsSrA0a4NMQUPeEDWa
7VAG8V32yWEXtjU9+blgSCxGRpXhwHJliPiu9sp46yZ6OMOBsFTm3jqTEnz2MjxZOYhm06lxFkP6
WTkMrFz9k6X1XeOX454QU9xFOZ4RWxy6ouuR7rCYaheGT0plnz1DPp42lYHZlIlZXsWHKB2uBbT9
7kr8r0wrox1f3dyZBZql0Ubedl09hR81ExaMSwa1a3fGOIBpEENllEPToxi5D8G8AJlj2NmbBuEy
N4NxRdCA4iT12m2o+Vl7yGH0Dn3NxC9ZegJzwKhtfSfKYHAQU0l5t5qarL+vC5ZArdvy0cAyZS5/
iVy4Cj1zm4kQDWtkrEktpQ/pgIWGbmoXEwm9ZvlqXjrW7jhKOcSUrfDYJJdSmLe+Fs5OmH29Hebq
sNQpBo2s3MS2AMkX8XCIIoLqR+btmYelIc2mF1niAzW7Z7ZmfP7lAmwOl0aYtOkxrxir07cWGF/l
qXGGbWmSXz3WZXLuFPvTumFor53JODVcxTDAgAV2yD1pIN58v9yU7rX+rDr3tAwHN+MkzZPqBWC+
s8dzBghVVPNRtNedUEPMbm8V+LZU1lDX5u6K5K5hI2IuC2MU9ol9Y0EY3oo2S7ovRY5tTFlluPbE
muxxJJqjxjfLLdpq73pL3ubEs+I/4RZ28sZdC0EwJG/wGX/tayd5b0Ork1D2MjQ03PZBMb00kt+4
dvmRdobBbIokxxorGekNr67vWkjBi7PHUPIUVfcmIxSuKBbdfCobcLVQHkEibEJ+tqXnrVNzhFrX
Kkux69lIDyV4Gg17QeNO2G1hbOxelDuWxU7sllsfGWYcD/y8+tOUonso7BA87vwKjuGsBzVATUgr
9JRYK8qZFdECQGBKFr7I+BOFwTvgRl/akX1AYsaRYJ+FwaFv+w0AC8bmUv/YHdnKuBPuhqtT1wu9
lzwevD0+pWET1ZpYXjSogV3X+748NSVXsksWHIM8xvelvgC85biZSvugbJydlBUu15zQ1s8UuZ+m
/TdMy09f1ve+TjeuW98trTSPbYKxvA0/0e7x3QI8rpk/hZClgklzZOZUPNIYh5uRHTMpPkEaD9Cn
DcLjhYdUoTHXnHdICgT47nzxvuNMsNNh7bVGGUutsVCLzFSs9LU7u+KsLKY5C3hsH1InnI8SK84q
ofURZU8xG1XT1tDGLtfJY2fk5rbx7mxhUBia88swAahqTabCU/PcDWxE5IjvLipbMEA+eJ0pX3j1
0SVuu/dcsiJz/sgMuwP6O9ME81QchulV2LQDPX61Vewb1Oz7pnLj26jClVA5rA2oVcYWPW81vAOP
QNMdXrKelHLR/4weA32dMoIfIuOJIKpVZec+KTelZPjhPA8h7WGad8UGLcinQevexGqGHJaIQ5Gm
94bQQGhc6DZq0RVYeObX1kDPBzWO4b8uf01n/OoGk4pFjnuLs2eXlRWsz/wLRzmRIi7mEsOjM7ZV
88BvlHJV4StqtJvvYgeM50LAvZHuCxO2UBM6d3Xrp8cKXfLaqeEj4QUkI/nEdVSurRqvTdyN443G
miUahCwT6Ky4/5zn6hoNn1IFOytMJQlM1BIdiN7OadWecZYx9fdTfWcu+idt0YJ0cfpom/41c5vR
a1y5EPpqBicY6PrbUq6Twvhm1j5+GNGe7SsydkPcDC1rtmUqv5WCD6oErVHT3tRXZ05qmcsugmp3
m1z/cJm+FYavjv/+Cp/K9+AyedCZ5LdtvSfABdO+QCC+ypBAMCDKtuT4QBZsSOfWNedwqK2ntE9S
rgPztdXxGFi2rdaRs/eAlgdi8V+jJAYqA0F/XbXFuGlCGpliXKiFVs1U1Yd6ap8GpZedjQFpQ3bC
zXSN5uaQw2Hd5PWOmwcXsYdFqfPw/lps4ijhOGMlKns6r6zaOE3b3wzaewDeHJDJhF9VW81N53d6
ReC7x0PfQwAPUxrn0ZjeNuHMkJ8xI47Cr7G3YJIq1vJpb704slaoOz50XYa7eMJgXYEua9RtwUYs
wMKOnBjlfEie/MCK1crJx66AlqXX7GI5YA2vjlnTT9uiqIGHhTdAyS6RpFehLUMHq+HFGhnzGAs9
tK81Rc70y5ELjE15d5bT3Nd9xhhGQuKY2X8KnktRDunfwJsZDndpiGs8cUl/6soi2ho5+Lfa8v6U
O+A97F6mDqWZaCg3FJnnqsWK7zjLD3Ey+8aBzpr+KckFuhT5N0FgyGtUR+1noPovQYePjn5uMsQU
HReX3T5N4Mj9BoUPPs0NOvNnK4NroHzxLYYGn7xjgZYjS4yIOHW2I73K2b9shkgefCQ/R51Oz9aC
hS/SBtv2ijdAiR+4Abs+NtY4RfLtFHppQIDgE4QI9qYKJz8ycuR08+3gsD1wRfge36FA4VRZh+QR
9HYXGENDnkeW75BlHOYhvNUtC2LFLCKzJqQ6in8TG9RrUbq/zTJdBHgDqtQgDuMThuRyxdVpIAhq
t5nAp5VdqzP2KLcyjbF0Zy2GzcHZ1253sCAm9cX0aMyLdenRAtmaZIoq2cOlcCnenV87c8AZw4ow
KiIl+iXjYcD7Ztfrokb01HjxqWOXxszt0xZdd0b/yWnvzVuj68jlhKPsi5irJbnPK7h8EWd91exa
YR3kkPMoB5C8yS39kcsEa92EXck2fiO3/8xE9tVBVObqt3djzeciyOqDiZNt5dKCq2UImaaklhkp
GzQHP59dgQQRuNiYMLCxdXmbBzTLCJ84YY9plz7z+T+orwa/ZBAxL2BMy9C/9U18h7RVbvQ7tdND
a6tfnXev3tw+soWAQpoSUmoosuF93GV1SDsgrKt6hz2qgedaCvBGZux7q75Yalp+k62zCp2Trq0v
KxzBLJXoxK7brLKLEL7kHrCwUhPsJk9Dc5ydeae4g0rUewUHdyiNN6dP/hobJzYs62lXAWoeQ9zz
zW+p2ldfR0yjy+q2Flsr5MnJmZ7Dr9sXYrhMACXwzo4sTza9lyCpM4XeRhSqtVb5xr3aXDh8fpT9
y0LT28SLf5mQpAWlJb7zIrrHLBwfYQgdJ3f5Zyi/aABhFO7FWQIKzEoiQ7vZNTfI5lyqC4iNJamL
4xSd207X26itH/CBbUy34vbPxLGhKY262sAoD3qApNeOEx4jWfobQ1zDtNAdnNLg9wanKCRTHMpb
mjAZbYx5xAIR+ycmG+upLa/PwcQi8KN8inVz5/SkDQF14GUkwYiPNvCYlq8bZn4SYO6qZl2+TmYY
esrJzqms78lJwqs7aTZWE0uMqUgZVuW7ujMAlOjbbjEtqM3DFtcEeLWMoky3+6oE9dEzE05KyDvd
VG68eCFYhAMojOtyY+ruGHnpIYxMhOoojiwAjBv4Na8JzWI+4XcZWkqALoIDR9EPAOInYqFXp4AV
/MhIAmO2P2VX35I5ti/8fN50FvVu3uEOoa421mVewdoe77rI+dLiFDmcmlMyKtZhfz4ah4rQRqw7
/q+au0+GX6L2Xtig7KYyYleSnRya0jiijJgi+1al0208Iqkee9Qe1kFHebG1GA/IQt5NNmY4xlPN
TtfmEa4MaLPGfm0neDfXkD63ALPSDenaL+VNuTiPoZM+CM6Uraf6XdYsO19bx5AnufDSdV+xIJMg
k9KUaSQWuBSLhF1PToCMkv/yIoodjS6mhWdsdsUhqUBVD9ZWdR1VCcNGvyRRTBv5WUzNT5gOP1l7
zVReVlb9kNd9z00zY4Wp3tDd/yST+9tfMwognTtmrnemMbEvI1XaqunaZfzFSJaFPQYyhmfGrVMt
T7GrXlI17U3bOWDKrAOjs8/JaFzxsmh0CLZYuy1e2/MfWupNbWoeGG2zHnyxdWuesOb4hWT9Ls++
hHMFHGQHhrr3WMJsPr/qdQmJKwZ9gNXJevarBjWS/x73uM7ZdJ4NMAkrhHY9wlmChQrvEa8VA+7C
ezbJMe7D6vYfyv//px78X1IPLPq4f+/U/ynqvsk+y/Z/zT34z+/571n3/n9I4QqlbF/4V5no/4w9
8MV/SEv6UtpCua7H4vq/xh64eOaFZ/mO4/rMaP5H7IHj/AetDF/t8df/GZbw/xB7YFv2/xZ7wD9H
JoyrEN+6wpW8iv8ae1AntS00zScwGo+dHxk8QVS0pzhxX3KhkFnZSbQZpfgmRhYLlmSafJB+866m
2tz0aFX2kZwfwQO8t34eB3KBToVcxYGvHj37CFQrOIEM9vppYzuJPJIAFnjRpTdnoKFouIM09AG4
9+o1mtNp5xvwJwXK5X94EjBYs6uWSxB7Kb1aQf50bs3u1rYd8MuoRHVmfZGZHqZmezZR1YLqpjbt
FAqXwnJgm1XqL8NX+thSBIy2CGwSCW4JLdvnbRcGZZ/zrPHh+aeT6e4KFix8LNNamsBi1BzfidK3
SRUgjaX4YIqIDkMv8uTVV+BCjRR4WFCBeNVyR8dk4SddzKC9j+kUmVpz2pgKv1tVZf4evhkA8ZST
Kk3uFpcya4QihAl1unWrW9/yrlFdfbrxzcKiWrnKiQv8+lFf/Zau+gW3wOOmofKdbTDPeLFO43Ka
IcAgaSzNNeuWcHVjDUgtq/6o/ZCU3AZhBgkrkg5iB0PwZSzsR4oJJyiL+NVnILSZugyob8GuQTpd
A8HvL8yn264J73JsZEFtZuZODASiJ4OW66Yo9lmfiBP5V2BmTf+WipdYVjbPY0/XMAjrFdZ6QuoR
QNkwwwEcJVvGKPUWOQBoD6PaCh8mSDW6FxfBsVdHu9T3jkNFGJy+ZnZNOX0nHIxoZ2UeROWypk+c
43kduf6Tdku4sE3T7HCUE3iqU6T65UdlZg8oGA+q1R+N17POLHxilgwFprYj7Hbxm+QATfTGjuqj
n2Y4cWWcB4tZftQGegIdPbfpjhD5gOb+O2UF1cfTQ4dlwJuJrSsBEqTu9BETybXOJUaAQrAjNK1b
9jQHJinWvpPem9m4/TZvhmzT+daPUSfPfrshM/qpIZrgqHLAwY6lPgFuvQtvhtnR8+nWbvWpruVs
NGZoDD1agsQw1L6IAGJUQKrlEoYnyK4ZJC7cG5L2peuz1VSLd1Mnv4tNVq9dISZ3tKB05bnCyCPP
oYEv+CVSuN283OhzsEmty8I7I43I5S3mt9Sx94hCdzNdw1iz8+xaEDGqGPYOaqAlNh/ayf0eklww
Eoj2adn+kFA7BqQRwwX27ft29B6ZFzmblyqlUy951f+gwSsTUcXUy7smc9ioIjRlrGmomlEHvuBB
MEJxsKWgOf9mo4mfUXicH8xvatv5EKmLVDocxbry5daiNVVWRk4hJhlqsoqE0IdKjsNOLrjF/xt7
57EkuZZl11+h1Rxt0GLQEwgXcBFaTmARkRnQWuPrewFZr+KxSDaNc+YABhfh6QK4uPecvdce+vg5
guJS6GirseEeIjl7rkT1jcwrSkLdKUTcZFVIGERvLEc0N/flSDBobN4nnHGdaZ61WL4GjZGgSx0K
UMloSSagjEo2NnvWL65gCschM+5UwfJUugJz3SeHSa1BHAGYk5cGlbKYf8nDmCA6y29rA+zMnMWP
oUDtLgTCF1pJaecF84q8tqjiDilUg2L8JpMb7FlWv2m9GKFt9xQB9ZcpqOBpouiqNs0xeKv1if7Z
RPaumvSOQqDWIaacZUud9g0kxLTlbApO4b258tjToEZnJftUgH+x2jR3lIBUL84zTp0uB3mtAlYI
mUVa4nDMg8yXi6bzCJp4hWpHerxacZhT/7fLgfpovBhvYzHfozSBNp8lI7O9gt5/oFwSUyj4NE3L
DDh1lGG6hHKHQbKyYoecw+BgRAhn8wWzij7Q8ZXVeLLzeHofsWi7IngOFjmftLMarfmVamPorIqO
xYC0ULbMKJtIhsCxAqfhS+Z9cqOkNeKCFG0uCcAN2QbJ2uWiFEKt+AjcxY84VUB8gQpqJoFqNF52
ndHnkGYICbNf5UQHN4TDWYaU94j/RGhKRoKVyiywMty9FW0lQbfMUz+G9zKdPjR8OImTQKYt4w6V
cJlFcraUOEaDRjhaWEm6b+RVh2++zbCAc2SQ77jKBiLiHbxFZLliZk28mxRUO908e5KFyE+qWN1L
UYn4fYRO1tX5c4BRl4sZQqiojT2FVr0zDbpOpnUiuyUr2zkCZyKTp/UxSZl8mIqSS6wI/gptzs0w
VW9xjLCfXMTrVEOwYB36SsqaeJz6V5AiLQ1JsWTNKBCcVSxOFUWmA9sBeWR601D/x1U6MyjTbqKu
Me41+NsOSkiWI7SSphSjYWNRfCKCMFO0Z1TZz+SuGF49NIKbaDmIZ42iXUICw4pjA9rUXzNdVvZj
lobuiMLWlsP0A973E44JEghNROMW/C1lVRKl3qqwBY/WH2ST76crVpHJcAAxPdnqVN+QtcLC0/JD
pQXNvqZzlwJXRD32A1M5NAWblIwLCAvQkiTredCjp5j0pVBTaGlaNL0V3D/VcG6SlUbdh/yyBASD
OaGCEjHsstiGgKHBdB9kjW8nw8pePxMkV7p6AP+oWnhitQiGM6R0WQPZL9KZtrZ8o3e8R4GBhOZJ
DIZnUN1B6JqLXnd2lgbz3Zzr72FNGbuZxuMSS9ZJC0cqDMzgG3F2goYTuRSzPYru6AL+8RzPKMFb
GN+dWB4qkD/gluoPIpbzRD4VgUGmXqV+W0rFkT/v6A60T1FNq59UB5GICJuidOn2sSW6vRDdgI7J
LtKpLUJOPoAVoB2UA9Qr/Wgya0LxX7txbx3EJfhtdS95ouEkWdfdyNfpdVG4mrL8SKRT4AnGfKvd
9DMHXirV77qIPl0YuUCPAo5zBjOw4yihOnS6VK6RsHDAjTBrGFvUz4YTEUtU/zoIZUtDGY9pD7Z9
eTVEOCalmp9FYv5KZm8E1MztjsC68KSl1ruU1BV6L6KauTQ+IqexEDZw1e7DoD4CooDLwRdoBOrg
GfikXCUng0FQxH2kgjuTJhzu4WOdDght8t9yncJUo2UPY+MYjNmHmhJ/21ZcSQvKl4xHDFYtXa6D
IS5HU7XuZNmaqMwxE4zV+WWOKWcbLdwb1JUII+uWXqI4QTovEFiGnXxMGtRuQS/BA4jM1JUjCTR+
PR0xCqDWgbJH5ys4mmiVnHIhPWXB+3RkFtjTuz1OCr96OlM5kBSKykOuuNYQ9+eqXWK30yjbNxHG
sTCwDuQmWCtFAw6TEn1kNJydtGx2tEKuXJfod5bK7IaG3nFEcoAS6voir6Te/nGYBssJ2lG8ZAZh
fImxG4qkRHglv2oGjIsC8T4gWihI65wrpbgw04A4mgnmtinwaTdXuAltScv6A6jEM2k/yXHUuQTS
fsWeFTGzaGi7StAomC8psSv2KQY5sLpBdGOBm+IKNvOWavF+yQDRBs19FBPPQLGIkCjsF3QS7abt
jr2kvLR9Nx+lhNJwUtAuExV4H9JoUOFEGweLdDhknbanC4efjh+TNo9ueRQdsqOuiuQMvmbMXSAw
Jwh14Q9coNa8S3n92WP9cll3f9KL9cgIgf2WkJM5pTjakBmSXh9azsySw8nl4VtqQwNRV1t6hsKg
PI8GnKQavaxWqkw3mWoGKjK9clSu4zc1wo850nd1qVxyGThMnJHDFvXKa41EoU871VWTzq+yGBrU
RJxmHZt+XVqYEvFYJdWuHSvjKEsj/LseSvQYLfdGPeEozJtkpxilr7XTYzpUPb2yevUuqYXXTKbC
qoMclEYkYlInW6MtGd411AGLMWggQfEfgdKpd7mcfMSieFMwWVmvhuhVLGq9lmFPOsCi4mj8Mo3Q
08Reskmd5Dxp0OePIFSy4VTmvyingVgaYGDopnli5So+zuNRiyvUnIB14rL9Yq70zkyvIG+KRQ8M
RouWqUZ8hNfMfet1E7QzOaQoBlOUUnpZO5Gg6bBuam/QIXpyWAc5YlKRZYtrxDMGVfGYSL1+oaKh
00kOvhZ9LHcz15zeKBSo8jDmiR4giF1wpQC0jrJLo8HYmehtnDmiMZpnkNVXgywWCYY45IBpKZyw
vItHNB43UU8FLEyo2kbYJtIhec/b0TYSobpAXaTxBHCKrlextmLHE6V4666fk4sQEX8wGSjmQ3N8
E3tMIkqzHJpK+c6U7IEcQQix0sWMMpaIFnoWmOdelgI7bpG+ryXhoD0XesUypiHma5ThoxG6HMTB
USBZbm/WynNo0ISt+7Hc6xlxqVxDF1Zh9I9PBIgNIXMJpFW+UiCZDRvAr0TFuqEmfCnlXuyYyhZY
4jyQ5TjYOJB3q+m6EVqEP8JngoLVphaA8aNcmwkKcxIWO7jXwAPuZDH0Va9jMd/NkW9CTLZb2tdE
gHOIkThH9jUTMScNU9dsa8wIRUrjLqdux+X0G5vGNWqNXSJFa/geMDzyo99iVX6RYBg/WIZwLxY4
UpLqAJtGpQv+ZFCnpCEVjLuQJXsxszap79WK1by1DPiCibhxw2q2ZZHcjlRGU4HcdqfD4mGNXbiI
jlQsMumjhfrUWh3BlN8eBStCrdvM6FLppoqPSQJSe6LJUfcNaFaC88Q+Tm3UYiTdmPUzNUsSema4
WmGM2LTVnqok4WeXXy2Ncm+UNFz3mEbhBAC1XnjjmMQuQLd5R8nZHcDdpyn2D8qGio3mFs21NDpD
+da1QgB6SRx28vhOqkx5KhkK4sI090kkP8BTxsCmVo9qvkcoGsPA0RWmCLdiS7r2sBr6aPHhLEs9
K2wjcm2/ijB6ScxaOxNveaHlZ9pcLyfp2xKad+J6fLPDNtgs9d5cExpk4LxyjhAjkHqyvnXCFtA+
6RFCSon3aPeyGaIH4YpicokK29sifR+7Gbvb2BJQPCZXQxxp3nzLIwQx5KBonAhHCzQSzbQRI9wE
6AYNYOEuwSo87oxdoU8S2TXJgDoUvukY3NHityMIJX4qK9iKJcEWevMixpPH6k3wcgH3Az6M+ywg
4qsHggUMrqI+APN2nPvxMMN8LrPu3KkYyKOeGlUbgU4zxUd5rI2jqSwvORlqQho4OfBU4OYSTvtO
PnTMePQET8VAaRb7LlHJjYkqfJ2XhCADkYMUF0kT1H1Hih3jqfhcDdZTo3Cm6d2zTlDcTtHlr7FE
DQ1NuppV9Mx0XfGLddFFp6qlyeElr/LHQWSIitccqAFBRZgnD1NUo5WIKMs4SRY+ZLBHWIvNl46A
PezAeLMiUZTviyV+TWWxvZeAv5KXOH4s2n5sk+poKMordiPnQsv2IV6ix0UxFX5RBrBYrRzsQ6Xf
9vzWf3a320n+K+3h2wtxlxxqdO5VQ5DDtpGAVuucc/vtVhbKpV9LRbc31eBWBqE4g2M/BlFh+VCO
BYLmxZshFgFP5P2xzWm9BRLMKm0244Wjid0xQ3VL7W0fSTiCkTHhyWcxaTYEeWch1tBIb4e7aMR4
Uo/fhUJCIdrgxgvl6LY15Oe+hWxfmUNxUFjeScMAzpgR+WsUbvVI6z/HrDrWmUUeMYkip5Y9BFgY
I/JsRMiDWpN3NjEw1RnfZ9h8IY486sJCwUIDGWZKmsc3XXhSDlxZklOUOKwUIyslGvpBNJDsieJ4
qwTGRRh15pAzGVJxWB3FrqcIJMUs6ZD2td18HwjlxOQEKXfW3Qta/cVQVNihol9UM/fTMXvXUTaU
oQBoXBCdJg2vsnFqYpXWISahJe6x28DxyIFk55WJywp2EkiF9xivAB9iQFeX0Y8nM+E+s0zZ7Yzq
jcvDSUJ+WCcJcqeEYGVT086w1pnRCSkEOaxJiEbNa9rpb1Ylv1ZWfo9yh6yqavjqJwuhZHmKy1x0
VJ1AioTAC7sdyGlRMoaVpcL6yFSPg1a87a3mIs0DiuHSkKjPBrZcEPBX1e2Vhrly0LLiYREAi1Z3
gyake8JBBMqsw2sO0MhQgtAe8zz1RzKcszihFaHsGlBYJJRBKzXrJdiHIPEpJ1xVRT5jeax32rAy
PS2ls6eeMHWwcJUPdPOfGwWWiK+sT9nu0yICrAVolY65BKU/4goHxiFgjcpkX1/Cm5ZDCUQft4I6
f0LA+BkPVE3qNmsJJEOJsp0celyVviqaxFK2GJ+JwiV9MVX8zoe3WfkFwSRCNpouctNXJRN5f4tF
Th5zyMofMvDKrQolfHvnwrSM+3hh7bcY0kIhhLfaDWvMjDFGMDFwKYdD+g7L665JmPKbmln52wbJ
RMmX8q/bEj+UmOjRcXuL22amfUVndj2/Exl9a60c8UOcOiWxdnXoomPgAWslNNELRuocNJewlVfy
z3r+sdqsj535sp2MikFFSyaaXV0/+/aSUhj+9err/62kMQXS0Mz7U81/kglFvt8+sWb0CN+272G7
XURkKRryfK8p/ac1yFgOKJ+MLb+u1jd7mpox3Nh+Gn3yW5lOsR4j5p13xGIsHH3V6o5jjOBVKMEY
bO90G0W2m2WjLI65rpua9VNvb71RsteaqxWXGMJhLBmZKSrVA/2W7lAEpUfrkGzYfmTaKPd3XRuo
u0lL4IygAQcsMq2UJHRRxa4urHs6FfD2ZvUQAerfMwdjTMgtqzpEyUJZCqrYnE/CXtFhUzhxIp6I
alBPUoMQAgr0iNglHX0x7CA6NAb61WVVUUVaWvrb/7OEQB+0bCFCUCIzxxCM1ocJi1WxlQ+6oOqi
Q3FxBhzEDGMbf9MISrdVtNdu3n5CpK0qIinKYVHtk3RT+9vettmOODEWvhcRvPhcrKlHMh6swIRJ
8OdU2c6XdYPcigGzIo9jRgTl95WJmylZB3uLP8bfDFW9ipOeI18JAJ4Uup30ChO9GCJOeazmGiVE
pf3Owx56b6ZdTSoFOxGBvL9tFKMh26rjlDeMbPCVqsYsiAEbKobVUDcK2pB6N6NNt/hxy1SdxVUJ
QTOAFpSQ2MmFzZU6Vj3bybhtqvV43vYiaAEHAIGu0BQg+jULHllYr5SvdbOsh8ZXr/dcZaW+VGB/
kbzX609ikXTH7XeQM7P45y9CNceUhS9hQK426PFnPVrzmaXecm7VDv1AmDT7UFyeJlkzXC3Ob2bB
VIDTsqlx6PSCPO9wEj4jSFAukzn/8zGpEcjK1c2jgV7knOFTRXclembFgimnInHWTSpdGYLB7QnF
OJFFg31ye0zKxzORjd8j4EZEcsJebcZ5L6ao0OQxHGC85M2wVzjRaHAX+RXX7AGPIT5/qqGo9xBf
CoEWXWqNGoQ2wUwc0/VTlRWd6eGB2gIV3IZJkry+abGhx1UJkGVyJhqXaGJZKgzcFNTl0yJWqE6U
Hvmuiue8OECIupAGS/mikIpLMH+XvRSddbmlhkTBzV6iOT1iwj2Y6LJ2ScfqeRxnjP8c4tKFIVO+
4No0XBmxBfbm7Byl9XLogciArc3QvUQ4gkzhrQ5X13lClbPMTyYGAvJdm6B2q0m7E9dUWAkQawVt
xtXE7LXHpu1pa16DNJpfcZPfAuig6tAO4PNr5tjiOSZG1Yv0+Ez0fHXqrVWrMVeaSzpLwvIkClfO
TUNEnqzkp5+NMclA16ELuUUA9MjQd5Fp3VG4RZM9QNs45dJMNNbSMQcJgfPEXOrMrnS1WZbB6wsy
UyH21ET2BEnWD6KY5SdlMUm6XjdQGCgCaUzOeuP3NBuxGxE0FFslNndoyr6kKmDw17163Wx7Pw9E
bSX7EyRoJ6Vj6mwPiBHIW5RWufvzvO1VtierUoyvjgzuWhSwF6MP9NFVt2RBrLuWgb8SPTo54Nro
I6Td7v3ZNCNpQtvNosEXWmq4S6RBYYo2GX7RdaJtLuuVhDq5Hwai6U+inO7GXDygGnQzZoTzCvYY
cabjL+k+1wBWXkBCqz7urRGFWYUJdrLQ6nAp4HdheAwVaE1cOI8VoyqUzM7PYXVTlB9JjgMwc5Lm
DOPcOEEOYzKJJOqoyoxr3ZY4xChgK5r0pWG5GfT2JSaciOqKU+rdq1LWnF5mt+vL9jFe84xSgo3G
LeEIiTvf44Fya38tCEHK1jQk3FIRLNyK1lvjyS0GhbWG6SuEKAHySWBsaymVtEEH4yzI2dck1rWn
8JVhrPmCy9/YJqEEk/KYWK/qTGE8XpObOnV+4pK9SgMJwZhHKl1l82CYNL7MNfmp6Vhnr1lQpbqv
o/gxEsFgUczQHJZH3kR8VEaMVKDIVB4VErp7Rrw1aaptK76FNX2qSG5NwqiCNZUK/8njkL/H+WAy
rt0os7DaEfObUhaQaBJsRQYCJztoFjXzGAero7RmYFk1k4UlIijEgGxtFNXVpKwtNTpnfUCIg5x1
p7Usu876EQR9w/6i+WUc9Dq5VWbyXmWDS+lCMBdXhhGiy022BnYR3IUJZT8m0Ws902OzskdoZeuB
xRlDFthYPDYGCWBAsUBAlhwBjJR7y5p0m6VD7ShEhy28GIAnKkoA6csu3iMtpmKcIU5DRq6SSZ1R
7IeOrBX2Us2ge8goyx7bLm7cQZFvFwZAzmBAVWuqmVxjLhUX8QK0+62TKFMSgFbW+XGC9Vbl8UdF
J8DIo11JYBqhnZdIuBXkygfvftKJVasxqfWZZHfEremSRYiEcYyIYYNsf0VbREthiD8QbnhT7/UV
uW16fBeYZuqkLW6eNdmtkpSTQNSbMId2TvTb2LtUI9zeHMh2F90yAbBgVZ6mEni6Jsc1pngZg2Hf
j0w/iZajC3GmfK4SOJd9C/JwIP3tKSCNbqpIZioyNx1JqSOtrtGlB0k/B2TYNco1XSPtqP89TGTc
sbjBzQ4D5DQL+uRqOhLqZSAjj7Ndwpvx16ZXyKObTcbSPEreqwUQy7xG7KUqYXuIEF7kNX4PjH9B
pZ9IPgvYN8BRkl2LELTs2IOGahPg3AfLZPY2zVYDmo3TXoeAv07OuN22xkIcHrPuUQa9kq4RgQkV
xn4NDUw0Rt4xTJW3iLkHqqiZkZK5mrKuM6lV8GN2VEv9Zt3I0UhZqpoTzs628eLQuKLedWNFrv0+
LBtExaxj4QuTirlOC7eNYRh3bb40u6qjdGzH62Ruhny9OO30qS8rNzxnEWOsK45hqEC3GPM+qoJV
ToDFRQ2Yf28PTjdJm2c+FdfKl9bNtM3QcnHonJxSM5pXpLpyDDsn4VwpInmGVoZhwSg4h1OpmXxB
x+ir0aBD16g5Q7HkaOZSi/QVDUertUDCGuFH09HVRz9cNzlLHl98V9b5drcID2bBJ4HfxSVve1ID
e+EQ6QV4rISvOjJga0PYIOJv3Z2SKjgiMZTSLPBI8n2Rx46Pk8cNs0Vt/cTTn9kjzSC1R5UhZPgL
T1PIZE8mv45YCGaoSjvXXDVIUKcZ9tdt8tyP4hh2e6sb6fb+/PfJ+kZo7NHpZmwROQDylQpOmJKO
/05EC77et+1tG0EuzyWnPvMja/KZqhjweBBcZ8uborbdqoh81iBAnDSCjyjBUWQqC4MmXakEJGj2
r2IbUxIe1mYh01+9F3ufUiB+GAOP0BxrNIF0BOfbJlw4Ycmi2xfUhv1to0WGZ0JLhBW+fkJEyYWb
MeWhEpDITkcKi01Ab7yLK+UpExgWvSkDpyQZZeNWDWpeDIsCBwBzbdZeLDeQr3tty4jKLndmLYBV
8B8P/1+sV3RxN/9fxHqKqsv6f6fWe+o+on/8j9/bax1//ec//vkH/5TqSaL1HyKyO9MUdSaKiooS
bvzddv/5D4Gm1X+g+JJRA4r0p0XV+JdUT5XR48m6buogOSRLUtHXtbjRIl7e+A+Rf4qoSYZGiLWs
/eP/RaqnmQpSvDKbw7JY3y1vDcusIiqqyJgsW7rCh/27VK+sS8rHszlfdAnAFS12DkpjLSP8bVff
1uy0D2v/z+6/P0HN9vhyjX43tkz4ndJYbuNIA9hnld2+wErP2EIrvcTk2pcqLZg6xmIm3EaGNB6a
3jw3jcBaPsCQJUjL91QK8W0xLw2pMTMX6ClNdmUj6OsSAy/KFJJc3Mggi43wmkM/9wl3eYuE5TVi
vmGTRBsfKpUle8rFX84xK+aIytD+S+0+q/XUzYm2pzc7kqm2fRLCgxGwb7uCVJrLw7arkiQ0nMyl
HF1sUZiMhQpPy/ZQ3Gd/fRV/e5ntob99S9uztjtFiqRxu0h7hIIDIsB1KJQASwyv2y45PNlOVaPH
bYzc7to26brAFtf19//uPnRPf10r/nbZUIWBZc32l9sfbX/+c3O77+e/KbbrzXb7f9n97//3nze4
7YVxpR3nuJmOjM+VL27M73VvWDfbfT8PtClVsJ+b216oVdQftt2fP/l5me1PtpuUKSKADhlAhP/5
9bdHJU0Hf/Lvr/jn3u0JGu4QZmzr+4uJTlrq6M+b/bf39PP/ba/1b//VdjNaDwqSrenn/OvzVMR/
MaivtwGXyk5RIaGs5rWsU2zbeJso0J9g4rDukndT+JDk/Cxsyv12158n4lamnvWvp/x5je3Zf560
Pvxz828PpxsIHCYDBa9td3vWv73cdvP//PD2X4w/7zJcKzORFTMTA9pT28kKJU/XN7c9sw4FZiAW
WkEXQAoC2e12uRbHtidtT99uLkKU+OP9du92x88rLfpaPdtuZxvz/F+b7YnFxmD/+RtT6IECMgHF
oYh6fjWHd1LB1ED72SXDmOkAFCwKSjw+Ibt0Kw2Lzbgi4tEsKS4aYdUdBWFwU/Uu1zSN9QvzyWCd
XhZxe4ZZIOAAEOYDwahOtRRobcw4yP0/u9LWvODbxEy+FiC1bXe7N+qMk5qE0X67tW22P9ye93Pz
by+53bk9vD3x5++2+wKZ5liZFBHFWkoBSDrKTyoKSCeD5rSshSuxyKjiawYSgqx7/6kFK+3EoF5u
QzscBaaTAAbJuGMdsxVWRyuefNUI9EOB1BhD83VR68dSy7DqDs1fSQm6dm7ydj5GCZ8eYDjg+3Xv
Z7PdR/5t5ZYohSjE8H0sDRyOdabKwN4oL2pSI8g1JP0QNTW17GicWAmxQQMLAmiRHuN8Grd6oujD
fcOppt3h78WwsjacWIIhwhrrmJkQN3O6p8AOMdAOPTi3KV0obI8s+mJTKh367kS/rvXprRJoNLWF
H7PfdXE9HqX+GV/fh2L20i5vIQ7CY8JN0TZoGa2OK4SoBLtJWh4CrNo6ZNgDZD/Kxch0qMBSht32
WppSGM3RUa5jtBmTM6Xp7VpHoka6tcKwijP13XZ/7owHFtJIMXZbcXHb/NR8f+5rZnB3aOdxma5V
5u1sQn+Nqlg6kiY1A8LQRdEXwhtamsJeb/TKFSgY0nHOW7zEId0IQQTT2PS3sjWMfw5EZf3lfg6/
bW+7r84atFeDSm6ZIeIkLrM9uW6tv0Wna9v66uf2tvcnZJ0113wwlQxFLmwhUtnXX1hB+VmQme7F
2+0IQKM/1QG/yigPoFANihRt0BNmiYQQke8ogKtY1Mn/s9uxwOtb+Rgtyw7NiOqHDfKPsBJBooec
gGs7MS0l888G2ro6smbQ+4T00aaF2KYstMPNAtfAtgqbFhIGDSycgGomj+YnqZrY54b4IM13VEPm
B+JelOjYPkzvZrTv8SmXNiur5Tk7CN/4gELFrQE1AFPrnfRXjPPsFoxtFb5iZK4m4HV0k1+9L6W6
omlQ24MMcTnyhkl2PAMSu9x6Whg5s3HAIRYv11C8lWavVn/1wceQry+dkJoEAq7wssntnscIWYUn
Rh+5ckYRVECZm069ecjCXYQ2wXL18jWaycX+DdQoAcZRRYBQdlp4RBayRvwQ2ZQ6g4l5TH0C1q1q
R0U5DeGL8VuvjrP2RLBV2QPAOTTJpdSfI7JKszO+U9iL+XxSiQeMLiQdVeLBhD5JetXgqNGelNqF
WKBK2bd8nbIAe1C1EVtncGTwPVpHgaLo4gjfE/1Cg0T3sX9tJpd4Yl4xqG5o3+QFSHAqUefZvAeJ
N/YvOezPPrytul8wqxvfPBmQVAkwB6EZI8iDbeIW2RFRDyS8g9r7hDKH6T1lJQQagXgNWWGhAM0d
MDvKxxguwDP2LMeq9Cin57w9DrVTitfIcuDuRXy/ymOsUEq3CerD+IdOCk1naXeA3RzxtXk2BaqQ
B+WbchLk1/5GuuStK2SHQPP0CHsInvc9BbXhOTlNFMpvQgQbT90ldpHchIRLwQCkO9Eh4j9Oyr6K
sM3bWvObsMklA+pwoXQjxQcwu/pyNuXPZGFKzTC5RsOeResOoXCp703SkRe/MW7T/pTE/rBwXiir
ZtpO0m8Es2p7CTmOTpW1ft+rJwTTA5+N8vc35FxDcxnDBA7TKULMiUfc0/kBh/1SnbTvifonnDCq
25NL4I7Z+dJ32dwV6ZEihSKuXxjfk0BkAlGOHJ2U5WrzuCoq4P7UDtolXqx7L/uThpRxorK1g0ML
/0qznCKBOeURQITe3jBPWAilyRXP1b1Gn1clbNJfALxEbnsENBngPyZhtjxli0efo+nO0KHQrbno
JNA4qeclnW1vep+eogbKgYTaSbvr5OOIeWQYzjC25mRHvADaM1RHYKB7ajvLSafr/zt5x3Wsk1qI
mVZG+Cbfj/mZajziDihqwhvkqti4iV81ev4L4ba+pDMDd/I3S/FbToWQqIjbCoupGN8vdLgW4Muc
tU1yFOMKRjZpJjtEieQMA/EegW6H7qAB/LCb1GefIv9M5BgdYuGcNJ9dvk9D/EDSY2/e0Can35Fb
9qop/wWqynoiLVXzlCuhbBQvV4KgZQdo0MGY4sB4S/HPGsimYSDvVrdo45SvIJkJZuqhd+quSJsD
7iMsR4D4mct3fuVgBvJzVU5w0A8lXMVux3Uc6yCSBsLDURk49NZ4JzGY2tIbuicWTrB+6HS8aqgL
+wP23O7Q38u/AsVLmwNvjfzNCgc82oCm2vOeghYx0FlWbLRFJE49VS/YtNWYtLZThg7KC8hwkx8A
qHQiDs3GlsbzMJ7p8kSffXxdLBc4tfCR8XPVdAJmYd/GVzyo8N8MEiSeipf8UvvRDaorr1vQde4W
0Ef1u6LcRDDXyt6mDAUxBSfLUO8VlMnTWVAvDe6FGk3EExr02sQAfaLKCjZuomlwRytZUg8Q/pvK
niFY31ovqGOsr/IZoBrs1QNQsIcCk6d6DO+WU0oVk/rLi0WnnYZa4Y7Iy9GHcC4jVX8VFVQCXkyw
5mAd2oxrHbRc0L1uuuIAbRyu0bkSHvFl9cujuuBgvRtZlLYflnjuSATDWJbQbeBHxllta8kubJwZ
/mP58NhHj/Pimyae5o7GMcGOHlD3on8Ik+9xfhtUlg8tkXvRCxU7e+gucgibnoxYbogkqOLd2mfm
vUiseH1Ig7M+HQZGltivRBcF+FidJeHUYsM2PYJhG9MmCQhLRYEVLkKYh7rTXthHtfmLjNbEvole
8Wjx6umJBU2kUACzkYRGj7pT70esUkhhkGkhniQBHZXgPnNBcULG6T4lwy73UbNHB/Mo4hxzaCE5
gp3sDIdT/UtD//QCv1i/Tb3mqN4p4O12OHBO8y2iHuU9OHSweUFc4fSzDY9gBfEX+JPkOXxM6L49
GNcRz5ld0COnB/MyWW4A0BUq8JN6a/6qDhAhLr+bF+iW2jUB6xsSHefADkFN9cQNwRMc8jfvWxfD
3yF3+E5t2hZ2tNPuv+zfldd/kb7sHiPRlm+Va3GQb2cGBSYAT2DcOWOKl+RFxJiY282Ldg+qGEd+
rtLs9gLg9tCVvSi78FQkpu1w1AnV2ytYlW4DA7TVUwYxI9l3+HoDIj1sRHTh5EQurWijdAkeD0fv
CEsNxmNE0+G93Vc3Ma0ANEb7sL1nubT65xe0mrvZi338Ag4tTWwHpIoPxXXxFUTHkvtp2bVD5qoM
0WEnvRxVAMHvgFaV8+yFB6O026vwJT5LtCjRrH+EnAYgme60Q34nPoV+eiHRgZoyutggudJVLp/K
fcK72sd35hs8Ah6TAJ3DlHSWT4N37eG+QXwVlUdSGUPir5m2OdwHlduN7+AYwTsw+NpfRM4wykSs
np6kR5kw7Qf5GTasW+yGWw1KqD3cpifdUfBY2LveclS+NEc7K+f2OtziZ9q/kzC7nJdzfVWQ9jnh
AbLcmbiXC6c3HH40+ssZNVfz2AVcM2wYaxRpiweeUdrEFl2Xs7aL3rqjhq7wY/ZMP/Df2w+MN1fa
GIQv7pl9nKn+niPAkjts/E7qCF7mQma1afZc0AbaPMUtL9nO2hFEetsdddOpHtNr9Si8xveT238k
j5ZNNrctftfPo1cdNbty17C4t/AFcijJMo8KsEXYwInLNu/sxpV2XDVeGMk4dPiGsaOh6WKCiCdj
DTu0x9vlvjmbkVMd06tw0FzjrD1WLpBXp9hbt4UT74w3atdC56IobJzlrXdkB3uJwwhFcjemmDdB
OdDM4+LylvOp9uGeSckxO3E4PCeP3Xn8Tq/mfjjXHxmzHipfr+L3a36N72cv+I7eil9Ey/FNMMZo
J+3UX4AWw4tk/HzoL7SYd/27+BTfIbJH3cRhxUkV24/i7wK8iCNOzvwEz2SyH63P/p1Gpuqlp/ou
P5gf6lPzBpOYUB/mLB/NW/KlOuOVLOjpIT2lJ/lJd4bb+k59Ij7R4Uvdyxe2zuJiKbU/KyC+e9Ja
HLSj9D3O9BSd0v8v9s5juXE2zdK30tHrQQ08Pix6QxL0Vl65QUiZSnjvcfXzAKppZan/6urZT2QG
g6JoIJL4zPue8xz/ZfrSbaXnHohbsUBqyQhX/EDD3ZxwCHBjv0huyja9MCXuiw++q9kjeOLdeAjX
1eN48Bhj6ucscrITs1P0MX/v6+fwQnOF/6C6s1V/SPi8whU2z9oEAroMsmUObzIlnW8RfCClrp/5
HSdT0KAjOAj2KLw1hMEzYfE2SQtosf37+B7eI+8NIxgs6BfXirzQh40BKAbs2KP0jtsCzsfSWPc7
vJ2cLVdz7237Xc8HMpz7X+Ur0kj0emu+7+kDxA/tJzpTVAdP0mVcK2tvi+OpCZUtnD35qdNeoOnt
vF2wQzhLY59waUfbSycNPmXgWHfJx8DSrlr59q8ISiRNRszCdn+NngWSX3vt34Y7eWNdxmMz3KJT
SRgmIpKIc0V+BbjitFv3+hHc0GvSiMMFpkCnYqm8Dy/BbXzu5wFwHiVAQTGokL1aPWYfHj6TBX+5
8d7wQNiqKQUM7A+O9d6dTAaCp3qXrvqdwlbtrb5gwn1PwMtB2ruzSeN941r56r8YR1A9eGJRIx+9
cFnd0Twj+prPvb23nuXH8gIfKBo3yW1aH/xQ3osfHCJiItDnxUc7HMdnJsT2feRjROaSToMxAxtL
hO5UMSwh+lwQxDTsB+e93bLCowl5p53hay7QKy79peeUF8ZSpskfKGGQ5UC/pwW9iC/difc12srL
wpEODQasi7r3OUNZAi2VH/KONAvzaDsCpzgEK26E2btKtz3DjbmxL/JGPmdkcKyMB++ZbuNqoF5F
t5iT19u++ysafwBwmdP6m3lsFxkTXnjhuPvCURgk5SXYpEXyDIHJe7d+ja91tzR+Ka/GRTB3h2v7
nD7nB3NXH/xqad+pIeFxDlZypjT1ynKQOgxf2sd+qzE8l7tuSfrqQbkXm2LDCpVn3lyxadyxpug+
xPTXgzw9EBu/bT5oX43bZAs7Y6lsw3V4H9yim3EgN+RuXRIjM7mLOFt7aaU+tpyZN85Z94naIh+g
/oEJKA0c+Wl4G97ya/kQ3SXn+pgyClo/7Yv/YN0rlzJejjt3T071WdxkJ1yFr+80ce/6Q8vprG2n
fygR/G4RlEvzSX2Lr5LhoJ3opigZJJJL6WXSwOHrYAm1JErjRfgnZhr5qXKPkwLkDoHoHlrAxqa8
u2O/cAvXypllJt9aFULBAtoSJv1u1z/ge9jZI2EZa1U4o/UhY9QW3i0yBz7FsV5ZD/UDIniPHvZi
KDljszv7mYN4hx+5aLALIBqbqq0tCytTxTS0iNkfzWU3aSpEZh2xfPPF520VpnCBcmguOs3C1vma
MpWo5muf1ShBAlfWhTd2IZRx9amcPF/MlaivH+drHrYtpGQwReYq1Hw8iAT3jW/nq85S7slt6nc+
iJTC7fKdRgyEUlfWjgASmPTBoZJ+tBRzlCnWGwFdAVx/C6QSHgxn9XT4gQQrzooy5E4eNsPC35Sx
xwZ4umDrYiI+2s1ivVmkOl8DjUc4htZNXqwc7c9U1Uf3TF+hpG3+eTWq5YBZgC6+GU+xpT6+oEBQ
wRSPnihhSWINAa+DA3yEyYgchg3vGNJPGjQ4oDq1wcCk4qBMN2Gbbve+r5AUP0TvSm1SfVGnWD1W
1Hnv0aDq+2lRniz7KD4NuckyaJIXUtWiIyCHsgUfNbAReuTBph+zs6ppDLiFdKFQuy1Jr2Hg5Jg0
DzODkT33LaKkJgIPOusVa2tqj8xXG7xVmD/Q6v8h+p3runPJ15qbdV1RHBLXSza48gva3FwMU/9O
LSmEf92WS02wLTEOe+mAEaeZZA91YZT7drqYf5wvUKaLZduxA5vroPNFLkmFSlg2dVHThUTfwCqa
67KftVp1IuCqRcBl55tImvMYocik9uinyvCs+5ivGWgpPm/7qx/n+80PiySABRSQhh+4Sih0Vx+R
XH3IvSDRx2IAiIh0lWTmmVpB416jorPLc1zn/F2zMGSwUQPAugdbmwHjc3ewFsKV2pCHXuhUxfOp
a9NXdPbma4i7AHj7EdiD/go7KAUcW1BlTIoGu5SiNZeGPKI1eFawtGpe7Auq6kiwzSdLFc3u86f5
FzZEZTwA1Oz/uHF+3OfP89UWiEJqgQgfqbkaDPhqSREZAwL14wpEIr2x+fp883wBkJ0q83Tx9ePX
b4vKpeLaxpv5bl+3fz6L1pRoCL9+ZXbpTTRWTYSZpS1bGTpaO8jGKQCKh+4TtB1VBiTRvW7y9iKs
nVNyJb1VHbIPwCMY5SazQeX+5+/ma3OM7h8ZvhD/COSdfzVfFCDux6UOP3eR5a1KItakyp0Cgale
I2b9SuxFS8c9vwcKf/48P2B+6PykfxkU/HnP+fdfT/r1mM+n/3r5z7v3hpeuy7K9//aQ+QU7C197
V1LT/nqar/t9P7I/fp4P4vtLff1cGMD2VKRUnw+Zn/Lz6ve/7vMPnR/pzknL89U/Xunz6nzr5x9o
N+wzcf7pePR4k+cn/KfvyfzKVgWh4PPef7yvX3/ntz/mr4/g6yXGH2OtP9Kme62mfgZJ9Ml+nHTy
88W32779+Fd3oQdAXevb0yhz0+rr7vO1r/vMT5sVU5L3132+fv1Xt31/mfkpvj3t530QAd3V9NvW
GM4wLc0NWC8csk0B77ieJvJmmm/n3377EdgyzUXG5/TzjmLuos53/7w63z+j1oQYmpDY6QW+PcX8
43zx9TSfd/k6mn/6uG8H9k+fZr7f1yvNz/d1Wz91wf6/9uh/oj1SNTEpf/73/xX4rN7qt78rjc5v
ycd//Ps5a9/+7f4nItW3PyVIf3/c3yVIxkQLU4QmmCQtTYby9J8SJNP8my6DFtNNdECWsGXEPylt
X3RGuvU3VdVkCze1otmmLhAu/V2CpGt/0xXd0tElGYY8aZD+nyRIEwvsDwGSpsrCRmMl63DJOBJV
/KMAKc/ssRwGXdkkjbcHsK47MhTjxWhHxcGoT5j8vVPUdQpggO6oWMlTW+kJwWKsLSObWVMzTrR+
l2regM9Kauusp90DcPqpaK4QCZLI7sky3LUmZe9Dgqnvj3f8+nmg/0ZSzzUL0rr6j39XwKb94/HD
bTAmNreqKypBSN8EVHGHyLCXepRG2Rgfh26C7Ie3FHInEsjh5BXZyYvYyXtxD4dSzmunNZDpkrhJ
oxacPo1CahstKYv/6sg07b+8t6qhKnzmKvYlE97Xt/fWkLLB9au02UimkJcVhPLF4CqaYxV1vo9G
9OyZHFTYpZFBx1VprqQjq0RstYEnr20irW3K9WWhm3vXR9WdhWXkuOAFcl3t1uC/FMooHb2oKKev
biCqMiQMHI1GIXDoGwMchkLZNkFUoWCAUtz0WA5ht7JIF1lNfIQrUUztYbCqTZNG49Y3Nrntl8c4
wFIfwpwnMiST6QNWNNWIWQvoXWqZf2/BXVcnOkOAi9BP6uzQQJdLKRMMnk1VxBJ0KwByOkSZQesZ
ogrJFfQ2/O0toRHu2bCgmGLD95eqsLqtN8L5iZX+DU8YOX65/0sg76U3mr8rgQ0BJzKoIw7tuq5k
/wzRaMd0MQDMp/Bru226s3U2qxYBdZrsnTS7o24AtgQbNJr/OBH9wiziYOOymVp2cKmSYVjHVDdT
7Qql+MFWhQn7msVjOQLQlEKZCkf7ohmlBymPHhbwrDckDuZhMqxjU4+fS2U1Ak+S7U4+u3Kg7RJR
X0pNjo4W4WEI37rAifWIKlE/5A7wM1jiT5E01LdCe0gJ86QX1gUbIFSNI5GuuGC/UqxjtVH3gSmu
VTN4+0z0KHSxS4CRl/R9OCYf0L8hQBsmJUajI9VMwphRx1ayTBXCRN1QeTMaK7mQt3sclLC6RRLl
VrWHytNFRrJ1q3zcdkpu3QpeHuxaTcJ3mx68wcrvFJP2aRnLUJhMnHYroL/U4gAFPmf13RjdAKiq
xPXdsRZFt5JU2tqHSyLIU7oJ17QcDwfPJu7rTRzTqMXH2jjaiBYhzpNy6/X+XYcvEfroRzfS6ik0
ZDB5TO2itQkw1uN0iQtbu+C6IMTaPtp2YW2zFruqTSqPA7skPNQgw+K2aPcxCV5lbbxiI5I3xWB8
+IXHe9CtS4+UIJKMYcw2nFdKQ5cwDOoEPXrZn1QTn75PiknVCPrvbtZfmw4siwf7uC1p1eDxgAkm
0YWI1Td8BujKJWpwgY5sgFZQ25jqLgDTUQVQEgpJHLssTS7xYL4l5vBB8Hn/1FnuQ1NRcxtFtR1t
YE6JhWuAGOH+BExomfhNe0hCU3cU0uuXgTv2x7gvpGUVKL9LhQjTPvZ+DYVMuw04CtVmL1oWDGoW
fezIxT1ctHDKSnClCL7qfudCzYFZcdIqt9pGyLfiDaknDHLEYw49VXd8gPaT1U2EOaTYq6F+NdxW
uiS05zIbkkIkaEHj/hBFoaBroI/WSuUFfSd9fiW49HXY75rW2yfyRe7RFKAE2HYDvfe0rRIn9H51
IF9R+BfRJjIAnaA4ibDvIdHxyOhohf5ol3J/F+W/Ris68pj6zm318lxKWnCddF048NXQHs6qiSRE
xlHHp+cbA5AKYpBUgoY85ic4hjT/xMhXa6ygKXKcxnbI0/u6C4atFxpX4UMVFoQYtTle8MFKDU7X
ioJk2mQHlSSmVeqzautfyK2KjuxvEuQeOXgNRCl2oOggBTijR80f70nXwfLgR78tX222dSBf4hCU
lwWkixIx+0i/b6lRZS9mltqnCM+sqruHVmpK5h+9PHqNlx5NbDklHVNbTUBq6OtqRLSBec6pALxv
y6IMVqbu50+NSduS5jSRehrho42T26P2EJkSvMbBPfeq/ew39rAzhBqefQ2PZW6qJ9OFATJ06ZRM
2VrIP8TrEIuEtMbiXJVjdJQJ/132pccfGCDRYp7K1prNiJJLQCjxaf5gWKfKmxTx1qhgcVhe8BC6
tLhLVwkd0YLxMStyrFRTnaAxqDpblzTW1E7ko55Yj1Ss8mU3qOF7O57hPC7HpgyJCLNwlRW2dWJ0
r9d+TsTVlPzrM93sQYxSbxxUNDL5McYdvSd4rVhT50YAMon2sZ21+9bB3U71JKHPFPoRhQY7vA2F
4d8mA3T9U4LH/D70BkNDDv0LJGC1C7tHZaCgS1kzMTUSUQ37Nlg/E9/bNGZdX5KwBPDHGAvZv60e
wJCMd1J115UPrpkEz17TKwebcgLQN+/UwQQ6NnVVX4LsVYuH1w5w6Y+uB+RGhEC+UuOqO/jbiG42
pQNt52OBairPUSXLYBIgFiFP7yLMwarqmcu+V2B9lXp3yVrWHbChYl7tnLd0sg0RkTaiYHpsfc8p
RCWWGSnAq7zilyN44zHwh+dOUznZ9R4Yu0tCcDkKwrlGmU6V3JS3GPM2qMddg3N6Ww3ZU6cm9Dbi
iGIKqIvloAg+XSygm/E1y0PpGdBRi2u/BEzGedtYyqmtFY/SgUA1qIbhg6qFKA9DTGVEJgXbMdEN
mOHl6yjyN0Mr+muq4XlMp+yeKDZgYn34ZX9MBxzzg6H94HQ9dl5GmcikKV0OibGxuvZgt5l1cY1K
XzIZJBfSuNAuqe0TLMvimCVRdzc2b0HEwibQpijiepBfk6hdV2bq7o12tmzbCVmZKc4scmJY4cRO
ilR/J6llemwN1B5MXD+bWv8t5/5wCFCNHkmOeR4j9y0F2PPCF9kegG3Vlf/Ls+xuK1XpQyTZb7mI
3R3cs9+W2/SP4xRxQzT2thvbdhd7yEHot8jKHoDYHTSgtEyaKWGWbswgyF01hnyRyn67c10qWKof
X82Ow/UJl6BbWzOyZMZBrYoPidZIopXFJigULJEgnha+0JRNZDaY6AV2L9CM1IFCAVfUKLZpGCq3
0au4rVdXkW+tuyZs31qrx1Fv69a5bcv2DEOdrCXTzI51aOJ+sd1rWcr5o5IZw1buUM9pbZPdC7tA
zmSs5GrIT6OXYHdtiHWKQnJV/RDUa14W6jHLiBqUEIM7qcvCXcTBG0YzWmENBXvoCBne4Tje2FH0
FITmc9OYyi1g0VYzzcPQ6RXqtmO9kGsC0VSLXrbmapTdBnFOaht1R4kyJgRjAXNLKI6kyvK2r4P0
6g6o1iwz2ZQZ4jnFFs96euGAinvyaBjkhlzb1uPICO+R31ul4VHyaxRXFB23vlsiykHsgOVU3dU2
+TIqeJYoFzSBB69ZJJonO2nRkn0J3P3c2BjLSStipZPKo7lUY9N+FWa3jDW/vNq+zARAWLHpkeGl
a8nKNgdx6UwUSHXZ+sfE1M2lDxnLDa1DFfRYGRMUOlLYh+sUkljGB1yNvg5eBfu9lxYXqwGCAqkD
nW2MjqDXp8QutQMMqx5ZHQ370vMToko9nBRl/ZoGwW+tyO1jkZJ0MPjjsNAs9EqSawbrokP+Eowh
ipcEApztPrteAyOhSsDbS/BqRRAGO0r8CKvwqi388dz0oc4ItHIHpbk2LGGHlMkzIsoAS2Mstmpn
HCqDSCRmisXYZ9wZn2Ft59EJJKi+VSnoVvjPHqMi2HURBdyiK72tMQ5ISSj7riySOnYpb43qejTS
WlN9HLNxx5Jk25B2tM0FnCkiGqABTlhI+1dlZXSnlInilNacPbbpbjoqoltA/90qbWFM6j4m9Lwb
ylspkh0Q0Z0HFeuou+i9hqwunNyrQbuVa6FPaAnGRU/2U5A3GbhoUjfzBEdJpNNOYhU2oVwpSnuQ
T3zbQzPWUk5Xa2bD0E53rSGTMmXho69s7lXkVbBJdOLfLSl698oS0WuP01RPt9JouU9laP30UG/R
5oh/gvSMIpWmh1c/j2XObpJIXieXWfNWEIyWrZqSgKrSJpXSQbsOMZPIEBXlumdgXHlUlh3B5D/U
qNXtOF43wlcPblrEZ9Iw1paLnNFI8CU2pvxIteI9l+rqyoqetLkiO4xWWENgsDWIimmxp3jcbcm0
xwFvRsFB9lDVexr0Cb/G+CqX1hIa8EKTfMFWg9yQpvTIwq57/YgPo0bRzobHE0HNEoUwjbC1tatC
E04GzuSYXo9yQInNh1G1DKgYDUSv8Dkz1QUEChYU2L5btjSDp28rvjaXHpPjKtGr3OnHwQDThAxV
7VjvSR5tTuMuTRBqKrLoqDIw3vsYLRekGeLwj4PgWIVxfmStuFLd3FhneppuU3g1L6VaIys0okWu
CPqChZD9B3uw6iXttRgiQNMTb9cb93JIrr2ZESmuTM7nDozFvi1MJs5SXlcqZm14uQ2Rs7CjOrVD
4lnSFrJD/dhUAKlN2V8rmeyyywvJpIVyCyAK4dUonoWUhTerNt5wPvvrWGqQZErjep4Y+TxzvupM
g7EgPoFhuiti5sDaczLjxqnVHnTVINzdcM8d2Xt9ddJEfkrayzxgtCrVbBonVy23QszjwyUaUPmB
npk4uoSxdNCPssZWN7li/bIMcFu+ALKoTwu5nk1E3zWAaUxvTWo9rXc92lUVkCO/dcsnc7yoQwa6
fMhxbDfhz1oj1SEqwXuUY1/t+qSz9olhon7x3vvKNh/9CIFpqWcvtdeHe7PIs7VXE9IsFch2SR03
yXPvy200Wb08V/efjTpGEGuDrI4bOhaSykhRRXBolVSYjyIrSlQ01kXBirBO9FA5MUwBTRy6cB27
o3voUWRIVmgfq5OqDk7eVcXecgUUToErXyp2wOaAHYKr2+hZ/FCwhEKMTUhhk/e7EvjWudTTnWSz
VUrqgjffaviIXbLeh4y4Q5u8h8yykpMZ9q9F0NWos9k+DS3nsm2eQl/D0myxRzVTbQkxUziF1WZg
NLJkqUeYhDEURa2NtQj2695XtE0QWxaDkMzqvk5/j0p0I/WCXQu1GsWtwol6AH66rONbF4YX+l8z
eNddp+3AuqLchK04uIaR3TdFQgzo6CIWbPhCwcDWnMHun+iOccJq7GCVgdw3vdPol6rSi1cNT/UA
+CqvOWPcTqlXaaq99CUzOtBmnB5+fyXKrGK1BsiQ8U/SL5FhxctIUh6URicUo2G6CWpc9tRZrnIR
o2d3s+JJGwxHqnAT5yYWCb9p8tciNk1MA3JxsvWRE0dBOTL4MgS7ttoM7lguJNOTeTJefajx2kdl
/sPtn5O40naYaJWNCZ4ejQ9rgbmy00eaezExfy8gc9wy3ZU2rlt0ZByxOsMvJOCiW/LGDssfaqFm
l9BCGK9Fo4aOLSnPlIkcrycK0tMBRKliKA5kbq4Mwt/3vmQzedjxe6CX4iYlCvHdctOdFEINcnNC
HGcj+fQuxFxTNs6uOxYv3YpuLraZJkiPsYWTGX/gwdciNo9Z+XMo0nIr+vROJuZ751rFcM2S8ir5
8W+MNcGjmfA+ZToEXK++BcBLKZkeCHRkjNfgTtZG155IS7OxmoPpdGua4Hn73mhZdtCZFwgQhqoC
LQsFNUsfYVao60d2K4TLYNKLVYSVOGl0XUEJZYzeEczM7wraUY67adHct6UiljZhK7HoyFsbzeJc
qMqyrKDdjqqrnwJBDp3KDr8K/Pq59dWLLLbRkBd3oSSuQ5uYqNPr7r4YVeAbpQjePMk8yIan3wam
nGWoPcQ43B8rGfUb1MlxZ9faglrWkxV1zTEzS9ANvl6dq/5e8fpbkkvyfYPzqyUcaxnbebwiTPc8
yKxe4A9EqwwOxbqAbuFII0IWVnxPTaGJY1VJty4RoIBN7SgGylqZVW6tur61loipLhBM0Pkqwvla
0XYedLaFN9gbTS3N43zhNaxb5GlS6xomeCMQ8b7wBHETmlEwuZuRo8fYH0zZGzeBqA2H9vQ6Mm3w
9tPQH6AgzpMc+gBwCKHDvfLZ3smC4pIYUJKaFhtrl5zurWdbd+QpYfwwwPU0W7NsHRcgyD0r/6tr
mL+Ij1mFUG42XoqGqDB+Z2n8GnRatByLu5F1DbLZVHI8T6Soa0N7SR9ZOOGUWFBH4BcUuVpasuYh
l0dWxDDLB66/13CMlmBw7LUH1wtu7GuwKjP5plbu+MS6vl57cPgt+uB3eS3YdpnU7UpiSsM2cxdN
gB7WJHtQFEF5qCqSWV2yAuzGbi4yuaYLhGXmUJRO23SlI/VyePQJsVpmDOGrFlhu4LJ4HGEvsQIj
dziUYm/VqEje2QciBDehiMa96e3zYHhJ6Zav5ASOTOYSC6f15j6MPHtrVsJRPCrRlDjTJ85FVOLk
QXbFcbS6AecJnF4yCjkbikBay4D/EEELE/NP5ROJ5eoqWNCKeMOBWlNpj8RXPDcAAfrKAt4xyOeg
RuRtsY05DBGasb5Pir3wAxivfaCe0lpZ25Er9mAl8SlRawI6cJBcZH5jZx3q3iKuVo90MiToZwRQ
K0cLLVZh3Q+Shi+NwElWBNTy2ZU816uEJ965UhA5igLWl/DkF1ceULd3SX224jHaCiNvnSE037ME
46PO4PBsCdQFCiuxoRb2gg1g+tmw+8yr+aueyNRX+KOnQy/EUGXLVKAhkiqjylNf4ufbXZB6Uwfl
f7H6UzXb791NCkBkrfaR6tTu8APsDnsEoopbGaWoGSkvybRqMGPJ8a3mgxTu5hlzI0RUvxdX23yJ
pc1QeCRaaeQ2/Iu+zbfeCMdoWpNeyrYVS4Hwo/7jMYKmrwIrVjXOECxARjSQPzk+uRYhx36TGK+J
yaYigOEMmbBBEFfX7altJfBLTFrUgW//4njo7H17z2i14fnXLYYX09C/9WpQCcHC1TR1o6YJWmOf
V+/ba1NJ3lrDxLYbW2WXGwguSEDbdJ18EqNhbv/7g2Cv81/fFsZUkK20BBVVU81vh2H2OagVLSUk
qtJunsGie5SlS2tJAbi08R1vPQnDSvegVzbpLD7vh2hH2yEB7C7WA2qahusu5Gwj3EGghNWDIxnc
j6bhPsRe4B40l2AZtRmIWk2qZ+C/+p4Qtt9STia57TGiElAhn5MF0cEyhCrNdTSs3hRK5GjVhH2+
yVxEz5LtPoAAy691SdYyQ47aK/pFKvsHaG6So+n1hzXtonRhSYsyIHrDBR/u6Crqx6gf6QdIJsVG
jFhGyeYMJ/0lSHNtbzcE5cUSm8k+HdciPzBuUZYPlIOna5BoEt2x5QopYcMQaUcIxOJuxEIl12fT
fohhDDm9aFd9AQXawJjma1T8A+OnEpTaAsbQsqIvgB+HQUklkqPEUmNLKmg7sOwU3ZZ57ccYjSkK
Wf2VbGNr5TVCxt4kfpupkW0TDSazOkoIncLsERFaf4WY/2Cn4zVuQ3E0WQsvk9RulsDBy/o6RkAY
8MSiF885FNnAk6E/wHzx+HhrqtiD/uH13EoEhIxJaKw3vUANqtCRqJTkMa6IDis1ZF7C6q0tPYIc
E5JGiK3cscCBmWnKptOTSGDT4NsD5uSbKw/2rpRiFl2+tYyNVGynrdaRUiX1Dpf1M9yutCmpt7ko
wjR5KFaVOy0POiEAmFWwa7EnBjwalIPQzpniOwRjJCffNpD6F3RCXEvgCOjsXUpuQ2TFhOEEhE9b
MqnO4B+0i9xiEaLlQAB2taky9lbgrCEZheLerCsnsX2smGO31PToV8TOcuNbNVltNR6SlJWLI8kK
GplUQV6oq81rNsLGCuXUPgiAf6DH8GUM9AVDs39QmxZXaTyapOytEURu5i9QGw3oQdEQkqqJRdCc
um306OSDZ9reNgiRYBuFoZ8GvmR5qeyrhJAMTb8ZTVgcImvYmrkJdmlcaKEqOaIrtokxAqYcNG1h
+OyUpNDdU5e/IzGTnkgzwZ2k9KyJgJjEEFtSVaBr60rqOlbvuqcqqgD2UZZydKGCq69qsdJ7Q4XP
IE42BbQw6+5AxrkkL9BNr2kAbQC8MjgLOOV9YJNFR/sqiLMP35p2PAUJEUzrirXsNVU8Jsztspqn
O6oOmHliX7kalUyYdo3hiALHvZ5VL1sQCPiGaraEA4KkjYgM04ml6OIGCQ7CcWqUKdk7nGaOFaeU
5xUvJPew+WehR81evioG0TYEhmo7VS3YeZY8bu5kpiwz1oEy7KKcJZNO95ZhMnPUTFboM0EssFxp
5/vE0PS+ikHeAsga9Km+84mQWtpS8Lsz2c1pfS5Wbu/pu9Jog00h0cDx+PqyCVO7BRXF9hzct0qz
cktI5POn2id0UzMbPpaQL5yaKyvhtE6M+LfdT58fJeylXzMyJl59VNWxXc1bZbYB2DB8Sulzl0iE
+lsx8K1KXeKKumak90BeKKXKlR/0MYg2K3XmT0VqXWkx6NI+HulvBZF1tKdmtWvdj1PvZ74o5H7H
SONvW6V2ghyJaq8CGANDee//av2aJWPvj0QKg4GSQecBrHbPagPOwk3sXRPwDW3JHU9gdlPT6MWm
q4EQE4yIUxKbEls9PsYyt1apGv/orV+mm0Zg9vOPIm8lp0pafCgRn3IbsrAxkvGlBTGyEW2rLrzO
TQ5GmCwRVKofAQEHoLw2qQmBPymbJakUv4F0sdIpNRe6lb/SjQe9LYjejga+azkSdrlnn6XIpcN+
cR2aAx93/9jU6MolNs6ioexhUIBYDeDODqGRu1M/dTticC0sct7JPcX/aKWn1kuuvZjMjVOdpqVE
eG+O5LQ1yJIBSD4EReOfPIW/bKoJDF18FV1AfhCpCJzk0XYIK9Vph+qgNM0vBUCZ3etM3zm1XzM2
h0WrETKmyZ1OFgQ2aozpu0lAAADNYFby/EsXPc+9SauiKNep+IxL4wn6SblNqGIFMrWmVvcueiCy
M5HawULLm3LbiF+VFzUbRa9fuzpWT7lbiNUAk820rXzNBK0gDJDOnolB0svaHfiC7NxjLGNZrZLk
YsbbUGORmuYeLl01xWhLG4CBfdB3EWle7FfIjxf3ueZKh47XpnIMo9eN3hFdj+scs//Ry/CjDizx
XhD7x1Tojr0W2KzshxXtseaKchtrHeCvUyZIIvXGvH1uktiCbtx3DqUl6yHuKpzJZJpnOTEKYcNG
pjaawxhID1JSIXFPAzYApl3RG2QN26m4YEwtIlQwV2BmyQGejJxFrzaw6ZWW7DD6tW95Yj8UKtYQ
t8hfSdQRq8Tw7tzMTcik1iaFOrB5LcjIBXD5PC1KJ1kfHbqwcGKgpMewMbIT2+pVIQ3LoK6YyAmh
snxO4LkNI1kSISESKiXbi7ZSC69r4G5LUNTx2jCN9gzRABCs0ZkONQLy433MDJmuxjD/f9ipQmyL
nkSXrrtRn0tOEj1amEv6pQqMHYL63hm1MVh7lo6hCSp3pEa1w2ScOk1FIoSMAa8bggPxtQPnCF8k
hdbimYxlTBNtfqcbuViHoyGR+aA/UbjBSNa3GKBTzO2TyhliyLlrqHcP9To2C/a36I8QlWgU1G3L
I1qXviT0WsQ+0riHVhwQvbECrVlsLaP+HVt5t0Ye/JL7tEWSGosJ1VVKfCghWslQ1map9fcjllWG
tkvR9DHra+E5wSjqhVZnxbpQAA1q5GILi4wqWTWVPVBcgjoAQah9La39AO99O1q3xuaVJbT3kpUE
S4Vw1zYFByUKWo+yhEKhzKtVyJqH/G3mLAgm2JBD+9Dg3lIJdV+EdVU8jGWGf66GzU97Cgoe8HNz
NHl2krMrDhBFeYz5UiV73E0N4zAaKErZCwIRrBmvAjf1SKTF68ax3UXAHDJZ707WwAdvdDRfIFfV
O9pPeFYVV13Lunw1zUHa/h/GznS3UmVN01fEaaZgkFr9Y82zl2dn/kE5OJkhIIAArr4evE9Vn31a
VWppy0rvtDOdrEXwfe9oxPab97OsDWfPdYl5JjLG2nK+fSFQhNNCvpWA47KiAmfSxm+YxfwYKrzu
Lel1Jw2HuC6lHndm3X3AhsQXs8sgUbL5TuhBQQKwX/OqhwZs4Zy6v5lW2pcBdHJVhdVjAYq9HU05
XnLLXQQ6gAix/IUgH53EUBKfncwYvwSUYCqmaG2MuAWF634GrSIlIPWwrIWB3lWBfgEqMi9VbaOW
z+07UOJjPc1gmezJ33Ur8MPL5FP0eFN94aC1wSnVcYQrK+0Og99zrjHRrL82AviQoo/duxNm+C0+
DL+e2AmcdSFVtavqmRyT+tDO2fAs/QCFFbfS3DTdqa9YxknWpw+qcI9lnZf05wCqoHehGTfH4ZFj
KrdpZNmzAjhnxWrCwCXtSzhhHW9pcSYT1XkIAZGV138mSscb18eL0TughlEQp1QNYVcy7fHoJLZC
gdJckcdUe5377tZpHvOgzl6rQeNLzO6WqgJmaIqMpsi5O75hPbgWsOuY+x9pbZE4RFkWj3att53q
2vVY2j9HrxT3pqt+OzBwW0uE64LkvwtPIxle43gaf9e2uNauZW0LrsQGScK0pkzKxf2WglONNqGN
ZFif+9Z5klEYXNzW5A+qgW175sIeNWQsHfOtc+pdXdpXDuIIORRZqF8E39eDvzG6O3E87oWGH+iv
Gjrwa0h0LG8ro6k5iqn1N9S7PuUJmPXQCgiWLKD+Bur3NBBvSDUeihWEXUkahW9zZ2Qruk7oy/HU
wfSjDY9FmliWCVdrGkzIPv06PV1vYE0kh42a87Zy28euIOIgb0i90tbeNSufzIzM304DyHlrIIhw
DboyA0QG6wFK7VeQPYwZo1zCPH/giRYNTBgUxriXanyv3AKPVYnwelq8OYTzd0+2Un90WdEEngJJ
9urA9PCUNjNKnKC6Q1Hbe9NyNKeH8av/IkwpS10Jog0Ezc132pq4FXE7bqKOxkjTJrIlQM4J6Jdi
h7SG+GpKLHim860Q/XsyJ8bRzXBpsYThcp+CaJ8ONmYxD29RP4LDFQPrGFKz4qYIb0jysHkYZMmi
mbho/9KQjb+YR1AhY/lOrN1Dfmpz5Co2RSIbu/SX7cp/irU736zE2MzK7rle4Y+ukTa3Qrr1KA64
mtRjEjCmllk4OEp4TDce6r3s7W7Va/fN6ytrN5km+ciho3duWQFdWeElmoiAonmF4No4n3iCLqMq
VOYQJX+c6lvouq8xccYUUXdvduhgDozH+lZaHaIaqvFQR6FOTGX8EuXqw8ypNoUAJZC2cwABDPGD
7iQwviyLAbeaR9GozSIsa7Ou2pcyjnbxj6/JmNLv0PfkHfoIZcA4vBuWYxw8h7avPAuwIJZcRdOo
SdlwxxGXakZfTESQ4KzST0wZ6TXuNYK2qZYHXTRiyyzIWauc5DwUS49L1k8HQsxtTPq4xc1HuQCE
BurX3C3/oN77rUciVaZheb8W0VmojnSGAIGjXdXfNA2Km8BlV8gDoEzKtOJdaIc9jUUC62TeQFsV
CQSYSaLPZKijAuejFKK8keaE0pIxoyoJ2xYZyElU6mc/8O9ebIeo7DKfTQ4HoWlk70lq+XspTyLN
WesGmiStvvrgxRzvQZg9RKpz91EvxCGLjIb8WmDlvI82Ay5YFocnwqOcfWZabxMQwMPokStimR52
PN+NdnMLrOUZmd59XXA7i9zHPDlVZRteHF7TsyeC57BOhltQiOI6fkpzpnnVCfTJMEMiP7p4E4Md
XWLt22eB0zFvjOYwxeibdM2nYPcFc1fx52uYdfIONRs4RVuvmzkZDkZlA+GW5R+KRYs1XOLVKNz+
2dWbzp6CU+2SDF2r/qUdeNwTHs0OpkmbqD15qIP4JlwZv8fgG6tM6vxql3Z8ixb1Q2MDvffKXn0h
I4G5MKYZ2qgWjMKnnXO2qYP3Psu6nfiX0Tz7JQ2V3qOoyDjqcQseek1dMzFoAjkWc1ErCRZqUFp2
cXgbLCopucPe06VwNAtJZjKhyimKTcaLp1/MJJnu9AKSzG1GO9Gab7DiJ1LxSGz2qKMRRbmfesg8
wNF93Ds7oYFXvp5qheyGTQr2TUR41e6tgcLpOKnJNZkS/RBNsNgZ08mmIxmK+XoAOjLttfQAcTsb
YaIIW45bd6rPQfveuA6H1LjgZKYYb+RnXfL2PexpeSz8UGxkTqgAOy4K+Qzhd99bn46dCFpunF+E
DI/X2hi9necQFt3NiOjKrOTa9u2q+xrIzJmwlDpZdUb+6FGqZU0BJCxkw7pJ6vgyh9E+IRH1hjyB
fC+I0tOMb7uow5Pswk2CTHrvT0V7wFjcKVWiDmKfiVMiPQe5J6oUuLVpUOXI9mCbAE7aKzbxm3WP
ZsUI1KQfEH4Uxc606mpzaN44EgzPn05L2v6p6AkKG3PeMq33ZInfBbTVkw6IxBhr80xgLtkZSxkL
MIymc9A6oNp4/EvtDWHRjOZ46Zuo3Ha+Eqwj8OFTWVNFqM32wh7+YBGneuwc4qeCXJvoDzP7UJe0
UtP6us5GBsyiCN/GCgXBmIcoBM1NBBb21CSKFAq/3nm951wdL/VXLnrOQ4rMcG3QcXbPdXsMM4Lr
pmCIHpykQ7HWbSNR4KokxBTmiTyqMM0aooVrb9fbc7qdu2htp7N+BLt4m1Me3GUX7zJzTmlJqwn4
CAq1NxJvuA1OxfNiYRLtwGFyDeSx9gv/dyfVB2rFa6L8JdDCt735MbOy+XHwTIWmP6a+0w45kjLb
IYAjZb1EKTgJTvIhJc3EGymbLR1X0qUaZugpMfEvj37FM3+dtTI+9SVwQtVsBarEjcyks/N8Q35D
8cEDEWEIkUdtzKjuRp9IyNK4jY6Nwz7gxDLdRGYzExmFErol3xoUF4TJniZwUSulrXxRqnWliXVd
+emh0R0FNnVy8aoZ83VEIH8tGB4k3y67LllXH8aMUFZBM9MvwUb3JZ/MO2qlnahQD6pjb+U0zdP2
4+s9ZNfdN2/q9E7WFV5d9T2ujebWjeLaQ8Rv/Wrc0zcHu/Q80gjB9/f0/5TNsV+oLsiY6V4GmvFt
TqEKHe8pE523sYiIPxTUlyArtVsN5gR2PdoMfXFJdNtku2ddWI8Qgkj2dUkni6EOkyiJGgnWOZvM
W72gnEixaadO1xwL7mFMzWmrDQfxdEOJUpKh2m9UyTQNQo/sxekYN/JueQBtQcJsno6q30dVLdXK
NokRKys0HCEqS8oNC0R8kSrWPYvoytcE15kZa4gVk3BFUa5PkssoEZ1F6bbySJqwKgKwULTumyh+
KX2QokTbt77DsGyXeXbD34CaC/erdNQtYni6pbVPqFM6N3R5JvGqCdnJK+ViJs3FGtc0b9+Wk2lS
+R+Abvpf25SrngAk51eKrYBSJ6ZnbzdLZdIpFxAQFjTEGwEB1fVAMUYYbQfZ6LWUPTk1PumlccYk
UNBGRfoX6IZCmBCboJh9FcsdeZkf7Yz+OU6mD4EyDnkp7b7lHD5aLueQkfMCpplTrvvRyRFHEtlU
p6w4qzDPLpNUBfIP7a3KFrywJkEv7VABj3gU7Nlpd6URQIzMQ3mu3WJXVA7ZD/iaj37vPzWlaXC4
Bi22px4owa1OakpKBLJu8dcHuwxpbeMH//r/rh7++f+tGrDKjEsmbrCWVpdnS4txF6HXZGNe8iFp
FvpB33e6E1D/RyPGrcFZ9LubquwYxQMxHo1CfR/25Sqm+uRoJsX3ia+nAQJM27YzWplohLiS5t+W
1oPIKkL7GAU2Xl9TdzhqVHP5wCQbNT55kz0RE1ATywZlhwTAfa1XCDzI45Oou6Y4fwgaPwX3QIMg
MlRzYT9v+7JPdmVFBJRrYVCYaK7dMSA8Z31onCa38DcZZMEejImuvSwYLtoAH+BJMxzaWvar2LWH
e82Luh8tMBFatT/quEzOccy43Bl9f4bSjddj37TrL1C36khB6UnzyorU3rUPiLFfUe+OT1HpfpDG
/2zZg9wqyYAYlJxGWL5ILESFv3FZ+tdsAPm25LKQXcl2jWuMmjowEpS1orn2Y7vqVcDAWz6oOCLn
xwKRUpO971Kk0cxbxO/k15mb7FwZ9d0XeXMLtCh30BHhboYPYFecDdZ/CJs8oy4A09mWysGA9BPU
PnnrbpOKY8FlFo5XX0s1SdZUo4GEnNy8Pbb9AEo9myRT+kAfQ0TrSjjCsWqOz6s7Ze8xGvxnZaGw
d8xKHGXTh6cehHhVOyo5cijQPiTYx5rAjl9a7KrYhNZtb6fHRGdk/qXAgUz85GsYVbudCHNs3xyv
mF9aDMZ78sQ1aZE5iX/1tFWG+TlNKt4kPIHWBo77qScxRXmpudfSvs6ddk55ScFlJ6R38EJO/hpA
iVmGYOUpC86c3NuF4hGV6byaA0q8iLQEOo/7P6FX+TfKfgTgWACMP7PmdFbT8XiXJaGV43SoMyiK
oQnlFR189bC8NaAVVfIzMeZbLRP7dWSSO8iRBJWaBtLM7Lzb1wdb4NeDDz7FM7loqcxRxg7F0v0h
enpWJ/vI4xRqRxDiFnvqKe1s4zkdjQy42VXHr09dQZky8sQTKHB7aXL7R9gTCdw4SCBzH5+QILn5
lhoKYWi8a0ZCuXQkvU3mpzagYWE/Vj1cf1ue+67pmnUV5dW+TUgnpfdQHKIkVXcLqdch9QEmMtyV
O7tATiKw3zyKzG4frJJCqtl9SgJTn0NNOuMAYridUyr5Wgel2gTmf3ZqRnrI0mStjaa7VgrFumlG
59qXJHAY4jkZmt99Cz2WGKXcAWVTPJIHf5QAR/BPSuFeBJlORAMRMT3HpEIcFffzKpyQIMVpRjPX
RBLwZOYf3lTuwiCpt41AvccitJ91UqypqHil8vNbHjq/g5JmENOHiIVggxKc96qYpvtfb/m44YpX
0kxIejOiizLns5U6ty6diBV2E9auuYKwLOla15JDznD66tX0zCerZB7H9lc8hBnKlTFDdwf5d64a
OZ5jp6nY2rBSmMGUL7EivUflL4tSOg8ksoE8bgyCCq6z7oNjmngH9NLZJV0+INhPL3FrX+Yhek3F
6L/MPbEJgM7UNo1BT/Ni0W67VuaX3FHVPQCMuxqOs4ezLe9IbqExkjzbFAnyM9p1xr0ZDtllFO67
HZnOQ2PNJndv7O5YVEiSaOQ18ZHJ5XNXk/SnJErY3Ljk0y5qY9LpUCQ/RXJJRmMdPtSTHx6Em1zr
S8HlOVAGZt3aNsb36FlvjVeRaxOCSCcjvNii6m1m9wHqR9+RHLnJcE1J8H/k5gkvriuajZX00+4L
hnMa8ml97RtMZ6MiQIfu2K7VL0aPMUoJZ99G6Q7dpnsrvMJZTcQk7yC4mqPvRzc4AOMaNeNukto9
9uVUXmo5DevUnMmyy5L4IDkCkeR6GxQmG3M0MNL6IOKUgzKQeyaFXFHo4kbiYWyCwK2njgp32bb5
xsm03PuW8nhewwIPVTltIMlojAsSwUSq3VPjqyvWY5x+9DNQPaDeo2xwHi11Fv1WZHlz+frQzJ68
ZBy/u5iiG65ltnYS/7PRQ/XcWswHwn6wrDbauoZFgsxCDUV9SFoRs1c0zQ+FruJLqFlKCrI0tkWU
w0fG7id3g9pqTXzQQKQSN6q6KjmhvNRQsH4+01E9oAForOxs+gFUQsCJH13LEe/M1J3y9FfYSWyb
Mj70IcKCNCdZNJDYW5HpOmZisD6mNSrXDVZLJuoqx3YQTyxrud7Vld3vxjm9Vm747DpCPrp5tXEX
HZvbxHtPwhU5MUK92lvyoZKJBp2qbA4Np9jRaSkrGcLK24qxtsmXHApw2nCmuLET19CWb1HnT0R5
IKQht2etIlg6CElwUw9AMUh7NpTYDlC4FjBBag7IB7I//aS07+4cHOKBIjGvhZ7z3InFC+MQioyc
u90l5FFOALiafoh1VEIkVPaQrcjGibb09lJ4ZGnz2AjvxNTan5omi9BFzeIjIGQttbEu5bSq5DkR
mVVm3XGCRdvQGE4dzvGaWGyezt+pUhMXz1XVOu8s+a1KiOOZUHyRtzBRVVaNIG9yZZW82oJsFNZk
GKmYunfQ0D1VUoTBxO1tmMBo5jI1tp5yvPvQWPm57SjIZka9+00q38wGbCM1/PRYmWFIIv4Sfh9n
5a/lK2BK8b6iPDihIeOs93AwfMlADQqKKgp3eHRiCStyzocJZhn6/NQZXf2s2BNBPb7MS1HdDfuk
wjKJO8DYoMYfCJtk5vaTjiQxodpH2UeAfcuuQRfy12FkiPqVO2LYTUpYe8G9hUWvrgiKl8XF7N3i
2W1Cm8o6+ENyW4j/a64VIq6UNFZsxAm2gpVkJX2oBfSwQwvlZl/J0rrxhl9DHq2/nFlczzP3LS9d
L0n/RGK7mnW5RQQ7fbD53pGlaOk3r44Z/QY5JzF+EE+YD6f4msahsetM/ELAcvdoWa90L3/MhWee
ErvMHpO2mdbm8iTkRxjIwQ4RsHLrFzHTRZbMxxzswfDDFA4Av2X25hmy/T17A8p7OH5V5dZVAcub
TU9E0AKpZJF+6YVyNpW+OeUkN8IbXuKmeOyHYKedAes/HMV5cVRmIaebDWizARoTZy9eenKND4RR
xslQ/S2bDecaV8UrbQLLwo1/a2fa7R/tO8691f2fqPSC3VzpI9tRt/f76XtkYHYbPk0oFeQDxSPo
Hzb+UU7XflDPlJj6e+7Ii5Xqt27Q9bZajvcIZmurp+FlCLaJNzIId+l4LZQtd6lNTryz3OucPg6O
ILG3kQA+mZN8b8aZeTqOjlGBET3joN8QEmGc0+UU+/qVVlCDgsNr92V3MVjS/HhLJtJ482opbuni
gl7QfVMjaIWoP9pCrXOL3s6pxsshSw0DBKaJwCcP3jIbpXE1R1hRPbGNhbgJJBpxoxU/GMTHF5bg
DfrW6s469RmhRZRuNcALjtpNRQp+RtWbA1UX/hq96l7qwjhlsdhBqPUHOGXj1LOK7Kgufa5HJuqv
D64l5V+/guzkFXfCy6gtPJGIPW/Cfkd/MV1xngSbORVI1sMJtYUhjVOdJAaqG3w1rYn52KgqPBG0
eLK3xtUD1/TZ7NGfBopbpBPNcDQ6DYg84BqeJjyxvo0BY64xKPiU155RfAJsuBprN2kJF1W7mCaW
X2UY2k9d1iFHTacHkXbTg9nxZ3qGSc1zWiQ3c/K2swxGxsxwEwaFfKZQXt1CwfJEk3psTskVPPm3
X5eXWcn2qk3mcRahFwdyfIrYUGrVHd2ZInV7+WDowjkUU8XPMpENbCEaT1ihz9Ni964z7AFf54M/
TjuBacUKsRrOUWVcB/1qmF10K4yp2vrt0J2agsMR+Too2oDxp1LlR56gHSkAHzBuq13iGtW6r1Ad
+143csAY5gNI0KWtiXQdJCiMMeWUKohtmhDWz4gorkqkV7VQJFmUouqOUM0Nzms0qGTvKYtsB9wo
m8EvMA/l2rliGnVQPn3OETNEXeOGw6o2L9WZf+i91xdqImj541u+7NmI9sY14v9prfAydunL3PGX
5AAXq2QilC8iIONgWkmzjxHYBS7ILw+/BOu1dVG+T+RFQ8GBqkigRO+2cVS9QxLRPLiVubFaQiBc
q3jAWRFuPcfexIOvt8aQ/kmQxtNViCteIl/Z2MLHsvDTnbHoRHE5nkX4o7H20UCoccIFX81eBPEF
naPr+Vo4NkEPZfOkEnIHDQ93lZwHknR9Ge4HrKZDLeUxlt5LAhoKSmXBOsXTjig3YHhpzRZZIKgK
3ELwHo7wJCP0DiqbbT3AP2CqUxiSR9xN5B0aYRaxiEbNFQx7Jes6PbtTJS+iTaqVb0DHLNYircVe
TQPx95kMcJt0v6aOeHbVZD9E6i+cDQWHyqFEpk5I81o5BRtrVfvc82V5N/HBi85iU8maHoPE8H0c
+/ZsZMyUNLU84JbLtjF5NWB1oiFqJCOIdcZxsrVojT2AgxBr3qftczA22Al1f0z7Lt9Z6pJiiWP4
EOoJc7jY03yZrNWMNjrHjQkwVAmsWeanS7r5sQ0wi4O1/fZaXCyaSvCVMs16ox3TJbpU5qcmJDHb
Dc3ypQoUDxqECjYA5WGwB3UAa131oq3PoisvY9TZTy3pDWSBvILN0RVSdGTJJRURrhEPSnNcqhFg
7HcVm8ommOME+I2bJ67jX940ji8ZnM6OjnA62SOT74cs2zYxaF5HcKrILZ6HUZSfHUliTm377bYv
6mCNRTEYMashEuob1d49g5gchGUvrS4ysnHa10FJ9xrF3nAVNeG0cdI+RjQCfw+ACeycjAyz4WTx
gwMWseFJD152TgK8lXPrDk+0JiabTrrRfkicFzcke3zu5/HVb4zvTBQOCEczkIKT5q/Mjluss9ZH
0RIYoeISJEnLEhC6M9EM2/0KfR9lF9ZMju3eswdu7+kOrooAsuteyVUQL3b5xxDFt5iN7JTU7okG
ZELZ9cTAT6DKJrLQ5bdGh3CTB5/Xo9/X3I2rtmfQnFKY61qHyd426vkg/Qm4WSV3zpB+TY9ttvOI
iGb65x+axseKU1UGdEIq3ni1OiRJ/1BWw5CsHeHYJ93qn5OIZ+a53zbX4zQaaHYHlCiGlxBgvFjk
2xgdV4vC3vVQgFZZQWhwehTIyI5+44X7xo8/0zw6t6C+RLu6/qUIKGYO7eG5dYAvmiElmRgR27kv
9IvnmsElMQzsUosy8YuuS2ubQIk2xJmijevce+dpofdGG2jaLdj6Ym62Q9pBdTSOMVyyVCHonPzx
g8dVzhBjokzm3m/jj9xwiYK2q+evY6tozJmXokRF0FnB3jAi890J8j+5ssuHNo/ffbMUDzn8WJkW
72kblXtsZ5gT8PB2dvCOOs1evEXtVTo4HbAG3kYdPDepeVJx96xyFN+lUg84HryfqNx/5rVdfg9x
Qq/MJnLeC53zVmSUlKbKKaBAls9CkO292CvZs0Z33eHn/OC0+GAuDf9w2eh9FtBaLLEv+PLn8xxE
3+eZHhngEdwObR5uJ5s5U42h/TwljrGXHbEeRtnijjIN6pPzCqOLOzcfVmX/bl2yDKDr5ZNS1r4e
g2rnBl1KEYD4NAH2Cof5y6DR1R3ZTaha+5ACGSd1nO916ORP9qkcMrkYmaerG+a7cimN1R7gE+rE
GglQcddxFr+mtISu6MvZ+rEiULqu7jJO+vNkkcqUDPMWl0h5myv+BdS3bYH5y1PR2T+iAgTamEDa
yWqyHho3+skdlZx6EV7Dzgsx7ItLaWJYRVoNQSWeDXM8jwRzbioTdjqd+EXoHYXNO6Jqcxhvv+wv
agYwDqw/jvb0K2jnZc5ksqpsHm52XpKFTjuWtWhvLN/rX0JwuJ030IqCepe82jrtbyYFPoSMbNO+
dz4S2zvOKW20IXVw9wHaBsXhuWtBO/F9ZMR49D9CJ2p36TjnpzJWnPigprnozTvSrt+Qj0+WzPy9
PUVQHEnxSGnYA2x8iicu4MVmuyUflt7MPOpIX6/QiwgzJj1ypmRhxneyqmL2sDAP766cvSefR1I5
0i9MMsSHWvJRgKJgsoEOaWDcDsuMj5UMQSR5q9svUticENuDE+Nlp5eequptY1bWXiqnWiuztrfo
XYvy4GKqWaskM7dSduaK6CS1Gp2CuSUd1i3W1U2k0mnTYTIpYnkMo+kMp7AiX8RZer5fqLAmnkRx
aWMPA0SJinq/PATSZ61bntfdkJ76Oaje/ORqxY+UPOsDy6Pkuc/1sxoPR4EsfBot5iVsq4wPpgGi
H4l8vFY9f9MIh7zjAReSA1MQBBUl1I6oGqmMRZnRl3K6zFjDIX0W5MVBuMMwuRrT7r0KC/cR5O45
YN1oIe9ObvNb0LueOD1lDAhd4CU1cQ/NyWQz3xkOUKWFV2JNs/Ia6LvamX7yGJKNtMX5wTrSBO9f
gBRpDD1kV+FuopKJkCyNa/ZNJVV+V8HInOWI+tz1zr7cJTpw72GQP4na/0UVrT5/seXKHadrYyDC
t6plcDMpj1RGkAIvRuqj6NSvCdftfuY+3DAzlYdxWsarPNokndZXF4qoHc3hiFG3PDSuID6ryNqz
1OTLsiIVR8NCfu4mYX6OjeEn5ZD5bRk82toSN4Y7UKkQYNExNCVNZfVJktiiEHf2sOKaflx6v/GB
Jh9FGhPoGEgMyA6rZez6824IkkvQO/Rf1ig1RlNTEI9puxUjNZV5xPjQN2RIN+kh5524D7kjKNmj
g8AQvyIXA28O77JyLYD0ShgrL2ncbSZIMqumajxDx32WPkaAtoo5iyv+aZVt7qt4rneVkjkpvNTs
JIlPGI7FGQGK9q0yjVvXzOKUE/p7igOx1NqQHpWRabGBp0rWWRTxty2PV2H0jI1lRnQGfAq5RxNp
0yP2dya7XHN8dZpUIlNLhGj9sM2cyNrBEHXrInCyjRK0K9UO4W6mRVtL4CJRwLFwDA1U3a6nSQ0b
6r+Ka/97L9ri4/qbF83hPcEQgq8h5CFtm/z+v3jRsAsaPTlp9l5lJlAAjy7C4JD89Sb2HcdqfzCo
xHgK0rUq2l9e0dMOhT6n7qzb/2yu8v8fV5wbhMQmOh7528IU5r/9JLSW86/u0V9OxAF2bsuQonuA
PyKnkUxgq+QF4yGHg6k5hmgSHhicftXC/AjGQbzlpv9ic8ivSptonT51u2c7D74NCHx+kG1grshn
ye+wEe45J8HmrElbfI5py6mGPv8eugbioFhkpxbv/UY1Xn/yq3MWJtMbYED5kFUmmEsbXxuFT2ea
rPwBfs/fT3P8LFHmSH6g8//90Ml1MlG6zF6Cim/5QOk5vYkKepv5jjQuftABuNCr2+uQ+xijq/lb
nppEg6Xpr87zu4c8NUgRkaQLxkNOxpM2rf3oq+HFRe/I26oivAglydo1aY/Jg/Gs5wjx8vLBzyni
rj2CJ5hK9bkQ7Y/eiLpdTum3P55VOM1naZHW/PUS/q+/vZvUV97mL8DmNl2SKf7+6f95qUv++9/L
9/zX1/zbl1zTX22t6j/d//hV+896ifFU//5Ff/uT+dv/+dMt6Z9/+4QpgMX/sf9sp6dP1Rfdv+aE
/v/+5j/zRF8mSZ7oj99lWmEq7Vpegb8ligrPpjj4v08ivX9WlZqK4Uf1b1Gkf33jP6NIffcfXmh7
tB27lmMGYjEf/rMNOTD/IWg6tvht2+M+JVT0v6JI7X/wvwioNMGhQscRBJj+Zxty+A/fEhg5cZo6
f6WU/udFuP91Bvz16sWf9T8//1uUJx7Vvx8W+AFd13F8Hn6uT07Jknr6r4dFUTpqLqU5HUYQFZ3p
eRuV2bM7TaQ807Wi6LuIkfpWhTnvbJOUtsB21a5cwjWXTBtCA3E+06GnKImA2XT34UzTk5e6YGQQ
5Ct/xMXhFcN4qX31qEOKAUujk5sR4HSDDHRNvM8A1ctsTYcCvDzRQTw+nfFp1GhbQ+u9ijj5o5Qk
otqdlj8rT3Yoemj8SrqTe2sKEd3rn0gA02ObY44k8ApsNUwO6Ha8rUs24jqvKClRTY5mB9YAAM9l
qGG8Dx2KRQoyfMDMClpRNFtfr7rXLHlKkfLspxA8ucuGQ2z735KoR6eG8QFu949W3l45VoQ/rVkX
+MMvbg3YndsjbeZFgVUJLftf08ZQ0Hjhgd6pMaW3DjaIfYW6mCJz8XP01kRgP7mVpjGyMNntT9wd
f6jSRd3hGK+ePzTbOTMHkFOy9IciOJZDQo0KiXR+RE1NCCl+TF11zZ2rHjsfLS5bXcLh7lTQohH+
nk3v+sERS3Ky9sO+OZLir7dtmKe3KeFploUhdR2QXrHbnS3vp8K+cXEG9+oYjn/1fILmxkzRnShl
zhRKzaLpNfZmGP185+AHcr1oQFHcoGSQS2VPNzDxmi66Xx7XeydL30lgQY7KSLKuEaVALCdqU8+l
xumtXjwq+oZWz4dQBocEl1VA1gzY76/Iqn+0oyDOY/Ye+pCUTeHakouKGMowexr5VLfICoxjUccP
oq79g58mNuIbigNr95tvld1DFMvLKEN5Nuj1C0PfYnKkuVPPAaVUCDSjHm5DjRnlMzo8TzP4j0ZR
UMSBTwJX9DqGGuMWGSZb5SbldoLU21Ude4qRJ3qFdmzgPEbXm3vugLrOHg/gEWRN+SBDTfKboX3T
YuJflSUBEmT5wmcan01OrgKuXJymMb8Vx85TFzD6Gf4xwy3X2hl0u4oRiulR7kyvsCDSXXQUHe8T
4pgQcBtdv/Hc+E5OJFWCo90f8RvhUx78712SULICXL6iNiPe/gd757XbuJpt3SdigznckhSVLEsO
sl2+IRxUzDnz6f9B1u727g0c/Dj3B+jWliWXLFHkF9aac8ymagNnbsW30QK20Mv0odSxOolG9T3k
BBLCCnyydOhQQeO/Z8LAdip/mhF7IxSKTqpJTRoAlp0nib4RZZHyXq+8WXX6xCaqceVgmt2uQYPh
s92rMTVsi0k/FR/RvPjBRqyaE/vQSMx2QT48WILpiRLifV2W0TpkwTaN/OdgEG5mhOYuGQkzULRp
L8Xy1qiSp4nVHtIT0Aw4oH5nNT6VhrVXSJGT88UXqf3Rsg7qO80kL8esJTAyDeMW5fojb1Z54Ch/
RvFwKPJlmc6AtEll47Myii0bmeqMV/65lgDz1SoaH2OJo7KyFrbJ1Urqu8EXt+ynKAnqc/aQvEtj
/50ME29iJBR0Yn0cRqJgA7itNozfI+RPZNTzPMdvfiVR1QfxBRwrn0sPOgbmQAQnsMyOvonJGieR
hG6TxvtUqZ+LmOQgVaGXj2T7DQaEHN9v8VfJ1nOuYzyVjEjz6NQYnqhGw2YsiHSquJYqSXSxL3ZI
MHp8M9pDrSCWLQH+7WSNwQiu9XaYIwhRGLOm7ci2KL+mcmPti6zaltYx6aptWJOTJTI+aBQgTFne
1TJmIB8kVWZWb5o5NC7F8mpb5OSBicprkeJebqcu8uCshbtBmcmakjT0EGPyAtgZHQIZxjTI4mHT
N3saeRgZW615mQG5iUP73Gr65MSDGewQiVHURL1ExxBSv5KdkQM+GD1thmKYnDIoDYrx07VMFQRp
Rms+vs2pYkJmRUk1m/upbzE9w8ca8csbaNmdCSgwmoKDEqd4eCyalsphGFDlzWy82GwQSZroke62
2le1DNdY4IEUEpRtZcaXYGk7CjX+VpAzzt9alDfozn27Sijg66jBdQhVhvatZtKjqBmo6XygbjXS
El3HDFAV0SfaiBzyR/7aIviTgRsbOa1IKXZZerutj0HB3xmd+Cn2UbVplXCLRLNxyxJlboE51vIJ
iQSwR7kXjSC0EPJRflPueUk0BoypJmpHqYFkLCYEySR/s9NEaJ9WevJn6jHFxKnQIq73a+VJkaOT
pvoZrVQCLoWc65iFyLYXwXKBrnDZ3cfujLhBo4E4Ad4rqhYsIfKpopjYp7f3be8/LEZjNaOZrKAQ
R31A7oX0qwoReIzNFHrUcbA/UchsxWGiI4kBF9gCyULmk1hIAHgNGVhXS37nsgOdTZN2fWkwFaOA
d3zX5L4T5RzjQKcYmLDw0P3ggQIpG7kQOUb5gEdkX8ScclPepU7oR++9qGmnQCDpqCOyMgJYDEgZ
iXJFcGlgKfeZBTquSUh3lSQFHh1QBKs1BwC+w5fZV7FTm1tMAB/BZFwBVEJ/BMISaNlIek2Btn/6
SgQzoIwRRHw9BElbqtsGyddgGftOz4h30l6jyfzSQsIGu/oFLRbCwPYiqcNr0M8TJJrmLMR3DAq+
IxnWsdVxMPAG2zymNdGdBFVdGE7KqQoSfR+lTLIG4uecscDpqG0yt00QRIgFZrWxTUt/H/V7rYZf
GQjILs2p+RxtM4vogyRQXeXavJPKiuWIGiCUjoO7rFXAn/Yv5On0djSap6Dl5GoV5VT4MFpjnOCI
XOU9+JrXusMAWDO6OUaBX1VqrpZVs82dkm/4EaY3Csq5zPvrHNcFka6JRFepdYcRK0TQEhMaSBsz
DAgXLMlpGjrWKxVE1TR9zKPwmlfVt9DrXpLlo2v5+hJJDpXMpIyOqolrbgu/ZaOjs7NphFNFBuOE
K61kbVUqNepcDUVSp5MzhlzlIJo5SUbioCCJK2G8Df+Oghpaje4ynfsNql8m3EGgsIBGHdnnMB7q
Mv/7zfqYPvrwb5cnOAFYcuq0kuKOMJz0Pzfmkh1fi1yyMEmmJeM81pLigOmPdJr1Zy7OdN+zv8/W
zSBk/MPc6+mmK8nI86Ni2sflU5Z0bHKjWqDEOLaUhsu/bpJG/+ve+oRWIv1ZP4hAdRkX9pJcbi3Z
QWvQ1dQCG1ClZrs+bi5PrvfWm/U3QD8SL8oS++eh9d76Gn9e8+flpNJnliynpNzH1ecc68qh6J8C
mnN73ZCTbSkkSPQoqDjonlViovgFY55EOE5IRDWqvX8S78055+6fP7G8V78DnjUyZxHKTfZR3UOL
rFEkc4otd9cHf27+8ZiwvMI/HvMxn0E/r3f/ePznR9MnujyO54Zxi4GcnjXJvWpZHerlJkjCha02
GDSxl59VQ3tJSwzww/KN/nytaHSIFxJp1dnr15yOS2TQ+jya4pcsSf0NlT4eE42g2DUqbO//nBPr
vX+8YJ2E7FfwBdCLIovs50Y0erC1y836WNRoKH0RMKOH4S2sL5Ws59j6gn/uBr7+KicFxp41TmUJ
TVnvJfPEoU3bbJlMuu81r8yCRuHC7+ZqRS8KjE8jcEYv0n0gNaQCGDG6hD9fG8AJ/vWf++uxj8mU
x+fa+q6YjxyJdvnOSpkApPWeHpVEFS03Q3uiXCfu5T9xXyOZZH/uBtQGD6kZbDWANXys9nW9jNYb
w4j5Fsrliso1REhmxKZGKi3NmZesKiWnojJN1FbWH9d7wFXqg9rHleisP6MTTNiJYhTJDX2nlMUv
wTI7oDM9SaE8MiX0/3jYaVC5PGvSIa8ZSuR2em8qf5tM8/hIh1Sd6gSeGMb22n+r/To9GAIJAhVL
aS9poYWWBs3XqD0MuVo+5wUS7cTMHnKFcHEykuJtWEATLTq8O4yXbOb0aNoAuGDlIQNnVDWsAPTD
KxpbabxrZv1LlqR416M6UhKaPtJsUBCPxfuqSyVo6IrpNLUV7yXQnXaQCHuz6ajPgabD86FgZUPU
fC/LBTMkXm7klWytS6hTB8Sn9ohp5YzxCWWuCBp97H8BQY08tUzJQg1qdIpQn9wqmJKDDnKZK/xZ
ZaLf1xb7MkGAmtGJIpiHDvULJrGQWJDLwm2wfV0P9pMwqScLaoHFrGCHQR+R5MaKUKrraAk6KwCC
yS2cb2LDWFGQ0ZMto/KwnHPTGky03v158B+/sz5rLcF+P79XNPqvmjqyUys0epbn0mqJL1rvzj0a
omKUL/4S6TSbEcEGy836458btiUOAG7m+U4tCXIIIWWnc6XvQxGxH7F1TEKWW+lcgUJvXUZxCepb
XqMZOI/Xe3WC3gO45Igi9/LznJ/nlYvWeLDXx6oFc4M05bj+Q3ATf3+Jnx/zRptseYoAKUc0Eli9
gj2agmaTLDGEZUr8g73e/blJzRjRmz7s4xQHrqrliruGunGyc42kuPDYgkp/Hvt5Yr233ui1NeCx
xexB1IjBWMFltN4EyfQhUxpmIPn3QyU1SUdinWeXy/Faj0tcGtEWn+SxjESWB6qu3hG9ZnrG8m2s
34NuRjyxfq9BRrKBs96Vl3mJjsarpKBkqUVBZgblBh+gAqo7JPK4nonWszBOd5CuaQQENJrjUt5h
p3W1ZWxhXY76fblnLdFo/3hMleEvygP9HReQJcYoPka+TL/WsH7kpD4iAY3ijT8/FFkU7YEe2mXE
InKYTvIyEss9n3K912fZhNoSZbBCYKCql+TO9vKOjWuwqbk0bDY5xIGt72BeB8RieW/rG6wHFck6
HHJ3/eujPsHNLZV7hSiqQ5zihDX79ykG54C6CmerCEN4md5kParpspoPyvIJm3V+hNTXHtefx3Qk
erjxrZhmSRClJGVni3pqnoirrMe9mdza/yRmxSC+s92aRSVmQt0c1+Qti6TKYZkl1pumTbB1IkB2
peVkW//x+kSn4ZmGhrnMH/F6C0Jrwu3OufW331pe6Ocvrn9r/ef/42PmmgH28wrrvZ+8rD9/+79f
df2Vn7f389JxxcXqB9TMGiN+8X9eef3lPwFif977z78JUzPczRIEvp/jtH48QTaommgkEnclESHz
1PWHEmSmV9bJWV6iNFGOR5uOqZctPpeysJx9FK/CYqdSPTmsD2JCug5YNDw1jvXdPASOAb30UARF
5Kq1ItniesqsZ+56nvzcjIZ5j0IczQQNZwTuD7ES1wfTSPsD5MzJHmZCleccPgddZigD7TIP0xhe
kj6X97O+CbHunwZZzz0TGV4QKdlOF4yG3gbyU9MsM7YFUnTgI+Aoaw9KBkI8VEFoOwJ2mH22rECj
SbpIaQvmhSnbRmwEIWR5DXGsZ8IrZ63d1lLKuBQCwWyz3wRoVX+ymv6vsfD/aSxIqinSJvufGwt7
OCVICJq/dyP++kd/NRVM41+qpVO0X/LLZNK5/uooWNK/NFHXdB42yb5Sxb+Fm8nLUzyuSrrBO1Bp
A/y7o6D/y9INw+SfIBFeXvF/E26m0Yb4Z0cBtiQ0G1EkD0FTDGvpOPyt/RhR+49TqQkPandtIAjt
QaBRBWwQQrxNat04fQYMmfWSYVcG3i72Vw3AVtH0VEgE4Bh/g0Yn4B1ZM9KPiH25j+04si5T02cH
/L3WtuMS7gVA0qWa3ZlyM9hZhBcvDWiBxdoLUc+m9AW5wcClqt3NAl61UTPmxwHtPVoEFWWEJPoX
rWOVMMrhFocMmbtVzDhZT8Mundue0vbSG3gbirLaD3BOyl5G3ZsQa1CnW2mIX6kbgKI3A9ZMaUnt
SVOrTSCmHwKJC7ZEi3UrlBoa1zh9MadgPorYHxf57BjshpZ46VyfgrdBPwhdxTST5/VFzshk0tDm
GsYMGrrFQDCkNKMVHJiYMQ4DCPg7iqHKpc3J9CpDShswQRxt6vNtgGEzseL6lYsY6Pq4xvuy3FFK
cBidpjAKRJAhDJJmGh8H3nLTEq9kVhUSEJG13LSsmUgDmTqp2CWZReq8ABU7ixERmayiHTUSHpdd
+73G32vqct5q0gDMjzT5CJIbph3cBbpWbIyS4rVq5dBvO5ripYjpKp8lwOXTDen2XrSUAfiU4EEZ
LuDfjGd1BLyWykSjGsl4qdPesGOQFmMPrqXqBcVpYnU7JwKl/VixDjN+3YgZmqYWQpTmGZK6nQhj
flTzYbSjOgZMqFP7w9Hvs5c4m0SJ1LlypWTdbbIijTYqKNG4oDZSteBR6CJQaIizV3pGZ5Nhzy2C
8jgKxpvoS8dkaFTkwoC7QxX9Ddwt5aLLgP1yw3z3gRN6uSLA+EzLY2QxgVTIXTgj4+5AMhp4NR0g
swwZ45QQ49Yquuzm1BwRNCJI6ZBNErOQ/rnho2lTmD71UXqX4FQmoq6ATVKekaz98uk1FyNYLw0S
oC2YU21jndtllRntzEhQNgraIUoMHa3BHmKr0YhkPlBBbMCRU2muToEoPRp67cjh3J5NoFGoNKJT
kiheEygE13XKyMw/PFfGFNxnVQZSK8F5rRTmZ5JjfScEJCsx/kFnYJ1gEd4VYXmo5D3F2/imm+Ep
96VPNSy0je/TDhNQEp6rWroIFXKJApEjbFWCWtrFgI2xmk3meB8gFzsgsMOJFMQbTGhE1bfSl5mB
toCC6oiJ5p+KMd0J7D9cQ2CTolhY2WcobsFxZM9P6w0TYQr3LYsLB192AiegUxw1rr1k0rU7kxkO
nWloUreDlxMkVBEzZ7D6wwDeap7lL61OnqG8CJ4l5vzrWiRZrzRfwcU3fJ0+GiDV3JuYKWy1QvoW
49ZTAS67U1lcEP57Vq5U7lgAhCsSiu7o2qm2G8Y2AG49khk9Da4UZZ4/Ro5OLdWmnX8O9Zm67zRc
IQ+CZYEh7QgNH5Hl4RJW4tKhLl1DGj5lpXiRl5J7VrU7jSQb21exTiNyJRZlJGIjEGp8Gg9jlR5C
1hVkI+YO/JCBejT6udD8rMNfhqqP3k3PQCoN8ncuoPeJEVZf2jY/pyMB5uCR3iZzjjepSfcQknLh
RfgGMPWhL+ubXAVNHyMNC+eLmKe/q2B4qnQK43DYWcYXdoWpwfTHQ6Qg5UyqOt6zcf1MR5V+jZp8
1mmFNnsk8Kgdftd5CKs6Kb5aOCBOWdPJqeuReHU86PTDoaFVKuDuKN/S+EO5l8WXANodBg0opYH/
xH7pd98r/CuVpItI0lmwFfUln+etMFSX1HoOTaCHoTa/ogOR7DLFM17L+LnGezgA93rZXKO0es/H
6NKkfusEuhCwjqKQVc6NBR2re4c8HR1KyiWmBsBJ6cHU9LrBVCX7DiZIB5imget3FolPObQz25+A
dkBdfue3cAguaZiOBxk8tk7jA0q3cowz84RWAwAnnRZ1glYTarJL6Bp8lBJArSGGoq2bChan9D1N
fSB8wfTN9mtfDtMvRMWlV9F7I3sSd0sVvY6idI9eV9tKb6UIEqVCies26hQiz8QrWEUGmnG9eY2K
+Egvc8CJNMf0b0ijoOn/NOf97y4HD0hsgkKcOa5AlTo+LGr5dzETnIWTw9yVbVycrSYwNmuHaghp
x5hvBPhQ3MbSgS1dszxEd+RCwm0RrXuzbU1Hl6P+vNgjQFF8k541OiQrYQjlb+GA2kRy0lMQNT+i
KDr1Ep5cyUcOwNhyZRPzJCMTcP24valaDd4lFu4VQ/BGKzgH2gED5bwpc0buONKQSwoELOZ1gHnf
RDjei8dZgF4Uc32USdbvk4k3Gf2mxPahdvTgwki9VjLBikmBEsHqZUKD+tqx3mJRBQdbqacuNBbv
PnU4IXpi6DEbXr3Rq4QeWLRpU+yz1nydjAI22Yjde9LP2B0/NKF/0UWQugpEOWYgT04JgdQCkhth
gMvTL9BPAiSaqSamQ9qnOittFATvLCOKfRe/GlHMd4ZAh9wkI3EnQ/6VYQ255+0BmgUxCyJKZpVB
4KUC7DSSUFy3yxjO5vKqcmG4Q+W0QUYFMJ/pIIF0sFQiLviKJzC42BaNrVUP+W5sCpfVEl6LmL1C
n98GSthWNXU0reBd+Lr41vjao0grjfa0+lWND36lELagsy2BE06/hVUUwSvhsTMk8ot0467s4I9o
tSOF52lG1tAGIjkLCkNXLN26jKm01OlUWfRjwk1JxJqtdoYTVtknu/hzqyknsc4/5VZ7D5qXsfeJ
D5S2uSFvNJVTtjMBbO3aULv2RD9uOiumlWts8xaSn4gEivXHnGQno84P8VB/zKRcNNAukHM+SlVw
ks3iW6b201QgczBVmVhaO618BeOjbHROMRHypV0JO85GD/BTSINMgarHOh0WpPmZd7/bEHhI0eAs
zIaaFlNafI0+VsUvpZu3IZw8VwqMtyb3T02gfVM+B7XlG7covS+HXji1EProYtKcSjXrV2wCelVE
jliYMPaVpDtqUMUnEG1T2rJP84134NzHXCGAhAXCKSg17N2JZTocpcIxLPkc4shqWPpxwjpy/zlD
Yp4B2RgkyQR9e9VjgbAx1pVipRzyb1UJLprEaR01mVeF0Xk0I5vPVEPdZCKNZao/jbAvGMELWCGC
EHpR9iaUyWWeu7ss9zeCuSv6yZUAZyPwtcdhhhKWPhkxUT9SIF5bCceJlTG0jJn43E01KAV9D356
dNrxdQZ0uyxO/Z054uQ3DHkHlFjlLWsSyFGL/lqMvMgacgcZHd8qOwFMN0RVzAiNsKQjZAml17QW
LMxB0qay1K8x6betKr9bSXuKA+HTCM1HTQLSSJSW44OLIIlRc1MFH1SZgl8ozN2cICAE+qjo2rNU
L2GKGM4wVJ0oh0nbFn6k1+v1LifShtI9vKIonzwqMLYO/8TOSrrZjYhOKKYlxymDeXwh64YkHx1g
zFaHsBrAZK13oadZrjpmtBKWp00Ujn89s/4cVVXomqjr//z2+k/WJ2SOveisP//crM/8/GjIoeej
O9794/G//fn1l9c39o/fSZL4qMjQr5MOyf1m/T1m2Oavu4z7zV/vc32q0qSdqQwhi3X/oBXdU2Ek
pbe+8HqDRwsx5PIJf250oBJ/+xF0Y3igeA8lH9dgZ35k699Yf0v971/985h6EFmnsk2mWNWotNu6
5WbOOpCXkR+6mo9xyl4fXH9nvdFqWjmjXmfUzJ+LcA6gUv3Xv//5sU+ATHYtKt9qrbv+PCMVekIH
OgbFRhV7XArY4VJ/knKMketjRg92dUhbBflO5HswhR7A4wACC5dSHsxGOibr3U4ILjl076wjui28
E06Nes9sNWsn9hNxfCV5BLtda/sbZuqDGTvjr+FBeUJnfcarNjj9kZULubnXbJv7Tvk6v7IilenM
fBEtsskZLdz5ED1LFSz/7Mm804VtjAmcXZAT2dGN6CMAcfb82p3G0nhIn82LgtP1SyH5tfBqzLOs
h50Uk4Pdly6A2+7G9cteBXaAXDjZe9060bHQsWzsoo+BgSdD972FfyIdWugJ2bb9yjXQTSTMObHq
FnjXIKoCxmFqcZXP5gRHrHGarfLKUGJjkYUS2Tij7b+Uz8mx79kgu0Pm0jiVU1d4AleOe006QUhv
PelZVQ8hylhpdCGhm/19FjiX9GxeZkaLyk62LR5iCRkdm9nwnB2Kx6D1ikeMQHV6x612l4f4q+cQ
ZvobuRuLBNGkTSKcuJUM2xTs5rbkfeqE9/Ey/bhn36MfoCxB3bEbYQdqiS3r4DAl4xo5MI62SE6E
nYK2rGBZ1yE+ZlZ31Ge0b+rz+BiLV+HjgguSgt1MvKujHNOn7J0BOr1EtrTDjf2UP1UPEOpsDfoS
zA032BFWyyLXJlf0w/LeDOs8OSMNJqIZ4ZIflo4MUYiHVnSQ7aIt9PAe9qrDFtMl+zH+UO18B43m
TT2Xmy82pnAXTi16ojeieIR3Ogp3SOK1h9fRkc+pHd21tT0eyg2wb9RObA9hajmXarDrneleEqfn
YVulA89nJPHBUS/+t7nvbVItduov/9nE1GVv9Ut00vf6d/7Jf5Hk3OpX6KOf0VWqtv63QCz6K2JL
TlX/EmxQQ9ksvzgAys5qOK9CR/YPEqk37k285K9o6y7Mihgk9b2wGW2kOYkbvfu/vqyreTEvYr8h
MjXbjCp9fFrhboLGX7tQRDJ82yDs1k3tLZEDYJwRA1yrW/LeCo6HFEhx34v7c/D4ptkj3JfUORqS
LZ0N0i2KytV2Oi5bUtkwNhGJJbuSg6vCnrfS4wQb+urfafc35fER0YXg3NpyU3+WLRk3bnyOyOpy
DMnprs/k+WmudKTXzJaWC+9hDLfpr1pxM66lHMKY0wwO/gXUXpVwCx7yM5qOu/IMjI3gxSvZH/0R
cXy1nY8oHmY+feqORyHy9sUVSVnwLs3uvx+loOEFh8zc9C21lMcOvy1cjcViwOENDjPRAFdeNz5X
2wp7hs257LS7SCOk2x2d8qW5Y4ciWy/qljoLtR5n/uJk+zoBXfFwznqY3KP77lSf2yfYLtRzzuZp
VDnHX6LduAfT4d3wipIibqcW5nPX2Pw5U26JswXryx7VhoFRv36hEd3hGH6m5sP8nQPCjHkr5Dmh
mFPd5CTc+wDJbBLiqdotlzNfJmcZtlcnOCwHs7ntEcbZwzXZJCCjc6QnGDf3BjWOQ5AdxYP2JWCC
cpL9/EC120dMyJW8G/Fv3ocXMjEswylO0CTfKZKgLXslEtROveQ92iQHMksj3Dt28cCCiSMHJNa0
++zBGyrb+IxZpWzE00xuwtEDOQg8Prt/L8qL/ND9xuzDUakFD4FVtUNVrGeoaDlqBSTTDxBvj9Ns
d1y97kCIGkJBPB8vrHQpZWEORUfEntqVSsnhQkZENc53AkIa9aP/1ho3b09V66koZOz32RVnx6RN
e44V+1NCF0UUpivca5WXXH13fK06Guc8ggtay/foE6lEgbs7hxQ3Ha6J7Lb4Qx3WVsrncIN3Ncub
DiwzTKcNCY4nThYYxBs0LweNs+kavnUPw7Y3zhyd+Uj8FNA9u/40XWId2BvJOZ4VaMcUEpYzPZzu
1P5XcZL4ihonfkuw2GlbzM3UvA5chaT34nCf77hGoo2YPyo7UCJXyWVKVcHiyRvhEZzNIHkoZMbW
5vez7VxsRr764Ra7LK+WGeNJ+WSyZAqsnPEIDpPBYQj2xXvNOKzxI8cAb/oDRpbUGz8nVqpEPpAo
x/QHhmX57inVFB/ZYbbHnWRr4rdCbignyin0+h0kUGBhjSN0Lxm03+VrX5JeYvmRwmX6/A4jsPgI
HtKnmSvqkbco3uonPvDyodFdE+y+p2vO9baPTdvfNx5s7fke9rf95//BsJ8/yW47BhuvuY4kghj2
7FJnvXfhv/oP+aW4FtcgoDKywxrDkUDkNEDCTDajvk2/RKKVzRtUIo3F7jb2eAfJvLVamwV4AwFp
YkrqyZIWtnLD15DdmBkYRl7B+0mCw3xOVwpJgEowuO0fKlvciBuscrMTfxOs0yArZavJHOVxCjVc
K0g7OY7MpHxA+PAP0mfuIaMnZOtTvmUHg+E8tb4MlOAydFhk6KC3nlrobdo5Ouyxy+Wel9AmbciF
tQ96tQXLaccOMTm6cR8HmxYQn/8w76Ob1unYkMsNJvgSPVwvvoTPVstguZ3vk2c23p/tq3jlQr2F
rsCoflCO1XvsAgI7s0KhNhiSFP1p4IyBhG17wbH70A/lnsvgLfjw34Wjsq+OgSegzbDpMntMsYei
uVQN+3E7vcgfwRHVAlG9jeMbm3Vgchmc3NHw6tBJXy6tDT+Rw4M42+rv+XKaqyltOYTOtFm+RIUp
A0yH+7ycptW2p2pkl0dTgZa4YXRsvFFDGrtPP3KWaIx1RAB5zZbsV65884IQnbGQTQNs5BQUwstc
vOes4dQDt4ikp+yigjtUmb8wHiapq/t3fQs/15MyVKOwk7fl8BRS+o3C2hbFPTnLoh7vNfUYR570
mDiGc9uauiPsjq64hU9zJzxZFrpRD9x/i9jGm/nKFQ/uZfden0Mvti7lzthsfY9qlut7ra07nOWP
IEZqu6BHOZ794RxUn+Bes69KeK7J5x6/FXaTMuIM4VjmcGhyR0ClZQQXqaNNWkEKeYnn4h5uxRef
yvwIYnyi6bgVdq3xkZKMwHqvdNsFRD8/I1TZQDEqEHKyc3NG44kSp+bfgebAYy5shfxLfq4nB4gi
/CG5QnOvQ//2T/7O6t9Vl0oC4uYDw460S738jKZV3SmfjG3MJyyk0d2jDLW5/Du+OVQ82E0sj+VK
BRoJBC6FsT0LVS68MyNPiKjl0N0qp7rOqJodcipZlLAEZUFd9gwej43qao+Vfkc9HpICIL+g33zN
x96nHWOjsmwSV9K2PRp/SsnyFTkwK+tko3ONuW3+IAcsjeunudyVnnpTb0K5axz9NmyRNbfJr/LM
dW68Jpt2j7C331MxQbOPzYSiP9UVO4PyyynshO2GInFNN5c885oKtD1SgiZ2YWKscIrGixjFuOIH
m0yjJxAprHdksn/pRVAJKjYxYFmuVnk8jCp8OATkpxpf/6Mf3wejQ7Pi3XjzVcjf92MPqM/uvwWJ
COnleDD2pUwphDvynrfMCWWx52inSF7P1rGJ9+UTSxfKj+Kwr1RoZBw4R1m+yw2Xf5e8JIc49rie
p4UCbzP3PqvDTguQ8bMi1k/TAZNytynnuyK5jMfCiQm8tLy2OmTpMRRvgorHf0Okw3sEqFLaiCyL
5A2WwshePM3O/EbcTndfX6ZrMWwGMiqKR3w0FaDlxKWoIl7JJgWggGR/gtc17BX9pDQEDr744y9c
tUAkGVxSQm3fMTmzInxtqTCzBKep3jjy43yGHGd5huWluHNQAm+DDqvJYT5m24JzXjtTaDQOHbOA
yBIjdjM2dSd/OXqcSsU1fRKSZ5o6ZJPY5rDXPhtmguGSeoifCxy5bMI6l42ZtOvLXZ09oPAdy51C
ohyB54wGhUPcC003u1AYzWTkGjkFjs/aInMtPRrstpRLJ51ZzjA/tqgMCca6mbdhdBtKsng+Js8y
tpUK1I6SVPGMzJMRyStB0fqkTm1UDs2ZJm3Qb2ODsY1UVkTn2A8QRO2M7FhBio3dsfvNPmFgnMXg
AVICw4gt44xRsHA4g0bx282J5y63aeL5YAkETC2s5DcNKUrB9rycfjuLcGEc+lvaMQlx9l9l+Bjv
c2NHrIp0KCHNTvayCGMewe5NettDQO5CeEc5OochM9wliHP8RiSy7jFLyMZkQyIQDy32DmtE/hen
Dy3NzCtfwPzJajBCdH1IcDlzMlwyjKkdDEJ6ybRLjiHjoPphGhcCqysRla8tQRxXP4d3ldrWZwlu
k73MjVkJuPZN9ndKAQp0J160jU7z604NmMtZxI5kzuSb6cZgI3YQXD0yhJmmaR2L6VaNdhPrZeGq
eQB5QuI5CWB7hemShd8+EuobUxLwuWIfjc+8acacFHV6eQiohTAVsWBirJvTh1Fw+2emB+Ynuz1z
3ZgHONOVd5Z4eh9W1MM91h3tU7ajfuUgRLwPPpKP9u4dDrb9Xn4ru/H1a2Yn9ssSnPYbARhqJ4lN
afQRMTBNJ76EV4M1DafoC2WBxq4v7GV30Sl7iMncpsZOZZbt3YfwFAfu+KRzkD6ILYW9v4m/WHYZ
jsI0Ztw9l14puGnCgGru68/+lbE0d6uHiHNP4iQe623TszWim0QXmVUqt/k5OyUHPpDdPmm7pXiw
rQluYPim6v4ZCxgK6FQ60HTOOaEHj+N3VzssaSK5twMg4+B2KUZwVmMfat5HzspyA5XPkql7mOSj
015wGV05oFQl+GmxJ+8j8y6hn3sJiWk4LRPJ+MS1xV9i576trgxjxUO35YJLeH8wGEzGrLv8iYuX
KzL16JVTL2BMB8fQ2TLLp2EXOkSTjnvpDkw4Z9l0izblN5HgwP0MuNRudljo+R61qN/iVXrgcuev
LM6TS+t2JPXhE7pFD9mDcSy2xoblnX5a30/Qn+MvcTPfWSgh2TguUNtyl5797pzHv2YApbLHhwIz
zssBx4nvC0oILIuXhml3RQ3qWK/xG3tyw8PqhenlRoFJ+Eywf35hzugeZNgJywCJzogxk7LqeOHU
IjaSWfaV5aXutL8UCMGUC7wz8MavGSzbmVoJcmIqT5EHAV1kRcvBiWhIOdIXhaOogXyyxAbS0U99
Ni6hzdaiQIMES+Jd/9XglKLBx/gH6enEokmznm9G7wUb+ToOHpv2XtnAwTB/FVvJJW+32LPNEJON
kpxr/RxlvyXbeuWPQzAneEVgOsaeGRyBCP0/9s5jR25tzdLvUnNe0JtpMLxJ7yeEUinRe8+n72/v
vPeE6vQpNHpegECRDCbtNr9Z/1rqABZ2oz4pWyHTwVRtnbu70Fn1D+MN8hX6IUBVGWvWNO5KSKfe
bWIf9h01I+0vGtAh2PEMsIjHPkNWD27qMKzTH8250VfVk0URz8+gAqlBtQsagRsUMu4glJ5NPyDy
Uq9DGNq3r4DzdxBxPUWn4LUBQ0ZOBoTHSqiCuavo3g87/7FxXkt1DSn+j+mYUCfBrJNv1+VMvaUP
lY2fpWsm+xr2kB/B7+Gx9M4lzavaE+ZKIdFIV7UNRT3KEU8oGDodUftzNbyNP5jPuMxHvqNMou7e
X6vfeUfyg3gTPpup/K5akqo+DIuPTyVUmOf2Hmuk/0CGvC99XT91BF7RwQMIR7ulIg47luhA+ws2
9Minz47WehlW6i/jtPMesM1PcPjhX3ZUBxLD1N/192TLh1TTm/BmHg+9vp31E7xSyXIGKqJvcSaY
notHbIH8AwaVJ4dsGC219omAEMAg0sM4Te0ocRAR7PiVNDuYxdftZQaCTZWkflJoQ9NBIaHRXtSF
WPMmOaMCSePOnWcIM0fzDkqm6hWsbeWAhllN2KFue8pf3O52ah746heU26r+lMJ1Udx6lFmV2WfJ
RFATg0uo1aw42jmr8xsRusI+qs45KLbW8sk/IjIeEBzx340RnODGXo3Vs+fcI1tlCzvUju9Qlkel
cf+U1r4bfUFaNcA0CL0yEf9d8Bs+PWX1k9iIh37evh0OrrNp4DAgroePL+IjK3vYI/poM7CCC6QE
4cEJTq7F94LHdhW8E6fDhC+IeWDx4i0RsATEGPgHXjTCbPVzgGZ74Hev3Sv/iYjb3nr1HurioSTi
HFi+/d4rexwvCLpXqKWmu0Hz8d5eB4afBUWOiN6V3OJpuMUPdRxWTFVCTrtfT5SfJWsuQ/gar43O
HDGqY/6iRLVHLQeb0Vp74wsn+8S5hJ4JCE9/G+KvE9BFUiVB/3KD8/mq3DANwcfPCAPihMQPRlS1
0cM9TFrlTk9vYooKhu20Fy/kgztqRwZSEmHUBwkvmhkRdFhMDMPdyBEwvzDcPuKrU4iDV2MnN9Mn
b2t4xdZiWIvEcBWJ1segh10avPfP0U9cF+xiYrkMkPGWYcmBcfiEY3H6lVXr4D02HzExE4J+5IRa
8o+fjG7TW05xHccgO7OcRpJOF6pwk0eCGnStG6z27NCGMOETjaHw8RC9ou8+fWoksX2jIjQjuEN2
B1x7+GjAiuxUcz28IvZg4oWhkeqtkieVNCVUUfEtqt7KDS85rn2U/EIKB8nhXMZnczPDA7vCrqYQ
bGt8do9gyc4EPGqiNRig7jvWfUZcWPOJ/uMKYVJoxKywEWy+wQtUGA2ojg3GiGbsteS2BzW1ylft
78zbYlFRgkzI3aSkcmMFxGAwS0BGJMNqIKr0a7ReYbIAaRUek8Mb7OD3E0PGDq0dQkrcFh/I3A3j
r5Bwzm+TSbGed2QkQDxjVo3JjjcKMCXFRUqPOEnB+zxejNfiNt0wt73z2tTkNcDOwv92idBQ61NR
DP5JLdx7/JGGB4YG7iZ/nj45E8OKhcOuUkGOmXoLXHx6gsCJ8uxy65Zn4xNtTJ0B7iN6HG/iSbTA
9CVIcBI2wSVJbx1rx8my9pFRS+fN4Fs8GvvhMX8hk2zN59ofXyIaIcejVVfRqD9RHvMepxMdmWA1
SLAb90IDJ9JEgdwGMZ1Gp3R3z9gFpzjBHhx14Y6A3Rg3VCEmHimlnZq+WM0ruHRSbSRD8V/TJ44l
sFNjXKQb3dry3fkaAzXmlAITEsKtrsFi3UVYfAg+o4nZrzHQ9xD340mMvKZmx6m84hASHLVeyc5Q
geO9l8rvDnQMLABEmAANpxRufRTe1oaL2jxgObfGKbdeFYZ+7hlCFaR65nCfNbtJnUXjiYXnwZCN
aw34BYgErbIg97vhO1Bg2N1SWMEdId2FTixTO2Xj+taEhp9gRYl+ibhXzsyKAcPODfF0vm5NgLQW
74bn7YxnLshIxvuoGFKmJ34V0sHWGs5zooms43KVz+rkm9pTAnsplfgk1ku6d/RVTV+81H5858+5
jnBXIA9ddbjnxcpAsB44p3iuCnMHCuB0rRh7bkkjX08KjJ8X4DUin+MMd8yFvHHel6nseUeJCn+h
MIMgELDWDnwHPcEe/OKKr0iI8oPWyTntiWrmbaDsS/WNp84INtbpC2F/Nrh9IusI+gZUGGwznbg1
IyUzHy61Busu2Uxko3qimrQSvhnPijcYpMJy5KMyz/NWYbhTCGhQFkyPJ+MNtKXa8tW7weepaFsN
JjN8s7bPPfKJGBVoSogIcmdK+5itSVF+eLnPE/2MtuAThhJSrd8mYfuLKNAmhjZsiZMQquzdjWi0
7sbW3mgrbBJyRdlKWAnyylzB6w7cAnXexDTMFU9Gm8Q9qZDzo6FCPEEwNsb393FkOetUHXj9XJ6J
v3iclyOvlb8nMy4+KLp49YZnR52Uz8jj0OgNNOn2dCJ+4RA+xwgVNalh8dg8LRKb3FrWwr0kXgH3
GFsUVa8XKo5Dnyfnj7hfGoH4SFDX9esCZNtKfEB80JUSifSNOrfn4IizEWbMPVhJBFp8eO3ny/jB
hYdHsgSIO0D2Hvs8Dv+W9pET2oR5rBs+D3HhFK/ZNB8d65ZeYZkHunxunDohejoTkF6ZJIHVNfg3
PiInEx0D4WQ6g7Xua5J1T87JxP9xt3xYOgjX4EA+O0/IY0JyUq0He1ffh/oelY6acvj8vgYmKfIH
wECxfteD6MpQVe3zyl+C7URW11trT3Z2IniipAQTHmnzXDwA9awA5dzMzl0CeZW6Lp07nmekKWEP
7p3lzGfgWG8RAZQAYArhZ100KQF9JeKOuUNbBdb5PP6yoC+yVrxl7oLj+Ayae+QzoByPxd04lwjE
pPHMH0QqpMxn8nW0Dz4lJchwLNbajiuRc0ckoY2PiUJXJwnonUbR+xzcPu6K20YbnagPM33ld/2J
Rtbd9Q8kSMOGEut1mPjdE5UVRD2qbhPVmC2gdHak2FyC2duwWBvRD7XYcXf0YyvaYDlO/bZNNqrn
Q+DtO8XhYfHWDCdefz907wkwsRZu3eyQmxcgbaq+dW3o0y6Q5UULPP+7Uj2QGveQ+AvXqUZB+Va1
XvnG3OYQPNH3nPaRTR5XILgqHwwHdnmg7R2kshSYNWi3pLnEiw1PHhAdfYPzBMJxqQ7y9a/yDRGc
woDZD+XhZ3OiRl68YcZSpduDqeT9QGyPL5w2/lhs3JfpANaNJ5uVDZ+Evsj7sdodHQ5hBbpgc4do
rotkLfLymzLda/qaVgimwNHX6LDzwgpYQfMtn44XRdbaiDZgdSA5IagpRiC2YTkWjlSxqbjvBJg4
hDtH3qlmYmiIxkGHbGHuX22JyX3xfHxXmmVA3s4U8ckxO3mf9X3AM+E40RjjIy8WN49b4vkFIMgB
XORH9iYgmA9ZrPBNwUdSltzkz8ty4vKiEQyEMv2B7zn5RM+tYAdTHIXBpCaBWBZoce6chpDaCtYK
aOtqf8fo6dct8X6wQA+x/UZn9E7RT1Cq+YNor4jf4KTCMmHDKfiB90Ajw8HFBzbx2srxCa51czqr
U7CplVcVjKfsdq4JX6R40wZvABkIJsh75kxMC6MFCkdJD4mxA9WnbQ2iYiNeOIzJZKQ833qJ8B0Y
y4F3kWEEPbWe6RTzaTDugfTXT8TZQHIIdUQYKbSCCNG9kwVUlomhkMdHGRvy1Ar43V3TH8v+zA4+
dV2fmhqnghJ8wMf+eBO88EZVJFPdfULkXl/TA0rGEH3ltXvbov5h37ifol0b93xLAq0qCVHSnnUM
XzSRQky2bEvP6lFNG0QklxGoIEwKnAuOSN7bjLIh47Cue4z+uPj1DbW/RBU9yCnIkQ97y9zl3ToN
NwzP0NzSDHmKAXKCYaNgqNNBG5j+fPsDd7dODl50g2YLSNBQpfNsumRHKQU9DUQmHEjl+EP5CWKF
Ycz8VR8hWpvcB+gAWt4p5o335jT3VbsGgyhaUn8AWU5drYWRcvEUyKFOzXIywhsye2F9GtAsL9bW
8DZ0TyLrRSghgoYcG8FHw5WxSifk1Il2TV9MYbz/QRjBI02zq9CD4QUR18Jlay+EpAoY42/ogRax
PowsB/5lvwifmYxcFNGEgtRudCHOJwQpJpk5OrT3yifbbnTgVGH0ZPMICGKlPjM5/NqKe1TSh4yc
2SyegiPLCi5vH9Zt1KEagJHRKQJs7awmby8safq9AvYTPVNxeadd0/M4Mxkn5u2M6dQvdVojSX+Y
OxlgmbPR19APjCQAlJd4jYoJzaa37umWgNOD9qVmoG+31UAxIxkciE6gSflJgycHEhj3dF00orgQ
DSpKHiYeCLADvUJp10u9tlV4tI7UlqzgSsBi8pf+ZFh79FkU2LoJncNMotzzdcZsUwn++D2BHF63
UtzDaG4zsMjBiM5a3WXvtBm6FHfGSLQM4mNzEI2ZwYiRg08Uqjs1O/DRGHlyQCtQ0NCRech43f4A
EMIAxXynWAcO73cjfjP2MhIfYNaQQNdQQPT7+ALh9Vhgm69D1cds4GJclbmPYBmbvEOMM3qLOuGj
3pHBsTzC9iLJwGflr/KQwhww4xdPY7KjJCeZUIAzX5BoJ58p7D1OhQmS7hhCsqWlvgOAcJISHR5o
/eHoqz3UXxQNM6L8eAATQEoGS4ynd34yyN8RG8VZx18V0zfIE8KfIItQGRIwg64F9XcAaUEwmcm5
IcIUYJE3fidKet3Jy4GTmmax8lQGD0vUOoaijN+ou4mXKbaRYSZbNFg2Al2QGfkIHrXHvql1UMIo
u072eLNQ606lUOccLQiuQiMZ1nkKknMe1XhX2eZ9XE3GUROFwF6tASODdMsvzPxAwdpH0lFGkXdQ
UadQdyCDmB7UMSLRrVDUEiOPslGadDwGcCccUXkO0fLVdXoSPOXQjTGITx6BM1iCxyO1/Wic2cpW
W/gi7Wg+U0edwdDaOhRWTIxcnWlshuipNl0cKcG54IoSTmexvpo8/DEGTDKVwewcLfkO7tcEuyYM
3eKQAppejUj7bVJHe5xcZKdt8Zfyz6mWR48odW/lriY1UH0y1Ef5W56n834iclOIsiDJ9pEL8o+x
jnll/XCmLLw5pn8t9HABiCm3u8ipj71euVRo03GvlBaS1yI02p1llUwl41xjbqgP1wMSO/npznb/
B/1EM8wUk16ZKOTa0NL88iI/SOaJP9hNvskwlLJKdoJrGoLqhqGHGuHJnCBCdhz6SAzeH1oj9Jzl
3bqCAqWpU2Rb5Krc+f2H4q9BdvLLdWeVBoehwQfrWmI9jQMSUt6EXEg2jG/2iysxhlXVrwjKEbui
vnyF3EiNX8lMV4kXKxej2PzbPvmD3Kf30d5I7HhnOHCdORlU9EOIRMxSV5sxwZETTDZ2Wr/A/dSu
kjpy1h35DT1E+VwdLMvXbVDm3hklTntjZTCJQTTxPBKZWQCLWa4IbydEBorpd5upDZ4fnNVWmmER
1Mcy8DpogS0SIwuYtoQQWuIMAAiGIrwtFIAyhrng+olCuqgl5lmh9To7LZVNDjj+GiKwdO7dlTKP
d/Av29tBtdCVyCowzRA4N9lNM4lqQtdEjH5wIdWb3M+8fWwsAoJWoxVPKqmQGHddjfNxG7p1srP0
ikQIQRKzse9nXbur4YLeGSbA13oM4N3HPJnBHEKVYZcrjwItXALic+W8NaIMkgyTKa0c+gdIkFYV
USsXopRLlfcHaziosWaQhINXN5h6sobwi0eeNezbbCQOVZkbj+K+TT7xplFqaOGdXjeIdUMbck5D
rcEjr7+mXmGCDjGDbKJtKMyTH4P1aJcxCVF76PhkFaK1hso2Ut5w3UFCt61dVBsGNKvHgfiopxrb
agQRgoLS4Odl/FKqHYyzfmyPJGgT/Gco/uKDtoBBgkIShhuDQCL0yUHSfwwlL62pEVWJ7RfDw3co
JqxN1bOxpCYEqKlomz6oD+yBZsK9NhpogURv9RwoOJYQHjh9ae6yMvn0iABZGjJ2k4HwY5VhPEYF
CZieYJUdkI9CCGOrIm8Lpg2pw6Xsi0te64+68LoohTi4hBCBelFB64A88m6hJ6TXDIqzU6Pxvey5
Y0VBVw1u6HOPauuNytzl9ChdT+GCYQ/Ys4rSd6fDGlWtTy/xrHPYM8HlFoWmVRy+ajaeIThmSMj0
GYWrYVpDBF6cPGOgUAJK+MGxynWmCfNeK4MNAnPZhXIw2NoGaPQG41Lo1f0yIiUUk+ilBAWxOsd6
q3UDKMEAHX0fQ6OEIHGNeLgehvdjcYtilPcaixCitfFGwz3lU3GAiLw79JUFWQbKr5bSXBzHGvdp
3X3YoaVtx7EGq0Ln9WvFue+1mHkvRrMuC91YNCL8HDQCieY4X0W1jHCCUtuGktBXjQaAEubGtrOx
RxT0FdHocgAz5G1x6GP1FEHBehhB0sIsgKiiM1K8l/Rw+SpkgRYkNhKN+Xc2v5zQGfdjQ2EfZR9o
lqf60UiXY1hmWP9z8MMybMo50vECyUO4m5/y2tkOJsLzTVWfqafpTtStnLIAJnpovpBGJHDGFECu
AUBSZ50sS0t2SjKgmU3lUa5BPL48ILQqYs6NfiwAR1DmB82EA4pNn3GSqiSDCc1uj1RI9b4aWF9q
Xua7vLRhjcqYCZr2eWyKDySmKWnrtd1iZDeipVOp66kbS8n0sxPNn26KFrEeRxB7UfI2UqJSQzw1
YX+b3l4xtP0YV5Q025TaFB5Yj2YZ41PCPAL9Z7xeAoq9R7xiAVoEBuLUVMDWlnNQeuwtSy/VrR46
x7wamFicYF6nfVT7FA0fNFWBpsMo5nszivZJZZ1oIvkn6jcXtwC83pXTs5bjx/WUudkjmbWxJWwY
Ne9mO+2RLlBOSwxMQxEFktW0hFvDbZ9nNZsOCG2faz4NIUfQ32Hk+XNv/LJG/BsqrkZiAlhFmjbf
TOR3ES3AEYqtBdJR4xXSvZbIxwLDLHwLhBYJRDUz4sIFRVh2lYI3a4bpUGo2uMGILLKypRDWWJcG
ZTpqbT/O1L8eZwTId3HgQU8J98hxwZCxs/Lcx5Vx39fJU6B59ZbBOD3oybMdluoNRGZnL1yMk04+
y05j/ambB5I6QLHaRtFOo/MBicvXBEnJPh/j38joroCoR8/lOqTk9FC6HwpijmevKhEenLNdQtEx
1QPqD8TD8OYD8llu1ZzVqorPqRa9FPaAn0cmY860i6YsDJvuMG6V1Ik2Wl690Er9qlaqi513uOfD
iN3sWdkmbhHS7ELr0VSaTbZY9oaS0l/JFJyTVjeA0+aZv1SYneUYd+cMbzdLSbvUJmkgN9XsUx8M
Tx3MZYeQCh0SDyJEQu1w2CTxJU7rrenkv1tHoz5A+xlQpE4R6DgeWiNGCd7WXzuELuG+s6bdOFT2
NncGRPFmplpTtxGdxz1yGnObq9kL7KVgNNr5XnFCkmIG2hO5CzVsieRbpHvdWZ8MbFuGlt4UJJSq
3p/1Kr8bx+V9KrvbJm+JEaSTsV/U4WzGVbjr4mggBj0+mkQNbyHa4OWVgkASVrgudNYI8aCtBxGf
T/06ldF6cNAnNARLTWmOnUVBEtqwTLadnj1R/nM7ztNZGdIbVH9R3F5yqiAw6OuqrplRwc4jp+1H
iVJ8FUm5yRJrg/1u/ghUap9p7A+FqREqh/E3xkLf50JexI76szJ7aCGOKPc2HikTtwDAvUbyJdlX
A4R/tsbQrhBV1GycrSV0f8YL1mbp9kBlbOJUjR4ebJWQZlo41qEbN7O3hV2VmBqcstsuAmladsTm
3Jo+o2r9znRKUObJcKHqcUqL3xTur3rexY9qeaubwfXRSCjwbnh+m4qXZfHiyxzdulYOtqF/n2Gp
XWkz3oAOL29ygpRrOjfKpIIb/gotG8M8bLqXSHkYLfDoqdfWWxgCv+LZDB49MksqOh3QCbhQH4bD
z7B1IPU8GFa1R9nBphBwIgywlIc6x6RPtfwUNbl5jzTLTw0VwUbH3KhdguCNu7zFAUAMCI5DtGvp
xh9O227McIHoUhtIN0NcWitLeqNNl9mIozPkfzjpibEdNY8EoYOTgxvelRYObxoZ/oQ8F6WSznsT
e4dR79+ZcB5sV09RNIJRotqN9NNNFQTWufLQvtaWjmpzEWNSy0dofMtDAg5uziYeUqfA1yJAb3gm
6UEUGaCHrDcNYp6xvtw6cV9fICYgrA/Dp0eEwI2GdqNN1a2hdfYZwa+TNVGIk0YJlaTJEjA2pZ9u
GSTnJuhBByXpzrYtQq6TBcPDqJb70VlH+hofyTppyAFtnVl7hYkMRaTRvmhZ80LZOvOkC3oTHsij
rjPkTDPBvbnw7lKbTwlRBKgm3UBWLyLPiXjC2tbuiZh1Wd7iUNQ5NAEFWp1tQgS8I1ZnV0iZh+0x
GYb6pQW2uK3Ir8Pu8GDbDeELs+KTZRh0g0qWvtYKQsONWVC8Vz52CeygrUXBHRVdSGTp+sH0vLu2
VuN9n7TCTiyInDnt8IRrWu0gPgNKLjZzF3G1LLU+ZnQz1pDonEaKjAlaah+NWd/mpeGBgFo6X3Qe
GyUVnEdermWbApOLSaogcm2jH2d2KEXWMWYEEjiHrEcipyQOEiTmR4ntuzFy9VfeFOTs1TEHEtJE
p7jeOx6dtNJDhjGDBh6Qrs3GXkMwLkcSrMypd2OYRN0I5kyXWtmgfTLUzL3UA5FdJJP2ZSzKEAB8
FpqlnaZguVHVQdvrkEPs8aeNcRFWAdD1NFS3k7kAZwQQhkN91NImve9jD567nuR6KsoiIdiOwc/P
xlkN0p2WDzZRsxhaOAuKtJHyI9fpcfpgQ0DJcIiYr1JiUnBLmdpiYJ7sXCND51afwxfXEqS/aUHt
WKm9hW+ZQwl+glEPB/OSnlv4OCmCK5jzdDW4mZ1U1AuQPgms7FlViYvYpqbdVS7FsCamzcoM8wUy
WpdKeQMuCNMJt8AAk10VLMU+6hD4tbRf9ezER28pYyIn7UdvV4dFQdUx77Jxu5TaMYBsfOU5LfyT
hNGKkIdV3fC2M/i4LQTHaEXhGFpI14yuCoxsBpuhJCqcX0X7BlXYzNQ7eNgsCWzYM3B0vAhCTvAC
pt3SHRfqX9ruBqLc8OKqya1ujsoT7q7B3PlzadraN9vTYMdEbFxyjb3yUCJIHhQ4Ck5PVlMNmL6z
jiw6CuA4Q+siNX6OaWSDa47VVWLmBWkHQd/fvQ3B9ELYAVHI1GWUs9p96TQ1BRRedQ56YyQhkR1S
mC6PTtUwttTRsSXTrzQqDIl1Oqzgo13Bq+1AfpujpjpawgtVB6gpDYCTITnDHtO5yECGagbVJ9qY
HxwoZ+/McUB3MNsMYRBf0DsG2u7V9Q3tk+E0MZZ1AlvxBjsNc9tWvnQqC06uFr9NMdOqGtEbaS10
aExYyoemYtto5bYF9tpqDKMzwlirKjSh1c6a99IYjU03Nx/qaEGXHKNtZVYVob/lTYvV5wh1YwKC
pOVdbwyA/5PqD+Z5IUFdf0RxrW2MKSRJCda8rYD/RzXZjyhCCR4O0ZspNh4VZxx2qjc75D2Wlfs5
hsCv56gCqqHYOcZDk22a6B4GtZdlmSkhg3p+h67uTdG2z0sEBXEWho+Z9doOw09E1wHRRriSFWEO
eO5i1E+I3eqtemynnOoQECRaOYFXcI+Dm16i5mxo6kezQMmQG97JgW1g5Vk2qknJ8NB6+XCfquMv
Y6SMxLWoChliz4ImLU0frTh7s8cXZAutr8V8LOL0Pp+a+tAXC2mgZBJJZzJBiIaQMTUvExPShmjU
76H2hn3nkcuDtwYq/mLxdjAooSetgWiEv+WHspBZ0GxovWdqzxQwfBstfWXAGrZ9EoCULBjfqyH+
GZfZV+WENVHd+g4Gzv5cgKUcmFWdxf3yWlXb2IIaJO6Wlx+9i7Kx2isbL+clwVsBzaURgAPYNFms
32nNsHfSHJ9m7LYFI7jfa9N5GELjoIcGBn+E+mWJAN/gkLqolv0Eu4Y/zTNlBz3EEbF9yHURcxGF
iSMcxt7cVQTE+3odwY2O3VfdUuNL6qKm76Iv9FZ43i8jV1Ap79vPwuaL67D472aUCJCMICKdONtW
wSpy8O0ql1IaE3mWvi9qSvQBjE8mTCAedVt8dboPgn8t3KS+nULLNg2RzoBNqYCSzsHN4FVfMWnK
Dp41KxhDEPLUoDYAmBlpAk/9oeTAiTT4/1AfII8ck4xTTJssTfNZaFRBBS7UxHV5QHyL4dXElQuG
6LVv27dpWNDjtu68nErjtFeyHZwfBdhFSJUUISbVEkv3OIeStfdd2kRoELT9/xK9/ZI6NP8PojfH
NuBf+5953hiiyubHV/knz9v33/yb5k1T9X+ppuEiOmrYmqG72n/9h+lNU71/qbaqOoZr0XAhbbtq
x2j/UjXDtvlLFb43XYWe7Q+mN0/TPdd2LMtA8sX7/2F64zb+O9Gb6mI7O5C+Ophq0D2bQv3pD6I3
NYdrKFAW5ZQ1EfTlYV8fxxb+bOuvte991VSSyZjjCmpBuS6P+r9+QzyUOMJMsvSP38X55KZclBok
nbobErkcvbsOWu0FSEl2Hw0OA4Mo+E8lQ2TbtqC5iAP5cmcsyCblAvsdg+T7oKZIqJORu+VRkgfg
eugfp7sec/1Zrk1KTs056KKhx+G4/vi3q44mps0fP//T+b7vrFWIluTeFK+vxxRa+6omg7dRsu5Q
Oc2wa4MCxtNlbKhktck+Er4hqC73yoVjI+r7x3ZaWs1R/rLAMKQpFgox4q/lrgyX8qg9yfXrgXJT
Lq5Hfh8u/vCPC/zTz3/bFxalu21TKi+pAuxttTpczyTXDM+5OIRJtpI64U9CBcGqkEhqhb8W+hSQ
wDGRcTh+My0YKjgCj9SOfGXXr/i3jyo3C/n93RB5C4TaIdCxK4bAxoTmfRZNLTFdSnwmONySiFAR
deU06jKvgPFrlfp9oNwn/+T772ST1i2FEj0U1GQ7neU++XOuaafaiNKd3MpG2yWZSCHbH38rV3XQ
yXZP6Y7c+u4c4o7k5vdJxSZJ0UlTbmSKw4x1my4lsh1yEY/acOgpPBSZkDkUNIQyxyRZ5q8pJ1xi
ssyKAfRWM+ANLbOo2cvVbhbluHVIyRlB4M4tqJkTFO5y0bdTv1L5+qQOCTc5kI/K/fFfR6hpsNOL
RsV5hiI3ENypiZcmlHj9tW00pbHJ7OJdF3SmcmELjn25ZggGVk0s5CZm1esCCdvmmz6crHnlFeZ+
kqy1gSJIQFwiL8zjzl4VXB2S+jx0IEVa/bFqAEG1QCe0M+VxaZnxq+TKhwWQVVewFY/1hLhCfmeH
nrWtLfUiHwzjh0vIVRQCAY1nOUxOpReQdMRuzW+JIPmO4IBNzJnY6fX2HS1x1rpI1kim9H9iTydw
9G8edQStoZiKXFx0sqydg24CZXsmuVaIHKtjnpvddoFnRL4FqU8g1+TVMJnIKpqOn2iNkDGIqRlY
CuDO6EhsptGhwsbsIY4M45pVy+pIPaf45VmqO+QsawS040rBXmk78urilrC+qaiKElpoqVNIL29K
fhMieyhTtPpe7pJf6Pqtgi3yQ8UxCxYG+TTLX6q2CME6ik0ppzAnpQKcl0qPFhnOPKagPxStL4CL
35vqcDuS3UjqEtolBX5r+ZtcMzUwUGaW7fniJB9VuJ7lmjdVQ7aSicU6UvC64b53O8G/I/OlRioI
dxqROpXbmKWPGkHtrSWon5XBgMtKrgZJxIwldrotiu1eE55lQhjSIei/u5D09zXDS8CpJC9Ek7a8
8E1VohaSMBZy7brpLh41dEv0W+5CcebdHSZ7EwH0Z0gRRLtulgdbI1wuveDelbuisNN3sV3up9R9
rcyM8f6vh3ULE9f6ug2hCUI+k1Ktr0/4/ZiG4O+xW3QAq07TQaOdZZb4+pRyUz6vFEgwB6D0bhPs
4gxWHNWE+U8+uUxaO0QheVS5lDvKuvJtZ9T3Mh3bT9Bu9HoCGPHaXmXrKNPWW5ORTCmzFpP/dw8W
Hd3rlV0eoUFz3WWa+U1NUnCrS95swcOd/LUIYeHyHSuGvl2k6Uu3HqnNG+6kQMMo1BdQxIb2S8hy
JFK6QW5bmgnhFtJCG08aBL1ggpYL1YVNW6nrYZvFFPPYg+EB/kWQzhFtXmqC5E5KxSlajtRuoQ4i
9wXF/OGUSO7osGaf5AIhumXVlSrEa1FOwTasyateY3acwhJCKLHmuCGNtEih7W4oah5nd+UU4JpL
gZ2o8nyiOQBdOCIf3h4F5zj4iymHRfa/J8m/t4mEBX7hRXTvELkhiMP+3cBlwl8ultllJ5F/ymhr
DwGqxdEW/yo00SkqjFQlsitdGTPj8fpk45Zr180OFMWmVFFywTWH1mPRjnIRhtqrhbyTvwgac1US
vYuFpIS/7pObpVQFkavyQPnzdVPuM5Iw2umzfZJbJjM0BA3i1N+rcu8f5/ledbXRtzvGPZtUyJa4
yVkXqhGSzF5vJ4ui6ftSJ5jY9465NrWUkkQFFxmeQhVWFuRB9Ap+9kyYkp0wpFoNRt+VKXZ+r8rf
GVRugxzyOTVr7FUhCKGkPEETKtylXJU75UIqGsg1Autw4jP4FMfr38jN4d7orfj7JPInuVeeaLbF
nJXqy0ClgF1hmohtIlhMvX+dKQoSGKBiqxiFgUKFjfillPaMXI2kkSt2JmJNbqb56Amaz/9sywOv
m98/59JulkfKP8pkj7meUx5/3fz++W9XI/OHXS0PAiFTQtBUfd+B3PXHXX4f+H0ORwgOhIELgkho
LZSTmPSkjoLcDnRzWIdBBzhhZCKUi6uigtyUEgzyYLl2/Vu52S/EtTJQnC4TqxkKFnW5qlr2AtxJ
nFSBeuDf1/zeez3P9VLMiEC+MhLk8ld5vevl5dr14D/OeD3X327xb39yPW6KBcF/jAIZk48m9GHk
gkzhP28aM0hLJngLVisO0cU0dmWbl2umlTebwJq/5Jb6T9T0/8RU/z/uI3UBNLtHa16e0JD2wvWa
8u++r/KPv/cDhWe1DSnA9x3/9aDy3uW+Vg5ScvV6jPy5Mch7/PGo12MsLbQgIUYTEGWokZIo+Qbl
Qr68Uen45A5hSnKZ9mNVIWQ3ZD00z9LIy4fhEoU5MR0hxmAJQ8iRJp/cvi6+dzaFhu5mDfLt7wdJ
AYfvU8qTyG3559875bZK4gYZb5AmrqOsIlcZIWxRFRzZxjt22QwuTrGQX2/iEkVDyFNgQTWWTV05
EHQYioVxK6Y94vXjozYB3Z3rdj+YKvEnrYFyQRjQprAle2lLSs0CdDd4freBbGHWBElp75lHb1FN
1JpYg4gTYlWxZsYD5BCmu48EFK0V9pMnraqEKJjvGXpDdjMEDKycNOjKj7k08SbSTHCAZJhcsZi6
Q7GQO0FYKIhOttTukePSI6/ZZmo4ARuLXOQGUA8betc6TmLRm2V1iLtAqGJ2x0TA4+RajoRgkmAz
NCpUI51YjE6wHFvEFjZhaX2avdofB+EHXRdyn42FsDY0gwyS21L6v1BGUbaGctTbBbIXhfpXGPTe
lgYgZS6nY1fMxHLRLsCXEEcDasZjyTdhCbtKvhi5Jhfyh6wKkSMdqLyMc0QCvxfo0yL8427/EK34
VqoYxXj8vSoVKtQCJVaT+pZ5jIYjmVgPoznmecNm3v/94KtIhvxFnoCgYmXwMaTgw3WRN+g/XDfl
mtxH7LtcKd5ECVVRD8fA+z/snceS3EqWbX/lWc1xDXA4HMCgJ6FVSjKTSU5gFElorfH1bzl4q8iu
J3veE1hEZCYZAuE4fs7ea88oERKY0b4dMavUj/3+wXpr0m+VPwGSSXU42vr5rrd+HwZ9Dqyf+frY
erezdNPn9/1ft5b+KSJ745D+2i3of3D9wfrH69/FIeABZjzwhdjX9friS22IZOJfd431Ehmtm71W
/7y29IX3969GRAqiIkW4+ccvZaTQxzG6lIGtKqOgoD2hnRh+JXD4Ahr9prQqdr0KmA0bjGg7ukDf
Brvqb+uhZ1Dtdr13cs0J6XWoo2fWQ5/Th8Lt4+0Gs69+LeD1qrX8vYbllslUd+hjrBLefCFQczfa
5XiBlz2iiuXw+26/EDfLKO6fP15vrb+z/vZ6l/zT7LS2IP87leP/0ay1SOgmp+L/3K3V9oE/O7V/
/8HfrVrf/MtyXJeYDmm7fwRyqL8UAhNLCdfyXaGcP9q0tg7k4JzUDV7F35G7/XebVpp/IQvzUYoq
z5MIItR/pU1LmKSO8P6VBX7+8R//cAhToD1LqoAtfVO4tq0DO/7o08551w2FG3uX2k4/TQj8uyZy
8BEZ2772gYkFyasn5vjmGe2tjZcWEIrDmGYWX5Hox3tDC4eQ4N2FCVKiyvsSaWmRvUvaNH6JGRj3
VfZz1hIk8tl+TO6XTkuTJBqlXouVXC1bgnaMXN6zr5XZ3OIBKno/vgSNmZ5zdkf4M7OPwjTtp9mt
bkZLK6Ma6diGMRu0whiPqgj8Szp6H2SF7rDpXFhuQAXCxruFjbsJtPjK0TIsuzcqpP20TMLG3hsl
3o3KQthZpJgRskx9ivzEfCgFgK/MxlyQhMu941q7RGEVDyppP9WFencVysw2Gt5jp8sIA3Busd9N
Z4mSDPh4eHAzpiR2kEcQ5mzjKuV86sfu8xiTSh4z3B9GHaU7YsoprOklxahe2fJOyD7/Rqa7pssS
9brMT1NQmGer785Mxuutm6eASEqRHAOMM4hQzEM4IJdDu0tIBwK6zACTb1UPZLQXZKxsa90nHmhY
2rMTX5vKRUuFJn5TVvNyRX5+ktl5RrE3rdI95+RHSPnQp+x9Le7zUPkpLfebtfDP1RJA5q33UosC
yaPYTqgEJWrBWcT9vg/ksc2i/GihKKy1tLDVIsNAyw3HVXioJYizFiNCbOq0OLHXMkVree61bLEF
N6W1gpbjJUQ+u1fsE0KgNfMnvJFuh922kvKnbRdXOxi7a2E0t2Qy/Fswegf1mnYAgxZ/usuI5EDg
G32TY62Dsk2SARFdojy7l06J2sKJp1Ncvhs8vW0fmikSpdw4muiJCi3jjLWgc0DZaRWBAx0WCR3q
1nPrYvNM7KbYAvDtdosDIC3mijcMaEdLht+uRHJmhsEPCwnyyU5brKJaZppqwSlXOcS8aFAdLUYd
tCzV0QJVTw1fSAebTpkkKzFcyiuKng1LendmtHh23NC/LkLtYRx5ZRl8KucHJJDhk0pO9oBNM2pI
y+QEww8JcKzy3ugxL9e54RpjoCHDtPbUaMHtoKW3ifVTNlAYIqMPdEgDzWojQKZNoVu5KFfwRRRX
vnHTDn3pNZcV/DW/ocvbxZ/QQhBIQIQ518pc3czyuzG1GMaH/HM4d6TQeJArRQPHGTMVXUFkxSJA
i1UlOzqLpD4QT2B7OXrejs254RgPoxYo5yiVuaLOSWSec4+Y6oFRdCaRNFsQcDylRmzU6qAqCaNj
hgmBLAAxdIikJE37bTe3zsnp6sPkZsxgByTUPei5eMzCo5+kb13GBR69dTghvJ6/xFmM77ogIxAQ
eDOycFnzzGSgNjfCi6GVa7pSwFmDkc9anPg0JggAoxwnmhDw58r2ifyZnzLA1o0oN4wHQPOTt4sd
890jBlFBRgdeW6EJn+vTlOTfed5AfFP3XJWIPwrsDaB1ETW5ZQnoGQQbQj4whG2EQvDzBAw1DVrK
/BxV+rBgnTajl5xFe6PmDndYViJB7QCoN4SrbJ+bEu/vEuAZddSEFvA5hA9KflB8FlX2INuRgbuj
vg8U9tsM7fs+UDUoEq2XntOeVIMOpkKX4Z1RCbxcxXQ8S+lKjhg6O1Xvcsfbjkqb/+SD8vGdJeg/
t0OJu6kPUuQeMOB9Ij22Xf5WLU164EJVb/MkLuhLQwqu4bYI2LJZuaComH84Ia6pKQ3oPIXhIZez
Rxuj+aImzh858SprWtu4ktxP+Tuq9eyYFs1ybkBks/fHqlTON1IwR7LMi+/lhCU4cNN7ZtYztuDO
QAxKKDLJ2HG0kujHcCOb0j8XuQDOIhywQcb74iP2jKcIIeJkNjt7fGc8j8p38mkhxHb4yjX3gAD2
cWl80kc64riTeb4lScSaVOTfEKS8GGZwtUbCLUP4USoUlPXG8Kmeet2NZQiUgGVuLE0fE9coa8MP
yDCe66FwDsuEW9GWTgq5rrYPEzPJjQfKcEbXD20CeYBL6/sBa/rwOttecOmTDhmvcKfdOAMBaytk
m0FLM9R04WHaAsmbbHWR6YJNK+XyGKRNB9WmvlkB8I/JMZETJu78iHix5GRHBxdD0+mIsSExz/Uv
nqTpj5Cr20wV6geSFpqtW+MGQ5IjjpGAFgODEJXk2ZjJ2jF9D65Oi9usiDAQ+23SXQZGsmpwlntb
VcRekh4Ddqa/xgG9QdI04FMY2Ys3eyTXDDXSrBkoU9hGe3dAvMnEhS6ciaZUCTSl3cL71iwWUfFD
md2jVmDxDbrDqJq7uK9uuQrl1W6aZhuK9qawr+ycqUwewK0fVWjfL5U/XgSyozaK02sRkz4k4tOg
U7WVAct+8unpc2VnF4JRT1Y4lKhajAMNw92UjIorspbqldETgZaIl2WxY2tXX90uP/mI82CukG/j
NS5xBD243szAelyQN1MnVXcm8XmXxRDZ0NpyInjQmyLh3fWVFKfmg8EY5RTZNnHdcfgxcCNMgSj8
jiqohu0YaVoBzQYvIm7RUdbNCWrQZEni3CFcZCRSHerKmG6YMJD4DQACGMTu1dgM+lnmD21MGeCD
vTVA3oaZ8YG5V3g2Ow+LqaGgAvVLdushh8x1GO6cbDaRuDHcWdOx12GXl2VJ/6HD8OeGBG3+6gsP
GfHaYYi9nFkdptCoW365y/rG+yG6GcIc+eA6PPm3pUzqLbAr+i0boIJUgOHDpLfiXj8DkcUpwVkG
YK8SCkorktJtzml2UZX9JSH4BBjZgGEcJ2bDInYyO/PkmP18WQ9L1ltQEvyvdCVbrPPDd2PRk15q
g/Ji5vrTzuC4r4Oz3Fn6U+AYOzWByZBRmEHp8SdK0bTAgo2Ctms9xp/oy232ny7XgZTGNVYMRGah
Me+trvvWUYODGmMutT7JqRihigjVbUsddz31TkT8GH0uu31pcnUIQoRaBC29BKl2gOhd6zrDsPz2
lpRz+GuiEVbejT6uAQyOE3HWe+L11v9utpFj5bar2D+ts4L10OqpwXprFrZx1hFnQxBfI4+Bauk/
24GJejYI0jPJbISIedbWKUi5LRIFXcYx0aRRvx4sWT2uT3dEQEI8CfwUbVJcJyjrwR47Zli/76sw
conZU58m3ZpYJyhDFWbFKdBfe7qS4AnW/bXfDOdE2/VavR2Xa7rverPVk6MUmwXKdPJhTeuTNVj1
eR2vDoNlzNv1ZubAtqwXLOnrx/rHcPXXiHV9wJLl46LID2dm/Xm1oa6z5PXW7wMZYGSz68myNHOy
spYS4v8I41x3Qm3dCV2nXOvdZk7fzaqt978fSqsGZapPSsc671rfC2d9W9b3qhXOzUHzdRAfi6Zb
LpHT0Ctb0F2RkAVgIRbRdT20+lbr/ax77NTRCKgtNSGjpyF7lFJ3UibAbYQvqtPqXP198LWb1cQ/
eEiJE8qNyriQGW9cslGfczFzm9rAEKanoevBG9xmb6r2PWMIb26XsSZ5pnVP6wh0HYmuh9V0+evW
OjQ0FyH3k9F9XueD68G1dPSHByySwpG1r29rVnUf1DVZeBcV9/dB04RHGowIwIO2efbdcT6sPxz0
l92uJ8we9QTlZXWp9hkIKZMsvd26TqzTx3Uuud4iZeefg6qhC19jbwwP64eyfhbrBzVoqyxB5R/a
tcG7DitrBV+VYK/j+sn82/nbjiN7qpZwmd8/cIF2UDafRV8XC+I/TuSJVYOmjO6PNhQE/z5F/WOO
nCd9dGY78estWF/l+nqRWECk0W/L+hjLNjjEJjrn6G+roUEUbto/EBIMm2hCm+B21pPFjtiVWEoc
0WgXsQ8Vb5GfW63SFIPadwwR57l8MQoCvhMP6blYFtCZXveOJtLzICRO2Ti/NciniWILfTSVAPtT
4K6oo7r07vdh8glldK342pIu7UvsXWph3tPA73Fh5jEseh4iL9r1/l1t1PciDB4bxd7NiLjQy/4S
Joz3DKHOspXPZVd+gAjLFRPjlAQD4aYU71aeHha/uJuGu6Qovluu9WqGACMzgwy9cYw/5eZrEpED
knnVWzgUb8INAHzbfAWI9bpvaAqfSjk9mc3WKWtQqFN+i5GEbnITQyDTV4SK7DwbqvcN1c6hd4kE
MRcnPYRZfxqDmdLHHT6SDl1dmb7fdfboncIseqmt2d3pQtWUqMMJq3LxjnF9DU1Mg55bHFHUbQkl
QvzofUwQ2INJia/eN4M+wX7OIW333vjs9DhEZ2+4tFLeZc33ScC6eGYmhC0hMmCq5+ktcqZvbEjI
KjCMe6OHAiYkiWWhZLfueWhKcuIWVIDmPGwMPrHmQxI6D0X2OHvpDzLkQA7OqIrBZn9te4oVYwYE
YPbpzXN0LikWRSepnr3m7OutnqCJbHmgop2ye0xd1NfRZIOyzzNodvldX9aw5ZLhzpxeAxdSVBeq
u5kio2savhKkAm3aZhdRM+/cqnohVBhlBKM5M6Gu8tL4vHRlTiBEJ9OvrTN8bJX3hQ78bomAs/Uj
8AVfOR+aLL14uflMLGpNd8HeV83yPRXsqYcEznQytk8SemeiwH1guxAEYsWv/URC+SBe5iAoyVcH
ipc7701jN7veRnosIoggbf+I6Q8lxGGR07XDX8BE52erKWJ+50c7nMipmJxbnWT71oHg1Uc6mDzG
gk9+66Yy2+e8Ag8wn0SCTByd5rdFpM+Jr/W+KMyymTAQLy1ubjCdcBFeuny+psSgpQOgnUFO34ue
0Ly8eVkYyKeW/9lXfbAVfI+WcmF2bGP0wYX5mFUE75jZ/ZgCrqAmPTaqfyvL/JlnubEGf96EVuJB
2mDjhTrlMNkFkjJCz+iUYDMu2bm78bIz+BjC8XHKJIUj0RLQtMCv2+QIHmL4gLYc5q0jHUi5uf8Y
T+0bOdWMnoIZxkb71oRRgBgyBeGjCE/xPMjWDViPbkqHq0DTc0TP/Rkug78LrJJLAYmL47tbtu4h
8EDzRPXwFf8ai5/R7x3h43dbWA5UD3bdzYAltZ63DYxdlDIAR+9mHIwsvqoCNaBXQNGpx2wXJSTN
iAbDSUMUBO9aTZ1MMhzyiGvftvOOnMXTjLtm08qOvPfRrI8eIIo+KX5mtRNvB1W9eRLAToWEsbSs
9272211UYpSmxMJjEZC4kPnZtq/QG4UDTXEZgTAnTiONcCDnA/kmw9FOUUdUOcBkM1UFEWIGJuLa
uJkivEUmFMdwNJPHqk/nrd/Yx9Zxn/2I2JdyEMPOtYG2ZWj8k1n9pLII93Y/ECmQPboitLhOYGyM
n9gXLzdLxrfSh+JqqP6n3QMJ8mFi809+nRykbSSDfkZfVxIaKom/ExbwRcJMvAiyjP1DZo27X5Jl
gqkyQo2vIMeA6ba9O6fC3IOeYCMXBeeLUT7eayyvJsmfblC8YBN5bAu6sXlK9JzZSWLqRPbKVaPl
lKIROBe3NhzZqkEtQEf0TGDaN2XaxZ1gJrJdXEPdd3DHTV9TJg0YAHHubJpuOA3pEJ7ziLZAB1co
CLyfScIAkm2Is0XCDlvNxXOSEzQROdVbS8f6xrK2iyc+TSdsftL2mA+NZp3ItDqZQfChZg26FH79
M8rGbWcHyAzz5j2iiwIw4KeXzOXOKG6eiXkqlNkTGj2YtQNSRSc3wZpBFq/xBkgaCCxkh5zyXsXd
Wz9471zS4cRPWHt9RxITBFY4+ZE6at6PuMtujPOI/6Um66WNb8Jr6V4dklZSynJJ44vUqr2RTjS8
wIKm5dJsfKQfzCh3pec/Wkxedo7BKkNVSwSmOQqWQRz19UJ6XN84ZLF69tZU0H2b+LlJnfxeFRAa
VK6Cbd+PjF+5IGbuY8bGGuYtTFpDjshLyLDu74gnBXglvzSTW1Bn9uOxzB0iN94xEMLwtfyDX+Zk
z1mdA28MCmUHhErQP9+iub/UZfS5NGvQrd3Or51tNGCLtxd8qoGDDTPM40XbVSA+x+DLpP2Arx5O
aO3yggUBSqaVHQahntukchl2psmpdk62XY83Q0Fx8p07g13YTknUT4X8WKTYHtA/k+5VsqCF/fAY
DPaW9FKm5wgcRU5OajjIO5uzGh7BcUlGYl9slAbGLPoDOM88a3ZTm2FUA61iKNhYVlZr80z4iZzp
vGvllYY3lsl+Ix3rOeTUh7WBdfnguOP31NZ5u3dt4THPZpKwy3oM2UMv2DP5/RY/DB04Qh4KrzvG
gRE/zsMRH6R5oU1GCJbpw19wHJKIYFbEWESiXJPc5aeU/vbmj4H9ACcnLYKTVVQfJQvbuBtdJuxu
J+h40Ryq0BETaejE0CGD/RynXPzDn/kUVNdglObRDcSwaQktYDEEOWtnd1zmtmnU+/e4bYAXTcWH
ZPgWd9dA1M6+oyTauBUk3cC2XxrcWm5F2mTnpl99krrRLsTNac6Gz4sFoTQC6hlmX8wUS1maeU9B
Uu7sgbqliZ/sjOfTuuOPKYITEuIIzj25z13Mb4H86jgzWtGiUmyUz4vJ9irusvdeus9lXRBCw9jb
sZNvlZDfFjoeAPCwkU2SraZGn3mecSdixHFdGRCv08P+5DNhGU4LreNnv2/0io8zIg8WQu84W96G
lumzXdfJtiHcw8kxXln+OVDliLEqqUEy61bSmL82lij3vdtWNDPts7JznXnZX+cJz22k5INraSS7
lxjksPs4COOyeugICDB1iie7AaIvBsDIU5PWt0gxbzZzeLtuRJyF87UYhmJnmt/ripg1n88RZbY4
9Mpirmr6X8eq2CdwM2oNNpPLlq84NjbdMO+t+ebW9+NC08Jvyo85fnD2V3O/jbQKtZszEyi0lh2s
98067Gg1sfV6zVYZwtpHWBO91/u/D3EVsVw4rPRG4SJCs6pjZAEAKWn872b9Lxgm/0G87tk8zrco
Tn6pGoqpeGImMh0oeP4WOqxqh/UwYDcnnwZ7YKnF3Alp7lrjgcLBTO6SJf/s0crYAxDpf82u1yl2
0RWYHwtvcbZJDFTGLdOQjkAYjpdeD5J/DY2j+LZYIdhD/bipPidCzudVsbBOlkkNpe88O6gatYyR
dOmegRuTkfWuqzp/a5SV0s2ymqhnmhyRWedEmVDOhMCMzoy7iCTDAkBWLYJPZ5V3r6Lufx2yzoQR
IRYLKj8i8VWsMgX2M6pHKrU4++iMojk4UzBe1gOG7emy6LwjoE6nQG+cE3BRF2TKf9/6/RiyxUcM
V4zNXIumvN6BhwH6hl+yit/ahvXBool2pZNZUIXH/pJh6G5SVZ0Mh83RMlURV/eAYVHjkKSxyicy
3c6qC09sgjqBTo/7nhwUplt49SsotUh7K63tXG9JfXe9pX+jFl53wukgd20nG1TKj57tJgRw9ZpE
C03oYgqLl6gauaVgE5dcCXGp9K0hQZPvMvkcWg+fajpKxNyjbxxcQFfrY0nIyrnesiYC7cweeF5b
9O8WjKR9QWT4xTMi6yIJTz2n9bf1zvqw7IrunPKJrbKa9fBbZfNvdyl4W+AZwMbX52eUk82pvLNa
XrCpoV7rYX147rrgPJGWgIoGE7nC/1Blyb0lI+5m+smuzzilSNhiiiJURj9HqZWmSh/Wu+tB1R3p
T81zWnElzvE/XwAhrf//H09Cv0nK04yjWT+P9SczJ0JMjjfBKinQBe+jrJsHf5irbR9VIXuuTVmb
RFGwWVlcLVyK0HkmExuv2VXMOPAfeiGpJ5W8X3LfoqanpW0MdLPboLtZAmL55CVf0yn7Rg0ElG0e
N7PAYW+VpFw5xUvZcZakM1iJ0oJin5okts+9CQKAt2sqQNoEs8a+MTwc4jbfWzQqDvYsrx07mm4i
Uw0Mvdo1AGl/Ykhnv3lcAlhMogmhBW4aHgFHYr2U1vBuaOmVIqweuCCMbpLnSbukG9sM7iXsFBET
g/nBMCyQGwqq/X+LRv5/HH4Wug3z/yYauWIU7L+n838Sjvz6o7+FI571l+/iyXN8rfMQv6Ujnv+X
4wqXIpy0eykdG/NfwRIT/cc/bP8vSwrfMhFEKCW0je+f0hFb/YWQxbd99O2WMq3/mnTEFv9ZOCJx
D6Jd8RwEJCyPQvBi/xSO2MqOKF7JNRonOKr6FEvrytr1aiIruiJ+yw8vbMubS+bKj3mVdehri+hk
Tk+xkYHtHcHTdvSO/Yai3cTjD2OnnPZTR6+R6QbyCRvhfFfRnMmYtEZp8iE1OmdPkyjbmeD/swAW
zejHwXmsx/dGHGKrX9Dp/EvH8/hLB/M/ij5/LOOia//jH0Ka/+vr5J1yTA9YhpDYLv/NyDjRPnNS
QV51wHgKoXiHZTjNTwETXXiDSLzwOHEh9WG5+NqFsiq+wtKTjNPa3ZAu2amwzNcisFGomdWxaljl
ljSBiNT4m0gF5ETa/aX3rRfVue0WzMSHAmo9Ei/5uB6yHB+/8idzH/jBQSpEG2I8x/AjMrci1r1I
in2uhrw8zEs6Xo2sPM90hU9sHzSymVGXGZDt5bdoYKZYfk1t+vZNOmsTSfNxXe6VvgD46AUvRPb+
Xu3bbjQJMi9daAhPvx/23YYQlzykoOrsXeuL5WTrXuh6iOIOeq/lUwj/S7y36vbsIHia4tIC1NAx
KIYlRnRhYH8uT5Ur3gekw1CzaKCt19Jwrt9KM/ax2nFRjXres8KHnB1ifL1USPaPhaLKLlMyA1Z9
qN2zMQqdbPluyZwkVTI80ym9LCPmqTjPnlU2BJeqzIOLVMQpYAnBe6HvLp3p/3FYHzMql+Ha7J6q
vIiOsd0+Tvq3Wk4/vc8+iQlmfaLVuCWqQbpSc7N3LX55U6ZzeE4bd7sKZmvmdb+ks/PChav9xEwR
5D1Sva1ymG6GBQzrrD5VIXRMSJgoPFe9JTiabjcajNJBRCiEvYu/Cbr6q0gZg63151qJzrb1ZHY8
tECbzrly3nzlNhsRDVjS9aFSTH3ssIyvg4EKqC9bKsqqf10fWg9hOPHDfDEOGI2fFlP3NTP4DZf1
UHk/Ld26zwqm5KH8UqUZslf22g4nVW1OLpqZxblEaAB2cnTAS0MHELByY5uAlaG2r03Z3DLkBhjI
xBdPfTbp6O4nejKb3/VvFQPRQMryWho0I6uRxMKuklzPY0G/rWCKtVAWD9dV0xq6bE7LQQ+3Wv/V
V0l+CIoESgJ7ny5f1JnJdHQt5lBBvYk/hklDmJCTsWt8RGwUX5o4vct6zFy1H+6iqfZOwneALDEH
cxP6LUYG8WZj+vzX1JM+qSXIkI0uu2Wm9rgZtb01GiRuRfCllz0i1MCbN7EzpBCHKIltbVOaTEpr
qyYataTMWctYUD06RU1NBP194u/d81roLApMT+P0EwjybDp1MxECEd2NxOcrmg+RxeiEOAlRH7w+
kQfpT4Cx22talwDYqu61ibuvaskMJpKnafHAvwBfLXp3uPZjlBF5V38ASzRcmfAzS64Oxli81Pni
7aoKzO1aaypthCH2ysE1vVFZ9ZlEdyLJtHOnhgUehBHoWm0IDXmLOIv9o0A0rV9f8UpTLD9MaUbe
Ufi9xDR7qfUh859ZOGaAqAuy8IxUvHWh5IJZn2Q+7IPaIY90yp9at3d3Obs7xLGgpPKC/EgCI9qI
pmdXgoNIAZBBuZ4cwkmYm9qoW4zWnrF6AQ7zw5dIM2PhR11Vl/70Q4ixM1auNABkIYb3BJTcuITJ
wROE/VhjRAvTf4tcuS1guR3MMHtl61Oeo7FiVxPUOyztALmdKLh4MXnlIlFfu9ZGOczwCB28IWjo
pR9HKEJebb8UIrtgqjKOXV/fl32tu7DB++x+kGHxJehYfKvw1zZvzrA/xk17VF6O6stU+zoLQQH6
ktY/2jP6wBr00ag3Qy08SzHsE1d2nA99vhnaLNj1EQY3KICCZu8hbMVrEBvNiXXi2bVfW4tKe8jA
LcGQpNRbsuchRWsjXAcN2VxveTL7ik3nvgP3hFWwOMO3ONFiMCF+my7Y5d65t5CFSRzJaKDMcjeD
wufDGR2AlDHbFjIc+n1m2EBq/YUmxCxOtdt0Z4mO81rYzxnU112hzDsMfJ8lGiy6d21cvas5upce
4ZBhm1CvEsTsW4VzpxwA93lfb1vcQGCtBnJQ+At77tx7y4anbcdo7YIUY4JocAKVgGFsYVXgiClf
g1TUR+Tb36akBOaTkh4bNhiQQ5OdvzM8wBa5Qok71yIluEJle0ePuBErFCd0SadmPoxdNZ+SHIe+
5ZPCFZCcVcb1J2FF0J/9EGjS7DN4onyJhuab20QdOUpYBQx8lfvcIDIMLMfCfhaDb1ih7hjnvYfF
UMtjCHQPlrupoYMEL6fZOfWutQfa+FU77ReDgD9nQTTbYeGAuRNvMx/huN/Lw7BgQCtn48VF8bRZ
CsN4UtgQMz9R92UuLqLCpmFkO0N9DwI4O6wstGmJf3YUv291FfnWQzyfXGi1faolGI4gnMRn3UKl
R4hG8Tk2qczAk/Nl3qjShvXiBY+jEvUHVWV30u33Hf12JCyy2Tc2eBSWsoPdlQ+TUPkL2WbwtT4p
HxNCqthzxQKa39A0j0s517syvUTLQG5QGt4t6P9G1yK5d+qfTLPJjkYPqbMfvjid8xpnjK1Cmbob
J+a0tGSKiquzMlzcy7EMYSrFZFKX2pcDnNfeY4rvDzWNfGkyqKjnNoVcb4pPWfngRM9B140PY+h9
rgvmW+2S93v0JCntJ5TXb5kPC1wiGmUvbkssheyVXc99S4TPfKYfLXR+ynrE4i8e82g8yjJ4i2IE
i1U1fqxHdvJ0nn5mGAjKOW5vbEuJxaUio8dB6EUJ9D6znHnXuoU6J1Ue7tqf9F8YAOC1Trrg2HmO
dQ57e18UzAKXmOBpbCYNpOgBLIRKYNGXzFycNEDAk7XIYgxK4D5AwBCG3c31ay4hH6XIBfia/GZN
WMKZCqPnAnG7tGdvtE4Wqrlta4bjl9m8k6M3v3ol5Oypl/uuN3aNajlPiTti3uJeXRxM2Eh+tF61
zduleJMOYcMV8SZKlnddhqoJ2nBBN9kDXp3a8953I/WVbI662rhLeCqFhFLNLJo+3EQE3HyrXKhf
lH/Tpkc7kjscjKrJ71yEyB2zsSb/5vletPWo3ZP2Bx/6h9IGUeSQV+lnxBobkcZKEYYsEojdvo47
sF7atc4Lk1OWWbtpJpAi8+dvywBvy0qjY+HYh5r5C9KwJ3cRD0vhWqe8MHWOqjbnT/5DGBSncgHn
3U8JGwYv2LrF4G2hErxP1d6qQ/W0TJ7a9YUg62C88xSC87JjotWR+iWC/ssEVkdE6dsMRtlwk6+q
a0nXlTYim+4Akg6dmJI0yfP2EeItGadjSNiN16MIrkyC24xz0QeIDmOyKoxmpa4j2xRN+ambf8xF
z6y4UPdz7TeEDiHITPr6RYjpdZrct6IKPpSgqTQ39VtHs+gA8LEB2/xaFe7RnXBi2TPubBLCCjQK
W6YaW7c5dz3f4NguQEhZ+Q6TdbuxU/KBR+kAh44sct4ZjTizSPajNdE9gDyGoucU8ikfCi8rDunS
wgj1tbIbZJYDH37JXuu6unfJ6Q1C4WxMmEN7ZD03WYRIoQpRXC2aqpHvvZf917EVL1xvjrZPj0I5
/c9KDOd6mThf45FUlGVpztScP2HCQWvJ0XWPTD8M5d/5ZXg10qeFMvsZEwJlYaN2Rbw8WyJ+Tpo8
2Cgz7HaR830pPlc9CtE4oAxiusF5ON5Cp3qOSLU0MvMFuhyCObjspshCPo3kU206ZB8OICVDbzkX
yZBu5qDZRF2OywAtjM4gmyPAUYO1XLnuV6Qp3UP7rcM0uTEh+TZa6XOjbPOYZzY7OSe+Q40/H5xU
PYpOEiY81qzDtS1YUvBAg70Fzn+ekqI+LcrvD6ML82yp0+lYVz1OIgcObWAlyRb5OU0/5LtpTRx3
VlvbwMMBZJuE3cUESKvBx98bJrzVJoVk6CUvdVY+2Q6c08Z6HFPq8YbXjBnQPUoYcH4jCXCAwmhU
4sdSExIS4vdCONeTQFtuAhVHR7clEjhky42GAId6Yu2rqH1zy/BhwsoelAG9coqYJuJFT7k8mCVr
YQdhD7Ww/0XalbiD+IquCmYDCiEsFA/FVL+KPGSa7hjMe0PQa+xvMq6Y72QHzrYPYwK7xrEf4MIB
IQC+rQNRfeM5CsChT/XsHQ2/IVHGzapt00jSEPVbylqoAPa0QYWWZWJuXrR0/1MtVynUQ2mQiDJl
1MR929x7PVLWqcfNKGIS3VEVEh8mHgoY7kz/Aa4Yzkum7Duz8b4H4fjkMhXbqoxVQmZovdP0ewKT
ejfEzmdHEjxnRshcfHCloYWerKDeRa8C/Lc49YjgQhsaYQVlMZOqPLA3Yyoih3sWxyWkcgwtb+fF
3X1W2JSC9BeN6Wc/x9hBmOuEwnr1Uekjfbj00fi96jICr+aT/z/ZO5PluJE0W7/Ktd4jDXB3TNe6
exHzQEZw1rCBURSFeXaMT38/MLPKUqrqyr6L3rVZFS2VSkpBRAD+D+d8RypgEwMpFGkRrskyiXEH
AB1eSXaIq3TI3tCN3/i5/1YifJYdLSI8qXBTdsduET/5yL64TP5VWPLsdsnRKn8MWTsBkKXmYJK8
idujDDUVd+6gXsjKNzuA4Jk6053B3pgJgL21WhRmkS1rghKcvTPO9op4BGaoIiZABmR208Vq1QRo
BuIkPkoRJ+vIRMIZEGLBVk+ibEsXoltOdru003ibzule60jvgRkgivGbe/Spz4WMvTX4u22bsl8r
qnfpdO+CXkTl5OGZwH2nrz1+ulWbuNz0w9es8x5jgsJ6I72IBIVsky3bIdgrbBq/ulTw5oCkvBhd
HCSB8Tlr5wNr4KuRucVaNfUjfzBlE+6ebeuln8122FYgKdbW2Iwb06PI02Ua7bQecePoL3E2FMc8
nE7WZIgtt3FBq0sNHd44qYvWO4AA2Irw0tHLsTVko1lk5aaKZk7/BBC4KSOQDhoPBU93o6e5dDJC
wyGsFQh9XPI0qh7WH3G25Yj7j1XZkxkWyQ459TayEgj+EVowaCmX5f/5MfNjwKIjefVRUaU7bX9h
gsjHdSRYZiJGqaMgmTryI83oc2mQi+ob5Tnzam+FGSirYDdC3QBmOHI7UBZ0K52x5ydCgNt/uZBp
JT55N301czFcB4UPeGFbBC0yqiqh6R55BEgHh6j4qmY8+UGKOmsooXeg7li2Tj+yKH2s4l0VZe8G
s4B6ZJyOzjWAwGjf4Ugr4fpqb+XYM0Rs1vjU9i9J6aKRDZ59wCCItb2ngiJyLZsA+X8Z3BtQX+UY
kNhCW0TUWnatAQWy+kXr+OD3+NwTdh9TSbkxFES4JEzni7QNoA6g91MZ+Ft9MEVfomogISCWb7EV
s/kX0l0pF9VUmwp6ec6JcBxHlK1ct2AwudlKRDBtELDnVCRbiJqOvCKcZaxJQZo7wtdUIt31YEch
+nx/i9XWRCVVffMFP7ARxQ+gqMki7Znhw18/RxA291MQMT4RHEjJC8DKFyhbZN359U01GG/D0HLG
6q8xOry4cg9IAW4bkojS6ZZnSN8Zj7YFrIKIhqcpvFbgZMdcJ2D9fP6z4SC6gJiHgIHdsMSNyK9k
yhM0OKfT8IPSIjLqBxZWOGzskSViPct1QAB2nXr+pjWgX/vnZlhinbiAVPnPo1Ugf0Oj4HFQcuqR
se3w3jWhzDaah+iMFGkV0wlkdRqTWYTGfwh+UFf1l8KfHqCSEAiZBukp9/1NDdK6a9pD65c3QlHN
Z2U/HiDEP6MafQza+Ko9ZW4iJ3rH8LV3SvTAw2Q/2Fn9oiJ1n7RraXcvpa2uremsOtbHIzWFO2Zn
5aaPWnK39FT9US4e8gYorsv6Pg8QQIXu2UeS2szrvEg4GLLgS0B3Y3Qxo6rxbGN3jCP9bjUDXYuJ
WFfmx67sDr6hr+Zyr8nyvW6KT6VLLzGPdFy9fptLw1olFmIBuvI73bXVtvf1U1OI58B6NBwoM4oM
zVZPRCUiJYmNjkCpahw3wKI4eZvxLWUx7s6gonoL9UhjvI4G9Fi3NSD45ESQLj6cGHVQ14afAW0f
MVK6NNEsinQf37UdgbXODwEOnHUuszIrfI2kfxfQcS6rc6dQPwwjfyyXn9kY9LNTJpu840HuIZZH
rilWLe/U2k3QroisXJaXtwRyWWM07Ni2f7fIkIPiWV4q83YMCX2SSUXwEwbGovGCXQPdf4fWnxQp
w9llVTzsxobBGfN9OpBsRME1zdgUppgRYuLNQGXOqE7Q+lgT9gxN6HaqjWNo+I8xvYKsTU7p5MUI
rJkUURT7MVvgpg6WrLOpO47NTFQkfgise+Y1LKo1vkLSgFS5sTVaBS+e1iMsbVgegpM+5C7NWdsF
nW5hF1tfyokAZ5CvNdmp+OHdPDrEImWabrbnwCEjmxKbEeY8vOWIvVY9ya1eaRdMJOnNndxrGBEk
VK9wcDWQtfol3VlV3NB4W4JgDgW5mIrG6E2HzKnsUqc+Th1j/pZVo7FF1wkDpcd3btFK7DyC5uIY
Sa0/p5/aBBWC0T7UQYYKJ4+yxxE3wQgVKmuN7GP6dKjL8mup82cECuUumsrvilp3bdxnTnRrVUia
pqKBcav78caLmu86CskPiZW1L6eRcGeZurcBRT611vw6AhE8BkmmLmrmg1B7010+q/nsQ3s2cpHc
VlWKDxjbj5g4Q3iC5tq7RlFKi9ERFe1K092z54+3mQyHdTBb06E5ZPmoL/FM4ulsEXLSufDEMXGY
A+7WLq32VvZDRuhLfU36RjYxqMRqTDwp+R4Y0np+zDGhnmbc7M9KrIcS129HNKfKMC3goVnlfXI3
GX5ABzI+DZHLwMEimIzpOFxjPGw84zwAyHxfNSwo+yXr2ukr/D3+uMk9+9EXOezsUGJDSE6VLqYz
VTKPr6nDwOo23+J8/F4xlmGLbJ/gY9xlBUvRfu6rHXZ6e+/iStwGifutsUkrdb3gpfDkBRzft5HZ
z7nGtrtmL9buxoGI3xbdZCD6jse9TFZe0ya3SCDWDnS0E5P4V0wvwaoXY0dAY4Dezcvfk4m4hEAy
lRIeHYEKiKcxquy+NSx16wBzVIyvd2lC1AE/ykGPWfUwkIKwwkB4jPt6uAAVewELHZ+8anzVSV3f
NEsMhReiR1OjnZMfi6/EMM1rNEzHCQuaChVZINZKatFuTRFhNMQxvZJJjypwkte4Ri9dCFC1tuWO
h86tKfcjH7MgRp8kUdPDVF6NPoKKZVbdfVyYW7MRR46JemObx6hQ9rFofoBGQm7mB9+HOqn2STmz
zECkEFvGDezo+Ox6nyU7EWLBKfFdo55vu9Z+HoQsr351KSTJk1lHHZ7vTZN1Qh6m/XYoWTWhrqzw
UTTcodfay/QpyMj6ZnF6w2i23UmvK7ll6+9uNz2EU/KA3vpWz85nXEMrxL+fU2O09/XAO+rSg2Ll
xlAWv9c6V/eVIO2bOuGELrIHsw9TX63sKsYRQUs/Is3C89OVKMPQbhpz96DK8I7R0bDnUQgaTXuP
JBgEO3v2ngK/iNaiLIf7dojf47Q4aHokdEoc8UNavgxxxMCLWxLL0Cv0bm+/bAs38TDa29j0PwN/
e7LQY1yDER10Bo6sk1P4OQzoOMA0E6qDmICurmcJhgwhiONPFVuCXTh9Cuf0rEOGqHPlfuksiQ4w
2kQIyqntJpLvO1veUkF0cOcYRrjIxYr6PkEfRQ9ETIWFCF146ID64QYztsv4MjHWlTeoVRSAiExT
Qj4FskzUW7fjMB1sO4TLiKNmHZcz2dxu4G2sfCZv2t5Vug43TTZcBiibuVdf7JOBxGeVBDWKZyRn
K+G6N9VtylrioSU8yncZgTtLNxkRpzSHlVqj5fCwZbXvyuB1Rkm1K/uEDGNT3SIwIxXdm99ysljT
zosOMijPyFE/o8X0ViRWJR12rdIg9rCWbXRQnXNHykvJcgnJvrASh0UeaXtk62HbwDCM6HMGI7Ny
mwlbQvAjKK1867Kzszo1Ma9LL8Gcv9FcRfskxv3v+K9jhXtBVKVglIiCNkT35Dbv2dDDxI7J8jAF
CYDSUO7FxnORS3WDtvMhTWnw0onsUm69q+d3X8MxQdSDX28yvE913r+W0RDdpGy7N37CtlOU6U5y
tfqcIMmpqBjuaLNnXl5eU9rmbd0Gey9yzI0E+NpLPR0rm2RW0Ngr3rzxybW/ptF8iXOV7Vi/dSfL
RjvEUSLSot65/iQQydnOAfYRhRf+C2MMh6Oeq2KTVeVjZ8QvVTccfDWRLsj4eNNXCxqP8UxC8AEk
aThlwLwULBfW9c5YpJsvJaPqT1Gv+O622zYmsu+4y8NLblbDWWuFAR2YeDQ4nPRDvSVa4yZfLLdz
XLbAt2trI+LhYUhD55g+IQ2ctwnqcmeQ+RnL37jTJmnNtmWI+ynxt87kP6eZAuQSN2JTk92AQrXc
C2GyuTHjN8qGeaO9uMQYJu/TOmg3MePmVWxRgVT4nVeJmz+kBr7owEaRjdB4ccnasPXK9HuIZhSX
gfGgM+1yXdzwzk2zYYvCnWFjgsI6u59z5VznmLjJYnYf7JzTwI/ni6Ih5KHdrXvluiflirdioFAf
R6/cBEKEn1J9bbofAbX5/SwK/9IacB1kQFIAoocpNYt1Jzo+bvelOz7KHtO5DhjLDaFsr51pfcun
ieCd1Li2Xd+tqfgJeuR47jMd3dZVesAPvjHVQJDdkpgZZmI/FBa+FFC0wr0hoYHxtv+eRq+DC4bD
5G6qVC3JV4MGUSq47dSAnTWoPWlFMM097LBekrt7C3hIpPAc6JKYKqXQAHumtes+JXP1o2g6SmSd
rbNGfvHtsvgunfxk59tuagg3j1ziE2W3d2er3jcGj5eqyc5zbm3wv0bgflyaooDSe5hWXCmPGyBY
5Sho1sZsOpu+ROHUxAY5GMMD9B6UESMIOXtsSQ1EJ4HJ+5s7YTvVPRGhVTLfpkbLGH7y01089Tc2
RsddggWp61J8IjQOrDfGZjOFxjGruv5spfO+6+z0phs/N1D8jya1ERZwEkwcoqrTHKlsnjPXwwVN
SKny9HnoiT6qB+w/7mR8ZWSsTkM+35OpNW36Yf5GtWHgIHnNiHRba4zvgUYKG5ox4rIMA70Y1T5V
CYffZOX3cqlvHI2eo23ibTUk7sVhXB5MHHhJL7MrKR54E3q9r9VWpM6B3dpbApZ062JOR65oMBKj
/bAC7DG+J05uq44Imdk2OAmBrUX2ELfzHWLK/oq5nngGl7czqedvrCtvXQSN77NrHunxOMzC7YS1
a0OB0z5MU3SDhXJT2bb7LWkRAXReSiBQGV5QS3L24WGjZbS2SSp3JqOiW06NFbs2fSWihbfP4pZO
69sm5u8UPCtasqQZEtirXHTlnYgYnbgxWYBZDQCvD6oDW3eWxoKpNtE3xNNz5xpW8cVPiiuoD9AW
AkOxTm6y0UofXfOEMj67+fhiGEl+Y7sBnUUvNlHFZ4GkKGJhrZatZJqRYcaE4AOT3JQ083EuYjZH
HtgGwk5ERpyOWzlfY5xnIGRneQefk6cme0VUA2wiiI4569H+HGpy8bIIpEREeqOd5J/yjPcakw1r
UuLsQnJWoLSy6bTYV2H+E8+pPsnp2rAiPPkeBdfkeylP5pbEeb8szp0D2D+un2Q3udu2IpiYSV3e
+SejZejl2WJf2w6hGz0E/3gg9D2DMiDddLyDHolzQmMnKser42XlPm0NrHtySe2ZjhRx72Mxs7dk
jjmgAt9Kn+2BA3AEEoddbiuLzMlookAhUnGlrOGMLmXe+0W+h4KQXMBePqDFZmo9E+LHGcjgTiuG
X45G3TMSEkbaUitK/GcVSTidI45+G9SXjy+mS0wkroDelvFRLem3pYzMfYWsmU60UejCkuZTREUF
1JOQXaTy6zoiLqrwgktnthIHVSduIhBZqWTkKsFerAukuSvPnY+zLf0b+GfruSiaOxxES7F8Kh1q
p1GzAZnCg1cUYmehJ5jC+Yz3+SWsbftGRHG4Z9OO+cnMXj1boUzPKrwIXjhB+fBJQB+STyWLzSlL
zW3di5tx5MFUVvXReEkU2o3KyPsdc+fhELcc7kIG3GRzH+0zCwJ9WwV3wO4szEk9Enq/nx9kpgly
neVN2KUu9Ij5zVv5nVAvlaSsrYy1WVQISZ0uv0m0B0WH90emPmTgPIfO596F9AiN8OqtL/N6DZvO
ONhj9UOm8Xe3Nj3ouE67BROviIogEbDLSdwm56qCn2MwDbO/ZbmP0AbH66pAfmYaLrGNSFGKEMxQ
6uBuipkuaf+2y+fwMWHxmOAKoCzmyZg9gxIaLoi/BBYoYYdXNiF0dIVHGiX1AALuZQ0L5SEscH4s
w0JSQkuXhOU2J2hM8Ka3dAtADlioxQ3f0oXeTozOTs/hXceCjPHd1Br7tkYeWGCz5BS7NIMz0W22
53AW+DI5Ejqzj2AfM0OpdKMo6jaZ9MTemNwMd9DIKwXbIMjHZg3IsprywGCzu2vKhzAO5p0fx+pg
YgXcGFPxxfGewFiimu7TmxKzwioomG4wV/eToy2L/GueCbptZkC+nh5o+YOjTtjGWD4ChyYQ6wq/
9IPrEduYEGDn9Giik4FrJuzTUPqM4llH0CMjRU7N6TpHGUld2X3ZFnRKY3SKkPPBXJRMuAcC2seJ
ptdB7+eNxC1Z3jpLzGljZfqLk3oGqHPqhy42rjV29VVg89ydc8ZmJnG05GBFT72DU8mr5ns1tiSW
ywAVZokdoLPJhs5n/5x3cXBYRt5jlcDD0+q7P9HbZ35x6IfS2heqOSFWm05JYb2kVpLtaOCnk798
+fgntUAbtENgGva9Hk9WwMLUAkWZLozmjy8fagykCT10GnNkCR2hMWpkAr/zA+VJx8HCJy4pWCP6
KdRhha4XLThWkuW3Pn7/40u70MG14T3z0ln5JryjJx9Ywy6w2rto+dXHvwoZR9e9PxySRdoWK4RD
i7deZTNLKp4Zi+NWk2/ibOfS3/BQXmz1fEFTiAAksU36MEnHt+AAP3wVH19eMLFMJ29RnxVG8uQ2
HYaz3gF4sfwr3wd39L9a6v+OllogWEaW+3fh7uZVv/6f33NWLq/5+3/8221cFO9tqX+i8P3xXX8T
U/u/KU8C4LOVLxFnL6kow3ur/+PfDN/9TQDag6jHbsu2kFr/XU6t/N+kpyRbBVtIX9BY/l1OrSRy
al/aviXNRQUN2u8///1t/L/he/mHsLj95dd/Fhrz1/yspzZ9i4cAFElX8PrYwf2qp45SP9eqMM+F
aZRR3a0rt2/kuVQ9ceRT6+ng7FRavgdjNCebynMzD1RK0EXuU52wc/3hWjjwvpuRUxrPCuCT9zKQ
39X+CCeVla+zK3vje58sc/xkRrs8YyCcgf/0dKQ1DAoLkcLIfnrDYC9rHxsbxt/GtNv2JRZFn26T
FjfTYaw1SVhRuCRv+R6a2jc76hgAZ44IxbmK+uyaGp7ElTUYEXm2paGJGTC7keBD368ZknGEsEPx
oqm6kp8RyL2TLaWL6PpggqYjQuhLLFa/mhjRjJV2wxTZGGCcco353F8SzkIVm/sMqs+7mMa0Xbet
MY3A2ULsi1E9aozo+KwJ74q7likQY6M+uhL5S7W1HXTmty1/WzKZNJShTa5enmR2bL3mvdbRMSLd
Dq53m5mwoyhKkyMA96HZB5F6UAPmYnLKWGiSd2chCZtEBWa8DNJvoh06SbIsJd+tDvscuhKDD9Ec
TKUyMnbnaGSoZjt+8AUieRvvsDbPgJ1smcv1FJNlSdlJalbv57a5Uo47+XfdHLnDM1CDWj6OPO2j
t0SV6i2EkPVmzuPcMi2rsUcmTcMDTuMV54+ypf6KpQbQmyTZ7JJDc2c/EcinwgJaE1t2QWZnsqho
O3R+3pq/VpxSJdR94eBTWVkmFl7UNyXMtbYO3GdIwcGwK/pKj/cUI5mFHDRBCSDEZFqnpuFHhfQv
obLh9hFqCTcgOeVuRjmP0gSwH5acuq2czSRFV8MMSTj2ib7Gv8pKpC/u/Kw2vB+YDGXLWnEe0mo1
ak7SRVWQjxT+jYuetof4aJzz0JETUDZUIGvy3Gavopom4Gfd+e3gMk6FrrFPvKG2V4AaDLw9Zst4
AaMpgsUEJ43YOYL24lJVvfWYqEokeyxAQ32bafzUt4w4RvelwAksDohyPO8U8ESRBGWHgJRSRnEV
78oAS4hSxxkQ7qKvTIgi7ONTOofG5wr1+WPvSvlgNW24NYKYXXOqhjvTncIb7gBADNq2r1Zlgogc
Wb5+z5RIn4ymHejBRbS3xRB/q3sHyIoh7HNuepgnW0Xou5cXe1GNeusCEt/OgCCYtZtFs404ic6q
serbOKxZiRaFvBrpzHgxNsYnGPW094i5zrlbuzeor9O9Dy9iE1qucwpqlR8b1L+PTh0Gm0bbEyQ3
KzkgWSMjIgjtF3Oq0RlEfmxf2lm+q3yYXrs2ay7K6NV92Q3B/dAjCkVVW9xXcA65Hi14XNJE772S
8XifWdWxM0nNo8iBtZx2bnTrZSP/YVY7+3YcrM853PuDrBP6xolbBcsv0y3iTA9kAeftisjQ4NDG
YXpAH0KYJtKBmxAYEx1xaSUPGU9IOifwfcWokm3d+eEdraW777CXbF2bCKi4iL3tPI3IZhvRMvmr
intf8nSJXd3cSj6K+95o5x1bbfuuV4HxKuJp5I8qq5c+rvQdEuyOnZcx7TKXEd2chNmR/pumPQIM
ZdsxBbOtaVXtCFAb5VgBICExf+RmUjw2QIAvFiwARNYWpxNVak7WaDsbn8xqbm8ZrGYtW+bJAQkT
pdVdhBv63u+DHCDMGG6EzN1NCDBmm/cVtgg0eMyce4ks1uw1UmVu887S48Ps1N3OCbDNORBSWBRO
KF3RbDEuyQZ/n+ae3HqtTY5yTnnOmAdy+ICa5a2zRMInhElKY3bRY182DrW+3V7KOgIKzvtzEHFl
H4M8HeEMamOn0sRgzS/lqY6t8cDsy954uRhvjURknFZTsQcA0fG9vrvBR+2+NYNCmj3X8Y0pk2mX
N5WxdQVaqsErnY2MmbF5roOGp9GkyE5V9By02XQbdQQKMbVLdojIxr1ODLI7ylyebC/XPI4yzDYj
GmMsA+OerZd7m+WT9+K1XbLHh2efNUr/W5325l7Mw3gf5GZz4Rq4PJKLJNmnQ0mRbWI8TSrLOWA0
IMOb7IH91KDHKsVc7UzohpuiUaizQ6tAWQzMyXICfXEnJB9g1bpTlDIyijJ72Gmem9sxhPJklmSq
soUKCHMJe/bqLmAkGFr7kTt6ByIpQArG2DRQZnqrp0Z8z8KhudgJbL+KRPtVgZBz75lRvK7SRG2M
fG7Xnod5ykhjtU3mLkH7IOutdDve8Wnqj5FBIjsU1mIH7de6MUxGNnmX+J9ctqXPaeOJqxG43YYD
090PPhU8DGD4VQYDSG5vHqKarUCmOS0qO5p2tZLej0iZ4ZngzHRHplvz4HlQ00wb60mCXGGz4Lw2
xKxC3p1JZ80nJhU50ckn5sBwFPtuuHpGVm0NgB0XiycHZkWSYTIXdsI89uE+UQB3ixg4Qm7O3c42
IpzapVx4raHsWUiEyalvq/YWH0W8ycnz2URxjETdD0huLGc+Dl0Ps2vOBtgApZMtBy5NObGYG1aD
5da2nPnYJUMABYnm29UZyEXmCtvR4s7IVQHDKm/gehc+n+G4aXY6SVioMJZdVwlCzmhAf5vEQ3lm
20MPF5o2W16GRzTL4SbDobxOE1KqSf/QyTbpTc7QxsxuWC52D8ycjLWdIxmbrdI56inWOwN+4SLA
CNZhw2OmlT44ZL+1t7YfjNu4cLr9nKL7W6kpbV/LpQtPTDinBc5aZiLjgpww6iq6B55RHTPPAwcT
eG3zqerKeUd8b3VRWTJku1Qp4bKGGAZB0FrbBreYwLS1YciIozqy8MYeRmsc5huPiwTbt54d/QTg
q4p21JeN3qimGm451DMyxHHol2dHTRnrkFp08S5RPlaXVdH0k41apwmZHJo3neupb+HcKzEXm/+R
Lmj/Xi7NQfvvC9/8DaxxE4eR/s+ff0mJ/gf+fOkpfvrF9qMzue/em+nhve0yvvX36n75L/+7v/lH
l/JXgHFfeHC3/+v+BmgLeUOvxU/9jfX7d/2tv/F+4+0RPqOA37ngNDF/628UUZGe4H/4Qpf2htbj
b3ZR+RuORmH69D7C9cHz/r2/EfyBZDmYsMkFjz7pW/8//Q0dzM/9DYYaqYRUlu3iP3XZQfL7fwKN
x1MzdCW9/LGwiaCOo9bfe830VM8stCe0nZRlxragC+KhC1xmzAfgESjUgfKaEevgKBW7yWWq5jvQ
sVDc74v6dtSdfd8E+TODCIbSg7UpMZugT9UL/sXzQJPXkhFxdMwttGqKyTiynpMjmi+ZqvMdlQBP
F9J9Nl2DmLT55F1bon73btNC9sg1o/zPmRPPuyLhMcRM6Jj0GDiACiMBDNyb2R+63Tizk6xyJhw1
sCyvM/dkT/sYW3kRdf5aZ6o7OKp5ogrW3B/8rKUJKaEnWJBZqtiHbNpZf7IkLYzuXePGPnZ4SjIG
kFuXpoLB3/J0gucFMO21yvkDmmqCvjBRGyyQ9mmsx7PlETNenirfG67N1B6QDpvwSKWxjXsGH86I
3v9LZDXVxncNiufEMdBrCblLF+86+ApnPVgy3ITsfnzlNLvcYtdboJBZMd6dDx1OVS90W4Ys6uuU
2vL3dIGfOuI/d8BLR/9nEj0fEKWw2Np8SvjM0Qr9/AFJJq/py76qiOn2n0xt9euPL5nXIkB0YIaE
U4eAPOuuZseLUuBQ59j942L+6e76J7ZfTNL/8FJ8aUpFIeaRhfqL51cYFqImCE3HwWjYBlbFF8op
Rcq50d2FIn82/OI9Vn/kK/zXV+AXFv9yBVxMTK5nMVCwxBIR++dbZIZVMreRkx1BL7ETBpzHB3vZ
1UQcVFqLZk9mNjUKnrZV1dSISNuh2INEB9WBQRn9ycu/vg4CI/mvF8JVvmtaDjesZ5rL0OJPN21i
0tZS+GVHFXEh8EeqdeuDLpgGvScXmoaX+nrlINHZOkl6HopsxmOHDYjCZD1KQK+4Ct/7sfLXDgfv
3i+z/ccf5QTYQKUQSLqTx3/9ouUvk5SPy2hjcfeU5dEoe7+8eyF3QMx0mBftN/MubqeDTqgfdW9g
YUkcTj4y4zZyqL84FvvyOuQ+jANKciISSqQM32uHylVih151RnnvLFVdXD9nAfHmo2A9ASQK8co6
q5NvuqyQfos2PfU4whkdTt9AZl5YEXMhRPx9NEaN4Rl8tx2JBybzeos74+kvfuLlg/GnEIflJwas
viTukuurSJr4+W0aCV1HpG4SZaAJX6AcpuOO2c0Mz5E3ixvpe1u/wBBgCpWc8GmYJDwTU5TNTsya
ne1kJVnQ9X2OfoF1utnYLGwkmC/A9mL0n3q0h6wPL8C/8SJUPAT8CttekQWvfmVR/nZ1erJTy9wV
dvdal+N8aAzkT6VZbCmF13GoMIsEf/XE4HD65ce2TdNzXWW6Pl/dX+6XzGpdPIQSu3DjP5V+N3DJ
52sTZN/g3Hf7+kcBbawQlrEd2RsAXbYxtW3dNmTI32KZROBN0++sc4QPl794S/7Za7MsWwg4vwR4
/IpHoG/IpG6wMtfTwWxS9zRn5ecSFdimbp0nAgHgczOe+DgOyDqw2bahWQ/Z6Eiip9ZDvyWVitu8
E19bN/qm5indgnO852MJTa6vSbnXUEasuflhK9NbFeJp9qeTXZw9z76rQ6s5GGIwtyWmmQ3KnrsW
qfzGCOkjMKqfkOx/jZkS3v7rH9v6x0eYjSrcsnzLcXwXyc3Pn0Q0LEMcOlVynB0CBtgY39Hi+nDT
NBkWMxi9Wm5UofcDAws/4BczdRuWmeghyVV+IL89Wf3FS/rlXFGQtkwmtZZJKWNbjNt+fkkqNgar
Z3hxjAKfe9Wcr8xI1b7Ji2MBm+IYaS89hL15Jhzb3mi3ucQu29M2t/7qlSy34Z9u049XYtNPKOW5
JlyzXz6vCbJSozG4TXUcAKT73kawMhbf/i5OhmENmhoBUBSeZsQVLMg2xKlVB51XRJ4M4DWldp8z
T7CJxWuws4W9LYGg/eurJZcx8z+8RumQO8PJx9NkuZp/euJ3zH4bpxx5lLT2xYfjBe8rZSdevhjC
a79iSppDMz+7cR0cquib2zPEhMhkXuw4v1BQfocXFK+8CjKfnzyOFmL8ZoDi5uV3wsjCTRCj0C19
VWy9Oe/hcRvPXRfV63ISLQkeVHvEmm0Mt/rLq//LsbBcfcv3ONMth7gd89c7sp+sNK5BTxxNNZH2
oHGR1f10jj0v3OgWPLzUWJEEWikNVBRHDcD3gBC9k92WCCdcGFkFgTWJ8Rf3jP1LtbG8MMaSXHDp
sYc0vV8+oD1LwXIOCKIZEn/vanQXjEgTzvrpyTYxD4wJvvY4nR88pjrLBWQWx9edwjAlWAXPsEdW
DZrVTTviNyRklRm+dI9KTMwesnY3o1MimTW7mkjFdi6jRZR9nrXycC/D1u2e5LKG7ubEeCXOmrVm
3yLQ1d/H9GOaa3WMJ7qbAXbUUNr5fQePcDeVLOQxyiAzEBA5/XJobiJPfw+ASZzTrrsUIkVQ1PM+
6hTeYKVfgWPfMmvmUuPsjbKDT7oiczp/z6gSY1mJ5jqI4YMHvJD7f/2xdv/JQ8Dmw0wePR0Sq55f
tiuUq8EAB9M4KMqPwwCPPKuZv84zP3jW2c6dzPv7wGce4QV9ga3Uy3bgU6qdY2FCtEKxR84r4eyT
IUps08aOcsTI5JZMPbl0TVm8l1LVOzT/nwI2DAfuZ28d+nAjBWUmmJohPnpasRxPA581fHWFEK2+
VMETUBNsyeIG1Fi2a2b/M7mnDiN9AYWyCILj1MvyNLdk5P0/ws6rR1Kgy7a/CAkbwGt6W972C6pq
g7cRQMCvn0X2SPNNS3fuQ6fKZmeRQJw4Z++1ExDUBTQ/aqfl/qDPwMDXKPD+jNIH6UfjAUs1NAdh
4g8Z0ZbbXMtfiWSqXMA+7wL2Cw5hAbEM44PKGWimBoPrOOqQSbbqYAVwGhthDJsRf58XI6KriJ3h
FatV20HlNers5M4abbEX/h1t/r9r33/WSy6CwOT8N9m5UauKf98gM6xULQuOEsgr4l0qeZ8TgIR4
pEcHQ/hFRuphPTLjbQO0qiCyXojYBV0V1I+JZ6EM8m30XHWxdnISY1Bnqe3/fQrd7s7/+84YmKzj
1Bt2wOO/m4KUZrwTGRKNylILt+PwXEYxZH2TtR1DxWrkMkPTD1sgogFDfEIB867+MaWUyf7EbKPG
Y+vOPvLmmQ3Y/+fV0S/4574dmL4f2GwdPChPC3vqP+/bEy1d6WqMeEFnu+TYEUgS95jlMj/fRXYT
r3EtTWfDVdO5KlMHSeCBAFt79XfRS1Dl/t8vyPm7o//ngDk4AaDKspXipf1TlRY0d+0BZvVBO4W9
8RyZP5V6YcIFx2qojA++tcP0Wl2I8kr2ZfM7LOzmy6k/EUiYdP+c7mePbsIwkvIwwiY+u/Vvypn+
HPljhe9XFLskdR4A5+rtmLSEpHNbJEGFqwIDr7MeUPL0cB+GRG0HCMEPnU8UD5bW5shbec20/FU3
dXYVWd0cpCJDxUazK2NAQT5HcpfEcbCew4ERZZd+d1mSXLRHqyuvOwJzMqpgLxQnJ/MfeiqMUxLy
Ogf0gtINfprgW0H30Tk7uY4OD0wtz33BU+F0lDsPz9kqM+OnUMzBEVnviKB98eBEZXpqsmhc09PU
e+Ynf3i75bpF3bcDXPDLIXR6WxRkPw0lgsHFxlOBXDiYjgmWNfDOdZxaGz9xsxc7+ORgJ1enGp8i
k2azP+Ioi1WerwUbaBa5wMLUDNIoouUML7zY9RI9YFh1m5RMFXsT2E13ZkH9ASxufnQ0VgufloQ3
TyCBx8QjM4LOBZr6dG/VxadvGfqcMrdZjQtemG0TmYyD+1mi6aHWIw+LKUCDU+iK5V6fS1x8q5bV
l4wBwYpFUADpTFGyr7tIfMw2ukd73yXDdFSl/Qeylf3UF9mXP08jfaDJ2AcQmtByLWuICPZIgN3N
BzfBu9IywivGyaMcVXRXLCpkVSE1yfTIOxkMOzvMbHThoEO7JAKU6Ycj2DHdrl1EHw+NXWK8dom3
sF1rz+7G3isGQSyivXGc3QzWMVFrMKr9t9hiWDI11Z0cNVYG4WA/JPoR+Kz4DBSt1Cyu6huzdiPG
4GfiYvyB9pJf6AEtAJ0CSx1aoRe2zUQcIPniNyfIWEZNMCjRHuukqtVRdOOv0cdHEhvCQvzewFqC
b7SROLxoXlxdT8bMsLBWabhk4TS+ujNGdoqqeCPmfjO0llpJ9pBbpqOwCRpxdkOyptJRMuqR/t52
u6uZMbfOBQEBRLYDTa2MjWWpHDMBrXy3KfVBpO6j7QxLzpSmTu3Rus01bIlM48EpojKGlN0+zP3y
Xwj/4he1+Wi21jkZ2DYqBIG3orurIugZPREDVolJS/g+HmdrzxbHPtZw1TdRR2yrgdmi6TxqRL+3
t53vaFi7OSAvt3iPrAr1o8QLmg9h+lAwqFjNkuXLCd5q5H2PnWWgAcvhCUe1OVxDa7LeyEZBJGa/
2kas3+xF1OdKPBs2BRMmzcReMYSwd7WQ+zyKowvSdvZjAZ42p2Vfq5+HahJXaqAmKyNMgd6MIdq9
J80mvprlz8EEajC7kbfReYhQdnnRqQzvwUEHC+CRhFhMBWvBLnmXO4TLDkncbsIEuEIDCsBJ4jt7
+ikQOk8o3K/5MBsrN6vLdeciVzSyyruYcMnYDFrxPp2HF5dZRIIb/zIwC9iaBkt5aOIHkujBYPBc
BktfIzGqrU3W26OhmcwvfzgYjnFvDUG3dbNevwWNyrEzza+5ZV+oHwkpKqvuPrB5cTlSuPdEzW9I
q0P8OKF1nQNEKTi8jzjAvX05zs7bwtKG+JoM58Fhl8tqmCZEP3BZ7RrpVRfhkDvlp7n7Xtkx8z0n
q86THTvr2pDmZ0sU4yqDnSAxfO3ZunOcAvoTFoq8NEeoaFn2Ih0LftajM6BBdMFzZQoXlPCfOjh7
z8LAD99NmX22vOwHjEEUm1yulJJ3k59uKTTY+rfzh9tx62kJWQIkQmsi+l0OdA3YNf6y61buWs/p
j440hnuAPxzCMnwccnDhgY91jm02O5wqPhD4Zm2qyYWZUx08P3kpR93dm3XNgATaBvtx5pj5ePWj
e97K4miNgIPI0aXby/Qb1zrmQwa2d7RJPiwKmdJT8jQmaXItq+IM7Gw/F+2jl3AN1p2DuDf0NPd6
Oay7TMpTMeIUS/u9041fVe2+KXyq1zxr7A1BO+0Oef4pzbNVQ2f87vasWkJfMdMg2uZ67LY425Od
a/1wdce9avRAjxaMQydySIbKbK6zxN7pLMhF8BXkfpSnxg5POKc5xfHfrwIyAhn2nucs6x7hNJA/
LUEaWpEF/2p47kqR7YrYIQYu7MRusjLcOrXAbtVZ9wntcL8P+jVTiuJE0tYM974j3jKszUMcoxI0
zHFrjAXlNwoZ1EQFYzZgrB5N16h28XdX7XQd6+4V5CE1tDN8FP2XQg2yZseCDirI73SCcyTreINT
mJFj6QmAK0W3434BrKDI8MdX2X3deZdKiOyCrKejXGMoFjlIlbH8s6qxCLZljUwByaxrnY0Q9o3Z
dsfMqLdjVQYXOUBzdPyD2y5Wpbk4Av39mEPfuiS+WcP+PhHQ1m4JXWMGF7JGN2Gt2Eb26hBW+bkJ
XsKE3UM4qVNpSIIHUpZb0xQesICA3FCl/e3QDDhvyr47m2LxdBEcEiW2taqmxjmAZYhXY+5bOEeD
Vxg3GNuS6hq6yWkuaXL1WdODQsHInkfTeR6JajSAeZtQydmFe4gtun5di1jfE7YYQpmAWjb8kYp8
BAQjT4XbJaQQMkMhYKHdFCQmoEPLT530sP3pGVRJNh9dUJ17nxnOimlKsgvKGjW/OTZHJqpvQTr+
GI13XQpCGVJIAf20boPIe86XgQf38SNXQbBKQypDr4tem3HdobWtfP8gkbav7di1Lna5DYL0Oe1p
M3LJSRbdFP4SllTGOvPeGZu9yNWXiVlTsxLrqbw36H+v2PnRdoLhA/R2NwWwADToukmKt3ic4SxL
6OuI2R/9lszYEoOyUIaBBR7wICqLXa+aOybpjGmonXad5a4z13umpMZ2JMZLD5EmBg21m4a5pw1T
fE/bqOq/G4JmybKgLy6dz9iHk6Cj4hC4+UtHa2RFwsZHP8IgGFgGjiMKcmbsGHDQD8N/nIjvQCaE
syk/dybhq+Xs7/MUdJ45Zy23typc6UXPxVQAbL9tpjjttqbGlD+YJA29j3iaWU9zuBwFS3Ma2y/j
/GEDx9nmMbEGrlMPAJOIRdB+qbZjO/1qRgdaWyF+kQb2lo1dwsBNYqw1sp0RUE7gmd7B/SSwxvxM
wQG2yJ22RSfxuHnc39Gir0Ycn4mtLwC5DAKnjA9XLcjE6Yu9PZr2lmwxyXa70MegsvHS5VgrwCyR
u+fI14QNHGUFuWKU7cNg1Js4ab4tAa5EIPYhF2egAZNch4qWXSb2mQP2QbZJue2ykHgJAViSwd1M
cECmjXvCkELMjWuMWitUDoSNoXZfIeplRl/CN4vAPwwKB4wqSN6YLTBLdP5XrF73DjIrgHIT4gHN
xgk5JbxKmkFhY38RPHhtJ6NYK2xonVH8tLEMh/FlEgR3VBNEMIt49hWV2x3+SsVy3ZnrJPomG+lJ
+OVzI7oDBuRXRb+BuE6aHG3IJt1FtJ7D6atK8xDG3PjIUkUXhxyKXXv2M0f6UpJjMM+4TxWeCXqJ
1oacHrYmRngUeWxtfsi6rB7LIDwk3Ao2IgcklC3dQHOwh33XJM9NBz96irzuygiQS6LVxmaaux8U
RyzZg5dvRBK+itRk6bSqPWBLQA/Lw7AEpiO2wgYK/BQDIp/evnH7kdunfx+WEC2kU8uydvtwjIYt
rLOv28+JcmQdu/1gyPjwv3/m9vnUmulyFzrfPvv7gxAtiMDQ5uXvp//xXy1PPeZBTOJZEhHVYGAU
r8ds37Qlb8X/fmZbNfa8/c+nnaS9oRFPKMTyZ9xe5+2jv7/59z/7j2eJQ/sZAgF2SPR82A+W42EC
K6OQz2A0LK/l9uv/vL7/eMp/fuafA/fvofn7PMvTxn31GkqaUVN8xdjPfFaZ5dGTcrhnKnwYMtQB
o6+/QoKvqFV7tIGxiwk3mU9G5+MqHOjs4w3E4sMd7ZZ7Aq9oGB+cgAI/K8ePMkHskadfQ14RZkUb
VDaeibF/17k54WEqeRuVFpzqfbA1Va5WKTkHW0sP73FShVcfcltrjhFW/QRlERNinFEYn6q8kSvL
GR7MOe8orQzEhFFykkFTXWpm74LQbhGU5YMTHrUIclyMbMHYgCRbFCvWStjmH5mE8VNmfncjlh87
T4MDQisgVaGrd8FxrqjPDT1/kQP2mOtki19mbZmNXgmMmy3dvo0TcDcluOaKNXk8FhY0xG40ASw7
j920zCEiGKSBvihwc01amId6mP010eVspQLV76Hm7hNXYFQr4EIhJvY9LCzSxaoTGA84LdsNf/Wm
coZiNTY+A3LnEHsGubvbjh3bOq7daN0a4IBaOFtb0oSZbvY4d10YAuZzSqt7083+z2DoiZVxQty0
icK1ehScOisf0Rc1m+1wNBTkDctrWvifxBkTMHBFOOGsfdtI97rquyuNCeqeAXZNadyVug3vjeDY
luOVvsaXaQ372uzJHcYeUkr2QclI+puvXjMnCi5JWO7SjqPnhNNnY4UPeKPUvsssOrmlsRtGhSps
7DqoiFlKjzZ/bLBPr4ii9g86mh7cghuqW8RnYKS7AZneWHkFJNyROZbzbg+wKsRAIdL6ec2rpZ3u
ZPLSsaO+D8CyxO2db0Yg4ybHg4IBcEPXQbuPSlefYmTMep4yfjeEgkb3NW10hMDafCXChoDI2UgP
M4jrpGqZ5AgyGHIkSBa9h8gaydrqGmAPU3cMeloeCZPMCVCTT/blquxZAyejB6Zsgl+71YvCQGZp
TBa575hIN94cp4fGSn8Bzax2JbF9EcHUez0taEUlgrsEjwjpXOzNsyXt2k8jQFjNA3+avJZMEyrm
yndGBkgn9X/LAoGLEcE5sVNEeZnn9Yc+ybZYg6sG31hk4BElLuVopRpvOidW0MbZs69/uaY0j/xS
slIaFGi5sAVq8WOA7HDucFbOz7iiigPsIxr4jrxOwRr9fredMRvihpy/PJdKskrH+6KKXvLY/cUU
ye18wHz+guM1TuS48iLLIjoMfmAAMkyXaBOMs2GEeLyaw2bLYvehe7jXwULmwo8KdVu1904G74HO
EWi7PL8QKbZNuiVNwvNZiDsyEKa2O9tujSRw/g5MWmeVtXVKRAwdfvIdYZbvICMxPsGFYd10X6TM
H5fxwNSPiLx9ke6cVL7kMr543rfpIGejy/PQzehakhLIoL8QDYsJgoppooEGi3cPLXhaF7CKeWsb
69C23g/gx9w0XBB0lodq3MfGvLZHHJZOoz6gRp6Vb2EBc+ZfZraYo6Znuxn36Z8+iq01yJXTgJJ8
K3zrDyfguB51QQ2RuW+Wj6mIOh+Hroth2fCnXYiendA01LWOzQmIFCUpyCV1aPCzTU7AlJKgCCS4
3Bbf1BhaxekZwsNpFgW4IYXRaBk+xzYZmlVWgzGHmYMdgJCTt9B0Vo1dNSdgM9k+zawrPu89GuuT
7YZ0Ud3h6E3piwEEeM1MMd74LebewHDLfQddc9yKmngYZErzpsrsem2Ujr9FfPmS0bZAZP2nNILH
QJmcaJGr1+SVbdMnWbbtrmgl18hUPJZ5eZ0829wyLHB865dyHHsrlbqUcfseTjBKsoXB0Y/lS0NO
G1l9GL7hSyPQipTYajSz4A6LnV/P1DMk7XYuzQRLbXGatEi+ZP2AYg3FvXmXmnCwGsl0whm/ImQT
wIhIO5n6idH1HL9lufvbbqeIBHfq23kWmM8oKQC2+k+OSnY+wVwaWoDX+s5FcgUknfEt4bOvRv/D
6Co2LGCJrvg72pXnvfkWSTktpFSzJUk7IhEJL2AsjQezTcmns3AL5wvtavYhJ/vMzpKo6/dGFbwl
Cy29NctPQaHXKqjrNqGNaFhol41avMBCPFgRdDTJFYrMGdWLsaT01C5kzJH9bMmctM70wcyGjSgw
RKZ99JW4ibnKHeLY+qIm7dr7QbBhtgvxQBDWsacp+jFYKj3nof1boN7HbJGQSMgmMY3CtWwyAkSW
dKMg5cwkzQsSsV21KwR5zWHxO1TsN4J0goXdy2o3+CdgSfhh8UpuKPNbospWeZpPl3Gh+lljDRW3
VU+2oKfRusWL7HeGMBwy0TAHoZHuabF3xyKzrXOXLFs8Ke2TqtVLE7KvDwAPk9bn4SEWyK1Tl4qf
pepkSsC9WYps2OhSeB+VvzHMoTh4Kv4T4dNFqOLvKUW4LY9MtnEosYlQC5qGbuJq6VCNLlr4sGbh
NJPprLPyUMfDEbsBEfJA7cyjwEW/qXKEeNAGX3Gh5mtCgtG9p/rBdieQcqRnSwdKVW3SzeP2PQK/
gsifk2vl4F5MwGQsadwiVFuvxImKcWgzLBepGUbFlv8Rpz1E4zBO6bfhawriQ54lJQcWrXBvYeYO
JtziwFEJOfPogNCsQBCLipsx3aWNf1dp4W7ISQy2md1gKw/ypwwf8763mmkDyWGuneoXffGiBcaN
zKLBuF6k79Ca33sX5gseUoojqz0bC+iqao7RTBBmiwnZw2R/D91h1cKJPXMR/fLqOGAukjunqSK6
s3XsO2MsE+hJBHWRxfkRW+kuOMUgKg7sdmjUyeZHKTWWlrpZAsyyu9YXxy6LydZhgLmTPuBwQXx9
kB1UM2SnDRs3IE+lCV0NatSUlOFhMqcnHe1Rzxlb2XV7kXUD2xm4NOkP0B0AG7ZpM3F4rL5ZwWF5
KlU4bDqnb9ZF47614QhPSL61CePsNhHvUKFsNOf3vRsBdrTV1UwoSdxSXV03PJux8wDEgSMwkmyn
knvB5U8+oLjLvIEcJK+NgLrT75TyPeqF5s7mw0Fy4XZolsaW/RjnCIJwpeetJxGtkX88nKz4Umv1
wpwgWwdGWAKhyp5m60F1WMxcC8VTS+AHyuxoA3mmXvVAfGaju6APdLeDJkXND2FBeaK9i8wmuXrl
+NRbA73Pmn4kk3fLuNcqfC6lUKcbaoDWLU3pKiWqO2vopvz9Yj8wXu8QB9l+zWCJaIJVaRgNS2zj
vMY2M6o+xiQnZWYzkQGLoeaa/Gm3JtwC9GV2EER313Nonm4Pfmxgj0gonZZsrNuDiOZ6k/jQuL3e
JD5pecCof/Jn0zkA4CXRol+yTcHSwBy2T2NhUCwqgl7UKNPzKF5VmjAnMIr5E3XuNnd6/2DloT41
ukOB5tSXW5Ly7cFY4lJuH7FcCbYObrC+fQ0Wqqfb7JTbWXe6xVCny0d4+BmiWmOs9jUYXneJl79F
zhPhxV/4P587PeaYKSZDA1aN05+9PgOthVuSzo8iQXKhv1cp+wdM1Bj8VyqI3+28iLD7bqeswbIN
TexUOYnke8uHt/8+pfsmwQfCiRfjiZZ1Vq7CaoYVPBvPbg9vQH4yaMYhvHz/9kNao3jTNjTr2Ym4
QStpADfNF+hn5a0FGd6r2DebbWF1jNGrBGucSzcC7Txo+cQDXpBW66rF6AHzuF9XWHsg+1BWcAZg
fDaXh1yW0GvuyN6pT6TE8+fMIDXTJkqPYeRPe9pBh7/fXPbvvJEMCvX3jCmTGRi5J6dWOSRfq5K/
hGH349807GUTmrFUbDRtq9UtkX5KSXErcfqh9r3LRIkGtSFviyoO+GpM2IVeHoCoIJlhXK4OXQbT
SU32CdPDsBqNwP4kAkIdgzQ/oOWGqZbHX61oja1Tcf4qVe76CejF7YF+9sbqfUrlsfXXE7BuOhow
i2/fvH1ULJ92QcMkRYUgHnqGnolBvIGz9Nb8Qb/JomGU00LdXTo4dtJQXL7WwplopUFyzadP7oCg
dlYIoBDRDAVcJ99GLgCIHm7fn7jmy/MwPhbBOY/MN8ChTDOjgS6v+Tazr10hWX2wtfNu2dabRzLX
WkEnhHL9FKW4e2YN4tXuj9TEv2vMdPGP2Os/oCh7qPp4aq+q7n1jfESB+SbhUCPXedWCCsQni3cg
axPyjdoY7bfvul+ILx91R4hy2Jh6jWbpiAfubNDkXwcjLXPbBnoEtY14Z2cJgYYGOZSUjNyVauiG
0wW4E5u65Uv/8yDpRzF0INC8mtTq9vXCb9u9kbFnX773z4+mxXLy3Z7y9m2zV/620+77Pz83hAP6
+tsXbz83Sy+Ahuxe67xkKlSVkJInp1gzavgDm+BKLDKt9jD9gFuabjq6TWWzBB9QAax8PKunoTM3
AX7PLArOXW8gOy1gUML5WzMXfDRw+0WdAJ0D6lG2joJ8xBtSAtxOh+jJdZZJmGfs4jxkDwvgxnP4
lgwYbQwpQGmtGv+ZS84y//TgUu4bmLCVHrde3V0tbh4X4Z/cEYNRkJPUGA7ZE1A+8tEmipuqzrMT
uS1nLQlC9Qi/WXdL7y4uKuYYjfpukXnuaySfQCaIkqtt+BLtC9t+n5qu3Xse/GBPmTsbjfKmJA1x
K3rr2cpajSkxpuiOWIsDaoyJ5XrviDunIyMgaeWDJjeilSaBSJF97LwEenAAOD4L9CFhy0KpiOI6
QWS+pxPJXl9Zf3zyn7D3ThusP8M6c7KPRte0aNwZ4128nsZ30yLiHH7ol5UWamcL8VMWwdUX8hHo
woNQ8S/Xw5ZONNAmjkHUJsPrmNt7M5ceYA94MybF7yT3yguGI9vZ1xKLGbNhBnVWOf2qZfDW2k68
a5dBgKz9O66O1zRM0BtYsVqVTrALVAI2aPzgbs+fWB9dx2YvkSQvBN48+B4iJ+b9cwGxtsy5ztTY
4Cwnvjbx536P5Ou38Yt91njJAvFiiRgQe0ocF96JFxwn6uSRHbgmwychKsD/09QjmMEZMIlEttY5
J+aYZYgPUXag+vL5GS8awznb2lvluyPcn35FksMSQoSjNZ22ixZaMY3VPq/HidJFS0WKR88QCQ97
s0+78oFWL1Uum3Mn2Y6Gfehlf6n0XONsA3truMPaNdMHw7F++E7yMMbDQ4YYwCvYUI5uArA2IgNj
DFta1zmxxOYWGhY7zW2bi/PUQBRzGF7lKElsr2efbOuX2GIITGTlL8OZbboLxrlqJcKk/qpL/elC
51klzvhAltdjJ+hVKO/JHIf3pBg+qiQB7qQPGT17L2vgj0zlj8BHfwb5cuUYXBbuWF/qqvri3c9x
h8SPAJJ/UmuRq1wlR3vKL9zoTeZKv4SsL70Yf2vL/d0zkucG/aULBG3SA3ie9g9zVXawYCTueWFf
/HL6LmXwB6wNBbGHaaYzuTqtB0f+QgPzPVjih/2iepnR3uFGiff+52QKjn7yWxNZzzzJG9eQ8sht
dz7zeWkF2Mws5PA2hbZmT5QhFsCT2BFAN7W4GxG4f3JeptvMJCySgpssY/NNBSLZZOiE6cObuEx5
HvQiBKdYgHugDJydoHu2AlwPkmkirZNy7UVAydHqLDJAn1oP2rhZ2cxu8QsU9nxxfIchPS88l4Ac
ga29ZK1qSGWvGPW356RXn6owK0b/72mQ5zCmyJG0oAH4QwSFGVxx3jUrZXj3iXbavVXZtEFJ5NVo
yK1qDDejpe+cAfoNAoNs6vP90LUXoRlssLm+T2KbyFmicLANue1rR5NXxN4F7yEnzHLPsj0yvaLk
aJLkC4MhprXm/hxNZDh21m6mwEo2dtxT+5r9SyCzp1GOK4IELN0sKRU1ExCD1i9OHu5WnICAkGn/
le3B6IIDV+miEz7iDn3sHeMrCoMnjjDZcpq1fXiYYm49JYbQiewN4paMXt0T23SqY+9Q23S+RntL
IPYbDSbHN/8gfq7AR+xCP3+qa/z1an5vRrjIoVWcgFReQNj3K4O3Z/DQP1o0sKz0J8KQvHAenQXo
4Kvw2/JMuU4HgjKS0dlJIBKx4Q3rpkrlvnJqVK4SKclXjJaObPDoxzyaw9bidRRclYnx4AH9zE1C
VFrmlb3zTWviPHv4lNyo+Qku/t2lr5M1UrDL+N30yNA6ETG78j0CxORbkopXphY00XC/r8DK/1Y1
qYmDFTxixdz37WdkEhPOLuvOLI1rZkF/SsM3HTMKZVKIIA4suAeyI6rejI7Vtg6bn3ECMoLab4lb
aXdDEFk7SWN/PYVsT135wTDJXY8ZCAGsCti8hgFdm21SPejpaNvDr0ixf8n7+aETkKejpDQ3yGZo
lld/TNqiLK7DI+xQLkrUBBNhzmyTX2b500ixHfV5x9mi1NmCuLFick//qHwuOwvjWIuorU4IXoNu
tc6gV06xn17TsHuPK+JuYDAQz0I3dcUs+dtiKHDA/QQwoiS4JuFe4hoMIhAmlBsDp9tmNjieGWRo
1KC0QGfbudQzfVawCu1mSMy7cJHRm010igPvLtDCfW4nyIg5Sr0aeYWFGo/IvYw5hdjyV6L7WdpL
UIp/RhQ153aWHOIRr0gfkWjex+3BYSO29XMyw8EcWyTkIF+vBftLwjctxs/yT26NhyJE9pTm0GQJ
uW82PlrG1dwhrSJ2Up1SiOY7HTTtGmr7SxQUzbPKcloorhz2lJspxmUgx57K03PlTY8t87xL6Cr/
ItLW3uEtIQW29eqLVYYNwAb7GtrFdzz48yXCR3HUzMTG0G+hq/AQ1Knaaou3F++eONmL72TSxbnW
tMjBDFTQztkg5vnSWVpizrqiD3eLDXMqSutA/+xeZKjnbg9BD2DALjdl64EN8PzplEoHTRBt/ViM
wIHJ771axLgjR5D0x1hK7m4P1oRyzwhRmrvzQ8DgHmzduLgSEX0Cyw4vC6F3VwiNszADYzyg+rXb
2r1oFkN4WT1kv1rD8u6l+UytOjz7gKDM+TnwctIJTc8+i74mP1cx/RqAs7woS5cgRWaqxCyz90HG
KRcrz3h06te4r+GiLZ+I2Jp21jLDrw0wqK4Hwdbm8tq4NoruXMr5LpkT1lVBNdOYoORCxeERduVe
kgEAkavSvWN34lLMOKusLj0IJnRr0cp5bSaIf/zIuQt9jWyuJ4JO5NgiCjrBa9cf3e082mpvkzC2
UhnJB+MAm2wKDYbrpeLZgDi4c82UfzLpuajwTgf70WmmZ55lA96B9JSWSXcGAtUdoO8QZESK5Ch4
zj20X+sSTyxxxHMhZrQNMtVybeDM69kyJGDwpt48RINzNEIsRgnlRAHj49zrgQWLbKiwfVKzk9AI
tKCL0zPHRMcQYzbIMfP6TQCNgvsWyjvkMWrDZUZ4vYoOhs5mTtJ2QjC6VS0rUyr5ZceMd4JDtm8E
jXijoa8opQo244D6AvEAJkqAAymCSulIakVyiAv3AYrv0aLxRwVlwGSz3wKTvcfN0Ns3ZBubMYCM
mZ3f6PT481hAt26QbS03ngil7K6xbv1rkuliP6vuvpndyyyJlNJ+95nDPgrd0UVLCkw/XuQtNbEV
suRAoNdh6xrl56LCfEwRSCy85g4z99/uNN3NQwVAf1hgJOBEaxmTRUsN59QsmxWmltQ3tl4Xp9ug
nOKFXfcnj8buoOjmIXHSd34WnZd/s8fqm/ng0tuwfU8QiTHWTLoRQGpkvzRTOt0Ho8Huk/u/A8tX
T8kn7LenWhorbcURQpYchddE8lpKmeIyOwNWy63arYH4IYBag6sj60L1CwE5/i4yuJGhM9EamOr5
mqU/i8oLSYataKAKST5NNzVkBSHDJAmbcCrhXfMKbo7fYcmOQ5pgXX6i8Qog3ckgSpLrwh3UZEYm
3nHJZA8qHj9aoE1W0veHKmbDNo/ZJcyIuhhK9zzpfrFMQ2AIKZmEBQoyzp2YakYlB0ezs85KEztk
Ge/sdoxODnwBFC2FenIsUAvurygPE2pwFNfEVdPTzJKH3huMY8RMWsXEZjPTx6eUWGeZ6WBTBzEC
rGIoYUgwPOIcN7e9Q2t4DvP2PClr11YsGJMOjknfdEcT81XmuQx7hvmxsIqHpC3FgaRT2Ku+lV4q
rzEIEfPvWQ9fTd18cgnBMzfQegZzFx59KyabhE6ebddvNlOovejVNziR8dR76ROq4sVtoi9TBru9
hz2TYqlayWp86wi8nMWI6oSZhxY0ZwWRkglJH2uRMSGZ5x/t0PW0Fb2LNLEPuA07KqIb0SUBIcVK
mZ04v1J6ec2DR6iFbnvMP36D+7xyj/2MlCZ+rJrBxT/unQPAkR6iZaYS3nuBIsLxhgCHyYChu3K/
rdkydlUe0ENnIrFNNfCuUH3frPG3I1ZWatjm6X2CMSmS2ELn18Y7mODPV03gnyWHFjJKLTe1S4kI
6icmB9bwUJjj/kQhQh+YJkXgksEZeo8DgZHrm4XiZvYzR+WdBSf4OvJ0v4LfNh8gZei7Bt7WYrTo
VIdCM8TTCqYAsXdFDTIkEgVU0oa86VHKZhohgh3s/VGEe2wYVAVZQIykrDdhCzHMrbKrbzI3aQXC
kZzs2BBx3LUOpcPvghdQ7e5mzTRj4zueyhf2+szM5uTwX9SdyXLcSJel36X2+M0xA4uuRQAxM0iK
pCiSG5ioAfMMOIan78+hrMyusqo262WbpSEjKIoMRQCO6/ee8x1mL9dczyk2cdPU+WcyxeKkOzSD
+1Xf53b6WVmIWJG0kMylvPa6tA7TxAC3KpEwRVwBJESw71yH6pjsFdkSuBIoAQzgmDSR6WmWjWfh
w2wmbN7IRvf1AiE8YsDpVZjnYve9oBkXsMN8gbIpiZJvQLy30bkwecfRRV1KjFa7Hgfs6KCZTYsX
q5351TlWY3omJ6uRj6NJxUUOkmSUhVoy6pp970fjbvtON2dDuy2pud2WQWxF75mMXuJhYaVjhoR8
jd3uSCDo5Gu/TUnaTtlC/ZQrE5ocA3WHNQSdFSQXjd4VNMwWh06f5Y96Qy/OmCpzp3v8jrzNwiRB
CjEZpJpl8i61ze+uznpEotZ9nVBRCyDCscE6nzA/Rs7ItWA/aJPFh2TYTy0nycKr8nrthegDHzLL
8j6M7MUIRuRulfJhWxCqkyWjMNJQmfV9qN4ZhpGw1T2Ku36GVD2j8CCn9+giLjTLwgtHPfnc7idr
q4J5q/OSPUrD/gGAGkWtz1/Z2nediSaIb52pJedKviUrn51ea6BT6wo7NCIUoJUqlerB0s3q6DRz
ec18MKkdBoJ+HOZDmbDJ9QzKea+YtK9OMsyXSbdOrRD3a+/0t64dh1vNzJ2ImOLs5tV8VjWwU0zt
I/E7bBwW632MJ+tRUkaK2egw/BV7zTTkYz6oCc8aMmurwmmas1M1Ou99DEV7O2hy/EgSLb4sWmPv
yUu70+JRAKBZkFfrbEKuQMq/JZOGfJZ4wNsyi/QUrTjBWUefGLbL42qIp8YenANriX01x+iKGIV6
CL5nwxb/1Hrth1/oRtD2+peEmItwWKDuOdwk1UklFNYhGa03TZEGs0G9f7TXLvaCM80ijNuiCcq/
8m72ie0b/KPa8y/z4O4QOInz4J3ctvCPNPlJREffB4xdhMUkujNMdCK8lOxWH6UZwLL6wyagMCBj
njJhUjs1ozPifc8AZqgZ/XEhxqRPpW+ZRAmau7gZqB+/2DlBh7DJCncNO9w9femiNu1SzqVJu6+p
ZJA4UDQVTv5sDXaFDOcXDjsvdEwE2Dq79R1gbWJ12mYJ6g4Q/+S8Do3XsQ2iXIpR91R9+9pRGQft
zBq0LUS0V8Db+qZPxA234wh4HRf751qp3ejosvdPyUdqufpd5hLM7ilu2107g8xGGXEuXab+dNYk
MRYPpQBZAv2rPQkoESryMpSGhaIDzjm/jdV47OU3XcNwHVGWWXBhKPUZGQ9NMBTdBdcLalvJTXV7
nxznTZvQplm6ip7HMbS94AYCIXFZxVFM8deVQjCkdOVeDwNFh+SaMkQ/JJwCCFP0XxDC55BrMtRq
CzfWiFjCmyKK1plGJq46Ogpcqyn8WiIoMnoGLFiGzlKTI/cZBjlS9TB0SAi29dwzKetEjzfJpXOT
T2X+H/ris6w4mxDSIvbWNZJrlO3ck8+xPrwunFZ4lCCp/HUKio6hd4bnm/CTFz2UOStWTlZRUAF4
a+9zf+H+6J1TPXnDRd+H1YQRDSoEZQnfVA/ucSlttr5RR8pOLn4JDOx0y7xQdCz5UBfXhTXZmW60
rpfABQdDYuCws2NEJugDehXXxTuA1UUvn9jH32sxBkEXYPK2ksv+IBFFoNlnJe8XNnw53251lHwY
RBQyLfv0++W2tdSxkZi7kl08MomaFly2hJrl3LmqT8nSvh6iRlEu8vKxccdbyiKz08rPQYfFmMDr
DgAR7lcieVprPZVRn4Q27XOyTvkc/6yJ43TR9Hw6+FP2SZ4mQHsTswyRrKkhzWuRIaCwJz8oZq52
b3lgT5Lct0yhdiV9229SJi1ukTqGmkcYSYnnUEyeameMv1IaOqd2tsWjV4tf8/wc+7XxQaMCxXO1
rnep5WQn21y7IMasHmo0qGpBdkPd1ufUNsabOctzKdn8+bpl3MhaIaNsRWddE4vqE9WHmxdCSoV8
E20/p3MD8mDXugRExlMRksgNb06rPu1KB+BRcD2qM6TTxx+Dv3w1jOoGU+B+qsGBRJ1K6+W+Kzrr
TO+bTc6oM9ajzzyps8cWLYsUVaJQK8Hs59xmWVRMIrO5pLjirNj7WEEjuwU+Z8fKv6n1kOsE1YFL
8Gb6mbjRS523X6rVehuW5GdROKdkqljVMrDTdDWIgKOFTzLKc0t5bcLtDMxUdfYLyl14hT2rAb+o
r2nsrbayQpYwVhtCm1D8kOtH2YHvdiDqnOabYEX2CyKjCve03bAj9rbCuGKaI5I2tsnpZeAxZld5
NTrvsxHeObd83IEGiNQUe9bQ/Ih6j3OWk0uM9svsMScntxc/c+WXy65qWaLJViDHmpsvAd+UsQxS
uPllnw5m6l28+id17RoZ0MWSlzNr3ss8sNx1Ist3mjZAd6dWHFU5MZvQ8lrcyl79EDVcDKLCLd3T
6rZj675Gh7fbXnkncWlnzkIUkPY8SmiDcsb+RhXRrP69obzBy8qNgNyUfjfA9pMJXqvZJa2L038D
UW2XSwx+H4PETUM7TW+RzzfGhDCOZLXaDcsSwSR7DBuvjvoy18O8k50JipS7So2/NiwBf9S6HyyL
dQ+GnXfBcjsWMBJkUmutjurrYkFqRenqhYVEKoRkqItaPkmLielCinM0htvvUt/bs8CBR9rVMVEi
23ancYURwDWudmN6wxGluvTcdJKK0DzPHNBQ0Q6pNKYlDottM3JSeHiaCqfjwyu5h41l8WnAUOxy
D/uY4mRlaXUqXDqKBGwhsHP4Z69+tuyX8mp78KkStbcvNYIzavuH3bBTiUruzwktaDdpfJi8JNtT
+bxKQrq0js0dZz+5zlgGNmsuDGMG6IbqFBJOHhFB3vZsxcuCEsElgNAFfsRwB0OGNpnPrWGnO+Rt
DjVYp9oVhBAS6NSq2yYnR40nfT1i0dD2a4v7jGQyzrmPmk+OmAn/a4+xRk+1LyRaxEjZfaamFiEE
6O6CqLPEUSeMK4z6/tmaxtdB7bKKzr0O0oRKG3Ob9gTj8mR6zPB2h8Wafk4GF31nOcdRxVk4OWVt
i4sDA1J3ipH4o7FckZSsPi1jdT7ClDR3Wi0tXu3vbe3GS0ejQUfBPtcnOVSw3ME7s7E3n722ye7d
xfpVlJ9gzOY3xqBigb5vVwjxCzS9OJnPcPyXS6t3Oe5nyw9tomsDZA35Q0bvARR8QxPGcUEXlT4z
8Np7ZpwTVFNihPyIA0Zh5EG473SuoLOVFfvJn7/m45KEfpcjwll6RvxiSAOah2QMkY4gJj26aSsr
luEuL56JJoqLH7cGobpe668n2fePIIWXa+YiZFvs7mylU3voloeejteKbsnLole/0jvCh7oDOhzn
KGNcg2sDTwNmhE4iElZTH+CiOXKPjSmAMDfU5HpV62Fuh0ewR5halrx40k2UNzXLN0YaiagPivOt
ZwcfmDTxKk1UjzO7xacVAeeInuQP0ucv/t/jH+f6H2b337jA//L031/qkv/+M0Nw4wL+/Tf+/Zb+
YK9b/x7+r9/1/xGd0NBtxWr7n+mE1Ax9TZ7yv/1FOzz//F//9tdf+g84of8vKAA+OUbOH/zgf5AJ
7X+5ijroeC60lr+YhJb4F8o2HUKLyzxe0Oz5m0loOv8SisGgCEPCA1tl/b8wCQ0Isf+ZmsDd2zWg
7dr00RnH2f+V6dCxlW/HNk4uxoA5kblmw3b0uIUUYOwbLpx19tHOo+P2bDs4ib7vhMhOYskbksKR
2zb1ZTt49UIneHso0KnAr1vv8xRPs5VgeBy4n2de/TEIHDh+XHHur3aYmOUvZqZBjBHwJlqabeQU
HBYSGoNO0ItOy+wugv9LoRxKdAIPUQmcZua+gyeYNkOHrLTyQdUsOh42evbPCnRzbNb1Oo5I0B1M
3Wc0V+SdeeUUkifeQjikNtXtsPNJfOuMOScvbO9MCBY6f/0m5gtmyykY/eKuzvnLVfQJvtuBnxXB
mtmhoAQw3DNCcFZiees0NwPDW1Cx64azM5UuyrAjcqCjRnJPhzE8xPglkrPsYI5NLWnVXgvcUSPH
2BR5kPbRcCh8qN8yno+6ET3McYIYgUDTsUNXiVDvl2m8+D3d+2ypECFrsLB6EiZ2YBzomCI5pUvc
smFDobk28isVbYIwB9qXZyyHsb42ZpMfKQJ/O5n7lLeGcR7I/UylBVPLdB+LJH70GkADyrQqnAaR
WVsHuA6vujHKo6eCotfkIS4YT+2FW6NnJjEOkn0TOssU3aYIC19ixBFZSe6jq7l4NRE3QYvpHwBV
s1qT0LmTOa/YXXk/yMN9WSsyVlJ9khfuNpeyfsr0cf3eGyx5DM/9NDqXEVFfOslp09IVFHlkchd1
8UypDf0fynddQd5tB3pNfqwExH497+kODkRNZhFMX/a9oK9mOpbIxeYvmCGTE/nPdFtc68UvO6Wv
086W9G4KwwzJ2r261CzX2DZ/yZUsRGz7OkNmPl7N1h5Tmo4lVjHmb8dZ8K/rikKeAGU6B7an5Bnl
MjtFlluFccOclZCX5UzlTOx3p39ZV0aCdWYkL55GZvaC9MJoYc61BfUo+GHtQTA7c8jAO9tCvs+j
vYQmUMOgwMhCH6zaT0RNTQSgeCoKJVahKFLFo1TkpGALWlRsCs0oUDdblAqZKlKFqyAlvggVt1Iz
kgjlPJw1Q1d6qe7JiTOCQA3c3APXmddhbSpte3lqYHmPnvWziPTyI+nPfWtfR4t4nQV/rk4KjKXi
YFzvJV6rd13FxDB9sU6Jio7piZChk3+gEXryTcJllOblbDj0Lk0QNklaHmwEufQvQuYrfHoqpIbM
Pm7AKrhGW8ghSjDGpXTV06K5r8m4YarCxEjF3kx1ILvjSBaOSSaOYTvghkYkMTQVIVxwa4bEJI6D
ytJhIB+0CrPfELNTUasEE35Wwr8DOVpE82HGsonpvhl6+mDMTb23gjQ1p/ty+YpkcT3aTVcGmncy
Si1+Nvn2W+Zl90J47670AGtgiNLJBqrJCJpVWBCwZ3ltDHwb5AilKlDI6fmM71JkwkHK450Hnukc
p1+hTtDYzrvkEJf9l0gfiZFegzgm/dJEM0RdL6ugGDWo6iUmtNJ+xGu7PlBnvBEy+i2zcvrYVr2g
EGcTSPz8oeZnNHYNoMXBVwIUZi28vRGjlomBKJMoIL7HOJyQTkBXIVohmmgBDeVv5pWX0W8YMyzR
vYFikpEcIxk7Z9vWza4TNMuKBEJoHo16xD1tN1iUJjuJFz2wLPpXW0+ncKfbgDnJXjP3YBX6FX/C
g5kiBKqdptnnY/9plVp9qH3/Fw3Kt7HNurNRMSVOjeZBX0xsI/PahkzlG3zNHf0SK4NaaJvhkjrn
JBs1CPDL9wXbVIBwgymeC921rOVewA4wY/M6ydjkTjTf1Sn+sraahoOXl4x/5amHK/DYwdAwo1OG
Q/3YDIwa+oWZSxMv91BoYDy4M+5a1Cw6TDbv58Seq6YZ1OvReJfQdmxdhuEM0X+2Mv2B8yK7RhI3
OeF3klnhN3fIvX23EGBvezMPKPItW7n1mGDozKX4QbTlG9T+WFrI3USGO51yMf1eIIju9dy6Tb2/
IFajzM6gsMhqBQQ8d+2ZW8sXwRy/ru2f7vTqpMXb4Ob584Q4feeDZQusCSFJIZBS+PC7qkw+RbZD
g9iHTlKZ/pUNohZYuvhIu7vJy29ZFV1ETSeK7QMB0ytVtX5BMRYMDZbmIorZhJD3wnaId2mQ8kdp
f4vLOH4WMB/o/LGqlPcIi8yjoMNDy1+8mkrh0hV7B3QZpnYSDud4WXfITbyVFKjFpXcxyeOSms+i
LmkOJwkLMyEqQzO7BxftjjXT8CYMmm5Q3X5oy7LuzcJwAp/8joPA3B0UEeKPxJnpF69vqdU0UAHS
UJ9srFHZ+FHTUIZDhZ7IIRVxdWKH2QuTRoZ0h16Nis0ZdENB48fW2QzpSV9isUaB5evpG0T67Go7
2k/bAweSo5HZd2ScYIzE2EXoZXufQp1FXxmlt4lOsz3JM9R987HWp/IcI1Heua0BoMFhtgZtKnQa
g9F3T1PXgsvuyqyi9wB4oKTYICWeO8WWoK1nD3abwBJjP1qIGnCCUZy10ZzCOfabO0LK4JPZ/ant
iAvLR0Kg3Vq8ku31ZqaCW0hf7YUJA3jOEwQ3ufkjWfDUdPa91kPS9Iz8WDV6EaBnHJD4uGe6u0/Q
fx4nTqPA7q9CNX+stNd+sDU0rUl78UX2ENMSBoUx3IshLIZ1uJAGtuwTKBpcNOtb3nDxWob0oVZk
C5L4/o27jn2oli5COc3NzLUFDUgBwWVYc5w6hFexbMYPgJkIvyM+zO0rLLt44EStXyoM6QehVfT7
HDByc/+BHh+8M/SSS2frv9hrXdsIbnymtdnRhtTamrWOqt0TZ+xteBbKmoYWvOnAxZfwqAsgKppd
fJ31siEsK9fRZomIkDRUpoOPDs51V8R6GUzHklohoL+pm2+8SqSZPgpH8pjj194mYcP1jxYJBscR
z6sD4A4OhEDfj63lwuVFf1egarfr9SzwGjJfBIXUlyUrmGfeWSVTOdR53AWbWAvGNKcinYz8Cxtj
eDoV7hnHP+SlfihXesodbMRjRUei1+1TL01Ml7Z+n/mpcRWAFMIJVmbn+fXJ6YdwZXh5o9/E+YlG
bBLI8xwBobIuL5osmRpNULq5eXNmmEPYGvhxwaVVlGYnU4rk6psrkT8jE8NOM34xke7xojgf1mC1
oZLWEVM7ndt4JkAculU2WcuhyesD95wEvC/GHjMrGbPxfuJTQUugls7C9SGY9A9mY33MBudKanXX
FfxHWOZYEr1i2C9uL18w3KHlGLk9bk9biVtOMi/nJs+kxfb9x2ykOF1s+zxwcQDzGKsgK+pnmo74
Ut10vZuEWr8LH+cnkz2yFiHsoM58ak0GrngaDjlu0dcy7i+zw5DHbgeAxVafXQW4mIxuU2jbCYmo
LZ3kL1BXmrCo3ETpXgFds03pnTa7OpX7qLPHCCLMWnuTj7zMWLnLJo04CetXyaT8tkbpg1kixNOs
npuwZl11UteJ2fX6+uRNxrR3HVuDFwK4IEIl5NdRdrca+SejAhAvCT0+Z57KsPCNq6UPzh2FyIMP
82yvI6gPHX+hxVocPFwINycF7Nu3jAucdp/36JuhPOItlwf2HP03pMFU1SXQGAJjzp2onwlJiPZ6
gjB8mKrrQOrC3ZTDievz7mi5/HC8FoZnPAHQfO9T/2wk7vsCbzUAlGLCT7GZyiCPziaW0Zk+Xuxn
5kE2SbiaacIrvXXamt8LnX8I5u7AjldOs77HifuRNMtygQaR0SPcsXF46xh9H3uD26oxSKUb+4FE
2EJyUF47+lJMSujsYPgNgLs5F8tuTvEl6d3omMTyh03746ZzYw8i5u/ZYkXPWiZ/wphsD7OdDuQH
PkngE6+J7ZTHNPnZa7M4jG03361rdi0042oszNWYxOYjobslwTXJgyCp4ua2KPQkfh5qV4woHaKp
dn2j92N/XzKaW3Ne/Y73WBVvfOZgJ4WO2LpdH5rB5ZpO6Boa0mAQMK9puPqHEUJI5YLHFBOTFgZt
587BVe2NWJpW2u5Ygn/A+KfM0mgBRg4rYyv7r3HT0+NX2jYu0qTqfEY3nEer/+QmiKZjuC8k0HIf
cCHlWZAgLa9/0gQDen/2re9lxjgKs36aadVPHFGBI2nLdw32arug/7+WXMnsgaEGgAha5rs4Th+6
wSheBidlgbb59ze61l0YJRSBZjBY10z87JWgVuZ9CQyubjSwDQQPwAJovAKbxu1D40zPo4pbZ7sf
H4WQd1E+Y5misxosOArI03g3m/JxFsZ4Jy1pHFKEkruyt4KirlRhBdYeCR+Xo77uSfydd5A6vzBR
mbD9FK8lVoiDw+Z+tgzn0NnLsK9ceZ5l4xxSy8bCXKJzdxzj22Cm+T6JpumsFfC6ff1H73kYAt3y
d5a3h6TL0psu5YPBZpsqM4dqnhn9WUbyxc91SCrWsIZJzj1+Nt0wpi64qwzMOEVJ5iIJkZSWdXxr
mv5Xg21+jwFzbxcuaB7e7AzY+J7BOhzUhg6AXzXtraW7h3T6tXMRRfmsA4fZcswDcwL95nXoOQR8
RhVbMFQabnDX2vsWMbt9+q1jyBqsmsXoVhjPyeBQO0oUjPAHwxVSXJJplFgug46Y18bHJn/1qf61
n2Pr7KLa6eKriBCKDQ1bGLFHvKol9NZZTBp/tI+kBjyRVY5JfWkPE1lge3oQAzjVBY3lXNVXxjoX
F5XPTuT43NMaiZGWg3doIN47dvWVANtfq8GPK82F7bHJxT+DAPKy74YBi3uIhrt44twmoqXdiRK9
FPxHC2UqP57621lcTG8Ub607cjkwyQb4zdyuacU3h/5AAh80kksT2G0H1eElnXLSlyOwWYs+PlaO
YVxaoRkX1ikX8IZ6vo61edkebQcU0dFYjRfPIb5i0b5Abc1CX0v0y3Zo7Va/1OqwPWXx1gNhTHjW
CTG9NOqQFJPF7ahL7h0HsQxDY5uqzX+EORudt9/Wq5ewHRoThwEZEf+8CDEInBLg8PezG6HNVIft
0X/3tJ9wBldaf3bVCxTE3l169zvIeP28Pdm+PBv4UXPZ/RKdXoVq5gEVYKVwUi92e2TK9KGgzD+M
ZPBg+Fd/qgFv4bSPz8QSGpcyHo0/bxL8OQtpAN5ya8y8izOMKDl80yWoKHkcBov+zGCgytTEcBo7
1EssPAwbOWyPQIH99QjDXrN9x0ABYOyNDrylM6FWp5odEHSoJOc+hrgl6gmhsWTsu2bTeDHV35vn
ng0oH5MV+QwESIStq1ZeVpw1fw4zzm+Ej39/UXJH4SxhgM1e9xHt93SJsAJSRvKI1j3z2b+/VlGt
n2D9B84cTZfB0f86FJrsDrmXvuA3o93m6k9xS1wI3T9YoslEWPEo05C88+byz0EvRHOhyG4urT9M
IVQHNdZwUsBtjIwGLW9Om0mwGIsW72jB6R0jy7E6DTdlWVWoSKvxz1Pk28SGj22725yTm1sy50o8
6w5ylni6YJqujm2S3gHsmi5Aj5HRqa97dQ7HAc0jsl1vhaY3VKoCVlGsvssWHj3IyPmcD+SKlaBj
b5PV4XAlPbo/NWk2XjQXFMI0TWvQx81w+edQGPNwQew7H+q5+rJ9nd+fkdwaZALxPwAdEwuNNvaX
phIJXbzJ3C2L3iDcdi8mMhHU/skYlD0u3n8Om3UXrbByEak/eTTVT9Ch6VxS9QNb9SqQUyFm2553
2oLTs3A75lL1S21z3mUW8n1tTsPYZZl0J6w4gm1SVRFS4cUzFJTh1Z/AjKU+oV2Jbn1IJiUIACb6
Iqvzw2jpzrqZeZ5y7RbJHigwlgMtWubdmoMKsSFuBxPow0Da0bvn1l/ihHhlIe3DmOnPrel/W8pq
Yrx30FJAKHWbPSIdwYWIP/GWDBbgIMf5mWGD9Y12P5cJpAPbe13s+M7MLJxdVOvQXCf/gAOsTBGJ
eFzHpVThxkZxX6B6O5DwJU4Tylq4OpOHsiIyQse7IDnP9rUJuxcPwg5xnZ9DR0WIPbK/wIpudcVz
3XgmeWPDb0q68TzaVKVa/gpnst05TGUDcZTFYof41uDnqXY5kwGsPpEks9QdHzI0KMwSvZouZY2G
QKtQtE35IesqZ1dMBPBhtZ9H8+dgomccfPYTioyaGdq7JTgv6sUBooAKh/hkHOATo1PHd75rxWtf
ohmyO0fb+QUbLoPJ1ejk2qGe3HPvZ/bFA1CIK6Vzbm7VnfNMMhuTN9nVzPUQsAYoPRlE9u342ONT
6TXzawv9hgE0vEigeuABXjTyvcjVU7vMSh7hecHlleTXg0ut34kPHZCvuofiUlbdN2ht44XePb0N
zUCxqr+PJndV1zHwhVdob+LpNcNl/YI6aecY0zH3sR37BTFnbVR8mWPbDfsqOxDqBNvW1+c98Iw3
ieuQEpMG1OB8Z2BTfDpyfK/cWex0JchZ3XTXkGKPgZEPA43ZDNSh+uQN/2YU2d4rlBHSgAVo1sdY
Gj9lKZ9T0G0aA+44jh6B4S/hPNL39HX7OPg0QGhL7GYHyWvnRlT6GMctxhtUMrW/p/3+UE2nSMxO
aMtIHM3aJeHSAp3fxR1p63P8y8zBgpgU5MwWVHdNfllbbT3pRh6s7cjOTjTuDorx3WJhfjJ7/ys7
hBlBB1vMgRoh7T/oFXygqbPCWCW3TXQYGYVwK0nS+nEhTIwuRy+g0DINWZKvssML1rsdjSr6q0Ff
JddSf2Q4iUkEKeJ0owR/X01vODgNWqESOOngtKEz19ONROpsbxuSQKoblxZnF/kkmPJQgdj2u0Xg
KsK+p7pkLDub86vQS+sQy+EDsFARarbAVepymvVZQucio/CpNZRY1XvMB8M+3A7rOLEOkFRp27Bj
BLp6RvUEq2aBWQydhSFUGb2sC680sr36oLsZujY7uXFx7dQoowCRiPYeDrQsXaihcI2LtETARM7g
k/XYlDhnTZJ7VWuLqb1hwlvxvseIfO6iWlZsz9FjGE29szPs0yOtvsXR4mubfSyWB6SoAbmqAw6K
UxJrk0L/okfijYChDxrb1S6K0aMCm2w8Pb6ytu6hJB8p4vZJB3hGm9naJQ6EggRE2Mi990joQ7tb
jO4lYbDC1uSnpvH/KGHUL2eEyty9wl6YzsErtB+2BRjYxQzeTcpuMOuvJB2smKb8PKQ2enGmCWpk
jpIcaOS4dwl2OJTRLLC10X/2WYapp9E50OjeOQkKHGwYRbVcmsTBNzsYj+LUt/u+5syLmtY+11gK
AqjY36u+/lrNRZi7RFPkLSCg2GtJTrAgAuS2DFPkZ0TQ+sBx4mxfAfcwY26nMDXegV5JTLTLHbFa
9yxYBlIONjeGOfK7aU2yubxPilcM60AIuvbVWDM8d6ZEV40Dt9fT9RWXVh0OkUFnbbXPneHc14tJ
i9Y4NGa3nAoE8RZuNHTIHdxxDD46IBb6ISVSlvQmgRKy6cJzRsqjmyyfMUmqxyzC4lNI54XC85tI
TI021nyEiQtNIen28HjkrijjW4oQay/8byPUrcAeChBC8/SKVJlusnsRk8lmpPH1o7u4z5Ol79dF
HC1jQbDCPIYNn92wVa6/14X81jI5QIKZQ/6R39N6MtjX6k/9DLprMLRd2UZdUNbxdCfF+ABI4RfN
QEs6QaL4B9KiL8bcEiU8ybLnTH1t+4PtkCoaIGphOAlx8UpfM0NRQZWyHdqW4nRk0fXKhLbYAi84
dax7fNE7oBdPZdlPx9gOuna6QM+BOFdTGWyHCMngn0cLXjyIBnoK6CjSw2aTWAB2MBitjBr0kMiK
j8SjohskyzIV+OrpSTKms6KQ8ScISUZ+sVWvF9fq51MR5bey4Mbj+w2mC27jKJHRvlcT7ImmsM65
EAsVfjpfZn8i3Z7GLVon6ldukv0f7oKD1gJ9Vn3evt6uhYGUr2NT74EAnuv9OjKeTPOnCeTTQZil
j4vDp7BG1IK2F4LwSKewxP5DWmt2dj0KIadvscmgGESchInUEOAwFlGAMli94rrqY3m14omOCNur
GAgwxD1wD+hWasAuDrMZx+izvRXDpnDUYXu0HaasYEu1PazGGAYCPgGRX6uUxtCcmzrzYR1fptVc
FsxNWPAo4BY9Hfd0y37GQqFHNAfedw3SY3vKVq/ZORruoGWi/6E+MhfX0p9PCwXKdLSy7q6d3RZW
vg8FtcvyEKTGQsM+zQOfzV+Qql9lzRW98xi7MW8HSZxfRJlqR9NyylMWwcJZKAv/OZgVpWJvpLRy
t4fbnyxOS44D+4U8T8prMgDElFV6XyXNe67OyUUAug7ytLtpgCIP/8fXBlTl5CEQKLOw88OJEB+Q
CTJQ5ezW1V/dHjGPHs5j9Tpljnlh5TQvpYy5EhDiKX2D5aeQJdRBV1sEgGEYUKHnh75Z0ptRuwi/
YT+xPdoO4I8M2C11g2oaUowhtWOmJM5phqnDpJ8HcOlYRX18wRNKL8/EGWw05K7Q1qOst4YoRnTU
cY6pUn87KJjbwYjd+1Jt64bU+1UvdEm5rZ+hfadgsSjDKeGqlHOnVrW/G/cu25aZtkEM1YaBHQyY
WTFhQPa4ge7AozIqCBn/HIjWKE56zBZ2467wviKPTVFwSU4cMBntn4P/9yNTQYRMDMZ4SRLvMKfj
fW5Gw+WPWmRs90XuNKdwSVYXXT2yl9PgWCRUsEcs1W7RtwkXXGL6uNsHEStES7EuqDn6zgWvxPia
zscwMcSnJG9qGCNeV9nX1tSvAyMgGpTlDB7BtssLwjX6qX5zSlwFZo2bWh7HxTqNCn9aNtFT5PvV
Yfs9U1lCgZlsteSB07fAYE9fYCszznFHavWopvFrDbxYaZ082H/TthHSbADVEAJ7CDAXU50aIrWp
W30gg9Agqou6wV9a9afbU6vqBgRpw3lQmznJd4SRiRdnWi0WSlOpRfyEsDq2hexAevKQAfDgj5E0
hc3x0zGWp2zNAB2oXahre82lyGPgP9vzOZb0PDuYbKasx6tbIBZvaCtsEpyZ2M/iz8NanZ9db3Yn
pgfh9tKT9m1xiu68vdK6oDkcmMZwQ4IIkBgOEWOU7XwmY3ht/UPML6nFYoKePG0/fRnJH/7z07fn
Ik///G5GVe1lOxj9zAv957mUZh9U1vpFG/OPJCaMYkq8Yy8XhfdRZxdniA6qcdVO0awWF/U1BIft
Dvso8gf1DljuCNpmex8yrX9bLR0n1zzvhPrD5K5CjIPCeHQuA8bUesrNP9fm9hLl0o5IchGsogWh
tiy9z2ipv5I/RkOnXeKjo1op6lm0pD9RVeMlUJChiPEhjq2oD3TFH9pe6na9bE+3w6r+ANsTCBqf
nvv2yudFayH6GXeEGt/HVoG6hE8XN7z6VBaMvkSPpmwC5TSeZVnmF8fkki9H5uHN8sYdTEPIWxYY
trovcASLtnk2R888+fl4r1c624c42lXsacKZXgti3u6GaP6RCoJmJCuXgZstRA+Mv7GNl53p0L5u
9YRrULsYNe+q0cgfDX1NHBHlk9cYb9ngvENCuG9ho0LdyK3/zd6ZNDeOpEn0v8wdZVgCQOAwF+6b
RGqhtgtMUmZi3wI7fv08sKonu8vaZmzuc0gZJaVIiQSBiM/dn2+9MicgatunNJ6mbQl+DTUPoEhZ
HInbvduthd5h648aLsRFRhhlOYZ4DOrsA5QwYaEOjnkKHCTHoc2kRF90lky2VSSu7Xi0Kv+uSNlO
mnaPl769p635gxIkzrPiDq5ivoCj+s04vn4k1Gh2kBnUEI6Pqa/vGtZjMqiIZY753q20ZuVKMu0q
de4Y018wXRJCeTBcqqRLAYNzcKLzkLIyjsoGUuAo1pbJxphFKguVpt+XqvjmHUkDl8aizCQRypWZ
AClkMbWUNfYH1ALKGyqb5DJxkzGv2q9Cv9iuL77hI45IE7PEU7BG7ejHlr3+Egjt7DG4WMdGkuyd
vvlleKzrq7B7GKrawqiueZvbm5Ghc7uLIU0NudK3PXUut7OIp8x4Wt5uUt9j7qtxjw2B8xqJw7OR
QjcCnurRO+Lq+5uB8f+9nv9LE7UpUAH+J6/nmd3sv/g8//yBf/g89T9sA+CyjkUTngEXrv8uoZaC
furZbMkaTf7l6vyH4dP4w6MQ2vEsg8ED0hvdVhhKm/A//8OSf4BF0ulxtUzHcA26XP9Rw/0vht3g
Z/HX5/9cMSz+XpJF+ZshTdvGw4EZUWAf/ZeSLL/Xgg6woE1oOOUNIyg38wb6L/DGczW0v+b6gVh+
yc54pLdBX6aeSFZdLd8qBpmbm7++wQixVvBX53NKCa6KFRBu8QRnQVpkxNv7AYwJKvsulxVFD+qh
NBxm/B1GfQwTJtxN+CZWVq3Z3Hr7Kb4vkG3hnRF4svX3JEFkd3MpF/VzXmxTLEi7zECJnIBsGjXF
Mv/06v2bp8T8N0+Jidhu86yYluPMZtt/7g3zWokjvffEftJcXA0m1WBBqt1z0hq3JBu3zoydCevS
h+hq3etBuDOn5EOjMHgVk0tkgzbhZGFE03o5f01wglZGBoX4hJkU7KhnKHTgOW9oH+Wfb9L/oTPO
+3t1orQsWxoCV7HuSkdYf6sYoxYjLZ02qva09ryxubO4qmQP2eDouArpqEAMYDT0mpNCXo4lsaKK
0xg0WPlaxFq/NVRgMRECL9P3KQWlBc6Vfty1GGEAfBkLLlbg7qKJfeNXV5buyjK1ijE0DZZByMnR
To9WmmMniCeMq9NDZDA7yTX1M7OTelH6YEXSKJ3XbEfyi68Qmu+SnmFdOMg3swuubtkIFqoIHhNQ
nc7ZG0kcHR15CcKCqHjZgjTxkut0Sjt/2mmduc8031vBE6fbpF6zPkD1ImAPowTCnfhS4USoy+m+
x/zQVlLgDfQZ9IZnqRlqTX2AwlDasdhufmBDwjnFuZRLBfTblAVvCK4sFc5r1Q/8P2aQ2Good9Ze
yqpxlp2pfTct6iFLS5BEcOhdMgFLnYkjEGHWckRJT1XP0YKOAWdXd/e45p4p1ESLGTKChdyJVgQV
zFvxILL8G/hQvDDxRrkxPRjeaHwm4/PQJYLUvfiU4d6gsoZm9OYS2fIodGw9kwJ3BeH1mFDCEaTx
O9PuNWxWanoUVUA1wAZmV/UdWTZrw8SBrfhkbgF4fU5ke5hR0wwzYbZrO/VGHoHXsqdmpmoZTlcF
8C1B4lExqfMmfJVNjjobO0B6U2mdTb+t0I4oYphRG1X7kGhPkqv5Dqkbxoxkm2uYTDuGQ+Y2Xz7j
ejucJlxAYkPH3afmZAN32bsrX6dgciqmh0DmXMrK8T3rrghKFZWU+Us5ig/V1F+sZZEB2jdXDpK2
kPxHHUcPZqi4gJIDVQl0tajtXp2qfEcU0QSO0cZlIDdpqMmS5JDwj+WkE1TWxRtQmvVQmHeVTpQO
G+42GlH8E0WVTEmllFsaGccPcdqikCN5+REoVLWZQoL8TXce6R7DDH8KC7Vt4BnLod/jo/h2zQeL
7G7rZVe8giki9vCpGfa6atFfrHg9McAtJNOyYmIBwiIXXmS1kKP7EY4ug8oQUCJ0wsVsuxC6eJWJ
+5wm0UFo0wlhhRz3EGerMA50BC3gatl47iKM0k79WZj1O/5NHEopRbhdQAte+0E62MprHo70yiKX
OzrPiI16lAzM5GKXTJKbw2gu2Fm56Rci+S+f30Wl4yEX1idcoxKDBid0F2ZXPXg4nm2SwcPBoCYk
8aMj+fVto6rrAIaUbQNgOvvbt/kDcvEpxl5tXSNZ4ZZ/lHF5F3taAbEErrdmP6aCYI3AzGuY5JsD
3yH/knXbLDB+5rzzFpLB5KIT6bVNxg07RIYEDnNuW5+HeFOhFtaApwgUBBPl4tFt0g0rKu4Dgx9n
DRZeZWqdi9yhRQ8/PE7I0ZWXaEgeYme8B0uAIdhbGSV769HGjsH+mtO1x2i7vh/ZMZBihFBtFeYe
o84+VmGNFfLLtLMTtLonuopIYY3DFQehuZqw1S/8Xr/8+bgJ3gHfKTZNF+yCKf5ME4K5vL8hkJHa
4q2ksmgP72dtxfraGOFeiOC9w5q8mLqBsBNTq8pn7K9ZgOeNi1/iFecbsee+JT05ycH7Mhv/MXBw
wPcMDiJ2IZaUH3KwaNE7Uibk1l6w8avubdrDHvYX1axNlv62IJS+jjwGalWLaoljZKGXzrYwfebU
DvbmKLQrmu7CZ/oLjF0ctfCwOGWGjQNU2wg2hujPzO72eWO84ghh1DPPZt17xy1eaXY9JpH9BlOQ
ROOEdQwhxM2jVRXhu4nyeJF7as0UahnGoaSHoC4RWKVYtI37XKuORjEDjs04xfvekyyuubwt7YJa
6NJ6wWG0o6gMjg8+jI0lrHNaqhc/HC4YnrCT5u6LMaPnkvpHGFEk6aFUWTO9qmFriCF+gRqdweLs
1O1bo1c9lsI75XjGxlLiQQmtDxNg5VSmtGYAjw895v6a0OZJQoFxAOOiQxkU+Y7u12C1D07kLeEk
fTn6oB8GFffMNp0TlbZc2qOBsiWrKzfmaJ+DRjikBTOq/NrnQaP1PtDZV7pce5BNsVYb31nFkJJW
iZWbdKRHLfs9IQK/in3zs9T8VxUS6vVbD/duAbonQMwRlNT7+h3ut2KBz0JbdGrEf0RRoueN4g5P
8bYf5VNsDytNum+ZHL1Fm3nh6iMuo88Rk2TrAJqwWYjEwOJx/cE5E0MLmYOtUKLceyFNKDHkoauy
cS4TE5edbgUYcEvOLH2Ct79RFwHGKtSbuVLA7xeytJozlm0cRoC57pycIh265H9MUn8Gv8E+CvAN
GoZaaBCClyRCupZmKh1Ww6p3ip+Qysg0GoW+YPbHADDe0mfHjAT5AG8tYBb7mbqA4NT5e3dIu4XK
3AsIQV5s0f+YIvbYlcnwdjSvoarzrUBk4+RSLVvXfe7JGySBJNPU3SPJAYlhYomhzUfnlJy3/Kn5
TB0Hlz+HxN3GTtHM/fZ1ksLlXJxBaAe23ognihpWmLub9/mpa3y26vPr0dv2W1C1PyaNN3EW6m9Y
5BZgLUH8CPeVPPtT5gKtbRsDkcN4c5VZAgKLFo1If3R5p+PVJ3kbEfQfvOropdqlb7sP0FfTchIW
tN386uQAOjpaThdVVbzQ/bPqrfQ+dKp9OzqPBPLPcalIVFGvhT5Am8azP2M1bEZI6KAe7gR8d8hz
U2Bfb38dl8elgIRE0jTdzw9rOfBcEu9Jxs5P0rQzY8J9Kd3ogYTu1oEJ1CcMvfx7piVnzVP84qJf
URDnUu6MO0ZGm8Hz0kvbfU1dVpI8aest7VjYWq21U/Z4xOoe1tTo7unUoYm2zx6sgvHoXKM3musq
L699M76DG2kPlMfuBk0MMEZGKD/2WDCij9xloyK6zabZpAzJW3NY+Xi0MJcOvd8SUp4os+ZYeP2F
6mNzTTdztKhyEw4HcpuhwmitqOyx2648JSJ9Nhpqd2KTuClFYN+yiY1jnyFwVgyapiijGbNlraAh
3IVCPsezqTqf8Lc2Lf7WRH+iBDzPI1K7doyeGPD2N/o965KWXjuCDSAC1/mkB0sZ88QnfR+dRpPi
h6Sm/Z33IQq7r/DftfpjnmPWNILoocoSDcFZ0/BRo9x3WVsvSwN1sd7jiAcAm9ZUKxCrLqXDkMfE
J6cjPqJp6PvK1Y6pAN4zdtqE6wTqIx2ktBRVT2GICV1NaQMWMDy2qalta5u3h1ZlHac0p2A6H6a7
BsY3A/aRfF5RU5KDCg79eP6gS8bcvz+93TJGjHJOH21v36SHmkBJnlML9PsHrEuqpoGVEZO433dx
uzXqU7dxO+1SzeoDpmWPpk99FugQriYH2/s8+OsihsshjcTYEIORtTIHzO2DOf9Ctzu6fVoO5gXM
FOrdPNUdOkUR2e1movvsL/ySxAHlv/M8OA+ZhOd2jyiHe2FfmsY+U9DJcQhU22gAFuUqD7Rs6QUH
Lh9PrgjQ1Ef/GRcqT8t89/Pd3G7dHgKXJo92+2I662FSGMOq9jkxBVpSUZDgUGhkZHh9yLGdojpw
9x3R9CoL1KKMjXzvKV0/+l6LBkTlAybvecdkoeBZMN9osKA8vlYhsTkjPA8yNDbaiPOvqrD7p1ig
8OTUsF79IF0PvalWZYBbB5vZU8+4kda9xnx0g4C5X0wvISsYVnMpRoWgn+0gDmIEPmX7wSb3dDCz
xFgFguzCyPRy6Wa0iEdmuMiKUbsrfIl1MuohwCexfk5CcH5d8cF6BDpx4EWnKFQvTaYNrBLxiaUm
jZdZdac31nTRIJoZMsPNOo3eRjNKe5MYPH5tD8EJBN4784XvCcraPstYpUKcO5DxSeu03FOcTMGA
VorH0MCINLbtAiBWdHJqzg95yaWiyZDN69BOPyYuSDKmSTEtO3Ws5vOskJ21rgL1kAkM6Kah3DUt
pE/CwLBMX2uIKXGs8dLkBgTFcRliHj8bAzlMM7fpA/PFvu78+KHx8L8EvGVYauRfXXOaEs07FIIL
WK1l+ZE0N9prFWDeHUFBhJrH6tLVOFGAVH9z3eCh8CHtmkmMtSrqAuoI818W4Pd9X5cAZFWzJ9pi
Hcauf4dLgiTcu9MdhwjJHbMhq0aqZ+cANOocV9IxQKFFt0BliR/HhqpDttxvTGHY7pXeeBYO4KMk
BlHZBl920Yz7shBf6eCGINzBfw4IjquyieJ7/JnRvQYsHgfBoFat6RzGqRqfaTcxVknecbZMzUdc
+GT7tDqnprIlOGji3qxq5zLMPVwyKRFIupgVax5Lkz5gPnS6uIy9DQDAMxLqsRvzGrnOJSn7bBe1
w10Nbunief59Hxu0QlpNfQyGnibTlJ4FWM/T5F7kKs/xTijD8k7RDP7A5R+yNXkc58KjmCzIoS/F
W+QonKNZ0m1624JjNyDf906Aak8caqFXb/6MCeUiZu1rO/b2aUe0j3jnPU4DpFFKxmlJgXVuWxf8
0PpOw2XEFiltdnDhmOw+G9BDWKM7d04RBpDtXLy2VGRthw6dTlCOFWb+j6ZLykdj0Fdx3kHCCWG2
T0AA9poxvXdqSJgob3GhF+iJgJPxQB4pf18rkqKabl2zqDuEoW3t3X6oN26Yv/qTkTy6OS3FvqqP
fckWFIEUQZ0DopuI+OJ1PgZMZVwMQbhyGirH7u2BeYl0hodoNLxNYU/UpIsELt3EPt6wS3vV1Ka1
MLVQO/ri2HRyXLeKZr2gbX/GNKWc20G++9lMq2AlM0wKa8yoHhRHblgFGfzDYjW1k7UnL7UpSbwB
JJtYHOFTYw4RfVhR0T1WdB5rDf2oWR48xGN5jwe1Ix0C7q0gbRlOGGFy7VjKkb/OwtkmppdJT0EZ
x1lOsVN6YFrK6AWcHwOFRVCMzVH0SXtcFATCH+wouxAs9aAGSTFsAZMCrGnpGQ4HkOywtc+sp+NN
oXJJyHs7Ja13RlCHY5Sn2jpwx3s/mcyDSkXGYWN6W/AXzr2Nr3whVD7iW/cPgrbvKzb4t6Yz9Dv1
Wiktem6HdpUw5bhQGAYklQVjpkMMnylFE6zOdY4NA5mXLDGr80YVikV2T6YInOd6sP1sVQ/yR5Bl
43bq2+o40Jrm2hOhw8ZeMSvdlPBsVqYjroCKm11nkw1EN8MOHnu7Um+ByjX5SSVXFIA7eNjBGsKG
fxg9wFflMSvK6jCl9dEsav2BmSVkEw7ORTkiTSy8yvMO7vzhdiuKThiskW4rDd63mm8Oinryzufq
GGqHgNgykUeUeK+kzVVnlkQ8C0k31RDJRhRKkCelhpxb/co1Y1zfvM8x82LSpl67BsmJ2GTMRuw/
b9IbhidbVJhBqr3Me90/m2lqrSZJ44LDuoT5Yrzph2RC6GEDT2AXkciGrxsS6A5dqCvsMOb+Ar50
+zDWYKBbRh1JUyAGi1k871yTgpvbzaRA9tRxwtxs04Cp9D/d1KY9EHXqKNb48/NmTCPIiGm2urkD
hEIGv92ifh4pmNEHVSlDQFSf5drtG20Ehq8YCNaqeeFSObP8FzveSi/oS719zb8tXX5/2+Hav6bN
74PTvLO0E8hiv795u4Pbh7997fenkBUyZGlFo40K2IP+/pHKZT1L3nD6+x0aUudHbv/xz5tGycjW
DoGC/P7pf/pPty9KzenI0RFx+PtfcPv271/o9qknDZIYmGSXt2+Ec31NY+JY+P0Af/uJf3cvv/+L
AZk9I/FKtIzjkRMhZUJiSNd+EcEYBMUaYkGiMvD27Yre5IPZe/yRsXqMKJDZ/7YP3QwpDE+xMt++
KGeXCl2+jO78tFjjHGfz5mQZ2ciu5So6ak9pLp8dD8SKOR8BvK++PUY+dF+MBcFKzUAqnw8FKm3Z
4PsKu7E00yfKvQ743KgKsTL6t1K4imAoCOIGswkgFvoHyK696vofYUbZozmXLfh3rVniBMdFxMKC
C+Rom5wyLOBEHFNRyjrd7q4iyQD9JOVTFLm/woIQmF2t4MBcCiP4dApMm9i87pnE/lJ4gLvoUg0o
qUMbuavSifZsu99AoGMmsCUEQAu6FKl6Bj5wbpX22ZKwdSaXLNdU7rRq+AbVbTH7GIZVSF0T1V+S
R2/GO6vQfvkOC2DPeMp7ccVN/RxWI8Q5U15uCkLuR0x40/7bwkMZoGAtHbN8VeInTuVkQf0F4L2O
zPy+05kA6aqfeZfNT0HOJbSGoxsmR/L0W9MIPsz5bwYNVqKDmoY84q/1WSDOfLt+1bD+i9thM5BD
IxqfP2lJfuwHbznTixM4Y7ktzqbdvtA/Y4UM09PqpRvtR5xLMwlDbJtI+1FLAY2vjs5mNTzhGLsm
AP12hgAaorziBFV1VxJ7wi0CKtpPDiWGm13mjY9l4HT3nf+LzBfLoipBj8cSPfo1iC3HuqsCC3Ka
07DuhEdJ/wKRHkEXdW+wG/BInloSrhOOSXpbWGwt4a16K6p9OS9PBNg5Jy1FzPI/0KrHprqOydj/
MtmaIqQl0voYtX5TDf7eaP17imJ2XufdNTQiLYA2sDy/12X8LAxPX7iF9+QOq3i8wyK5BFF7V0l7
50Tjyms+uh78UNFr33RonBK8NtsiEC8lNYNm/Dr4oWII21pbWcazgTQjpoRZmCHCozRNGsOc8quw
Mn7l2lt3nEi2VmzRW9Ba0aavHHvD0dMverMCgOqDCvQRk2bJawmmWiwy0NBgSCnUsCAEJ1IaG0GJ
1iKYNzJOQd1olf1QkDmWk9nhDN5ZKVnGUAPenCW1v5hinsCyp7rcG9kLslM/SIhj4yMcUn1ZktDH
aHgWLsFTEwsqPOlsRrM8EEIBuZcn+IhYwUrLIcNr+9eocLe5Xr+wKduzl6APteO1EzoG/UDYl4gG
RKyGdsw7fToWYfqziDZJmDwVqfcLFb9ad0V5wINPBmHC8+V75sfslaVvaFhN5KGXgonq0iRrN7mY
KmJdUHvH/N58LVLFUDKjrBwKAYpEDY0Bl1qJi6FIdgk0CjLCi0G0Erd4dexdnjcvSN5GT9+3A8wy
m6npxFNQ5pqNNeADlnqyMef3WulkbFoOJTHh+Z8fj9DuWLoy4LTWScP1VbPVMwc8Zxon5NBSuBoS
iIaKfNGySpky0KSakbGJWAgNBNYoHMWa5lBZQOlBlgKo7UlrN5MDh8cM7jOkAq5mNPz6OhmHntAx
jFV91Mx1GnDlTvucQfF7zbjnWBdJuJkk7mJ9UMOqmGGBE/3psBDeaNMj3Z8pHGOqeiJamIMUS89J
PTFu0t6yAY/Y1PO+clwGds6HWXg0C89PpBF36F92ds9uBVXLf+rE+FHb3rdiHsKrYXzIbaAGc2ay
LeJp+NmgQ6okeYy8Yu32uVz6TnCdBWnULugOTdhspZNuFUSetZNV9PwmRFT7Sg5L32dJbxCuwPuS
UfvQx3tLhtEqzzJB7mf+8xs3WkmalCpF8Hjw3G1a0f5AnyyuYMvhAW0MHoAdG43+mM6pyKSE1Meb
Y7Cu9H2NkKZSOkQDU6D5iV+dZDcMacXuaMabB/bN/I7M232eFsHKbIEG5dRvhZ72bYbxKUmLbzXP
001suKgfqjjeSS9Y2pDnFiWEuK3r7Dxanva+OX5je5SKsbNmGC9dxOiGEpR3f/g1aITt4Lit6kLd
9wbyLqFebPyLSWd0qju/EkYGm7JEOmAiA04h34U2YXx2TriI2czgKpMkY6cwSzYQQZidRPZ7ZKAa
x8k3DAdoCenERDCmm97D9jkp+Z1wDi3h05DNP2YT7wbTMM8aEMt1a4jPpoa8yvsbk3XN7wSjd5Vr
IEL83DnHSUZ5SF57Czk0sALnfZIDKpYVRFzdXgrxjLBWLn1P0UlZjRwQuIs3lBs9St6W5Lcb4Dcd
CNjc97aDhaO90Xap9lNhnGVugLJDHnbgIgq1PxuqlyQ9p4U3URw/G6mDpWWV5l3bVsNiKF3QJhBh
8mpdtiOt3u2dpxOkFDGLpAo+OqeEYHczK/y/K+d/ceVYNvPo21P1pzdi9dl8/sVau//Mfv7nf7xE
RCHy6POfnTl//dBfzhzX/sPEJmE5pi2kNHG//HbmWH84rsv1AhOOLW1vNlH85cyxvD+EbcNH0Tmj
Oyb7md/OHOcP7s2i2ogZjGmajvN/ceaYt0cp/2Tuzbw4fisen7Ej98mvARLjb94c2XFpLMbA2DVT
9eB4BkHBJIcfciK9wekggATmUfvgVtU2nQA19gyyO2pYMltgMZ8Nt2NMwrKHqLM33fuCWCVjr353
8ysXpUp22DrX3pybzErtWgM2YHZ8xXCOX7RtVx7KbGoxHGn1cZU63co3hsdZcwpaSe62fnLM6yTJ
1dY5Wz+3uEsNh/hHeJ/8mib1WvrDm++WOjURLDjHYPjo60v0omxanVR/nOb8omuWH3EdfGERpliR
zFxQOo+R6ZwgBxisOqw17Qbjr6imlt51/E1Q51xxXbcbd+Axl1Fiugf4D8DiTBrJ5lNCMXdy1oWw
dtJlw277DlOeEOekIeR+EgIEqxuhOJcTy6JxgqCb/3LZyS8zfhjaG35Q5virsa0+6c3wYZQxg9Jf
Uu+HZXvPVtTRG+EBE7G8RcYU4JDOgUZevsfIJ04a4CE8sIDgjwEOocEM0G3c0iqDQ1m0zA9FQ/0l
V1QNM2E+6kszCVn1ktEGkHtALgpXSuXiDStOsJmocic4I/Cw8/ubFhcREELB1cepW9irVqTYD936
F9ca6DCRc0wr/mzK3XFzEjCwCxFdzBatzfaJcne2xhQo7IJNPvdXj4T+M735Ufazl2FmVcM88OBC
j8YLHqE9EayVCcQfOwo9ODDdYtKk7B9F4hg7GdMh5ZqLDDBfJUNx7qC9UGqJPGEpGpQTj/Ef2d1W
m6cj1iRWZX4tR54pLxiohwmxIVBSAtYLDYMUHcm9QRrQXjR+rku3hbcSwGs4aIyP1geY7SsivVlt
vthRHuIHIHWMzOrtB2cXubz8MgVmlslgO8bpT3hwz31obPugQH3UvkIsuxtYK/1a90fJ2nwdp2zQ
GLyOuW1tc8lchaHwwTTyYhOF8oBbDwRFbQO1UxwBORVbhoE3N+gYdmUwAy1dLnUqV/dUkhwThdO1
U6mxLJzsqZyt2YUxfg0DvI/YJEPhtd2JHUSyRdOGATQgnOXU18wFmDlZYj6ojOHSpEkI37P1XgtG
cxXM6WbW6c2hmT8IfAxZH9s7z8jQINL3SHlkL7OTrxCAsdqLrPlmab0NmoQ1p8qbVQ0QZpWB0IGJ
qE9r005/ZXME4HbIIkScOL1EPNHFj9TNXhUNUJvZs9JWOP0rlr9xwb66920MT6Rfbh98Ld1HXPu2
do3lo56LYYlDMEdHJ58VbPbpIGLRr5CyB1A3LCDmJ0ZDCIgzdaVgdxerIYUpYtfg753p4OexfvCz
oFj3OQjkIgpqbOX1gyIlup1i5146MQhc+larysZ8h1qslfHFrRi3sDskkEbO8Oak7y2iR4R31ric
p31TeJsm0BtydO05RFRZllg9F11JWIAWSX2d9ooBrFbs3HaujK8FnK05J01TkrVRnX6uqp65k0NQ
3W3D3Z+/Z2Q/RYDZ6FoEM5froqD1ptv61aCtwz7EoUU1eM1/ulnAVZaMuz6ii/yHPvf/Iq8OB3+y
FrJ/TOYMZd/qFEE0NIORp7dceV8GLk8tMdqkiLP9kLJgHNxxd8ukVJpBitGvRxJ8bD96hYtAI/uv
5Z99RjSuHQ0m2BHxWk4FS5XXX6NrRpuS3tMVLkmbY6l6sA3ONBoG6mUV0YTlEhRZmmaMg1rKk9NC
d7OhGW+bPXomAr8prXtGSexr3eloxGuHg3cjB+UepjJ4pus839JVRtS2713OCBjv+9E4VOy3nbDm
xbCTH6BLAqAcAcaxHkQkWHosIQ7o3THZ3y5EgxJ3dRCXtBXn/WkYkqc88f2tXycPSaFQSA29eFSe
hx1AqZdRFZy3qvr99lkQ1vGG4cm0sprXPjcN8H21uJ9sInlVymChMBJj15KaZ60c8KzjM1oFHvWc
ZmKIk1GZP5uOiAzT2odE0qcOKqOTzfRphsV9yAAGE6zFpreHgkRJkfXKUwtRlIn0qJfDKc8agtRJ
c9eGkbXJ5zG78vDPc9UEXuL4RmAuyNxWsHI8OPBmuaWHCycCQ8udO/jBKsdhstFTzd/VFj2uU0GK
mgO/3ng1K+x6KgJ8j1+CJPOxqAiRj6o08IC1F7ZqklM++5Swx+Bn8566K4bgq/RjcsBDAk7OkGxu
SeUTw3IODhQBJTwKYVRfrPIhea2JrJ9sv7Cpss9pjmtiIMxTTVpLiohOAk2sMSk5izpo6jX5shdn
TINFbLHH7W0fvoBBRDQLU8lMOXzFRpifglYDpB35cAfK3tkNoySSVLC1HjqveYJfKfy0Pvs52Tts
8fvW1Z0t8U/09xDshm8g6Wbpj9ziKtJ4vKZVgtQViXZP09tz1Btk41mRcZ6AXzpJwFgQHJiE5UF6
p3Nfq9s3eArztVu2W05KGO2i5BLC+4untnvKrRy3Ux08thpM0Chuxnu2rPldiTMxivT4MW31aOPr
3nMQWHtNs178JvHZUZr9MkLguVPGsuvi5KmzpoPhiu4ghwkRA5z6gXLQ5lONW8h7GqkVBihWnZLt
EDC/ltQlboexAl2nYmQXAcAHaM3w2Fv13nW1S9wX3oMAE7ZoaFI81hC5wPO3HRkOCuDqXTHyqk6t
YhlneLteNs+FbLN1lyX0kI3pp9Z6jxZ2ynPi0M9pd1ChJG3HeUkHnoFDzPbNQ+sOd27TOasQeXvD
7Oc8uXW/gZTdDlawl6IL1qrjP00O67LS79/bSQYXA9kmNytvbTcSuZVDlsq0J16iwxQ6J1anzSNb
xmnjGBojxyxbGV6eXVHV7tIYB09CGtDvMeZxFZqOunoKJ6p7Qggr98KH/DVmRnE0a/Fk606AT1Vp
55A9053mcGqVH4RGgwuLCH3JQG7YtRR2kInAZU7gaVFSyHDtRJQRl44LrOBRe21lYnPO7DGVTxUN
0LzbRllU18x4m1oDKnnPy1MwkQqVC0PKtheaHHk5TJcZTWrF8Ijt6amJIuNE/2CybfTCfI3MrbRa
58i8NyfwM9gnxNOj5plcfNsmO8XxXJ3baYeyNstlh3dsQyqZ6z6IlIWlheWWrjYLnTu0iTF5Jzxj
gsapBpIBxxdQQxuenhN8KjYj5yju8zU5SXsXBwVJZIu2hr6A4YVgJR+wNpzhzz90k6eep5A614p2
97vEpcImhNagpUcagGJUpdi9Ksv84NS3sLB1XaOh2VgBxsgs5IhjFUaGb8BrSP1OSjNG9h3Hhba0
NHrWpri13xIAaPNQNu/ODDvb9VhT6JQpeocYu8gzk79Hb/RsQpOGi9WmjnExwaonVkUjbOqrrVZj
xBunQByCwW4w0zWKEGGQMCKzwPRjfwNawd0lee0/DEXz2tRhARLLLa+6yThmhrj+sLEhRF0pr7R8
Maej0W1w1TWPDaYNw8BZvZrK9zouqV4F03fMkKuXOZGKFQ7KLzdT3WFu8mHGmEMkrKtrnixpSw+/
4l6d7SIjQc6JXhSms/LHMl0RfcXgIx1UjLQEJdCw0Ymd9oVphr73rRw9nKDTLpmwRHG24zSlKF3U
aX2M2p91RuHt2LssnkIu503CgrhzODp4XjUt9DbU/Pp7X72OvqFOAlwiXWS0EXSaY2H7JZOoNWTa
4hBfjTcl0DxmD3jryjcU5iMSuP0wosph9lQnio4pg0f/gL5VDfeFF2OntnwajiEEu25hf3ZeYJ6t
EHZc5PVM2KnynvzBeMN0tqim4DFA1sJxmgPxzELaV3S93hsGz3sciDU8s/GS5jjYADEGS49xzkov
ScenIZ3adtpggizCJwoVMcm6pAkQOVA6WRzqvrW6ierTZN1RmNtsskpwGNveYuoj/9Kl/kMbEh/7
L/bOY0ly5OyyrzI26wENyh3A4t9EILTKjJSVG1hmCWgtHU8/B8mfNhRjpM1+NmXN7q5mVgTg4n73
nhv02h/sG8lBaoe+Kg9h0nubIk+bPVnUecuDNqzjTjPXQL0wnqlqXwWtdjE1dU7YPlsW+xslgnTW
uJHyi5InH5gw1AI+0ViX2oXT1y1MI25GdFysGrc9sEkQVe1LGvKE+IrGmWZYXMXE0YlU92Hr7GKK
N9dan5cXCpof4757Hr0q3XP8dTdwxjxuwfR917TKdVTc8V9GoG5Cb9/O/Jed2vojAodInak3vmcX
sDMhIwB/Ntp7k0zVSgE6peys8+D50fGFgZCJq+VQkRrmA0U9tLfJILxOudtfgx9IECNOhLbZ54gY
q3bSqbPObevQKYcOB0LY01Q4q3CIicVJGu1sCufPZnaZBeQKdia44H0ZHYLIeVdWtMsbJ3spAv1G
2TbPYpSfyUb0fD/pDiwpQiJWiAT7ht9hJPDLER0LzjvO8EYHFlWXJ6JCvOojW/6Yp2ePcNypT2c+
5MBZaVS4PsI/5uBqMOzXzY1Vdb/n3q5Pg5ny0xfyswnTfD3aQ437t9OP2jxh1XBH3IkgkcNkIe4h
iD+mVMYYkUlkvIpDTn0WoenSznYaMfHNoAbiPxkYyjSx9iqACexWTHEA2WP2U3gDosElXlLCjZZu
d2Q48LNTHn4LpfUgWc1TIJC6uzodz04w3miM3WC18R6ZO/eXoUyftfwurD56kvTNk5owHnQtnI/V
UN61pkRo9ELqjBvNpkV8OOfJQqmz4T5H0rtFAs0YBLAHkH6nOts+ac4vHQPOyUyxpThJzXdJFhYa
49i31jEd+EcB/Vu9zEKCLFl8cM2Ra7cZUk+mya1qLYxnULYjB8mazraPLm95goyHAnzRj2GhawG0
myLzyjQRdy22h6tZ6uBbdQRPgC2N7y47rhPQnJeTit53SsfuF/aPkwOZnxulvmfctyPPCLBdglyq
mp5xmm2ehtLtTklsQcg3OCC67bPyFMaxDmChhLboQ+kG9KWLeFOksFXBO+1bsJ90mCUfbNUmFFEo
H5LxnR6F/WGZ5SfcAg+GLV/CqOh3qSqxVJsFoSkdhJp8oS16mkpOLnWW4Se16GFuoTt4afQqUWTP
Ycb7ZPJ5b9kCVtXXmIbT48QIYD0Pwy9jGp6jsrd3kDn31liLjYrt37Xu/RbZBKbByH8KmTZ0KXdb
r0rkhctwgWBc8EsjzVfLpsjH815Mr/jENOjuZ2/m8Ep749btkVRkzdzNooqXSP2pN4g5DG1ffUZG
+8QnQT43HwE0nzgKRlQWAUdm+0FKyN6j7lqbhXoLQkAivHNwrGs7v+f4lbySqlbNSc7D0L/Cvs82
5AXZDqLyJnjFT8wKvoEdxWbuQEyUOBVbD0iRaLuf/OLPsJDTunKeosTC2DdstTHi/AslgMEBnIXG
hOTDcekWx9Rc2gMo9hDZSUIawANbn9WIbBjI5od0mKRGqR1uImYtoZPM90KLn6aBo6dqtGDXv1PO
M3B977djY1Q+f48ieUCqa62otjp2PRmP2zBd+sq6itWti+eNlpb7yBy6dY644geUgK2LmTYovqac
WTmC32B80i1fbh5MZ3obxpL1ZirZCnuzge0CcSwb1bUfXfuBpV88ZLkcaHdno5R99Ri0pXsiCNev
Tc3lRIbhvW6q+IcZDQcuVNkHJTAb22E8RCIuuuSeFXNSb1OOiDQnznVEmWaDEtNOfXszdPQXlz+W
L6PgF8wBokONzNc2AG+Ii9A6hqR7LNzZeoBCZa1rV8sJWiN76B5h3TnhDy1jTfcnoVqONUa0b3jk
asIqumOvRqv6nYfc+o0QVLwNuB9DTvQAnGPcjVnTsfszRdK9WFw8aWBPVb2z6Vzzc6nvaurwkhXZ
tFNs6NC9CKkxT5dmXtLgFOCPw1GWuMWutfr8WVBhBnw43va9DUXKxTTemacGrMfgiWfgfVQpHqlk
hhwb3RlERfdIFh+10+WPIucB5dZH++o2GyfKpQaPvbE1blDscWbTYQnIZKm4DaN0PajwYjKfzdUy
QZIAhtvSKiBE8pJip1g3DVOeUuMJK6v4SxvGhZ79ZvT2te7V5xSbH03Y75pAQLJqiltD5aZfzaxY
Xoe1fLBe+JSHBpnkJszqxxTY+xS3RZbHjzP7IOccZpWFa10EaSqkjC/hrNg7XxqaRCs3epbmaK0Y
z6I+h7L9Q1yBCr8y2gDtW8jmIBcKZd4maa5TU+z6sQdU31B8wJO4KqBd8x6/hKO6FFn9EmU2UMJY
eykyJs9EvSOkW2hKcxTxyvU/LGXRpiAuTsyhCTwSUCWLsfjgkVcis/U2mhysgU+8CbQRjfOGGPNd
rYZzX0QQpOBYrKpy/mHGD1HESaHK3nkmP+ycJtyhsCgqkO2PjlkiVgnKg4LkZzoRxk81/VSpHtJX
5KxHNgDTNohXQMCbTcUoMDHuQiGcolGsJGhhbE4OihEfqx0hr2h3x2DcJkbLOSG+vYaKXG4WLcWd
zKD9Jjd3tqqokXCTF7tsD2aWYakUE5fMUlt46IiuhsaYrqVKoESzLBu+PpweP+jWUitmhczuqZ5k
cpnvunz+k2nuOSW8AHyCAzs0n+osXYD31FqVdkV+ss2aFfrlV+9OXw6V3VWBfJBWLLVK6fsm18TJ
YHhuhJIcBkNkyiK5Wta/Qc1/zLKlnXKixqTMrn3iOptwsk+cGUyvwVVa4/QQJ5PM2doG+N2HJgYV
VcDtM5wHYp3If43NvKEbQTULsMYl6PHUfSTCBv5u5vZueO1JMQ4xnHRve0cK/dJNiczCZTpee0lJ
DVl8aqrqZ4iHVc5xvG3gWV8M5+SN8xdAH81HTfG2etKfxBh/hfbYHgCfrdHvHhJdGQejdnF208Jl
kzxsKfg7S/4RnIbQD6LSovO2/R3gAbnB1VnlRvhzNO3hnZMK3hqnuIjY2Y3B+Irn314zfI0QvDnZ
lRYfbYOjAURYX3+kAYaxXnPSW6eQHIC+uVuXPxtjbJgRAsVbebwBfHGDb1bNYZpplhcJeYQxBOWm
2+Y1TJ30XDDv0Kz+1V0YOgPIhT7/0C1yhbn2R0tMYhwzT1y2qAvCIsaiJXjtSICwUE3Bdi6Y4CuH
6i8x9C+RN027umofPMdZaiCyc2dp5HWyZTQ7cDLLOh4Exhv1s+BIOxkaO0fBbbbk99gD+Evw+j0B
Nm6fGA3fuJI1PxJZcW+dBuAhYrbAVwAAmQKMMzmSF/nzqd9DfWR8n3cX1xJnr6geOd0Z6/5BmwkV
m9pY7wwHFaalPge7NUlQGdWHlpxwQePttajUXU4dkwFyRoq7p08BzaOE20do6JlkKbdtj3E09lC8
y6OrgddFYa9L7cEqr0bLwrsg3/q+pKQluzNjrzbJmKbr5Jo3OYlh08L+KN2IOm/KdupQ4kafPwJT
/+rNauTJ55LEPeaL5cbognKnUbW4stqvcDQyUE+XGL82m/qgtk4oMNa0xB5AKWI4CKxm68nI2bU8
f0kWZmcQyxg2OB+ApPK29vgWqYCvrw3pJiWUZ40YSrqCClCq31c4a/4E8fxHpbb9KOBrrLwEu27P
TTJO2RQW1cqW5IucmDVAnwsbBqT27NQfU8XGIObwPYKRI7GzTPX0aCi33rSm+Yn9XpwgQT0UaUtQ
qEyOmW50Pn6xlRHU1tUzqy+eiBw0wBBU1YVgLJYZ3UgvND5RehzhLyrm7mUcMOqpfu7OFhmCsfP8
sXM18m317Odl85p43V3W5dK7xFAuJ8PGJIgTusw+iyzFutXrr6pcaIJzbfh9TA3N0CgqRCtw+53z
0tY60MqgpFBaL9t9A5ff0hPwAMhlluZ9eWU+vmf6RxkNw9ZCD9iruui3eA2N/TwPEUtTG+xJb8mR
aw7ewNR5s+r82UFz3gReO70tZo+JwtaYFso5Nz/GMhBYnaIXY6jpiTe0dN84TruNYzP8oFSEeH6e
35wcxxomZL4I11dNtC/i94FjJeFbTCsaGuwsqT4GTYh9ujnPOKDIF7nk+kiuBVa/qUGzcinDL2OY
d401kvuh8ZwEAftRVRwJ6h5VVBvMdEk5VhNags3/E34HymGm8jc2vH5byl9jRQYsr+wIrw99kcbE
0b/Ob33NJwZ+n7ZU5neKYyGzpH1PomAtiB/qA/6aPKB6qSv7e2fqH4ofbku9CzNcZ/yVy6g5armu
HmXnPA4t61Y91Vu7ISIiZL8MQ8bmmlGs5KqTHpn9ozJLpCp6nahR2TYgVxi97u3FGj6L2ZejiUGI
FPoY5uog2mpbJQM297F/8xry67b52rYDQajJeR7m8oVKtCdKoTZx1e4hqO/DfOn7GPT0oRq09CHh
WHik1OcprAb9RLfihczYcBUsq6UltRuzL1lRLdWVZ2Jila878cGJwCcok6s0foTivdBYmAwW77R1
H6a8fuCoXftjZB1cLTSuIIPTXVyxV+Xxayos85yjmjQiAPKTQX5EigfMjsu+tStOF7CWLLlUFgtS
wKLpWM7z3h91tHJRXTFi38aZWzcbq6omYhD14wARfT3Z9Xv/M16cm8UsP4QnYvxyQFf1PntSpuBz
i/FXcU/faAMNvz0yJCZbrumSMfa8SUe8AvVSYu3OIHvyRKfJXpmPjRFvkyIOfW9ImVIQ93Y1vp52
LwPvOSV/evEYMeRNr9PUHKA7ZNXRTTVjA8YMud6LoGEz9odGmlWMR+rIfiF3tGZTY81ILQoXOXrp
6jxrTETrhC4KTnI+Q8hs1xksdZFYLh1e2lzUNmdZf+wwyq5aOh52mPAus0d6iiwiqxNTAMYHnOF5
MKPuK6lAKhHLgIqMsYxoBlgAox2vowcDA0xEMqtnWfKghNY4EmsF0puavzPFMTadGU9GmnwVyZ8+
sX6Pc0ORi7Q3UxZXGzcsQv4wiHouBQgAsen/wnX16BASUxjQ8xmF1qtf0dfyY2d1r3AJhiWAdou5
lTJrya2bR5zXGoNfqUOK1y6EdsDWb/nTmH72OZ2stbgbJKeydgxe3Nm9TwuaSIW6ea7c6WDK0eZm
TNLHWHhHfcLVgY7K/eC4cBHNjgSIxbexkHc9OCyEdz4HQ/rGAOmkcj4np0dvzz49Q+0n6i8hXdD9
QC3N5A+9Rfg2nqFS9YaFUSqGsqol14EmOs9sZ6YNNwBNj3yCWxkED4Lmsd2QEn3ooTaNM5Hk0ABW
PLmpn6nuQQOB6BfCVRyqK8L6KQGzZjwYMFiUwtEJSvG3lr7V5FkKx622jbSuczrFm34ufTwfzFws
yDPROwz7NnC4XLbWxp1izfcyuQQuHgq3i96nuaFEYFicjlnDoJpb/c4tiHHmYtp2cXVNpvkX0VJe
GzX+4g9EbY3Va7uouWOkvHsUu4XjCwOvrZAuMehOXGmCWamUNJRrc6EVQXBPc8dF7CSJxDoEyq5G
9EnrHY/PRUK6Z1pb+0EX3Y04vLg1dH/Dmqq1JZxjF+GEyZNkY8ZeBvKyfQtcd8OcY9wB04qora4U
k1Zv1w0I2FHBfH5hbpTBvMslZTkuyWkamEIu/pNcJTBDgjKjX0TW7gYNCL6LdFHHmnGvARtQyqxv
Qxm9M/KTmzj+oP1Qw2bj3ODVPtaGeSa+dO9roCgodBcRYmMwTLQg4knP3vSTSAimVWXiywjg6Gbc
AKU+dL7lSdD1Bu9bwXZEH3jfWdV7ihn+tHibOLtmHIvacdiUpO9Wmmq2PU/ErtGpfbXqviIUMlK6
R40MJzIZ+I6DIbsjoUvertwimrgYsuP0HETqvXW7S1mM2anO+yPxsGyVdfIYxhAODK5d9jRhQcnK
kyG7dtvHpHMNw76Sl2duwPxpPSU0M1Ai/NFHXJ4ib+n5Y7gSyMMU4EsiE7RtXNzM2NHhKRSfyz+N
x+liN86t1rwTF68N0h71s68JP7mk5K+SKBKjxCGJOScaH6eufdUZbc6R9lx2w3jOKvNZ37dpzk7e
XAyLUQX1ksWhT9p10sq7F+dEvAk0AXZNqJgBSF3XEXhcAr1hWBLvI8SzkkOIMtvR/U61Yr9yVHWZ
wQtuliOw6XzP8mKfqzkUERkxFAs/ay7Xa0sRgZP0YPfC3XbT8DQZS/LRs/WNrWc1IR9MshmVSGvg
PB40NSxNbUqcVeWUwfWtbpOxjGmv7tv5IQ37C17bYRvE2GVNkwLeQW7QxGu/DIpLELUR8yJSuDHH
rtwAsoZVoxgwSI1pedOd1GNLUVw9svlsBtMp5TtZC3fcuiEKtlWMn6Ni7CxsxJjWncoD1F5qGchZ
W+7GsjwioBqBVsso9m2W8p41ew2sih97c7UJf1BRAmQ3S6Fx2BpnIrqQJRGAqKduZzyFhXuJFNgC
3YmC3fLWrm2HNrdh0kHSJ8GtK8Sn3vI1iBjMyHJpUDVidiO25UCVtdJJ5DWbNG36qzTOUaPnh9ht
PicjhfcYEG9J7ZRYqh7e+gRl1w2y3zYIjK2tT79IPtgDVzUrGSiSDrkjW9XQP0rYJZik9qWpaNck
PpkwhBnKpl93VFLFThbATraWqiEd15HCJzs4d90Wu5gTlx/1ccK/XQ2+7hpUi4juhpkxPphBzOHb
VX7X3AoLXYw3/8m0FumGnjer60695e7ajKHCMJH+4/5hU9IAuzwp+ckcU0tx8cxPSdDWO1m/9DNd
ztQ1U7sWJQi97UVv1YuXi5fERC5USUd0L/MHB9Eog/QDxuXTK81oP3x1Sr4rpg+r2Ma+M8bGPcsT
uRFUycOQll+Rmxk+5XDlpi/rP5iJFlQAnU2T5WeCI3vNbcQpIfBMbLLJxXQ3tWswqwthkffefMhi
SVgPAYKQ/Sw+ieSqjcYmcUyYeJE7nLCah8UlLyKul7xPwZKuTdMK033yqyD73YyhAy+BqZPHIXBi
u2rRQTfciQ8lx8VXVV/aRg0fIhIjTicdm+WBs5jHXw/zehIl1CFKM9HkUZifCq98tHqzPZtEj4KG
P4AdlqByQ4vL58JiIyTh7suex4ljF+AbVZWfBBIhNYFZEqxeB3pjd731J3ET+6T/BPgT+nqviYOo
MG7KnOARwN+eRQAvV2rO2zASzTmql4yq8SeeaOpg8Pls6AHygXTee7vfxbmkO03rAdAI/JpDiDBs
MRZmsg9/kJHcDn29IXGeYYGBCqTHhO8Z3+ohV246i3x7FD9yIx5vmfk4eVfAIuYb+wR/7kROq9gK
Ae/MPZqKa5LKxE2Vwqbe2F29ymAwpyXfa5WixUJ447bksZDhO5spPbdeu+EjYGR4mvUm26mpf+Qp
yndDF8MpCs4ZNevcFhaxlkFTWxFHh4jlLnGHmvvdKm3iN4fMtdblL1C4bh068bagV7Bgm9lEjPPW
oaTrXSUXvoL6CWfUgwpUTQdAtOQg7kq6l6EufnSOm62l16xTYeJYSadiA3tqo5mScZTCEUuDomKA
b/lBheEqD4AwOM3PNsmYTqs1x/CjaIVgYYhQUmftcZjAUtIWwrCbgMZUWlvR5ePallm8NumWXFV2
m+2KlHh/mVPcFdTwejOfBsGGu97oratgvsw5dk0KCChANWoebJ11T4m9cvL5kEMsxZIoEJd71tQB
wyFdGuXXwIZ/nF3ySwsFvgd/xtWneCMul6JtBzfcKOVq1CO1RzVoG5hoUV3s5UJCTSV6BoBrDvbJ
wSjxvnjdTW95J6y56IFpCEZrlGbgvPrKoaDtUpM0cZODx7H5uK0Gucnkok5URgPUEUlYf1HiXD0O
UC6Fpoh/FdYwt0JgiXgFlWdfiqQ6lI5H4GyAghEL7dLW+e9g4T9wk570H0DfmM7NE17au+jVcGqc
hp7bzNg35cD5PgcWx9q2ia2MolXPtfcg2fGf+UuM3S/FYPiC7NEgE3GNugETIzoaWyoXuAJbHo/d
Kpt4LPMu2zAC4jbWcXKZmZupKblXNPEgwgQvZvtpNPS+fPuBs0yRooiBL7cxE9DI5rCiKkE2w6nx
TiyevwJebmxn/UZPjN+zytNNCPhoxWQ0J5ZvM96UNFqRF4ZYEV3xt8n/5vI2evNMZxxEWM0gJKrz
vHwP1AYMhCGBqKNeQ8QbgpodpIu3WVZHB+F1pMOX1HBP5Iouxdifolc7fnKMhaUOGJmquXr7bfEs
6gpCSGvuhUsbKfVbaPKL2ZKd4AamRmw9d2HVmsMOvXs68oZdkJ4RV7rq+ZtmOoAn3Ud6i31ivFFl
3u6CAAF81S5J3AbUyAy/4vD94wRLzKfmf/pp8jQ2JDmY4dh+7hAV/qv7e56a6hgP3R2xu95+M4k1
EwqcTtGFP8Agh1uMpocZYQ5SXxP9Y08wZCc4BNDGua5rWk50b3k1c75VCZ52LQ0PSXxheYfUzG5d
rb7ZGAK2pR7/rNxyP468HFITRKoi4jweKdmN5/0a2qHewoJbSUPuxyRGmASUNtNhsm3z/A4akMab
bjGVfqO3SVtT5pSTR3KhVUA38/zZHZJNGMC9wYnBmMZ5nnXCX3mOm3MNi9HeOaLc91Geb9pZ+zCW
Unaij4+dEQh/7Atnw2t7wYeeMBY1P4rZ0yFlL7/UAOPjmgFxVLa+HXKGAb9rgHlKOXgJ15fmnaCt
u0nshpEYePHvX+o0OvLCTTvI8+o4pvG7LLC8GvpVdulpVOjafTgdk9igao/UmYPnJORvbTA83ho3
epmdT9KOA64OLMPAQndUJUoWLnFIDfNPqA0e2yyhqgVCt7azhK/ZpYwoq2obZgiZ/JD7OdFKyouw
D9L8K7Btd8b4apmGtatZ5DyHuowE3f1IAZd7JMThm4WjrVzLMNZoUouXNlLyKzPNxcJIM3GkeCS6
kNya2VWfXHHf3MmY1ip3LmyAxN30Xh3LjCm/Wyb2tu7qO9bpcRPnzt3jOiC4keRjB5zOpd+sQNVU
KjuhPNfYnTK8AFxtniBbv86RTQ1Kqb3LdqJIJAaLMGSf385hsOvYnBevs0JEhZLvPXJx4PCkPkW6
hAPoRt2Vdg9bCfDMrG8hpV1xaxeYMrt6nXAWDsOZEpmgmNYMmu0jRT6Bx/eG7XSrC96Eni2a8Zbh
awtwuhKi2TZW9vT9VhkBashokmmuKPwE2PBg8d/efD+W367n719m+FJAg27hRAyi0x6dmpwJirh+
BC+Qb01XvWaGN2w5dLyNCxiHrSfcKhFRnQFLnnZkYFhtbhwpYFgGNmeWbYzJy0/blLhX6uVJ0QM9
OdkqjAjeo41Pclx2B/UjMkD+azW0qQU+11ULl/4btj0G9U0QV/brMngvLOqbZBLvLdYkOeR3Cv7y
rRHOLWtyBAEUQNlvrxjZ5wgWghJjAD3KfDsAmLcTU9t39fJ0J/YxXfD3+mK376LQ3puQInXJ8Ge0
MwSzMNjVs43z0soPHucphLlprQc9NcYL4n8fL0z6pp9+IZCz7wsa2CUb+vcLSGMubCVzZJKpIVbH
ob0Oh2WRM9On3ug34DuyNr32hujXrZowhsXhfSBhuvaGjGhfvXUw+9C43PK6UbKaQ4bjjvp3caj/
C+b2G2P79+kiTyf9TfTGQpUzyL38Eyg29Maei/nU4FBPfs/AMf1EED4taIHHqCRArAw8v6Yr7CPG
E4qolppcJT89ZLzdv/9Z+E0wdf/xh7EtwxWmbTlcRUzxT8zdLBqUpNCo3IPqQDASAL0ylWM5SvWL
WdVP3Eh8mNozCPq6Qgoirmx0gPNbKqXxLZfha1k+pbxaZydOi/PihEZqvldRml4lSllBOU1iqwj1
aQo2QOYL3zEj7WZznKShGVmcsvdjl+X04zZpew5sBxNlx6TTgHRHvUuijm7BwWlMwesbdnrvOtPG
GHetgiD+w+T+Sx90d2+YVYQvF6sRW07PC888Vs9pA+4I1r8osSUSABEsjfVHrYpZ3cdBHLKUqYEo
OdvbgvNPmLFthnbjrqDjbHkctR8lHl6L9u9FRRlr7WpODAvziDo0t9Ljt9njaCmzYoN1hIRKFB4S
6Q6H3u4OAYTHmx1X72Yz5ucw0spTbHGxgXZ616rGhbUGSBKjpHEtXJ7zqolZJgV9fIO17JiEdm/6
Ml8spuDsJVQhI6JkITNzbt3W1hXJdXQcVJiWqQSWW2uXZQGGtjJxDzpdyEy1M29nspRuEH66HeYH
Y1tq+nsm5hxIvHsHCzJfSsToJeQPCC6uhgfWpXaHPWvRopuvNCjC04Tbl4wEaGHDzLQzyuEvtgrj
mAJQWKcJIuJo5DBxA2sXO+N0dgoWQdgxYJ4KnJq5LW76WJdfU5SGK7pa5rb4xGgQQ8WI9kwtxaeH
6RHaUvUaU9Jz1phS4mqDouYE6TmyZzZ6pMUyN81nUyPnlM3JDwoc9k6VuRtcbR0OQXt+y72yWdPR
8seqTHMHmKg9k0dR+KfT5tVzug9j4Vg2A1LYqDL9YgPePNhB/rD0310SOYyIHctfFjxQF8uEbOpW
QBGhb2U1zwtYKLdm2q9PPYG80DEn//t3fv8eKDsoRqqI/vov6o5Gse+g1D6QqBLYz1JaROht7cmy
QewxOZIK2ltCbHSHSHjTvZ2aZg9MgDxti+TjvtoJ/oGCQXTkOoCZQ8rcYkXdnCrrS+lJ3deBgfFW
oqXOnKRwgdBlzTtZPLXjCe9Q/qDnTrivQP4xkldnzxu9Fb3rWMI6eZBG3WxNUtm1Fpns7C07AMD8
NWkvenAAGN85b+KqDm5kqbN13y9dRZFJt1cZEIfig70B68gIaKTuRW+KhJM4yEaBWHjHfw7e0PWS
Q2C3SycQqb2hMNdGlVS3VPypw2F8cXHSCKMLaUFGpcOZKU5xom+zgOBL6nYG2yEOX0cmaIHK+XLD
sqH5Y7DPQdg/tVpYXaaBUmhpTNu4ssZtVzXEFvsZKa8Ejspn1mwDGwS1QMjR8FQQJZo3wSRpw6MP
JCqsayL18WiVJaUoFHYkVvOtMXXcEakPC8vIXnfTOJ4cD1Mpw+lmi2F0CXPPX0i8sIvB1+x0Rb90
5sa+CJFl/v3ibDj/sjY7Qtq267LU68Ri/2mjSBvDDCSk3T2OAgAM5Alto0iOOq2EZzGaAReU9HfD
c0xiJsMy4MYl/vcJxAC03jMtNzcqErNNURAiYdbyBzXxP/yI5pKE/cftgx/RkzYpXtu1zH/ey9xG
IvLhgdpPRmJB9SaoMboM8PB6UZieAeDr8zz5HbCUg1apya2bnE6FpT0Myegb+mNG4eIlQj5cD7Pb
7YZmci4Ss1pculRUjZaB0M28Cs2QqnEO9EidpfkfdkHjn9Htnu7qlut5Eg6JZ3lC8qf8+XmPi7D9
r/9p/K9Kw0qv0yGFbayoL3YoHgjgrWhXc30BTOzS5kfaa84hayAa1n/TCiXK35bVZ8TfXr3YTRyD
FvlknIRrrqw1/Lo5mbB//0j8S2vA8pPapu56puFY3r983sQQtaCkm3OfJoCbTYo8/bbS5d50R78I
axIy7fhzCpvHunOb907+nBSjeEe24LILgh1ukJ+kBUx8CihBKnPvraidUw7k9Oxi4t40KVs9MHKP
A7ZprqYg58JSVOII4QFjIwPQVZU71m4YG9P38nxncqd4C+T0e5hvmnKnx6oK8UBn9j6MPUlaFqu/
3iHvpA7GCJT9GDVp3+hM8r4/mv8fyP9PgXzDNv5tTcbTUl/xP9afTZnBdv+HWP5ff+vfYvnuX5Z4
vSOl1A1BOP/vU/lMuFw6DRzvb4H9v6XyxV/wGRuA4QhB2yb/1v9J5Zt/0TGiCSL00lgMM/b/Uyrf
Mv/lLXWELnTgAK4uLYNipn98S/uYTEyTxLylZRfuDMwJ57jun3MWpzUW1mYc2vvQ1jXunGFA5zHE
OVGnYYZB0jMS3OHR8MqtzStwderHwEHj9DAa4x0x2AbCiUBuEGwCdSXs1+wH3SOZg2sPDkfiS3C0
awugBM8v2thIN6YfXt08S568VN+wA1ovnBFdP58sbWvMyHATWqZQqUWUCXqfCF0wao0bYppYqJnG
AEEW08iKXthkb3JW21ZcSJwCG44HmUri+kpNLHcGP+iq6aJyySYVB8oAj+4EMKrhUEXmO/R2RRVv
UmV726CjhSgc5bUlZ9C2VYakhK0vHyy5r9N5H5PagwpuVCd9Anxdj+4hj5XYmdH04kVutGKq0Jw1
HJmTG59Au8q18sb2h2ZNFEw01i5MEiCiWWxfgy6h35vn5SjH4ldDMzlN43iDh9I0dm3aE+8ysBpS
zWFu7Lh9Bx5yBnEQvS7gkgTBhtq12tpBxTvA0XZOfekYx2y0vpqWtjq3rYuDEdKkZohnqKzwk+jV
KExq6L/jE0hr+x77/tEgPLcONnk5qc95aM+5BVVGeCdLKw3qysc73qBiP2c2YzU9c8H3kdqAFuPJ
/A6BUzCwae3bqOz8ALodiToi9M/ZTj+JXmPipbJjlELqZBA00QpZvTCuI83Vq5p7S0QVUwWuMYo2
WT8EZ2aSnCAXIDcByC0wgeZxLo23AqDQWW+c16mk+YOq5t5XVGbfKeD0swEyf4And6GojWSOEKXU
WMMr6ygEjgPxSs5t1ZkU35tNeLcVadc6o/ag5rZT58WDHsiAich3r3CcUuwm55NKGf1PnXhssObe
+UDRJeR+HtvxudK8bPETdMxFKVj63+ydx47kzJpkX6XRe96mcKcAemYRWmSIjEi9IVIVnVrLp5/D
6jvA3MVgMPveFH5RmRkZQTrd7TM7lnSRjZG9x+kZ5z36VmDRLvZDzgyikWM7V8GYEQvNe5Eaxee4
tKKHxO+yR63jICP0GjSi2dmvAK8R4dC6s0LPVrmToDSy8camEnDdYxsHzkN5LOm3unuyA704qoGW
q8zE1dDcqW2eDjim1pyC1LEwwDnXAFlDrZc7MnbOo4/ppzDTYE/glCRiWT2EA8wrqyGRQ351T9Vi
u25cV18OdVNxhm3rY6NNj2Xexcx54vI4UQ89V1GGes0FlN6xDp7NJBwf88D/SVs3XZmODi6jzVxi
ty1k0RJ2D73guPvCGS+LzY+eUaDuBeW+mqEbR9M/GtqHM3pPZViVdDKs0qiUWz4o1cN2Ijf6oHmA
lrCroJBh7EOcjZ/1VCw1qK4PY5Jd/kog5BsvFMsnl2wbnB3HPua0vRwBl2nLMNCZ+0YkSA3XW3ta
zTZIYVmTOeOqgaBt3NGqi+BV4SYall5TbjwrU0+ViW2F0InrDqtMN8JzEDjGMvLMJe5N5+rn9hNL
kHPt+/aPqi1O/VQfsuHCFWGnWO10gB6MCay1184FaLqwtxxg4LXHHBDwK5yHICR303j+NnEB9Y8h
5Ejg3NqJwMwtLegVjULi3m4/ws8NWmutRSXJi8ILeX/MDwK8gn6R2Nvqqv2p7Zj2lMDcakES74g5
044qql+HsxVDLrDIja6pdT8faABsz8HkSntOYPRvQivGx1bMWCIbMZGTEb6LQLtOKqJ6fFAdgQr3
j/D8l4qDNzjvjEQu+dZt/kokKTyPLhHNqPR9Xvdw4a2lPnlMb2X2y/mmfa5aY5HP9jnhQXKFE7cW
8xmYJNWAcxMITLdng56uNUqUFr2cjTcdtWiktFbKpe7NGX/9IiPgU+LprQw1bZq6fI0kNc1hV9k4
cpMVIeg3tlw0kcwsjVIMz5kD2XgcGofknv9AwsVkXpV9T255aHMMmcDtv/Efp5jgmz3xW3rxRhUt
c6p1LRyzHM2MraEDm20JBS5D8Eg+pyw4DePGHENuSqXT64J5O7dwV4cTs/8ZnbLhpe8GT+1LRvQP
8KOGKxlCrADTfqhsnRAzQDSg6g2Do3n6GPQpyzzz70mkYEi1VxEGz2ON6UcWnrUfPfDpY/8FgmVY
2pY7bD27TvfWVL7TVf3lKsKIVbW3B9Hd6pFNfSwf2fiGV8whBtC8rl4IZkArYkqsVyJ8hCGPYjly
a1Ypfv920og+CeoZ8FZ3meNtjDgolhXtlZoVe4fEaHAXC69eT7OypOsnt5PTpaHdB9BNpu8IcXxN
kwxWvYFlbRLkZSJvm+tuv3DK8RDUMjsDrubAklLBHGRgUVObok8na0kQZJFk1ko4xZ7Kte+IkSJA
QXu3Vb1ajU0tVRMaxONB1JMp/hwVk9qG4/A0xZJz+gRtVmIOVFxgSWmywDq1t8+Lq21HwfOQajt4
VzhSgol4o/hhCq1OU4QzILEki0/zZ0xd4ymrd3qevhlOX9xSCp1Il3xntBYSV+KaSUeOpLmsL+zX
E83aA7TxfE07QBh6d+2YLuck6HHo9UgZMoqWDmmvLb2Z6Z1Jxz72cT6FrN+bkgT7zN1lp+Eaj55t
ryPCSW8gJKLZRwuNKV6bWAk2ApnqIO2geY07cXfD4bEmh/PWmZjZ5DwNIdr8BFbumWVpUfCWvDpG
8KNEB5QmjuszfaoV7UkNTOQmp1m2tPNV3GB7FCHuM5eYzgpcbrvVKaMGdFL7b4M9fphj05yNEJOz
Fz3YgSk+Oz1wV73T+8fGNs5uSReGUngHgQU5n1K5b37hfyp96ve6SMVT1qJR5kHiYBGZxFPnVK+d
0LlfjIAWazzKN46/QHKUSncTxWhrcJZiWThDfGjlcMNK2Z0s+tVX5qQVO3sunvEVokrJ8MKuojuT
3HbbuYax95F+LlHP+yEFZWTkl1G/GAcWtHD9yYOIpTF56M3xV7n6g6OcYl8OapYvjA1ktmDbq3hk
VG/422oEbwnfeg4qNQ92hqmNWUlJtQa58OrJa7iIQWt13wM268Iub6Fb68uStDRsIX+dINjyVpGY
rsNij/+rxQU44ehJquDoltFnGJD8i0qisM7sHJx9sHIISfVE13mf1aWwkwFUbPFlUoOcls88ezf4
x+m/KWErtsCZW8IBZr/388r9cH2qNGoDwwXcA2ut8ik7hWxXWaup40omxgOh/2vy8F+KJtdInljA
oeYLJ65c2Ed5oC00J0VcynBa1OBOVSPsXZrpV1exS6pfcTxUP1brvftmEb7pyncZ6xc84BAR40nS
W6OoTA7yl8GNao7JhbnUGSmu6zTKyYxN6t2/ZlZ48pEvf4kKHZkRT+9EQO+aI79qL8tvmdVRIdae
WI9YQVwLG5YoH+zeDUmvYVkcWsZUdv8me4xUqWRXmmPtXueTUSF+8Dk6dWhf3E4cSXRra137Q7OM
OpYupPFIj5gDExJaD7WNI9CJxWbURL9gwgKiZvLDK/ZeDH3ai9uKA/s4teqRny9IcWpv9PFP4RI8
qsGN7XJ/eC3zel2iaSAZTd573FUnDPzdPnIcfScreHmheMG72ND0Y/7p0wbTOgZMBDIdnRcRf8Mx
4cfKAGrbZnvMasKuOobXhWmGL93cw8DRY1roeZdS6cHX/P3CHm3moESKETjl77JDvxc9xoIJ4+KC
M1aUTEdABi+ZnjvkpYcfF/0TS0ROIKxswL27/outa7SSFhb4KvTd//qD9Xmv9OJRw5ROvGiKDoqs
rsMVB7b3nBtdt2UDdhpMBlw+CCi6e6nx/ftHP4/ECZa/GzkSuQgNoIGU3nBvCACqdL7bTNLjgIql
pDPxAAegu7KRkJTuNJR3VzNjye+jbIUTgsl4Eb0a1BFt2qY8g1gIt4akixZRm2Jtc64Gr9sjfpoa
XyFYqlaWNu4F5pvm34Eue0tYm0zehW5/NTO2KG2ZiXsJo8XOb57KYYxWtQuzyJqCTWBiw6SypVs1
o3ospQPfIWjdPduTqXRuOVgIR33ZcRc/ND8K4gDnh+iSSjzBTcio1jdgOQ1Em31NioehO4yUAoF8
sb09OqU6GZqvNlkc0UHsRhfXoZstAvEcpJGDRuR4p25KXnKV08QeixBmUrI1Snr3Wo8NMsbHm5E6
20KWv1iT9bsW+bhUKG9eJxl1OzEI1FU4de9ar82Jk0wH4OW+ZebsnGowMAFqbntuyTqq1SECAtz0
VnOfIuoztMB9jxDixoq0uZ4lb23ivGNc2jaF8eD06guxHMNGKl616qTgSJYNtlC/NLqlSQkxb+V0
aWmzaWJvM+lk5nqM7Rh5rVVg+wd3XtnAnCw8vdtzMDlC9TuI5JzQ2OMz9KI7YyUkLigqOraV6rDh
U0e/azVzW4+uf/B5ZmENh9DVcgaEEw22pJ0tGsrWNsGgUwAxOAdfPnTz5NWCZNfBv2EeLW9aDdPK
0wt9DZE+PobqJe7dT3uwrty716yNX32rsA9eQwpi0M/ChqHHxv7vN8qnwdiV4BBKvzqIuuDBUVAh
D09zIZ3p1QxSwvU597HCCLAuu8ZnFk48Wc6XXxunPacg5APlJbSdkGH28WnlMw9/TK0duE0bY50H
0CLWLh0o4EbSxeKNqIHE2cgUm/xOdedMpH/NDvumywxhbO8sPI9ha7HHSWcDqW+Gq45yrWFtkW1Y
9OklnB2Ws4FpvBQ0WO4ZVWiHlpaCY8WUd681P9qcwqk8UsR/2Xkj0CkXeBFsHOIDYwql4O/vn2pG
y6nHfeJkJQ9E0eSBCmR58BTcZMn3KwqBdh9IBsmGxohtXtO8tr+LKX3HYn4x27BZtn0/rohx0/he
uU9Gmae7zHOgQAXEh30VfLMbYuAYIF8KJbe6KZ/7AaiG12k35oiR0d4Ml1KNuOnjRedAcXGTsz41
dBxOoId5vL7oeFoWmq1OgZP8pLglFy5tTcBZyYexVzbjBLPyXNPmiLigmHvYCnBEePf8Z6cP1ao1
xt8+e6/LIb2b5q89eS/pEAaElBhJdiUE59aK8SG65jZRl3RkYmXaTr+i3mzfJpCy1GAQxmi+jNLY
ZYot02Q62wZmeDTz/IxVnbVyL1r9vUEDPIAZWMhxchZN20Y7GtImv6aBLSIMbBmYQm32EWWzbbCx
rYN4rnweywHg42+hld7p3I6e94Grt8PMRgSRdDrKWOAGR7um3c+rwQiWZkMdxqgv1GwlCvAYtrHV
X5pB4YzUI3MjfXc7hMwzTLb61EwRetOTllW7pptIrCVkcjFSAD1K46cfEoWENp8BUEa4Lu2jr832
xMjFrm4Z5QX/wk8k82e9aKh8tItFmRI2wiAil33cDUs8FHA0RKAuTp2a6DTURHSt2a58GtMXcU7Q
UwtHnBecgEsu612V0Fk9Jdc4K+dQ3G/JWXcxqAD2YecutWS4FM/KabY90zLIRi+eJqhSU8m19vD2
1+EHo268mTKJWTbirUydZ+o13gU5xHoyz9zXG4o6DvAhfouGy8G0Sgap5biUFVMRrRu4rzAkmozJ
u5EoFiZ3HfZtWdr3kvHTUtEsFdNhT/yYvLIU7eeYDTsGyN7Cs+qzybMEzhC0T1uutWY6OQ48syFn
z2IRTeD8EYofN1I/6Iaeiu5DkLbr2LL4gKq32I7fe7v/rRtKavnkCCxvBJAVSQBBBfzC9Jl/4no5
dUPTMKVmNkJskXaiPUbtXaBnP25V7occd2bSSCby9VKPFKNydsqLVKfyoGv0vWj84oFD1VGPtGuR
+wvUnktQRU/Ah+6uYmTKCg+RnXcB9z33SBMUj1nY/dpMwdhW2q9BB4ZnZo0iUVRRcUNgOoSm9hX6
Mxk8EfQaMDNzwfQLlvmgCXa+TpAZfwyLmrawhHWtGhgcHhEKBoxgW3Lm+tX31IvfaKqfU3oEp4AZ
pdu/1L5Nx9jwHfqYuYxqPGmh9aUN5X3q02UXhT+dbtycCe6G1+2nOHvvEiMF54h+JONs1bbJ56AV
M9du+DEa6Jom+ReXz4GDylmYyKYcE/Z4rfOFDIxnguz7sYj3AehXryb+UDTveSmfek4BfR5tsB7u
E/jldQcNaKYKKW2bpg4ZDQIuiHL0j2owyC3Gw3Fh0OWlWz+u8oDMGbTBOqGDbJO8SDvnNfo1bVXR
Vu9AZ5HYJOpFfxv2zy9k4Kvai/QnLy3qSKqTVfU8WHW6EKaecrxEjKe8Kb+wZYB4Gfd5L5FVhuxl
kLDCmjnfHLMvawiQ4MX+HcU+03yucKysC+lS0yW2g+H+VIDPRIc7LzLYP+YZucoiu0CZOmrWlZaX
RiONxe+ex83V45qiDQTYC3BA6genng82xjQj/Y0ITH4BCx3XxAwk69Bagxym4W925pZVXS+ovugX
Smr3THEK8iPxElvPcQxPT6J/5Hz5hAbd0D6BGDr8obOeY1SMOVgTZDXd6V3NYQ/pW9OeJlEcYqgt
Xq/+1MyUG0kPcYmq3brtGs9gtLJUpp/K/Bdu15pJGtZXBfm0dbWd3d5KcAp7MI8QWkLcsfG4Fv38
ibS32sOHnbh0LjaeOvlxrTiV4zMlNrjWaN2lTZmNKWJOhm9jE2osvYY07AW5jG3V0bkEcLai4Hv4
AsX0gY90UYVEHSE1kXWYfXP4m92RUCfi6TFhNKF2eFLxkeo+UHpMoKQiwq1WIUuJgrsOLMjSJD+/
mICxrV3Cy2yQ4cOGwDIWtZ+PDxq3lZmU5H/omokSg3iaU4i9mDFCQ9qy8WSsrmXRp62CHi9vGS9T
QoQal/5CDrG+dB3yDGYo7Ych3loDODRTA4wmUwR+55CGLnugloFyJ58Dg3e5P9vSIDX8TWur9ewq
JgQV3glztrkBOTNwNssew2KQbZJAp1U0qTYGbcsLqjPYY1CxpllirTJ2WlkXWZvaDG8Q2HLkcvw7
QYn4WWKu96oAxqiv6KqQxa7qSJTIy9R+g+USy37KXZ5yEBYl/XCAUvJV33VPo6l7C027TQVRvJpa
D84UnlqrKFrEmTcPdgBMQZNfhEU8AI4tscENrbYSTVwzvcclb/nZy4gKVwXBU+GBXVJR+Bo3GKBl
Ly4dixZYasqTbe+ql+LJgOqJZUyFJ7tS5iIMMCA3nbwVdVTt51asTRt3X5UKnhobdr2oCRqS41n3
uVmt9bq+E+hyWQ08Z+Xga8+o0BjBXZH4cVGAaE3kCVEg1G8qChpBMXkZ03haAy1LeVeR1RtpsFsb
AawAKdIfwKjNvCJzh8GKPQr1xhnMtGXGWmVPRrbuSmrFaN5dh9ErDaoFMBZ7QZZ6mTQZUKYkrNd6
2qyJlC2pzX1hg0tvaeHEBxNNhB1I8g0Hw1zk5jNAhHIfexzCpEcmUw8msJGpzXVN0L9TEOdhiJAA
qDeWxMgiR3L6WV+stNT/LFoqsXqDnr2O8mhUqYRxNt82xrO4KrsX1H5CuzR01eNhsNKfvulWtQko
Z9Lsd2Fnl4nGLYr8tmUHMCnqpresjkMw1tl9cHhR+qPr5Kw8qPoV9utQfJhOf8dwJVeQrvV1IREU
AjCV9G3gaCVYS8YrLQYbCgWlJVVgUw0x6hisie+KLIEfXu8Mp+XGB/QrmtHATbasq7uPpBMOLNxO
xAFON5tD2vuPmu/cwVhd2BYg/U/eGhkzXugzroh73KuBa1qQruk6QVBgDnEb6dpZeQ5aeq0nn4q/
DJXoTzr+yLE6ObpvrrDw0G0TFjczhKQWsfkWWwpjz0VafVR9wxWbvEu2u/Yw0Eo4Z8vR3TUi7pIc
KKsy9Xjz2cCa1mxnTk36ag9MDlVss+fSy98p6TimpJxSkLusbay3j+DzXpkurlOKeSvTOWhe+2fi
LenkXHWTVCu94Lv0hO+59kLr0yJoYcbpT0rrY+A95iPmY7yBS8frH0yd4F8FJTXt7MeKUjaoq8R9
4rVjBycctx+1E6+rvH5hlyc2YeueW9womk3Or+LUutCN5KlrG9ra/cP8vSoJ/SAn+YPG11hvJYkU
JhYctujp5tkaEg31w+wYpJeShLlnjtdeJ0HY1qvG31Jo/GaazgOfpNcnK3PEifi3d8dhn8LqY63H
zNiaLJGLgZ1Jlcs1EZxNRRUvGsJU0WTOUaegK6hgqQxT4+6O01NYZ2/YfJaNFa0GB0yaXRytPn9O
BP72AjfLsCfKtMbXzpTcu8gewg+fV6sh6KbRhR95Joeu5/aj39QffYGqNUWgQOyWs/bQU0gpsFP5
O7jDO/pKo4WZEACoUp6MAm29oEkEmb58tJP2tXQr3u6aJ4B5w8lCHhJ4nD1d7Qj+s5VvGGe/R9Kq
F3lUPtbeY2bY53JUe8JwG1uRt2FbvOhL+RK25gaT6sFvs1NZtRYUUu1pyIDHev1jFKFUaY7HsEZV
ESbI6GXQhh+misskrZtl0QRXq41vupthh0+63dBUR0Gf8KLWYHzEGKaLTlwgv23o6fyhLZoWSUCD
yGSEMgDZ9gZ1HUS8TRK05sU+++IDYeuI7wXqyIBoTWmb7gXbrDd3OafklIpglkfRXgOcbQ3XCE1t
p1AYVOwpcqTqiYgGgyhrMzXkrepi5/sazM8KGhhTF1gPfkFu1TdWvkt1ViLbu48I3FAkxbK7HQTY
ZxbFBzMP12mY3ecLv9GizzxB9eCZlndneM/LzipXleW8AdWg/Mg7J7Fc1437zKD9jYAnnuPhyAmb
5arUX43eJU09/snmwqQhrR9HbvmFYQd8OF2vLSlUOrL1eCg7sYexuE1rI14I/8lEfSjYv2DOPA9h
eCYg9Mn4+p3GvZ0RwZtQZooj8jsTGZk97wFqCGUh2UpjRXUb7Wsy6p82xZ9rus+1QndHjPjJGvtp
jO21ppl7uylfmGN+zEa+1v/Qpf8opvpPXKrnLIs3sYwfmTnv+5QY28igFX+FB/5R77ZaXj7ZiiIC
wNkktr9MnTmwbd2zIFyHsv1GhtlNdPa2MZk+/VYl9XvKXQ9S7aFV0RuUl/e+0ag4F9aqi50dVV3X
iREs+E3kTbPalMAVmZnOpdsH5UQrnjF0QAbPpmVccz4TquF/eK1wBdRS4b8iGKkzSbN5fpZGeo2G
J+ZLv3Dxz2UARTCJP5KCYZwTEfIKHsJpAMCO50TLTpMljhUQs5BevSrujlJr3yxuKhusvz0aOKyY
mcZ46erwPUvNA85J9DwOuK1ENbfqV6nJB4k/TZ9zDE65UKTpARvurI5hit70F2sqLr1ZHRoy/Vpq
ID/zvHSDQ40DtzV6otHDveKZgtE4AMkP1muc1k3Opc3qKUmSju7MkjevbcH56UbLL2T8JZQOQr1t
c7Tz+fRVVevkoE/OBSQFFcsS84uXjfANuFh8M736QI/9aqOgIyxC9CvWGQ2ppAYG4GeIVjTKU5E5
4p4oNvDJMf5fRJfsvCZ7wpyIbXoknidBOeflutGLC6y6devcrajfy9HCnIDCH5hvoKesbTogATnj
nXpwfkTfoqRVl6kTp2g0r55WflmD2gUV5Zbp9OAzRa2n6Yyl+CNtwxuIIU8pf0GFyOvoflC7tR/k
8J1rBZMUwzw3dXzzl+40PPdG+dm3EGzqh76u35QY32EyrNPYe1G4PqE9LhIBUHA0w5NABWcssi10
oEoaySJ0KnoOGnMVasEudpyU0RiTDXwxkPCPvYcWlzKMjvNTBEjDj9kjsWKsodFyMKODzhlArOK5
MWnzyWYCTrHMxN3Q5ridYzwz3Tp5mUlq3TlwxtkRgHsBU1gx8w347kCjkR+o+d1Rscvlh/AkxZU9
7y9o4aNvuOSwxs1gXGzoOdRrwVAACBm+1n11t6XceGwjmA4glysgdIpzXQEeQCFQS29tG+LP/HPj
0X7ULe+oYAQqA124AsiymH9gKoy7k8pwFSqPVEF78xSdbjVXigqfzdTcNF3+4iwrYzpJg3ioP2A/
rlW3TaR7hPlLDRh/CZDLa+sEHPfCX7NWcIZS+yk3i0camR21tMAs5dndxVIi2mkVp94XVD3Cehb9
otPEk5ygGAe4Ba1qKMNEgmt7erGmdhtJeli1eluH7tImtSu1CpGbzU4zLUwE5jrWTtjiwWjSdNJT
/VI53cXzbWRCsff7+jJqzmkEdh5QfRVR7CreuhYRewR3Qx4wHHeu2xIfeA9mKbPPf6Pe/UJt3dvQ
O9HcCUo7X6X3zIhmF5Bd94VLot8HNUSzsavXn7AEbz4dr32rKP5EwWnxgRuMcrQ6oUOJJbJI4y0S
3rIdnY+MaRoRwemS0ANsxD1vZdyK9cRTa+mQ8Vo5jFWXUZNiXcA2wAQqWwoSPjwrzPd5yQzq4c1O
ywybPh0IWn0BAWuBZoPOSw7IM1kecU2c5Kh2DfuJA1ip/7Z/Zk3YjP8P+6dp2bMp+z/+53/+X/qY
zjnmwH9bfcZ58y/mz39+4T/Nn579D2njfHZMQ1jULNmYL2dp73/8O24mgZHTdj0UbwZrno47+p/u
T+H9Q4dZ5PG/dWyg+v/h/hTyH56FjIg73sQYrlvG/4/7E3Pzv5rhhes52E9ty+QVSncWDf7V/UmF
QlEzXTEf6FFOCKf+/SNpQjpKKTrfhrpjbs05SPo3l0q/UpRAtPjf//73P2LEpINWy+zV32zsWFlk
jWV16Fhs9vnkafEiqXwoDv1ozWIqRKUkT4hmOQbNLxVlQJuB6FI7z0D//tH3rk6vttV5e4bz1lwo
E1R4F/8rpPb33yVGMQsu+bYNcLDNhTsMO25ZB9+ISfBLkrsfarRuepDou6w7D4UxccfQgjcy+PS7
S0z8DX4A+327LJ7rYHpK9b596OFfAahdewSaCEjExSZSLqikwGU8LdxHomUIyQoewzSzfJlpl95I
tKHO2/WM82wMtg3BWObzDdvNuJpvK3eQEDD9FZb9hg3oBq7ucdSb10SWDo4V5lwW1InOnYK5oL7e
IkPhU8WlVGKAZ+7o/bEHAk1ksKlwzPkPrrHIiubkoYK5ac8DTuKKn+RrmY4X5NBHwwo/ZEEKKunT
x4zKmsz0k92k3xgEU/TafkBNBaIvIDNjOKIFLpowuzanRtWvg1QHAeJzHJgfyhRpKe4H1t2AhxK+
e4/47gCRIqeHoM9uOYrn0s8NSuWYEEeEaprsowh4VwcI4MuY7OXCMiZA5tV74bpPUAfuJGSubu3g
jDVeIEIy2uijnZfaJ8/wed8j0inlIxEaVtSKg3K3nIbi2NMWvFJB+VM20GZgsv64YjEAh16wfV4n
drYHyfnd9/W3axGfSalsCuKtIhFKjvLg15Kpd7hBI95YeghCCxpX7EAymSvzapAzmJ2kv85F+ccE
9ArmZJq2qmXqFDx6jsmWxwC5zKeVFE9p15OBzhAJlJJ/aFVeysg+Rk3AEMbhqULxdrqY+KWJYK28
hA396LRceJX6CHsq/BBNx01lkjVDPQ3LBM4p2K1CJgmQKFglFN/rVkpYksoXY+YCTjK/G68Ug0HO
MlJv0Ql7QzT8wcLXPF9PbGx2OKweEe9qWBM1+QVGK2Gyz3rtAg5y1c26jWNfzG4k5jXJjpOwhtAN
Q62Ox5/JGM4J7EA0/OjSurq+5byjlq3kK430scIeRll7/FIZ/quVeeemtbVlq49rnBMQONOWc2Jh
/ohGv2q4FhoYV2VsTMvCjXYQ3eKlwE/CBWGQ+yqeZW//tPmMGWIjrXXYegnZ3DGpTZzVor03DRd2
+Bx9eqA/JnhjrevnwQyaei2umQMgv0z8s0xKpIn4tSQau2yZKFm1WOqjtTXY8lVu89THhO0SL8Vd
yJVsm2wgQDO9cGxl1L5Mba1ijxJhOCyiXXXvaYBIGgeNINBpgJAQeEvmCrGNVU/CVRus45RgeWqX
bMFxmCJwu7GJx6IY//AD3tNQXDWFZg4q4Eukw17v0jXG5TvR3i/+Gemnt3eupnnAc3m9+4IH/sby
I6z2wU35jMu2fYfRMp9/n1oGfFBkT7hJY9KLgoSPBAyfjqpA6IwupEQ7+rT+RHQ7Bt45w57UVPrN
C5hOY7EC2RZZ11adEgj5dDDXj7YVvvS417Xa95j8tPte6xmQ5v0VjPeN6VPCU4LLK/roLBeYUm3/
qd0GRa6JC2p8h6Od6Hcv4mI2JQdgp+l/dXlmh74bAvcCfvGXKj0A5kl/a6wKr0LWPBm5RT3caKJ9
TRkibQ20ZOKRolofvHj3XVv5TS86AJq8SOAaDGrI0Tca6UpSNyTNrgpAVD/Xhzht+qkN1bPRc2g0
xXMOc74WkwspnEMfAZwu0W8+DwGnG/8YZvbUAzoVYfRnCLIjfLONZhbNug14mjSYnOAFwfH0wIsj
ShjswCMwJ2Z+1srQ5hfslnWbPet8e9N1IvLdHMxiS9+B6l5XPnUI09L7tiPWilZdI1d+T6MAzaNc
vkkYnjyMKWuZsf5NE8bnZhLnEINSgEM/jsSrH+q/Dv01eS7QvyfRrsG/P/j0I3sDqbjR8JdYwa6h
3x4Bc6wF9QK8pmKpY/nsTPRDRut6cNP9OCEc+GBZ+yFOr2JuK3MdjedgIddV6x3CnFFNY6DcZI9J
l/wGkUUVTg0ltSNOZQ36inTYtSsN3KzcXQNSqaVZEY16ivQ0SmIvx4XfoGpHXrUijUl16oddE0Kj
7HZXuiXmV2yOcZzBubQc6Iv+d5dRKFMbqDwZaT4zeBmG8Ba44zLvEDibtrR2oZ3QFO7ob5nfuBtp
cXjQXA56pZXDv+72JoeGAfYklnusV/5SOizyTLZWyu63upywyGARKQG35z6zUiChnNHFSc9wfkZN
vO3xjhS9gcPSeR2GSi3nqx3KKvEJF9dBEI04Ssx3isWwRNbWV2pVjx2A2yCMtl76lil954zDrzc0
ay11TmQnngtD3jPUP05+7Xvk+Gh3bn+oJ3b+LdzdXKtvZcCBm6WBqdLOqF3a4wYgSLl5ozb76HqN
WjCvxA8cM/awr3Di/CUQo8HNiGF4m7qIP0WPuGCH1FdPXIioyTDV0mOtMd5zYFsC/Cf7kTvlNkft
RwyjSiOTXDddDhvFB5vbTjR0u0mJVw7SLlFlQHUoq4vMH+Gph/idc52nG1eIJThVInvbhTjYujh0
AHkhyU7P3pAeqx60b+S9h0YX7qPJ/lGxubWdMqEKTfvC4uVS2nyRkfL2fWydGjw6i7pMPhqs2tu8
iLZubUE97OkThBS16YMy2QrOw8dQmgxqIWAUYfZkF9ziHGw+yf48ZSNLTlWVv9ZYxxBQn61Y99ZR
gUiYJcncTUQnTa5xO1jPecftipTx4pD9oUYnJDlCY4v/GsckzaWq3vGFXUamBxRmRzc79X8zygLX
BDR4BFEKWY2vdgNqIxQ+VgkIwFqPIpAOX1ZRJEsz0M+F9UW+hJ6z5MnwcKg57+mZwRB7AVxxoPJY
EVNRP7lCgPlI9VcNSPHC6rgS6I3e4LCgIzN3X4ciZ2xoMDfoGrIADe45gfjQtoD96FVcplZ3N9zi
G7a75ekfvXR/6Avi9qn7B2CpJj7r6DTCSjDz/Nn31MzA1a/M/nSqn8HlWyADzAYvCb2NKy0emAa6
wQX3ayvgKOoh+6M4eE+gyEclHLx4Oqv/xd55LceNbGn3Vf4XwAR8Arcsb8miE6UbBEVJ8N7j6Wch
q+eUmqdP98z9H4qAAJQDgUQic+9vr8+IHhs9OmueehKYWy+yVD0YwLCaGsOKCX/BWsdKxA6G1zFz
GxoZCXj82jOF8gkL7YOWJE9tgkuWxt9YDx5ZJGWdRv1Dn/tfLESsiMeDg1Ua9LuAPuj+0NWbz4rO
xFoBEVq5s040HN6saPLovApiUw7V1biTYLaNFLknzQKc4j639J458MaF0JPEPzJNg5Uz7f1U8NBy
xo8IuhDGShRwiYxy8hGwY20dGJEreEqBFsjX831e9h6Be4qDHMJWSJHCE/FkMq2BBWq/u+QG2a2o
poMbg+QRRR+/DVSFWyebyFV5776JONeZGKZknkGKC/yTWedfYi0H8FmCJTMfIwUNdpIE78zC30TQ
/UA6/BNjjSUj7e/hrHcpVM4VEYTHViEEk7TQ1lzSwWYTbcGLPFLpsBmt/qhV3oHaQW8x+tU3SD0I
k8CdhDngMOrFo2gbheJNj8jhlOWvoOERO2rJt16fK2mdbYMmYKZxXLS2cBcOFtRBgwmYmvUnTY3v
Xa2bQY8IJBMiJSRmV7i688BDk9b/JIboLPy+Qplup0RaEeWNasnjv30yc+e7EXmYHyTOhg4XBBVW
1oJkq2oy/m9r+FDO8EGH82gEFiCRS48GOPb7RYZQyMsDcPJhBCQsLi8IPt2FAUtgG1CpYUUvg5k9
j77P43/hYXOF4hlRTdy7GkpC9KqQCg4MCNZVa1l3pUV+xUHSnLf6/RSI+x7XH70oUFKUYLVL2JRN
bS9CBy6K3h7LvH8CDxEsUNyCRdWXDkWHpj8+1kZibau2fBh77RVY0FeviAAj2LPnFTeYA/vXxscI
P1Eab4+3D6HyLuSeamL7x1hrOAw4m2qgViGewmOQ0UOV7isOBv46rxFVG6GqLlRh3lf4eceN9hqL
YGU71oZUOr4HfbqNRHoYvOeoN3EhTeZRrYl2zY54AIbIwpTwhL9tQA0O9GgjH0gG0UfBDnPuvK9e
r1GbQnhX89H7BM+KCi0sE6iEpIrSRmveo+f2UEMZZvDqeN0i78W54Lz6xUxTTH62uoritDvCrjP1
7meILwjy3Ddso7+3gf3qm4y3XeyQHPXBLMSvMsaSZK53EmGxGYKCrCgjJMwOrYVmfQA+nB22jlV4
D36oAfuUb5ycjC8+gZrRbkudwcKQJiB/yJysQhuHDz+HoFWCqIkgyMUzWIwEJYIKkbynJZPICWdj
ZnzB16C6hxltUVbCY95VgmMTxo/6ZNQrdwx+Ro65bv1ni+eebq8+WmKC+8EMxTYj7xTMfDG5wPKE
MINcjRqSPjYFTagFeDlNy01Q0NaHKR1RLAKfh1o1oUkts71UY7v+fRCW/a7JOthYRfFDfi4ZsMAs
qhLmM/q/P747n38ev/VoRXGCf/09uW8odGKayoAot8PjVH6DMwc9uo54MRk9dHCqXr178z65oMxp
0+J12lF8NeMeyh7qGNrkBFqcUyNR4dhhRBNSIK3zresRvrp1APTBNqMUV9n6CfJetrdj575vu2E9
XYMxfRjvLPSVTQekIZnRYw3cL7zF/uevzea/y7LQKaoWRMhmjsXItUJz+DG56pI43FuB7m0NGi02
qRnSHtMloSBX50Wu4IsaK5tSgwKeJX0MW3H+2xKSgmAibqvy02J0wom71sj219U5UW1ndriVvzfU
9bDw4Nw08Zdp0PfyzF3PUojWLbcS8J/zxZRnBQ/SYlk3+C/IffL8y0/INbnv2hzktlwYyVy2iRdu
CXOr6dtHeeFD0XBh5am5tYarQH/omX2iLV/KUyEPUu8qzk/jY5YB2gSrCQvJFrQZp06C6/k1M0FR
smIa69T1LFodIZAMIYyBVHzKp2Wjj490sBmKaRaQQcUGzfza90suq8ociOKXurVnpVv+bz/82zHI
VZEY2Z0GOu36zuvVCwOE6Fln6MthbhzBjHpqK5yCbbL/w2OSxBQ/z9dmINyHOuF212Adg6ZMnrzP
Z5Aim3MeQjyfyGkFGXUzGNd9U1qciG9nmFtkrwt8fMa5VcmzlqvdA4U13VoeCwy/+8QGD1aoFizR
OuVG73VlfX3rfF/JT8pv/I/73HZGQ/O4WcqW0EUJsYTcI/5D49BJ12xNxDa35jO/wcY1aBOYDIsL
f9zKFjy0Vr/FQXsxteUqE4SlPGe+0/7j79p5ghmdWSxcHG3u5G/Ln5RHO0Unh6EbQ8PcrnbXljSf
fdmS5OZtXy7M1dwjWfokKHwr+3UgkgfhA/a9k++Xi9vd+lsTva7K1yfCoFt3joPMJ/v6kQbJtfLa
1Nn6elWz0q83ul/tbne4/PPkR+Q+uenPrVDF6qHG0HMTiJAiS3oEUzZ2+Y7b5z83Qbktr5pcu35G
bl9XP70uNz/tuzbborTtP7qePGUUZSUmajekaIm+1aCpLIAR29fzo7sWdB8dQD7GFhEQfMeqmQ3N
bbq3dbGyxT0uGhcRxYQrHTwFGQaqqCjR2uO3tO0rDGw6s9gTa7xk6SGvB/zcXZ1K8jxWq62BCVZR
Ku1WoYR0Lxe5mzf7SqOIcyG3ReLoCaM9yv8EBemMxjxt4WRdQBS05BX5/r9ezRwyr72jP8V4dO4S
svQAEQ79vPDCfhb6y1WdWvaFXMVKrNqGFWA5Y+jJzFMfeJAvkPuD4OpQeZbSQ6fz7SMX7vzYuG3e
9g3GwCmWL19X5UuObPa39//N67dvDgcBUafSo+GIodK0vn38t6+7ror5cH7be/3p33bcDvD2LX+1
7/br8tXBtr5lHjCIjVFbq08v3j5//Tl9bhyfvn6qMpypMJe9ft3t5Hx632+HevuahhAYSELmUref
imhcWqJ+DbDcYtAIgBRE0r9Wh7At93o6ulAX0In8K/0ibcTlQu6TazIvIzfrAdWhpyobtQ2RzbuF
ne9LDKiui1Hu9GODkOOAjo6gOY+RYH7GcjB0/rftOC3sBYEqBqGy38/kMGZe4PFDvyc5rdAxqjVV
ABeZmbGQHvC0m4cNKg+4lVUzqQEJS7c2RcQ0ZtapfKPTl9F+uOZ0SjmEaOLO35qxg/5EJSME1DlQ
UYzwKPLnBXxnyIKZvZWIxMT0yDNJoqHcljX9cpNSzG8puQPq+TqyVfNNK9cYSSBumyoilSH6TyQZ
MLVaZuZVpoL+g6K4lK70jlrWe8nUlGuf9lWVKpiFUk9WQ4PeN1r/x6L382p/3RepA+R0kKuTiQyb
N8A9NTcBqlF5PSUcV65JVu5tX9jrtAGL/P04RtmurmpGv5blFOAIMb69pt/ktl3pr2gPvZVMr8ls
W0hmBG+a+TLfsm8jZplIGgIixvO4rpwXck1e6U/7jHn8yNznI5KP92sG7rouL3SXEVNrHHchL6e8
xLeMnC0fRddtOb6cGHplTbmVybhQzREiyNURhwRIsFje7uOw/NmFRbGSV9BUMHP97YrKnVGGM67C
WLWFRpUw+K/qjU0vr0RBycOGa4sEGX2K3PbHCFOANHnBiq3cJ12T94cij5rdaH/F47zau4r6++Kv
9hGB2SphrW0knBNcQY0RIosmIwxQw/VY3faNUKD2kU902VU9c1lRz7Sfwu+G7xY7YpA4Rdfdm6VN
3IPyOkHv4xLJVeqiXuCoBGutrmnrtyshL8zt6gTwCxaKGMfZLZaB/b8WYu6cbpvyznQbOwdIE/+U
l0FeoL+6VO18fdAfF1ufcJe8KIWN/1WR2ht5p10vkbzznKizFtkIqERikbs5oj6KcQugMEGBr0fV
fh6d7ywEQ4ZEkoZx8eGRSVj182nzNU574tgdZZrz9nXV9UW3UAPmz/IUqvN5vJ7veU1uaibMW43y
C3m3hBFM+zp2vsgOUt4xLhhR0PJzB3m9l3I7pBiT+FnhkJq2U2dYGFz9hT4DTwMFTLSaCI9ZkR5v
h4ya3ywg0CxfneaewsuoDbWn4lW2JcmQxaEP++S5qclNuSb3WYpC4oEBhGxpwXwalPk7/r+04n8j
rYDSamp/J6348l4HYQaPIPsTVev6sT+EFZpm/xeoV8u2LcedlRXoGv5HWKGb/yUMJA2ONsO2ftdU
6KYjNEe3NZY3ohaaCsu0NANhhQ4jBXrX/0lTMVPtbuw+07Hg3WmuRsExviHoPj7hBZnSla3ChO0S
q+issioed3Xj7xpfJcbQpmiuDYucqA4NwdXijd3nh0xV87WcNdSFA26mcrdR0qonJYl//XYmH66H
8f+yNoUomjVQ9nTj34/OdanHU1XXtDlBn/QevkXBjqDS/2Jr2KhOuXlK0OXNpUnWLky0S256j5ZG
6DrLo7myiJoW+ObalpikiT7BgYnlk5T2yPEHwFKP3tSi4B4xOTS0PrhvvXCd4pGVTxSiGbn3/R8O
fz55n06u68IoUx3HRrZifUIKVn4T91WumRfU4MVXgtbRuZywD4tFAUx/MvWlrwXuAwHn1ui/4grV
PDSafkhtERwN7EaPup/sy8bJziJPFg611Q1UzBe3qHZhrjjLLIXtH5KE2nVgz1DN1Adcm7AbSik5
KlRxBMN++Ye/aT7lf/6bhG7qGvRBCjwM7fPfRJLbz9woMS409GxT1apYMM/y12rv71qdqLMIYK5B
ktKouXOQ6oFB3KPOG4+D6WGTRMbEQRx+EKmxdqNSO5vOM4lIPISj2HwE+ElqP9PuBtdvVn9/6PNN
8++Hzr1jckdxV31WD2VF5rU+BSwXcn7QppXocdQ2fVpSrZmG3kL4XXCgCAO82xifujYZvhU4NGB2
Y1kK1suh5q7QWYWbwZ8GOFEUzJG3DxnIdYuSPwENhX5SOjyXRlgumDRmwb1D6R2PfpLxcGjwSarH
RRTCpvEAZK1pG8DrwUzcGQ7lY4ZG3XST6i4U3ilCgIS5LQQUCrD6It8K455SOpVKu9zfTt4UXGAf
L0uPdE2ruNquHP1zGNjuSS6g1YnOTjcQjVvkwuppJGS7wyanWWvIZEwUiJj65OM3CnybO6cPvwAh
a0+RYiYruophU6uecedE2myG02AVNq9RPvsQE99aqQZZREMnCa2W3i7X3I1TEsPpydL3dvxsT2a1
qIZYWymaSUFQNJeA1gBUe6X4QS2GC3GuftMzUv/T4JiXQCu2VlpX27+/3vpfNVXbEJZFLgIVmvmJ
Fej05GoGEegXhTB7JyD7J05VbTxg5Ty7TQgS+rk3TDw1x/oFfhlVklT2QYLJ0WUxIz4FlPW0roLR
UjUdk1a79MrSj6FnGFA1llPlnlwrc7/8w2HPh/X5DrNdOmYB41Dnf17/DURqK6qIBqvSLpOlLOi4
g0fcDu8NEZNdYyixLjOUlFTngQkmWHUygxpOWvxUu+8qOjwMucNfkpTbO7DRajQ45HLSlVFmE2i4
9p/o4Z9I5vMTRBiaYzg4Grl0C5/76I56hLiEkH5JgSQ/qKh2nDFGPZQcKQ1sF46TlcsocwB4m0dt
yuKj5kcvYew0u78/b8afMbR/HIhLwmLmuApL3v6/nTdvFA2PJq5Sm3VPiHrMY/WFOnsygODbSNO0
r2n3FXyZ+QTx6gTRwCWjpOv38lSOdbMOxz45V1ljLqexXfhUykb6riixP65qzVqGkXLk4qAByrJt
N6Rip4cd5HgzP2fgonpPc9c+0I1FJUqVkp5sZLyWvEVUQ/8DPV7/iyZiGCoCSEsTlvFvPZluKrlb
gvK/ANv6oE4sOpAE0WFKGxTuRdYjqelfdu5cFJxFVoU3JN8i2zhpY2cj+jAmjDabdjM6U7ULhH7Q
G8wm7yYFMr+bKctSIRP499fG/vcHuRAMLnhm8E9Amv9zm6ZkTKXYpcOFsm6cpY7ccEMnvZlE+1GM
jbgHfgxdJQEJ2QpqVFoAaIe0isxdTRy4ja0H0GnayszJ35H3OiKCi5eWk38zVfTSPIDRCThGvGP0
CwYPwr9ud5h2mmTPfWerBkaFnhI5UsYvbNvawCdnpukUdbCuVIM6BE2kx5bcypHcq+H6+UHow2OM
qvVIJMBdOVGlbZVBpKRaiYM73bmE8M5TwblHsANbLNMfstq3filRu8jCQrsordgbUevv80h70lzf
eEkHZIKanpv4DuWU6KYDVgqGsgcZsDLnP0qvjG799+fdnPuKT32J0LklVM20DJcO5c/nHVtSr3VG
F2qXW+C2I6bucQwmzJsEQTkb3tCj4iJZCxlfHMdxau+CfsZQju6qU9Jqm6qmt0bKtp8cbYMN8Llt
jQZ2FYX/kYrPSITjqe/k46HwX1ooXh6AZTxApM8eVboQn91tNppPfsakrouiWclqPztwDRNEFhPG
WycnRyNQYnZ80kEeTZTOFU6ePFGBjnS8MddpAOth4DkIXEYUq9SKoYVCXf6HFqr92QNB9h7CME3g
zybny1I/nSkFeFBne6Z2wWj3i1lSYOe0wVsM1vpQl5q5JNeMwqintM0L0/RgkZUKWkhHsYniE+pr
jbsPZvUGFPu/v4YSn/37NbTB55oOEwdVs1RH+3xkaePrkYqHG/lqIz/gUF0/uBaWF2784pVYuldC
QYRkZszmQyxUcSLYeCXGlo5dQNOYm29hxB2mWBXgOV0xUBzivxa2nXocPfc06UA3cBZG+aIXyprq
43Ad11O8bNoAjYSx9VtTfeyNL73NcxFfSu1uKmyTYpTmXSFrttM8JE9TuEnRCKNKpVx4SIrNWE7Q
vUqYSCbgMaueG78xKyFgO+GfWwCfRpmMYJi4gwDan5mxtQgIV6yNFIxij4IQS5nxHMfvUTy2R0BR
RULXzNgjZ6yuv8appq07x6igRRXp2kUVsAhc01/UhNYXFjWKZLhzfymyMPmn/hdK4Kcbi+kSNSko
1DVTN3Hl/NShTU7sAjob/YsS9/k5VaZujW2mIEKJO0CuHC2r/IGTQbMW0+jsmijcSyxnMynVrrdQ
wwXw7IcqPltjizxBF9O0ZIbPsFFTd0LA8Fn0zYiNqW/iOYmfTo12V2AKsoLGq57zOqSoBmiQqn1t
mlJ7jL3hpels9dTmD5EbU/ymYCeRNCp5peojbO1NejeAB3EsK3jsO91+ShtlHxtITPRI77Dkw0AB
bTv+vkyO8rA9ZSN/UmdqjFUjf9G6Pm4Dc1V9G2EbNCSPIkQEPIH+CDrb3dqOv4icqtgXAWkg26GS
Va0KFRQyWaua/NTRsOPheF3T28uQmnvhDQa6XM87anOtdzzE91bZA/JFKGkoFaayCT6lfos9oYXj
IyVhGsbP+qM7UdiM1N5uj5nde8umhMrVi2oLSWw/VGCOprmis5pGWloy1ZtgZraXIrz3AwdFKfHV
jYhq3Nct1cDWCp0PPgZMxtqZt2wN0VLN8UQEFKfh8/U2VpD7WiawYOZUar1J7nalgplCoaWrCsIL
AM8t5IoB9QEeFVrURmBF8whwumuvjCH9mNp43GZVwN9pmefBbOErczRIIlu/usdlrMScsNaWndEb
CL8QZ6Vqk68GDbyF1f2MdOxT1b4+pyhHN7bjAX5ugdlNSnsxe1oPlzfZFKn4oUUKaMBgVE4TYGiM
qbuZWmw8dE30rTam98zJAjgqiX0ZKcnnmaHtOsd+oB76raJ+7CHM+7VJMcASBr6JOZWyVgpsYUq0
8bCX6h8mtk67QUDyqDpHfcZLe5fX6oSKqp8hDvmegbG2NSzDX8weO6FC9URUTOmdSraIaln7oeBW
2eJC35yKJfMfb+NmwdHJ25+OljvEEurolEBY4wFu1GsM8+qzN4b1OakowkrbaudoTnrQ3XFFOKPE
Fo3nLaJE3H3qPj2BjTm1IdR+1QRCL2q7XRa6sugy/iybMpt7J6HoMIUog3H7bChtQZ4TfUq524jl
KI47NIdpJ3C0P/fJrzzhBhsSaiQ1tZw98U4eQ66cMqfTCGRziejcXoY6MZ27khE4HXLlLBXDhjo5
K6Sr2fUrrqr7YPLrezPBU3kycMWKAjU5VMlsO2WZeOmaNk1NHV5NPoXRgUoF9aQgyVP4+7tpiw8R
Su3JVB+SBtX6OI39Q7SzMsg3YcNJqqMCzUpq6HepW4BFC0L/XHTevslN65gG9nsL2GgFI2wbNoN9
jw1wuUlyCLseFaFgDCecnISBwqpyP4BEwMEzvg2eo2w65GYUXcDfpICkVlfDEE97YEL0tUHzUzTR
cHbnBSI/zNMcgkLM7cSBCrR40w3JD0wY/Yep6ZudonsPOe5dSgleM8/qE76D/ikE8H7XulW31aAm
pZTSPoGkPATKOJ0B1QliDzAZ4OoqNNvv4TT9GD1FbPIpje+0xu2OU0FtyURPqWnVcCisl6BgLhRj
34jhDJpIdxIPcizjR+F9Dbz97Inq7IPx2PpF6m3ARlAimxiM77oSl6gan9Og7vJ9LzCqsz3x0ObD
t5IC26QcgiczxtHMAs7YGdObFWA8nJYCnSEGzIAiRP4Mk6NAE0j3pd3TT4HyQq5f66jdBKzStYi7
pWFTrdnYVG1oHeZPQaf8DBrN2LWV94ALCWF9F6ciTdNflGBCpu0A1RtDC+JHO+d0fluVOZ5xM+jE
3mUkupvDz0yLZqYYmTsd4tUfSTwncu/plae19NizMmdSQSPTV1+3VUSxXlg7sCr/lJxD3HTSRS2o
ROG0tnOK6bao3L0aFtZOZCbtY6CXXeFk+0OmMUwYh3cY94ClgoSzD+eF8KeRmnZI+rbebUvMb2UY
OwCUstH1dBf5yrhKx+79ujtAsGbr8aZosnZfzYvU8Jp9G1KHYZtWBJ4krfcptlmCKf0WFjhkrFs2
RAbwAR2RK0mCDzvtqzVKbkqH3Xpc6bjUr/ssecFV9aWy22rjdNjmuOi7UIWQdUxGEBxGACPJ6LTw
IDJulgmezl0xjU+4uGnLVE9ByWDN0w7WTuaPZIZCLj5tTjM8clJK6064NaWYZoG2rs5e0TZnDA4w
8ZQLGfa/bcJDMbd4GFM9ScRfBvtlhkluyjW/n3NNchtW4rrSZlckkd1Xg/YUJaYPWo9HskgExTN0
9hgUwioMdHfZ2jEoTjt/1kzioJ0PiaKLxwc1jKql4jSHqsyVldB+qoV96ntgNfAybea0HSxWBwVv
U04lnL0ScwMqAldN2avUbgESIvl/TtznpqnIZmLbtFIoAOjdejP1MLfoKxEFd7G99PpiLWwchGaJ
Xhsg3K/H3LyjLgPiDLA2wHhBuu8r9ZfiKu8uJRmhIrg9yZbcxU2yq6J+BQFjO9QxOLkOr2WGOEcn
Hkn95BS6ljz7E1MrtzhhwClGrADBpZlAZ1GqgoEjJi6w1uVcfXZFV55sC2p+4GEDRtrMWqakaBej
UR8IDW2zWeaUyEQyniXcavOCx9fO9Un/yV3IarO9fJ9ck/tu771+9j++fPsGKyA42FCqvfj8m6nU
zN1+pihVSM7jcPjtu2FDkTnXyw5IZ0Yt94iJ4+zZSyJ9PrxiHhV5Qfmzqgt9wl6XF3K6J4gJGMJ7
/cRcT36DfOX2OXkochO0NiQffAA1f1SWVhWhbMmGdRRxh2DTg2W1wgTJyZsfOHNvlAEeHeO0aam7
MI3vbA+jK7mYdErU20hFoxw1dPgjxKSxA3GrOVBDXFJjjhUzvbTwX1BRBi5jt2PGYeoEwwr9I4Aq
vwvVwNqjdLT2cW+h3c4sV10rTfDUOw53snxZLlrmQVhruvFCLwsM4wD8AmqdP81T0NqToz1UEQWF
8n1yl1zIzRQC5laxrGU9f4ncbyWgJ+VakWCo2KmRu7x9gJH8rB4l85AWo7OFLXEXOUqzS+Nm2lsV
D09PUcFyJ5MCL2KyttGb33tPVmo5K8JP8Px9CxiyXM1SpUZgJm0Y5Q656G0VCWU0WyfmM+aWEhV3
KTWGciFlirdNqe7CzA8NxG3nTVd22yc/J9/96WsGv05QbDp0QT0CgmUrdIIIUv4Xm4aDeUk8PPtN
H66vwkKptbotMimJum1LWdV/3JQv3ERdcpNCFepx/v4jDAdAs2iw+IKWWMf13Wmau3+sTlIYc/tt
vEUatGvpjuJeenkEor8J525vu/2olMrdNuXap/fJbNht329/uHzl00d6F2eoyTi5RvFQET5twNTP
atWhJdJaLOT3YCZdN09SaQYqNk238swUcZdBLFEpzU8FaL85BX+7onLzqvRNpWziN9Xv7a23Cx3m
nU91mJQGXzW+GT7VGwN/z07VGff3E/jqGhhayURcCgCrsafaSraAYdKj+k3qIv8Q9VbMjrQSxC1a
2NnSJt3FENf3GRiL66KiUoQan39te5avLJQaNX6h2bP0wmKGQX97E35auuYTl/AOiUJZogVgIVQx
XpBnVV4XnAD0tV7mz/jKdTusvpGczBd4al6SsFnJE/jp9Mt9v12iq3LvetZli5WrXlwgNgvb9pvT
+h9CCcliWWF+wGBiuJtap7hzATpd2sFDIq/AkJhAwedxjL8h5gcPqoOPcQ1hLirExva8FqtVcpgm
hZ4rgQ3dqmiaetO5LbQEhpJ3kT5VJ1IQp6HUyy/Wg2J7xtHJLp5m+VDExp1PCcliynGraANtZuaY
5zJXn62eyie9Obco/w5ual4ALulbAi3fw3VYW+PZFHGyMumCeeaRJarLapXrpX0K2+B5qmDbCLBQ
EQKojV0633M6q7s2wVQw7LsABTfP+iF0v2H9oZ3zthdYQhreTh2VA0aThMZs9ZsbOFhh69GEIEf7
asX+hH0N3A89VbAsbLD7o1oPYmsP98IbMHtnQg9F8R26DdU6HZaYEREoVWXyRIZJZ2zggtWi2Hdh
xIJCISoLdq42fOBvma/7lJJLz6/9B7VeBdh5zw47kT/OAEuxGzPxI/PSca3WrbvF5JoiS9XFzcMP
H0U9lZuii16o9G9WJIeTpTZiTmOMOT7MaW+96x0BMyrA/U3th7uem+GeCgBjEQZJty7D/ATK4os1
mhaPWM9dhOmAf7JanSkJaxdhlX0omZqdOjjHPBqjLXHQBzokYK6THeySMDlHkd0hmYwvpqumz20H
rdMyze+gXdXXKtliGZsfckWINeIgCiT1cdPaVHk0U4eNouNT6xvzKIxKd18bxAy4Hh+TMM6dW2Cc
6PEcxDpzTXboV5oTp4zV1F6oODAsrBKZ0z4lD3TE6CZ7dWLmYsbzUFfOe0JhNGLUdlap+slG4PjY
DO0xtgnjWFpdPuizN4eFCimpNZdqFecOaNOAEsmbVpTW33djW26FNoyAWastMPg7Bfedi94MhFCM
kRxl6sQHvwlrmlrERI8HneKI82RiOp5FJDGjzKeOJtm0zQVYZrxsO9M5Jl3x6oOo2Zl5uCs7sJft
SAxRtQoHehQGLE6H6/vQK9/abRKbl3GI3WMSpO2dmgbdIdS+Kwq+NAi5sOmofdBkUwMT3S6tnWFb
G/ehA0mvOwrdRXF2CWJTAuTUP1LXD8+Rq72Sv2EEywx9reEYyt2dn4eShjWiFDLSKjtolXgKCkM/
pu8TKefXBm5MMT6OYeZdNDB/Bk4uDyDwrX0+jidSeOnZEhGd2Mwdr/IB7wUoc9VQWU+UWp4SvYqO
tTp8ZBUxKp8Cl9OopP2y7ckjYda0nEiuPztKsurVaFhlaVxtszp/7Q2n2DE/3SGKUDeU4hw7E5c+
EXa7gryJnWfVodMA/+l6xNFxgu8qz1S2yTi9REVSPccD3Fd9eIixfYL1dXFSajRzivBDKyFUTFZU
SwRDpERfRNM4bKrQVDckbYYFg03qRxQfp+nAzjeA+am9B55/gF2L4QfsAx1hZhU31hL/cPPQTO6X
gargI46gE+XB0HbUiRghAAPqdXGIODDwGij00yk3Kw3E7oKCDCp2rTR6G3uOnNm+AqSpeVOoFbrT
u8Q7Yev+E+fht6AQa96SrQ0degeVqMWhHNr2EekB5VU68QQ2l96EpZHJqIxc/HdqI/DdLSD8BXG9
G4XyVWVWfG6o4aTKTl/AwAj3cYItBmnXD13Nn92hfm584OR+Iba5NZ2itHjLlQoIaTVsVI9cqzt8
VRsci3KkNCuKkb3lnH7UjJ9qtOtRoL1rb7qXTSclUFa43xSgoJ7D8VsoqI0GVPGt11t48lH32FjR
LyAD1XZIyJtYOdHcNFh2zGWfazLUd2Qaql06PmIXoK66wbYX0Cinp74jwmhkXADDxsWXWWtiR8qL
plMqLNCSR/ozjkg4XozVEU+WFlyaKxapomDX7XTqYfTVHRC9NZbZXyazxNLbr5uzheASe/MSCyrx
RA1nhQ8mNi1DMCyHqHM2CixAPImFv4mIR93ZA6bPYX/M1EQ5WS1I07Z40muHkJZR3Adtny6dUGuP
6fQ978fqQtXWpdX7J4Zy9qonezAk/fhm1PHJwBClNqLgyfXtYKMFEfq3uipq+J3Bi2J43UWoBMIm
F/nPZLeXbvwIdVyLldoulyhnAU7GNFqikdilRD28DjGMUKv9nhgQBWNjwzPNSWCXwEYlU5IQTWin
S9eYLdR89niGXwFvyX7iDUQVsgm5ZcztjTpkR8e0lO0EjgWGBVDq2uOGQeW3CQt+x4y64uRHA0R0
AIt3ZZvGhIbj6GUE8QVRN1iMDrDFxmsrmnVKxsOtWAzZ/UCB4b4Kk2pFm1jUtn5oax4MwqaCsGjG
H7bVnMdc0+Cvhe+oSMXOz+ZuOyUWPWbmXJ3swqKpK3edNAOhe5D69K044Cnpg7Cbzd5Qc2s3OMrs
Cl02PHpN5SmJ7TuqhH9lY9u/Fla0j1Wcz0wvCR9rzHLv6tDfqHk0wTmI3/FSyU91l2GpQ55631wU
QRLQLs11REe/Ie3CVN4UmxJ4LPFu/EMboqK6vevgyb8QWqH5giIHpmvgQeWbe8e257FS/05wXt3g
7GVCw+7dkxm5iIeoanWHeDhX/cUvvvKT067nLKxHbXoL7Aq3exXjrljBZpyY/7jwTEKmOCOIRZGJ
FxB1DC8Uq4JL4wnMu+IvmHx7ZPT0aRH0er2u7JHQnEput/AAfalQSSZGqm+mmbx0vcnglRCrC2V6
OYaUuIXB8BxbONdh+xGv+96/Hyqin5ixFotIMQRFYsm2h9CPK4lCcAWhs2q/k7yDqwm9ghNppGn/
1chqbWVb/k+/IjOXk2e6DAMg0LIJjsJ9GPzOXuoZbs8+TbkLgWjUGt0/QxhaxTjda5MR7XG2I1Ek
6vtJs+qV7Q+vIbNmIshT+OzZ7cnHXXpRAvjfTGC+sOH5b8bOqzdyrb3Sf8XwPb9hDoDHF0WycimU
Uks3hNStZiY34yb56/2w+ozt8w1mYOCgIPVRqxXIzTes9ay9kXm/0mYitnjkdu0REIWZ090pcIVx
XBlh1pnOm2r+pqqDq6dLiDxWxeUyiG+WOVdr0NVfhpIySPbsN55eApmvE2iwNh9FAdp+KZfPhKAN
KDsLgGCjoWYciWyDoN1uhN4oRExpJCRY0jt08ZFHqPqqNtWXg/jaSzuJ2x0w+WwuCmO2aDgvMfA3
8AL3mg1kf0E9EqbFkO67nE6jpZY+04oPXu48Kt1aeUEPGqIh3+Wa+wgXpd3367gEiT1bNk3U26KA
YS/h6yaxOTAWJqwkKSUCCPjym4g0j3dCID/cpCzx8NjNWWpjIOUUn1RiWMhIlCoG28Yj1I7Yjqp0
Hyxo2xHGbXah6YmV4J5RNnMVc3lvvDVPhMOgYx0TaANjOMwJDEbiPjo2g3HN0Mz4hWX3+0bpqJbt
vDiwrOJvTyzsCor9pDAmX/X0M6IE5sXmhKH+RThKBEudWOfeUREiee4DuaHzMdfVdyysIig0HigO
S9Vqwj671vQdD749kVW/Gku7n+atkDZndelEJzL4HlCB3usawxbMfod8cQCzlB1kQct5aLL6XWiE
lQwCE4eGa0lZkC5nbN92neTLoazK0ET04yHRyms2K+PBcwdQ/Yr7m4LHOCltF21azyRFTpMHm2fb
vU4GTdtIqorRrRjhTp92xwLGJJHvxcIDDrLgOE0RZZPdLdu0bdbEDVJpasPipjd7IqTtuyqBPOTm
0KNm57vqok+zfk8NdbramXpfDMZ7jbT03vHEW+Xl2rGHTBPqopupN4FYNpllEaQ2nOpcihAYZufj
CywvWO12oEVANypjCdvCOSbr5yytHuCCbzee9jwWApNVVLJpW9wjpjVWX6p7zTl/i3mwTkVN0nU2
r4q5sil3YGP0nWZOLqnky29m49ckqfhh1Q6/vg6EgbDn/RJr77WMLpRH3dE17F2bxcsdduoobacH
In5AVL03ptQe9MQTG61pAPnW9XI/8ZvYgNyNQldhjg/FhoRAYxfN/cPcu8Mhh1Ncm092U5gXre8t
f4q1+qIn42OR2bgnbRgwEfY0gWpqW2gCwy4yf7KVkt1NnhmnhR6aSlJsOV995iUdS441/W+ycLUm
owjatRjPlenuazTY3wwZ7n6Hx2hJMBeAJgcSbfdTc2HIs6A+j67cq263HAa7rn1+CiuaCRAL+QTB
7RpHJhtAURQHmcrfyBBxP0AoY/nCtp9lzWbSWVenEzWlap6aofhGp78EyHBUiqM6P9qoR+2o1K4w
MABsKme2NPVdPH0oAqGmyxDyAUE0OOeGp/vtJUfseoFH9iZzZ9hT+ZXnpbT2pUvWAfv80jczlEgF
YVmwO8s97c1z5+LHy390rYlU0oO2EtmC2AF0I6EEMrW5rZ1qfTxmMjIuWdS8/jUaWHP44lw5weuk
WTvzceN2Rm66WMLD6E55m9E4k+fR9Pvcc3+x8d9zGAynpssfmzzXCNOxzS3pSqcZVB5POYvITU9i
XW50O9Am5WrK+Zv+usP/Z33pUwUMRamSvUzghNATnQrL+sGCzz24eeIhyFV/1cS/og2qlK1qWt1p
GODccN/sxVjnbMSUbl2tRAFMcVS6MICMymQuVDODN9vC803ZAM3zIP4zAtYPTc+7iZhMdASzihkB
enVt5nXYVfWIT0OROzpiIom5uXzGNsWpqlUib+EI2UWpBKvQZgCRdaxSOF+aNyFGCivUV2E3DnsW
EQb4jl/Qr0NnruW5pxuDWy3euGa6U2dce6Yaj3nu3SmCKU2vquUWGMn0MOuETPUJQCUDdU8cm+aj
5QFqgcTRmVl1KaCcAUIy9rYaEdMUu8l2Efg6kmggaZPJ61HPlMEfi456HlnXlih4XOkmuFNmiher
JSDIitcYFJ0IzCJxvF0yA9JGhyl3ikOdKVD9nvhkM1Q+35mbeW93hLIMrR5tlHVAUvTdL2Bb0YXU
3Ac9HjH1R97r1MOsK0hxJdI47bGHueAv6BZVhIHHytQoSQuz3HsIBUPDIZ/QtIaQrW9zVxZ1swLS
SP2YBSmlRjYF9byxCVK7mnP2XUt2rHFX4RGLrOHswaSFYVIUIDG030qnGhcycsJlaJt7Ca8usNP0
uHCV+lPrDvsKcA2baZbbSVRoMIP3eVcnZ8HKCyEkRGj2Q9Oxhrr+kJDZZjOfURJ5Lzv7RQjlYsMO
J0yGPNPBUw+IO+ZLn3nY1Mp4uDhxca80rerba0MSN1Z2Vy7D27IyW+E6/pJAQsrSg4UB2P5FciTi
OEqfx7Zn8Ts6d02nNx9eOW5bs/ip615MP64/NTAr8AuhotA9PIelMZSPAOJ2hI3G20gRUPW8paMy
B0yC+OQB+aUBdJi7ASxzSDHWbbLezkLIXZaPWicL0FKuLYMcUuCMTqcjoHPGiz41iKJqPXSIZt63
giASgzMNxTe0ll6d6dbXoiTTtOwYC3oE1pds2kW7bxLEl0uK2FEY8tmAksxuFoqqS7ZWOGV4Mfqc
4N+k2+qRG5j6EO2yQRvYYGBh6HozZX+nfnpUUFbT8jPOxY+RTC+CKvXsqhksQ0Tomu3s3ywJoLIX
XzULMBkCFsIYx1+mlY9HL7vGHBd3iVKB/td9yHjZ3gXb43cJlLp5RHAJdoxzH9Cc39Lq+exRFAJk
U4xgAPWdSmZnd75XZuAf9QrvsxNtAbf0ooBWCXM3VQ6s4OHbs6Tf9ETgHN2anX1XmgCB+5kyLQf4
3tepxsIJIreD0xmGUGe27PIi5V6vJlZXrRnGmTqcVLKxrJWJUjzE5EodbnGnJHqbfu8kYlePDXZl
x0UETlqsZcPxBtrnkcr1Z76mdtfMo6JuhTffE++nYCsssu1SRW+4FkUY625MihChRIZ84GmUnsn+
+3EbwRSOJHUi0bV9/m7UhcY2F0EQ4EtutwVY8MkY1aCL84EYle+0BR0zpRI04Dj+IqHi5BGXFHaZ
ilK/kBYJ9taT1VWK39QWsolmpjqovcfRI4gjFy09qzFFTEnFb77tR6NJX8oq1oOOkSkZKS2dpLAo
jkamKHKVcCSR+tFrGejNOFeR3fbYfY2JayepbALRyEiaze20tOlOIOIO7KXC4ZhEzV53asZ/DpW1
YYjiqmvFizumV2+KcbXH6RQCehOBDSxwq3q1ua1L627qnOEkZr8iua6O5qMljO8BicVZK61gggQf
eAQAh0QPrFQWQt+yEpx9DLwIZYo7EKZORnIzANzBq0OBMaJx7IR1SfKxPGV5dC8JEXShe39KcdGX
xD0bJXMk4gpjcjOWXzlBNX6pDlxP7dIcsBZH1Nz1900MD3n4qxJ297ZhVpWR/ONGO5VvMky44e9t
OQeW/mIRKf4bVipWQItq2jDH/ah9UXCl9/1COqTRTsXFcAHR2SnDxrowtlmNPDXnbvaZNvslEPFL
Ld0zwU3Vlbmt7mup7QRUUy991hAXWSioB1LLPSM4ejeFaE9NjEdicMw0bIuIlJWu6ENAQSgeSEw2
9dY+2yCjZ7VEk5TVp2gcVDbbHrt9L06eZ1YSSHXRh1TQTbPGtgJUxcO+U7XzUgjzEiGLBjsnzflp
LhJxgDoWbxkrWTg0GD1mMYkhSv+g5xNTemXOt8CefjQ0w+fMVl7HiP2Li+bzFOfivktX8aKngLpk
e4rPMz5K7yqczDndXgrF5JrryivmRgPlpvmd0KMiHEY9t5EKKcjZHVVyfa5ye3rLU8D6URISEYy9
ocq9Z2F6TwU3winuwIN33npX5wzjpoIRV5709yjhOlBKLjnGasEZH6ouY1cFk43jFb8bb1RDRyw8
yDpxMXKAYSxZsNwuLQVJnfRHC82/livnphiKl3TK8sf2S++aXZXW+QtPZ+0Miz7dtPAYFT17UlHW
h6U2s7LRzBnma+srS97tpq5wEXG0y+42W9DaKy2KslelSHdLisIwYf+hui1omF/Agol4HTntc4O0
qZ739MEK5l7zLnOZH5Q6dZDct80RA9xH2gxuqJUtd5TbZASiMuVNoaVJilrHJNYNjwMzrEQ3/Fxv
fAY26X7O8HeTPBTt8SAjF5pLZkulCyXeriqYEL0dKFHzpHbGtJNasu0Tw7lWzrwzerR6tavdlVX+
0ZNsvJlH0V2r3GG6Jmtkp0OGadlyD1nFoBAHbH9qlGRXT7p6n1T1Kz8CQZQbJfhsaA8GQW27ig2l
j7i9hPaa2f5QOWZgUBHv0Oi2R5cJSzKRitvY+nkulC9FjvaucsUCX7atoBm89nE57ZNIzmBr7ZHB
KsB+QG1+jIf6XLgxbLRpKO/a/MurqyB19fIz4zTdGMhXcPzEF0E2Y1jpRra1tIzTyE6B702YOBSp
GT+skeFwTkB1XUQr6OfZEL2462LOLcckUa1ptSDBzQtJdqweoul3xVI+HBO6C0Y+84MNHe1+yrON
SppLq4ruWGMZQ5qnIqMh7xSNbNVfhkro4WjRP+juRpOjdcF0ZF1sL/9JUkdxqN1ZuWfZ/+QVrD4Y
17V3k9y4KtB+hkFPPHPA+jalc+p0wKzY1RVcmvvRuzL3zp8U5Xcx9/WOneHom2urI0V+hvmIdlIt
UOLEKVdbliZnOzfuM7Ougao55V3Rvfx5Rx+5LpBkE3SIYM+G+XNSDASr5MqbYWqa/JBpzp5TXXKR
EIJ9NnqLGM5hFhvZLs7+ZrjQJRWU3tFRsiqCpaUib8xsl3gQVlZ6rNRnOWdvg2SSp2rqQ83CqksG
OyymRvEdoQEqyfT9rVPkW0D1myl7p+v5/Wac967VI7CF66Kny+A7KpnVCXE62pRND1ZMxxkTHp9o
0z1fARU6aTGF1Iswj+opRPO7q/ll+dQ0WoA61LmQ0f65lBkcnwEJRxNrawhQ/h6v54mzJiE1vfIY
d2OGPn2e9ugYyeEaHWc/zoS7G8NjURnywt4AWpScAKmta0fR8diXHpo9EwpltVasFWUxkphsIwYe
Dgy73BUY6m0q8LTEnNcnVbEZPvEcbrQOTZZDcmrUnRpr8MJOIJsbR/xmfE9oEvtx5w4M5OJJex1r
2rJG/mSAmROWNyfbSJaur4l2TQpCzm/ovXEGJXoS6pLd0ycLWoHU8t3EYhdRiRqzaMzAtbe0Zwb6
I5NuZqx7y5Hzs5mZ2SOMUQbKM6IWZ36SncVHqKmLrkzzR7GWZylhs4t+ZriA0SgD2DfXsxtE7YAu
BwvNrCX6M0ANdNLZpTR17DUGY14yqr9tIzcBlTvjHaFbPoM4oFup/UE6keOQzOQMBuGZ2uCewBN4
m9JRh73K7w1aod+K2ab40/KgzdJ2r9cO87vyNKLmw0WbWGikV/vkmg/BEutI5Er2MDLP8O2JUW/X
Z/1RILdgp2nfCbdPg4WG69za+ltkf0yx3b/yy3pJpQugNG1h2hkD6gJ7ou9UE3MLcumFWK8vUydo
jpRSkpgI/bFogETkUX/YRDEnGJKndldZg3jXHSWUZfpU6nCACbbtH5a6PJhN5tdWUvi3zRwZqhK9
gwSEqM389nQIIG2ja3e6mUHUfR5MBOiEJHockMV8XycTAi1bvluuwTfpRSA2jb1Cp3QuzC8FOe4u
HmJoy3XDY3NwAjaYsT8XdnLqa4giipZHr2XSh26Ce6TSetbEzSLDtE2ZhsQomElfj4NuNgRhS4xg
e3ka5lE+PMeIlU4WyJQye6V0asgIazMeyABKB3vZA6hlVaLYxkGvyhek0tPJMyd5mtkUTZ1lHAeZ
N5cWwcrOc5cvx4BurOpGebq9VVuiOslce42bVmwjowaYafJye2taiLGclJlZUtFdHIXBto3RtrfQ
CQD2nn1dRzbmpvAvp6G+SuxDbJL5NUMwQpaYeUQbO4RZqPmiPc9t3PqNg429jVcOe5VMl5b1/c1e
VrFeJXT6J0Ks+8aM7PduhRV62ruYnOFqFKk4OZLM3R6WmrAV52Tkq6kgZRjY1ctFH3v5aGQfyBKt
p97Md+bsjQjMBtWHywT9KdBqHchk/7tOyx8Jlf+O9QNTXdTrPJQXZ0tte2RlRv1Vpsc0nn6YKlRE
LQFj6EGH3yDz/rzpI6Z4Zjwt0+aymBCAUUqvmSAVg0zXFTs3GZ8TL9PPSsJJyRjqc+ALydDqbVBT
/NZ6i+wki9u4Ve1Vr9KfRtN8LbXpijzPAzRc/8zSpdxpkRLMuqUdrcW6mJFbA6nDveuZJNSnM42h
O57g0CsnLyrPAkZ1AJFMbsyaqtvoCaUTXn1kZ/wS43s/UibZQc+Wm+kpT4eeYKw/EtlWv0vFbGzT
ValcKa5gHVj0PsDRDoBobIXou91tVzI9SaWh+DNUdN0Rz0PhNoR+ckpUaoTxnO2Un1Vz7+craXJF
CDFo1hgrSuKvR6K5w64coA3ntfWYAnNGn2odsgsayOjF6BqW8Zz2vmejSEmdgtloNX8iDW9A+h1j
RbEvjLIo+3UlTDtVf3EL55s07L3kubkr2byUQ9egendTXJfMdBeLcLNqhnC/7hclEoQqYfDcjHtD
qupeKb8wutQ7KMj3CQPZDc6Sbt+BGu/ARedEwf+U+65uQ7mA96v19t5NZBu0lkJC4cD8E7CEvUnz
0SCyzAMLw/Pnvhn7S2ZiWy7rHyUjNRidhOAITYiNLpx+C3z0mDqIJmavasK9Bzh+19kOKRaxN6Ho
K4vLVA0/p0xjLhnlB2N2XhqNFUnj5AqBqRlu8b6UYS8sBqqsK6mk9YCkEO1Cg/LYRlp7FFb7Hhvq
nV535UNv6VsjlfGlc7WHeUjAuqhFFHAQzvCcMNSrlco+jP0T/d+qeZR3iumoh3bprjc/QW9qz0g0
60PfUxcBLn7K2nrcL5X92psgw3rhzLhUlF+W5ElRJnkTKqRQY7eBLeyydfLtQjPOVd9/xm3Tn9KR
+IMF1c7Nl/e//kSoPPxx4HW3SJWftZhb8pT6f3r3359rYo3Kf1v/zn9+zN//xr9f0p9t3dW/+//v
R+2+67vP8rv75w/622fmX//rqws++8+/vRPeWCaPw3c7X7+7oej/exTM//R//sv3/4iIYqgrqeT/
HTbzDKT6u+u+v/8GRPnzt/4CorjaP2zLcYhj+b+SZjz1H1AlGF1DRHHgHrjQV/6iohj2P4CVqJjt
dNXUcEPidiWrpE/+978a5j84Dm3Pczx3fRDix/s/P4G//Sbj7/qv9//GHVH1v/v7LIgmDCM0D+Os
Yaue989mcrQVBrNKa93TOCvjFbfEjWwmTaM/9OrrzQlRG7pQ/WVVJCoNhI7u7x4JBT8D6Rsrdev2
4f/ko7j9j9ufVejifUC9EeoE0thT8RcZS41jav/b+3/exO140Auv31XMBPZwx2jUIKA5K4Dp9tbt
5Q8gbRigSisNDcDqafjDdrq9KSOGnOHtzWaFcOVmxsZRMwRRdqvC0m7Qaifg4RvTjn19It3NdPNX
q6jILyCZdANUgqCAkwRANZXtcNRUp8A/HqG2m/RKCzGwnZhg4rTqmjlIPdSNbIe3eRJ/Qt6tiGsR
L61mYCXInZ/KPeCG93K2k7tZzyC24ntidxrtEwVWZTmYZGyJ4r5XxwdpwmguZjpTcgcGdhJtkKKe
KIbY8JORLIyB7EdVj9O9ZbbrwzSl/0dMJ9fdRZX8EK1xmoF9b00X5xHVxjplBttBeT8ViPnJpvHJ
oW6WZavLlzwZk23JkmuQrDLo7bd6ab5xcD13kvRjG7EPRDvdL6vJIfukfJzZApDzC+LdVIS1db0n
N9bGbbbog79o7o8KGQMDnym0IuJXZ5UCb1TVjVYSA63ONWvtDhlKPXgac2IeZ6t3vycYrFYX3EBX
2WfvBZnXFU4ohpFkCpIIGeRYVLbeMgBy9ACEJ2QkSlfBV4XjUo+tp5LJxV5lOK276X0eDebWYQZF
gAC0SK2gBXGJqSQ26GJ2YtrDG/qtQFCHe657x6YQD0beEnCTHy0gLyEde0+4GCEbWKi3xPm0tAxU
+iDPByJelysWF7L7OmrfmeljWnjo/lgWTy15h4MxvaO1i32SjTQy49wmqCL7S66fxZ4veTaRssDW
i/0H3by7fKSRnm41l2in9Q5anrqiLilOpgcVkguFRExyJ9WBbybmz7i3aV1gZASFw2UTZeJQpRVw
8LLddQP9AOKTo0aBRjKRhzpMXj0Vjgdj+m4rG9ZEVYz9qDPIduq9ANtBvo9Hgx7Mbo/qmG6tVh4W
RpaCDIdzqrhlED3iTDlYqDIqdxx9e5XxpeNXMShU70v9iFev8jW0wsrA/pRjbStafT4kxhJouRpq
kWjIddRT30kZubQS/dKU+vWUkyWE6SAjfNHmp1HZFTuHgaXOBMc6F412Im7xGWpBFaaKdlIXeMDm
r1QfqEZytpZ2rdKjob8hmjkhv3TElEEHw9VBVuIg01DFd7eZESCBGGS+TMiLbqwd6uQEadr+GK0h
Jhp1d0PDaSXteF6ZJ42B/9DPcqv1g7ap69VITF9erUl9YHPDTol3iLD2BTMBpSbo0lZx2HABPdbt
vMGN8qOTHtn1pqGH8/qFNWTm+oMRo2ukKDiU5nOp2R85iTlbbZtaaoATiAAPT8MYkkjEN6O7MbYS
PZjzPVhOj+HYJrVnzRGl16xZQndvBZcZnBw4BLFkzbJgTEORS5Bwwowd+bjwLpqp8uth9j+ukXoA
jDIVxkviAechbZFQjVbidpTarwbFddn+yOMBergwSHetEnJnuDWShOzOpLq313+kZr+/EI4Kddam
TVMvqqZQMDJZfRhU8xetIjgZ8g/T6QF7dX83FyZ07baND533FAE5eu0ci1TtOZ32ZGIfWq4xdaDn
XQqGLYlObzmn8YwX09nA+0Q8mnuBHNWfes57pRp/oqBHkYkUL09pxisWRcUYRMl1jiNlpyecnKNK
dD1+4wC9SEzpG5qJQShJBKrdtF/JVuE+SJVqQ/XMdsKtMELjN3Shf/lKxWyd7D8c1bIhh5XGF9RB
ShKUjE6JThAVMkxLznY4SvfbnDheRnsu9rPHfS4O9JEEmtrVAVTRpnLb8odl/lZKJGeaYpGeU6SH
qCbapBa/3brSj3k07pVWG/YxcRZTyRYWZgatdT6ywya748FiGZ9VXUCyYnRYNM7N4Zdo4mUfLcYr
c54xgDqkbPJOVgw9PD3kqh63OseUMLUwLmas9VfIz+x3UOS7GrAWzPgVl7AiD/QRMMy1EmNp9oVc
hs/D3OtEnmJp6x/j2HwYLUkn7Fu7APEORF/ILjjwqq/Jk5+rpqZMS39QpvtyFANVr3fEvMcGyLtX
HbT/c4W6x9Gj97ZW5cFNBp4yiXaIymRHa2ay2ascvzCWYq8UMzbugp29Zaq+Fy/lgyIYJamWycJf
j8LSqbtDMuNvTnooktOp07glMbpEQZtkaKEzloGvbclWU6EGCQTynA2KtN3kTdMxsprVC0f0K5Nj
LmE/XwyyvBJJ25wnzw2juHDRZbQrVPqxvOLQkPlvKx6hwUkDuHs3Oz5rN/3QvTFy3nvjfBEDAd/u
PBNpXbwRkLWuR4egoF6nfql+Vx4xXB4bqrBKGsBlPFTijl1bvjy3Nuid3M7m84iqibKh8VPNMK8x
9PuMpLhTniwnzum71BYseozmtWUwSOyDfadk27Erph2b6nvsiwmbrwbqQ8090VVdurNN+6oo1t6z
UCSwjgXIKVhIo0m3Y1ZKmnrnVNYTd84PlRikYyME8uY8OXrUM39ecgqJvMvc0NGvwsLdbbImsxK5
LpkttlVJDfGdVA3Q9/WhXDz1WK8vyGQ+mMgAEnDdy8QQPLRyDvUlLx4TQbqBm3gfIwqzUBCMOcUW
ep1YnTjrzGaN8bae1bEiEj2a31V3XE2jHtbMxFqRzaVOA1x9ijRDoMo29DjmCu6Oviyvas6Ac8Y0
ikSEfFhhEXxE2+3UzTbyfkVz14SWFqEdIJaVkHIXHtZU0cwqX5z5HaaD5j7uR2sbQ1s52jDgfVt6
KxLa5JnlFfhHm1XFM2dcprM/6Om8RqA+VrgnI0hzh37TqisXXV3P70wiDmhvCFiceltEu1djTWKU
t1DGchxRaCJ6DqRBaZ0biLasOFBWJG9rQrpUk9UdwL/Zre1i2ddQblFrQVy15H3KsN0xCnaua2kL
bvfZyDTb5/y/SC+djugiRpY07NbtxGLcmtwj8pDHmW2ar819AyMeKndNmGGfOLBbmUJs8TRdq65f
Dkb6NCevMfPGQB3G2r99ObbXrydscnC8Mt0WgOCRYE1sCqL8mLU6WwYdKQa7I5TUWBgRJhQYEsUz
KA4wqzOV9HaYoDJ4uQWOVZece+bm5mKKRZJsVDZBoZZp3wgU+jAv8Ys0sFIap8kCuwGwUkTk4vbp
2AQqITGYVQfBg2EA0GzozbGMPswueskWiuXOLPG0NK8wsq5lz4hOJuqrodvdto83Y4J1UHa048M8
ADNyzH6faSSsjD17odb+4cadelwhHQEolTU/iCCbmvRPzN3lR5m2mHmL6ris+FSHOqovuaTi6qMZ
n8rM/ZYp50WiwsPKNGVX68XRa4yXiXUChLDntFF0ZsnGeITAlLOwsT+9VFmIDEwiBkv85pnyN0HK
qM0kUO+gxcUrum5Sz4m+iUvvB3VgsiVG9lyz1AERr24LYkHGPMJNRyJFnCNBV5Pf/VSc2PsaR6E+
C8B6h7g35qO5NhFMDbaJ3Vl+4QpcqIivqEZRIVVeTQJE9YwlMA4rlRpMFWsU5ZQ/4twGdV+OoQWC
ea+s6N4IfAL2kxGGY9XNh9K7trO9em55kfFPhAbzAUJfyfy/ejUMDZmiugDJS/J4DwWr9pU4aX23
sTqEwHDqZUK8YiHeqSg8Yiw5bFiaEf0GVoJp/qYtFzeIp+ql4bDd2gx/xIzBJW2eRolrhtHbeFIg
zM6Lqx3mASZ1oRy7tP+kengtUCtwW3Uny2PQNWQAlXJYjcl81Il03eSeaAI82OYRRvCOgMdp31kD
9hIHt4UoC/2o5PiqnPotBRYVFpzlf25qk7ROvdErH3kWsc7rVai3CktMs85R7zuwkuJaQ6vz4WTk
kkSiZGyqKi1Q0eJcTD1Hh614HCtkbLHx4+52M/KAe35EUa9T8M2pu289BttDme5WfVXK8PM4PyCO
H1A88+mYIz/Xc2xvmfInyKoW+9Ava8mXEUNuZyumwnmNsVTC2lk48FbPs9WcMElkR0KKYYHxbw8C
wdEwZ4eYzcqm7rzXJkVtFWvoz26X+bzGUXDw5KFnvzup/pEQpOqPszhnunayDQM5XLucihiLu7S0
TSqWNsgWLMOtSklNAimqZ3lu8gKBrPlRVh7c/7ocg8b9XQ4D/K/1RVWR2kDkMB5JsecaXXtXM67/
einEsG6Apq1UrL/+qLHRVxnIL8PbS2Q7iD+KGDG0qt+KdAym2iMP0u6orSBjIydyXOmbT8uAy+Qx
DPUnZRq5MK0+KKtmPKZ4G44FsgqoETYzTkYSgPn7bYK5yC+UZtz2bymH0TFaVPOYYtT/81aOIj7O
G05rnkPVJre6NowrNQUKNbCXYv8dkL2HIqExwx4oCvzi5oGwqWSn2o2zXxo7cBrPO47r//uvl9uf
FRnQBhIdWUusH9LUZXS0s+xaoQVHM4Xa00gf0fWiISU57qfJmMWf1w1fVuc8QGvbu2uUON4ltsqT
2XNWVpBebqq2749m67ohssQfUst7ng0e63ZSORBsqN9IHyPjnfl2xu3iYgko2DVuEcU+0oo1DLhd
8eclWp+SGuIppBe4vG8vaga1pRr0wOjskmNjJQE50XK8vSjLY2Mo9uH2WPuvP0ZZKSzuobm0GI6u
L8sgnnEGr1qpocF3YH5GXR5vtUiX0Nu4qLKFw3fhGt3HZX1YllyeWJiX9XaoSJIVaCZo1YutV40H
Rtl+pHtbzgB0FDBhuHJKk4U9L4yMv9ShfrLQIvswfl8azxh4cEZsiFhCs0Y+1a1FZLLei13b6ceJ
onTXZVgFwblcEq4839QQjxk5xEUVK8GmyF7ZksTvU3UFxV0NPUbaChJX4mjpp4l+BdYDMtNoiR6T
ChedEJQG5HqJVUDQVZH1EHkp52pS/ELLuYu80T2mYsBwZqINtqdsDu2cqLGeKuJ5SIyT5cRE5Jo0
BpNex6dW/1hU0sFyb3ivuowEO/4TmfHWiQxjjh6pGBPRzeRqww8rRqGZdeSywuDBE25990PxnKgl
SsgBUMhkODvkHBOZ8/V0XdL0sFTVZ1SW2s+qqY8MBd5mvTSubWHHgZVVJrtvPSGUatzQPE13Im1+
qSzAgnShtayZYDMrzMaTrL2D1evOZVT7mgSZeQJMJL1zKr40WRgncT8VpXmlA9GDti7ltiUD1Ew4
Eet5EYcME1kQQ6Dyl3gYwzimnpjtSt+2EosJ3W3QNlWD1rFtzzKaonNsZldLfs5Tkn/oBAn3am+H
2WQ8sx/6dN/QIXh3PBXj4D/YO5PutpVsS/+VWjXHXQACiAAGNSHAnlRvuZlgWbKNvu/x6+sDffP5
pvNWZr35m3CRlERJJIA4cc7e376NiCNb2+SdC+ypKtg4R8V86WC87BbNtfdqbt1LVKYkFbQd8oVc
oNzO1X6IplNVMW8eqnTeK/GjiYrlKO1k3C+UI2xAHG2btcFLucxUsToFRqKs6Vq3UFkE0CQ/csa3
DOT9vV20H6PSsRCIrwvuysqHQKZ8upbUgesirFFRwsNJ8wNzSgaIPdnOrjHCeODyj41sOTlN3+1K
LXm5PUUtNJ8e6szt6WtxM8/9qs5mcp2ZiDv6WzbCLUZhvdFKx3eJ5Ugdl8AgJIFeaXAAZsbq8wEb
k64X7WYgwmZNRvoVKTWbzQO7+vHnU+YNqF+Z8gNm2HBnrlj2242+3nNkvSu7OvPidcWpo4c2Lufj
7euClR6Pb4Kuq4ioFSDiQWkyW4pruSJjshUBcbsxJ2LlAg5fXR/aTS+jBtsKHYTTregJWv7p273M
IEYoLYzX206nZFuj8sjYT5NRQKCvD9Iwvhk1ov8qzo/5SnTTZOWeTQY2ZTnQMHRpqwSk1frWvHqb
Qz48IE8M5zu3P/Dv0RRBharP5IIGEdcP7WEyUsGIrjNQ9tXMCCf5nWmbQfiLc3Zgq9H+W8ADjj0B
609RmJwilDInXr3HkJpCESbfdVF0j2MT1pUIEAFUZX2f1PyuoUYsCsLjITTDYDsEEuLfjH2CoxX3
C/5Xdj2mH2010FeNs0T3TretxmLYl4IxuZPhTKDJTvto9N1qvdSED71QD8lgpds+DcELATpD1/aU
hskPmlrpns87nSbkS8TcZtj9vLkaPqQJaWyr6B8HOFAqm55Bw0ewaRDSAVnBIua0BrGACTACxJBz
Af8wTkFZhtFX9vH3fYjy2iWjEz5Ut2tcEgJoLnJ5RKhCvK+nyK3c8CmlhjjgCYf4oSXDVtjBtCGZ
fjyBS+FaDmzPr2LebLXUua/a1N10Iu53wt5YaBFTGMJ+v6g3JHbHzs0wRMwjIw3+fXf5aI/qlKTb
2oS+V7sZPToJ67Zqo3qDB72iyevzmyluUjw7Xb9ew5YFhQAweNUvz5MBZ4biNdkmMd3rlmiprBbV
ZZ1ne0pLjPtyXnlJq8HfiaGa0+zFCwNeyxx3K7wxTN36KumVZlryfdLp6aLXuEzMA5Bb5nCEXftg
5sFM4gy4wW65M1oN64MDLrbTnmn0P2/rgPlLZXyCl1Qd1zK2GL/q7K6BKqDszZf4U0hV9NRW/Ntt
ndA973IazpSDcRYitvISce1mxDdhHD1jlIK6HLDiMc31iip/kWZ4VdTEQ9tF12n9oOvZqi8q8Sas
eYjczXdVOyjYutfCRUqdEWnI6OfVtvD3RYxj96rLrqOiFeLKAFaYU93VoYNBbtRylgy8KFGgjm1k
mCQCGtcsYTUrNDz6PXrXZvrYJ7E6asYMODXbGXJ2sQKb9B6HBrEV0locm4dUIBNhmFbteuw7kZYE
B3xlT6bJQCBGEbMl62m7GPIKi2LTtvrKPK+aU94ifMmz4DENrvjrCZoyG2OrMzXRA/KSZ7Rh/qzV
NAJGe6shDfd0o/OskFFP7iIcMMV3ze2+CTO6g4NXeci+Mgrjz2H0EPVhcJzDAeYo6mmd8gCJNmqw
wMbIZcvZ43cjDRZIZNtxq3L0RxTSNW/WyvIJTo7WfLEb6weOeKaEmywsrtqsg7QLo49F8s5OFUSm
DY28gxiwdJmvS5MtW/UwxwL5iEvXCn7hlLdkOFocIGpB/q877JeEb4VWce7jLwwXOdNGGXiL/JQY
eJgNVAkdYhjcgGHjkx97qkBW6VU574aRloAVGQVLlzD8gDZLU/OvANtvzE9lkgx+kooPVme+xaKo
toCxsg2w3VcMfb1n9DE4ESM6N31T7rppolSmm1jMxgtRyHUzY5ngnKt66yWI3eYQqOGCnekltXrA
RVgpfTlQ/OToIqKE/GYTulVIhtNQ2ZKOVLOQMBIPnlE/4QA5jFQ9bSfAHhYZrFcWLGJ/vLhiil4O
vqO0J10Pumf0TR+B/X4u0mqi64YdCGPdro3knRnEaMwJDZ7xOW6cCoKmg448MwpWI2TlmwQ20KZ1
ctg7GbVHO0fIPZgpbM1UO/YjfWN3TvC3whIFuWWDWISCvGFhw6IZa2+YivY27IfKaMNdcgvemQxr
6zRWvFHDnvrjnZPdjxqdj7GYJG0Fk801KG1l3iMiGgzOtDr5ULM/28imAj+gM6xoQ+NVZViQ2TMf
F6fCpm4frRjvnTLT0rfK5pK6C3KzbEdNc98S5dJkDZgMEbW8zBV2YMUbkT7XlfhhNsuByRp/vxo/
jwoDYhC5/TGvs2v0glmUq+FZ2gUTIMwXG+XyEkNU1VdwMJtWy77oaUqxEncfGSJgwhXmfUJz8Ajt
BMEfsmZrGRxPwBzNsu5+iiJ8SMOSe8Q1qd2yraDNbCrL1HzO+qbBt9SpQmynQjAZrEu8Fu57F5Cy
FoHjxWm+AKLjhGrpEQVagx+m2agav2uPQ7dLWSdaSau3YL3c2GaI1WJiDzr3LXsgXW0dCX2FfIQt
23KOwsLrM/WF7uZ7DUBiZ8XVZhqPynD1l7hUjIMy9D5rkRiK93juzulc6keuNf4y5UepMyNyVbh1
vilQKTmhBYWC/JesLSPS7HOMu5GOR9NMvjJhq3dx180buvc2DtDkuSmxotsqfRpmDjEdVBtIbSHA
oMzFNsOosEmLtPdlO71YqjzlCLl2Tj1BIoiYQEYrdBbREmdXxEVVOeUOwhwGA4ISbXUKGxSEKmg2
1kxdqVOu11N+oPr9VGc2h6aJOaAejGvMgHPMiq/We2Jn4s6shs9a3yANByx8tGsM4qOSWyQJeBnA
cGztyZGb3ml/cI0BHqmTPI739tyFTBcmrhl7Y6DzGi391sndt5IWlVoYBScjLjbl3DHLlTtjbR3C
gIDdtO8GKwLjTI3760atZXCyBvz89tyvh9pidNmG7Vjo1djLvZvcquhEmP1UXv0Mv6KLUHuMcGBN
/UrAEit56S/f3wQm828SrKrbj7P6UTD9unv7zttNuTYTpMnpYawvQegC1nQD2+6alHa7uf3sr4c/
/4hfv+8vL/3bt//8ffMaHBsaIJanIBm92w+OazcnXH8DBDjYq7dfbWAyOuSLTppgaH7QFxHvVagX
Oyvs3mmKzYe+q9I9CJvyUFBdb6tEvss5PQzDR6yGrIYEIUdzVN7hnYb5WXxOlnH+EmE6heqsLg7C
/YNmLnSs1l2JO7pUQ7/fLVYwZe2wwelgR/0W65U4a/oU9RQ7DMGgf3u7G5ku/pHbXeJUkhMIxCwY
rGOZn3//+u31fjI3b1+6YTBv92430kz+8Uo/n7QWaktZUjmzBv/6vl9/1s/X+vX4777n756zwEse
Vbuv1wa6vWacjbQa8SjMwr89vAVR3YK6bg9v927P/Xp4e+72Ard7v775t5/97eHt+/K+xEAk+Cya
dTiyUjLrdW4Q8t/SA1wf/+2TAm39X79+i9AiMuUfP3R7fPtJWbP76Z3juI4Omp5Dmnk1d4lumf+8
e/vS7YbsJFpk2vHXj//6E349J/RR/OTW/48K7WWuvv+f//31Wx7j4uB6Hb93f9WTmcIwSNH6f6vQ
7r6P/+v0vWm/z3/zY3/K0JT4g0QUifbBEsLGH4uu7c9cLkXMls3zjmmZJD7yhT9FaJbxh5AG12SS
WUyliAz4JUJz/nB5NV3nK/oqUJP/HRHaGuf1T5B5yIw6i4XtGMjP+KLxe3qDCXUNi6rdHNpp8n5i
vQnHZS8+RV7SNOxmQqgWRSO6bZ0Tsd4w/9VIJzi1GJN7POQvods99WHNOK5L0kvRor+PR7S4aYOA
aHJa10uyMtm1Eyhlp5dfrByeXRDrdwCq7B0gbsG0WB4NvU2PtSurvfiUjDmkuRYbcQl/l5s+9o0O
I6DVu7kvTDQlbizm55qg8OStof352FomGrJW3VEJjxfISK9miad/1Nz6nLVD4LetW3lZotH5HjUL
1lQFWqPr7pwhe8EcdJ3tod03E0KRMDPp/+ivro0oFxUsF+xp/hEXDeZVr6/7ENUrzBuml6fOahGs
9UG7D6f8fojd4KUvrHdtTL7AzVwLRmcAb8G1sYZj3mUoTBBOLf2cnlRKlaWbceJdm3VEborkmjRa
7LNxan0H6fcmncp8NzNqPjZW8ZIshtrVVkq/lz1tYNWkbocJhIhw/DD3DV2Cce8EY7HHGCBQkmds
Ntcjf0ZUTYNFPw1a+ClcSelgexiJmxiJ1UtZJzPVUgzGuwUYAjaviJhqk3GKLo4qIzZcPOVLt4US
8IJXGTbHWFfbAs1KciN1NHq3jbhaDcR/bAveRL8ZrNhjL0Xt15pfrJiUe6REMIKSQzda3Km7hJ1D
x4w6o/WTINJTU75T1drXDdJzJuRnOj7FHjRROXblU4lLZKPlA0yaZsApFWJ0yXVk5+tPjBJDRBIA
pqDfQ0m6dofziZl5Z7cPFH0H3eTtYJ7veiufG4NESKzSq65NfCjREa4XXB4sav7kWpTiy2sRcfW2
l4xEFuaFy6ya586ON2McXI1FSSjA3WUcjXJnzeboz3bAlsMYXA9sywmL4xaKAPHeA2/vkH8wFfL3
ppG7ZK4EuurT7DDLQlDXIXfh1Kg46JigXAinjrcCDsOCdKGH5xYtr+bEoYa3fM8xPDE8NgMv2Ojd
Ag8kT7ptiAFVRKxQk+vsQzdfdoAU58IgDYMmOBaO1vFV37CvFto9XUzEgfel5ahzVsc4YrrsTtiY
eO1WbcaJBDuaJNSlY8wxP4xvUn6qEmN47rWPwJHYfg7WwhRb40PFzJ40iXOZGIVtQaF/6ttEO4kR
zWDDrOxoCcQduVkSC2GWr2i8dypsJWGwI33Ako9A1uyYSqN5DjkULk6gV57eOcwdkuaRzjm2CWPY
y7xD2NWb+8AMBkTiUExU3i1Xwtkd6g3dbxqt2gcN8hjwNUacpvsyKMUe3583Vhw8+dYahsnTTGM5
NHl10ajI0VsCwxFYNFHtxZRPkn4fIhXgcNIxv+BheGzAwTOXyJ7ncQkv/Ck4SB/mHCpD5RTts0P3
CeUuHk81ZNugx0YO3YzOQNt/l2Xg0j5mLkW0CIYOc7QhmkhgkgpP0jS+ZGFG8tuE+DDIotZzY5fL
IqiH0hiKfWVVj5MaS+wjo+sNefYWD+zI8jn5VoZpQkekfknbAMK4jY9h0fl4kwY9DZ9Cv3bk7E1D
pCfqFW9AxXCwfgAcjPFw8Tk77nKgLXrCCUeHJKY/N3et8CoVpbidh+csAy+Cn2vZDo0l8HM6r5oc
OUQdY3lMC3gj2vdUTz8AWIffA31H5GgrIno8THH3YY0BuiyYZxX22dQ1bEDxmzYReiijDJBRZR4l
4iFGkulb0+JzGMMdSFHh60pjOtgRr2RXnECNmd7TrI5RWyIcG6YcU2Xv7NIYCnWj8q1cv2kKsdVP
pGGgWKJpQJ99nzIOcAqJvXpMiD6Aab4pvpiChJYw6oG5II2gtZO/OD3W81HMF1dwKBTlVjvC2Oy4
xlkOlKe6v6YMKJwcL844Bgk7eXgrCGtAi5A67jGRb/0xDr8nWnXo0Z15ZfwtjIZrWNWDR4jz4GsG
BBJn7kCJ5LM/yrhnC2ytGy0NkBddPUsD4MGc6i7VxbKRhW3vZOz8iJVmwmlBUYID4XNb6fKCd8/c
ZTm6hkkE+t0U13th5QQW5+gaGLoZlyBeIsrFIdvlZlc/mHOMIinTDmFTPaK6qO7VoMUXBrarXRpU
No4/HxLC49QDh8Qpp12cEF2H0eBQbivFgB1ZaKnhSw61ADrdfOeKpGbwFQP8jJ1vkyYwrJjBde6i
aV/35g/ovPYlyPknCqB/GzOuWwYtBULalEtTx+mJeBNBYRyLbe3057YEXBi68y5d7PUwwFjR6d6U
BJt8KFIYL1yoYYeS2djeWQTLbzXyI7ZzzbVOnTQt4rwv5V2EZZiZL7LmIHpjtceDtL7clA/PU/N1
0JlODBBDNs6wkqP0mnDwBt2TKmELLJAtwp42ZNjsKc34h+PoA7xadqFdTh6bDs7zdjICAaHt1TEX
GwNksdHk28BRK1TjB2uY0g0sIPx/xufMDF0Smt07gmZmskVezRbe7ejq8GzC3CsbLjU6L8tRnMLc
mO76AjmtIYN3x7J0WnNO7ImRRm0xtvnGsNTB5f3EoJjoBwENoSOCE6/9s5rU3pJIwSFh0xx17a+L
6bywDNEZogcHV3GM/b6fJsgbBZO3dBj8tNZ6vy7G24TgBwuzZcBYTujB7ogkuMsT4zC36LpojZhI
xJvPAt/BqLjapkF1aY0UC4zTDN4yG295kH4sUdhfoMrcljJB2jVcU7THFQWSPdaKwB7wqwYtdKWb
e9CQwcmIsI2OXeEHqDU3ADng731uY73eFsmE6AY+sGu1d0Baot3o4rGyeHO9NJjLzVJqsw9c4GOl
DUzNae9tYsdekYL3zdJBQDDAdEUmIq7II0MkozbR1kvnaq0zGfdURwMLkdVofjTrZ9ZCXFwyxLUE
vvmikSLCtWUEeybrFdbpjkcWRRrWZVzeM4FGDQXL7ml2undnsZ4BLw0Php2ADE6QPBXPZTdrG2nG
7Tk14vE8VtHG7e1LydqcszY+FQv9YZF27qHRM7EPCf4D5L7JYxU/VFbN8DtduKKGuOubyjdlML40
q/cyrcW3BHTnc1pe5qnVn/sJ6144vNxuxir5ME8ADkbVDi/WBIGTBXc4BPi9t1I3l124BIBTm6QE
IAi8a4V1dlZVENLHQg/+zy+ljfRfYHMmdBDuTNXZmGx1Fm07eGFJLO8sAmh24RDV28ie1IsemuqY
rp4oJ8GnBoRNHUVg2tjWls9yst2tUczatu1HaFhMhdx8lRbas/0SpKiACqN9/PmUGzGnH/XiPKM6
tgncfUlDTo4Wvu+hjHBStmONmB6801ZkcFn6qJs+GBqnr0EEz84G5EEdbr3bc0SSwsiHa3Ya/8V7
W7m2b+IKuRZ6FSDDlfGdm5sngIfJoJZLSnYlmW+crmnsjTqd/ND2kLkhGAAJpMoFBO/ibC5MJp0n
w1gYI8rhA4QiYlYEFBtRYSUAnDir9F71I97+RcPx2yQeTOEQLRNzhmXsXoRrAx1o21c5QZ1o0qMs
XGLBe0wcCC0CPyji1yycm4Nljukm1+rowBJHdsSYIekpjY8jExMrGonOMdkBBH35ScIRgqjEUhIN
5qEz981CWz7EVZD09b50z0Ver5M792i4xYdxQ7xiKkPegghhAXQ/yTtkUC4QDGX2d2w4HguU4oRP
sOgBsvB7FrsNzTyyjIZtUvVqF8UOgE1rQu05qJccstdujIFcLh2UJzsPV4nAfMJK/EaHc/AR7xib
XBA2mEnr3HPedIUDcKVYql3haRaBL7WBXmZZkk8xtrkNcbTrPKHDYhnreP8kau+p75ByYj3Vp+Eb
IVJyyR+pRdRm4GCGTnGxURDYuKKVIpWlWyuUQasujaleityt7+ul2NuR/UZx3oGKcAE6Tf0pdce3
Nq3EI5cbgEXM+lJwAoAEcAe5Rthc2E1NhoRdK0xxGDTkMTmNWVelP/JobGGpcwrIOn0moXNv2vPR
oTbZOAj6aUg7323JuaGzm8zbCTpOXR0czdlp+fg4xXp+mExOXeYv8aqDtz6FtnWFCAaNXcrS79oG
5SHxrg1VnG8XyTNojU9OxSeSpylCd+y5At/0JhjCa7EgoQqG7DkgVERrgi8OqZt+PLXPQxE0mKq7
byHrLr1iB7VKUXmDMj/Rq8YEU8lwu0yIptsoSg/xoL4wUGYXO5n9ERrVsrWt8EFqXe8zlIXp0KWA
RyW7CD1zdKw9uKbzNsQFZCaE4wGeCEeNfrezgxopnmpqE5ZBczOPDrVsGP+ownJntssAkzSoiNpk
tht9U2q0GfkA4sscczpAlhsOir+YFEGW7iDFeZETqroh0W/V5RIja5dKbWl85ogJgw9p6ODCTZvj
tDDVi9PRPTcToTV9hPuUReJlWJx9oIvMBzJsHIIhxy/sVmc3rC7SyLv7sbQ+I9HcyDgyoQaV6pCW
4T3Gd+3Ytt01QIHrSQlf1LJM1LouSPZxkff1xKYPo+9XyoN3IPH0f9k/uPKgpnJBAFmdddW+hClc
Kko4godxZG0gSnVeaBuc8pb2CtOUZBxOLkxAXC5ikzkS2BKWuQaSVlIb2yQ1uEi2melrIUirghE7
7u2830pjtSEwDyI70by2S5xe7OZNqr47W1F/FTVypaSnbDBldAc5ZdxSHWKijrk+QLh2jv3YTz6t
JaB7ASW1AzumxKxLus2V6cs1Yj06ckQGHKEG0yRU0sqQx94InE2BRgLnW8U52rsfcFcycrG170VS
vRHgmh65AEsgffCMotVcNnaxSdoKTeec0Y1dvzNgS8hD74tDXq/AJ+bcWsUfh4h6X7ay2Q9970k2
MvBXOZkW/TOOPvc0uWWJvpGsBTwP9L97qkYrsMS5sFo0GIhv6ib7TFY1Ilj0rU1Z7pBDmc4TAyZ5
sCAtbTOQcSiJJkY/UbrpS/Klh6XtNp1FnQ325DSBnKgtBkEgFlIu5VRhhk6bMMRihNNvGDu/ttjg
Za27X9wIoS7MjU3ZGte0Jgv+rp2nPRvXV1auHwM2FcLXXMR2EnkqE4GE8ZcfYGrxBU4kH58LVmuX
dO6R+ZSmW8/AgWEqWZTkix4Z+B4JD9b1fd9Ne8Ogg0YKFQXD8t0y4XPFMv4SUIAXWuHuKUe+Dtjc
PRsEjv+YlMEXe4C56kAT3AgcHeDzHa4ai/U+sA/vk77ZCglwVI/eLCM3NqYzaX6vUaI5TIa2gnBH
ctPMLVu/bZnDjRv6e1v1z11TnmU2QUenFPITq+2gE9kPC+Q45tWYgKI6eY1b9jI9pQFIqDQ42Slx
aaX6sii9+ZzeF5Zue0HZRH4mkUct2nvU0ZZqwy94LkIcQTwotNI38PVvXbE8qAKcy4CtaxnYvUpT
sjlg2MjErWBbsnIuGtJii8m2duwoWyxvFE2CyM9x0jQsN1hpUHR4pk4rBkcEGkUw/HlPOA79Ndpo
VfAy24vlzXH+8baLS0Ag+Zq4Ywo+75dw7n0UqpnF+3zbSjhtwKtSMUb1hw6J7W4qlbsdw+kULY+j
SduGIHP8HxCaZiQFeYskOEzQ+1JNNHurA5a61v1EH3EU1QHhx7W9CzpOX2g9Yu2hQZYU+IA4ZVRR
HWBoAEZh6d+2NbYPmRPhAGfvLdEGtvejfkIRMDBWJQ3eyY8qe9YM+1PDEMlD5MXkssbDILFUra3K
ecCjMmHlPSy5fHa7VPPTcTA3YVYbh9CqX2ZHhUAv8odgZpiSRTACsNRXflwF9xkbp+tQEqwZBuH7
mPXRKWizZ6ufs7OZJI+dHC89Av9L04Y9ua+2saVLsmDso+niptH8xHjrY19jrly3GiDPzy2D8XMp
e8RMZT2iHOlPQVCRTZoDaLaqiaBsBxiB9t4mbnEJ0XY1jmGf/8dH///jozctS/5bH/190X2lqP+n
8cXPn/nH+ML6Q5j41Jk1rKHnlsTE/uf4wrX/MKRr2IbQkWuZtynFnwMMW/7hSIvJhm0pIQWaoP8a
YDDbUKZwHHYzOPOZi6j/1gCD/+Yv4dNQcDiQKLUQkHKldoUw+fpfAtnHBdoGkBhxbpFSnVl9yXNM
9WjbY+K8W8qY4IX1XjPV5ZkGWTUvjD71VifpEznS4hD9LTV78axsIKLzL8Ogv7H4M4v5/Y+zHdfR
QQZwyLpC/hbgyx5RdFZmA9YVIbkKWhnob7oJ3po9QfM4rjfdQAAyMj0NgbDuWQMCCKu0fgjQr5id
SVgY3f5+jPX5nrCQ/xAxbP1zxDtvnmVD1bTR5hn8iTpAg3968xTSgkJrzeRsBMu+hV/GciToR0OB
80q63HbQgzNyg2b0l1BZqVdHwZ2ZoDRLgiZ/MpNhJEUzOtwelWnG9buYTv2UDucbqLEMtHdDrjYd
8U1PZDwgwXJO9RzaF9B3i7ZxTC5wgN3U1urc6X4pjPBFMFayghG+UUnWSHETjUB62YXa4J4Kx3JP
2Xpzu+f0eXL89x/ab6nLvCkcuBzXrrQ4e8BD/HZEuZbmuB0N/dPE+++XNluhflry1zZw6jMlNYJ1
C0o/IEkwORXcukRfdn3bUgKX6Xx2JH07RxHIyCj/OraDPDRkXVAjooWxhW0cJoZckMvTyVsy+Va2
JElNMTx+fQowfSif1IHykISx+8mx36EibDKDFHqzpKMjK8HgrSywCNAZbisag1lpsuitRMEW0uyL
QfKmrxHdu7Os6kjB3d2VRnvkJeejm7aXPIm6x/bjHFfqPxxNxvrG/MoQv71xNvND7M1YSTHV/HY0
mYaFrFvD9YAO7AiBiEUVPJPnshZdDCKdeENQsmixOfk6ZnvpVOMuCCRHnksD4d9/isL5lz/G5iKD
5FJydXKZl/7zoa1bbmim8dKepImIKzeS5mqbMyOSCa97oWR4l3fQ0WLKgTV/nL57fS9KsQ26gF1W
CPPZXW8cgZU8iS50mnZNx6R+cYFF1aV1mJug7zcNXPDL2nm5GBADLuStkJk6f0Hp7HVB+mPGmlbj
5zxrZTEcKkUebG9b59sNvr+IZPv/etysKKF//y6Y//qR2Mq2aelwmeQCLX97F/pagwcnXNQTg32B
YWE9qKj6ZCRfmaF4DQLUHaEW2WESpks2o8r8AtEnqj610JbFrXWVJggkAwY8SNnKpxgeX3s8xW7W
380N11IVlWfCS8b/8Icbf/PxrVn0LjccN5b+27EUtijPDMStJzUiw4r7FLd60TN7JNnkSiep2tsW
o4+c1kwsMDOt3AM/ymzlqSljMpG4b8sgjDNqd08k8+zXYavts2Ie/8M1Xqh/uYhKyfWClXE92KRa
gTF/XYEisu0CzA+E5DEr3ShtpJNC7/poB4zRnY5RWGLYxM+s98Ki//PeaCXNppNM49CHojYzuuQb
nPJDZBCq1JMtfkjYDYlGN1/jrLXhFJohw+zySoOPIQupl091jk+h6BZ8ITm1fZrF4DQjYAlurJpH
fx/FYAJugO1iCnl7ZGnfJaKlSnXm0qtAc2yCTrOfR8mGifCc9rPQo12NSxI1L8OfaUQRHYbzxxwr
JXl5brQVS/WUFgPow0XkZEJEFHRZJ+E8FeURxS7zevyTT6WRvCgjR8cy0S52C9V+wMp1bITxAzaF
c4/xMdoGVRzj+EnCvWamNgw6zCojpuB5sEfSnON2V85VCp1PMKPqtRfHrdARumCe226iw6eL78Vg
sWhHLL170AnlcRhSguzXdqnG93k3/nWtkoTgAQyj7NtDZLUF6ZjSZn8JFxf1hXbXOaSrOGKKT2zM
nqwqtA+YQbC6iIjJt2Z9biLa09bYcWJUfKZTEVvnoX6bVWg9W2VnbzvaLV7hGD8y0JBPXQMHDnfR
dB2c6N1qh+iMAvkLlsmnqBh/JINhf9BXHA44Qz9Ewf9YZKtTFG6eZ6vl1BrK9XuMH57TI1dNenJ/
5ta86vZIZt2YPRsNYblLEuOpDTAmRdMndyjEJ0H3Na7la99qCQk6FVFbYvSwXd8LOTBYwXx46isT
x3Stkxgll3v4ysam05bJDwTqVnzHHphfdsddEj2OGZyvOeo/xnYA5ANQAtEI7RU66Oc0LYjGVXQU
cd4d8mJ4rrbSyYJzxY5wnNfhHZuZHS0m/bEPdKKOZnivoSjaQ+a4051eBx5ebwP3XDxkgDnUvb2U
6W4eu/YrMByHAMMlrGB9o4ekf2sTG5aYOfBb+8sSj+JULEVI1Ct8bqXnMEu0gNqAWB33tOTFfewm
83Eqh+I0YFPBMB49l0GrXYHUa9fbPXjGNJmuTVXvE0u4D45BiIqjFRSPmDruo8iY/WX17bdjGvhz
ioTCNxD27s20+AbvSD6muXsFdT+yGFjsbRoc5pABb4djX6DjDidra8iJppol1I7g8vm0cGVo+6Hx
7IGr8ai0o8z7b1ow+azJwacmgPduMyQ2oj65LvEMPlOqc8ix6sUpo1kx5OSFKXKXYCP0D6HMD04D
A3pj6o3JSlQNoKjj9CycjyHE2c0w6PbX2ayvtlaKD3RhQDoWutiR1oe+oa0JVSfzOgzHHo4RNz0h
yxp9bQ8JYnK2AALseItxPwL7Cy33x3qHCImB9sgkfbeX6j3JDXGiWIsupJlkx6UP+83tp5ewNryR
jeyLKpaYJBOLP0clG6fVrZehnwp/Iozj0A0Z9oMsjp/KgH84I/4l1CLGEi4cwJmm96lYbaOK1PKt
PnJ8l1WpHkLVb4AigkINXflwu7FtpgvmMCNQLuCxxktVMnB16JNWjXPOdbInRE23QeTWGT2zfUT5
vDdE3fRomJPl0qBUKP3b3bI5c8TVO2NxqNmT4AcTAefRKjBm4ivWtqUkQ+vXc3Fe5jQkaB2Y67fc
vk/v86feclENDNVeT3sXCAU3yO3bk+lWH3Lk8wrfI8/FbZz5BCkzbYEued8yNicWIg0v5ZoyXCB3
uYpq7l/HjKCYInJhz2v9q0ajw5o0G35m7j5r+cSQgm/C5ZM8iMZ+uj0K3JLpRLugGQmqYRfL/o1W
pAFsEtQ2WCQvbQSjq94mPKSpCMSQVobhph2o0eSLO1rm2SoH82ymSfgfakVT/Et5xqLp8ttcJW3d
Er8vmt3UWZGt/1/CzmzJUWSLsl+EmTPDq+ZZijmjXrDMykycGWeGr+8FcW9V9n3ofsEASaHQ5Lif
s/facx7t3GFg3SO3UZmaBytXl25ueI89EJC4sS+N5zTwtSjUN6qqCfoM63vE95/84/GEcOUH1Kn+
yTJIEsMV5Ly4WeLsCRw9tF7k3CndUfmtUAf9f6ZW//MKLJcJLngVwQLWNlwxS/T+vOzHo6uMEObh
kXKs3NW+HO5WSfCZWwEhNlR0MKCEPxXepL/1WsUlfYSLb4NH39gB/oNlBagD6IcQd4PcwldERujn
UYDqZW5fwtA3iT8gatwr0LQx9dz8v1+A7f3vzIWX4AumxpbwlvnLMqH/Y+2MpqwNKp2eqtdAH8Pl
276OWuwRWgDjaKJeunWaLrh1Hj5reEpX2RxLVTTPUSKa5wGGsJWZwR1DaLMxI7vfoOvz7xOhqluX
7u2aLFr/vmyWG0QqvxmxQbiHb/b7XAACCiFOvJjGBCpFhk8L4BRdFykVudVTgeJGm9bC2SRgdDXo
5BaASUEFJMz60FJcpeaaTH+xxtVWfTKUtyEFvtUh8kBXRo3LmTfLXpkTGEnnMmeZn9GKxWoCwSwJ
uVQacwTVxqhy880YaWOYUoXEyRiPIKIqQNkD+RxzB1nqc7NxwBHWwyUBqERIi5DDAThDdnAqcelN
B9iJnimI3n7mrMZJkbPD3H9dJ7r7KRo8C3YfvWEWMM+iBbJQyPCUVsZ3J4/k87JBFAMT05LVpvEb
+QzQxqCcjCCirSN4/JP93e/pxdlewQqcHIc7HG2LuDD5GoTm9I7CuDY3ZQn/SrqG+NHHEKHEEL53
GN1hs+oQLcBy2ysFTtDD2xVjpvSNc04HBBWBT9gCFK1b0Yenr8HPaWJUNzKqUcyMEPYSqKlNZ8gL
GgR5qeY9UjWmo/6C8wHp/DLULePYJJD4BY6REA84GqdlU+SuccrmDcZWJ1stJ+Ou/asfSLBEhPos
Dfwyy2bsxvHu2I61p2vbAan67w0bYWr1c0jqLL7K8LEcDUbXQbbHV1gOVQNR13nXiQqaAf4ADOI5
1VbW1E6HmduybLp/9gTy21Vop3KL2rQemE8z2YE4ltKEDdTV6imW702vIUdrcghZ+7pTXNUHU47f
YPDUd6M01BG7x9woqu/LpgLPcfMtBPz4i/2TnEsXy142HzqTdtAmo1uXevc7iy5LqBB+uPq87FUE
JFAigCpddA5Js57YKkepq45c51oYvUs6Sa2rgzX1b8u5zG8hJgZp5x6oydcHB4jR2ne1/KOHfM8g
8gwNrnqr0SwedLjc+05gtA2JkN6PyKFuJgqjFbPx6FUnQi5wRPM3DSeQemYPpT/BX91MyDuSMfSe
qnmvCYT7lKTE9hFywmohdHoMvjCPhxjCNqS/Fb0iRH1hRou4Y219dqqxPy97zXy47I2hzEEf2Jic
soYrbU7DqktVenOFntwSX/vPJswsWqJjQ5zRPzeYmtttpWfWxFVT41OEhOJpGoevup9DL+TmGpFB
P653IOWazZOF/CJqugmkXrRCz5uMGH/pKc2Y5iGmbVrNeRRpCVBkBGW1suZ0DVuZEpVU+AG+ungO
1eBcGi0/x5nNuqP0c+csaW//sdHp3qzsBsY1KVUeSj3Y1xopxBSOOnfvqexVOJN16/E9b6RgQEq7
tjh/bXBVhNi9jv+eykAKnVWifgmnIk9eH2NUndiJHSMrbhml8jaqxA5lJrrgKjIfmVRgpyLG41p5
4i11B5NQFEPOfX58joV2aiKV74kkmRNwW1rF0PKZvOgPIicBKpo4AMmVE5+dHvF1Y2oBPYm8k2L6
PmkZ6miLKCea45Apq6Y7DEMtj6xyszOwldOQievQ0DgSeYhXDADlfnAdAQSUqKTKN9+KCi+H1yh5
9vknfL1OjzUCkq3f1965r7K9cqz6ouXXvkqx/FGVBrWWQpZv+AwNknzXZhAnD4fgxUdFC/eSmM3Z
9afBww7OOSbyFSrktt8t91s2Rn0iCQkI5xgpqGoMCjo4c31V6tA5jUrFu+UXVP/z+0qD6QPZbXJY
zi+bf398y90iq7O5wAkuBfOj2iwHi/bH73AAnK3k38ppzIdrZGiyPdzfsZOFV5YkswQ9I9OI7ukW
OVh66UkK3qM2fyxHIhovYECgd0Pg5GutoG+Crf7wXfMvRQfyGinlr7jkOVehGliqYXMPiAhPQRl+
mFF4jaemfkPtMhzz2KKsOon06NA93mRx0c6BZEyQIgqWnQ2VVBAnSSidAQbA4Y85nYUAG4gaZbwI
w01QHIHRk5FgTCVd6Si6G5U5bts0tZkUTDuTlOK1k4jhY5Tpb5rg4WXkV7wdDH0zqshlIAWPqMxC
/+3Ew5PC51vl4YOVWbUPhcwfPlQL/PAyvsihPVc+OC4wID76WnVkSDbeLK3PTwzBRJ15vkFjvaD1
nYDHCZyfRk2v17Xs6CV1a0ECoqmOKBC55E3MwDyvocIOSX3VjflaFq311qdTfqPEjIPSCYtvEYly
25r4ULPwFfE60NVN6FpX3w4/Rzcl+CqhzEvDo7uwUO8ujIv/2VvOOaW0tgUZ0Fzm/nsDqDZrnwUT
/UScbdEhgSl+TSlFfm1EQl7DQPJeXfF2h0lRfmh5C09rVGrc9wR6LoNohGjwShInw+kyps4bagYh
FXoqJHp09+KpzDFa69AtLeOKOclfVZNTEp9SVuPFJtTysux9HdpIhYCnv5Nv757SNLQOEsCbPxc6
h0b/IUqIDFzD8um5AhMJKXZO08ChDWu2XAm9QO7xz0tYXlERTOEVDUt67OPg0nTVtKozgzZGXMAG
sMvmr2aOVDFY3qSFKJ9CuoW4Vmlv0ky0r94YYhSkpxAZJGOE8yYfsD0bw/gkQzlnCiHH9nvomctc
ok0ze51lhk17H7a+r4XnkkrPFteovZrmnOhls8xTUB7XX4eI86vjFEanDM30TXrdvbQi6okIv/ZZ
jCZGzTUhrzV5T/3svbM6460nZzhyMbVqtnYdiyhAJgUwmWlZ/Yynv3sdNPSMNXEINTFQXWLS0CDf
lOJc1Z6beiItmIoegSsodmADDR9f0yiSXZFCE6e7JVaVPsq9Y0qjdU55W2bH9Ov9u9561oGSByIo
3xHYHI3kUks0s9QUcI8EPnaEzhzuywaZyHhveJNXrA/j/XIu8WPnoErJtGf0YWRSueFb4UZyyw8U
z27fJAgUIocImDih968N/c7QwFyMtGvJ/xVwIXI9PvpZla258mcEYYTiVBswfkgjrN+Vho6sUJEN
/9wL3wDaoZUyCrDDdv9Kjm+xKdCibIkPNY9tbpwdGj8nK6He2KBZ+DBSm3iD0Zuuba/kR4RBo27t
6DXqI+M5rvQDrX9M9yMh0gDtaYzZR3/Im5fQudX8zDaBl5Yveul6j8IRaxmO5ctyivDuaV2JLD58
3aNz1FWU1teNyylRE5jZkT9ld0X1Yo2uBjcM6jYwCRPIBHXYjJnRtSW7c13OkbUpq45t0qLy6Q3S
tURjVK8B8Lub6LO7C7PkxkJTEI7JzGAV9YV2rfX0PPrY1suafMRGURvZaK3VXooCVUlehqxBFT9+
PTLwCf/z067IXnZbupAQflj08DuPsREgpSLD1B4H52RoVXYsDXcbC8JFls1AbYJLj6falR3kak93
1GQZkTCx8cg2S9oovI3Uude64fFHW0Q9iRrTnZmmxWdGkSMtTPCMvQOqQfisnMI4fNNbLt64OH6g
xQ/fjC7buqztNqmXNp/JBIK7tbS3vp4UbDkYgf/M6OTUpWcC8oysob2UYuC3Oi15Mn0dVpNTgTcy
8mM0xXwjqGOBLDPUuXTMb55mfIopE88xAg34JSTPB28T0tZZsuhQRNejT7xQT1XadM849w9ytJyb
yFACD1banMQ07vOy56ufTZtRa+qtyipUgSWhNxQUxN4MQ3EwWgP2YyRQLAF93LgEKK6hM6RHHvm8
MGCtkVVkELvMIHTX+UG9krI7kkg5SIQOiXLvMbTBTMPmQ47KrymMnyyfivCQYsfok7d06uX3Wuu3
cejVKICr9FaQVXELcrxmlT9o3wtPw+vW5u9OnuEIDopiP7m29dJ5LSBgsqy8qP27nBCGDUitn0wN
6VY6xsMuDnTtvdaKG4I3dTGgaG6yIIevoLrqnAHl+yZGuAKZvp6yjKzkAqa0LbtpozDe1GrIz4TJ
XjN6VfeUZTOpPCy4a5pEG12axb3TsbQO0J4x3G1IyzT3bWT5N8cQ36AfNpuwqTy+ZblzjJns83sz
frosxU6Nv0rSxnrxcK24SUGJNQZNqpUCSglmhWNhmsRwC2Zb4CPFwdGyk9VTC6whevvkb2x8I1eb
Is2nm+tE6cnxh2MsUJGjrfRJgweB6QUoSMqYVYHvvsTHSAjKbcI4T7DCaPJnoB2j/KSEx/IlHt/M
VuUv+ZG19VPXONmOmluOA6qdnmVXAKdIcAjRIgLCwDppMxrENsPZCcwaVV7GZC0ps+9ZBnI29mPv
FIvq0jJZwaMPpf7JQCiPm9FO37uGqoNTlTQvk/hS4b4GT4tGz4Tofmzj+rwM4wSP8Z7ygx163jXR
6e2N1mN7s2trq0V6R7MBCFeLAD4FkAG0CGWWGw/Osapa/1bwnmE4AKyNk5B5GzG42Aq2sdm1m07W
v2QXZ3BA0nANJMJYJYTOEcdOkqtVhQ+XCHfmOPpfrB+jW4iRnwcLfZ/9MtsUT0XoYU+rY6IbdS3a
JqVO2I6R0+YGS7GbnLZ4r0zvNR5+VvjrvjNabNA5bjAwahdNeP6K2cMRVm4ILyLYpk6DYcnR13gx
/s48LH4MnV1CjDYJ75Hy7KfY7O2npkJxiDIPY0ql7cxYc0iyYdMTKYkXtAf8aSocKakrD7RxcaoQ
EbkKdLWaTBVc4s6rb035keGwfzYG/1n62KOMtunXAeRZtKkKjHjm7lphv+kVDgvDRagb2Nx9aB7E
FfpHzWz/xmBRPQAoCVGezQi5dtf8tpLYonSNvDDwiHTvaxPz0wx55JsoybKMiRKjlLgNE8/Gmt/g
+UvbrVCufehDzT0RbvfTy6p+t4QBxnNLeKigJc1Y30ZUGwUX9exBMF95PXJvLTcBY1TaL8fo/G/W
t8A9EBpXr+jFdHvbmL4LJgwPSclgN9QUdXAeUGoCg8E7Auey08F9uXp1n0GvdLUTDZdOYlySzJ1J
4YHJCATO0fPxi9Hypeyrr5ACaFzVqKNOSP/3edOduzTR773xu0DFDQ1/3OZdjFs3RLcdjElC5YBi
ZRtfGtOhvjGbrLQEuYX4C6W7sZkMWCdAhLdEmAr0atNz0AO7MXr9krjpdDZMvwdBDmt/0mDfWqpu
t6VOjLMUtXx4rbxkDnzaKSH7enZBTuTV7oNy8s+wh8QyddXleOHF0BnnGiWhzPatmLWL3l8R0agH
3HhXS4hxzeIqXl9SxaXdUBMjGMOHU/YoHHXFO0iizoqJWb8VaPZl1sYbTaM1EXtpSBwqGPvacUBS
J87Ns0NQJCjXjoGlhWvURuZ5bP2LgeT52aEr5OA8O/ky3TJ4tau2ndr3ym/XMz9xlQV9/a32xT2b
mCl3TCfGTJZAL2GbeF1OO7YBOtLYKngC/x/Yhv/s1o5FtEEljv6E/I6nQx9S1S/pmIVEINovRkCE
4iCRFob2HKvmNN5ZpgyqwtYuwmv6kzmaxyEEvKXbyXukZ8Ym0UlXNonLLDv9L0SQ+cUcwCu57Ugv
j1RCz9B0gtsgrJM4slM5fgNfOlxLLBP6nSdfZWz6BxTCevtbJ7XwGNtRvU00HOF1Vb+HZVQc7MgD
4hW4VGEAPkFDcIkLyNErDQboRXuklWBZ9jGJfPfah3ipCGWIttTQu2lFjWSe/9a3gGpXhxV5LeuY
4NHQmafO5Vn30jd0SBJWNLxjWlOIQ2iYUVptZsaLxEcI6DnwatDMkgDykiI5RbRnZeHCaiV4qABl
flN/ZmiV1w1EytJOfPTWDEjOKDdN2X9iX24plXjbdoDsL52eKr25RqOfQs2pSG/z+Dh8tSehmUy2
jpVGa5XfXBm1G6tm9G7Sgen6jkyZcVOVMTW4rkT7nHvucdC8XzhT5cYQBCVgJgAZffOmPjupzs93
nkbZOGHg0lXU7Guii2LYpW+5dWdSKSgCKm2PrVMhSYd1I9LkXrkoB7owxgPJ1Vl6irqeD0V7rLZN
+9a3iMDngQjGTr6a1JtLXRbjgPHNqTt1sfunYABMZhTGL/r15Lwn9MYm6SePfswfJsvjoxdNzSVK
vV/hxPqm0gQ/bnx+29Iy3/SexFxPj8UPM+nuWhpgX6osrvZO7+3p7sNO4gf13EfvlOUZZQbI40Gm
qksYb6LQ+hkgnN/3beGvxFDdOrBFl9CY7Nsk9B1jCx/C8AuToPVkZdrZ68SuM0v3UXYANSej2k6s
dfZUEcqPzm4ObaG2ytLEnm4RiXNVWOzJV5WAnuJpO2rM72K3/l5XxJJUDYpaChwr24FV1pXWtNIJ
BaRYaeAFiAiScDX7qUMMhd2PwMXeHbbDJKq5UYO41umLO+3OW5db460Nxpee6+ARVgGF8qzeDnbr
vrVy8J5ST98XnnTfqHWCWqfyZQfnrpVcgYTPq6M2DkMOkUxdOEwK8gJdLlPkSbrJix3p31XwmyzJ
8qykmF70xAOOpklnm80w66Hd1IH20cSsBduYNMC4WvvYGrYY5V9z1gJ21lbnIKSdX8iI9YSkOaQI
ZXVcD0E7iJmakaWRiriFWVjMgvlYdrl+qUj5elDDn79pug5z2+ofo97TMdPCi6JrlUgJSjrlV9ZV
4SEprbNZCO04DBqRcso4CGS8VOzj/NkH0krKKEBGY5i+KJh08cEhjATEZCgO9HldbubNuOWqGNIy
D2NGXsVHZbGwgE7+xGR6zs7FGRn31rExsVYHShx8P7gSgqpDzwG31EbaPolm8h8CxFORTSsDH9gZ
CkRwECkwBRIkzhDRRoTyuOADUxv3AOzuzCbza4hOQVVbIQnw6Ew106a0Dt9HBNsvJQdJhMXWtVnz
to3s9gZK6dYx87P0xp8OyWhbpzWddeDCJlNhF+7LLpjfR9AVIG5ywmcOtRV/N2tCWcKuyMlwsX8q
MXabWs/fO6CoW41y8xBjG4UBlG/hRBFhUAzlKhLuS+Wn4WmwCRpgVvyAGDXujGaEXdv/rAYyXmBk
FVu0NcbKbjuU0kgc/ubCiF08+xikW1JEIAup7KzPQqXxVva6YIhH/+KngL7AWwfrNOqGA0wOQDlp
bxKwitGXGVczuVsZQ4AAdPrwWXcejDRngmuFkjxzuSWg8bdDTok/9OkJzlm2dsIIcxSQJ88ud6ZV
qVenaYFE6OqXi6mQ4Bqf9gwG2WNd7pjh3nC9xt8QvaJXEO5V2viNZNl4r5Y8eYhvWBEoAdVTfiSi
HO+WPT1KUxcnu/wYqvxe5EGGKyvg0cTYbVudq5eteUTN0gLUrC49GKrXwIwZGP3tFvaSpbABRYa9
gcyPH62DcOZkvryYrVntiziQhyzqaIjlT1K19h2s7HB13fhuxDn82szOHzX1scEsuURNnoC5pr0n
iTimWlH80sdLEUY7p84g1IYD+UPu2iPB5jqYwxbIDwHktDIu0oneHK70rE6SfTCTZrnGoiXxsE05
WBwDLNGZ8lDq1x+IDxSCX2/YWK4ERB4iCGG642OKs52Tik2UEm5FTokkAMqc3KOlp9EOXIx+bG35
k6ttcXUbxrXEkrSAmoqrzWChpEA8j3nqORAFspo8RDhkBMchoswGpGqVaD4aUgo5dD28eF8o55ds
cu8xMIcfnNkXZ2Ag5vc9UAusalh7bboDmg4+nTkCTpfwGOIBOflMSNBjsEE4gI5kOV5u4dKA82O0
d2YibOqLyx2nwRZrjwXwKXaUka6qiOdLyFVaG5gOAGGELvTtmu/CSc2bBlw07a55dzkJ2rstDl83
9VUJZ7YwCGuadxsLQPbX47/+1r/3+voryx2Wu4bI9yjQzY/641n+/SvLyZhaybT+Y/frb389zfJv
LA/447m+dpezYnk1y79MKZu/8/XfL6/uj0f88ez/vuav1/jvf1PoQvAa55f3v8/49fh/Xr2BxcoU
3oS/+J+35d+7GHD6/nzv/nhXljv9+d4tT/THX1mefbkXpHzWE8vuH6/3667/e5ZM27fESbIb4Ob6
oMV419Eoz/QgPKOt4WwRoljf4jEzDlUMweTrUGHVqiOrv6uxdJ9V097aQgvWSajyWw/bcsXyLX8C
M5Ncki7ALb2TjOG7lKwSwrxj802bzJe6JtxhmwZZ8m0yntrMsn4r3Xnxqyx7KUZ5QGVAEc4rW5qs
NuHLqrRuDu15d2MPxr3kE0MvnT5POsCYEHj2ATuf9+w0WKyCzrB/5MHZbtK30SubE6td/95Lp7tl
wU+NyLArdGUM2Dlk9+XQpHG/dty83kWJm70alb0mjsJ4SuajBBs94B3iZHGWF2v0tjZEG3ppKypH
yaVtbV6nTm5DyHK9Joi9NpyfTbDxwOI7fgXMRFeJe15ege2QGWD3RAkbPuiTnCoysaZWxLwVGa8v
pXudlQaDH7/VunWmrGs91PyWzUfVyHqV2vznMJrR2yBDiKqmvA15IOEJUWTUWOydl8ME7O0GAvu+
jdX0iquuAIv3ToJA9cwgQMZPO7zjH5EnO6VaYBdo1ifD/ABbW+4VKVBALhLro5FocWwmEpfl1tkq
WxsJYBRLIGAivPhhapmzSQxB7a7C8QlxfF6Al8z47UiuCiveJGWVkRE6BFRlvPgtSdVLNC85IPa/
9UFnH5o5ittDBwCNvtG5hJqAzP2iefSGw8hv6NuIMiS9YMRv0OIlmjefFkWf65+NntKigLpwtJo0
3CV+GtDsMiUIc0IBF8UOM/fwiA4PexmY3o6YXasr6M7F5hPMWQU4wT3bZk/lToBUUjHR2VQP42OD
dXnTOl68rZj2EavUGN/oxpDJ0h5BdKFB1+tp3zNvZypGSoBlUvQkLVS/jAZr7agOfOATpbiGoAcR
B5qHISLBi1/NWjVNdPLG9kUSbwcMhk+hshz5AuCovHQ5HsKUcJpQA74ZVN6jY0Z+SGWJkrius4uJ
rVrKMlgDorIeg2uaD9NkLRdXwWGYlPpeDH14sGIcuXmYayfNSqFOuvT20LCIO3FL2Qv+UhacZrhx
M7CjLpAM1hx+dW57K3seBkpGeUklKZ20M6TN9mme/j68CpQBB3GdWVsAq95WOJhNqNSIYzIZ4Udu
lz9b1wtuDcK9j8H+qwud4Y31KL38KrnxnssPre7Gs0H8CPFSPKR0Erk3NbJallux8Jnrxhyz03Ir
vrJvBNcEgDlaQUJOC0V1dMprD5di3WYwfL4OkZuewiBHit27fFPzj4wSeLkm/zZZOXFRnqO2KF+c
unSOZIwYK+93IJvo7FPsOmDv94hMi+vLEE32Jq+T9HuOrT8NGsH6AJtzPWG9Q3GTPWrd8fZk5DBh
EYTea1n8k4Th1yhL6/dEkaLQUpaXG2V3+1JL3zN6C1dzpvm3fi13yKlI93HK4Yr+qb8ClyXr0OYJ
ikbu/QwZeMDEecffTw612XyahV3f66Gt77phYRfHGupOO6fjrdT4cd6mACt+6MN3cvwofAhAVowB
8gWaRfRiqigi9avku4RCQEtHe+Wa4Agh2VwN4cXPKAqiY8lkAjEqh8tGz0lS0Euz2WWsiVHEZPeq
8UwkJBH+26h8mepSwu9gaMFnC4UW+hRrfT0DPUyiQ7eNGrfa5fZUzTRVzJqe7gHNj/mBxSXEdac8
pVparj0kkX+DYRN2qF8rYmHWfu0ypRsLYxt5YH6cznP3ET6njRWjLW9M1393WfisJtIbbiNvY2qr
ExVXd9sZdfBN8+pdJW0SuxnoVyrq6gc2L3nG7rRqFddm6Knhm8wRF0x1q9EjbRG8xNozKVvNjQvR
a4yUGKgcjbXa+6Y15O61JcwfQNFPXVPTH/Apr8xHFfyNh8nnANr1mjbaAbq3/uRVjnjKhRWdU73+
PpalwMCtWYJFIRM4QVf74grv6vPFv/Kr39rM3V9s5cuXXKkQmkaj1qET1k+WPX/MY1YQGo44zbPK
z6Igjbqhrfsyhcx2J+CjVa1dmmmyX9yE5XjC0mHf5AFwBiA41wjnbTi56mcIp5yFY2W8xKIU+6yp
y02QeijH/MBZVbP5aKLv8NTOvDdVJsNBoyh41wP390hD7lBTp5sjiCxigODAjwWwaBX73iqRziuF
pcRYV/hoPVoNDy25qkLzn/rIdJ6TUQW72sSdshwWWus+e2F3Elo83JZTTjUgVYhmpG8IT385V0n3
1zCl/dltf6H+ss+mDD88f4TgtWxk9TOM/YgaYh+crAIPelVprC4b0FAamieuW/2KhSNVupDc68l7
j3JV4aWN3bsuDGYU2ZCeOp86lsLXM02BfdbnTTQrgsoxCHb21PwwRtehBCwp5cuMdXE9m+P+dchl
Zf5cQDWnt/9/nacCBFdscn5wMYdzAFmVKJGgLM4DZayNUqTYjbGVo7dg40QVtJh5z6CLsLNLZ0ee
HtHqaY2ajvY6Fur63ugxzuj/nncLrL1JYl21OiyerOjhJV3+jF6ueHZLM8IrZhrwlfoaNl9HjCXk
t4s0STukR9PenaTe2pghntArZXdiHNeLmbGkQvV1irUZX7KBJKiSSRGBTe51uTA30UgJYMog2Wld
9JSlVXmf4CBJ5CVPTt6qkHw64AN8ee/efI+x8y6aK0mCnAUjniI7PsVutXELMr1Z5wE+1uS5Fgzd
62U3gSJ3tCtnQ9zLeHFmLUQ3EKe0SflyrlVG4EBspa29yyJruDz0JC3PZOZRhJw3deQVX3vhCMis
sopf9tARnoBzp2QA8NBMkQlAc7NhzU2HcL+8y19DIjCV/5z8Ol5u+vckJumPvEDLTuQ6SbJ2WY7f
jJ4MgKhcm111N4wKeqSNZM/27OLQJmQxWDXrJem2CXpPNpaW/Gcvlb5+RstHugnnE2kNR3w2V6Jc
xSMBqfCQqfxoi8I6uR4IqxVDNVGHTkyQ7nyXZSNVU51gV7u63RGPW4w//MGCVRcJYHBgH33VFj9B
MdBWwW/03mWoAx1fbQD2jYcRofhr3ECqj9OG1Kj5UFWeQA9dodyeD2nlJuR5NIzfvXWrQYe+Tq0x
vfo3MfOBhIPogySOGsiINA+pmdCGGQpxXzY2bJQ7uT64AugYsTyNxW7iK0HSbFOfhabV52WPYakh
l/pvJJDx1Zjfn2Wvqs55StOmS9z4CjGlZeie77EcM+yjhHN/4aZUh1gbo1fEjOkRFkm5jo0qfq0Z
d58o5SNj0qJXo+8VAnMcc1nbrDTNCI8GBZInm2bPUza5KWaqkirSP+dQVccbWIDRjkY1AjqRWNl2
9CNvszzEjYN0F+nBuF6ua1QaVn1mlojUmENuOsvPti3xAJQFpuE8BTrZkmDjMLs13wvbYTaToAJc
TQ5IrcJqcHo2Yt+rkHBImBlMPMqyZoLObuC57DKdS3e8SpIdKQhdbGmGzG0o5ISpKGFgci4Tyrws
e5LqmOZXRGo3E5E/pUart8ubmxZ296U4hcTWfonj6LWOKcfb4IpXQz8VHylcqG7wx+eB1ZIuouA0
6qCchsFIN18z7hL1xone3daMkMSWpnh3EShdMw+yRNYm+ntVRdORtm7C18Dgg45lcqySfnhPqFSt
DNtWFxXGwzsZEi/JSAgHDTpGniSUJ/BJGT5bbNJJAc/UavWT5gXjX2MxHEfLnZD2MBeMc/17ZDvd
C5KQh4VF+bOMNbW1nKQ5JrJIT5mhvLWhxVvCnroffdjQ5IWufsNs1RDpA9wvquCmz0FEcBuj9zqb
bgzr+ofVm98hvD2ykJZj1XbdrcqT/uY4dnfrLS4IVMjWpn9Oi2m4UKwdLvlIIwreGMfxvAnMPtoZ
UVatFaxBqm3ti2k35tt8xI+xeTH88I+jEGU++DxeFNj+U8Dl+07WRvAiLIQ1o8PA1Pqx9jIMjXey
Q7NdmXBeb8po+TjpUwmX75fdl+qTmTnl5GarV1ayGUPBQmneIFRxb5JmbE+U185w9PJk+2jxQQOG
G6tv9c96HrscL3maPJpCCN3HRzDZwyOOTVy+tm5vAWNBwtSDYofdBT74sqrlMxJg9uVHmVTqs26Y
Z6a69cn1jvTVovhALTL7+I3gqbUm+9YrbdO1hsevuvau4xT6X3s6Vfax1is81L3AzaOKz+53EOXa
N1Gg4Pc9ZVCMtorPsCPYJyN15UGCWsqsqvy+nKfvV8CdQA2yHA4hfCYr+wavBS155tZfj45MUHQR
3YN7GsX2E+q5j+W5UBMjhMTJcEjJr/7UkSsIpoEfbV8hesr8eLPcLcsxGGmW5SJn9ptnJOXPy7O5
IEO3/GOEZ83/I4lG6zFpzHcaZ93Z1jN3vdytnCYuKGZWYlZG5xin7X05zzqu2GVV4u+XQwMe+uTH
4bvVa6hNHKQJy39FYLa7Yq1gXssGyYb0ysvyX0lSaXcJkYn75TDIjJ1V5+UbHrb+MlVFtV7+qw5J
OGuEkVyZGGvIQCzF8mdTPoV9SqTM18P/D13nteQosEXZLyICb17lXcmU73oh2kKS2MTz9bOg70zf
uBHzQoCkqpJKkGSes/faEchJ5l7Tq4Oj4akbPbKM5w9lloCgleNPF6/z5Fs3Jvvlx/MSWnLlkIO+
vEwo/cyIGryUejE96ZIMr+VxegXwqLFUcTlBicFe8KqnzmXSk/yrrzAIChoIxyrLgveguNdNvxI4
vL7KkACF5f8GAjqgIsK3MznjprZD8a5G2z8rRd4xEuXhUOQJnBfSQVZ9UgVbl7y1ddzH6ga/kKRj
ighfrTG4NHDL4VpS2Iw4Bay4uSPz1B+JUJ8D4dfbrrZHZi2JpOVZjfgIChrVR9UY1ZdIyIeHyQxw
cT40xq9QVPZnmaPmiWtUkWnITyiqGJ+2vW319CesPPMuW/yXpsnM3KggyEUwqfsil5ukjsWlRi3/
XCTZD5ob4ddUoyYuDcRP7aCb68ksvIc5hd8YELxvjodYnFa3jlohH97T3kU6HvvIl0hg8QXQh3Lu
lJuioC9Y/XRpLn0WEEApV4CgSkepfau5Z8aChKJWs9emgwbGR6cgdYR/hciGD2FdTCd7G4WbvrQx
lKNE9w5hm2LVtQVC2sj67Xmi32N7adeTRRSQD8F1w/LP3SxfmN4Vtyh13rXO7p803SHvMufyiZDN
fBlcbonRms8yzS0S5+MJ7wvfikjFn9ynmdQY0Xzq1+49Tfxv1NXGoi5/Bgiy9Lo/ikQ4zzbaZkoE
hIrVeRB8JW78lIFrfGulzcWBgXZNjbEEY4ySSzgarh4acLlm0qmoQ2fnh5P1xRo+FfH3tkOX1Yck
7nSFJHw6yOWHo6sdRcf0ey0R25uikWd84MXL2BofdKPS700ITIPAb0Eue4Ioz7Ce9A7JlC+M8ns0
2X/8JBPPwsQJPnS12iyPZ01IGZ4BYfQk4UNj+mwENWkXhdN84eLtnRDDLRiuE7wNtYuimEZOPGgf
ZUczZ37HPtjhLcbcbiOAWyEF6Zx3k4hkMyKNJG9qrH31rMKz0AdI/WZGuv2kC7Nde77efq+q5N7j
0Xmt+3Sbtujp3Cmgskg86PdxB/Gl/t4apO+kldsex8n/bVgCJ8ZQ8f0EsMOSNm+/iCV+uHV7wvti
bk3c21h3ID/WU5HvLCKmuWUk+vfGEGdyn+V7aSYn7gbjRkb4eMAFHyxA3LeoVu9F7N1zQjlU3Fsf
GpbTtd667cmEISfcoF8PJUx0n+SUDfac7ks63RsNafsZsGEAeOpcMfyjRAiKh4SquyL5q/XiHxG9
7+1I7to5o4L6SKO+WplWxR3fZiBStUGATJ4OD6DC9cWykBFsl+/Gtd2TDTCXcq1EndQlHSqC+FIO
Nk0bkFbPSg/EKpSV+GGQlYdNpGyf9dBEl26DNptJi37Wqe+TsTfsNvtR8ipA+s50VkJp9w6B38qa
nzB7/T03nJvhte6VdjYtukSZu9AeqtdM1fsMi/HAKuaH1kKCGoD83ui8tJdgRKSWTni8BeaPMwMI
np0fRcU9DWIG1sI+M6/4XPAfDY73Y+CcUSKOvmp+85a0IE10BBsSoXkXCVBpLe7IG06bgwN767Pu
ufWMoxVCwiDSC880NBtegYs3Jj8Rh0JEkO2qGT3rxOlc3VM5vtuG23w4xS8j1bx9PuvuR3rRnyom
YM9Qfcd9vfhyK9u/SsZxUjRrCnXch+sKjnnmyOazFqGCbjh5Z/xCzedWzGNP7x2asHHPCIKadWzK
/rMEiru2Ms8/FZrZfc5hfXDmPww1f4VO91R34iPRe/Pq6NDGmlBzaOwzOvVFn+1thJY7VYTfvcoc
7/Tl/EfcqRe47canY48BGdEpq2ume/iZWyK0lf3cj7irmOzm90iLfi/9jKiBCGDHUX7g+idMKDPs
Q++Dt/OD7AURHdO5IQp3uSZ+OpanPn3b03dhi+64Eoy/kbQ+K1O3eQNG+9x2znV5uOipkvbgur1x
chAL8Okyo6B15qr0lvhD+DKhoRYYwz+TFvNrV4X5lnJX9lB98+45ebsqdKmuozT1V5s7fgmY8rMK
lH8g7Whma7MaDQPQZMzJu6ttwqCJEhGurbHZz2/xM6uG8WDaaLpEtM8H6KSVFH88ZZR3JFntY2yM
D3ce86Hq09DxcEj1ZoxHfRbzIhPcNpluvDm5icJrIhwR/L28GrwV4M+IuVI9apAVQINzpI0PPn0W
jue+4cw6mpI8uUB+EEdq7FuKAtR/pxNOfSRCmQ+aPvPhF/sEv2PtLoilNhPEZfMxmgt2/z6wPKdn
jdghCHvrSdk6YXP4782/x0zZ7FBXVUdNwi3X4RVSA5vSM6Rw6GUDhFZI36d83piKzKJlgxZIpJiK
/u+xb1IngwTOi6DOQPfvIJ79e9odCdn8d7jsLS9OGzM5ktO5QtBdz6Hl9Qk4Kq3X/9/h8oTWobs2
8Xkvb+3fZvkzy2G7vL9/f9YQj5JA4eMwChRZcoLJQ3QGFYHRiU55ulkeUXPvOikcRQ2d55ZDiihE
hzXTd2LRGWNT5DeUgnnDioL1f/8mxnN3rfnw+vtZt5vPut1y3ix7y2PLRmoVNp/5Jf/zuv85XH4s
sOWhZKA5NK4AKGDr5bZ2iTpN3c7Qt4HfpifjidTQ+KxnQ0yMWEe6kkM4W1wRO61Z6DODedPOZ8Cy
l8ni6Jl9tBbD4GH+xCXKgIidNCk+2oSyeFI25bo1E3gr0DCNmWBlnpa9fxu3TNVak61OZcuOZojn
syYJSZcOkbI5K4iVYog88gc3SnaRAf1DrIgZ8I/CJLHPxxu0FUX6SwhCQxk985NpaiI/tIb5iZzI
IMjSdUC0TiYg56hG2Kx0tbaVW+3dzku3jTmx1FAwSrUJCZnlu/LWQqE+hkZ/j6p2OjMZnZC3iV8q
BGyFHkbbBFXZPEWQq1eG9GrI8VHx2tfYbRrucH8PS1yoBwoLFjJRRBaulZ4QPlH+tCxt74aCgJIU
SxMFUuvRlgpcfSGIlZoPy0R+oMxQO3Ou+LdpeJ/GV0Sf3g11RHDPUpDkegDrNrYRvHTayC90ca3D
yo5NVvh/lpzmsivdu9O0TBhS1RISIUrAYSJ4r9Ox3lQIaNG3EgJREwIeVWhferpqiEaiV4I6xkui
HCpBeOn1/CRNi4xk2C7rSDhXbFQBb3QjiLrZTi10jEglX6X9MVmxDogayIXstWcDdd1B0/rn3Ko3
eV5aH278rVPqWENNn2BcJ54M9/DXw101qD81d5IGp8ZZduoPCrpUWyfGSHJ9TYTNrM/vfIPgtDQB
qjruDGlOJzom76KdnZMzky6pB30FwZtv2LaTS2dwRxsS+ymnChajvLjmuE7KESQT/UScIE7S7A1m
NJs0Ka11rKL8mE/GK+/HOiGpsU9ByNVB9GsBTThHszpvA9BsTLOcQNsMir/nQrBj9GUDaCLZVLM7
2Z1/w/JrvOXVfvMLNRvA1l6kb0HxfSjRaY9B772Junp3kDCdRgzjtwYoAxzryb+6CA7XtnDqLe1i
UtTmPDUDuf60zlguoScGeNaiV/Takla/opYT8U8I7ALAEV+p1aLsjbw43SxxbFDhaLu6FurfFohM
GhtUkWmp40eamTKWfjenvDwjJD1qWYUmeQlCpZDBfRAbD604j6YL8YNKgI0y87OLCXs7Vnt6LqvU
xwvcBLI9ZCUuk0QMEjYXsZxE6B2SZo6an6Fh/zYtBLZTkGeIuPh2qzkXrKsO1EPrJ8p4xmrEPr7q
NPUIkzzBuTZYJ1hUxO+JtRk48QqsxYOMm+QMOoRgcaqum4Vwx3UoT6p9kGmcbLVZmp7lV+QZ9qxf
YYMRBj9ecU9S09lptniHoTJjy9AvVcBBpSfHpyLydLxMKmVKocVXv4yaxwSd7VEnatt1zXhdjqx8
MC5Zbx2pHKE5mDcI8eVFjfepoJtgB/Dxk+h3Y1v5A9k2BTYPA700tr8Jvdl0MBnJCO8wUWl2dagm
FG9gFsE869iCUyeAcBwEu9HnhPJ7R23ssMToUVHVcRT5Ll5WH9UscR/dwTsve/82ZShee0qBKPG8
J2qASFIHp7+HHOE+tzfKc4r92PqvheEB0vLSa+BQuGCMJdiBvh4iCR3E9IBoC7N2dIotpHqlr/2U
RXDyY6RuLpQFvQl/QomVwWurquCzGBt7nyTJ3ioKpNdO63/ilXsxCiRnOB+6q4BIFlRet6v6gHDc
eEACjF2g3atZPazlmBL0BglqnkA4alBhUVEEWMWYnnCT0uA9tDQ48umLcgA1eap/x7gPz0UFSMpR
5WtukToRB1QDSTd/ypgU4uFAblES89eFhb8fUvmlqYQuzFDRbOaea+D44mMHFzTJ321RiE0oQ59Z
SgdowPVPrsDDM6AWXnOKFkeZgZ+sUqwUkLHHdkRia9oZa2C3vox5/4xi2XvRtGCVYBpA8AyjPWu1
iTiGlpKFxjiNslNfO/CcQMt6a+nysKB+yHR5VTW/GzSDhnBZWkNtntkL+0awAGY6iDeEwRrqRJYf
/GomnxD5HUwILbDQVNuGRJTNzGEOknnB2jITXU5GT9kwhZoKgqIJAGiqomeqmCMtbvI33cKMbyYe
cZmjr4jJSWepm71VxNqvvFni42yaTDbUkYYHzs3B9twnKkHZOquhxJGHJbCZO0Qj2JF/qLMnj87y
e6w1Pw26aeeQY/sN+QrvVe6oRBKHFTKYqYYQ4wbb18lqe3D8czw4sB6Ntkmu2SwpLIWJdd60CIMu
3XgvWhOFi1Q1plGSdjMkLW3fFUc6swzZsvDWuA9fuFbBJRALjmXGcO5G5H4Ege2ctLpy7tlg/OkQ
FqBAt9tTIdf05O051wgHlvjVV8R+J1724Va9OjjjPYO9AwIS8ybqSS5T+jGrGH7JqTSZQTT6PS3L
Zs1wiBinNUgaGtXew/i0qfDobgtVJG+kwEM8MyizANHp1oB0youBz5Pion/EVkICpjVGJ09H/qET
1LAeaxQSRjfgyrWPfYZjwjSeR804QUpU16GojGdIdCSL2vKPTB4GVqlBamLfutrVyL5XdL3fgIuO
xzgr6DQZWr+Xhk6duulcNI9scrt9qLY6F2FsHmsV1+dSmuMascSPEmftcSTEfNvmgbmzWBvpillz
JZvm7NSYmh2N1DFTCRQzZUsIFAE+VpEH1NsD0GKO+z12wHGGERn2QU5spuFDEkiaA87qAmYXigpJ
oWCVjA0tMJSRx0yV+1pR9mPRSMuhOGjl2F3acQrpIo331B2aSxnK9jJYRoA7enaa1l5zIZuH4VJz
35quqh5urJUPmwyBtJTdVuv1irAF80P6auLONkaXycbIaSlarpwH6tTTVTtEpPSasbHVollqmZov
xdBhwElHpCbOoFPNSFYiLMxLrsKaRjSxNq0GsiAt+/jkmb/GIgZ85yD+DwudzFOpD9wFuo/OJbse
J/8pmi0n/zaJX07kqM8PjoFX7vg9G0IdXom0CPuRgkVNey6DQoNvtbK39Qi835dPiDuC+9Q9SlRS
M8T+TsaBXKkxrDddxTc0DVa7Y0oBmLGhl0AvydeqZjcwbx4zxzilxHW9+MxdCw1ntKj7ZGdab2nX
oWDuev9YMuMEpeppnMQp3kP9qilPbVC1Ixv27He+neggYFkqLrtpQl+EHuXs6LGzjcgZsyuwODom
6X1hRW8t8USncTT+ED1g7xaXoAwBwRnCT1ZaPQ+zQOiA3H+pNlnXds5UX2CLymiMrnU0eUx91XF2
lPbC/eUzO0Jwnhjr1ClejDoZN9nE8j2ofiSz99LGbLoKyo6aZ3dRVlhcbLf6SFG/4hlJL2pud/RS
+E9+wGI0ruW00sdoDgZEnTMge7FFIL8FLqW/2oqMLbjl4qPS6gN0pXXWzHyeeMTFPpvA/u5Z9SOH
sUWM7dh9jFXy06vb7pZTin+fytvyKDqvA2Y+3G0W2dOtLqMPzh/66Sw9NzEwQjD07tMCOcpNPQBc
D3heY653+atVKps2evCBSFvMa8y8RKDfXKUIEyk87qoNnvFuTPWnxHT0J048nX4Bh37OMFkV78MA
0iAhr3KT+TGidiGc9CyrCveBGG6DIsGuN+8kNoNncjwTFMj4ww6a7LQ8tDzp+KDiZJK4G5t6y9VJ
uqdyqJu1MYTmBrXaeEZj0giZ/USLGW2gSHJRel2/aR0zeUarlj4NI427VlokL7clINtuju7OC1hr
6X/vcefz8ZpouEhahD5j5NTgIr3hwLDUnqFXOPIJOJJT75hnBjvVJcXzhIvl5hgVDL6ueO4tK0fv
qpF9Xf3qjS7GgDhW31Ro/NS63N+T5dCudA9TWKUQRaRab576OnKJuQpC0glNhEuKfIAKNVEzlu43
gQKeEipwjiq9ZKy4fLTkE6rEvG8OgovpTkZY3KfJnG2VnvRKF0cQIGrWmDPz10pry9UA1Qe3DaEc
Q3jNK04optzn1MvCa2TpBMdBzxsGH1diRtoJK6CJKZBqXwo9/6R8mn04Btg9X8YWp3dP4gsy5HVb
9MYGITvX7yAZnUlrw85hWG+5BhcNw3z2oPs9/yMQoHta8QYSo7wjJY4pGOu0cNra3jB1CI8q1LXP
Sqyssv2wua+/sUgEqZja6p6yzD1SAh02VjJoB+xfsLj8/OZPff4I0GyhkgmG8ltMu8OIG+3csdDb
skzw3o3aeV2oInYJzkfq3VsnCjqvzIbSVV+Z9Vm1KA6WvZpb59nmfMT3RmMa675fdGe9L0vkYEQU
9Fbknn2KuWcnI0LDpUvgMTEBtCg+aadYx2ikAqrswX02zfxHG1bWR2wahJvVHa7z+XDGnHWJIQ7E
FaFAm1vukmj5zG7lg4g2m2zCPtlY5KfkLHhdSzNQ5xFOv4ZgcgkmYT6BSFROYty11DXunRu/D10S
nJaHdK017kPv2+hBUwGwQf/0cPPdkWs6mxnZc+q7TrzZGvhchwywoarLw/Kkqyf01Ylze0t169yn
NDWaRXedt8mHvSisW2X8BlfdHpx5+lXzD8EPQMrH0AWSBgcbys/p373lcGJOGEsLRU0o171tZfes
6btTD4OcmDhfe48s+4b4W9vRiA/OxMgATkGSgoo7v41haYIt1P2LWcT+BRLxfzYtBAzyV+XJh2my
yWg10DlCSsQ6GtxLcgGi6186zBuopFHkbXqvjXaBPgUH6bYhuuBOfBoUxqjSWGrX2cMzEYw+lmi7
1S+xgYtGjpa7jzkLmSnr4hDJefXHnCvUZHEVpvjGRIsTKPPbrWabA90Vzqw0AyjtpFJ/n7ThRSML
cpx5q/84L0kxqJNdzjOZNrgtPLV0TMezU0Z3YoX2sJzTe1k62VmL0PHByVtpxWxOmffy0PE3eZwA
K5VBdqwsEb9Aff8TKxuXbnyDs+09ObMWK7bxt2ENJmWebymfdSa+svf/+QrJ/ViuExqZJd0n1mpl
ahbXsKs+iiqPTwu2JyI5bo0e0d8tKB/h7wSpalcwoPXNCymrlv5wbnj5igK/PC4vGoFLnQwmN8lY
+vjqmPhe6y7A7JHFTI5gb5QlcNGxOgfzxu7K1wpN/N6WtnGe6tg8NymAE5v0PGeYPGbIaXyexvwd
U6N3Xx6amCZlvZ/dafqWT5OevbUhfFqPgZ0JgKh2japgfZR1um+NAhWzbYiTQpRYjAlL2tLWtq1n
I69rLb9AkEioQO5vaU5OV8RIXPH5bwu1xQvIzmETjVw/7gjuVU+b52Vj9R+t8fj7JaTOBgK6OCJJ
K/eiweSqR96nyXz7p8rMV5ZN/luZi4B5OsXCCZ4D8lvrpeuS70An1Q+Gy4zQu1A+J53okXFgqlKJ
Y3+N4TeIJTXkS1bVbimGC0pNtRNhmuzc2FpDahW3qqjrh0tBkBkmTU6zSLgVc1QH3XEiF5jwozQH
+4YbQAjNu5SF+M8hAn7/sjwL1sd8Ww6XZwuvfiGjq0C4I5+tohKfaTAaFAUrcXWHVD+VKZ+mbuvk
JfjWqglnU1ab96ZkdQVHpjj03BAeBv3KdVTow08z+FZZZb7RPLDHbZDW57HWiZATOS66blJH4ktC
rnc9f9fTaNxznaAenJ+NKpDxeTDdR4qpFD4o0oRN/4SLmvIFZTy63g35nLOhomkxVIw6Avcahaaf
jHSnujA+arp2WF6/vGrZZPPr63I66ySjnjEs2yfHFA8/bM1bOG+CRJo3Ljhuxsy5Iy8XO9j1HfjF
ib7DCDtThVDnbH80KVzoLWV0iszL3n9tZkSAI0xCg/49/b/Hepdz5/n3/PLjEsWAecaamBFsrUTO
f3ECrxMOt565PAFOSXzqTSP8mGhf26qdXsjNMO46XS9YHeGHsw+OId1ApKg1868xSE5CeRFIW7ql
ths0rLtj61O14KkGRwVnJko+7ROv2ThOHl7sPJHXfOTZZXxIESBvqeF1r30akjPl6CHsnlLs6s6W
R6vDOJhE1jfm/S3TK7g09FAoXWqWva3GnL51aU2vg0lVPhqS9ncRvLpT/VJJkuQg5an71AzqrjnO
G7Zm87QcLZtM9ilZv+c6sKODYaXZrqfg9S2OxTnOYudFjftUcd0lLEUP0vFLEAAz86YEHGRTdV4v
A5iPR6cLLetZBggPE4Kat39DQAqJDZiu+KWMWu+XpX0M9rgnN8/7VfJgotwEGY0pN9jGqUk3kkoj
mP1n6SdfnRPudDOCty87eXFKMNldBh4WLyFJHlF567NuraNVu6KvpsBelGL1949WffxRhN9qADC/
I1f7pddd+dHIKwT/dWQXj3+kqMSs7QOkWf1oWtz8kafDERlNc5czZB09RDLIZyuxa40euVzzwCeV
vHfEUO4909MOPl4bFVvtORwn/VLn3vPyXRJLHe+dKrCOlij4EGgY3joteHXiYvwg14L090mfzv4Y
BNeKJhNeQIrwAkQPWq1jLp0aYyEz1dgkGEk28W81ae45DQgwA8pvx6wvW0s9ZGElOyhQ/txUO2uD
CFYuud8ba1zu3OlHyMmy75t2uOFj5YMpOObmwIxy6HzzTOnYPBuZtA7ka1sbjff74bNWbzs3fw3N
zrjbhXw3rTnLC+Pa5j9DNlHqUUnvMNcQmTcs919znElAUlklNXWLo8tRv+vcVg+ENODvKDTtJGSA
AuVyc05Fjk7VtsdPGoRb5Wn+q04xYl2aUb+PDSe7y3mm6f8ovFG7LQ8glE5JsEt+0lKPLxgL4os3
b1yk4quqy6wbmBy5qhijX9oy+TaWGqZsGK7HzAVIR4Q1riSw77n09auEIEIlPlaauR5Ye+10jeBa
28n4MtU6H0y+EGPa20oEB++lbRkita88z+ybSSUK6TZCKpwZxXtNLgcEvWjnhVq18tIW+Yjx7Pmk
uED8TJ3wQp8RMqPtcZXG/iPv+BR2YCF1QHd30D/o9TuAlRDeeeJFawiDBCl7L+L9OEnzuYW/vUkq
LKPKC7ClTOTbydHx192EoDGG29dB49z1KqGgj5xplTjMo6iQrfq6opU/xJjORfHDUuJ335r6KSq9
n34tz1MRoN+Ypn7XY1H/iNy97ptUTxQ9Dea46yCpdG4QnrZj7uNtyzaTt0Zov0hBD3fkST8lBNk7
U/xTD5X5XoTD3W6rN9vIxteiJgWwqqsfJfjKo0ys4UzFNlnrBGsfDa/Rt1OJiMbPWhP8rUzu+UQd
YNL18HtIr1DFe1Fo3T1v4zpaN/g3AqNXT3Rp1KEdqGkMcTZew7Yfr2B/lBtuBfGbhCGel42gg+e4
2/LTN1LzNKQ96zeJ8OlpySupen9YJ4U0NqUWtHuLgjnUOOsl0ZrhgzJLtEWwB7F4qI1jaej1Lm7M
fF0CZ7npHfjcZeN4xR9lju0uL7Lw5FOQ/7sJoiTeGOiV6E6J+ImEmi2GDsKRPDt6kvNm2fu3WV6m
aeU2BDv092UVkKSe/wEhlcvrNKT3hJJaP00t1s7kuobnxu4ozy8EVKesXLVanvq7y0RikxlNeFwe
W16z/AyLEW0jyCBBBkOzdWmx5ubNU1QP2rw6OEahx1eJJ+PSucN0yTQEBdI/e7PWX1JzgJRDmSPP
wNxpLhESrG4JWqbysk4khkqrNxFOdai7gwDvZei6KQ1JgmwFayx4FtrW0ZkymA1XQRbqNwUOGGVQ
0e2bWUGutJ80WrTzVHV70XXpqbRgWvu+cVyebmfB+d89ujtPymv186D3K70ID62dud1+9JqduY/y
3LtljR7ehOotzgfvMMY5ggvmh2oTWQkx6HA4kcIaO/Rdd0CEQD4QGD7JYBhONr0T0nCvjYtOoMOc
BzAn8pLyGqcnb4A2k1oZhhokE5ty0uMLBL9nOX9ml3k78/mapTah2mUFejmlbrg2Y5Xcko7/XtVV
Z6tq3hkL8nuXMJd2X3KDlVJWKNAYkzpNLaN/6prTNSti/fp3j4z5rTP6hK+mYEZCwwa77qEJlsVL
bYBmki4tv46l3sn2asRB857lew+3Mm5hNCbHfuiQnNAK6gSEAlblJ2JqowhaUNA22cXPe24yQQ0k
DismSAuVgBH1ux8ESZxnEs8tFFbxiML6PMzAwzH5PUjYHxYAipc8YC6HPBauCo3+lwxm+3NraRDR
hgQDl/LJ6syGpyr3sdIlvn/2WQV6PUrLpIwhRys0nZalNxtTszwC38MK2XA53BstlACkymBNImTw
aVEkHVKy1oPUyc+mnIJ3NfgIAchBKobgZBbwprCHH0pZ0cfLsk4+CZO3Hs2bgEIOvIbK+UvGXJZS
yxM0epiBzU8sj7UDQnqKlReXlKinLJb7VsPR6LFOvwg09Zdlb9l0g+UhxiadIOw6/VUZ3tlKEn/j
d7gH8xA5y7JJ/99e5MAFLNv46M02i2m2WVQEJCIX0DXKYLC3B9FBMIqDzTTQ3cwTjyAqJzY/DL3d
oBDb4+5ctQMmt05mZ9HpIz7i/xvTMPhNuFbIfXYeynSCtKz40MgYHu8wRPvSLz7IpCzArufy2tV1
vMWVrK2caew3pdXl9yJ7JWVXHQXwv37ldniUIOxnGOZYa/Tgdb4jVYEfUYS/nUreHYeWWxMARXep
9BLh6YsnJi9DbBg3MzSsM6sfXDGk7cCeKVdGn8Y/TTuZ1oEVqqsV/IwUsV6TKjNkUcs2j6+m8by8
F0LK85tXIt3k5r9sOgzXWx2N6yaeqheosupXUNkPqx/jjwiD31bGA8He6Xh3KHL3yFEeBDl6D9i9
hJTTmV7ToILl59l9iqh5coAA+SgkDO851bvnZQG8LIWbegbD63W6WUpDtWfsoxn4DkYCpWbWvRLM
ZMjqtZceINK67iBPI/QQFHhOvu1v41qrn5aHwvnxwRu+FZi71tKW7c5htrFKYiO4EksyXIZ4upqt
V25q6j4/bJi7ub3SEsjRoMGZ//7bi4JfwhuT9zQhvlyPqq8B9SJN/KrEl8/sWojKOiR8xB3KfkLC
hAIrj5YMGUZ3tp2WdkiEKIIFxOcwAfRFAvhizE2bgoL9miS65tnOWcg5btXBZDS/luVsMY3aXc+P
yoMXq9Ju/GoEaK4AifVNk9Nw8xXN4/95QtpknwNyRsChUYydAV3JbDlw27rdF/old/HVTkr8gqzW
P2WSUp3/Uo0zLjOx8Ijb5taByEKwielhhB6nPe5dbYPeCTdD3gyvE5qRubiHBdDBxRR6yCz8P9PQ
dwwQlf+aWQzpnSdu9tD0b8Q36YciQUENKGHVOlG+pQHYbgy9qu6NwhDWpM3aatvkMPaa/9HQXEsz
we1sPDRA0O6jXbav+kov7WOXmqB2Rk8VkG6ie5SZnFE92UkXaxq8Q6ljj6kNU780ngbXrKuf2jnW
x8ur7yNRTnt6kPXT8rjrUn3VMLFurcb0H4lmaBts4e12xLBCmjFT2TqFQVf7I1cwztqC2N1a49Ju
4vMgsZT0LBwIHC6eyYmgBT+PcSUFGmohzcT9gzv4Gs9bR8A7RYDGHyYYtyVOJ2jW5omePqsBDCVj
k5tPZIXgs0yxNmT00egQVpDLpqq6Vpl8zYyasUEShGcxmzSlXz6oQWQ4WUgM63vvAWQ2P6KaBhEa
hhujMNSLWfiYpdu00w/o1oe75cHNSgj3HrmJnSJLWvuuoGQXijQ4xpSXj8RENZcQQvzej6zsVqVx
u/UJNX2espwibEY1GwaNvcqmutmFhTHsiMFwvhWmfWLs2ocCvU+ipdMrcsL8OFVTs25bZ3yVZsxg
WacvNUTAPXb4DFML+du+Rp3eAohzCeCcrQy9cLEeeR4a1bylcWIOuy7wUWgGQ4ichWzt3mMWk8f4
KyZ7KB6h52/TaqywYgbNDrGpeIxOaxy4Ndo005R1bnwvvUdlzQzZdz8r3yQPSWYTUqHW/YTw+9p7
GqT/oMZlpBnbjAXFR9f6sypkxPxLiA1LqJjeLBsCCqmfJSQBWEX80thlALXW+j/snUeT20ibrf/K
F72+6EECSJiJ6W9Bb4oso6qS2SBKUgneI+F+/X0AaVpmOrrv7O8GQbIMSbjMfN9znkOa7MzlmrsH
y0aFImP0yKNLqaCXeanpPSExvGOJr+H9Kq0tiT8PY9TEZ5MW9tkO8BoS9kGTYcJ+KJnvo9Uvh1Ob
I8xk3nAn4hLkeAEjKrSzuSc7J9lMMIwSA2WFmTTHkDSwvR9mCBnbTgfloUVrGt95jcWMRvVQ9pAm
sm6nabLadKRZg53vuFvPd4TATN0dO+aBOX1L5FSkvtJvjEp7mAo/26eDVjwKb1ZDufupwjnnDRNE
9hqfHSTBYto1vfow9k59Jq6ECtf8aNmkEvSCYwSH5fUpnn2sci1Yo+DGTFvvZtmEZljcBBUnjZO8
pzsCDJr1JD46dXUH731nq2gbBon9rESyYkwYdpmTcJMpvegaRVN0/fpoyONrUc7Y1Ong9m5wiTPk
a7nhVrd5soVi1xx8d9SilZAmktcIVYyn7pf5ELvhYzMG2o1UWXYoPIlaKkHmwTGVTOOG8c4jDEv5
MzZuHpxr+oabBBHyMW1F+T7xICMRTdITxI4jn1DqAfkCE7FA5+pCEGdJ+AWFYd8Hg2XTbapo8jQg
MSJ2TQERZKt7UOBK3092bR4kZzTU9a6lGPtIRDVxMC4m3ZHojtrd+qG2ihCYnThYIMAmM7i4KarJ
spdn6XvJAQo2BGJokefW6NSBU4zlJLj4SsTevSepgSQWYHxqUAOCcdivgW3Ba6vuakBGhLWKD+gh
iawCfnnMMss/0jZ9bqoo2wNQm/Zd1N5hRjCvmMmhsVtV977qhl1jgcjFh/LeTahukOCg7SiqZU/Z
VB19sjoqlknvgWGq3UgC+DHnjR8jFP5g7gsok910pGdBxy8zyvexXz6Y2ZtQMhVpPQIlvNI4IbSj
JzZUV4j+cKIdAt9DigvEAXrFldRccLB6+Vl3xbxsStaKzsB5iGR3//Udqhiop+1MyY1tUHWImRQg
Dc08LIVtdpkEExry2eZu+42l+zFtmnma4gMkPUK4oAyeh+QYMIysEtceNmWJ5AZcJ3Zk3QvQ5vgW
Ra8qfXboAmz0DNlmgo1wbTnM3JkcfRRLm9Sv5YByZOCqMIN+R/P3/ddnJfSD+QhGgliA3ub/9DjT
3H4y0IBq7iqOp/wtNhoLHKO03sIcn+s90BsLD6FOMfM3mMUXF0hsGvbmo1DAA8Fp2DslqSHoCnhE
ltTRsUgL/w5fXHkdldwYqFI3KLLA/PfcNQnuIPjHY7wwayfd15gb30bEn7WiowsNc4zgYbqohKFt
lIEPr/JfwE5ByJ2V9Rr0AUauwr4xBXRXquLxwdGwjOGJbD/Q+b+aXCRV27412zTfa5FHBARQkXpe
RNdDpx1TlgDlDN5fNqlVjmc/dFfUppO7hvXFKvQiCtqaTO5C1VxJI0pXkUYe4iR1lDiIkKOufBOT
lrFpwsl8mGOr4H3psyBwrA9OEVA7yCy0WdN4kyJ5OBgdaqOxI4zCZA51Z5ZFdfTUSNmKyNW7MURi
KYfmYkJSe0xgoZ9IY3dXy1MSQ417nLY4AaG+kzlb7AY9NdYFeg6MbyrdE0jDXAOHW1xHn4I0WVLn
mjuPViVoET1Zy9gp2cnaM2HsxYZ7v7ML0Phv2sBuD40kFFJhmyNngflp4wbl3soncLrz0++brqOT
M+neO5QehAC2Gud+JZy9UCkncDBJ3meu1GZ94u4S9yNBeWifScO6zbSgPZp26OzNCWZ26dXBVlrW
cBJFNZ48wRQ3F+Ee7bSAe4tlSZlkBNml558rV0w7qfmvy5GCLkyJQmwmszL3to1KYDfUCF1MF9vg
KhBmfxRAzBNpfIrs1mc4k/5dGWDWBf2wMRw7YpQOHgPTNy9eCVjJr5LbRkgSu1w9NvdJjb/VL4Hy
KEwgwYzSHhqWe61PbR3sUUeR/iVOoJYUKbBpM2mTtZNq7Y09iRbMbe3w0ZxhrVFauG2RnDOVqN86
Nhe/v9db2YRr1NgtwiQ/uuZ5e8tpZH0gHCtHADRP2zqLUSPIGDC+LxmXR6wBuJ/BSkyAlTxkiDZC
r/nYO0Z9NCaKbQSHnwBfEa7F4VxDTCeAb47KaUyBwwbsdKOJ8DZNAMUgpj2iNWO67IZyw60EqFw4
x1KBBCQGudQ3adDIAyK0p1p59OGJ9E1kzQifZ+PFyqJ3OWa+U9xk6kztI9yrvo1WS3evxe618ZG4
vh1zD1BR+u7vc9YMos5/jEWeU9aEIwzpuJIwLdhtPwfFGfpgiC4d5BEqwGHAIumQHfns1611mmTf
bEopWFa0GgjWdvTOY1TS5R4rrqTpELL+pGmv+ZscT9IHTcQny6IoqVdxyYgDxClmGXoxs2/pcP/x
afjP4LX4ll3e/Pu/eP6pKMcalFT7y9N/P7KaLrL/mv/mz9/5+S/+fYk+UfkovrR/+1v71+L6kr02
v/7ST/+Zd//26TYv7ctPT7ZL1P29eq3Hh1duDu3yKfge82/+v/7wX6/Lf3kcy9c/fnv5TIOTGmLL
zaX97duPjp//+M0gwYgD+B8/vsO3H89f4Y/fbuvXoMj/4k9eX5r2j980IezfLdtGN2S7tjTMORew
f/36I8P6XdpS2sRU4bklmOG3fxEV04Z//GbZvxukmRFUaxqGI8lH+O1fTaGWH4nfPVSejoNjw3Is
W/d+++8P99Nh/H5Y/5UDj6JZ2zZ//CY8ew4mpKbAp56/IKVLi4mLI1FYGaZ0deOX8zFpSBfulRfd
5f4HV6+aUz4DxW06Ouumh+uBINcnLSYEwH7C9dniMUme3CH6zODdQL9EzeuJLOce+N8b5C/5yY/N
m8GGWJ0O5h26kYKmCpvaTFABFOk+dgC8UcrB9DS0pbOjznpJA0U23Lwp0J6upiw2Nm1Rb72uro4Q
L4ttG5r9Kk5te0+lF2d4EDq7Jun6bdlkyUGZ3dk3rU9xqvl3FSfOrjW959yd7V9yXVFCvLPpRgT9
eKeqKrpPEMhzqV/F4KIYQe8rFZS5vDM/gpA9cbvWzoHV26uK2KFdJVwHgc/sSqpnf9LyaIkesI3h
Gdp9sKkK+5alHWHUJCLBTiLnO4zzNZWrzyQff9JD06aq747bokSxEmV2f7LcgX5HF835dRTlBdOa
ct54VOpOZvrSZ0HN1IEmS426aR3wbbSYbjGmIJBwNJm7oPj6dHkk8vyRpXbCIeMY4GrXDi0pIF0V
BOeEdehmUnhu805s8l5kX7+DZ9v2YZysVZu4Adkp85fTeTfcQyVudu6M26Bg6WfGN3GoE2wyGuQm
FK6BeS1xTi6o443SDcIH643QrF0iaoZF8s5WegDsA5gL6utO76iZdTbSGlpbijijU9Tax8B3mz2Y
MiSBoi1K9BG2AT+EJRGuZWPjJFXCQXZ3RhY4e93pxNH0ftz1vxyJ70engGG2Jff+i2nlex380kGQ
5oorcAAV1pJzu2yGwaq3biFfdaeAh6L65hQQ9LBXlSSQfr4YlkffN4MWNieDaeF+IZvy9idz3ixf
aHn0/WlkGtWpnpjs1oYA8aiVwIdZB1Xk/80Pp8G469MkXSMaxaseMUwNEEmXR9+fivm1CdX7wc3S
9XLg4UJ/O+bL0+8nw/KI2JRqIyT67uWKXC5GB1MJM0IXF9ny4nJ29LF8Z2aRuW1mC96y675vvr9m
hs7cCfvq1ll8O4g+/WTFQhj3zrxZfDxEn8CkJEkFPIZRnJI/N6gt+bTzdZ5FNYbIJgEZLgGpb43O
KrkhxHBfhYMn6Yfn8Dztsb2HtE64HGSC7BRainpQnb4g/4DW0xUWzi13YKLeTvQNxHSS82Z5umwM
L25I7cMclsn3MTgYIfw90GbE0jjpN+5AnrpnuMg/Cf9rEYbNtLEqH3PMrC32E/+tW8C8Kwx940RK
O7mm+UhcEeICql/0YOcPBQY+IrREny+25QUx3wSXjfnno+Wp1xSCgBd9L2Yr3zj/geE3xj6LowsD
BBLlXByTFqwXhSOsI7oWkL9XTHxvNuCNmGRWEGFYAb2Lsto7YQ4IT9b0xJ5NBJIANCT+bGPELqLI
TK+4a4fyHXbn4Fw71qOLWXFGPGSnaj7aYcbEcLAx6g3zDW35QYe8qHrn6F51HPuKGFrRx4/j2E5c
0XhnSBRqWASuip4EB9U1V9YOH9saDIRJTY3+/U0U1FgwGOnWhuF/jjxBAnSFtarK6JP49RuKWLMw
Tj3r2IM8F8iwkXsvWSkk8/ns3tspr05PUUZ4ahalu7ziN6jhHxDTTPgjYO81Y3opXSffu8PwHswQ
hp7kPXII74glztw0GXWhAYINRgNOhWG4RSYPbUHp7/1R+FuEFrTMlUKPVwS7InaTk5Erm3j7CLwq
327Vsk7c1uDGNrnR3SZhTgLkBEyg6CLULrC54HfKILsovAq6gTIIRMRmoHZ9hOB5EdXwxg0bkq6l
j90gczzqwwpPmWJ8k+5wqGR/nuJenWhtEMEzYFjw8MMPdQjwJdagPYT5Z2Ar5mpw1ScMJMwJS9SF
pot0dyC7eV11976rhVvD656iqUr2ZTzeEtLboiLtCXWmxr6CQ92vbS1EVBCbZ6eRGYIMt13FJJum
U0jUY2ZvpZ/sGwmnJjasFpl7cdYIZWR1TDGdZVy1b1SCfrTx262MlLEJ+tuC0HUWPRWlZ2Jsh5rm
JIsZRLGSyZUyEXpA3RDcwzGx1JZp7kwTm6ibJa+joIAfeOOjSsfbtLb7x9QilXYifaItTNJxKAru
9HFCqaJ3G08Y6mBQ2NhVJf8UMfcdBQEqREBLzkaeaNdhxKFpBp/DkfKGC/URm0qp9tRGn4ayHbb0
XMVOFNaHAvPQrp+0U26iew6pAt2NYN3M1oUeRmabptXaVZFZiIuRtF+VdXLVyWR408c1PglLjZsg
89YObsCLW8qSBjWaK8E86WNq40uaaE0BmoGNTdHWIGXQfNu761CdC1SMqyk3jgUeHl2PPkOlUsCT
/AnWLzEsGBDFCFwCXTdD9MAF1OXh+ybrwGJMvUPltBJHLe9H7rPe1kgISuHDfHasESWwIbQt1IvG
mj6LnFTJzL/PS2xxKfvU1osPtLjeu+AK/cG79AW3KYfrNjEqSqJxcO3NcJbfOQcmlwBuEq7OEDIw
8WHqpsmEfJrQg+xGPCyGDLSjDQkooR2rpHZS9SCwoWoK6B7S7RjTag9rv1BW+FzY3qfUiBlO9EBs
XF1q16ndqqyI985oc02yrEVsrqdbSTgrTRIFcd7Qtp0nbWYGPXRNKyVMyo8PU8pCvD2GtnjbN2RR
QB17P9gMNIRwr4C+tlE6YfOwviS1I+/z+rEeAW54wQCnq01ghNnwyqzcOOVFx8eNfSwR8B18Cdig
dA8IZ4Y7ND1v+KB3UQStEO9WdYnNcB2NwbHJ7Nd4NN9NZQC1udJvTN13t5YOmD0wy00UWlclmFt2
NtjgFjfcqs507TK3nFdk1591s/pSEtdOGJ8e7goCNFexoNNsIvqeIIpt6xrKhvRvYw3AxKBXFxAt
8ZZaCMhC1GOInaj+NNFa5cm94SQARICwNV37aKmN2bAEbtGSU9xe1Q5m6UDCNOuTTqwSmMGcKpHE
/9dLuk8Yg30X1U0FJBnGfvOWTEm1KW8j+jBrGz41HddRHGzEr2aitIsrzRcpP5hjRJHJr/KVDNET
61z1CHcjhloiQxymMroV4KBg5p03HzvKLjQ2tJcJvHWo8ndhEDETnyhWpOhMheO9JbCkIJq2Yf1g
+Zsy7NUBVjBqL7y6nkWaBX7/z/nktUd2REoL8baUBL2UGpI/l1xobR06sbykdrS2p5LhSItoYoPE
XREFOmIGDrxTN2DdM0t3ZTBin4mywNXrqytjabAu1R1+TIJt/UgjYc9gx47Turfxxmc6UTZORB+N
jipu4GLnxyETtN7MWZzM85Pl+fIoSPjJ8rRv8PuMGlOyeVqzbJibll8fLU8ZEvNd3+TPg4XHFYtj
DN4L3Kfex/kmnhdCy6af50a/PC0UtYFgOOUG8z2yuATu6/GNadbEJMREmdV9E50d5bibsiJWTZun
EmUXpKySqKI3tqr3oRU8DXn6ZAJX22nenD+QMPOqRFnvFD1tqkzNiVolvFpNfdvEw8AM2GUadMg5
SlmVNSfSVEkYBpdByK8BVRGl8ymdNwAik30EfKq28DnnY/eCOG/cmkZ2jDAL7JeXa6zNtKGhBej2
CnXweLKDaST1gU2kSxQMJn4RTScV23WxoKVTs3Vx9DEbRBt/7PQTkkUYMn9u2nlWbgDbm5d1F3te
/iybcp4PQ051157tyVVQAf0w5/l0a8lR3y7PgdOMO9Kxbl0JRz9LWNGslocm0EMIBszKl6ciZork
76x5Ut8nLV4xY37IvYtKjc7EUPW0eIrpijKZXqAl3kizePbJWjkwigiuMj24BF11mazMerQQZMam
e6dlBSd3IbTb2Ik+o6lN9kuY19gosK6lTuhgC7zWnTfAo1+nlMyiVAI00fpMh8XH+mgKlddv0k5o
SCr0D1HO9EnYnyKSL7fW2JXrLMLUK+dTJIyKao/lzr6lFn3wyZOhC2i/qMKSN1Xnn9IQ8S0FNpam
GZKJREP4bdt9s2uInx9Ycjl9UzzcMDSUbzTaBplWvxVtHDzarobPtyTzk9W4huYwl0+dbycn+gS0
N7ovY+oXlxZJP63gMkDgwHpRNw1ra8luzm4isSxUQX3b29T2B73AKQ3ejzMPi1DILdOOBEU6GsHQ
wGwJWVAjBNPwRiLhmktp08PO8GQUqYzvLPFq4ue7WhU5WSRa9CEIMTOffQMM8WTaz9l/jVPssDlU
q2qOSI2nsN8J28d1KxRwqGG4zxTqHGOoLl2fsf7nhFnJXmvXZWVUa4VKgeyF2VyR1Uc69hsfUejV
ox1JJsHQ7ErQSKtwiOJLY4fuTu/rVzlSNPACf++sW1q6l7ahbjeM1t2CkjXTHoyIxkomg3ZjSWCg
FpL5Q+BxLjO/X5cNqlruCsemI3xkdKZ4JVPDONpF87kyJsCdRoKxFLiEhmRnW1RhtBkjepWeGO96
z3lH+4uC/yDgcFH67aW8h1Yf7txkeKm94IOWj+ZdO1bdNbdKwO25Rivd9PdExH4G8YmO2tJJm2ON
dW+iDI5G3FPkSU57pg/XTuTpOZcd8znqy3pbbKEZY280exPfOXeqmIuLbpKobjM6ZcgZEGngAFXW
NTaAvSv0CdaQfWpN04Z/mkLUcuP4iuIbF7yCrZVUYJIwGFNNybasmuFaD8ZJZ0axBTo6S2+IPanT
d6MbszyhKjq7W+NNqMi5UT2OPuDhzablG9HKbRxOrrLbh6HrrbKKTxMxg8+5zewbMKxQWImiGGuv
2MJPPRkUHQ6qit8WcC42U0JBHGl64t9bgf5QUaU58G/zbRWQduNCPbdwlu7zAiImx20rEhDWOArQ
r/r+jesP5nbMYO2K5h4rbX9T505/szxiiWKsE7B4G9uu833KinqVM01l3ROs0370Dqz6LloYpJsx
fehiXCjC1+Nz51ED0oo4mK3HAntKt7OKSF0Qu2Jyt51+R3yfH/cdxWCE+4btwZ2sbHxiSNtEMKze
Vgl6/7b4RIqrvk/mNY4WxLfYipCc6BdddE/h4OsPev5etVxfRREi/cv0a2cX/pa7a0Je4UehT83a
smmT5Z4O59PIpmPf0OyifcqcrBfpbZMGMKDhPF9Tyvs6RpuhNZFotE7wiHD4pKWVe6xq/kUaF/gc
b9LOtddBHkK5JEZ+lwZoVXRL7uNuFKuwrtpz0bYvDvZAlH+zGksBGIqF5KimgO+odWAvK7TPqiQ5
SVnwd/Xcfk7olR2kFb9RrVdfRSiLo7LE43KjxYf2EEjqGvilexI5M5b3Y0I+vT8hJKjpTmbjydJT
TgQVTkhREJJHfXDBFIqTvMnuQqzFjEbvSc+qT7k73DuuJy5RwRnY+sQClhA9ZJv129GiClE7ibYa
0wHeueM9caNJj2I0jiyBP5WyTi9j4A2b1naGnQ82dw9KjcQo+l3upuiNk+GGape6EOYy3YVHxD2S
M+ZdQgDBnPd8iRpD3EaJJ9BqdEjbgBqsikwjXQ2/5MYL+3pTGvXtMPXqYa6mDodUxc6n1u73CMfI
ABTNIbIrfI1FNJ/DBVrUj1ZP6AY+VjwJoTgN4iNTjP6Q5GNx0CVm0DhEsmLTf8vplu5I6STlMBr2
OaYe5AivMdP2J4vZvQIouQ41DZewBPILX5kw4pfYoQvv21xKdodtzaJjzrBi+E/JJfMkScx2ilyw
kPdMrzusLTDtox6poKYPxdo1vC+kJgBXsFtQDjR+1o6NqQAUrYt9nQk2MVGPlRmsRrRgNIYQWxLq
4u7azIaQF4EmbAwmsJPNbN6epwMwEkx06MZ1mYrpLVLjXLbtShXNc5u69iasC3HypPlUcZ+2WtAX
6Obxd5PQsqpUkGwYym66IApI2xvOSTRSjGGy3mIuO0ofn6A9yctk4GA3AJYn6Fn3gUo/DfXobbKx
e3Ba4xnVbHs2NevsxTgQQmRbKIfqlQMi/+jKGBS4rkhD7F+sfgoxW1bcn0Y4DHoSZbcdZBwReNbF
y4h4tAyMvllYb3QBGM3xzrle1BfRXMsOtERvI7HC/Ti+CUxnTxZwf6AUZa0Mz+lAO/hoBaI0vMLI
ooVn4VH3WL5WERAiERKMUWZfavQ+oLa8/gVIyUNEYu4WeWW3imwfF8jgP05jAh9KoNVLrDi8eI5D
wcHT4V9M/lZ3tPA49XySaE5qSYw3rKS+dJM+3DgNbThWjM2ahvEXrzUomxjmsZ8QwCFGITmPpn7o
FtjbWwodCgDptoTPdVZK23l1TWtauPlTrevDrTL9W9t6aeMYYzCatn0xpZBh3OYTbC0EatwlrxrR
eAcvn019zQiF0uruq5o4URSyLncYy9/LpNY2VllT5GzAVTDQBQghboIufDvidzr1lYRpjAd25fhF
dc50DMpLB5RxBje7ShgPMY5sQyMMVoUiDieQOkRMr6kPmegPpbCodM0nLO6hTQJxcdEaWl5D2l1e
vtMrt77BeRyeHT79oDkQkmwiPjvKZod08l8IWS6JIYpo56O1CaU3PGiQfKdSC97EpJb0jeQcy+l/
iBje3NS4RCa61SryWrXpsx5UG0vbbaYHdLoZaLahXw+0LCySkHssW72Xd+ewBgvLMK/RGTWNSzS/
C3qxeJWLiYEUDOnGRbCQZHFHdV2KR3Sc4cZG9bt2adawfKjUKSIWBJbrNudN127XGIcwYoaaVMXV
Da5DCpirTmof93iaHtskvRda1O+8ngPgeK3c9IHGEkh5DAAssdeokxSsNGR/QZheKEzse7K4AR0a
zdns8xaGcQdeIBxiWkEoU1DGfzIkkyLRuS3cM+lfbY+SRFqJ4MCsaGf2AXtkaqJtNLmUjo2uxB7j
sl4r6npDDbJDAa6ZmzDX8v2yowVZBjSnx6tW+Svb9HXCbpgHszzrGIkm3IBWXLmA6bIbP3JwE0Hk
7aGxH0iQptT1QbPwIORuAck4ng5gubVTHKAbGY32UmT9+y6dBHdZqDT+QHgA5J3J2DFXpkDaJGgY
hmkvs8m88aEe77HafwRuU690iBwHdCkp9ciczomZ30Q2kwuf8urGGur4XPTFTmilRumbjuUxcUr9
SKPw7OEJZUwOzsiy04tNEI83u5fBIu1Mvtm+HCIWhjIgVC6bxTzsqf4dbqj+xk2Attu+CTzdbe1T
6ngs0grtQcYxAUjzxq27mH9X46UxrexWIgraWT3GRRdH/KrK3Hof9Y5zMSI7R2J0dMl7vLVi+72U
yjv687PWid8PnA9nFvV4cIZZ4GPabzNHy6+V0otrbBoPJSFUZ/Ds3XqcZQoOCtzSGPsHOJP9wwAZ
gYDDB69jpZoPcX1bWc+l4yn0xiBmWDwYpEu0WIOrQlKLiqvzFIkYuVXSb4jJvTNCfNr6FHKujxP5
psNk7oUljFXKgSPFFqc2mabuOtKtHY18KHaohveRy9zV4961rpQfn1BU3g4N129RDB+trooOBgcV
jhtwnmyMLl6ApNJClM5/VZ/6QVr3Maehx5D8hsCzVZjCNQkKcWXNe5x0h0UdwQpWB5AyT4/WHOzj
EaG7q0tHX+WNuqVAWJ37IBqpb1sJQGWmjZLCbTp66uKSTa2ZDAYsTeHBJJjMZH0sM27CGbqQizew
YqHidOe2nEQmAUFMM29UnVcXh9JhJPsZVWM+9tI4l3Xl7jVcCMfARQBiVC3Nk8pLbpOxu50cQlpS
yoFN4vUr8LsRkrmcOk03rnoL7zXgPKTI5O/QwATdzM1zPWS0eOBfRltSRLHK20XH/cPjuu7sL1Fc
v+oxwEMvdz+GowMMo8uuRZtCqY8bBZypUltyI67oa8I1cPZ+HVKcBiibavsRw8HeShnqY5ZNOwIX
5oJbVe4irUQe74hNaATqOZPkv2s2NkiHfvM0IkIaM0iNetqHZ4nLW3cVGSAFKpphYJpeuuqRxFpg
AmX1GAjGktTH2oarDaC4co6OtiqaqjzaozSPrLk5ORSrN3S4+0xS2xVIRhnXMlyHlXvfDpSnepmg
u9Y0C5+dZNZDbgWlnObVRCsD7MPZIpwsDtAct6bOINOo5m1uzxD5gsyzsX9Ripkt4Ljt8j2UW0k0
TM7bPsw5gaMgPfRCPYUAfrdggzXabreT/2wPVrDrgLNxC7QpEHt0bh0aT6eitR5LRJeWPryzJONO
X1vZTpPqa49v6fYtzb/vfb/vrwW+egxBU+2o5lLsRQbensq5GwtrZ6vIPD4VIWAe3Chrmk8YwT0w
Pi5SAAucKXWhHKRF6swahOU5iRNrmlYBgENPP4EepMiKZmpD9CTT91mdFbceSd1WRHqEHtwHxJyu
WkyBm6Vv386dbuZQ/UHU6BBVhDRBz14y01WUZfHu1bdxjVQhoHV8Ige9Oemp56z8AHsPOSyE5Rl5
hu3XR+0eE8S9bMKUnF4i2PYapRo84Fa3RXsd0sWeirOf1KyUpXHPxVKvOrt6llNvsGaZQ31YyxTn
OIUGSdM/w+fhUsYgaKE8j1whgPjGY2qqgSL0hJLTiOuTo+n1yZsYeY0J/hx10CcRgzoKYgwqnsnw
51cNjfYwsFAZIX1bvsmy8eY/Teci3/fXNLR6u2Qsnn7pQ/sms6SE1Ygc/P60fPPlEfrh4Yenyw+c
cgTAa9JJYnnILLhO+tPyyP3z0fI0nHdYYRiPU1tdwyoz11k5pCtu7EC4ZehDfmXjIf7GuabJTYd9
/bRsJKPXkVQC2kG0OyeX9R6eYR6Ws7d+2SxPoUnS8orJncbwetO5yXhuAnRmLUHnzvzZprmmST1/
lmEki0gh4e5MVZ2mMd0KJryxWbPuc8N9U+rvxGhq23AumgLOak74gamXMgdpTp4jn5UXh7uazjKE
P2JRl0fJ/AhmuNw1bXy7vEQjcTiGzjM8VaBtUfxt05ZduOkBN666uSK8KGUC2z1lBcDMTCvh3NnV
x86laJbbAbQBcuZO3zedWdwoQ9T7ryY62UWsq+aKMM1BwGVmnBw0BOxirmRGg3VnuYnYLaqn/y8Q
+yeB2Kyf+juB2OWlaV4+IbF9bdvmJ53Y17/8phOzvd89wyaxjvMV5Zch/5SJOebvUrdt05EOhVKD
3/guEzN+d13Xcdxv2jKTH32XiRmm63EtuabtcTe2/zcyMednjZiFW5W+v2NKITFZIFv8WbPomaOt
JaVWHvBBX6kQQgqyuCOV5k5z6RNGLobWH3bSN6Haj8K0v3pHQ9ctU3dskxCEX94xza3cmgZRHvpt
45sdYKXyybBRlZO51/uhWv/92yG1+1EEt3xB3shjiecYluWy+8tPLw9RHsyiuf8T4NvE1peUB5Hu
rLTIkb+Oz3iTXuxqev5fv5Vruoalgyvn2xmzHu+Ht+qoY3lFPZWHsQF7mCZfsJ98QYXjJsHHv3+n
+UP/oOybvxTvJF0LTQkKxF+PWgsLrgnlUB58rfcgYZNe14R2CuUx+qf9Jzjn/8d72cKzXMdD2Yrq
8edvFZR6xhSObwXVEo6GqT+7pOOVro3ZWVHXr1j0Fu5R1G2yom67Y4V0NYNqC5nk8vff2vurT2IY
nsHRFLbl/rJ/nS5ztdbryVf3tB013outxocxIJBWQ2lRsnC1nFc/Cv7hDFq+4a972zbRyjnABjya
1j/vAZybKBlEwSmkJcdYb48GZsu46B+qdnioFaLoPLihU/Eck1q3KrToBY0d7AvclSjnZsWH/Rjb
yePf742//lhIPOH9oRa1fz0J7BrWaBrm5aGlyob+Qx5sh3drTSwCOghnpV9g3fICIWRr3W7XbZHe
j0lWAZnt3rj0Q8ZJ7UAxvfz9B/vLwwSUj9uTQxSS84vsdFKxAleblQdNVfWh7IxiU6tuM0IyYzXA
FYHZ2zHa96VRVP9wbxG/SrDnC4OK4J/vPf/8h0uQsCWr01RaHgZp3vaAOBEkJlR2Bg1J4/A86B67
IsY/Z9sfgZvBzGz/4Wz5i/vNT5/gl9tbD8iOvi2fgEkIcXrOwIQ7fpnICVzH3BL+flcbuvife9vD
yOtyXjqehaT4l5MTYxrVvKLErqVThK6Iiy6SL70On3XUO8CwFW7KHNZs9KRan9oEzNt16vYPsjZJ
UIbRqfTx7PI3M3zM8zl3TI0Ii97b0bB6LoOI5W13DXT1YJmKNKLdIIu3Azc4L4pfbEFKadMNz7Sv
vLyAowPilZiiqeD/zL+vbFwkHf3MvtgXoznDtNblnGDeuDdBPp0rmxM0Sfgl2SodC/E1nzFxjhSc
K3INyJyAOy6ooesfLMs+dgZodBGSxRVlq5n0zBHNL0gOs7VmiWJTjS99M9xFeEa1wCQlYmCFz2fM
dfv/sndm220r2Zb9ItwBBPpX9qL6jpb1gkHbIvq+DXx9zYBOXjmdp/KMeq8Hc5CULJIgEM3ea821
nnFvI5lF0EadZ53TH1w5UXqVk6MqA3PXJvOpq/WD1f5K++Scufp1aoYmYEDClwkHp3OFNiu55HZ2
KUVyUeeTwK/G3oXPEBePpk0BUg3F6sjoKaKhSNBIHBXoTPzU3CFAShddnCjeC8ohbdti1+VzETx1
gIjwknXsae1203A8l8Gjcybqcx1KAKyO60nmZ/S3J6vhAAlGvNGnpDZK+QS2lC+7P48aH85DByIS
KtxDp4KBOQ9GPKFrTKrobV2+lnIq6GCVxz5gAFOHP7CTy0j4kCi1F5vEuzXYq0uTt5RdowutnVth
EgJtSXauqIQx8pG7FHUrwml4ZwBdkHrrpyEe7hL/Ax4Fwd/eeEIOdPLg4q06n3Gx8o91ZNxXKpwR
UA72RW9+nEyPE3Y++d7w5PvzIc8VkHHg//utv31MW5TUKLHOvs0hKAKKOBSrh+ma7s1ZvQQU0Kdo
VCcaqBX1erGs31u6B76Wnc1Zv7bVkWLxgzHSuXNB8YEy3miWdknL9Exr6Dy4OBzN6VTXEpVWtPLK
8NEsxUjv0HhKKJ9YdEI3dWiz3Q77Rxx1/HGzzdcS+MvKagPM2XQHqMGT4BFdWw42pYDlBRKZfl1E
HSo3AqfbOsGWQ4Gd2fGeNf6HF/NywuTLahz8qnV6V37kxtZ4sF06IV3hHLmubpZ37yq/12QMT2re
TeoWv+ZZoIXBD42AnGtEWjeQl2jEGRkAfgH3N9JP6lQe1eSMfesOBmSzmoP8kEDEZUGHeRUgyFoE
w8mki7pr8X2gApavRlw0NxZMVLzSKNpQa6g1jBM0qPX0YOL8QFEQmsn9cjpSLLzgSkc3n3MeNFr2
Zorw0cXBvQ4IKl0tQ4kXZ5fRmU5+xrVSHhhuVwRanMxIbZY1xmIKOd5Gwy4dlkGycvzo3A2sIyzo
UTxK91I+t8gjqPgxbGEhOhkR8RDjxClUsfWF3ORQwpInQ31RUOD0n8jwhth91Gf2nL3bP637NLq4
ZcVuU+dvdLi73Cp9dZv0rNXWARXqux0fyay74NjnYg7Ts6dV3YpGw97pmbIozo1M4ZiZR6pp++UX
gPSE9chF5g4nQt/SVafxtiaHt26avJTBqwTMQ5tGM/Gs1fSqJFoIINGw5ClModu1UClO13qDcCn1
g1u959j4iHb2o36w/WE7NS5UKzMmhwwezErzw3hnNxNKrh5o4yRO+Di4upyy4g/Rbet6ubYrrnQk
p/m6gbazqjpKUzFVk7IOiDy/neEKQjDjwFQe2VREynqlNcIJbwucXzDOzfrK7RhFW4zH1P6nAA0P
L+vo2gvXVrxPHNSDmkZwZtfewuVDFRcV6AEq6zkanBg/GlbwrEpepxBus12QheojDlxlxLUkGtdV
Rsdu5YwShtOo2jCckMvixemTi5oO9Dy72KFzoBt4rTPEdR1VAtnpv+pAf6YxuR5045EAYuzWCVGz
YIUCh5rR51cku2+9n+8nMgCWk7/Px3LjHVGveist5oQqkuJsGKncGhkaoVamO1mPxdrmtI5AFG1L
2X/00PS3FMae68KXVyMJw4ZvFrs4J58xg7y7mnow2+BHX+ueIxK28c6r85vO19xNUxs/4ErYGyBF
+srw0w6lHmITJyGiEgWJuTJDbY+GCWHHRPfTpovquTkXJWlWazLVo1Vjhkd35PKxNa5DK+g27PbN
Fb3xclPhohByPiSzMXF6tnKDcaVDiupDSSlMXKQ1ig4691zIAIGc8raonIh+DMt2T37UXgfeg3FL
MmeuguHD0anR5qiVNkPaIy1GJNljotiZOIA3MGQ/6sREEREPW/KRoACp766kbgzlq7sUCrnd308Q
WADvYy0EhHZOI+ltUj3WVsNcb0TjZWu6nSOdTuPMf7wjUyreo5c4WBawl2VNBDD1p5/Q7PP8xN9I
zSH+yUSkkyGPKW2KnnbE/gLV3sbKO3qUai0b9FGy7j8mHdwZmtwSb80Kb99T0TmnYuISiIL+eS7G
R6HGctu5m3U7XqMlEOtwNN/cggbwMgRhc49RcObbqAID6op1zNxWtfZpcr2PbOKyNT391R1R8c9F
AuFkrnTCEP0BOQf3+FayDTCLm5rtwc6qsA/hh96YFurSFF9z1/c3oSdIJgiLlw56JxEPtOacJG+2
FvMiMD+nPMzhTesKgyuchUHPtYwDcLJv+iKGu/IsOm94LmqHsb1sb8Xs/ZT5+Gi43vgjCdEjp84x
DGk4hWRKItvstPElKa2bYTCrA5vveJPAIvbaQb8mqnS80TwiV+MsIPciuRZwrVBXx7chWP2Nj+Ju
3YnQ2lhZJNEnlj9jpa+a6yTdF9pWj40TLLGVI2N/LabsNWYq3egxFBDM7bKmbueDHtRrqJOc0LT9
pyLeI9wvV3WjIYqJa7mRZLSUqQPRyrzVW/FcjI6+ct+XPTnIY2zdYGh7d48VGBhWPjXQ+2+KmGD1
xhZwX5sCpkd5nzqUYW2NRDPF9pJDsSUEmxgC6Z2MWJb0GKsNcQDzOsz7B/Qv/LJL01204TXSmesa
Ktyud4CFOZ2k7eB74Sqpu1/a6NyB8oLOI7pdbMb+fqrya9u3ai6K9MnPOIvyE3QQAnXUkqGZGMBS
SCjrKqDlFpXOltAdb2OwzLPRYSjxt96Pxq4bU3IIyvvGNG4CeMfrWGuAHyUb3WO9NUzWm6URvSFD
RnItTFlohWxMahOgRu9w/UufnLccQif15r1r8oJ+jUhmrmxSIFOmgEH0aGZjT0VDcF5KevJNy/nl
e0i042qlA+YMm1Tf9B1xQ6NjUwxNdPsQESo5urK+iYwW5VHYMyNNu14qkBBFcvrEKCywlZIkaW2M
LnW3rSsRuw7D95Y+M6DdkZrlgIgRI8OG2LF070MkdVE+blw3ag4jvcEWk3fdkhHrh7TMxt4+lFoA
HYoZZtNFgQRsizJNwz0WY9XYGlrwY2gBtPkc1LWlXh05yL6z65g2UXTBlH/kGsz2y0xXmCWbTCte
dw72jGAKLUrIc7oPqRMwnOGPLoonUVtiP+ekRwN0OfQ+rV5mhf2khZuQZNdb3yE2OQhfsVyTcjW0
P8gVCHYyzKNNLtL3EkbH1szeaqcAISYGbDMti6IOpJGlhSv6oi84CMkAx6S5C+Lh1pHtq+8l5Vrm
A+aEOCo3LhRhfCVcT713IBmVBWLBMt3AR1EYnASzWlJ6hhj2NMKvbbYPyDCMU0Ek3sqTLNM1lsl2
jElSVtlZTZif1SX4OmG5TmPWP3SzGa8RKSDj/jbYAjMSoByc6sR/uPNAB0ojXqFmfhessxydnRkR
BjrZA6QgAZRalq3Q3EnKBWhotCR9S2ZYdjPJ0FW7Jh8fJrpFa93195ox8U4VV23UkBM4E3wDjsls
ktNTlA+MSd9Kev/LUrdL2GZ6AmpTGycn4bF4S8PuCQ5mKT46ujSrRq/PPhEbrJTLQJyKTKdJDy6D
AHvQe3qDE0P7bjN2MAgGqykAmzSb9kH98wUfOm2Sy9z0AYt4mmVhFtxrGcgEHx4T+7bSo7fdk4ia
npuChQY5kxsDQthB28A7aG4iPABsTNF8NkSCTtF6sHr+PqsLr2d/lwcauBEa/W5L9ItRbzNQSUrq
yUJZ1Vp6dRQiDw1pH7uvhCj8mEv9ZCeNRkMnPQuL44/4gB0n+zTN8ZMjCe7rLkEkCeg/24uCg1tm
D+4w3c2u/Zx7zp1P5bCysKEk5O149R3QGy4xez7ZzNPrKq43CAvbtezrZ1ttQ8YpfUFsXB80JBY7
w2vnjdOW11hW6XrTxQvROW6DuPguScoR7C9dFQRHPI4aeUHrBci4ObJQJKB9LEuqrnh0aZlUBZsv
WcN2q9pgja1DrTmna6fz30V3IJWK75Rsz+UMhRGONcKfr/H9YRgMALXkfNfqbfeeQ4Q9DbDBYLeA
guEgTP3eGU0EVHR71k4sEes67jMMJhpSzNRGPkA/8UcUJohozfEJuNp13LA47l0OPCt7Nmi7PI4v
mu9P26QfntKadU+ehccwL2+dEg0aXsnrWYjT8h30cR5szQKvPRZhWnSMq0Wp9hZqf6xH8pvlyHOf
qzZyE8utB3oQ0AE5K8su2cwQ+7ranW6z1MLLRB4C1yF+f04u9SZEC9RAbW0LJ79ViymOEwtxtVmt
kvm6t1/dxMd5W0r0/wI+LNdEa8vHWituXJfYhbSDVGfuMFQdNcn/TAt+Q/1pVf+ww+HHWL4iz8Tz
ILNNwjkCsOSBrINHUziHsvfeK9xaq8qYboyZxa5047OptugjXBY9+LaU35Y3b6g5p7I4X0VOoSJh
kjJicenId4Lbw0BDchRVj/6KyrPa75ZIizjh09i5C3JqKQYI+dx4nAh/ogQzAVthxtTse23IsVSV
r2rA6BE4gW5IdUYbdzIw4pkNJymHR4NDicy2vWGhwSKYvV7vsbKqn5dqch0y0jX2u+Y5FM8E28vU
ktdqXlaQzm4uPpqBa1pt6oeSJXsPfNJ1S//GshA5OV2E0qmUqzr0tiwx/G3HTpgzmP8RmvE2J60R
6fNy1c6qOlbr2S8S05VikW2ERyIOqeLqQtt52DT69j2d2ICogbb6VsTDr6YentRQor7VaO4PTmmf
pyw6J8bPpEjXYYtaI8sKhhntXiKngmckNzMJcwgKHchfXD3hND3Z7gva3Z+1gZKIqkrjiJBZHSkM
Q8asjskQPIKWelMf01EKJDUoVp1zZ3sUM12N714VLvsWKCKrViaSV8HVUTsUKkbLSgkLZuZaegNm
V9PX7iY+BRqetWbMJ6JjLlOVPaF43M3jhI6Uy39ioa5oXVdTXSpjXnpJDBmumlYcE52i11C8SQeF
rpWx71AFHzuMLtKiquEg40Ifo13R6tkbLBJddWovNzGYB5V9mZf9qtbjFgFTdHAw9sGAzKmL0GCi
YbF1xunBhSWKq5s6V/SS2TjZA4FrD0APle2YDXjn54SucIIbcleKDAsPK4G+NwxWZtTZsSOc8qz5
rHiYfn4umv4OQN5uoHbi2GpvzVkppnzfas6eeCF260v5LNnHvqkM1MHtSPQndCl2/BycRPAx+YhT
M/6geLitm5F8bJQvvcHCLzfyNxBRt8v1QO43X2HDzj5mQyU1b+Pkzi977tgL1WTCsQ/chUQI2N43
0xEHgj05xZfLr3VfzGBgb6i22uTFryYyNw1qjEPJnk0S3r6GYh2o7T3zPc7fixMycNvZvO1HtkWO
hyUO7W82TntZCXOrUfxfScMK19EwrSq1orapwi47rVCVykA2kAMOM7frIIl4an6k4bJaaqQ5Ijxi
5RjB7JtRY7cKzIehLmT1VvjWeqiwvHQRX4idcUrWMyo/Bl0/RzIVxdWB7am2DiABUhmM9rXyQTZ+
R6aJjOHd1f4e7qsZFbuGrNSNwQZZh+EaoZZZFR35cEF7JxL+ds3wOiSv+KVbWuYMMZmd/Sqawbhb
9p7F7GzjxIs2ZNFybEBrNUR/jgmR3jLo8al2ubGm4Xp2jZwVA0E21h3GhMtSpdE0PjRJKJu6Asnv
6J63t/EB2RFTW0FpcpnsWCqmWxgSK/RPDOm2gG6XsDyV7i83Qj2IYIxxmWSzVZR4H4gP+JO5itiM
zPVSya4qqtEIk9ga+AiWMtbIq8J/KBPsTWookaoXUCHJXUVG8Y1wmEsP4sf3/JJSN/AmM7ok1UMu
mUKSmYrSXL61c3dfaWy9A/x9uAdsBlSmNzOU2opNHlZj9syFyVm9zG2pwzK6c52PGvvjShWrZ1Wa
Eni7VuQ94Sws76kyrGhWg99te8AZ/k5rWZAIO2HO6vNzM8DdkrtI8/rb5VpuNcEetZrvl9Xc8kFZ
eslNZVuMzWzyqMyS5M2Xbnb8UUvbDyGJCqFRP7Ve9QPwibfP6ltD4ti2WW4TmkJRNXt3Y+QnZmQG
lByMz5qAY7GSHOsrUhWztTrrp/SpTlXunpdxVdbFvi3kdy1grVK58d3sP45uiDk6CpBZZ+xDO0cU
x/62ZS5lKG3EAXsIZrwEv+x0pXsVm4JG/gpM95tmFdWO7fneDnsGN1+iLfPzt6ruYJLnO4S5w4Sk
VtpFtsuLAdbazyrTnF1k3wek+mk6gUWh564lARGQmNob1LUVnmwXV4CTDBtbZtejIKVn0of+WRJS
kqOm1nJ7OoCHsMF97wBfPlV+pG1dynfIC1H5QPKwCVLSmlM77+bJPpZBi2NgNusbQhCS+6C0rnNq
D/0k+p0+YN9JM/x22VDtUjF4O6f3UE+HPWSUGv5zZrBsSADttzGxTqLARjZE8w60OkUl4iNhMY8v
TW86VzkK+pHlNtujM4pocoO8V9tKd3berty20t47WLfUSEOcvJXnbys9/ZbXqbUfVfSGEYxij3Ps
oQA7aKyhJD05dY+fRKll8tbpEONwY882xi6iV0MxuSituAkg/R377yX4kiPngvPXjV26xy6RLP91
X6PQUZjubpDVY1ZnKFHVjZP1ztHmyhnDEGeVUunYWXGfxeRpykHbpoAxNpExUj9QUiknYqQxyEqg
QshoF6S+2ADewx6XZT9bXRPHPte/FxUNhSyJwWBGOGkJtMqPy02cBt99lP1bYdb2cYJQ9dvN8lxC
AMo2qtMfMVl3MivlFUfTOuIXsSCvcO+Ph2bUm/sQ8yO+vuLasvpp6/gojbUi0Y9fN9UYopFD9LMd
6oASTj3FLd64hoVBtbU1xTdEzsvVX4/4wV1GATO+SUPzOR8xr40+qjdzwvGGrzNXAqPlpldc7qZV
1xUF/+3XD/Dnk2OLd5AavcKyqxvK/eLzXp+mpGPP6kl3VLVJXZCEhWH1AeUZzb1Kf2rBSjyVsAZ3
aUFpMAqcqwgI+k0q4lfTaeobq+ugOGtxftBIgz/yLT2VHdi8Sa+edae54ccTkaR9RJRmllz52dBT
iCxwCXt+sfaKxny0DQ3wXEQmuJNAHPERlG06DEM74qBsBh3ptzR/vY4TSj2k0F4/jLzG8mgabQP/
36RtEMF7+77n7YSjrJ5mM6+epGW5lMapUyzPuWzDOr93HiztnvjE8nGu7yiKSbzR8XdLL7P7eDOx
NSQwmwuL6v5spRYTEce5RZhJ+VvdheL4i5BabPyKiV5Qmzsu9xZh12/P6U67g83+BvQwWqdjgHBd
uN81HZT85IO0tAo3vM7t1eQTXj6om+XeNETPFM7mVasARG6rT/BusktCo32bKmzP8tRyo4OV/3xY
NR1UzQwWEINediXoMwhqkkc7eucNPqYDZ7ko0X/bmXUnH/0uGOg2ceNJ+ZPpCPC7OwfPUuzLsXm2
tW4VNKU8eJaKrOQqdtXVCepM3/fkWyNJDDn9oFtqaPipuOMfNHhGhJD6a9iF3XTn9k16bZuUw83G
bzCahOEmwtgKl30rOyP8lN+1caNRuqus9RjrxpUVP+ZKcDekDlD6RaWXqYGmDMp9nPb+3rRqwiPC
NIjwS0UO/I7IwOsr7jApbmklCiKFdpULGTAwoaAnBswmZ/ABKzBwObiidknu3fcJtGPAj/M6njEr
DbOms4goftY1ry33Fi6eTx3jov4LITugelTvS/fI9INcmGwpRRDlpRDs7qz/RWRfHgZW89fD2K7E
Lvc9Zs7+ClEyCTeAOyDekgUrx+ive8tzdvg6hsF8RfUYa0EwUR6P4hmneEVasAi8bis020J43b5L
g8Mau0zRcnioIuKcoloFSjSbqGrkwQi7V5G6fPPTKpI4q1NOZgoPY4i9wTuK3pzWyG8rUAw2RTon
vLLY8hQZnP+40n8EHmHK7jXJoIeonN7Jmj/NdvctnVgxIq48YLtlW8k65CgFS/hQmq92MtKfiwE3
zeBMdPge21bTqHtY77oA3zEMuGJZlHdN1mOlJMPlYgL8iQ2oLOPo2VeRFOgeXWRkRrrxHLDlpPmQ
geK2b4md/2gd7wcbk5VtEC9s9+GPCUqntJr15LZPRYiJD+o6/ZBpF+JZUh9AF/i/1xVObTZD5p6c
CVKNJYvb3oOlgvLipYuA0+vAM4dwh7qaCiquraD214bpElLOaNc473Fmfm9m/kgzRxePLL7VSI5I
HFFqNOz8W1iFJT0N70X44Q/T7X6YpNW09WOcOhMyX1ZwUHvEes6bt1FLyRY+zrWgGSfo9zp5Q8Ar
1GxdduImL+M3RqHbVI+aK82gPeXW1V70/YOoKzJZp16C2+hWOSCfrTkELfVhJri5hCauAR5uHqeC
CABWs80Nfj/KmG5+ScQwfVZ5FAqkKPVr9TEitRHIkpfBhTaBIJEVdbb06wK/EwSXHPKgwQIzXGGr
ZqumKnqJH15UKWhaNlQ6FRYvJ8BKBEf03fk6scdT4+OOt4GpJMgtyOdmA0kCMBsdobFvwV9DgcRt
HlJMuKaTnmNffwaM5lE7ZM/s5R1ccsgxA3UBQkspISEl6CkLZXF2FrWnrQ6gQI//XW+jmH7/Lobz
dXYFyJqwBAoArn/oi1piray+pXxlljbWIvYqlaFHW0OlQdAjcav8Byu9gG0Mxuc8pz6hSk0+DTWU
/ys/SuwtRH8C3MPYwATIzmA5lCFlRsvbZCBCQ8F2liWPKgu3d1NCBFeP02HVB+y3iX4fB3lxYIXT
E2RNqLuHuAS8OlLtKRPH2LX1d8fD6m8n2hr0CaWDbDczXLPkTzYQTW4cZCz//aAYStD1b/o4dVDQ
kBpQI5T+8U9dHrHY0qMkQka1ceqRE2H2ou7EW4on75YginnEBk9879T/Ra8ERPn3lEPxN69t6I7g
RQ0EUL6OTvZ3wVdrDWS+j1WG3Y6Odx5QMeKFjOhkU2bQhH1XCvnkoBaRk3HyXKy543hUuzDaok+B
H0q24sTPomuRfXfbQICfLEo+//0IOf8hCvN1Q3dt3/N0wI80Df/9XRbNVKSWk3La4L9SuF+uTwBo
K4ZhNpNSldcKI11XTu+vQh9dFZKxekwvSsxBmAIfrKA7QsrrrmRHjNbgbKq9nJeh/nTL4pw0+Tmj
VMg5sbMEizIyf97LNmZx+7BIEENd7dtVObCrrbv6LZEuJleQOp86DbYJFxrBzsbNCMAZ2MiLNKv2
CRNuSGJkqt6lZ0YCVg2tuKkhOjexDqO0s3VuD08yjz7iYrwnpBhjOxs26jxnpxmfsoZEWGv6JlSR
MXawzBasb6NzOdN6bLAmZVN0+O/H2jD/QxzLwbYNodiXrg6t4g9FHFa2UvMofWB9Tm0chdYWjSq7
X6U3ITvVRLijVFE5HsAZDQTO53wDeFLcGYO1c/D7Mh1QUfZcUhI14NbX4EbHQzto+yU8RQIP2c05
MbnHKKR+0vjDkxXQAK6M8mZu/Xw36PMln7WBwa0rd05NaqQqNocRFQuTRMQ8OoethhDOoF4d89Wp
hmIRUyRLRhXlwx5FR6OyMnNWXYKCqJmIQ+VSfaPMgGORmhtT6DbpHsaIxlRqjMpam725Mztietpn
6OEIheZ+XUlGniZw3zGfsypUP48ybpZ+a699ZMlY7ag5aEZXbZOi+4ndX5Xr81ywUjC35FTtI704
A4bv1rmp770Ia5Wm59siHHQAKK5qjcSAuAr9lYUe9SoqPhaluVQ0N4SXeWgY+NS23z0ttfZKK+8s
N72KKu2jFJw+RQFSqgzs7wYQpjiwZhojKRssHV1ZG5JGQLsXp9tI7IYA15lg46JdQkp3Ul1VZ2Em
Ej8JgtI0s0+28ng1pImV4w9rjCDWFTvM2rcm3j1C4YiRiZknGt85gHJ8D3Ouc/VW6yuc8B/aOD31
aTncSwciG2A5xAD9dDLJYgK7WNHjItE0K9vXfzhd/2ZGwRbkQAt2oMLaygPw+wAWArdILK1ND6b6
yGo2cHmONZz/S+uuCzdh00ouEYocvKKlat6p6bVUSjpLyajqLvsH/e5/Kr5902eSwLbNVcTY+sdb
6qQzOlVMJnFmh9+xCz6wfL5SpW8gFmgRJWRVjmM5Diclvcq97Bzo9TfTs//h2PzN4G5CxOXomK6F
JPLPK7nHQBc4RRkfumiqUN5wVRGTnbTgTSr0zCjFfzZs1YbZ/uk09F9wbd22qr7hKP0YegpYTtCr
88B7wQP2QrqX3FIJC9ZxNf2DEtf/D5m8b+mMOSjkfcMwrT91uCywLdrgY3SY0iTYaHTRUVZs9AGg
lBcI1cxmWw/9xwWSRh5HoV9HAs+Vq8MpFfxHCtQ3Mo3HbR97YFLm2F0T5gYlEYamZ8Lcos5qrvQW
YV7Z+6dVS0tyq2NuPHKEtFU1+C2ssOk1J7MF0ByqWJHjmg9Sa+Nrtn/y2QsJ/Uk0z1qaNdulJh5q
MbNPMx8EscxU+nyYsBTWsm9QutID4Mp+W/VxtOOyWHcoK1/xp+/g3985kZxvfQg5saRvoZnjJrQq
55g0XDZmDX1IGJDRY1/71lRkF8XIdzmD9TeZIdbVTLhk/WaRihbU1Dxfe4lo4OrMEZjpHwaHAXku
imefME8Eh7nc5KZ25es26XvhxS71fu+YhyDJmkPZehS0yynZ1U4TARGrb2q/qp4IJmNzmjJa5bIj
qD2OP7qRtOPl4v3/1qh/sEbhORHYev7v7OxvsgS7Hf5uivrr//wLnq1b/6PbIBsshUoHec2w+C94
tmHwI9eHuoqyHXPUlynK/h+dS4skW9/RLcsXaOv/ZYrSFTvbZRT1TB1nlCH+X0xRaoD7bUGre7qt
G5bps4qweJ1lhfGbi8CYRZs2QFnvzPotwqxg077SdsW0sq0HPf+HxaH5x+LwP17tj/VKHZp6NY28
WnArL4TvOady2iBQDB4hUFL7tEllvQ5vzX35gpLHequ28Ue4j6+sXU70Ozb7NZkcJ+Nm2rhXOgqh
9QgMQtvCcCqvf/sSHz6PwO/WLUMxyP84NLjU+N6EaVq+zZf3x0pWGq1BQ8YybiklkZqogOILVdwf
TXSllua2kP7h/VSgdIk0enHbebrC+45jdWEtd4YCvwHYUTyEjm4owJ8IfMqmJtUBxB9O3eWGnNOE
yVt/ZzSZjlo4TkfTmEeSNapyvTxXBPC7DUei9Ep8H/QKXMWgJvQNsmCFIBcH8HLjtRFM42JGiGTR
GVstdONYLyNSMxSub3n8Zc6sdEI+QWzuFquzY8fEKRjkknwhoL840NJNnB3u37uF/bzc5E1g7Cs7
PHw91QC9A/LmktrDQfIh28J91hWcrie9kuPSq+z1iSjWha9su9SjsKuvKa2BpFns0M5yuzyhFwXU
aIv2TJQZEv1jg5hvGHal4vVZimtImNRf93Cu1p8PW1AjnSGu7FbWRyLJWvSvkVsfl5ta3YPSXm1G
PZ6Qz2MgDnSc0e7C7Pt6XFoQS7Mp+FZn9aGrdbEfDADLsJ06KNOQphAb03HlqW4pjnksL7aBF3/3
dIDb7DbYdSU1IFMeLU8tN18PjTp5s0eY7lrdlSxX+fwLXjrpwmkG/cQnX74VrwkByuTxfvm8y6dc
7gWDgjsud3UvrXb5nDx/fUIBjPKvj+12I21+3ex/VZHWbhcvNdJXTtKvD7vcg+HCps0A9KvswIs9
eLkXk1+6Jyr+ypvgMSub8PKzLA6gjCIKHATYHUdDqEeDG+pkQbcCJjVBukiKTp8PTQXtlnuhzgTb
Bla03FvODmHr4jBaLcUgnl+e4hv3SPfinA/9lENUKzQium7aVkbUaUr35a6nUKNjgjZwZTGDb7SI
5QOmmmk8jmzHieMqJOLMuQg/y8exKgwT8bNOS2Qxrnqt5bQd1Hv+vDf3j7lNdfS387WC8URrQJ3F
bVl6uzZobpd3s9DLP9+XenMLs9wH7XdcnguII13FVN0Og6JyBx5DBfDEDu09D5ebBdf99fCPXyEJ
h809dM6NVeJ9B4bSoPRJO7QAdBn2Discw+fUXX4KNqChlf5vD4sAcr3vsy22kgGKamYqdGsgjO3y
XxxjdrdV1r99/fnlXgdW+0B83OdvNVHLVTeRHNxYHK+xBW0AxxhekLpZnpPVxPBdkBC3JoiVHaL6
xdnoKVTVQAs+f/zbb3b6hzZo+VWixizoI8VxuTdZSdW8LXdlCI4HCT0/X25qzz5HTBnbNtQ84pX/
9wfL/66/nvz6a8vvaAh3VhmxCZvlyKf/e/gdC77bShNPPS2kq5p5lo3YyDccIjjjy85r/zDOUFmW
j8YO5a/Pu3xoYQ7IPkP9+vOnloMyijKyGvU+fx4Jbxs35rdS4j1yErA2kmWw+iOfv7v81vK4NCDr
fz1c7i3Pff653/5PofU5JMzs2mgE0T26tpsSdZH93Z/5ek6MpqeiCLtfbouc3qQuiXYB0utIKdTI
3PPyKFFP6ep8zSJ4lctzo8Epvdz7uvnzuRwVzcqxTRARHI1c0ygSL79TUESV6sP/7f9d/tvXT8rl
/309Xu79+VLqHX49F4JpRiy0N6UY0NWKC32Gil4h06wZGVsXuc9BK/Q3K4jt7R9U2poiJDFBYqr2
g9A5RcNulaIYkes5boaV3hHiNVpADZYb1dSF69/sTDUaf93oipL79XC5V8T1RxtX1VYq9IFelcm6
aBOSrlWCQDF28E+7UaC8DclB7tU5vNwIlTzw9fC359Ss10AHZrzK1GnvBvq2sDjIxQiispc1BSob
gwRN0J3wrSsvA8KaNt07h2NQNfKbROXWxg7BGQUDlJ4PjOnDs3VvpWn6+ZpoToqju1xBNRHzmwm0
LOQzWJKxzeFpgORImxDzIo7pr3Q1Wyw1Xw55S0NjuRspqMhyQyKMDZo8nDekR+6mkayKavi5HBvb
1IryUBbVfNWKOxocJaMIR8lRk17qtveJPyfYS1p7m482hT20aX0MlmLyznVLrwHJw8FPWwnkbNOD
TTpCBo5INLtq1QprUjEcvks3G91O8BSXAzxq9Zw6HYARUKudVAem1Wb/ahQ3o8EU0tZuS0MjfcQO
fupY60oZpsd4vC4bgxxt6NnIJKKrr1bw0hmerf4ez3R6GDoYoGnp3VWoiiMxv9SI4WFX5sdhhCVn
sMApDbfZ2GhSmqBwHxOrqSgYTcaGFlt+XG7UYHv08+mvh58/gLpHgQeBXaQYvsvN5xmw3KXMxyIY
qTpdFki0ApGmS9riWm/nZtNE1s0YjIDeBcKLbm6vVFfrvptsY2WPqJAmrAzIq9x7Z86mfaXbAxNq
blxa7CVboSa55cZYZmkf9PDysDAHY0/XBE6o9auajIciMwf62NpwXO7VSQ6OLALUF5VchDmfADvd
zDfz22Ofrs4RkJ56OvWj9vNnpCVeD7Aj919PLb/x+TegJmLMo7tJZEJIVEGr5pZa3WSZZ5IioO7S
be3Rkw3dxrV6VkT6SHt3tfxqlbLaWH5puTepSWu59/WD5fc+/8tMGFD2f9g7j+XIuS07v4peADfg
zTTh0hsyaYoTBMliwXuPp9eH/K+6FK2QonuuSUbSVDHJBM45e++1vpXIrfv4nFGj4jIbmqQVYB9z
fRCXlfbz+JiLXUJiDjeHMxtj0/XLhqDy5ao5wvvUdo9PPb4YheODKsSMVkgZ9tW8PMLQw41hii4B
Heau6LXrFOiqx5XCli5Hu6wJRh+3eioSqLN+riPAyQzpnlTATx6f0nKCa0XFSjbd+h1/v/D3w/EC
Y8lSNxLjTfDdI8NohwtAAsPjS+ZwhgmUeJ1ywDmnme74Vvzg/DuNTkByh+y3jn7PzpQdT/Q9LTna
QOuj+419zO8SXLVMXVFhcjx35uapHY9NfF6rpMRJQpI7XunbDwPZuamfmaBp3Sh9VZOLlPhoG8mZ
h9FmJD5oxGT2DekASG8jBNzfRxI96+nYT0dMUYFFP+vQCTvTsnXtFoqb0XLAcqX5DsCPvfad+L08
fV8cQY0t7Nh2972QYOTmf+rIbjofVYUhfCCTIhBhfO6MHRQ3W5wvKJ3z9A16EfQ/pu4veripv1YW
NDkQ8r2PXNqQpBz2mynZKGjvBE9nTKf4hkhPaNdXLlZBfNK1egEvmbw0ybUVv7KT6FWbo7avPolv
PCNK5Ba1Y5tkl71mJx/zsXWSPxAaP/G2Aql0hKvGSlRsGCP7k23u5N/SrXDHXfouOtVr7ZjOtIWI
RATGdth2G5wBV9L4kANcKTpB5O3QY5+kbfUVU1h2ZzINaW2n6iaLEd/tmLkQzDg4Ve9JnLA7h9ZZ
4Hy1G+VS7DRvuZPeo7rpTTiHP/Pv6LX6Ux7r40Tlbzdu/g7nndRL46UDE3qW7+276vx02+Ww6z+C
Ha8q9hc/tnnBnEP25XWvTFvDr1ZupwvomE52QgYfame/yBlKvHfJNo6extCViTdsmBRsAw++2ybL
faxPzLJt/RmZl4o8/beKWDKy519h6QlEeCqYexz4bYgkgO5PlLUJo23SL10UIYxEYbwtkstQbCM2
H83haNwYFNyKnW4Xz/q0x/6JNXRH3qcQvIGxLkN/mV1WSEQnxkvvLcEx2lo3HKin0Js+OrBYv+Uj
7q+cuBhrG8ZONTmMb1JHtzwabIwhxmAHELfUn1Qa9p9KdRAX71fHaEW+kcxTlefRE78rgdamCzNT
ZIdg7oZI6gtdZcGVaJdY04gZxmHOUXi0lQuqhvSVJI2DdmckIhwYsTjlm/YbiOlm5fRzJR2DJ+DJ
xq+BlJXAzj6szhEgEiS2iphqO3zMd6s6yuqWoG83umUf0o9I39jciF/oiLL98ClyVaKqK21OP35B
5C4mpV3GGQXOwGTPJooDKuWN/Fb43eCEePlf9a/hll/N93o3nXIRfwm60SO3vzDszMAZYZ4yh9z0
v0O7+SFHXJUAfyLcZCrpZaWnqj6vkP8+Gyn6bemk7JVbMWNldq18u4Ys/Yin8VP4zq5AwO1pT9/6
Pfyd3lGkrmELva1v0IGe07f6rTyIN+BpoRe5/YEpsH4ut4wJlndYgefX+Ul7FrbKNflh0GGgfGIC
6Ih/SHQhq8wrXTydLDTNS+cPN3mrHsiCIinxVY6c4ZPqON21zrQhautdLG2Uqw6DaIe0Whz85UZC
5s6/3gzks0iYuOyUJZsC4jZ85DuygtAUJzpq4o14DB3W1DfA1ukmfC4Dh1+9dAmtGDYYlHyM8BvZ
M7fFzfqVOtYr+jdn2aYfua+5QmXH5kVBNt66RNb7mRPuCwSKDpwvBttHbrfEo0lH8hBNMq7DI4xZ
RKouLQk8DeFGTvyFbHu0EJ7mT7fvYBseqTy3xXbhRiV6w7x2W3GHZHloPBU/HSsg0FOQ1079zN90
1x0m6BSOXNoMFeZwS7scPmUmOgm39dV6r0VU2qDNsOp5wRqFsCnkTX02tgFRxFyHPmhPrOIu/jc/
+UX2cfNC7cVoHgNQYXnaG5TfkmuPOJ6j6YS7+hh4+V5/VXnNPkpFhgk2jEfbODDagsDDnmKr7OoQ
kT2SyPvE/Zkv6dH6VK/pS3gK/eirkGwN5Go+2n+3P7Ooafg8tkiFZSMfsm5L82gPMolICSU4E7dK
psJa4QQl9bq61kb9CBI3JnXCjWXzXQd9Se6mquNLU6qKuBKC0fbD+k8ez8K1IHk8GzUIvtt/nsIX
xvmdDYdUbVHar9+TPaqb//u/VtKaU8zqlDA6MirKXrfJlW8PpvEnKguDgmqNwer/4yFpkF0Jaz7W
49njC21bfQilyKS8RrwLV1RljL14UZrKu5bOlTkKEtZFKIL/PJ1Eeo9EJtWOgfZYdduIAyfiidLG
GjUBtzbIucuLKGHdpQeRPD4O8GvtDQWYO2Lord5YHKfFIgcaZ9IqejzrorUo+PtxQ9ORcA3xoA9q
5lRZA95vDRMT1wdjjfB6PPv7OckaRj9v+mtAeBIBCq2tz7zBlCdUuuSKVc6ckBoRhJdQF8U9MhjO
IDp5Y0nUtP4Dhfh46FLtjF9f8h6Bbn8fQNRTRq4dh8eDPCILjgbx8hfz+HjWVIAc0N1QpDyIj6re
QkWOG8Kq1ipQl3tbVBd1+2gHd2v/7/FMX7vBcSqL2zxCJKVLzxmBBJ5p0ZqqJpylc8U2EfRVfWhE
nByqwnrcv05Ya3cjgGBBmyz/bwNJxK5gz6m+3oxxn2/imny4fKETo3TNOg1Ea7+C//R+QJCpgXd5
fCiOMTMmjkrWENyNsBWJSJvIaogW6V6RHuMxA5j2zAEmEvQmxVdik1yy9R1vVO0tnyvTHdZcEDtZ
+3VqCrLMCMzKAfj3v0dj/o3kezwbBnFGUHl8hDEy22b8rvaYgWa1votte8YU5ShGoG8fEs5Hi25N
ELW1gbyPeA0tUdu1i/RP8/hvM1mWhw9Ng+cqCiWmhJIsyWImu2SuSfPW66+5w3SwGQkc9cpWeRta
U6Jy40EkPLgQx95tG11yH23Vx3v5n2CeZlfG/JIUhrAYNo+395Hgh/0B4aNUWxqighHezGzS3qnX
pvM/D2sPWavIldyETPRzC+u+Uq9gd8KH/02rTGTIlv98bIpT7v7/Ydx/JciWCf2qevp/DOMIpf0f
r3ETIpBGCvBPOu6aEPvvf/nvkZxh/MuQ15EcIir9H67g/xrJmfK/6FqhsFItVZf5BkZU69W45tmK
/4J1h7gJPJxOcK3xdyanGP+SLJN1x8AoqMpM7f47MzlmPv8HORCg2DoxRAkgMZX7z3KAcFbHrEjo
QEBlTzzcCz+4q1tbHuNLa3TNYVQQrWZVKULu7z+7ngzYWTimo4QVzJsj8FFjjx6zYHjWw0guijRw
NDWn3BhDr9KNzzgJLj2bgVvqGLLaEPBzWleBnyXIQJHanmL9gKRGd2ZxLyuzZeObQXRLWKobjMvb
+KmrWuUufW04/bI1+2p0jBCFqrjaYggU8USdETsRleB7dg05lTtVFXJnmFFOy8X4aYTYjFWTwA+9
CAm1mg7QP5bjuMyMj1LKvIj4FXTHWAFqO6NQiOAHj0Qi7ugeRITkFSehlOq1vY02Vn7uozx2yP8a
PFEdTiy+y3XSS8HNZ+IS6pZStO1I1ZHm1GJgB7tlUqgnNCnKfdVEkliGlBoZEmrcOtNz2mump8Ur
n4p4saKObbn/bOZM5ZzXEcHDZk88oxE6yHNmZg4us7lTM049W4UhOHrN6V4SKB7DrKudkFEd71Ps
jTEslyiiSMbx7UWEnN6VwXzKsf+1ZVbuJtI2HFlrTyuCR9rmlXyvumE8ipFwl+jdz137qkfjTUPc
O4w6QgBpo7OzFpA0yvhtIb8IjoVbiwL9aeuik8GCw/5FNKpPFRnlUM39JlUar0vnxhE6c7d+VcnC
YtNFOKWK9oN8ytLWijC0OxxOG1FSz1CzQTvoHXyvDJs1GBS06gUeHMzKKZj0MWTRm2kJ0aPJDqY4
nORBfI/LFknvLOO8hZviIZHfFDU+vlgm9zsr19I4VQn7GMh8QE7TO4Gkd36ith4RcpjOWpkKmQt8
02HIscXa0NaeYP0OqZ/Q20Nn0F0zMMI4tSl2TrXOS2s5hzuFvzTLQbmZ0zeo77so55Un0dOFvJ+e
5CairSAqT5UkH9NAu8mZdSnTiFPt+EF31XAbKXmvq6i5NBjzpxg5p6CQyJH2xkZD4un2edO6Qgso
rcHqOwlpdGy1gQwXtCMj+uZUlKEUFIwbBwBI6ogifyZ/sU71yAWNP/p9GLh5379h7MxJDi4hWtM6
YyXgNpsqW+QgQRcpOAYNFYascU6riZtSxlPQNr7UDqNTAkrclHnpZrlhulIcPaetyul8AdbStWRC
VMa5g/1xMohUGrpufInuIAae4ubJzGWBcKQ1w61afiddXtAcln8TpXAOiBazCpF7UW1zv8+azKbP
3QNOxA5aml30PmrXINO7rTUBchqWVnG7wNhGEGLi9D1JnmqNgqwfK2cw5NhVJO1sNEmNfJxWzPxW
SNPPLAyGHw0c0PRp1zPN8AypphjGfbek0HWiaaARG+H2KjUASHAUNjAn4br0IE2t2teD8MZS7Vli
cGuHSyATFdhYEf9DdjaKUmMB0AHwVTK1q2rU+BYIfgpLJbctDblpFItbsf205oUcifYTjW7uAFF2
5lD8FJf1DQrpCSCU8Iyg940BEWiTtOFWMJHuaGHz3csiUdA5dW3WLLsaUdYRMtPMdDV4mmoreIny
bF9nzyRFkPIdF59zH6lOqUThviXnBQVD9FNVRKEhIbjEIyGcmWJclDAY9lM0vhqWskYEvwZQlGi+
wIcfzV2cRuZtUCjOqiG3p2FBT2s1oWOFZeVmUaS5Y9Udc1P70ZM/saC/ZssaPzLTHtBS+WfsibbK
cRXPOspoQRPvRp637th+hwA2zopWpnaZiWRS5KWHvV5yLOPLhM9s5zPWU0thweoUW1kRcWbFylSX
iz+VQ4hEVw1vui8ZfXPqhBmffVzx7jZx7gfayjFpcLUKa1eA9MnUwBiaKoep6iHfWcw2IvUlr0Ta
a9hsnTYh6SuL9wEBjWaZya4idAzk6MjlsSR6EWwPUTH6U52HL3ALwYxdwAn6U1WZJC0WoTOwSwZN
IN9yCyu+SnwcxgAw3xjGHElzNY0ZqEDu5iBPbjjCrdFSpkbE+ogbXdKZWRTPDTWKnYH9wQ9hfeiY
Vrf5Hyvr3hOToFgjq28t48wdheoSIMZP5wsJBirBIKxwLC8dhWKkyoxAO4UcOHEduoeNr+hUvIHF
kTXOwkOtBeI1Q3yWaArXTvzKXlDbQSqmviGE0nmIlN3QsK2NeX1V0ta8lpJKvxSZn2oU7xOyvoMe
CZBVjHjXdwWI76YrScaoTu22UHTCJtaGWKQPZ9rh7JCDeFBF6zluBWVfDkJ6FXqRBwLcdkKibyNi
PLTEcKUOipRRY4C07mmwSujTN0pQIDzm+GZJXJbSVHsjPIZdaTCUqnXFz0NhcUbF2tUgkLZDu2Nd
rT1IaXsifS8m/h2i6Q8V1CqlNsibG5lIl4tZYb7g+5rFgj5j3RZFmG8B9NS9Oi+/+5kuQjzVpset
9lEhq+67mVZmyPVvkembV1yYnDnGbRzIIHlmZR/RVCl70CF5edEIDC1LgEh9YUVOOVZoiKqfkgRc
r57Kn7qfdbwTuJhXpGYzQK7F+Cx55Wju23QuqB6iX/mk3JveTL1BVZ9CDiBxlgyb3rJIFgjmjdWX
pi3m4i4Acdc2AEBpAQDrEGZnwD3OpjCcjOE9luNtsEw0aOt5Q27JVoNTcBEbHJOxHH7UhtF6RAul
Wyytqz8nehlQBsPQkT+iIPbHxWKDT2wm+NOb3qQVbdP8LqXGm4aNh//Y1rFpisFWqaSI7lYhb3Wi
cLwl5A0tJWnwJkAawjK+N2L4TfhV4Tdm6uPzOOj12HID8RcT8TXS3bZehqInFsHUj7Kuyp4VjpKj
G7R4Q02GNMC5S9ezz6QTAaN1WC5Jj2N0WurkDoOImLvXrB8WwHtR6JQQ+IwVkYXg6Rhi6udCHV5q
ixirJWHlajH6nMoEU6VhLNWpnNR2g91Rrr7EoFbOCswhgNOdM8VTsl/mDpdudIulinZppX1WQ9y4
UrPcSLdA0AQzZwnf58piRaw/9Ea4pwnoJiUKgg1cspK8GaHdzkZ0atW0RQ2+3LJ41bcpiUb+tPQH
ckSILHrA2LKYu4bjk92MRrKr2sjNTBxPZfCWrhdqQ6SAwfu847SSHU1p4ojEWhePAViWtg7dDuST
axJiC6JqmL16pl3dNKcwMLCkGF9JSud0GrEZ0CPJUvlLEKaBSUM12oIsfrWh/AHzTN+1QnxBchYf
pNxSnXypQGRdQG5CJRiXyhXm4gnZ1wWfFxONPnlKlnNdRjcM+rnb6WjTI4QjGPBNGvML/qWqzO/G
yCyyVW9zQTQT6EUbwo3iNS2u1Wkozh1nHyPiiG6Z7GNjReKbvC7uiVr7y1o19E+aOEr2VDY3Q9GO
mJFOQYo8ggyAfos/nO0lqNdsC2IsyGNRsL4MAn6ECq4QU8lfuVq/ceTlbNcOvQ1pSELR3F5Jr4Uy
CRgT6lW0q1SlvqddZ26KIelPUkbLtFUEk7ubvzd0rU3FvyFgbkIH1b9MhjRwLF9ZSQR1eUuXz4dB
IBGDvO5NOinhrlsmBlmJ3NOE+8Mak3Am7/MPbdgZtUTGfP/aYIUWEoNDqiqfh9BUbJXfeTMupbyR
qmY3D8xOJovxebsyNUzWVUOyOJsJCzqgmZZnJxjpJQlEjPdVX6Pem+A7KFW/XUhC3ihCGLl6Dp13
CMZXNTb8xShOyOiA/eGRfsd4/D2YnEaTFLd6NPz0SqvYiUqiYZ1rV5Fi46gRHtPECcOPEIVhoEs7
gE5XkeuvDNR2p4/xV6sMB9HkGk25ARzIJl9RdsR0z48SythDOfM2a/OPXKdPeBZRlguYoDHTH9uT
KmhE3RWnQlJ5TW2rOoCc1naIyWQi+iLjftlwEvnI22Zn6jP73rVJYoy+1SdV1E0f4PIKjScKxeLI
mCiy+gMmX0fwnkQy12I95UPoawE6RGbVkZiozhJmg708gel60qbw0zRD/sKN22jNJpNF7BvhJyjR
ndXQ2FWB4lHeGOp4wqAjbwLCTq2h3COHQFFo7OI8ivHvMKdXCelq9a0eRF+W9DIti7tQvQ1T9ati
OiLp1otqEKxMY32y7sFsfXP6/GUMrCFqINpC9UuWTpaaOg0m1oStxRQzaoPiunQsf0ZwXUL5UETV
aywMbsVAn1ytq2qFjNgz40lLCAUHUU+pVJAEmqSQTZDBo+lrwwHlX3ZMsvxW0ckedGUv5TAt8gB/
nCxMF7gux2psrskivxdNiZhjpClGRHHACi0EbqYx9SjCM1lIpGNOMjiC3MK1iq/K1FeRg3wrRelV
AT2OTJVuVKp9pQPz2/K0CCYjpzq9W6pyQlt1mQ3hKgcZlrxffVW6WOjhNQa20QpO1ajuAsnj+N7E
ReJJiniPCnITE1ZlaUcWoc7irV6Qr37UZUVLT4aiGJx7MMqCwKGQ7J4p/cDwwXmv1r56kuU4/8KF
jCbcJWr/PdW6N3PEwZSMESgDFTOxFXAQwAdar9i2pDgbck+abPRtadMtCxgWBYz1RNm4aiQXKtVw
j2PZrnOaButbU8SwTLEf5c3WiijemYEIcv1M6he4MwxcxmQw2TBHuxLy/VTK+85StpFSAWqQ38BG
jzg5g7eRHWn9mwujeW9KFV1XdA8qQnSrT0P0IYvOsEN1cig1Rpmzde3l8TWkZ1m1jBSDpGIJsmmD
vHCseKV7kXGMonoWouCa6oMXJoz8EGhqz0+wSZsDtrbencA1bvo8vaYkTe7gfO1KOi4nIRXFY6y1
vlgi2+iGFUEDm21cqKPKHDweb1Mm6rsQp3ait9jVVKGG2AnUcg0eCpXuFIfiZerpALBxJXhq8pM+
Cs+EeXpCFDdbIVCvhM82QP648KH8TW46B4ciZNKeGqy7Flm1Zf1T6ryAgJmAwj20TAZJqLXxZuXD
AHUd04IOX2LqmUcuidWjvV7OWQKTiOG93FeUr2IET8W6xbgggqzEtiGZRyXErDvGHONC5axFSe/B
ejJPzZpumUQyxXx04uz4ZQzKl4Cqp+EYRwYs47/OYtRb6+d5VpjFU6JtpiyGx1F+EVps7nK1Gmwa
fCMyltGLrPZahQz+O6F80/XkMBE+CmxH/GqEcb6L8QWXNZSvoCjtoNPuamiCU6+vg5IwUxcN35iF
uz4Il14ZX+WWFkzZ0q0SK8sTYvkCQJt9sVw+CPuDR6NEqteZM3dbv+W69GTAfky3yGYC7HmKsdae
41A6pIFMbnEVuc0SR3v8KN4QEKdY1iPtJq47TWp7P6rkD6UsOURX3+pAJ3lqdBCHmbZTRMNN4MfZ
ZVrCC1xlhp2TLfAlLJl82TDu7kWc7gKLyMOo6Q4ZHU9HEyOGQL4IEGMTry5GMAwoV1LGkwwhCilA
bhCq1O3S+JuEtIo0Ktx20dJs24plQ6LV6ebpeFTGQXInQz7IGiVHOYElRk5g5YGdF92HZMqITzjY
jFmDak6Yd5qEYB2C+GGOaLB1ffAeqhjZGiG2x1Qka7eF0wkXlKQqAlhwXVGP0pyMl7KiogC8xQ3a
GzWVpDa8Q/GhXhifs0wAu9w0PYLahFUciAU/0VAOVrPoHoO/W5/J8DBSUEaRTOGXa4Y/KZh6ZDmg
ukOEy55qbDITPPEwtFQJHM6shM12JCRvl2radp70fRNBwKlzw1XVgNyylvZGLs3D09T/LhXQYWNb
wiDpRrpVyqnuVWJAQnF0LLV1S7nnXEA+U1etioaqPY9JczUmRLq0YjfjNEwupopUqr+1gFZgoie/
l0lHi0xBZ3MS/TYC7Sc3pGIFYAub3jSISq7E58Zqt0ByWkftw2tH9pcSC+fAHLiqLUalKsjaiiqH
s+DU25LJFDANk2uVqd9xayWOmQzHuAxPixR4mBTXW1TJncaoE7usQJ+FqbAr5HtAMOlCkkkAqg70
fnbORNqXEDtvWance6aLG9q2H4UgK05uiPtuMHCc1fCWQ1E4BXg2AwE3oqiDfyajrBWV1NdyPJNE
Vwfda9mG9GND3a2sJHfVFJesrLR2kdMZLSCt9ORNjw0WQFF+0Rc6UnoSpqvXdvFpqG6DId8GBnWH
EGcol7AXo64nxTFMkM0j1nULg8Mvdms4YJa9yLs6OGZSu+ma+hscgOwGXMpryXSzMtgkjA3lfdhW
Mto6Mq2gz1+VqZNInpNsIU04W5Q6GXxR++9nTdgs7jgiIwfRKqDyoocOwCZyNJPe5+Mhj6DzEFer
7+UZuwYWfb7SWfFsywq3Omk1474P4eygvwZlo6CEC3vpTENG88o1vKwqxMihNSPj2mRsrD7myyGB
oJtuYPI8F6vWVgkt2KXYAQD9SVt1jhEUrNr1ahm2hDHP/kNrqayuiMezkdBD1SRtrWIDy/Ro15e3
XKpjGLVpc0AmSCny+OkP+WalBg7mOgsFjknF/vi5jxfzeEZLvORt57X8/RynUGdKKnlLnJ+MJhTB
BhGEiEKaBWh6RN+HNrS8LzBd/vMQFZStTFbelHUEPK0yyCgvLeQg61PDjJkb1qsk0lynw3HH/lPI
pELGIl9oVe0wQBgBtsYv2MWYPaIK+IAU96otraPox0PPXeOOsvj591OyZmLbKSq/hoCB+u0/vrea
CUD7+yHiTcmZO5b2v18YSwYYjPaglVUsbyGDZkrJcv/3wYJivsoN+eQqkq0b9BOJtSb1tVh+crkX
fKMXkHKEHWhsGXxHXj8bWZCfSqCQywAJeRppYKMfPeRGgaQLIUkmDosrAfzDU5krTgOxJ+vBuZHg
UUqQfvKeaOGCYiWxBOyQeSr47AS3nCxQUhJ68SkLmnNccUZK2EuRfS4y++kYH40kXEAx0OTVYe26
gOx/FlnotlUx7KgJIHHPsd90qymTrhQhoXJYY4bmdEsXEjeGat4hGWWOJNBVnOP8ZU6wK6vzKmBI
pEOiKt9k2ZJUotGBSOfkLgVZdRSI46wkI3JZo/dkGK2bQBhTZ46yWwb9FadNi4IKtEQ5kyVEsOLy
CBealGRLDjm7qhHuF3y8NstcaS9Dj7WhB26Zp+K2EOce+s3wqxbyF3FqZReAySrs6Mf8Rp2o2JGG
JzoLYHyOjWGzSCrMg8j37HmALLuRwy9q3+xaCRL8/yADS5ARoqmOTlNUv2u5vLTiOVTlbQ3XEyO/
nxn0PXPtNZVWS32j/OSC/txQVGd1dciyOdspMzIbQQ1ASCYnRZFf0tqaNxqJ42iHdLWHjRrFGvqa
6d7Oxj5J74OMLCNUxkvQq09WU+1GKzmLMcy5unylGU+9X5AxPgTFy6yy4hLkaw/98BHl1nX9sZUp
MSrJQZfp4KijOPmNl3gz0MFnEDe/B7UIrhvKHqPuZ0013lSBCc5AUxbswnvRs7KWS/N7bJT3jt9Q
S2iMdIhvlV5uf0UzPexSfm66Y9mvTIZQMjbq3L6tv52t0m44pbq++NZCvv0QwsbicF5qvMoI0wjn
iY68lNCkclMJf9dIFuX8s3B7QGMq/KASX+puQpC/UCXG/e927DheUefSAWevlHeVqAqHtrvLyRS4
CNk71jPEkkQSxDJB8ATJbvQ6b2C+5D8pIlwmJvCMi3mTxGVjR2HDbgnsZw5AiyjSfK9k61sPteXQ
VvSgpJ5chBRB+kWYdazJI1SxstOo7qOGjoOv9bTpTcHQ4HOZw7aOYh3THEdobcmBg2tngtbIFmg6
KNcLv0LBZG/90zEoUj5rEhgGRfg45yVVqhwwhDB67V3QcRF3+rPUJz5TSvUkM4IDPA1UUqbnHUg0
fIP61OgKaHnej6aMgUlGjYUKooUraL4NjfjJWqnArVF+gdBc4QP8zjUuhmyYv9MGrKiQuSF8Ib8b
sVzDJrjrakoDYYbcLimXsKggD45149GvIds10YDp0vPWjVLcZ13yNRcms5D2FuvtHyOlEbqsQUt5
OdAXFEY7thZC2BhEiLyLjoIss4iUD1B5vD2WiTjbOi5W/RT0yu8xHxpM3PRcS9SuRKViXOPJ+qU4
BlafpiguW5FoNfVVj7lJ0XNzO5avjSFdQN6PnpYiX24ALWb1K0WWZTPvN+0wUwkLGBuoaUFotykl
JcE6dybqyEVCmr8WWczOogh0G2uXAEkUh+3A0TkGi/lL7Alu0PKAXTXmLTGbg2aUb6KgnVWM6A5t
hCRa3tqh3snqeAHI5cWdzk+WTbxOcb8TAKttBz26J5FWe6berMdUhnemoPowwTkbCzULZ7Ke3am2
LNmfW53GiAxIw9zSzX4XIiX0ApPNHDWodGxAKsEwRHsGa2e0UieoTMi1+pdpMLnhsimU/kcul1tV
Xw25dGe0awDCuRbXL2B1YRBcB+/rBd9EYFNjyxXUcKeoAlKmkuZEr97SFALGnHy2Q7i19NLjpS1O
jwudv5V4nQM6MRwWZGCO00tUVrAUU+EpT7NjNXwJIdApc+h2+B8JQUhgDDYhiBGJ4SECcoWw4gX8
FCJ1E7mMYTmBImxTfT7Tp7rphn5Vsu5W9MKmKHRMv8rl8XPnDhanmKY42jvSno3yKWoJGZJRJQB3
bjaqiBIRGwu4D1HmRJTOXq9mL0Y0WUxdwxY1wfwjWJ1fmnLEzrPWiKi82V5qSNlPLbnam0Ekcd5s
ipNVBE86EC1lHhs/V8lbKpCSato3nKvriF+0beqXpCbduSEYuRDOijWQPMuqOFlXk26S0tEoCkHD
2kxhP9tsBmBtfHSm+cfMvsQS9y2zs3uB9qFNiDwoDGmTkrUC9X3L4ooZpKHDOolbfBAftHEpFk00
+GbnFyy0QlF/JmH+hJji0qA+yip12XYDgTZDbiwuZ5BjBEJQtNS7JqpvFXnQes4vwNlyB50gcyxe
y7wClmY67xVSiooxzEagfcqZHF8nwkFNdxkHoj2jZdxn1UuCsm+In0St+xZDzjhyihmu9TPuEzZa
P+uGy5rHLEWMbNR5V5W0iaWFvqRZSblN6jyjUHIBkpmZWJXIfiMutJhL+WTGsTuL6nu9iOv0KjiU
JLwQNOP2xpxRJTJLETXbqKtf8Mzf2rQTbTmOL4SV4GhO4tvYFb9Nkw5SqvbvZla7bdd+1bP6kdcF
1HyOBX38UuvDLxgrUKSL6cZZo/CoHw02gHhCdJx+Rp3iWUwnSOJi0FA0X8QNYcecSMFhoD+Vkmtm
Uro11+BwobslpXhE7C2LdY1gb1IuWSDBeanREVO3LbbGrVQqTmzwjlY9MuZiJEgE1wvk/Lh6p6Hv
IExauRAdc0kp/exqFAEBGwVjMcXTu/qED2tm8yQEQouTiAkv81s5/AWq2RPnGv4OBCTVZKdEQnKg
84pFQIw2RrRLJvWTiAqVP/XdnKVPmmYZ+dKDT5gK3ea8+F7v76Akf73tdJsWWwUfkFyQSdXvqmjs
hoh8hlhnCjcq/5O981qOW9my7RdhB2wm8Fre0FOkzAuClER4j4TJr+8BaPfh6R23o2+/94Mqyoks
VhUSK9eac8z5xpNM2vwWZKOw5cxSqk4RKtT7TmVsQG3jZ9XwUzzjtWTVBNcCQbegbvFa9yvSgJNb
inYPkWg+x7SM13Jf9r9sQX+qjwz0/Ia1nJrvyyGkUGlYMhFeopb8abi8is6w3jvId9oYdzoo+Pos
XslB4Fb0AmQd1jnj/52MS2MlL5ldKjKzMmDQ/oOZpclVMSlximVsppnIVAxIq/BLkIhvZsxcIAqn
2zkLX3tzuIrOz/ZW06G8jEHclfXvuSlZMmz9WKb6KJOs2HRFdq3YDtFVYBTSo6KVDt4FJd+cLtGb
THo7OaUWjSQ0sdl0Kskvc5nwb3GiLQl9PjBx3xmPleF9bXSCpbQDLZRazCdl8rWx9b2iiDyGPiaA
wM4eKYHQKMzyG8KbU6vbYEu51W5DQFKbymHGrUhtIt8ABvfdTHN1UM3EkiF+TLQr9rpiXeHDdQ+l
ET81QOT3VghcfEwPooruq7j7ZuvUAkDv6J2BMKkjxdr2JTh4LMC8++oSRIsTmY6BZOLKMOhad+wq
qs67s8IBY6U/vfBVaDmZPNjeOJ6R/TwaMn0Zzbykb82pNik5kTVhv08nuNHIw5odxRp+GVLt6fQT
ZY52KJzp+3RdzqHCsUKwQkaRJw0EUwJIK8HozamOznDhkg18oovZkE01jIxLrd4d6ROIh2BGGFJ5
yW1O34owKaBMOO6fvNp5r6MsvTG9c5DdtWyyH5UFfy+OnDMjs97UfCQkNR0mTljFksjhRb4+uzX2
T1xvG12naKXo5tWqoI6MsToG00tPW2i0y6e+Gm+agfBFZvivfVcVO8f7FtQ/RY9l0OgSmIR28lQk
+ql0aNPBv4dqFo1PmAkJ1btqeiLSoC1W0b0XKh8PuTY+Wq0ZKSVY2ms9BdvKHs6epz7soBC7PJyP
bmq+uMaPPBO/kRdvx9Iur06JcsYZkhttRXofRLD0cN7vk7G8s3X+6np8rcugZoKBnkB3O+hE5cEQ
sTioOjqNXX+HZt3cubNNc7DvD2FsJXv60f7GRni+0Y7JmjjDDHY4h/CpUduk545sNZqi2G/ykGzL
4Cgm18e8SU7R9Ep7hh4hWueD3w/vpc1YpqjD53GS3yySNmhHvKgSqxhamBaKFfD7ktj7bv5ltXRk
c0VJ0zK1iXKRbAsVolc3zrqGcZP5MJ6sMcK0UXEiMfLuIRVuTMwQgGaZDYe+9M4NPDtU6iSMEilv
q+LbiLXMCtWPLg4gZbXM5euwoaAabxmI32IfFTuzicQjs1nplL9FOfjbLGTqodSUgta095EuTp2W
936Cx7bQg7WdOWWfhLbvvcil0KLV6TmHuEuOw0jGKfbH93EuFwYXwl/Q0Jz7omNlvajABYRuU+xl
eVEeHIOExbx4SL2YZCtneAxK+3mQv7q02AXkJ26p1t/rXuE12IZ1W9zmHpwDclIostmqBFAHjmGo
bxxTsc21uw6zhYthFtZGIvbkadFL78wTuz6Dvt9+ZCPWTntRFS9JojawhPSmJo53F5ANuFhWQlV+
NGVW7QOFYtlPxLs7g5nKilTsh8R6il2zP08j5pluFt/Uu1/Z8SlrmCbRYlSwaDbQvWn39Gy5oIjH
IVvabHzxveY2tkVyJLR1Q2LFQix/ScKuOQaFfha2gaWW45eCL0/3vV27YLzj7gDn1N6jkjnaPdiv
uDxZTj9umW896yi0OVjvvZbOuhUmb8K3k/NgD/edQa5ZS4rGLp+KFCf7RNqE6x2DcpBPhjdvhcDy
DJ5pH9NeQU5ZQhVviYyaXOSK+YlhTriv5nE4ecbJrgf1mEW8MjsdUOhBsdtE9d4xp1+r+vj/qEn/
AzXJ9x1wof+9Tnv3O38b39rf/y7R/vN//lOhDf8I3bNjQYrDxWoKtNZ/Q5Ok9xcKbMHcb1Vu25/Q
JCf4y2fjB1DJQS9pwir5FzTJ8f8Cm2ktGfSe7Tu26fxvBNqu/Kc+GwIXuEVIn2jIF5H4P9hAWUr6
ksX+9jRkoCR9gADaGpZdoH8ZvTi8JIXX7SO6tBs2SIuV2kCmPCYN3/WBYULRSIBAZEBtPKuIgNR2
mzl1UXVaS+JlJpurl9JDOJgy7vd110fXoYz3Jj6MTZ2RojFWdn/tCvqC6E9VVxkHI/rhCyYFvUfZ
1gmhruR/YYQzepMAqPjNBIN37KS4G725OCc1NEZBTzUTuzJeilHtR2TKVb+zqtBHt1tE5/yJQD1Q
cZeYPyfwojV/lkWgh8p/uEbr7wAOHqep6cm7Fv42iOXr7OD9zOLwzndaY49rJNu3NiMslv16q0PQ
lKV3JMbZe67S/Io+jrmtIsllCGN9FXN0LLV7rGVC78Pywv3sBxu/mM6+MmG2mH1zcLvswY6iH/Tp
rGc/IcAo829CIA2LO8bC2vtFVZiCjQXu2cfU5TAwGpQdEmBMsxCYI/O75rzn0+tmWOA9cxao9xNM
hOcwkt8Tor/yW07rNOB6VECta/3WpDhuU1nfWajPtwFS+GlWHYFCM3VDl/xQ4BIig75jRiVcFYgz
5qTv92LcFwFpV0WxaAyhygjzIyN0aOvUrPBt2j/XEfQcYfHZH0y7fwUOTtdhgnTr6egaC4EANvrl
oTAmEZhq14rtx3awH72M9m8QZPFuVDGCaqTth/s4s+/abBx3ZkS8tZvucnnRg8mA1aqKW5XgZmUb
EIYw/iVdiG3XzrgoE30I0uaXVdGa9JpZ7ujj1ZSjxUPMLxLOhIZA9rd9BZhT2Zhb2enNjrwJBzQ6
YQD6YCqfh6QH+hyaPsJsIllHJPE5gU54CMna9aNH2y9uqrm48ZjD1sVD3WSXCQAGdXqYETfCh5LN
0Y9AhOeZ4CB4rLrKzrnjPJK4+6PxcDHIqnpe9qvSL/NXdgbbiSReDKW1ExP9k5kMtaVxgsYLFoGm
dx3eR6q5n5xwH0Kt2mQhfzlVNBt9EM6doiAtsGAVpLXjmtPM400i6mbgR5FR74sJ1a9iIgltuaIm
wGpVD9OpGkdgAMAwVE3FHoDQPKP3W0KgUAxPTsn4JYdj1aBJqrFDJWn0RVj+ROAL3czYBDftPwVA
1bvRb/ZVYN2H7CX7aJn2tVLczv6zarvxni7STWGKI+q4Z2HM/ZMREjfOlqm02vjVAV8/jcmHZe/C
oijP+eidiJf2Nz650fedCE7pTO6400GusnpqaB8v+63M2avlWbitpjY59jm1qRkwqe2K9EaE5BxG
DnCItAD3LcEeIKYBpA4Hkd72kJzr9zb3wgfvzsnj/hI4ECdYdA71srYZCW3BKoxS1Ptf53GqDpGJ
JHCxQNj0gIYlVU3hAdj06J+drSXblhRbDJcuYdr7UTSPzZxPNw7shY1NNNmm6edoTz3a7sukdo+E
UJcLr8DTQ/7kNyRDFuyuTbq1hzCjmyJVrw/gYO7hMwaHMCC2mAFBiCK+ihuNOrp87nr0IQjdP5Ap
WMdeRyX2GAauycUotHUZn9nWQWkCNwlFkd5rFFgPSMSWXsp4N8yPtpNe+9Ja6EmxYL4f7vzQ/Jkm
+O4K23vVdvmcRIpWuw1bylOhuApiC67pNFjnUtD99YvoENU4QzDWqStRMMVh5AXQImivibLbqz2m
MNEM/WvIFsY6fIB5ek0tynRhpXQ2PP/osGM7zSp5lFM3HQOrGpAm+pw3ZCuutu1F51pFO1m8tsvC
b1uTujKeqzFQsNktTBPffpVc3YQtWhambDj7JrvxiFyyohnaBDKSKhu9o/JHRgw0Fwj9TvQuqMoW
gr+Nu8HpPmwoZJs6JFcRrppxTfLOO0aD/WCUnnctB/ogmUHWfJw3xTXOgWNC7mKkKmR6Qrx4x3yo
PJEEeutMs3nF3+LteCswZWCwiZsgu5Gl8zXAq3QEOEro8dDgAQ4EYlE2bGk5s4VpXbFLehQF66to
l5eyXmv0RyxTeVlvFP04nfii/XmVZZyBdFbMi2m1oadkUDk3HgbX9WqTiLPfv5KpokmQcL5UpmPv
DBWfZkvYtLvsx4m+yoXuOZYU598yLNZICxQPTJlTzyStZvgogAkdSD0nrz79NuTcG4qcdjXMstZG
lGnO7kNUklc2B/p2TcmIGNOeLXoOSsnpOBr6tplM5w9x8f8K0P+hALUx4YGt/e8r0PuM2Lqq+C8m
wb//098laOD+5TqWJT3bIffaIfr2XyWoZTp/LRBj6UnbtC3X56G/TYI4AXlEWlL44CNdufDR/wZ3
Os5fwsJp4At+0fJ//f9NDWpb/wRUcocjAzsILF6GhZvxH/Didsj8chIW3MNEXgngobM31xe52Ofy
MH5lEr+tJ01iLzqTnTKeM59xaKUY3Mf0vRBgjFcCS8BkGG5OUYOXuUFngVDTZaCC2MGE/49b+FIi
gnD2yj7HY0n3zVnQQRmdCcLgxrYnbgLwi+4qsuIgSFJw0XKw0OUF2cEVgc/otgguZIIMuzSmomA6
y7EqvNfaK5C3dgGkO5PIo6EjGGm99nlhkHtvQ/mY8dtR9hun9SE7shgfrVchuctLVkTYxozsdVV4
1DN6hPVilXngCil2mYdkZb2ZFUW+zXVnbz+fvD6wXiSLMGS99vkD5pLtN4OCPZE2wOTaD5zu4MlZ
17fazAsaPlyYlirIj8Dk7KXk3syIHgJixC5/rhFYW2Sklc8a9QvT0578Q0zWWuOXw7ACMTkwHslY
l4cqxBSprd1ACQ8LOSqvnxepBRNMiMzHGU7Ju1CPvN0QIK61Pbu+JiK5aUKUA91dITzscB1MCPb8
zLfa4sEe/Z+ihqAxAEEDS5l/ywG7L7y3Hz6kyg2jg8cQ2dLOjAUJZ6lfXtlDi00byZ3vG9+VTyfD
GZCvNUa2tYIJkIoobrDuJZuxVXLnTg260B4tLfAvd95kPTEcAV79AyXeiczR7GwgmpZ2F0HGUVZ8
Y8wfDmfW2yGArcKruR074IPSvbapo+DmKbDv9ns0asq6SSyWbtO+bQxuWi0+A6xLzm3denpj4JPC
pjE8z5QWUxbMN2LCY9N6Hedzw4sxJLZ8O3udo69CUjW6Dkq3srhzY2JK46Idjs4YkSVsZUNPi3uk
H9cYx8mle+4v0w+7GG9KGbo3DiauapxANEyVd2OSvXWUPrGby2NBPfLu4SJF34v+Y3mCSAWD6tY4
Wvzp1Hizc2str5qtxetg2POhxTW4PoZe17kVSXFPagwpUqYGSZS2x97t2Rlmpb5pR/6sUSS8H15O
8LTxU2oQm3pGzj4CkD16s7oVquWYX9UoKcD6Qye6/3Lf2H5v4+wu6SO97ByLq2EH5mlGxG2XBIW1
QUWhxi/Hi79cXe/8vChjuUdZjq8JNyjyW3a1lstvTnv2EsstfFBQNU0m75OWREOSlUGJGKKKedQE
+OCmZN6FUAr6E4EMVXvxJg6WxhEPOV0pel3zBZAiQrlouHOW5CblUZ0HPdxcZjAM/0TpWmBIH7KF
fVCnvr2UVz9WMtpozyhU0YgQ00IvrxoJMvtztZbuDqhbdTKRT+rtz9wHoEH62HixV1po/uZ6fHJ+
4DC8t/8zvq2FKNZlOe3+5a6gZavOXHlAAMJggyUBET1RrZukHtiHCQAsZhWhoG0WRmfQwOzMFgJA
LtKf2TQM1LSovlbp17yIttZr630TxVcK0f/YWWgwOxLPdtoSpwI7BwC9QO/dGla+DIM3pw3ywxr7
tr4kXURvFibU/Z93Uo1YMnxykVBptRdIZYQrTuNpDmSzsz1tQd+Avh6UyLQmvtjbBmDElsyGnJgG
tNpype5+kg17sxFnER7cxNaXzixR/eHaOTmgKkyIv0nZHLGxxQekL0Q+pP0LsBVxaRjYHeyq/CJI
ft8lA9idgkp/a5KVuTVm3OacKvkYeyfYjYmAnTM74Oo6HWKZvWHUHmO6Nn7RMA3OCR5NVXonA0bW
CioUBTPxP1dXTmL3L4ri2OCO8BNjCZU0Y3qPIPXWL8C8KMvWa9Bbn3pT1YdwEZ8lPngLeMecroIF
bRGq5eSVo6BA1k3FLPt5l6T9eDHYU19c0MCglFuspIgxLvZg/7SlNPdU+wSw6e5R5kN4wVblnNhb
zt13r/sdWYjLcCvOdHQXnC6Ee48jtQxktiWyBVWSLz4SP2336zNzpsm7qSbcb302cVoIi8Oqwx2i
9hIQ9InkruQEbuZAJkFTzvhCi1EyZjf0nsgbY2doF0vx09hAf/zH377eHFYZXaaj27kjJ299G7p0
2Nomg7b11nqBY7DksBQ3uT2/j6XFSD/Ft+BCG957NYJfhDsAAdjiwZKKt7nJtyNbvqCZV6GR13LT
2jjlwgYHTGwMwUXfTdKpTgIgS7dI1Qm0uxkxnR5zmx65Ymy0V0FqsYFEYkxLSl0WNB6qkEu6EHtN
kGqTl1zYkHCD4DezZ4FQRR3tg3RsachLdQJkuGsazRu+XOipZQGrSrpaSLZjcEoiDepzzNx1lTAW
qd6kWRKecsG5oG7r3SpvXJWNnxfrfZ1WjzSp+sO6vK0XzrLQfd40lyWvSAwFCkQuBMSIc6uqT+vR
H5kLD2S9ul74gRdsi1DSbHH7mzRKfXoFbC0hMIyX9aK3UKXZXXhZIySJgLgVcU//p0T7iSP+3qiF
3vegwtffu66362v5x006bcaRcO4DXVQKQoA0Ye+f0Z1DsRuYoWNhyb92nosyoh/Ny3rRGbm76wre
kcqM3BuLVgD9ee+joP5ikmvEV9s1yCqop5NdfjFCkZloePlmxi64N3vgWFoP02BlkJPejSuvT8C5
LccgFjHjXLORG2LrYI/R97yh98N/TBb8eCdtFubGya4KasBxWiA9KxmVnh6KivWqu5BS10c+H7YY
3ijlnD8fW5+6PiEN3foshx/OArOUY+qdxpC1brnlL28K7dXm8nnzzzWyt/BksLQ3IoIdujy5yiLQ
NOv7WHuiGq5pUx3Z4XvAc/SWMR08nTRn9EAaIn6t4DzUhn+MZDGDAS5/JwUxn39SJetKH6wgeFzZ
p58U1D+E2KSFOrReXR/+fM7/6z7ZTSDkDFTSn09erxWlbE9WM+w+7//H/18fWMGr6zU1NWRnGY77
59Cr6yIZ79ejsGlhK21RSiwFOwOXiQVd0eBpQjM/TU7FsvivU+jnzfXaoN0YfOLy8Hp7Pc1+3iyc
BiyXni897Sj6Wua0XwXL9oLVbYdFuvJHwLwcRx5RYUOxoKU+UbMAdTqTL5fyT0MzbkcsdzfrxUQ8
+m7mjLxlwNihOYV/GdqSThQDteEyzwrxhyZg9pQMWXikQblXzcmdwdCKesGur1engIjZTW5YKLH/
8dC/PQuSBw6OCfnNn2eVe2VW9VlLVh9kIVQf3aJlXq+tF/BpoRWsV+tMaPxAy5PYtTQFDRKu6uVA
sWKGeKf16uxMHK6fP8XuPOxTchryKyE+2a5q2Ats/vCW/vzwf7/n80eGi5x6/YnrfVNn+2e1aOy4
+x/PiufYn/888ufq+tv/vJD1qevtpJE8a7395zd+/iiTqT50KoElWsqZBeJff9g/XsWfl/358OdP
//+4ryquqWzMFtJNFp41fvWO/WhC6K0tgH92NZRHE8fPVLoTZOfRhkfY3DFi17t+hG436PI1TXya
aEH9mtUOcIdAe4eyNd2jFcqHDjbAN7bCH5Tob5iTmr2ObVQX2igPlc3TrYrYcdp/xTbp4pfJK82d
SrPwIjBNu7GagSJ6zq7r6P/lSdAf+qr/4lQJZxq/wzTFGWUjhuGLHv1xpxrzKxJQvektaGeDvEZl
el0sW0hfS6A8y5/pTuwCRkW8scGJT8hDP84Ed1OfbieoNhwLPWjRrsQyBpXqSLb371AQCeRPY7iN
zeE75OFkL8Q3P+3lRtY0HGeJDwMQJ1lxPxyD7G5QIdWkKLQxD2thOGdJoGnB4XLKuuwSG7xveede
q6pXLH3J99jvy7s4/jXO73kQHtMlp29IDXxvZfy1HxB9SSc+u8im9mVFQqsDbqyv7606Is0waiAR
ReoXY5xdTQDh0Q7pSIACOkQtOzfV9l8NSbC8gSlzaWAU8Gpi/utGZfNThuXXIai5RWXd1QQkAmHY
x7nznoX5I4O77HUo3k017BUl1/2s8reCXC6zadH9JeYDcw7UzglqE64xQRtLdhyuqreR+KEDH8EE
RqVzlSE+NkFcYNiYmLcQrzO1iFMKAcUoWrK1chdim99DDuni3dRGr90UpNcMfy2EOAWThu3jvrQQ
aKFl2UyFt8dBmR+SOi5J0fTfUr7pF+zDvH53IKI6Tr7oyXoJpR1SkRi3WlCA0uW/lIwij1MfoqXG
hhKjSzuNEdMvWH9HB2pQjMn4KXH9Z7/O70a6w5xIkMShWL1XoAj7Bis0Mn8UJF1NVzJcqODBkcRE
MLaFuilBQf0yhu6Gfw3McSIru5GslThhgetcC7pqzDKZUFtB5cSWhnDKc3PiKui7Jy0ozagnokCi
xxnmGb2ukZ0LI7+rG3czdXxfLQRKW7cWx6FpdlaVd3t3nPlyKu0cJptAMxWMDzZyUjdyUWD2/bu9
FFm+KafzWJNb7rOsDtUWEVC7S11/SwyiS03Ue7f+4tbOB1r8NkkRV9cenGODIKBEyjKbByO3wmPp
Zd8ax3v3Ou/J9U3zW91VX2uWqO08MPfwG3rV46Tbo63H4dY0b5PORQMzsYvElI+YcViIzc4mDNvp
rip3rlA9fjbrUVSqe5jLD1MnzxXa3isr68acYta+L/KmMYPsqa2rcxNNLg0s45e2rNcyCQ9AW04B
MegYnQA/FRHcoyyH2TJnxLqUhMGGce4xXA2ePdl0J2DoaeceXRembiMWSbFC01DB8FhklRxu3kXT
1aLMQwhiMH0rhvCmyxlukaj8myIXc/5EbFXI4lQVQ7dHcHtMlCQ+uAsuhR8DSPWgLodMjEBO/6gy
k3NAMO06HHFbp2Llkw1FaE/fB39de2C++xXcOakQIs22Xn6KR/O5lkaIbDw7xNLD+9e418yUzaMx
4VZIseQeJCLvsQ/ghLJGMagtgG327HHdiV10392V6fgQDQ7iJXEkO/jLqBAeBqLsdwjnfiXCvnoz
KGZ8pG96zLeuH5uo5aOYzF/sbQjObkO7fXVaD9SNOTPlGXij7ddhyD9q8nI2QHPkiaFW6Rl8fes3
2hT8TQMEGtfKvgfhdNKi+mLFklDhKvulKjCycDlyrLYTxgTXKZ4L4R+IZtr5lqUecnmDCFEcAXc9
gfwuiQWDNLbAsPY9ocSHYHagg9X9PrZANyTTm4rGH5PfEDk7vvRRfqF/lXOA5M/YhV5QESNAwsI4
dfF1xhte2rB3ywMW85zw1/QSDItvpaSzIUe40ObHGGP0GK3hw2ewkkGypCknh0Op+foltUTpXus7
a3mDSj/ODnm0oLsZsfmZG+4NjORbldXlrnZKG0kS4uFJJe81kPC8WoTTw3FkbkIlDMUnYuvpc6pi
nhGo29wx/b0T4OCpE7fZmqX1ay6hBafJN9dtoEVXLkPBbnjHJcxEPqg5LphhJ7HV7ZCd7+wfgyS9
IKwzCXySFPUBvYJy76Iu2YcmtFgT4OJmBgjdIxFFIJehE42/u96tLsK7qfZpX49VcnRD9d11skvF
bviAZfiqhBB3VhnftmbFeDlw8SDl/h39Zv+QMi9mi7YECNAeJsutfmxyhF7D0OyD3j2kMiHIO9Vf
qzitN03ao4sS2EpJiFabcajgjYyEBaBmQiGFwy6e3lzbBY7LJ4LG8RXBPZnGho0+/yHyaEO5aI12
E4rpwngVmX3t3uo4fXG18dYHSXOZQkgclh6yM9vVO8TTNmUBoO/BunUXWotX3xel9eDrdhFNQ9Ea
jGmPZwZ/bY88dnZZjMljPqjBeembGFhyzHmZBsKTazgvMmSBzJLafKyjUh3bMoXgFBngqolWKTCh
DEPN3KkvSFaq3AFiwbRoeM2j7ruHrOWGxOU1KX2TmMXDVJGQkvKRFVJCdplZHdzc3VtSXg0kiueq
qvHYtvkhBFgT5tk9lV+/jaR8qXEaqjJ+QNDRXavBfXfRHwDXuFRugmaArPj9FNILjFN/L3DF43wx
yxPJSj+tePqiNO+jkaLFxs+Gu6lhVIgjFgVdQwU72E+WB1g9Su80WfC24UC0iSUxfl1K/nQa79yh
fM+rsTp4TTuSp4A1JugGQj/9tzAdEpqolIBO0N2bM6yUqXa2gyOPKbxwQC7Rb/YcdPHdSAVfW6N8
CmqID5aLq9M36wczuYxldRyh9F7sNKF8Mk2o47ZzqNX4xC6XEzVHXWsZrHCMckeoZpvJjRC540Bi
s/dc2QDyxgSlLtQ0CE8Tq3lwGy/bEF08eew6dxkkXMvP9O3s1I9WYlpXA8dZXTKCTftgY7U1MFqJ
LFHrpob52tJr9q29jpxxCwlo2rZNdaUlHjdhRnUrid0wvhmSDlzH3gtMFhD9iiR4uk3lQ5QE8n5O
DlNfBT9YjpDOUMwf6p54gFxNsKmIq29N8xIEnMFJq58405YTJoKECcy4l7PnnCt7fkIZMD1Ix8T7
jwh8Rw88QapfuwwDqvbkihTEhDrZpBlEZVFd5y77kJ6GHMc5aWeq8meVur8Sg1orxzp5iCitkGab
0/0IZzEbv5SUhEe7qsUeRem5Hk34b0QGnaDn+SyIgfk49tNNnDX2vSY8Xbj0dpfwYMokA7xG1m7Z
wyLr7O4yUkXZe5HjXQ00KAMJbtAwF61nn+xSwoTPo9UykBaw8JBNJEc57Ui3dbe9nYhDxeSGc8e7
EhAGNV7+XWIv4p0uvEmreEOhFX8k3W1aIjXh/EoZGZ68on5yxLMkV/NL2FqMv8fuEPiyxlyGdrL5
3g00zhXgERfoCa/IeSwi72vtdDsaeI+WLwr2fWW/nyxyDqYuCBHM6qfKNjBdFhidTN7xOTZ6Oj7E
JaTAaPLpOiiwlgjmaCYT/CpGoCfVCPoOprNC4+UW9kPPoHPbm9NPr0R5SW5IguWUu4zQQO/cavKk
l31BaO9HB0abSxLuZjS6HypiMmfVGlB3bVLCMBdLEAUj89yWIOigFeRf5qLF+JsUvxy0teDzpGA/
5ndAuAw8X41N2+63HRf9AToaatVMXZI5OFWt8PCq0/LNMCKdrLDJFxUWzDtYB+xyMEIA02S2eJsL
fnNONPg26FLODc69iR+fqivbo3BKicuzYs5O6odi7d86KtHHOBPf2z5VLHj+PqxcaJ2tehNT/yVT
waPb0FVvND0GRDfbEMZgB6sAWcbbXBb8dXbwdShgEZjSREveiI3SxDEATi34Zo97GmlX6WO2ZMRE
S58GUOEH56w1lr8SZbqX3oc1eEHzOHbFcKmuQ5K8e4kUoNkdMJP265iOKMY5K3kTFvVo+A0b7Q63
Kx8gyjQ+M7ZtLlD/op0PY1C9+A3nj7kIvmaaRD4JS6iYXuw4OmMyPlLWv4VZPJ+jgGK5DMST2ZW3
sTGBywo3IjeIsPMU6S5A+0qN1Y7YR8/ngITOlewgD2JVHrHYhg1NoDdbh8hAxigAGQO6JYkYNEcQ
BSEPVNaNMu2aEWUzXXv3bgn12QkNbyjWeHMzggJ0WqI7x9M85/M9exc6QZ5x7alJWYUD2jVmr151
6VR37FLsLIQmoHnL6jkEH0gayxz3P5nbfsRKLw/ReIxsvtrCfWGV+NUwPDvUhXO0hqjhwAAN1wes
2rjTdpyfo5sBgo8OIn+XMlnHIsBoIfBguRjNq0C5dABXH/lPHD2jR06hC95rM5PSAtzzF/5kOBqF
972al6Rdd1tmndwFybvEsnIe+E520sCnwbgaSR6OmlInZE3TTOza6iPWDYk+8XyKk/ndKpGhNUN6
DsPlBZgDotC4xSOGD7UxvqkIsRAn1ztqhK9O7zy39vAAGe3Rt5L7IOVTKtKIVmox/nQCDQCG8xMb
+UY5E/K3GO9GaIGFCA5OlAHQmvuUdL6YHXKMNdeurGNcxNR9MdhdlStrPwQwF9DV0GFmVZstezvh
/HRyHMugMBH+TejdeSto6WFUHyvkmlPE7CaeGxtZC1Heie9aNxkdhgS1Iqv2+OY03XdfGVjHQfwk
8NQ2+Zi+4lqKbet7VGDP62HQb8qZs3OPQHuwOsD8SzYXg5JJ3NpkpV5rDKOTi1sSOYVm3H+l+4QD
tQnyU96ZzR2o8q2r1EsyeyHw3UsOFAkdlv1eKbeF2Dqog8E2nmvj01zLg9Wb5n7Iso8AJxvKP/MS
yjI6dOA5F9E4tSY8Hv4i7KlFD410RhCZG1V1UN7TVBkvavwIYrrewnoZvUZtc9//YXgvUgrOcg5w
TrciDSFnt8icCG0aK4CM+P1tniZbhl9n4Pp3Xg0mRleRdVPO0NUVlSpOSiqHLIGxRvim1bGCmL3c
QgV+iA2Ggk3msjykD0Fc7yJlvlv4MImD8zDGW6x8vObY8cm4YGZuUY62gXm77FE3IWM1KwSwKgR/
0mROX5VqF9KNdUgN295GeKC3tUDbWfsPSW8me2MEvRqghEfa/JJ17UdfVB+LpsQrkvuhrKwNO5WQ
z7hrQFeOAXBfkhqzJKc6N745SRxsVOfNgGd/urgfvELj2tAttm/qzkE788ZunFuzM15I9mZKLMpy
NwBpsV6LUG0ntgIsxqRYW3380xjI2Gmy08TuHhhx/YWTJvHm+lFGfD2LvbN8TtZ/sHcmS24j6ZZ+
lbZeN8oAOAAHFncTnGcyGIOkDSxCIWGeHePT9wdmVmV22b3Xuve9SBgHpRQMkoD7f875ToKbre8E
rzHlF9hVVPpMAZ8WPdQxAUckPMKStZn3LHrjO55jbw34fimcXRkTvQiFvIcMoJ9c65TYWAxSH3Ew
CK/M4/onOrOu0kY+xWZRNf2LA9Ag6qbnYYhuQYTHU5Vn1WTruj7bifkdlMHC74iQVT/LkM1Gr11p
aOPjpR2HqMRvM0kifsANMC3zxWVBGxgXkQQfpi9eJ7M1SPW3mzaufsehJPfKLqHLFBhq7dX1xm1p
6zPM2XiqI+B4JE2jhV05P6ypu5m8W8K3VkS69NC6uxN9ZNYQb43viAoiZYHIrnQh4y5bU0RH8YkF
Acm166WaaMbR6x+TlD9A1TFCME66kf1uG++HaNvPPP/sGx8WDAJHpvuvyEi3CvBU5uS/TX7YdCp/
B2FyB1T2kndUcjGxBFydy0+CbnjukvZ7zgL7aYo4JcXVmDwJVXykcU1virznERKRlTIoGHYWOaTU
LO+2HR9gE75Lo7n3MluHYLqXhevf3AEfNz6O34mb3LzgraeKzWy0Y6jiXaunP0sdVamW2iHVCJdN
FITqAYSmmr6thd145dI0qnctutI2/j1Rza8sOIumxspUlga/HvdEo+dT0YYX38CwoAkgnvZvzPnN
YnbxL6h3PXcYhhdoaEyRWGmH5UrhIvXVu7CabRh8q2kk3WVqvGkY0FNJs0QaPU/R5v8nSv5v0P8m
mQ1cdv+1oe/8q/9dtPlX+pF//Y/5v+PHZ/3xVdR/z5j8+bf86fCzYf2bwtU917Asm7gIUZI/QyaO
/IdrED2xLWEa/2cNgKP/Q0hH6gQ/LC5D/7L3Wc4/6JA2HQRNIFskTIz/F3uf8W/t00I3IOZ5JiXf
FlUElvNv5r4csQpbAidQPIbpxh098exndb8T4rNwyuEkrDE74Dt6j/z6e1UW9htzfXufa86y7El3
eJiSmTYGb7WyDRLpPTYlX5Fzagtt/7df9H/SlS3mtMvfSsSFbtoe5wbPxuTMK5/tkOXPj2dq0Zv/
+J/G/wonsMrGaNQ7ZqzfO6tyNlqeWhdvPlSNIy62NcBhSP3dENOr4il5NdrEvRoVlVeUe4zrKPTF
MaRDzveVJNnSyM1ooEr4vZiAFXGAIasfgqrBOZJLc1m2Trt2Qp+1fMhZPUjAzkS1756wCl4J0i3+
+5fIi/m37nL8lQ7NKLzxvO82szTCRX9/kSxW3dorbRbY8dQetLhrbmbvfVals3s4uzLHOngZgpSd
CSCZ6tUDP7WIekJqpN1zKtm4lgC0Y6xgyWETas4t55+7TaolgM7b69Fge5p6nOqAspEB1cKLZH2L
cVZo2bBHbwhOUIrB2brZmuVocIxbZrZ5n64s32H6YRHWMSYnWqdp17BjVczvAV7AYG4RaMBtLPIU
J1Doa581v6tFaTYM5UmMQ4FxtkNs5cdkCoujZbKGEWk0bFVp0uTFCmlpmwM/YYuxii4Bo9OPGN5p
tOyrdGu6dN5SgKAvo9okPMTcZoGi4V5Y1V7RxsRrVQF68QINGich2sMA82QPhYhrZL5Vjpu9Fobd
7IL8F/MS/6JLfxGM8LMnbyi/BzUzCVEbR9tWOKTrZGslFpOQyfhKLDfZMgXBoj36JcyKmPoaQDNT
rHd3Ky1+GoX6TZcRKOayBIwe00enU1xVlZOHquXrz7Jj8pwWEBTJ9jzXlt+A5+tR7dr+pQrd6KaA
xd1zcDNZEWvvQ++KnS/MetmZhv9eJoQa6iyvlwasooXDFg8cZoErNuusNbK6c2DM1dsZw2EPDabX
3PcmTexF65cCcJeisduqsDyJfDmo0tqaDgpHllq3KY+Ki+57PzEBgvF0yQcUOP1VkryUvc+atS+H
lax+JHwiF14ggBhGzS/bJy+kcuvcD/rdxQCDKyjMr1mLWpOFiBqThyWfzbl6nkRgHyc5h3HL0Lzi
2m9hMeXBxfdAWSlzhOtLMbK/l1Cdy1HpMGgqcR8sAIpuKiPcFF59K/uxvlXWMs8XFSrX4XEg+5oe
Kt98xkgK0CYFPumMSp2rgGlRzdtbY/lL8wPtf9kBNHd+eNx9HFqbqBt0oaDrkLTmQ1gZ0HWAwC15
mUt/socr/9J4jS01bNsIPuPjsb+eSNkkdUhTITyUq5QvGArFTpl3dlDmpW9086KXMTihSBCw/udD
DLHsUwLrwfjXQzlSwMrkvLZOhiJnj+gg08aknDpGawfHKMuD4Y0Ie0giW8ufwgvqxwILbXYKsjcV
DuGhVA5tZm1rrKuBKXtsBtm+TQxY/zB3/OqcVKITMBBxc4Cjp4StbEjnx8y8NBM4dhKXpylUfx4e
j1U+Q1rLqVZ+FyXPYK7qXSGi5VRkCcD3If7jEOfZuMSezW9fN5xjbfxSeIaObRQZR1Hqe9EwPWEq
TuA7NJsLMNdh6VPttc6cEPNpHyDVhjONj1NXX+Pe6bW5ISWPUCcwzqVGZRyRnpw1QoP91IPCP9hR
Ox4et/rYFyuEnAQOZrUZGry2BqZffMyqOYj51uNuaHCOGbuhO9b0uSxEM6qzmkzrYjDpfsJV6P8I
C4iM0+THGMa0bdV3+R0di61jAU0VxaXg4zj6O2URsKORhKCyE3nHSIHgBWilto6JvOs7OS1aBNep
tPCnC0ibjK/GgDfWjhRigLCKhWcSmoKmkM1PiibvVmlBvDikF0tYFWHzx7sd6VYCP7kn4di4aPlZ
2ciTcm2+ED17bFJ11ckOZcHiz9LJRVvJr8ZJWsSmCIBDYQc+naYg6zI6HY/Sjq81vDMCIDlnZE6j
a6zyeKdHjb3p4+bjgBK6Dij1WFZ+rL50vD1w1+Lo2Cj/1KVklWpdinWlYweYvQGHSG8WYiKEpvQm
PHsl6U8Nnyb5ftMNj43R7TzG/m/8T9FuTOYtn0o/s5IpN0OdGpKGP9Urx60BEM2WgRGZkfoB9Zp2
AQW8KXy2OP6QXsgYVvd/t6WhUKs8iraLGtJS1ibPZWgYSE6aQ2E7b3Hhx9NKsB25UrsmQL03OChD
28BIa2Y/Zp5Jq3WnALVOtXl8mmKXKB4JzS81sDlMR3u4jAPn7bqA/K866FJsgb1zg1Uc0po4hMFr
nvCR7geIxENpXjrTBxpVOmtGdaseHrxp4+EcqtrHmykj6xiEIjhwLTXOKJ6ID1AMdlkotavRe2Jj
4daFq4cSK/s0ZaOMMFuyvDn6gkyjVowd9nRkJLcT4Zwyf9IaG5AzlyVo8OIEhnnaZZL6D0DiFFck
abJyy/F7DprgmsVcQrs0u/gA9S/EvaCrN02KJs/dClfsUkVsOHo2QcUTEYLg4DXeSzBV7JDn7GwN
0P/Gnjo/8mXF1BSlyTGw2HExDYuWYQbN6ym0834tnIjUL8tu9B/MLU75SZlZ/NzUrlq7LXSuvDIG
nMVg0bMcWUGxp3zy5iCX3U58YmzuZiMx3toIGoaC8KpzL3iNNIHNX1THVPriHMWpv1Em9UOxSu07
iOhFa1X2NQ8kqddqcjdm7oplmK8kOcKvSTMXwo/GW+S5094avJl/O2QHXDUZJZuOV59M2b9yHsHz
6GpvHYyGdeVqhAXBLhMgLraZCRTtcVDo7YDZnZp/yfKOvUYrsKdnyVGr44nigUS1T4+b1Tzt7lN+
yUWgpqM2/xl8LbrX+u8AoWi5VT1zCiDNXDM2es1lhnr0J1sgFgMPa0/0EgCl1Su2qB27enxkT+BC
tTcN0tWaRhHB5TcJN/hbKXPBlLTtYvc1CD3n6gccekeOSzazuCcdil4DxiLLx6UziX6mYgivnWTM
bbglfxGLM+oPhkRUnFEm44BIaW60qIFaB1Tx4JGa3RmzUNpZfDqnNHl+vKsDdk0GJPC1G1Z91hC6
RwnIx2nccD/aBISWmakzojSta2aRZO6cS+Bn477RNOPGTMy4VW6BEcXiF2+5vPEy8LY1rEQs7O7P
nNV7498NsIwx6KF7ctY7qY6PxSgqUgSNPJN84KR3NOZDxOz+jwOiJD08YaKto8TX90UrwyORVueY
BCyZsVPvtaFl3uAPz5EW95CRhjxbqApsihjsez2U1bthc/WvhWsdK0hXkNuQ4s2kfyMQeNFSzbv6
hYxexvFaDTHwfZJcdP5V4M8ZcOSG6m95kAWHQQH2a7SyfpkcsNqGbvcrXene/nGoVCV2Y++egf3b
71liiYWTS7EbGtkekkKXdDrYlDuBaCO5yaBX7z0oQ0ZFwDu1sgNcu+xgOJpNXmcwgFiG2pmWOGzk
ZTZs6pB+N/Kuabu22hT2WVwA5MGjApyjrLk2sq7aNpIW1KCkShTfjz1fk2k0ok3AaWhnaFEQ1g06
PCRuDi4EtKda9kzjI2cfplP0UxXlxk2YUxqASWRY31yKFCZtdJ8d/xl9PngJaKVag0KGEutukkbx
hZpYoA+a/FaGTb7kq0yS3EKutXDzgA7Eu3GwYjtd+M2uimPrbti0coHDEgu3ByYLbSNbQRK42/PK
x41InNL5yIoyt+/CCu0rzZBcFDS50qMsOQFy/RTFyCla4WmLpQlUryKzHaSaDwVZK14aUH6xAlmG
bNO9D6nlrosGgbsCfk1E2un2DGSoJqtUszXGQT7jwOfSINq1OejasQXbuAg4JQtPZN9ijfV1qjWM
see7XiRYc5eju//jrk2RuOvtB8dSH00c7VSmiediaqjOagreZLIQmF75Homgdo9Fql1EDseyNCV8
pVYGT+gCTaSfpZER9wXQdtY1/1tt9dqmKXXnaHUJiuDohfim2/YEqkhi2xipDu2w0G3qWj5Ts6au
Gk2Ep9hvAgqVlA2FuovOWNt3cTxi6rNtwkhpLV2wzdmKeIF/Zi9k3+qor9aJxLXkFm953mF3jUSK
TZaamVVu/ur0xjujulBgMPnFyZjMe8W5KqQw5cIaJsO0luLdoXpsoTemdtB753kE13zRC3m2wJZe
zUQtk7pnQx5HIOLb1ruEmIF1PSueTQ+gUxvk/a7UqpqTLkXaqaXkzaYehokw8gIu/EsPpQx5mBat
2Pj0ejc4dfoX0uppjPxZCbHA+sznuL8OwjxnwMDDgsSTW1bRq250N6ss+UjOhzyAzQkIaf/XQwmp
eyuyuneRclUZjOgj16GaqkQlb3paBktVoZ/qRhEtwAChrw9RtcK+UL8ow3cP5tShZA30lVMkGGMn
NLHFNubBYO6yYwsa5brzGWGjWfoM80zfxowQeulB1hW134+bj4M7f/8fJ4H/+mnyQ//8f2L0r51H
uuivv+Fxy1HuP//IX39tVFnsV0NsYDsDo6MmM+vwOAStBubxcROT0iUlfIRdAF891kbS1xPLh1ie
AocRSg9kCsSN0Z7Dzn9OS8kMab5HPqk9O1JrgRzm2gkztGmkBFBiO3uHFrJPQ7d4ZbTpNPTBxa3p
31SdTNvaMQnKYQrLbCW+R1VaAH4dkPr0Rl+OjC02mWdUt9oelnHXwfvvqxmR0AxrLzIThqhVdevI
prcj5QdYQEjB60lzSFytxWTzr/uPW5X+MRmCelfTgWWcmHDOCCo1dL62+HPqgHWuTLmcPw4g0/YD
K07G6eNnhg8ix6DCK9rCLe0PVk8YKXaoYuVC1B2g1PeHxxN/HTaZY7YHeh3gxnVYg9G1YrckgsMD
qYH10p10mP9emZySKEhOj1ucDN11wKoLmVoJmJrBjzhvQ3tpi4DfrM9MghAgX575t10P3V239fY2
DXDRE9XfDfOlG6f4WrSjDS9g+B5KvTv6yu+OBfW2QJiZf0vpeteu98cllRYNp91yWFdoNZQWYvxe
TqVYkW0sD3FIJWGV6Pqz+J0yZPloY/le+7WJ4tHTSq6o0NOnwDvpk12g1Sr8IoYFYcUsvzM7IrJf
9e4hLBEtAT8B8sQC9WqV7haxWN2MOhevlKBuPbdob/ak/nhOsdaB3xmbh0BBj45js8RWDiq29+iY
t/I0fS7zwSCVSABWG8Li3JDIxTQVZ+tGg95C1MzHKSVBgtnV8Cm636FK57MwheBkh8Q1qzgH2Bb+
4AxzHyONjMZrDNguzUYV+Ei/ys5Kmc9mCupzouTywKA+2U/z3oXtdosDpwiOnk7cpk/qLz0Bk6Nh
oNoEUZHeq5irue75c/5qxM5HLxDN4Nmvdv6gmpl2i2mPgKZWw9DP0/5YnCw05s5FEoQ8bhXdK+gz
C7vZSKwn1MqbzN32EAPR4yPHJz8gNnysZHujetI6+EJ47I7tnRa27tHskKm6BNC3H3bpN+V70CbL
Pj7WbZh+oz+IeszhPRymJ7txu4szBvalEO+Ro/xrQd/OVdM3j38T87A6C7dfVfqEs20+OHmbrSGq
xNu4id1Nz/SF6i7O1lFl2IfUrnPid4IK01ZA2ucywlYoKtWLK/r3wiixoefGsaQcIozVeBYle/ky
PVlY6L6PFJs4sZ99CDsbMIT0HR5fii+CAgZX0UfsefMMw70wy7WJjfM6pn2xcoYgeB57pmVdXtNM
YnX0yKmx3YU+rlpcjfWpIOpx6jlDnx53x4RsbwwH83FPlj51rjaBFFXk7cnKB7yIvbOTIgiIdVQz
VWd+ojUae4VKiVdzsokHKIm7mVw7mZ7itSsj/zyl5j2O9fwVCPZww0q1Dh/3/Kh5oT46RP7qCabb
rDtoxKUrhQVX2AWnANluxcURwZSl24HRAs4GGPtPieugCFmh3NZF09xcDPE74qdzYTibg2pvNHiA
ROUu+tKGZgT28tZUJrrTxEYnSQQGdNd80UHwnikX1LdBq8qlzigcokhEKl+H81NnjvqGrnVSujI/
Wj07Tn0bnx04wuUMiIpI7j1x5sfBIf3kQEMrCJvCid+9Ud3nNqbYcr4lrqwuGsiYtzB3FoYbG2Tt
6JHswoLNTGafKgcpdDRsfK6sj81wsE85nU1e4g/3VtrreEL9z8PhVMdav68sYxMYygLqEVun2vIo
w3XsnRxhg0plrUouyIs69/szuM7knOsRn6A8G04hhI2jqg80w93smJIG2KyUzvmJv5UB22Jw6fLU
W+l7oDqQ1PNkJASNWdSTvsPSaJ4eD3lR7z05PoWgEIOHs0WbxhEGJMyiNjkJLUlObHr+vFV0CV/w
djjE8zbdjMNiT23FsawwP0y2ivZi6v0b/sPdMBEyzihlp+NG/EyYXsRN+ysJxJvdJOHN1bp8QQvE
pdV8f9c7U39W8yt8/AgTDOKjXWnLIZDCXj6eyAoJljEwQVm5Q0yR1eNYdGyc8bW668cfSikNAN9Q
9wby6SxCDs1LU4DxI6YQbEo7FId6PuBqMv+4ZcUUupNpNwlZtcdC7/QT5w9QqC7nvzHVT4+HHgd/
YBdPgkUuNI+YvRVW2elxy5vvItD3wBDhtP71LJYQrIG6iTFnfm3BnNlCI1DLx5v5eOxxeLx8EUSv
VKRVuz9eCZ9WikR9VoNzSsyYY2CPW+Jft6Sp+MKDQ14nXajthsDdZGWORxli1dPjL8lHWO1DyTeN
/dJ0eRw009r6mJSPj3ud9cNz+8WoiWxjjNCSmDH0T8EYFr/YRepOvqXGKTj3fOKvMh8oCggBsmkk
UtOqaWw221xNbTncBtY8fVFpd3O+vsXD3R6vWYjA4ZhZce47NhFuq2PlbGMn2BcNYrByOQE+9CiP
kmdasatvcmy8o+xxSPamBssoJnRo6e6xZCxWldq092HTrik8ykLc9LBmy26c4VAGBkHKRk4H0ac4
N4uejkuUifNQs17SA96d0ADejr63taQujjocstJ2taNTJPg7Yb3/0IzwZ1boJ2qc1kFkWm/SsLfM
suytXtgaV0mf6s8SIYCpAjcVcYb9lFMcPiXh3naCnApf/bundRGXO/CpBQmQ3eOuW8noFqY+w8D+
FEnDpLKS60nEvmKVsAhYPVbvLNkwtbOzWJYqNAE+AvKSdXEuDMfajHPfTR+7zJhYea5NszpGbTR+
o5Z2X4QgaqE1YOXyuvwN5GNo4CzJXqKYVWQtpbbPSJMwxEgC9DAfaglXuT5JHBi8/FBxp0mI3B0d
01TxPDvCVJs67ths9XmnHxhLMkgwrAsVbW9c9H8xwPGM5ZBx2rZ71z9MLlGdhu30iplNdsWnwbCb
emNJKmOgowx6qe8tjawQr75L4J/ZzadFYyArUWIp1DffDGwZPpFqPpQjSubYwgPzSjjeDTXKE1Vg
TVqcHocuvj2mmphkfxQyK26D9mImhtzrTXl0EurUMqdbxHXNqLZKNO8AX4SgWslUSRnubHbjMrG3
ZmkFVTE5mNH0jSyZJIrc38D72ifcdD9DB+NkLlnNF5KTmCxCVvKBeDWyrNinWbuBKjUvOIbiI8ER
G1V6tZ8ykF+VXTdbM2p9SilNE2xbSOiDYsSl5tTxkasbOi5eqQX4ATp6ZbpLgZ8dHodJIzHRZnGx
Em2PeWOOf3PZSZ4cB8NLRZkpwZPrVKrmHuRC4JjXom+CVo2WbMPS1lpCQBroUUqMaN9h8Irh1kUb
BHHrPKtE23K5wV0Iq2/nQEY8uimFiHEyqbOJyb2cKNqi7TN/j2KKzIZ2nz12xHHuEiCKrF2v1ec+
kiyJhe0gIiRsEItmg4c1svTwHsyHwSe4Y+eN+aJgktFwRVtGXWC9SSUL6qQYDmMlys9C95kvTLp8
Spo8YS4QZLteliwOqGu9PQ6eXd5cftRjEPvpFXgplqBRHUQ5NuD2OIRZ+U7kul5pmFrvDXpjkmEp
B6kdrlnwljMgoXwFg8pGrLAzrkMgAkJrYgHQlz2NkDXtyuu8rJPj41AJPTlmMvz73ccTj8cobAHC
yLrIt1EY9ZEWqzAbzzYwZzGIYAmRPZ6/jQGFDthpB4vSaorW6JYKbn8MLBwaZhZBTpykCtRXm+t3
e5IxgC9bLiQzENKMlbt0e2qLHjuXygN+55vKIJYVRFzD46pZ0lrHx9puGegPif7REx7/CrR24+k0
M8wnTo18HhWcA06eCtEtiw5ZoWGlL7128TIC0l2PmYsHuNN/hZOdrjImXkwKE94126I2CeoG4iZM
Py6tIx1b2ATdzv10LL1EqIyI73Wzr1QUXJFJTTtlYRyosSzfSzffxYxtt4APWeQbIzk7hrt55W4f
4jMWngAyYmmdKzO9MYMsngC8A4NhWQesMwJu4yYJLsRxyxynOceYzE+99y70UJ0fjxBGbc51n7L3
MUzGQP5E8L3MJEVGmfHmuAz+oU/tGTrY9IZy6crStmH74Cy7lunQ4NLRAjJFbbpJBtdmzMKrE52j
1P3UMfu+1CTatq4yhidQ3N3ddVc0DVBZlez5RPmQA3WcWcLGRO13xbp3wEXUGo1uSTkcvD72vmma
1TxprhRnZRfN3XD6o60o4K5jk8pqHdhKUDe3tOo+7djIXj0i+zSAn7iEty+Dn3zqKtB/mq69UVIp
wDU1mWqTWZxHf8pH4jRPQFQ5I/o0pQUmeWWZGvohdSxjVTRu+T3p/Rj8hGmxaKRmJjFMsU10xtSP
AZaMzbUVGNYuDCyobEydjuz/2cthrcDdgoL+FcmAgEPSwbLB33Zgcy8WVPJ16zhKzW+tRSM5LoAX
k0vbOSok2s78eEVx7bJlNbEzITR9Q+9ZoI0JTlwwit1cXZCH5MrNmbh3LNlKz+ve8fHOeW4K3XMr
E99HJ/2O3ujcOvWcAbGkhE5tDYzXdyq9ME9Pavg5FCNjliR4n4yww8yIlwK5+Hli9j0KO6XxaTo/
TkNIgdoq8vtolYxlVixq84h7wNzRE4xG3nrpJZbWPG8cXzyk5J0e1j+LKRYrKbEQMxlpKCgwpg+L
hUk8pcZPLxvfgMN3S9bdmKyHrLlNkhYS3C1qa/EtRXepvg+jt0PPDH4y56+8Fr71R+A1zk/YIpfw
WYyxSx1wC8sL5v3P2Ci+mtqeufURn+Za9S8ALboFEe/oSRr9dAncdLo8bllVQsZPpfVaDvlGWuI8
Bv4eTbz+iJLAhfYSGPeRpNgqjarylGiFtkPMz7d6HfeXYISE2CYhFaTBsK9FmL+ESb9hU9R8w5id
7uIxZyoiZP0t8sB8sAdi3t0n1Yp2uPLdxFfYVpZ8YXhf3urJvpSp777Mk0ojzLprg9z2VGFi2JFU
b6+PQ5BiZn5cAghh8mFQFk6QylbrSXr6Ww2hf5lTOblzgtp4M+yMTqE0y06PZ8klHvCfTIy1Yv3t
2+Oxqoe+XRQkApXbApNkJ7YsNQ1MlpEPwH0zh2B6h7weDfVd7XQzk+PKDY2riGnYgohqT6dQd+Jb
1Q/ltnQzfNiaTutQHkKxsDHvxx6zfcoJ2HXb9l7xdj5T5slpoMhehtT/8PJaHbKaWUc+VupqNpSP
AoeiU4SFOuQQIp7N+JIlJXtOmT4HhLzOo1nVZ6PXMd9O+qciFAgI2LgC5dXxsnILrYQaliC+/PX4
4GvW3AXmboyahVNgBIIrg53uVD2m6zL0u5uv6/HGmesu+GaiXbFWcjbm7Ek1dcT5Wslg2xWV8VxK
mm88y78yHneOlZYWYHjs7Bug3JfYz38zm6i2/qxTdrJd04VLUJHWtbhoqSIpI5Smrr+hbYfnvgYT
24hxXLoyeSlRpldmhEL5+PUkrTVe9DQ5eBqbJZ1OggWSPUFtYZl74GMGCmIRrjGDBU9N7/jbvHRL
xtxOog6yVFRCZM6RF/pEqVP7mgWtvXKNCcXB7Y1rXxMIURRL/Gz8aZ0PiXUotbTbqFWAfvOem9I4
9yYu3M6Nuvfe8rRNVAwNJCvuel4IPjhMvP3jLm3S+zxUV2fsVzRpdLdiMl9Jpib7nOjHi9DGqz3P
YRDOjIUC6nKy/M64BkzMWN43+YdLO9ITo0X92tV9dlIBQ75ZuPZwAN/yKRk3VZmEhOlG55YxQoe0
GnwFzG/3QRX0a3VnxUBVHFYIu3nD+kd4Lx93RNJeuhbAS2b5rD6aBti+ptaFbuO/Yj7kJtBTEobq
wNFYSQi3xWos3RGxyxrPeW7d1bzgbqMhu44xXJ5oR/osfaZgC48EVWyMs3OEKyYw5MhoN0VvAEZb
0Ek1xWfNxZfVlg0/TGCpG9jfj66TbDUaqpMhdKyVHthfUGffdS0YT8WYm8SY3G5dMs17Yu0TXRKa
MUFA6yYnr7BmIpwkqybz/VMJoZvTAFN0zYMNkUE15lzbwzGd7zZFx4k9Mb+wBk13OwYNrJrK/xrF
bxHX0c8B98cisQfzingU7YzEczdabXfPzLuNJ0va/lfIZ8OW3ZfjJsewScorYnC+aesa20ZcolKh
VjCLxYsCEup3iS0jlar9CkY2ZtkUJa/ubNDoNH889VV/9mkS2zo9Hq2sMscfTq9eW9NI7pNVRXQF
4b+iU6mnSegh2A90Jdpm7W1QkME5qbHa1rIT77AZv3eZpQ4Ozrg/dmtGbUzrdi7HMqxcKJzXWABI
AD6Xcdzs9cx9Vw2toZ5X7fR54koXDXkY9Ukz23fN01/agaS3U47juYoSfBhV0dKTE6iLFZrPemDQ
4Wj6V2r+prPnoH0BA2hXwilZ2humvnKjMbh1M5ghHs0tnwbKWql/WNi48LathZ0bAnOzd71q2TCX
nnOhLUNc9ga41q5B3IBr+/sNK0GG68tLjwHubvIxXMEre2JVjWImreA0VIazxkCho+6XxAgz+xzQ
YvXTb9xL0e3UWOZYASv/xrd7k+tIs67qxx+mTQ3KGBmfVZN/JbWgss+ImxuWEHtVPWuYuk5AW9Jj
g8ZrDNW5kJq+E5qQ7KaVPNkxl8/HAtiz5a+u7Ipznnh0tmJ1AR55ZKaS/5BG+TMvpbhXgpLltJXa
OvXt64Av4TuFyjC7dblsxty5RSwlXoDr1QXWsNpAxSiMAWaYDA5ssPaG0JpnkpyrwJHIyB3dJXaY
OfCTc2fFxCPetEZsvyW+JFgS53Kvyd5+o+zvW5zb3eXxZEyVEQWQwesUDdOzbr2pygUPF6Z3LmDm
GeYBDL16OsF3fJGVpba9SK+i64zjDIp7qpMq2pqhZT2b4Qzo8V2dVVGE36vT0q0s56jkBLV+0M32
aFjmBmiXYvEHxNtviWR7WZSv0PHDO9vJl4SZ3GF0udiXrFy7OYin22n1yWVonRcItrLrviEYg+md
JK6accSERkOYr75QR8+wTMetV7jNl/D6+jhYMc62QvzWdbGc0F5C3tp3IOV046R0X5Ikip80muVG
V4v2xYiJheUFmfIi+M1+FQqGVMXOVjAnRTxkL/PW3+uZy3hRYV1clEvq4DY+FJqPqATQXtugmqZm
/N9cnddu40rXbZ+IQLHIYrhVzpJD2919Q3Qkizmnpz+D6o3zAf8NYcmNvS2brKq11pxjXkVPrl/c
pGRcxi69JwY0rBHetGf83gQrJi4kk0tALu0IQWAK9UfL/PJ1tOnJFaL+IDi1fmkX8AMBXy9z0sbr
2XKMs6MT+9PImbYO/UYWtTqNS0WR1KXBlH35khABJH1IQgfd1EgYmDMsGx8y0eZPOjrO+XnJYCuf
rd4mvcg3wu3/+YYDQIBfjtEcusQ+VJE1fc1NlMN1ArL+eUKvGsVUQLnNu2WNWI/pRl6y5WUwt/EW
BovYob4rsfM1FqBlitylBuXX89tN4uZ9NhVBRroB3jDlyafdYR7rlNoRsTfz+VVK/zPYm4izL5yc
ibNyynnjWGznMhoIu3Nn50xynXd1YU6QqpjsTKnPEOCtFwityZ7o1uDUxUJeimL0thyfvLPj9N2W
acb4as7udwoX/3sDhnEdNZO8ttqbHrOwylVJ3Xxi+BmgVKZ1by6XtG5/IUdir3OAio9x+Cd0wgbV
VvC9LFVwRsZZP0rLqs+0Vx4IcBtWQeb8iVYfJnP5EJnMz97p/AXRX3LjdppTJhdAd/99paNUI4Oy
9TVI8xKGN5l+z/esBBW4zB2EI/iUKM1N8UgM/HqZ0RyFzVjeCxPrYUMTdvYFpnCoRfpt9O3xzS9L
+1wtb0WtsbPcEqwgqvs98U3tDebnX25NfTBIzzmxKs35amAuuO48eBZJU0SX58WYLANDfneIB8ip
cVHNb0TZL8fZnIyvUuNGGkYMPzQa0vOQY0ZcMTtKaY/kNs+25R+ea6yXEAlVEdXHUK1cUiFbw1oz
UrVP1ug6x8Ij39B2ojfDEsGpl6g0HauL3p7vkRD0739Ze7i6SLK7ulVKp5XdprpOiJ9860Eal/2I
IEgYJb++THPK7CzLvT0vIYaqfTlCzX3KzBli2vsxj1+BM0py7SoJBorATnyPwaZPLGRb5Brjfk8c
hj8R1Io4RcnrGnT/rHYcxxUW/3TrYYffl73z26MFdp8yo9iiGCpORb3oeLqqZZlePoIO9M734nkj
sXdCc1L+KQrS+SyZJ36Q9Pw5zRKztEETWZQkHbqwGiAvjL+o+Ff0+gnpDHH6lmOt3joHukSxOOCV
cxaM41Vo5oAFuLAGkufEBGFtkEjxqCyMfUt7AaFaAGweuSp95PwiIZRsJgxTHqrwO6yRawhR/3nP
Pm/j5wUEEJ2xgY2TUJQ/hVfOuz4F6lcngU0kQRSfJxCLiXInMseS+eSGoN+eL//33vOrtnPCQ2b1
xReD39QZFfLSWStpvvqlPthsiN3aejPZ067PCdRYMM2x43YzpuFvqm8qyMwYH8+LKcxb0qX2UbRI
WYUcGM76U/1aZ2F9wlPebD1RM6WdIgyhevpCay68Ej6NlMYhatUVabYuFpF6ixSqqh6lS2s6G6Ng
b2Aee7CiN8BqhvZIrDohfj3JDQMh3zGenI2Vj5esGCUdJNVcMM00F90M/10SevAbu6XMAQ/lFhxS
5uzskahFkEkRo9pWgdw9DxGis51tgGqBmYtdI2PhYPF8jxAIxCOL/eTfN5Z/93zPryoOdHBKCCkx
+vcC9iR1svNaxXP/roohWX0Xszd+pRH1A3BnyqCkWbtjAqzAgg3bjggfKeTentpvQyGeboG/IgHa
umGbHBJD+PepB4oCRbT9zFiWO0suvUiko6V5x9ZTvjD9LV+GoSMjUXEyTGE0gJhyR3v49HIa3EZp
vLdN6DJxxc1KY0ugo06gkqvCvD4vlAcLlaZMAX4zMiJs3bM3ATqn9b/XzdzW1waaBYzN6gXjRc2g
kGa3VXD+JgGie08IFkqwfxscvNIAJJdOYw4M0XYOGPENYRx+EXH21QoYST5fxYV2EHS19imJhr9J
F/9t0V6+zwUYbkO9m1b5O6VqYqxQ4pP3adUYDC4/nSGg+q58eYmr8JdvjY8Gqe71eWmblPwNNVBZ
muK/9yxDhhs9Zcmm9XD4oz2CrDo1wR/mXMWFUWuBnV2Izf+MPs+v5CSOncXBMVjOKnE1f02MDoWz
DC/ToIMHzQ19ZbIhXwdS67b/TrGZmf9CSfIrpzW36/A5X3AtVIcqV3wMaTavTDoRZ3o6fokqiWx4
6YMnYbMYOXR0C2i3vtTutXZacXbTqriEea3OQ4m0s7F3ajJNpFed+22xcrs9TtwwyZxtsjj6R69T
H50xY8FOx924QK/b1GLjJ+tj36eIg2U7zDtZNSNPgvA/g7B+H6qIwavYWKYZ30nzjXdIdC1MCq13
hpLjnY3E8s7/XmJfgS897v/P+6ohy8Lu4+nR1P5LIQRthIbIkF655WHMAHbZHs0yZcSwy4gP3tqN
H79gIJ82E8dFJtbxEMLKh64wjz3AuKW/OkSCu2Am02JantSq1yRZEhWwLdvgMEqrfXkOWGisQkVt
2peatnUaiJxwi4q7uoR4jQphfAjKcfQVszg8Xz4v5ez5OygXNaoGnX66TfnWKYfxdQAksPHG6RWR
zBeJDvWbkj9aQTM1KgqGw9rLVhT76S5PQp/Kb4zekGa9taGnACkwb6ibr2nsqY+SP9HNn8xfBZEw
oxENx9w0QkSt8wh/CelP42TzjoQm7+DGSfSa6xqBTejWX0DItDjzKh7ZquzX/eLxsMc5MUBr1tiu
m+nVmdJX6Rbmz7YyidRsEe9hhVe7aXBi9I3TfRJO8jVDtnAQ1kCVzbFyBUD6PV1+BscZo03d4P+H
5U1NwhZD+pD53gZrD7XovRfU+au6okLrhow54VTyOrYCdzcgfN1oz2FmhH5IsCsDFLOl6o8iqSgR
kRUg/TolS80LOQBBQD5H8Dm84YPSodpOiBVeo8VcJCv6jNxw/WBsXPQpH32SEdUxivZX57lbKkEQ
F7BQtkiJ7V9d3P2Msb1cQUNPNywT6C0YpV1YPTgLWLF/iNxef8XndCVfeHi1p+G3i8fqTRp/CrtN
9mU1m+vQ78xzonoDD5nITslksL1XUI8CBNMcccXXVTR1yYlApHFNkElx870OMNTEBG+ZDNcahkZo
afMg+7B/0E0VRz10f3F99I8Yosghw7nsLbI4NXe0M6zIcqCyo/QZU24DIgzz12muzjywBUofwaMW
qUMlA++lCOoN+UTm+8Gw6wa8beO9tAIBS7YUyaxQzIHonYaGtu+DO8iLi+znxQTREC8qEAxI9lXb
9vegzNKDmdgM2rxRRuc8S3fPbz7/WUJ3dpQvgeGvK5iE98KW9kuZc5xJ52o4VFWcY+ev5NaYdHN7
XupligLKIDxmTvbL8pz81Uv6HGVZ/p3OZXbog/IlInPs2xSfZyxE3+nO4g3gXjygM4o+vayybuY4
pOwYXEQ9XkC0yIuEfPZiLxcn1d9R2zmnErKdkxbxVqWee4idab7S2AFxvYyBBg7AbpbUt3xEbNZM
cXIWqYe/K82uAUYmdM+o9gbLIwSiphlCv0n0Nx+rXItVsCMk02iH8cyZ21lkBcaBQQSpmF06nERK
pYmOrieBOZ8udJD7Q2ML8Dx9f31eCM3pgaBxmfL4GBsjRgHYjlGaTF9piDLM6IhgHLFIwdRvDrEc
mntExoZdQ22ftTx6aTjuJz9wbonOUOYQffANdcqH4Y3939Z/l1ZCK78s4pse4N0pZMLqOuJk+TRa
Q295zkM0ViM4+0VekKZucxjdpke5FL8llu+ugpIZophFjb7KglriQ9DAVncm9QDJH+qnVakyD9Uw
GlJHyPCEoVORvNbfwyIvfxhTuEyzOvc4Tj3OVLf6jRLlm0L59QV98V7VVn2HNjLsa6HF2ZKqPWbD
gza4eOMQDq135cjcvpTtaF/6IWp3vQG/jbCW/hyEqEDzbnRXk++/hV3PtGmeunsi2mAfQjgAsWfG
xE60igCC+U5oSor2dZdou9lOJgKF1FIk1JJWca5zb7i63e+R8PJNnir9ypJ2d8LQOCLNs16Nmu7B
1OhDaZYIliwz3ZMW12xzEsP+HdwdDsz53DTg39hvvIzJ8mhK82KL/H1uCAHQdpHd7bl91/VySotj
ZIOdH6KY8/LbsladDBx3KqAXTj+sQ3hu/ynMbH5ow6AT304P4LfGpulqcgOZVIPOkCnn9wAoHsCi
qhofLB/ZzkODuPeZ+OFaUv3tn9igLqLpEbjen7zSmy4S46NNc7GN8iTd57KAXmmbm07lNEdxJ68R
0stNGOp6H4vhoLDlYmgOsRbPEf8s+uWSk3HpkLld+VFXdVeT3dDW+6BRGX0hOz60i9xLGnsv3w2l
POeLsQm5SPMwszLe5bbuT6OiMz6QcyOxkb0iM/vMWedewXV9GVxHf87lhVNOejcGkrhXTdN6mzb1
3UvY2eJVMlUBgtlMl3Zm9RMaQaOBego6DeqvKpk/iGxALLmIA5I2Onr2Nz/X8tKHzg+MNs5JCrUi
h/0W2/jeRv21tNkJteyKQzAzeW4UwJmcYrOPyoxosjjbu3/7N7vtMQMsF3B04GFCvAsj7t0BZ+TO
0+V0tKTZ7lJdsunN1g/VsJTu3KWWC8ryTUAvpMpwrHdLKRyiOtlwOiJJefk5wXCMt8HO6FXiIT6q
qCZ0zJBvho2wuewkpu58ETo/X5M7M5x93EpHTkSbZ4VE16OjzaooAWfC2RO/SaAiMijOKxnTcU18
Tv15gDE/+zov+D7fRKxgalUctO3TuzPyaeeIdtst1lIwPeKSYLibkTkBtf+I9KIIWC6BZsSTjxHZ
FcsfJc0NRJ1oYS5kFwsyYPiqUzEcGNvN1kFV9Hhd0EfIgZ/FyvhZyow0lCKwHwnzhZK5rc3I9zMH
oMgnQXKeCYNhL+b2rvXoZgZpc0fS0qx6Vbdo8WrEMNyuO8cZ9L5OCDETcTEhVpkj4nVFvRMjItKJ
VIcTuJV0W2LCCgyyGqzFZj6E8khoA2Mh0Kowltians9DGpZ/FE25HUJTrC9xwJ+wVYQzA3g6ZZbC
p7ZcKk++UNZ2R0N/qniw72Rv6L3yc9rsi4oSN/94lYhvLkb1M82t4fp825qb05CRrFEgy749L1Hl
+DcXYLrF8CXMy/bkLYZaNOicrCRdg7DQr4VrlUdlw1zCuBK9uomLedFU4ca2ZpN2ikvLgpkLXV/z
oacIvKjJPrzM05CxyjXRRfDr7DlBO+gnV8Uf9ZDyCcbZmzBQNUl4cGKcWXBGi1WojRqyjg42bt66
Jycf2mV0wpcZEdkDpQ8+fzUyc3UB+VhkWzpE2KPh5tQREVEidRTth7Sg57h476fU/jV7wa8xGZur
9vsHngL7tRwT8+gw7QZHYKFDL9HtPDVdhK/AWaBnlebK4i9E8vWcq8+qL/mYtILPzwtdE/Cu3Bf7
AF/pOXezv5iTvAfNq5BfRQmvpUCE1FVMcrAyc7Q3NJzcegSaLODX1HH1rRSICTTx8Zsw6eoXZXrk
krpOdYvshTJX2F+DCQ9xiKEenKmHM1mHv7qspZ+0XIwcB39P6MI+lUxziDvPAkx+xB1A6L0tQDqc
Nj1xCxz0VJBeyxghLC575hdtYm7qxfLVLhcZC7bW2LvGyvh4etNa2fbnSjjnKUaG4KGc2rpYPI+5
Yghu5XTgauDbgNuSrQjsAVM0FhkW5nUtcvHA8/RCrUNOVDWP73mCcF014eu/+fOchAPG7J4YlGgB
CWcJpjxtthf4bhuy2MEjfWP0xHhraXO3aGtLTgznpiaKnKBQj3B44V+fF5P31snkkE/+/x+LeEoh
LA8VQ0+D1k5Ausd6HrgV+jZnaBhI9cgmU2+GTBofOMOAXI3nhiPdP4t547u/4iZQlzp2hi8RoZJh
44BunmpW6T5FJkrjedvMovzWl8lHHE1fwlTvYpnkD3t6T0UdXhu2wMuI67oZ9KbsQxMxx8S4N4Dl
2SHy2usksr8obfIp4vbhLhiL2kA8S1rWo/lb0Ttts+yAfviTIz4KOgsIyLq2Q6In7fDFDgbMxzGh
iF1CDyN2ifmAosBcd6j9E88kaN0YG0J+Yl2hkdoEJWa4+qdh0iJPKkdQGMzjq58O8haP0yFMalR8
+XGwIvXm8gkJGD32Im1fG2ggD4Zy/7gOz7daWyLgqXJaKOzWN9/aQJYaG8JlM0ROs3r00xDvfTv6
NrQUVeG4bJl23X6QI06u2tJu6kyDELLSNLYTLdqVhb8UZ2gD3d930HHqXCFmZ6+lOCfZF7XWCd58
c0kQkzDAlyRsV9HZMznbEFWAWKJFI1GnFZL6VMsXq2TgOvTTez/P/t2NUf2mXUQ+KpaFosF14CoU
pWNxs+pjYk7t15RHZ/oLDpT9ODW2I8UjkkA//ZwqExnbohxbvP/taIF8WqKrYkyXDoyOFfy2tU8k
33qh6G7rRd4eLEJ3LLDqGgygsgv9MBBA3aLQd29BN7m3yZBY90bxZZqUd24s98NA3/iw07nYu0YO
xNwO9VuU+9g3OQmsXbDZ19JDxCar8AvHXHqWcbczsZHuOnusD7GdyB3hmiXwEO3R5KhDJpsfA8ar
kxfQ58y6obsxxMfvxwwAp+LAPTIgBc3dKtpMCFFXAOb8VQIfROZI0Uza2i9YjL7lM8Y44cqdRROS
R5NI36dpxvaJoxrN1OrWif8zHiUY3Hyuv3fJF6DX6scYSeQXRrROTB1dSY4C4BgcxNythzjO70/F
kGvP88rsMYy1uF9XrMod8+w+2yKcddbPQ3AwALZwAkByz5d2jm48rUFn+oiS7l7QyTs+9pccxcxG
uKqA71mioFAqQycWGjg1Ed/lkTlfdQmlMxVsqXFa6V3UdxHeesHAio7Uvh7xoJMs466bRHWgUQTU
hA5FOHtWDeCY83hNMNs1SNQrqyX0XbsJD3mKBWkc8601tsk3XYg/XcrWwpGXJ1SrH9kUWOvS7OWq
YGJ2d3E/4sPP92NW2NS2afiQNXoVQAPdKoqnfsE/EC3678unQ+35uphDOrdtPh+bkFGFlYNjtAZ8
3X3ixteuHP+7BEb0JwwlZt0yzS8lY2s99t3GakbzyJkuZWaIPv05Nq4YgUVi0pvnVEOWWMlFW65j
h0iGfpOEk/+ghp/ewd4ThmyayTmHYPkCHA1Y8syYyfP7HTKcP9Ng16jGB95JifwNc2pJGRVfg6Tv
7KuqR3ebo+hBTUX2KSrblhiu+L8L0hOc3sslNP1i24wO/NDlpZvMe58hAk3jwqzPUM3Nd7td/Kkd
w7koh35OrtRtqOYOUAIwaJ3HPmEBRQakfMhPERLbi2OLD9ujYcgJWR4CDAz75z+LQ5fyzr3jynR3
maEwwiOnhBVUg7xrMqiSqTU/2rq3rv0osjXG2Gqr21kz2CZ822/j8fa8MJAdb4HL8mMg26LI4Rst
uK2rpS/2hJF+cqyJGVaGyBtN8zUtr30wthd+NcyhTeoDx/TFp+xStmy3rFkBLYln1SSLGZR0ne8L
3QNerRiNPhcyjyrtgJm+JrSyuLtVRy5EFZOZs6wIfueRpeXqt6SM0GFLAjYGC25tD8ff6yfxOow5
gFOVW7s8ttITAhesIbF/Fln5kprZR1Cp/tWIGBuD1KkISqRV/N9ubegexPJysgv78VIGt8RhXtM7
6e9aZncRzf4j0vMSbTimV6xGL95ytMMIEJ4nlrIVh0KGC1b3CcUY+l0e9xe/G+RG+bV/yCRSiYT9
nQXq8pTyO2zQqMWLQ0GUhaeXAyCjSkcOw6aNGh+b+HIHUjOv7IhaHazwhJZ3doAWOGKV0hvfh05D
mqLnHDMpmXPZvfziF7V1QqRMTGZaRjvXLmxAzGm4n7wlY1f34fuwozqGP3nOMXi/GZ18swmF+y66
xYrndcijEUi9uIiAGKzA4GCdKrZZqcO96Q070/XbbWqz7SaFRZPXaR+jj3fM7Fp3NyEWWjvIG19q
pqNrNwERI/wZ0iT9uk1rBHW4ATZJ2g8zvX8v24gTdOxZf+PJqsmHXMI/jOgQx+R2NI5JQtIgjPbw
/NJ15u5Q53pvPd39lv0gEcu7dD+oF+eucd4GwhIfZuyml0k56a5D2E4MEtsZPNH7jIAMDDw8FiyI
b2JYBW7Uv0VR178hZsfIFSTunk5r/2aELeY+/jIxaBKWk+l7TW2yqsL33ijKmwEubMZo4JMPWDRh
dVbljA8Gkz3Efl7CPXC2iikxcTOsGw3hY5t4wGreG119iXRPkCnR0Ps05S9clatMSODeCwur8XLF
xjbrI8D35P7cjsdA++eBQdHBmnvK3lqH3xt7OjgnlLzqd2MNFxsQ2Saxsn7nxXJpcEdKbIOUYLpi
pB/UWvk1JHLmvUXBvaktZ5XZBv1KxJpUBRCDCDTcQ22lMnU5piOg/usW9nsJIBK/7Fwci5rsZwSL
zqYgrhnbY3dJGU7fKZnmezIm2aWvmz+W/xMOUPFu9U6/cXIF82nZFZ/SoOelwilBag3i4P99Q4/R
wQiWJ8iIX1uW9V2uDWoxhDuRFRn7wQR1YEdFc63MJN9odKb3hg1nBUTW30ro8xsOD86BziB5fLav
v3buvDMqBG81T+WmlbZ9j5vqd5GOxsEml6Sdf0eE2f/GP7Irg2T+XtFUwUQUnRi435w2jb6NmXR2
iCK7je8p+LbLbUJj4mRF7l7Z5iMzm/yButP1GBeDwBQF2arywxnc+fq8WNJFkPf80ozmcqPBi2z4
mNXa68fwWvovbhO2pxIG32mW2Kl1fas7UdyquTW3/9pHMWetf5Iz0wC/EqJG2wqP4l8+j5EtRoQt
lXd5b/mbMwgt9iUKbqDYCHuGhknK1FyKxP1mFKp97ZlUUR6lxBxQkhlF8+7LhjDOoSVSoRsGDtdm
yCzQMN8du05OwL6De3/s6DUWgRPvjY5qkDqHCWEfH81JkJJeNQngW5m/1bJhikkD6GoERXrEogsr
NRJvUhFBD5Kr2Xdzm3/4SFo2ZlCT1oCz7AN1BgsMcunnKanpiVCmuThdIw/MAiOz7/D/80XI7xBe
Sm3UqiWL3v5iRKO+D8KdGLHC2E3S6WF4wU9vsh/cWzFqwpGNul8uHqyldRZBoepisldAobkwRt0R
IVLT/GTDxZBWV4Sf1LCkG+pZFBgr24nLj7mPQ3ANqViRHRTtgmkBkcXOa+kQeRj0PgCqOe0OHuxs
FBobtVSMkx9+o2j0V4FAq2g2XyqCfuMpu2h/ypADcUBMMVFYNWLiVJh7wI7Vhpo2WKs0aNYSlPrW
JhTpAY9oGDnLwUewo4AfG4RzmBWU71Ya3+eOgTCL1sAJdwoOsdJvk0jTfeOQazFavfeo6eE/WrEG
3lacIN2V68KllpmVtW+6Vj/qWZe0LA0J8ggKPlkCxgZS4J+aer5I1AaJYoFsLppvs0cUXsFHBdfD
Wle78Z2pmSZ56jto8kGr6JQJ1I7jMH5qEp4JBCy3VR/oM+LpfdSEybFBx89dzxykE9UyOHFBrAgw
DEUP66cZv2SRILQPsciZ3i2BJJgjV/bwNU1cMAFDo8+6t50dZvIPWdbTxRzbn10wedtnJp8CsKI6
gsP6toaTTawuSn228Sa/1xqnCkULh8py+mTTvocSToqfkKDimW179iNuwDnwCWoxeYIMgqcOOuqu
OZHQl7wvr88yJh0RNfqGhFjfAP40wJocxjmyLkwtDrWdmHvZjz8sL7q2tf3ihcR3JLDsCtw/D5AE
pNAM27Kz51vnUPjooi22rrKwr+TmcfTpyUx9NPJzIi8bMjDczTDs81Eay3FTnMLa2bXB4oiMGwdV
llds7BkYUV0hnqfghJCVsoMst/eZPuy+qnR8iDIkV9n0u7WC357Mz2k2hvtA0MPv4zjZcHxFrBba
Z6cOab1WUOEH9lU/ikk99qyXRpUEXA9hsHHQVm5VATZi6lgIeUz0tsmbYF1ldABbBL8vtvpem6rc
jeplJseoGRi8oI4pjw4oHTqm7pWpyBftZOA1kRTAhhfEVckPgoeqrWOiZZoH/0pcwj6nXn0PrXHk
0DIm5wFRDtYHdSYg4iQd4nRcwGMr0zeckwXvcBsyjFsPguBh1oKV79D2LmLcq2BSGOCWv+qI4I9p
ZpsKGfHkNA73ttkPV9RBX5ifkN9R2tG7k0MAwVGtPxu058aVE1V8IAxYrhMQqnZQ/0oW0RPt2RaT
9+TvdO28+RGKVYegxdK2KHEbWMa9x1B/iUHo+esIok52QRplDL2HbzHHya1lDD52WT6YRcuQmAET
rCAzJithXBJmznCT2nAA5pjIq0I69dMLxKL+mnWBfkiLvzHaAPWNTlwQAAO0NIkv5BI0O7u1FcJE
3wQ2T34Qp6A/SYm6eQkC0onVHMfe57cJh2wF9ac/xEzUQXgCKxrq4+gwibcLmmuejmyYGG4GUyp9
Q2Gy50BSnBso/JuEtCcUWMBROnEiXUKuInChtzkw6Rb75G4N4Q9XqeRltgAWTrR2gV3mf2aVROfU
dR+hDP8ym8BY3L1EJQYGqyyCb07srRrUA5vG8WIOFjaIcZbmXS/1b/TvElTre+DRBQtJbOOhquCn
4tYedrFLB9/31zPD7JUvIQ8JkZ6Fl6+kvtcCBkUtbDTbHU2gJ3uImlOdpipcBy6NushuT5gE0dvo
GbQIai+UwGhZQBHVbvDR+Ald0LraDx3h8dbyP0KuPK1L3/7hmPVibO3ODC8Vzu7MhiZHKEwM2WrK
fOwz5LqhonbdPYkfmOtI6to0FsEYVR5ZPOmUQCiZ+N3y5K/IAIRALxvIL/XGwGGzxzxBHs4KCMOL
LpruqgXZ8YFwX4PWSLc+ufeXQNxCvKXoFsdTUknvaHPLg92kjaLeQJciKUwwd7dteKK9SjS6y+gs
e2VU2wLTK785KmloUTv+seoB8BlQVTa9j41/2QJxVKSvZtSiQtMc4a1PFy+rBV7/NKuyQGWB275p
W5SDpC+tRDkNB6Hq9y50B3L9UnG2scAEOr8atv5duprYnnB0wCza2yaJxZ0ug0n3iEi7WQzkqDF8
XqsS7V5mmOcuwIHNpHHlqf7iOm7HNIdM0edFuDxsPVIqJv4PRBkodEnVCAMYopYiF6CC1rBlDH6u
3CDYImJYG0oEx3g0fmZdf+iAvVy6yf9j2gYFRJ2+kh5Z3Z8XxPqIMpg5ZpZZ3R2LZcfyqum83ELS
UN/ayXDvkV38RGal1/XkdGvHxMDjVMYveyiclXKq6GLmRIyYvb9Hv1vQESa7uCYuxrNq0h1qngPs
B2U4JBczS05NVhHqWbaKGg11gAkBuOMwiE33kQN/WgsJ6LgzS7V3Jc2CJ9hQOsPXFuIjpyv5NmKB
vwftBQ0tU+8ewkmqcPZpRt/dqMp9KVFYeR3FceW/yqBOz9Jnl/ZQFu2FRohHK/2DKZ0e4qMfROQ8
eWplT3l5MXVQXAS9ld4wtlEjrT1iTAOm5BnN5DVDG3fOKxW9pG5WAm7j2AJordsVlfqlRy/agoTg
PycZFHZ9Ye0SktOPfeRuQ7oY++UxfUr2OZLePKa+h0Sd7FJN175yP2k9lucyQSzZo5tZu8Lx7+gV
f+VpQqNObLVtuJiTXVYBKyIpp1u076InLkkgnkYDV+zADJgn5onXILZOThoml6qPCBDTvxhcRG/B
eH+qU9uOQrsq6VopZ+wIt9X3znXEFyEiom4xGb4K5b3JhCgDtE7b0M0ReTmIq3PP/JnZkXEqs+7E
YbvfzLIPtt1fDOvyPBB3geYcTtTCy1nljqx3wwLisRu8G0t+ORQxJLqCRdLJ3HKLuI6VspYEOji0
a2KsdbH0iUzQ0GtpWHyZ2Aj3EwTRzqink4mzhoPxPmo1EiBjGmm7owgeWjltK6chBjslu8ic+csI
/TkB8GI36uUOQmYF+jJEEpUXG+hTS3DMEj/EXbTT4ajPAbHEyLira4KeYYxKShAyGPbOYJhrR9Cf
bgiVX+l0yfQYFXa6qqVH+F5bQ/O1IPdPurZ93JB2yVR3PtVCQQSgjeiby/QWIoA7t6+Fn/BBWVi9
Y8xBu7DWKVYjklvi4Tayae6d3sB32VXgOfq8P/gVGZVZGGebOPa8/WhV3y2IlGfH9SraZuFLFrVf
I2POdmUeYqjoMYSfjD9eHYbnNvCQUaXoDDWU1A8VTx+e4iyekVFiT+7DxslPlcXiWgESnwQ6hzxF
dNWSqLwSJijG1Jp2w5ySHoYrTav0u9eZK4QS2zaGc+t29i9j7PmLz9VvjBzXadjJIUNcmfVym004
vQvpLRuDviVNr9HTkObChPmdcyfbnxJ/FTkHUPrEYpCM/yo5Gvsa51JmZ+5BtZqjYdpfSXDGKSJT
5NKuNoFm0bB0wqHYiNHxV6M5WfukMo+Yn9ShqLO/fGywGVmQb6zRG/Y9/K29W2aniS741eCw2GsQ
sdoskqPRC/hA4fRZef23NmmOHJD8W4pGFSVMeR568UVSwh912p2QkTrXfCquLlbyo/feMxRmKzYA
BOmXrOuAS0gtDhxJSVpV/4+j81puHMmC6BchArYAvBKGoBHlpW69INQOrmAL/uvncF46NtbMtkQQ
dStv5kn5Oux9pFnGv2Za5genqsKinysgBot7GBffjf02owt01KbQzm94BoYz/yUn1D3FoXznWc+y
2DGzQX8kM2o8cJWeKvWNFKCfXEnTXuP7ZtRZTuTbrnHZHbE8YPZfH3Tb4YH1euLArArkYNtHfcGV
6q/SjSohWBPZS9h7zXZD4veSZpxfOy9rLyZBCdS06nUe9u0Bpnkd9WZ+mBa8IvDyYHAO03IunHvc
rKcs0eVO35uLfXSB9R4w2ZHM10BcJMBjTumOGp8hPiBZTj9T/d75Y64t6yPB/d/egJ/7HPJ3AIWh
wES2g+JBlS6Lj3adkj51zixfYmdiNNExLuJXxAqiTCTqJdXjJV+Is1Hi6LlGGWX+wL4DFwm0Fgze
nDz48NP6rdUcM+FVQ65ZVXS4Fj9qbQJeli8g3jXqyBZTdhxnnbhAnnmsyY1jNm/FE18bpApE7lkr
bziID52zpC8LN3yY0Coc4H3cSin+2eU6/xCmSX26aRQPLONeinXCK0PN7uzCayVuqVOMBz61R/By
tt2h57l1jrqhKPxScFUwYDN9H7m9H30Ya+u670lDBdWNSID24E+Fe1h73FH9vHImvFptCcJiMcj/
NJNxSWeeDzVs2SMgeFJ2ItKznv7lvLqoZuFryPb+IGs8nxRjUpzpHIra0SDTpl8FlATgj3vkFqV+
Z1S9lRyiRvXVlB6op9UlTFie7YEmABMyJ9YUhiOpFu7ivo18wQ/mr/5EmbLbkmug8EkN1j/s2Qfb
EP3J0rO/ONa4kMoOJ3t1dQw1EGnAdeGCMztSAvOdSrxZLjAF9BU+Z+AsCBcjJF6Y33YgMyYE08m+
yFuZuJtMPliWEnpNp7IuhRe4rRtgbEkvRpsyEWM6D3LeAqd+xaipY37hHzsRzfH8yJJ4AlV6p5yo
8adv+6fV0SVyStEnaMcInUZBwgRKUQWEq8d8HxQ7W7ICwtGFvo+WdwXnoutjcLYdhTmMdu/D3VLk
dbl29VleMd1Vazzq1tVgK34rsZVrakSk3n1slR0igGJ+E+XGNIy4dVCOAJhH0mzSOZayyaNiDKrB
bBAwYFqQoZypJq5CwvYwq9Mc6qudOkfuPA/kDwwc73Q9aVIEC3JSAAWc1cWGFD735Ji3iTPDadrf
ojNj/pprMrFGO1iMZ1Fr8MwYU2udF694w2sBgQigLHIXUd+5kK9IDVMANmrGvLhVicXTdpMG6Xsi
8Zhfx+5KeGmLPQs9g92YEYnWfWe2sMLG4E6Vrh2ygpE/YJd49lGeIjkXLEZ24+qtoxZwDSPNy+r3
VdHtcXtWK2ll2fyBmdseGU5P//+DdX/VA8dwAaLm2csA/ePg2uVfW4zlQ9mXP0vXewK7ySO5ezjF
xsoLBrS2a2PzjJsvrk8xfSVJmZnZDXvJOnjcbEchkxWfr34vzPVp83rui+XRKgS15Pr2ux+P7LuH
eFJM0mj3IvF6gvZ8BXjs9gqoQ6aV+Jjyf3QIrkdt12asZwztGiaWEUXNseOpJJTC4faFVLldZJGe
WnYdheZeSO9vZ72m9hWnWuT1ZsJm3D1VnaHD5BHPE0fFNc34+C15s/usIOvKrrNri+Jk8UWrOn98
+P8P06JSuc7NhLeqsH0zKbgvBp2GE50dK/XsmfbIdyV9zDEJ+D98a7eiwceTMIo6MguzjhYdwa4j
0RLqst3YQuAJ3LzmLBxPHIm9P/syw5u3HWbhbxzxcxo2i5FAtxqwF0MJoDDdwPDH0K2qB01Q5MUv
44GGdZoWN3S8XEbs2+qHsmi1kNe6wkNGE+QqUADKvaD0vAXu77cN7s2UVqzChNBvFVR8Nw2JvwXU
7fSFGjAdZxuMzAjJOs1SKgU8/+8w0cKnCFsdfVjZ76yHpojqUAyN9xKq3bQIv+9PnEQhp98MYIhI
jLWyiSjqqTkSCjk4nWOe73fcBpLZkNHxkgp9QxDFIz7cryCmAD5Hav8HpbHkelno6Jnl4qYxfknL
fOezPuaEMM8zZQcEN+AFUK3XR3eqXNBAVNws6xD05HAuqeEPVLeYbWhI/c84KSf+n+9vn0C9/DXB
GMT5zm2V63rS+HD3Kap0bl0/3lSKuIZ5EHdGNiZ1zl3En2C414Su8y1q/PRCBH3jhbjOP5nMf9Ut
T5s3Ib5laH/BtvWA9G0PWxTvp6TqzgMOJMK7xU4JFeUplTtkybgSYHdRWtMDk+msbwR4M//YyLZB
fO0DLPwhl52d5Q25l4EzKyumKsIY8nsrMRNOQA3jVJlGAlekO5iSbRMmgztPxFuvXvupF3n/4FAf
FG9VibtpLrxHzcO1BWOlXvrsgpBYAnKkyivHycCYw2rxrI8ID8B4YllmU2zRUTK6CIYQFnq4K5t/
dQrexwR+IYnZhTrTrsy7Q8ex5fnXxqueMSytn3QhYNchDcviXhVg8fibUW+RcnYMuRuLTNKlAmcx
tA1m9m0mjlWU5HoB1uDJhqDQMmAMp0Wva2pReBkvyn+etSE/SeptoOTJeONICJQ2wSZFIGnK1Tvb
7JQWQcfFjNWVuAHKg0tgsanMi+elT2NWUxrrOaBKWb7WRrkf0m9CZxC+vYJa982KUoWsp2bB20vn
vsGloQopHN+31H2UZZcDluEu0lIlsBQPfk/Sgej6v7Jg3itxLumZsuHwzfqpbapvwyoJiP/5n66I
fqWRw2rfWcb8NqdCv95jMpDMQEiyZ3zw9jKLwLxmJ+GKo0ROP4+uetzEYscYFMaYE+1HbTOPsrX5
kbKtSei3ANVa1Vgk/Al9YiR/VrZctCa7hsbmwlXcQXbPZc4MW35uXjqcvRGISWU2D/WyY08D8XKE
L8ReT8cda4hV4z343rd1ev7/j83u9GCV3RI6RovLRyf8AJgNtcP2PfAb1NItmcuHslEz0ViXYigZ
1obykWhNiLrnvu1nqAZ3kPsyxAQW58n0HtbBAk6Bl31udeDWvv6lCkguNchsHL4k8We8wL6HnFjf
i+soBw/1HUVAW9X73kzfTW5/kvorOv2+gGlODeaBStve6wXnYNOPetxq9ReaT0a/IzagPfMgt7kq
zuz3wRndMLXysw/PldG8i2kHuKR1WoYWyWcClsurL8v+lLX9E8uX9y01uSnY6e90GbMDWUWcU6Ig
rOKrjJjX8DT1bXbEhHQqdqMMPALwWDTw+gKAQC+k648S8Iu76n8BB4YmgPznzNLBgwkRFRnVDvBH
Ir8XYV947cV9J4cCPOmnpvnD1arp6tAKC6DiPV/ultp53+n2zHn3+TvSsk7PI34GTA22jUbBP/zA
peEd9c49FTaRnrJ5rTMMuGArX6lNxuPnAJihWnyI/O25VMuE80l0cdmDF8GLCW/Fxx5Ljo0LN94z
Z8yfugyuNFbhQ13J9HXd2zyslvrD3+lQSmmtTNjt8zLHgsNBAIelzLEjCJIhRdfQ0N4CW6lRZFRa
R4pMSoh/ORKetA6pWv1ztQ/ixaAF2iap0GIxUcyFNpnZNu9PPMpBlbEZ0PbJIOuguWf3+v/7jfuu
ACxZTeFqUzc0AQFbZzi+87gxkE7zIR/RFr077Btzyf3YzRIsZyMn7t/Ra/+5qgSyxfI1lIslWBow
PMgaQxyBt4su9lcd4epYMogCMw8az+5ZPGuR7MdPj2LkCViJrewXS0DGqAuXvTXJUQwE29nRDQo0
SouZTvgNuhgXSKfo+ngkyUKMdPua3bqIFQvvjiENxegNs3R1Gc3svqGpP/p62tmC8eukG0sLC8kF
REeKEkPhM0Btj5A/uLbUM+Emjnd/KyCaWO7LQNoo6rHlytHYcGUz1xIIftswPzCej8MNGW6IjZE+
gu3+VVscsuztyP6QWuZq9sqT7NVTzjQf7/72Sv4efw8qRadxhSPaAWeArqJGp6Rtw+Fl8fy14LCg
7L9hdA64ZotocygeovT2oV73Iinn06w1F27x2wUlz943QXESkEz7ro5L6DuiSn8oGhLOm80oWDRM
+bS6TU/o0LsEX53vFkvLBX6ISwfxOKSHseIuBWU/jyWE74OdpR9Dznu1gjVVYoVtyeBdeVHhZlTe
dc6xrIwTVZIswY4Kq/X5ji8Y5zgj3cktmgz1Smd6umhBoxFwz7rxWGDXs4zbOEAg8Vm/+hu1NK1/
sNL1o+0pd8H68zBaw1c/Lyc5zmjbII5ia+JngQ/h2zV5le0NozPKIL3uB0NPUFb/5i4sKctBUbOc
GqdBjgYj/DEuxc1nRE1603y0m7G933BD9inPoFmdQ+Xv9kOPXqMK42dJ3U/ugthcN8bgzFKHjYsd
N/I7qopumki3uM0QBTnboduBMtDlEzdohkRuCHHaKb4Ynk8WzdETyqkecNGYD5NR00ZKEnqzqmO6
ozp0FR3Qw53ibw8/bewm2P1bVAOvWE8cyYeV9f7TKvgkmJE7FhLzr1kz/EBDCI04eeB9d1Oy2cZb
5gODzEf9D0xsboWFffakQKN5VDZj++BU7zRZZ4DDWtaDRfLTup+M2gJorPDkcbI/RibG2C77MXJ7
bWbqppS0WAFkOK2m4Xbz6gTv3kLXzYcjtDneJo0CXmtky27/sQb7FyYk72xyZ39YR+ZvH82sgahh
FuN3ZdNeTmUDy7j1oLoCZyOX1mu0DMtlMRvj7BXGq9/n3UXDFQr6JPdjY0vPBnQf3gkwzauUmH9h
XRm7/6YC5dLN6z/OTIG2LVHlSJdeRL09ByAy/nr0fR+qHBlj5IoPxrZiYp+QFHOoKzT/ak2nIlsn
SLmw8DFaggiSxoOBmmt8JJ8T1++DAGx0TtnLX4HWvxK1o0Aip1UnH9773L+ZtGg3StfONrGB2Egn
Dar3ea2UjIZi/zWieLcLgsNQslgyMyy6kzbSYw2ye0CnoOmh/VPsEPIpt+94jorq6BG8Ijd375Ae
X0cgakejQJcp2iE/zlquOHW0BYAE8oOxz+PRtfIJgljuHQwDnJlgR7HMtCN7tWTj4HvUrghWX/Oo
/5JjwSJgSUmGCCOo8uJXp/cvavGeXelkMZDRf/iYf1clrn6WHSNVHADeunu0RpZrCOExWpraYghY
YA5h0b+LsAPniNiNDt0doNGs/Eth6smeb+gtGJf5qe8t2bwHZrOyI/oSWXtmW3sadJ/9l6PxzDHN
Op1OP4/HY0EImPyos2mhUZn8crFLZ8qhJRIAPp7RKcph0RpLbZy7jQOZWm7dGUFyO9hz4GBVTMnz
Z57P/zTBM1m6Ok5Wyzj2KcQNIeannkKBELWLighr/gvVnzLpDQtrv/2rHdGepsn6xwO+J8DVWcNa
6G+l5o0RDEUeeD4O6PxjNLg9KHJHVLe1Z9c2aKTUXda1ee8elngRyrhKlUEyby6WQWMg8ET4LIvz
eyQSQFXifuHVy/WscB9klX4L97S1Az+KzDnUJ2g2hJMwmXZ8XOoXygumCk/bQ68weYkKcRoYjpJ6
Ev6rwQZGTDdJWXiQrYR5a+fT0YuM8mqKPYpsp+0TfjzSCN5IFNNDj4D2dge1mt+uN75JyjrYminO
/fYbCea6beI2OUgxLViBY5a3vzK16vC0zceOb5w5aBQTOe59kKqyq5h5WYFadj7oEHsrDOJEDdde
XpMGQzGXmxDsyynfFCVEXivhAG+AefuV9bDHFq4cJN/wK9vh4gKfBLFIR76zrKSY0Er7tKEmqnte
jXOqgRJqmjdLr6DfbTqt2Q43JD9da5I6PuQGolBM/rBWq4/BNThwVvUmaeeLpgYLzuD/Kvy9jDs6
iyA3PLh42IKuH77YKbBzTusTPzMjnS9jV+DKclhLHIoh/1B6+8Miyhng5u/jlAGAQrn1xImpzzHA
eCAeW5IOcNE8iUSMq4Z96dqEI7aIQzvPvyWk2ajQ6RuqnHE9GIUtHr3mBWd12EzNeJhtGqEU/QxU
P0Z0Yv7G2vzZCzOZe+O4dWBMdYurBd7ry1oGE2Sxq8JQNQglL/i/j5k18GIv4dBZEudBdR+EFCxS
DYST1LNjpa3fWq5ztBqAtEFwQwDWWMsom4CxkdPZVxb8dKnzizO/PfiSI7ueh2SpKJtY5FkC9A9N
g0WBVl1NK/105JaHEzD+wNdyPhlBLdqirMQGLrQPlsPZS09C6WZz5PEI4fYpZEheOibb7lxNKt7Q
8J3Ttqs4r50fbKDrCyncz9nmndJUdRF1lb6EJcA02ZlrvBfTT52QDML5T+k4GIoqG5JuLu1w9EYY
MV2Xn8cKgEDKgcm7k5Q/60OakorlmZRh0DdF+Q5Vz016blWMCm7S7RYFXcpWoZk5j5kfbT60tdEX
LCAB5/mOwOY0FUw+A3V7AyPtszXfOy1MIKD6V4NHx9zTcJlI+qS5/BpMJJY9z26psqokb/Q/GQyo
qLHKGr1e9uc+267+imezSzMqYI0lvlsjCrHgbdxUGZiGBfmxHqMZm9epc42z7ZDkFTampREr5hQ2
hSXB7pnMwcysW90/0tI8Uki71RHVLPtdRNBfGy/7mJgHJ/C+zymoHcq56G/xPCD54IgRI7pE28w9
1LMUVXYwptNau28ytc+lMdHbY29fuTH93vUUtHpi8EqBkvOXHSAL9KJ9bkuGG/awyQJA8RcZyQMD
6me2Lt6vhlVqb84UfIz2W836Lp5mR53dHcPkbEAq6qb08W5gitoaI3SPAhrxsr+kXmHF/mSPL3rO
2GWkgUs/bIw79hv7JfC/xpYUEa3eb8X4R25Ipm327NQZHVxwd6J9QGQ2IGOYC8rcOhnmI1QxQFh+
YGig31aEh2BY2Lis3k4SgfQjazOtPNXGgjVgOraz0cVwCD96HdZ5N5RBb6XpxaSwh6mJCtM5TZxu
+B4M6JyDJx5bEhyoOdVhRDR5XHY8pwtGCx9v5dWEowC7yGKTJPCoOjoOA1eYtKQOBXynmcoHq3l2
l/q1bfZ/hM+51W7yu1hnTE7WK39KR77kzuYct6lbEBjx4k2N1zzOkr3TsNyZ+QdOhPJ9RCsOctuv
KVla37F941P0EDjJUXCzSd2RS5n1x3XY+kwOiqGTVuu5FhqNdwObX+OEOR56w0VHYgxAAvxTdlYG
c/7/iDe6QU2SgODvR91lT5YjtQA4fphW3n5MZ2wjhqVl8Srx6Ddp+5tKZDNgePz2PBN7ey9+LCs4
wxyXUpHeiUrk1Yaai/TebM1j+tK5Qh3N2ho+cjXf0q0ZfnBEZTfnxdgKKHYuGzAcPH2Ie/hpWe9/
J0DCB7uojeMue1oyt+qXMVD4ghIyxGM+D4euNnU2N/YUsP68N3s428V1qbzRcdTQr13AV9H7G/i2
Ix2iY7AQFQ2NofZfPQrbjrXmYh8gQbgy9j/0kt8w0inLOv8m6vLNdOsnGjrkiVvMhWLYqzfa5WFn
v8aLkItLSmGExLq8WbzVd6U+tN7rvse6+FUt9qn3dvU0EOo2s51MKUyro2bzQrdbOZMjIoo7Vdmh
sjKghAuJZWozz3hQ5sueuq+GOQ5Jjqp7NB0jvSxLpVEBcwfqyjXYJW5xE2gmADCfnWzTU+Sx2Ie6
bJ4ahXjIMJ4CLRdlPK30o4nZwASgc4v1mwnumTPw2p0GwP+7BIPXVsnWlujlJZNz0VZ0GaO2e7Mb
LWv1uG3mSPSqeRla0LH0RoVTl1kvJNwu2oLq6bPCfEj7ARM+CFdyqiXU+Kb5XO/fxl37g78gFgSs
0fTYLaX4XwqoMnXKxpgoa8i6MNRtjLsk71mGe1v9rLFzsO/TBInVFpnfDkhGod07zW3TL+ABJEIX
iaqlpyyGVsQmFDuB/YEPevS0A+6C5jr7JWSu5tnM+w3k3/S6qxaLp7Y/433bgdPmzmltSAXwAHGq
VKym1wIO8XhZDOqS8Zavr4Ocf+fDq59hHSsUD6Db9w2IxKZ425cPMgXcZsrZvBZTONZl/ipNmTSi
HyJEg+nYjbBXNUfeOpxrxjZ9KLUPJOqAne2LddLVfiUD3POeYmqjAFY7Ngil7G3FT0LkW7Jp/MXY
Yzxu3f4pUnWepuWr3PZ3s/YfrNGcnqAAGAcyF/92KLBXUOzPFkSQxLIpktg5kDdeMfHa0w+iT3Ay
xYhOJF2+vC4RLX/Mr6MAe5+ZSxV1FoEaLhI24aAT/UdYbCuxwaOGbU2KDf8p8VJ3ZgNADfpIu0O+
dghbg/yiRZ7Q/uwAM9fwBJPXCNedbbmtcDgWLK9xz62nmXUOzBmdHmqd1geNY0ybvMNqCfssgFcl
ppTUJQl+lZa+tJey2F9ZQuB8YhK/tTo/w87LuTSK/uQRhIlHMmFB70KV9IzyickIwhJ3D73BAriL
iXYF3pSiqodHLugN7noWA505nc16Xm8Iqf/mfr6p1QLqp00PQ9P9m+GGfWiDi+jFgbSufZWYpotT
lpQv6+l0P0gottVG2EPmTCvwvY89+Pnnxf5LMzgzqvW2DZr30+60ZIy8rMQN1kB+8tu5PXKVRkPS
OMFEJfnUpu2Ys+uJnGp0D5YvEKXJ5S3+Qk4574Pm8//uw80rI1/tGLwlaT6MR/ztJkV3yrR6XmCO
Seq7UF4hiE/GtrzN46NlV0swrxRVtDWIj6n7J9BlAgJAIZYQxgjImDuEKGRga3rktnLzapsYsHfn
9Ow7HQ5mccAZ2R7qWTnn3ClfCy/rYANjkDWpTzpUNH1u6ma0tR8xeo6BPuAu293FjR3JrZ9IUcgq
f4kc1z47E9xrtTg+9PnulFn/TMzynN9WGfqoG5dxa7ewM3o0TRPdp11AaViCfJy204VnNpl4WAyP
R2slWqB6YDt6OrPEnsrIYO5uCofd2CZViGMEapjOBE86dirT2yh4JPd6WRLsIBXPO/qHsxTxbi81
Tp9qe7x3eyfDjLE5I4MgWLkfQB1kodnxr0aDm09ewrAaUoYRrA/0rxhLdYRRdNHAqx1MOtdRYkeC
dvqOUj+S5F3qwKv0T4ARdVwp74bgiyUeoy+LtNRJqIuy4kmuXNnGnDv00kCxtRN/qvRop8As/ONi
irJQbT9d7tTBImr4ag4Do7dSlDH+WBx+aG2tXyF+EZRrN/Zq2wpNufpZz7pHRsg65I45n1pe4++l
2RLg1/4NrkkHUEXSbFfSjzP4Z5SzvsgWjsbi1P1huzM1sfGY5YuwWYoB49vLvcUebdHJV5X/lsm4
OathhYi4PS/YklV3S0hiY48a0Le2hHdR6NjnGEsaY7t0ozj6iz9dFMHCoNONpG+74WgS9OP3qT49
bVjZXjDFLS6N083IRWPMxsjhrhxIQLMkqwhL6DYdMzlxDQuwlKHiJW2ySFP3AMDWXbjg5kE78RHB
OMAK4qMw9bRS0oLBvw9G7gQCDskh21wuaAjSLjIUC14tGLQewQtnicuMNDcUQeZF7598D9KQtPwj
lj0M9EZYYnS8OgJbum4ivarJhOtr4IRY5y9A7demeMXQfrCb4feq8dW0SYgbPS0ilKCiBPT1NcOr
LApq4rTfuuivQ29SXgJU4rC6NhUBw8KLRv70Bm6bjQ2yE8rDr8oqxbvGPESixMsBxJYZM3HnOxPp
dUJ+eE4kBW0HY+ZLJncFCRvHMV+FQ91Uv/mFsgw3BrozeDVk1S5PDmxD5rPO4hW50Vjj4LsKKvSz
wCup8tIZlwqL9TDrZTuyez7cYSRr4u4MESRZfmKXdwKj0thJMlfbVkW3Sg3ferEJrnr7T0BX35QE
qqQxVR1tiSb4OAR+89IC8JJrcYbZAi+Y257mbr+ijOv4GHiJGwVlKxRM8EitGGzRMF4FT/ta0uk2
jeldIglJJ6hb7ZK4n2DxSSwQTd1Qh2fh0Rem+uqXDYO/GqrYbXfsPzh9F77YweK1FHbNPlg2hzDx
rsSNLuTyiXIkUP9YrPgT5ze/R6wfy4Ed9zvpOV4NHS8Kk9T8wXZ1PN1c1XUhNqArK44BvJVcDf3I
2IQfjj3fYrdAaRy7PGFhT9poLs/FbgNB9ZWCHpclCkr0jX/61eOqZ8r7WLGO30ZtPzM/iuNej0uU
W2Md8N1B7zJvq6eAKlvZHpi1/Urgkl/50hmhK97zbqgghTj/mC+gXgAMOoKw5iu/oHdDkON3yvWw
4WTQ+I8o7X32N9OC4pLhZSJMG0JCMCyXrjiKuQgMkHYizJCbJheP2UhqDv/jzhs1rWiWp4Mx6TOO
4ep5mzn9/RVoIaZpoa1btK53ywVup6BlBlPNCg3abl+sBn933eyJy+vSZQhOaHCus3q6Qbg9sY/3
6Cn3APlu+9Wr7ox5rfxqhulX0wvi6/kGNpODEyHaKq+Y/A6GI8VpJ4rsmijxmm586bP7i/4jh829
YppACE675s2u1wq4UvVFGEwFkLYeNzS1syA2wqqa5uD8JlgksRNav72hf65lHnlLp35mwvvL0YsO
l9Lv2HNR/P8W76M2poBzt9J0oamRc/B6Uv6w4Y661aIpeiq0fDQ3jBDMhUrRu9sM3oELOsVceNXQ
WbUnwzeSNNf/DcjZse/gNHNq7omL3TP/7xYpfWUF1H4njjPCEGzy9II7rI3HdvqrLbUedysT9dS0
35r5XtSL+2Lcn0IpqWaawLa2LC5TmtkYrOYDHmvUSF0yWs5lSKE1tSHuesKeI68cuIi3ZpOU3Th+
AuEGDO1+SnN2nxsyjvf6qWL8LAYiiHNdfVrWfDNRBQ/GCNVek7wRW+tgotfH2Sx/YRjK41VB0xiV
jgm+659dgvSgYO2XEjfeoXP7CSVph6JmhMieNhNOuwdrRkt8vc0e6fv6D7IfJTEM8yEgPPqDRF4f
RQ/7aEZ59nbPDoppSEPIzHhrhhqmf8FVMq/xGtbjT42oE82QoDfkvbtpnTMKR3sUvKbuRCAck2ut
8OnhzmuLauId8M32EyDc/W6yzfifxRs6PbcGU9HhV2Hv2PkeslSMXaRiOAX1+1gNuM0rlsgtt/Jy
eSswB0Sy5vZtzn88iMkP/qp+6WzAwm2TRO62tjr0TikfSPnklnupTXh6gwNIfMPTp+2SvWCdv41t
SV9hamUHN5sILmCsdj2tTnKbdcFK7Ak9rcfunR21Lq8Pbl17BIq60HNo6Z6xEYx0qBwHLemryuYX
pGeXvLKP2PJPO1ci/gdOGpil5B4O2D3ixZ9T3QEzqnA6DG1rldhwoyJwPUFVpP4tV97R3dqVwxQP
AegpdXZ4FAnSTbhRSd5jqza5oocud6hQy8pzPeqfLnnoHyvUojJFEJapgO6xCRqGGuu4++XKwdo+
sQOqIhnYMKgO/oSLxJy1WzflP8eOOwai/xSq1YGEo5YfCvD/gYvea1qeiCs+CHyugbPE05TywjW5
uGCHwNRSwWCqvCkqNHhGtanAL4lWxV4KpazpJMb9bkWqTp8EVWdwSL0x7sfxzzKUR9vznkiB04Iw
8IewQNGXi/OMjzHe+8lLmK/CrKmdC8kVrmlyeuHMIq1gPTdG/p0P6t0Tqr3NYv0zZZl/GuzmI3WB
muP+e5XbkBBQvgJG0ZijfZztojuOaqNkeZV/xrvUkvXIr2a9fzaebkarrxEiuseY93lHImbtbe01
vZi4QG5Tbp8UnunjboHzHzr3sBNLiGWmB6nFRFl2GIMXKa49G5+CpjQshV6a9DqA3HbkludDrva1
uLNm+2XEaD5DZ2EUaBIrM87usiLwdhhHVrraAlIi350L5BXHlL5jjyQmhUZAIBpH8PRKtSrTM46b
EPS9jjY8lxet5NtVFris6+11sDNAJKv+BmfnlS+ExGBDUr43QfiMhQXlF/5P4DiNiiTJZtoR/Vd9
J7wzoIrRZWB6mhsTYrbf0zz/mNROe7Y925RU4bon2y7R3DAoAw2shf6td/Vts6A2ta2WuLWkJ7O3
A8vctEMxjrSZudaFVmGqF3HKcN3FlcE26bGeXQzSJJhHBX+hawlbYnW3w9KlCbWk9owdoAnsNSbT
yrzhRyXJ55Ozqt96Nz8ybcvHoll/7IDjou2TfL2VmK5dMQPpN09Xc4jpcUu4DnFQj5CecYySqFKo
lwjKTu4lgxD8/+BRg0ppHEsBsAEtzWHfS8iBNjYXEK5n7qz9ysWPWzjjxDYoWqg2fC+DXhrJysWf
iCuYF23B4ekYErYa9M6tXnmHsP4a/ZxDaRoexrZ+MpXXA2XK33n9FhEwqPVRuUBQgV0FPaa3B1YG
aTSrHO8mXFXWCT+4Rrz5Un/VdR7bzXYBUhGGD5bRd448eqA65QYkD8EtVzlzuMtyx5/UbxZT6veu
jPPiulfDcPTPXqP9TQDC0zFT9KDRrUk+pakLVXvKY3tWP2aTNy1T6smw2dTWukCIKeAoTZOi8qCC
ZE4u6GvUlh+Fs81BOtqPXNQRaPwQznCBlt0/FSZOac+000i3+auktpdiefA/auWnCac93B2DFwNE
OTo3Ug59vI1RY5Zj7GKJnZQGaOGewkhHZr/dcmDA7ukxdZ781v27UvVycAd+R6JHuNta/0eBqhlb
+JQqg5G9BzZhEiTHM5KMAzcGIPHUMJSvZCzeey7yx3LdFy6ftwLOacxlLQfY7cEK6x3GiZw7x8iN
AHj9Rzm2371FIAdR7XvAjBXAorZCm7rfoKjTp/8YO6/lypEsy/5KWT0PbAA4hGNseh6ulryXKkjG
C4whEloLB/D1s4DMrujMaqvqh4QBl0wGCeFwP2fvtSPJbKP3WFJ0UbsqWwUviSWyFWQGBU3zxWk9
sBO0Vze2an54RfOdbwaRX7EmSTPtOIOItV7CWfGJoC/D4tEtKiCzfW0eOqZcLLod+o9Wd3YpzjeW
jQvQBKZBj+xRYrfSEONCs0TJWc85BH74AWxErpG6hkcf4J/ufsRksYE5xoj6BU5/vm0J/10TZsT6
PfjmqCy4CIWOT2aMzy/N5NC2y5ikqFY/ALz5jiUQt4rTnMrivVL5R2Q7NVOk6o2e2aUThDxp9kUI
8M1F5D5R9xrXllHvKhnzG7jlOo1bWt+0o3tQHDlGpL1Phu8Rt7S3CnMs0lKkn9wHc/yX/Rsqp0Fl
G1cHE0HDq9na5Qh9b0jIYBzt8tkSzXn+zxcodpHRvdYS/kdAvFYKfVqr66umd8+eZ4xrmFPOrk6V
tiql+cBap7jldk2obOqc6dgWRxhb9DmRpuSKvoCu8mDTlEO57mzH2aHdDHdl+G7yL4+t+Y6TDlWZ
BrO6zdwbcUAUvmsst3GFZCfueuekZfQbGiM/2QNNW/zQWxUi/fIybB9zHXcM23Opmicl/Hej9Rh8
CBbaJaK1N8rvT6BHvqoCKrvThM2OVdxDr0OeVphkDVmsM5FgMxwVba4E3DT33S2sip2ItXtb2DW+
DOa5cKdY3SV7hHTRXpXWA1aabGsI+r3ViPLI7IAYGPhuHZf8YqnZj+5wB3RCSblAQlf24Xckdg24
a/vZMTRcFKHBzDZJHrBSqXUHUA1bU2V9JxloPjvRb2HQMh70zLZNyIxUVlOauTE68uYrdqKPumkp
gusNyk+SPKcWGnzhEclruGLXI/FWjTwQ16MOXmOQsujENFZlz9Ca+/56KjV7bR0mM/voqYRIlyVg
bqo39FukUjAzXRWeJBtwjB/GafaQ5pdkQD1WNe7KBf4AzwFgdpoivJ9Gbx9mPfPy2MHeA0n8RL4N
XehRtRtdQz9mNcZBIihety5xEy2zZ0BI04aahLV10YtCBtO+lEiDoabCouRusFZw7GkA0kVoKgjK
NNs8UYh91lTRCW7IumL6kzQReO40mLZkvssL3mxMstJ0NqFPuoppBdsgNs8pMrjc7V1sEWjI8fhl
tjoNmRUwL4enW1EC1+ou2rDg+6g1wjUo4ITruO3S/Ui/Z2X2AGQYUxgiTdaEEhjofpoKbM9kpDRm
gQPTz5g+B8NHlIJ94ZF79eL0HCdIxkpfXxGIsrPwv1IGApYx1PmV2DhKd5BImylbk3mCriK0WO/1
W3vwFbM5FAFlDl9B8+55l+TbqvMQbnyxo0DfzFZK5LMsyshfd/s22lApViq2dnE4vfutoqQ/yE+y
3Z6zsp0OtLlJeHabZOc09rH1VHOQ2fBjrLp7ZDzhjQDMlw0v1TDgUMUri0KIdOm00vZZ6/Nimohy
N52LsAsap3M6cFsz6BDPVq7wblGcbbvPRKC8bEaPoittIYs/fSbXce51X9vQnvkhjYJbDqNgzfJF
4iY/AShDYcoLnHuVebhwSFbNUSXPAssx3jdUnlfSA5Bulz/1yP7e9dVLhZxnHesXdzSqA/xKuHAv
FZ3p+Vdisuf233uaQlvqINhcsR0wgmdvlhGn1FmiYY/a71yEeF0VSV6ESoKVLWgC9JAvYRz/ENr3
MT8HdoyoOJHbulevksTUfWrsRqwHzPcDZigdJyaykJjYjrhbs9uJmhZueC4w4ji3RdGwijBXEY8K
UCrX4w10oOLsT/ILFYLg6AnygmwhSZ8O7Q2CmJ+k0j10oEYoP0fjJhvU52gMv2UOxnJYUSAZvTXu
MQ+HKCUmSedEGhUWCW2A1d/whqR9cjAGAuPR64WreaJCrtj0o5JzWmqD1qalvN25v+W999o0BFVR
hATi24F9E03oUvoOTjIs3FNpI/girHGVuw3GqEDLTqDGgaOG9xq2VBZJeo7Ab2hpOa8Gt94qNHyW
kr2FYjAwHvscWWJGk0I0othngXqHWIMGx+YVnIT6tNaFA7uziNQZoXRLC8o9G8B3uS5b9F6861tJ
OKOjYxotdSJDIIEU27nBeELix3TNX/sZvIZISRIiiONYYbiLDllsNEcSsmFtroE70MgAmIsfKHnP
4ozyZxh8KaYs2EfTB3kj/Ya1aLfRy52h3IZ/F9FaJK5WpZ5rw/MJgG42Y1881p2pE5fEDdeW7jup
C9SyQSm7LqIjCW5wIh65SdKrmcAIMTrkakqX8QwXdjaYjJGudkV5gFlHF8IFHCV6yrtA50KiHylL
Y+milVJsPRunDMrHVYqcLRikoIRt7OhUZhQ9M23rsADk6famDdR55JXERrOkaniDY/ZrN7e2Q1Wt
Bx7V/LK6QTqFeNnXuyIQXyySB5P8Oy4Um+pm1m0mAGehsPeTTiyqrHjp6PsESfRmVCUF3ARmcvtb
anZ0IZH9jGj+NoKOFatJRfKi86b5OcRxk6lo931IX1xXc48Bacvrvh2aUzRSkKbkvg5l7m0zKAz7
LgzxJY0c6n7zIwyDEQW7GtZlIYDuRFtPwlr2U/EdmfJhJGcoaMluIBF2Cy2/p6JmyhW1USe+FvAn
h0qwoh5sh0qQzUt34M2iG+lLEXU7bfitN/3DYITWiebNqaUU1BpUw1TtbOsmz04Grnn8NazFJKIy
N/YP/UjSrHekKhHeEFX/yIeqW2kVkxdCA644WJ56yBZnbGokxkzXGi7ivrfJCqsmY6C3nO0E4hFl
MVrZZTebp5Jp7XRIj4JhTh8bkh/SoRFXT7nzFmn2a10LfTP44Rt18a8mIzWCx1MfEloI3paKT+v+
GEd1MSaCOm34vzbqZGyIQERi6vl2S9NP8ODiyKMsp1OsMTomYlBz+iHt53fEgbygE0s+pEbYqUZX
fIDsYfELJdEJeVWzos83k4ihYgkyB6eeRlZBBpyVPEx9rW8TDYFaUjnr0emvXv+mW3AQgTgFG8kS
wJvgZUw91eM0JjTX/0RcxfQ4IafdyT6U6d3rrCJ9Wdc8HOfqQjGHBaO+QSiER98HmEGS5bbVqZQ3
obUL+STM++DqT4/EafsHbSD6wBvjLWlQFLpD+YGD4rOsXPNGGOddpf4Pa+D1FEVqTlt658LhixHV
uEX48M3K8Ppo3IloJtLyRrIZepoudzkvr79THHWkhUiYDtJ5rhr53AlrOIj6wxmzdj11Hq238mfY
V/ikNY1KkFZvBVp0eGAuIdY6QwrauGYLjahemdBGSFeuv+XcAtxWPBNMLFniad73rmR97VPQ1vtM
f1QsMWwKKCsy3sKtbSCf7Kl8bNyCcVQF2QMSWR8bfPMqfgap3+49iVBrmEYUz8E+jcUl6f19bPGn
siyO1hQH4i0vy37d4oj1M5f0c+KLNmmKQtYwvyK2pXcdREBpE28FAAGMIEL6uy4AsgxwaavcO9sk
E6972PXrwL5KMyM7V9yKtu7XlaQq28Lj2UR2l1K0RPhqlFq8n+A2IIE0Ptuors8OwvozaOWfVqzO
BDIvzTCHBTauEeRgxUYD4GB7ICO0OsZwNYvLmRztBdgyY2qeUysjkwKjdDZEj7GX47KC7BdauKy0
svsMZMCTTsGAyb976SPQRZ5Gv8AJLNh1ogSXFPFmQile1SdQFHtjIO0pmEilmlCesqxhEVNVR3rP
zVFJqdbwL3kPVnZ9MmTJ9L1LbsyKjQteP+OSAMCCZDNcQ2uugQ3+mxYUGXZE+1GLo7u2VIL0OXCL
zhSOJ+3se+GXKs30S0WVYWVx/+hlemi6+DrYTUT7mGys2XzAVAYsPxIVw0UAqse4Xxji5LYJwdQm
KXQEd06vKFh5mKPp70o8s2g966T03zzE2hPVckq+AzqTvqMDTvpfLZPXOlAtXRaaJ26nOAlNH56b
iTo54p521ZhRuqe62O10UL5WmLpnUqJIvcuPXjUHH4voa+nMJCmgzgXZP7XE2BEQ0ew73hcrvKlR
53yYoUGhsnqCpX2oGroxQiOPkNTFaAs/vttS201udol+HDkM3STy0Gi0Cfkiug+sM92mUkwKWQwB
ChmKNe07wZMi4SUwJ9ZVl1Nlv5bk+HV9fEksXZzN4Vsbi+rc1ZNPxzW19iUwo52h0fSWJNnmyS2n
Tw34OCY5gyIXRiNmz29G6jQXN0OmBCkDN9rsxW+KLRgEPOOxOMu6KE9k+W7SSQ0bMGZgpWUHspCF
LMsTg27t+MRvMm2MksE/pjWt59oFWQse2YAyZpM+RDSssPngl4d0jwdWVM/Aya8DQTgi6voXRAaP
PC0WBTrWYPQWv7WONV0CLzt3VlOepad/81tBh9dwAFkSWZvnzIhqS4Xbng7rGr795yhB0eXksq7K
Mel3jK0M3MS0azKU67LRKFAP0Vf6UKgp3OySioxSXZ3tM4N4lsrk9y4aV5CwvFIjSZNunD1M+RDv
2ilAHcTVCEJ4wQTQbwewEbu6QI9uhiYN8/Lb4JT1NcHhmNJY3OBu1lZFOh09pkyU8acfzVj6B+GO
amOKiLofWI4kB48TgP42s+Y9yOrPoTRA8mBLZsL6c1IzTLHi+mdO/uHazOLMVC9Py140y0VdjfXQ
OHJzVMAkTl3NbCsGxZdb6x78zIqMp+IERzU/4eT9Y+8vn/06XL5v2Yg5XYKEq4cmI4aOVyldvxgv
gEixRAczQDDtEhS1JMCZRTWeihnmlEjxvaJrv+kkXrYWZyFzCDbNPGb8OvzLZ2aLvUoGkpsOOAqd
sQFHABJk/h3it8k+oBfL+xMS+Mx9+rXR85wT8Y/PksAsTn/5bPnq/+Az+x8/5dfP+2//NxygPP0v
osBxUcNg6pooPy0bDOb88q1W/XHMuhwUs9vyYTYeJuGZx26c8tPyHS66moRiyX8eo9ok2zoMYRs3
bXGK5j8FqkhxSqIam+zy4a9Ng/j/YNVM8DS9PvkzKMWyKDWtHU93dngtH0JDNJRBUPEue782f/ms
RvpNtyY+2s1YnUyWits+1L+oAK9aPV+5Ze/XZvmMYiAlbst+w4LQnhIKzyyPIUTOtx92uj82y+Fy
y5lBEFKL+vOXl2/89T3L4TAHmcyOvII1p5nsbY9ugQaLlWT7Pv/9Jg7nO3k5XDb/5cu/PvzL9yy3
96+vLnvLtwwxEfSygpYSOXWX3pZ7ezntpdP89EeDLHCrxsD7j01bzijJsirQHRX+SJ0ZfoXZW+Vp
2UOexFppmj/8ffcvXzfnO/bXt8sElz/gbWbrMwVK07lotJK5cvPhr89GdzblLcel3sKAWKBR1VC9
lC1UKVXSCqiwK84DwzImLHu/Npbb4ZhejvvJ4zdcdpchxJ5HlG4aMJVb5mMkzOo0uVjJ4v7ZyC1j
2i4nankYl/NGjpmZHbi3T6WaKXX/+EXDsixAiWK9PWH+Wm7yX5vlRlfz3e5JVi6mRAiY0mPMqEfr
6AFqL6XKxLMu5+u87OWm9YVcdknp08hO7jwajGIABrIc49J2/9hdjv2I//n3/2/+9uVw+cKySVIS
+SITVfXyYOlSlNPvu2VLdArdTp60X8/cchi6RIv/8RW9+M/d5RmE0Lvxkf0Tb81qAf7KAxIsex9j
VE7qfBtS7Dy1nVHBJCJyrDT7M3k/PNlhqhM7HI6nZVPHjJq/DlHUfq2BT2yZEBLfjpgPg4iarejq
ZM+bZW/0mz/2ls9+HS57mhZ/ZnppbgldRbKEz8ckiZ1aExiMdWWV1Wl5zCvy1k7LIQGK17//7X//
v//7ffg/wc/iXmDsLPK/5V12L6K8bf7j75b+97+Vv398/PEff7eFaTmeZ1mAjLmKDrUIvv798ynK
A77b+F8Y8SnQ2wXG/YjG69iNOSrMAQWZa9FpTfqT7mQ2yNngp5kkX5TIzXsB+/E0uM4zzuRvMXrw
D1TNNBEtFWzgDTDI5torKurX2mG+GveovKB1a4exBkgHmexRt1IMjlQwCElCkzp14JibSECIjHvj
akRkD1Fw3JaBF1xcGsyYqt48TBMnEpAAxpnKWYdjCGTZZGn1r8+H6f7T+UCyTx8KQgV5bM5fz4cU
Kk/NOCfaobVQ3eh0QadxBGdrfvhYuzfQwK1zZuGuLXMaHuBX3zpyKFc912wVK0AIbV20x1gnd4zE
n6sXE+QymkBULW1gfoxP/iOCXImNBcWiwCfN9KuH+v+cYN59iPTYWv3rP8my/5s/yaVfQjdOegYy
579c4jz1QejV7T4MmIXpnUMWkjbeqza+iKk1Th0Yaz3Keor8dfBkTtmxMvBpiYA+VVqtydnLz6Wd
fliO9lEW3XRBOUCUCL3irW1X/VGhXUEMCgPZJjfMmpHuVIWIiUu8eGMyu0BJVDxkuSqOcWXLNdlo
SCvHxKLi6ISbirnpkco/FC27c/fmYGCcUyH8UBczNUlAmGeMYOukqlsVnVUchKHCW+tQRv/XJ8qc
7/U/PQuuK3kOPdt1dcMy3b88C5qWmXNUcbNP4jYKV2bjjUfNy+yrGXIl9coNr537KOTUvRiGiccG
2vFuSXpBfodjN3owNJTmut1YN8sKy3dCZXAdO5m/040voP3iBw+Vp7XqChKNutaa2XTiBg1OPJWo
vE7/5u/5pwvvetISuulJXQhhu+afL7xEMyF8ZSR7cCivMQmuX6OeOpIPpzktHXFUADhSSjf3ZZP1
VKuTMn0f4ls4wWteYpUiW6XrKCyQmYkMUkRXug+qRdUC0cXK1vXQNbfKhFEb2sT5NaHw/81f4c63
55+viueBh3WFN9MKELX/+a9QgcRw24TJXmT5Z6lpzgsgU0n5rWmfXbzqGyAphuE6F6fpsTbGpXtM
hvhn2rg33nvudskYsO3u8fco9AIZzi2M6Vi6+fBZMP7O6Mvm5o8uiTiZCRyjrX8Eemo/TNgJiXPQ
PpuhMfYJ8RZb0SbBFhazeCFkZZfhH15lmB8e+r4VW96up0XO3RheTt4fstWah2anxYp1XzJ3w1Mk
55EdqWODUC4Ccd51KwIL6eN1PvGHjQfmEcwh2jq/hfviFjD/kEnFnqSvn8uPoab+4HYuZsOBCLiS
frA7pGstQkTmO8I/zwIuBgHrEIryp4zc+tGfN23X2TO7zTuzxggNMqwQU4lWv5C1YV/D0D3+63vP
m6/Kn66ap9u2JYRF2iEn/6+DToAwKwusDkBNib1oSXGRDaDhSUU1xb7p3JbD3F1n7ROzgvwRyvjQ
6Unw1qKGONhWvBs0XQGQmVIyiRr6BGlpHFglvSkrfLKFci+OgrIWl+LiFOTLd8Qw7uMZnxI39gUw
ZLTVq9jdzZnua3MsjdPU5d/b2up2eUB4jJ/l7pUwENQsY7qqCh/6RmToT1lxyPUxvtoYzXlv6fJY
jCQz1p4vgMJo7rYbU0Tto5Vc6L2CBLMGQnnN/kGmfnXrHfcj55aBLcNGY3WK1XUyLx84o7PvHoqZ
NSYTXq7Zm2Hbt6aV+q5NhvpgxVqxCcyqOLEeSJ5RBdLPN2OZ4SvH457aprmJJblFPMvW3QW3Lrs9
wC73C0Tml0LmYDHn3ofZO+ZrwNO0Gcv6lWyEaOcQausRCmz3OncWHCzcy7+HXM2Qh9B178bg5JdO
Gw1srbX1kZvGqzvS3TNrWmDzhsTx9t++lmzxT/cIy37HdQVaUCFd+Zcnu69FGlY+ZFPTmjOLA8Io
Bxh5SPsohaZGLyhqleO7qKpklRI/cMPw4awZt/11SGQNfD60FjVoiEqAORjKsT6F819eZbF7j7gn
ipnUW+MB3Cxp4RXA/KNQ8pLU0Xi0dDXc0zL/LpVw3mMaSkjOCTHLrJy85bzZkUvn3itMAvei3Cq3
r67VVFhXWRs4eFNo66JBNpOPtoP1R4qjUc0ivjBqj4gliNrhrkFwAezC8ZHYBJ59cyW+gh53DUXh
5inJR3frDAb686JM9l1Hvm/Vy+clfMPLqYwlRXmeA9d+0JEeDoEpvFczQciTY/pxx8a7hCwHiBMx
+2dAkuNKK288beKIYpOgzuSJDHDk81H3ooOD2bZzvNisBczN/NhVQfelh4M+CYSTEhA/oTJI2+lk
By/GaKm7shiLkNlSqpr0lSxG56UzLAdKjuauTH3Kt2NDMadstbFEgxmyNmh+xnIaDro0OosOHdNE
QchZknn5hZD0tfKDdLv8PaXRYTPKrCc0JoxQgE+3Odz4bYmSA/KXcjFckTK1pFeYdu3dVI5MTZkf
0rMDrlV7bGBhIZN3A1xZ+K6gENuc+3FdtKXzic0AeywxYLaGbniOYNdWE2XAHffy3qLOeME+3e5q
phoG/+QbjeTuyWmbR9dHboRGLd9bdRyA8OTcJ1Za7QNLKC668vY2GEKzvY/9DdxAeJ2c6ZzS2HvA
Tr9vCSG+63kyrj16T/emRCoi5aUY2wgjreudNNSI4QjrxK+RjrLgwpOB73llN9r04DtgRlgZDpvA
Kb7iRNA3kV7ip8u1AmeBOZ5Ukf3oYFBccyy4lcVSsNoZXS+fxq6t99Ip8Sv2ldrAa9EOIdYD3hlc
a7NoJA6BFhvqwA9100FcorLZIPbqidGe6Ydm06JlGb+NiqAbbP5XZNX63syTjqWlccAQMTQYBgE8
2K9qZF6HW0fSgLWsvdBFtWfWV350rPxHO8RJkvrfDP85sN/iWr8WJLw+sY68l1nunI0hkTvThRcf
Mdl9Kj2GSCeq/G1qJIQH5Jb2Wo8TcQaZdwvSXqFHiJJrqN8MenefMMmC7Ugz8YxYNth1KMXXdeIj
GJs3Y7T28j5aaUmgXWkdBTd7qF4jXQ73sQJ9ofD3c2kcb49hzV+n3eA/l0L297BQuza26PuMCQa2
vkzXmDOae0+/neZuEdw0DxhuCh5sPXTqW9GbSKIMiHE84cGrNT8XKiEUyezaD5Qe6hIGnnUj6YbH
X+rVt6GhdQCfhWGt8UDu5STRWAmkJbtEs6tkdp+w7CH5SHjLGG2MQQhXodUbnxYiWRc2w0wZKOaC
cNwauHRxJ9G0/4lA2H0uVVluUOHdWoXMhsyjx0oXZAaWYXdOE1j1PcrQKar9K64XA8F2U+Aw9+fH
rdNZziGnJML6zA/+jDIYG1oMRZwe7JU6sdzZyLZx2bmvnj1k95boKtAVG2twxcnSZYixcwqOjd9M
CAYqPhvT94Bq5KFnMglHVRNbxIMlOfa44oNqol8VmMmlN4lJCpI3rOf1Y+ZV+2jMUsaacdQOuvbT
JELkcSRV7OyXNJPr4ILtJzuPTYfY2UqoAM0ZapqJjkOP0LFkKPN3xOJS7aWHtmlJcrvKKnkvTRkw
3CMWVqm6MsfLdjACRpgAj6lj3ZcLwdo1MA3orgyJZEv3zmYMUBNppYdWVjqvg8KlueTpYcm7cF6m
4xJOS17GLmtEf3b59ZednkbeOoiBRSw/2B7UBUjdR13UEc07iXCO9ga/PcELAhJchEuZ4HnmkNZk
ursY9DPKPyM+mqG+jkgZRCpSWldDur+Bjy1RB0mI0FVT3UqUTkyBsDoa8EQNa6dkEHz38pIGHMp9
yvVG9pDZrOjTqcsemxetj5InG8UBnum5T/qywJY9ZzT2bRR8EtqaXAZ7bGjzVykiKiQ69lIE75L4
QXXR3qyVcasFajI1oYSpjKH+NobRUYG60cIcLR+2GFWHeES1ND0omcDc9GxUAlkzIl7K6nOcnoyC
qZ3b7Q0b/K6DUbdOveIy4Qwi5UCYp6IazMfjktRlaQgbpjCiJhtWN1I+XGZkEV3mZGunPFEuN6OJ
+OCJTuAIDT8y17FXi31UeNmxTZVxzyzEHmFlPoWwPI5FqYVb2CDAfIbZz2FN6Zdu7CJ0QyR9oMb+
nevfVkDokRfoeHhCYyviAN+lb8Q724Cbh02O1wqxQnF3CHo1PsAm4RzPjD5b+Mc5t+qW5kWITiet
HtFQEDpZ+D/73HoMiZ15R8r+6LRM38lWy0k5NKoHk6iwlbLS+FmPuMYUY3gnjFyXUpjebcj1PeDc
9jhp1m+xWfmEcOCtofmzz428BETbfh+NFvRJoimCfCgU0SY6ddF0Ng1jJHQwJcbStJ7GZgI8ZIfF
q6vNUyyqz2XbNxeli2nVmUjIaT/mcPbJP8EfdF822AjNezbFB6KDUyCNAsJZgWEjJEjAXIvEG06V
7dKRW3YlaEcAGR0KiIbmIOxf+gqVfbFaHZO6nKxN6AbxhfjB+DJCy7lAtagx+8zHPRgq9J3tzaSn
8AjN7TNN+xIsSsGA0cdfDdID7Q6Utx9m04XY4xDfeQZWJ7NnZg0B1SUYumy17C4fRsaljtrslI/M
i9eDIhdXVNZwN9EdAYMmZcccSFbq++OA/AE7n6wvAH9gwGpvvVffZwDR3fVAyuOkiBF5oAkubf2L
3tDYCgjOWCPyTqyk3zsmcFZsnwSs2O546unkn3DpUS1ddpcPedzgtUcOY70eRhumGCAZRXaJlS+u
HWLsI+ubcCVDSm9UVszXLDJwm+fiMaxU+UiDs0xSWpDZWg8Vs9W8mcAhajwK/fRMu4b3DHKJaEcq
CibgmS7Yq+bBLVLxkM9vOWLuyJkqjEPoimDb1nF7XzbemGbXwsY9MNrtXYcwi7jS2CpRduj4pu4C
JOqPvTrvtxThUhLqxvEzJHVlZXqBeO1iKBRmhSFsOXT6HMxCYzybUZY9MM1EWzihUUyznNQ+Ubz0
lTPcFVIfa7TkTSoMLy0VIRB+dvwU6SJAJBx3+PYC9LEewcbHstJ3AhnhzeIxfchjDKyqubUBOpZu
0N+XOaTyijNT1wSLNzNKFP6vRTJna8a853NcpFtppOc6D6xHnWIlsOW02XqtF73LiqoBwejBtZ1T
wvqiuLdDNuxxFdXroI5wjVC+XxkxbsAmaFirQFIOlHLOnpnf+8A1nyy/f7fqUD1bJgo0Lzs1Bl1A
sqCpIhojBGUf96xqmm5jemn3YA1AerrGuQ0BZuyps/C2N6RwDF710lNsO8X4GJmwP+qmgqTcgrgD
KNrAri47MAyjb++kV1M9cFKZbSk46PgnQ9YPyU+bxMqzUxgGDMEUi+ZUIaFqlUZ0VjYdLVPfYKcy
gbEGsJznOX8cEiM3ylQ7S/vFczETj3onN67Uh8tQsO4h+CS/FHo2bhBab6exMF5kqQWHgI7zFhKQ
i0zfwrcyju1H4zQ7QH4ma6JQne0yKUk5D/HwuwmPuQX6ZaXNyPLMaK1z2GPJ1P0RhECXlx/LXtB5
zRkwW7DGCuTsqQv4O2/UPqNE7w5d2uWHJM8Q1AJQWPfAX96yrlHbgQiuvW5m2b6pU/SNSeJrO9Hh
4RYp8T5vFG7S93oo24uHkHZtj9iceBHEG/BNeCD91Hxxl/MpZSHmceE1CXP3I2JWv5Gutg5DeJRL
+C4T0/SoEMmdXeIuSadn/m5Q0NuEHVJl+M3NKyBOip4tbnOV5My3rG8ZkU2EAoLhGJFUsSZ1L4TV
pR88Au9xYPlHlwbdVut4OwuPYMghCAlvnWukA/OfA6okf6t5OEHSPPfuqa63165OEEERvPc1lP17
NNryKXAoHTRoq/UIlAuSUfnRQ6G3ugq6W9G/emVuIyFDEWih3MiVSyBX05HujCobZyyFmrCqWD7M
EwGk8NtRcfVa4m1vUNPLbTxG9pPW5AKSUvDM++c2qZnGk5vuCqonswog7h2LYKut5Rc0Pb95QleI
vIfgOcPloZUJvF7ZwwEMw7vHo332CKJYIhyQmG360U8uqelu+67ojk0ZzOYTWyEbCrwLssG7HtfW
ez2B3/K/g55HcmPMBtO+7IuHwk5ot9l6eAoHB8kjzgdkvGl2KUPqrPEQR2c8PKjqhVG/+I2NWSvB
Lmw4xUlF4DEGOET0s1iXM1cv30gecrMBnEDIszoXJdrGlQdaKMyK8/C98oOGkYRRpsqKal/B7yPu
mUMDm4ZfTPIGRwSB6dhNx4p0JN3wx1PtNN5LKEh3haySnqrKWweZ0HZTb2Q35gg00AGCreAgyIPt
9RE4xoDxbi5MllR2j1IRxC7dal0FdshbQ9cOSJPfwGCkV3vOsa35lzdDSwUo/k2bYvuh1gwUfq1f
HWsqzwglhf9IeBBabstPtp5ZA+9tbBtS/fhUzRkWmt8TaqaFYF4hFXuudgp6wiL5RQpuHES2DByo
WmEMhl3xjD9hpjVVXyyVMzq78BwYNOq1Cpni0jTTrstmzKV2ZcY67p1h/OLrECiTRks3nu7tXIXz
clOUwyfQJejg808zypEqNKs6poxx+pLnPTFycUiVh3G0bj1vZWn1sTWn6dWuD1AOaCQNCp7cDG5e
Ntk0YkzTSOHTk37jtaP+0Vg/aILduklCXEtkesbZi+thvhNDhsK75gYhg031vUnrEw4zaiRUNIvr
fEggL3PO9GjoXvAYU2PfpUX4KQwr+Yr7tTnoFhCWvhGfTNDhOgXoSrs0OJmBsEl4o0eFXuc+kUS4
iZygecwDn84LeVevcM+x/aMXDRk1RUQ+fFLLT5oy/ZoeZ8RrOzNJYWciTpvrRB83fgQqhIM/Vz6K
TDQz/ZzKC++Yk1M40donG2Wk8vLGXOeZCpp/0yKA5fOCXjkA9XAqqh2KOarFqhm+trhM94no70IN
Go/7/PTEev5qjxXLrB+pSb3BkoifDONVyNZ9bFmcroGUMvGpPPfmNE95/ooVWK3MIRg2tR2Yp2wq
TSQM/X00+3c0WFhRVa9fIDzffeFCIh+Kt8kqvfdME59prE0/aDxtx4HFgW9cWwPkqe5W9yDs+ufO
gcY4FvAYELjgVvLC3+LeE3eBgIbVLmIi7f9zdWZLiivblv0imcnVuKRXehAQQPT5IstWfefq9fU1
xDlV1+o+bCyI2JlJgOS+fK05xwxM7VQivxHLLsqyOHq/0zZJjj1BTx535xklYHmuHbc4N/HRaFMO
dSFhI13/A6KLd+ggXvm9IvDs+ZXkCsGEiOaNtlc6rRQmJj5DE2kHdBNtwgVmRTOCfSIV3lnsjBMt
r3HbwKbbPheKzFnMA2ElaKv2/0Y3t29OrsSLHQOcHEOHS3Hq+1WmKfhoI7ehMErrVIw0uhHRZNim
SBXR41ZuLWxPP5v0CGf9pxBtdw1V715DiXFTYwK/zMEfncnuy7kHgTMnigUam1GyvVim7e5NTXIT
j4xkWXpZVFtq3bZPHuCL1M4dm3WMbHVX1al4VLGYdl5QPwB/iL0TOeiVyTOeUV6fJTorMVAB1vSf
LuXyYIy9PKilMdZYcblhJH0OQzu/VqmSj0DV85GMC0EObUNimsACKp9tVOWJIwbDl9ZaIkaKiaaj
A1qeCSTH3CTFY1u5hHGmQvyKLD16NSoKNxzp3obADuiEHvYatdO1yPCnzLauwsFIlWaHfO4GHHjF
vbQWdWHvDQ+vn4n1FmdHUeGbdgd9pllHva35vUmQRazXAaXietSAnQO9MjFopu5Hy264MjDi+7Xe
Fw9M4z/V4Nq+DRnii6IDvaGxpFmnqH8XfgqH9TWmQdcgEIWeKxwfNr9ay4nAKZsj7lY/kZPBm6HA
HAwoxGeRJTsH12qrMsOfY5eWtXEz5qkj3XligBZ11QHP0wBvQeWfYOw4ShP2wURdQTjqOaB7+omR
fLIGv09M+bJeQobL/YxkiHXlOtXHspi2lIrgMfIMJIlrvI8YmA6Nbf1iGyd2E4/tW1mxWJd9dBVL
wmBEHixklDiPkmMcSe2S8/pwA0jIE7iWyEw1xTYY5CvdUHs1OZ7+EZGdeJAJ3W8t2nVmHG97AsN2
IQDyDXMtxCGD/jPSsnr13BiT0LwznPupSjs/VR7JaFo9mGu9appLTM77EcUYOsUklWsNcP5G1+ND
42bRaUCyjN+TM1FUaizKAeaiog23CflKtyCJ811YZOo6pyEI5+Ue6Ab9mDUalZ8WhvSI9A8JcPyA
FCa6KhcBB6XnT3ht2mb24ujNEiXoOv4B7CyFsbWWwTLj8d1YWeFhnEl+atGr3vLYcw+BAKCjq/nf
UI8JsdiJBhOOSzcyivtAwbKPJrs5ke9FzWsYTARkhZVnibuS8qsMfyV0OqEUOOJYm2XgQ0ShFezo
PWRw0NmYUV9zie+ApgjurMR8j0wyAusUJS87SThohAqUw4QsCyufJq0XJ57/EOaLqTZCYVAha+R8
gFelSEcC06eGP93a4i2tW/nAh+kJXo8wPIZhsou/EL5M54mOWuW5NLcLDVn+OIwnkbcn9KT8G/xy
IB1GCR2NMLkQKgVcnEV8rKNXBpbHIKy6sknb8SrLELd3Hoy1KSdq1C8ynGDE4bQQNaW9bcbxxAkv
2jtOZz9IpORXcZyMuRQmI3g8zjmo6D6CFNJCnOkDKbcIZ0OkoAatEV0V5rtj6tluiAt7azq/3UoZ
wBRM7lRm67t6KQ2EPnd4PO14D9GhvloJ3gDCp8i06T3YihU4urOcbIpVxmUX29MT2rcuZyh6Ve5c
1x8MR1YJ/wFqzn/j42C6X9B3LgNl0vJNMew8uwd69wtcovlZ19ZhSIhXBpqJoSAl6aaYSVCliWA6
Qp6iQpi3JrbQKdCT6RkWb6qi+sArPe1DQfeu0ceTRRT2cYgMPHez3vx5Thu8od0bdJLpV7XJFX3v
EZ2Afh51CB9RrV7bFiNEKdrmRaYIaAk0hq1UR8UbdJUrDP9Mag9ELNm10XAea1GnriGc0yQG45aw
sHyXun1Np3j62fUpUbgGbYW0tqdNpsGxS+eJYW3uqHcXVFYk0ErVur0YWFnyprBToLUacv2W9zST
XX6NUlIBVUBtZXVEqkuS1s2q3Bsyd3d9p4EIKebuBe0B+x99QWxXoJ7wbiOW7oyH8ZtPv1kNWjH4
hkmVq7fkhxIxDD7FxgMOik9ImEh69iMLY2tjxf3oU/okxHoxB7CUob0BUpnWXTSPKw9X32Zm2POB
Zs7ZEnaNzdK6mML54Lq6pR6tujGCQ8bbNaCbhDdW20xuDMvY97UZvQpdt7eaw93k1K5fofuHI4+T
wZ0WwGgNBBmI8Gqec3F0c4+et/ln4LWz2FTiHOkew9WQhNvn0BLDwMZIFzufkVh+qJuIUHN21bmI
fwC6JGKwC9fR4NDzX3j6lDl/kRbQ65jVKSkYgMQi+ROF+CV5t/JHmiY16hfP2GuOgbR3yZh3iuG7
jRqowqiRS8NJbwaY25Vu9fNW2p21kwFmoQqd60pFon4/unL6WaWsKW0L7ryeMUMjUep3WqboOgVa
54Om7H2Ts2YcaPO+7simhGRcvNACYXCNNgqwN2FqrTuQDEpgOMnZjquoSU2UmchqauCKRbQh5NB+
mzjgnq3ms4myb4yrzV0qoe5qsH8ExdzfZh2SsxgN3D46cg6C65LXHNcQ16yWv2q6YxwkA6KfIIf1
HSVR5lvC/cRjS+uuaYgTs+nRq9r6AXXum64XYQLAk/eVh7mbyHBioD2Oh9BpL9xJ/3IXoYjVlNYL
44LqJcaCsZbOgNJAa+1XLHgT6nzAn2xeAoCB+RUYJRYWr7hBt6NHYaFU2iez4e3wtf1ilDfjKwoe
gGCzzxBd4ak3a7Eu8jj77EzbJstJ3PEtHWtdlydFhXWCgAR1rAnns03s9H4GOHNdXJtCfy9H1a70
CPdx41bfbQJCnrbeygKeuYMuaF3NenYAFDOur1FxI0go/BH6WEMT6I+ZWOAQWiAjE4xQBxbKrtf7
xYJuAmxSEus0fApnTsUbe17jY0pnO42+SOa4s8M1WN5QmpAKTbCV3W1tQlt36BZwcC3XWNWIt9ah
sRjgT988q9LEKY6yAlHKBOn4LM7suW3XaGQ4ay86lWiq8jc6vRiiSvuoa014S5SIdxX1PXFJ5MlP
UX2PoJHoUTNdIqIkfAG8jwHE/DaVtURa5BKqnnnkb6UjYQOTPAa1yfCXAR8o7J72SDUd2NrstbQ9
tZOSA/GqcGxzl4toxMszWzeMx901TtrpGuiMWAJCR3G1JurC2lJfXM4lrBguceb5/JOuh9pOTtO/
eWX/5gb2uWqZUE996uI+aBZOnQ5Hy6mxKVKxBvfBzPwoNKrdf3oRHBo9gCAOhf8U/7VKR99BWczp
6DAOzwBi+hyT87Wg77IniD5bt+Ngn7Kwqd7SoDja2iv46+lRLA/A3SndTHve2qwfVxePKPE2RXsI
zemHRyf+TmUCOSDL29fQepUL8jE33GBH5qdatxQkZ/y6gpLJ6Pxkecibv0WYHabSyDG1c4rXuugO
9utXFzZ/o9Qtr0UdGD5Y7m4pJJJ3Dr/TNZEMUzwLfWKtvcSl0Agp4cGUTHi7xPaIjbKXZouIN8Se
hlc6oQsDRncOpkeeVpWAU6TBVmLcmcdt3nseHeU09Ucj9gngXZvcnGeRlo+Z3JkXmwi4mU9rFU5F
f3NhDa10mpYHIKwgVnX6tx4Cud5KMQM9my3yF9kesV81+XCYbUAgsf0TzH96cwPTu1oURlqQ30E/
KL/JyFx8ajcSuOkXAkAVpzsw8NV3FlsfrXXspJP+zYOLx2HoTVUyuo7x9EFfcSuT4nsQY39Pn9EG
9t5GkrQfW6F92AuSK9NOTpxnNyKUNb8hs2UjxtcccRJkjNcpiXs4+xldKE1vcw4MDVa8Znn9Hflq
J7Nv3yMvgIFXNV+OMYWnsWkUc3meFpwX1qwe5RlFpEbubYz+gU7YKtUuTZcz9g6oWycK5iukLWzp
incrgPHyXRvfJEVNP+y203cqGPKDo2SEdPO7XL7tWc5egmTIMDwcXEKpcbR76l7B17u3NRqgwK2b
FektHx1emmNbBMPVNvIUXa9tOmda6OAgP3Odc7HeV8TRpDgtiz4K9mKpS3E61Zz0ehKe+uSoJWH4
b/nCjnp4O4rhgzfSYfhPa0nRWeKjAI4S9OcR9tGpcW2Oaog/Q03/kYsu2VS6TXx7SSTWZDDwMQan
2JVWZtx7xlQEQNGVYz/d1lZew/tJ1IcxlViOy+gyBSDaY6d1QKbH7sXALkGeFHNX3fP+BHIQ99Sh
90+kpjqM/AuY06d/Zq9DTXEbrhwma0tZhhCAGVEXlpes6f4CkNZOAi3JvuudF9cyvsalhWgJMJHP
h2BOj9iK5sMIW7UHhMJLI+GL9ZAc2kohs9HAQgK2K29W1K4000yPGJ9BFQvfawu0PmYO7S/Qf6dm
wR9x5+FiAcdYNf1YHjpHVCjcKvMTwspa4CKkqa2bl0prsS1FSYDcALFGh7FhX9e2A+ZREUEbltZ+
UlpyoOZ2L4P31RIyvtVBhO+cIEo3sqOPYTVpD4+jjF559WXMZZJLRzvk9JeRVxSgxsxm+tZtcTYz
O/lpNqp4rcssOypQ1FsXV/8WHIhBaBEtcMSiBdSkpH9BtQDFLSAlKTXnb85yvGBCUYEUHWGswYNu
SSALZaD2ENWaw1wbJIH0sdjk1gjFMsRI6Hl1so/Df8GssLtVpOyaovvRbTC6TD/MwEB/Avhg01r2
16Da6VyXkkByLYNZETXai1VfxsIgeY/+4Xlman0GuSy2oV7VH52sv8OumrdFm5fHoovHtbIceXFF
HL/EC9K/FS0+IVNNAFUsl9p5+EOfhV1cmi9JHzfgVww8p5V6Y5U2106rzcfeuzbGEH5wgjFvEBsf
Mb/7MVdkSeAal/SwFlb2uC1dMT6cKY0e82Tukv5BtGDJSjCQCymIsailJEkVgelB9ghfO3Kykiki
OMbULNRAmJdFG/3qYwfDPhJZWkIZze126k5MKO0DUbVXYLrmntZPfyJhntsXZsPWkm73Og0Y4lG6
qItaDqRzTdqxpdOYzjvRv2lgm4nSsD9MDs9vEa3eA3s4PHqv2eWWhSpvtityx/LyhXxJRgtFL5bw
1mrHGkzSU29H+5KruoOBTkAppjhssm8BF/dm6Cf3LrkQwjwc14MQ/8QiWmzMdDdJ/MyRwggM4+xn
x3SdSXqjXUq/NN1xX1GT7wrpdLeoGR5mOTGRSkggT3PS5yLmkCuOk8wR0uKRz9L8iEqaOJPTrqN4
qGgMVDW5Ana+eZYVg/rbe9TSCJ3WLfUgu68OVp+cr9QJSBR7CuniurjWltohlyrOuq2JFVwL/chJ
7GbgYUd3Fn7yRnjnAYNsKGedmItzifjnjOj3RbVZehhL8sAMz+iuNpSMlNsG2FP5CyVLeHZ7RKuu
jE9hZ+kPULPEHdmWu58s2z3N+kxEzvJQkqE6lHJ4N04uOmPQX8PvLFAPE1YnwbTxF6BMuXIyOcIt
SNKrRrjtajOOYrxhC1l8mzqxZEN8aU0i1OIy1lZ1gSQ8QUdVA8AlybW9DUXTbIu0sk/V82TsEsm3
jicwEw1Y1Gwq6KDqEwALVCNncrvMI7MLiG5pXV4pD77o68t1MEzHoMzsG9mLEGHs6kfT2sEFTjxK
Mwj/EKL4lGqmEXtplH9tt+ej1vWC7dneJhXqNNsbhI/QRF9Bt4u+k5mysmy5e+nuksFA+JlSNmER
HYkxrAv7ziNsvPMm2DF28VlMw2G0WnLIoLaztqnE1wM98VsjBlQY50QBe3szVNNXbUJSmyfh08J+
gVNhnK1MJ5fYhC5v2qb9WrvOWvZ0VIISlYIoOKSYFbQrL1aNz6B+NaaKlRwMAZJg9WoPVf0YNY/4
i3gdXiKDEXWXD6Tr1vhU00LjQy3xoWrib54JACsVRqO0Ipt1LATCW6xnOCXwjc3GOL3WUzut05o2
V4oFdZP2mnumQwkZxdaJm6XbOY232mMC4mjkrUTjFVbneEXLOVzRpXl+oTXULjDDXNTtMEvH96m3
x1ci3/oXuQQ3pVlaf4N0ERt9rBiNNRocNiSbRLAFGtC6SR8fkIgLg6EsxlsWM7etqGNk6b5I0nfw
WgmiMFAKvWYzkR7eIWlU/CtWH8IovLOiBc/cMfCjOLZ3WSuwvVQFoqTZLq+i4s2nzdDsZQNpn2UD
4ZHM26vNmn9EFuXsgNpWsDhNb1cNmCt4D7fOqEooR662CSZvXnM3YzXGDrzKZ8t7cwLo1LNGJcjg
8RTTv4Xpm7UrYuGXSGIeUAEQ/E1W/CGlQKUVMNbXOlXQCCDby3amUVKu41FlxGyYuFc5My3Mzgu4
yvFsWTLePq/6MQLrmtlsAWIxVZtJN35ENq0sN+F3jmTC7+4Ol4k6nwzEjphjsFwXu3Te3BDllEcG
HP0KfbxhoX5zmeLeAUgRdPLRdov2rf9sGkLVxkxNe3YNqK0lgEhwDZQ5sTxEhuKQ3TfA6RSqAozS
wbWW4bAn+BAVi+78CHW9e6todUFp8laUdmgZSGHepp6945KlJU0+wWaaA9sPEhfbOOAJ8h64XOcW
K0AprzYbDtCLlIZMn7yMJHudiYpFp+Vl7rHX220rq4o0V2HuAdhBNTIz2HJWAlVeMZSr5C2ZxvpY
Noxn2joMfRZV4zQS76Mb8ZftoQNrlnTjcFiHS6+/zBqf2AVw8oZQfjbYPYzTBWvARNEPupKhkESt
mrs9yAYrPxh2C+IYxTOdX5v0oAo9Yp3W2FJkV9HLFdOXZnr1pluaOi0jgzMCyQ/4I9tO5/Kv62g/
1FbGeWbSCOEDMpDG9U8EE9mxc32dbtjbHPdLGjUDV41MotXcu1RSVvjZuxxwkeCrh6FUt6pnpV09
3oRTy11ai8H2iyiHgu4NvoOZ6GoJKM1VNDmb50k0mYeON2iAtUBrHeD04GMJ6Q7Mh1D4OL35qaYC
Q7sCLGOqc8+HwMZJ+pJVpEw3Zp0sjwiV9tRPOR5iLj/mZdPrqHXxuTY7NMDDTAfNadGVcLVsPWuM
zmlDQNrzQVueVujisFNYUFgSaa16K+BebDLKW6/7o1lWSbTsBOYZUQrTCyeDx6DI0RYXCHLWfuTv
/RxJPkAalr0zfsZIaYCQT3sL4A7iB1+TxdZBlqiJ74DMys8yUxminQBoGkiQz6AJisNQxWgClqeD
5nyFOkwXo83hDHvR+EKowfDSpebwMg3kd7ozLPTnD57fez6YFepAIn/IhXZoIOpj7b31LrmXdRKA
H8VQ9FaQvnwZI/MbGL33RiApad8EEftMaL25cF9Lb3Zf+zk3Vj2JjKfn9zjixYcscOXasWNg5Xna
8cGCbyVmW2gzLB1AcKYou/tT30lD1iErHnru82ktZpbhBYehUVL3XL0bGilY3VpM0pYbvqelccQz
H3ynMS4dWdKWirEWRg2SjjJAh9GO2qk2WHjhMpTHZeZC30weEui+G6NAeDunp9H+lIzKOWl3/UcS
9BeUpPF7FkDFL2I4joL+NzI+0MojCCLNMOvd7FVrLxuGHXDm6FjXjb6fE6BU+cTZUKtilvGSJmU2
p8wdqZZY0bj2JlpzTO2CC2zUKfcIEvOIHg9Qdfk5KBO6CsXfRFjxOgvN/jM2Z/LCsunRYrReNTMM
GSjxFSfeVG5wUuCfQtrhF21W+j2BqxQn3ZmZAjcUAOghjIt1VFiEbcuZSBLttdZVDcMPvcrzgdAT
NEKEUGSpu5hFHe1utA3K5sim9GVj3ZKx0x+AJZEWEk+Qj8lWh3BLzHe3NDvzpe3pGLxJQdRdHMMe
f6QcXDdpoGgNAVoltRHyikGxeeDYTCHjKioWL9JwScka/Q6mEy1IPXa6/B5wjIJuh+ZB0rE80wMt
ANnRWXaJE9vNmmtezNH2DiBWXrlsyJ5ph1/YAn+lpdevUHySFZQmy2cC9UZo49VA3mE2dXXhb2aw
ciglgxTuCHDfgzegOShMdhQDNVjgjnJp2H/LRkzH3Ibf71bAVeANaxeDOuiSNkdd6l5EjIvF7AI+
7KqkiplSmf1sBrICcu5n0QnHn72vTEdR4+V1sCcB8F+u22Sokgf8PsbqC2K2fWkbb+Hby3GDsIOm
4DJTAn0WXKOiCV/mOSILV8/fRJKSQq6AooaquoiyunJ2cnw9jz+8EmIwIXS/hwZhRdJG06W2Sk4B
I5U2sBJq1eRhNEO5i9rE3lBlwEdkdruUrc49cii+AMrLE91XrCta/AUVGNEY8KiTR22oOGzTsvZe
kqWgMWcC1YJqP1HDfzwVIDXis52VCz4FFaLKw3v1apNWRScb85e06c0IEochqSK/ZJ0OWjd/j6Mp
83OJp7W0o/THFKVf7E3RCUflzykyx5s06hb2PxclEOp9lvKGEDYgrshBOZtmO1u1zcldDroKnNG6
tEJE5mDXVgplJQFdGZ8MIMgD1M4ETS2CSFA8SOYoqbLOYDw5mT3iY6+4m3Sqk/AupUV6ZVlcv6kw
xBt2WYjXcrgQdaKfutpAJybNG3NCdctrJpkQmKZZFD6qJmB0WICBELhvLLvme1oLCFIWubldi0Ff
C21YFmpJWbEbdc8iMKshkDI4OG8NQ/ffDnglCGyRcbNzdTCehjc15y/KwT70PIJz4m3h53xH7Jh7
w6Q3+H+/7Xhwfim3qDwrOEKd0YRfnUUmJdLE4jVJAZXDDdSucxP8tK38hzQy5twpetcw0oAMR5mx
08fJ2CEerefZPT8fcEgd6fGHhHjmg6/UEjpK3ssxFbkEdRO9VR5Ok6gWtl8nRFIjlDw2eCL8aPZM
Sg2+4myJ5y4btilNfqhV0/RC5Dv5LinGwWwAJ10pzsIFqZ89uB0/GXImEEP/3wdj+apEJooBFgie
9R57UXcbxvqTBKVxjcJYvDwfDIMcEtC4I80U27n1ZXKblhEVtDzNNwt6W6nXeKfWkcT1zV0LVa9j
SgKaeR/W+gOvVn3j/Ot04s0Jh3/dMNh7A2AlhqqiOpvLQxDk5j5oS8RABnnhXsZ4rJ8fnT56viH1
aD3jdD1YDFmvem7txu6lx3z/p59J1iCbl0QDe+jPBmK/k2US1Fy5I7T2WaL/S3vkMowpNb/FX5Js
3MxdhEbqo4jkxCsvM4pd7xe7iXnSLGWdZuZyjHCWL1E23FyvGF5CzvpYmrziZGVR/H2sZJ18O0QS
nSDXLZFLRXety2pZD9Nj3Tv1L91YKM69B7Sjsrcpk9rT80FLA/dUWOQ0eQpnOvEjf12N7AUjUsmL
ECJ5cS6m2TJDQTNctg9Tx6XXJarZCiuMXzH+nAzut2pMOUcxky9YCFbjzKSwCabQr00akkg1CISa
4gHoVTV/g0YGINJVN2duhkObktAqQvBTHX27M5TaTzG4zaNzuL8TnUDv50otrS7blPQU19IUxjkd
7KX3a5uoFjsD8mqpUNXwxwwyZuhAh7c6j3/K3MNQD6XkVAwcyCwaL/dU3FqcbzuRBpy/aP326M+j
6Veo1Mc3H+L4jTIP8JAbQTd3YRvi60Rflg3fzwNiwHh1rUI73sRCZpsiENlPJWDlO12EBD+fdwXR
JWuymmb8N42F5NewzjGQkHVhMsAM6Lbk1b4yqvBTcfY/ZKGD5wVzWRcHamu1PVR6lqIjUT7z8bke
hZKJDfFrGzjVO7VUtA1H4V0AwXDXp9N3OBgkDy8y5bIJOZgagOnwvhZrK3HmowiSsy7c5pCMQ/9q
DAlG53D0HnIxWAVsNEiWAEtY46y2bmas+8oJL7rLSll2n2FbY6yJaHNMbNefMFX10bZes7RlS9Dn
+xQT/UlIkHNwkQQjBC60H6KF/sf8/0D/On9Y6YwqeGng0W1JPq1FTVOmH+aM8VKApDSHkPxCIuN8
NFbANp0ekGIGk82UP8wB2/Hc47y26POtAw0JgcCbuAmwPW6erXE8Bn/JLoF2oNn8Zpro5jWisHCT
Nh6W06x95N3YPloHeIIcLFS3Jof90eKkw+gpB2lqRP4QaZGPjCf27URv131nkhvTDdTdmDJ8LQZ4
5nS4fzWUhKizWnUpY87tkOHifb6Mv/SiXNOJMR8e5cza0gkng+8iOUItx1Z8mt+jIT7Yf+rlfJi9
FFoyrZHLEYse6im4ogAXMVswKB6LyBWi2qJLlhCY0+YWI9CKXbDS1WEeTEWceWZcn9/SXMc+OBUi
7JSP/K6jyEe4Hg1rMeGts7zXcTHSGRCNa0Y2tNLZtFNLEs/4rRt2jJo0+vH0NvcTstyKZyAScbRM
VEH1ZIQPUv2WPt5c7BkZRY8YzSUVqIeu1IuOhs2r6nSXu8Sy2RnJ4juAXu430kyukrndba64ZrN0
1C+2agxf5yzM2z/3HyMW6zYwCMuyWnQCiZvfeppiKJYh2MRtsS9TWdCW0+tzFZh7OyswBbbKWUdO
H3+Fo0/gfLmZkazvpV7oR8GXzDWnfaDX05e0koDsu/61ZMzgP+XQTkgcW5B9xWMy7bW5yx56UPd3
J+GUKLPH8zt0xc2ji+9o9Xzq5X+nXrl3Rkh+HOnuV2MhRnEQVm+j6qMogHRwxna2kfrgZKZ+OTjd
NoPbApAD/rxxjZQyDOzSm+k2a2gL/YflqPBWmf3r8xmScpwg1OArp9Lig1rAmGOotzeOjD1zOkGp
3pcPUaXDHrf3Rg8C/ERpY14aAxCboc27XLXArdrp33Nhil1c39nSCkrGMT5Gev5OCaU/JrfvL123
qMjengXi8wFox8a2aZf3KNq4g5EoMzNMMZQpa98OhJ5h3Aat6Q4vWofVsVq0jWWLWAV16UPkxnpY
1BtdI8iRNouAgACKw3qJY4xKZpBaOH5UTnJPklJjc6DKfo6nXN2pfYvcJzB/Fn6wTu1Sl3Q70N9E
v6Suux9UZgObCNxzGE8e6/zkt55b/udbdNW8c788PL+qyjCjXTYAY611h10YFxabiHPVRexc/Ugq
0awiTqjnqO1QL1uoMIKmfZ8TvUd698nYwrvOVRr7KCVevG7Cchx6zpWFxgEbk2cMaqW6u4QvtC2T
mSRy9YsFZxOVWcu622UZiMwwY/yNGmxRYGR586k7HfovjMd7mBXWGgKM65f9TMQoLYEX3agveud0
70bFlFqlfbYjT7L4md6Kq3Uff5e5xpw9bMJ7DjTsjkH3bCKDW8deW63TkoyqxdNj1jJdwzqaoCda
ge/J8AB4WZ7b1tu4UK7vuJnXpmY6F6mYq/2HTeAVBBBDywq2bkoXNM9KbGe9ZwFxcps/Ru48WkiB
54JPYFXXcLl6F8eh5jk2DGu929VLh7Z3LfFLEgHoeTLwsymnvVzk4yVc9F9t4zo7FG1rtCXZbyRK
sNxxI+0jFjQEMzXE3mrOV43T0nRhAWA6VyabooRFM03YYHjDi2I4tk+QR9cBmk/mALMgzIMtXbrA
xz3tvQXTsqtYr7V5aGqei8UyhetlUVJqnMOWkWlQo9MRbv8iaDXSmQ2r+pxZXngZxuqEEwezEKMi
oRlbkhiaK2U99xgQCgFB9pNGqe4jG+cNDx0CdkIRHyukD69EUE4lrxunzKCj/h7aE3DlP13XP6pO
diwd3azvinjmfBFY6ds4Ma6dMZfpie7tuanBlZQxJh9mWwe9bjyKC+4PYMX/GAZkxCrT2mIxN87m
86CKpjO9ESWXrAzNtM4Bx7SVg/fo8nwYcECvVIk1HsPE8B7MzY+uG5PfheeNt7y0PkiPdmEQGmS+
zmXkV/iFCbyyNNxEZU/K+CIDnKpqJw3eLBQ3ONpVtBZRaD5mZ+CN7YP3MMkvosAzajsDPbwJPjVZ
teGRFz+9dZH8kyBq4XzUVIQoxwMtiYSpTWp05/YCWCU86aK0fVga+n4oUFGhrKo+MTRDYMs7WsRo
Mpo0Ir6w9qJXlVqouDQvOBkxPiknrD6zVEFUQQix0rv+E1s2zdbUSbfolcL1LBP1aeZJcgiaLNyJ
xLjPBVj6PkTRZFT/feCVzr7M++yUgmn5zw/HmovUzjrQIcALVlJUFWIoHp5fZa57oa8aE3MbjRfU
Su4RW6v/fKaxa6cAcPZDgk3h+fBUH//P09BUGYhQ8rhKU6pNrvLCPcYhnF6wG7sGANYlNAGMkkN9
cB8Yk413gi1tUhjJRY9Vkl0JLaz/e5SM6zDnnDnZl6qb4THMdcpkFmLb//qXR9agI8Q90q6RPj3s
20DBv0HeO9zRvpUrYBkE0DX5rPukSJBEKQfvIKEiXqys+/SUrc6dlZlMVVHA10CZn8/6lD6YSlBz
mN6HnPP+bWK0xwQ+ejyfdR7j44JQXv85i6TUeuV2S49Yw06okNujFllsZySuO+fngw0HAY15ujLs
KvCdGayGNWN7TDmZCTYF9ysYTXl43pR4TbHxTpG2UZNiJe2TsDwSv71lmBY/7BiPtks/fN1AeUjX
iU2iYGDG9SGrsvgBBz5+tIzOA8MuN27TwTGoem6k51zUSopLXU2A3///p//z0+f/LJY7pPl//zP3
PhIAIrPXTufRl0QheU2Yg6y9gcTGXi/H6//84PnTHJh8lM7x+X993+ox3vXCR8jY+M/1S4M1iNYR
nwHuWlasRoZ3DpLxZiao74CXJKOSy3FGuOO047TT3/Mw3bRj2vud0fYo7LGvRIORrqq48XZ40/UP
RwvR5g3udwY3+nl0j6piRBou8WB00LBzWLc4vSxC9Izg2lmBu4tUX77KHlpMwfL5J0Onafwf9s5s
OVIs3dKvUpbXTTawGc26jlnj8yjXEKGQbjCFQmKeZ56+P1BkSKmqyjznvs3SSHfAcQ8XDnv//1rf
Ilr0gBHc5q72LNWm/z3HTrRUaooeGEf07RhGjVN5OMXRCTHQc6sDaZn2uRsTLnoSk7KQaBWJzuQm
Tv1qV6RcIA1AUjuzMzSIKHl20hTKlUVqgrVWY4ingjJhPk3RG91Lr4wuuTITPbgrmw2VMtgnEEGW
SqKX10jxXuzAuM8x8RyBFY97AdhuDQaquuoCzDbqVHMy+5RUCmmUH6IC/QWt8IsdiARLMqE/clte
awGhMoQ70YqYzBFttEZXlPjQJ+KJ9iBJ1c4OI/XKhCy0ZJLrrWKU62QZ1BZ3cUAZWaRj00bnu0bO
1a7UkghEy+9wbRuRt2Ys01BapFT5fv3mVvDsStULcZzJKdaZAfc98TY9TaZNpUP5jwvdXeUV+VxZ
0FfrWbVsu4OBxS6x7kBfwCaKxvpaQ8SxCal3WrYoL+FovdQlshI1vhaZVU8VQWrqgFKvglspRbVN
DBEqHjXw7pMMRRrgMqwsBMycTIVEgSTwgs3cCopGAqJyNQRWqBI5FlgkQxpXXOWzjaYyoiSNJ3mU
Gn6fI3EsgxcaSEka8st0lC3oA3yE+OjFfdVDJZQOyi3/lDtLGv0HV1HeZmcho3l7bCnioWCl66BD
yWsqSi70o9RVmlXxtVKSkNnmQXwbBYa56OoMj5QiQuaDrXINWLG583r31TKS5tKPBL/6vbLVk+ZH
nA/eQ4DVZyVxAQUf758toA4nrq76wpW5mU/G0pyWFVM5hXQnSQSXeYFVtL8qyjVsfWySnkYwYICT
aYXbFx6jG4QXaVrM+0K92eqBhEJmevm8vpTLfDsqdFHmfdHhySDaiTvWBUiPrCeKzi6H4D5QyFEl
sd4/FIoU3BMkz400Da91ujdfqurbvNaVUKty575jyPHE10UmUC1b+7ADc6Z3ESk3lZTdoYWTjpI/
ftf1Mr+bV1Xh0dWM8hYaBmCYwaD6O81V9YY5F23f7zUK4p52G9PZWb5Z6Cj/+ZVPE84fU0LbE9FI
HhpY1FkQErobLxAvXMjVJ0bFmPrDKroKM0ofpnXQOxdyuCkw4YQ+5UAtt0jwIB0XN0nqrpWppo0p
jEgms7oL6gBzVm6627FoqzuTp6txVCl2Mz6Yp3jCMIg7z3V0g2mxR5oxYqoYmhX90HbHtZBoW0xg
yyCVcVDooXKZF/pMva4grk+lGQf/67AepsnCvMgbMO0Ut43cdhnvY1gitpShsyjbJRWmgv4lglA8
sfCVzTJmvjK7HPAjk4kdmDRUeume8dWTPIryBogQIV9uDD3DVo2DG2XitlCYHyuKWNUTKsXNTHtt
+SRJpkben1Bo4TkuCBzBELSPIl1cer27GcnvvEq0EvoL/r5lGAaRi9ulH3ZRGn+1feTfaairq2Iw
zL2k9CwCr9szXpsFeHkbT3cNaGTzYH9W5jF1r1aU/Mp1m+ibrpL8p6jDAtllSOe9YkrMFHV1AMpQ
HVpPJ0k4Na7mS63f6w9hQ+xMCncGqxpWnvDgE4KFpRdChq21+TbS6w0R5+WqEBTZgkganflwqqlW
hyYjEKujLJVrTMXmoqyaAihhvmEt56eETEpL7zCrhdQxTY4kY6yrUf9GVlP6JJiCoktoS/QDOK6U
ilQZWVGZ83oeuL8QQl2vmNFSIYqpzoDaDWXONTiMqsO8UHABTIl4aBSqHFTG4FknKqMCJkps763M
Y7hs2fdlPNzGtBtWCgPftamP3Te72Yi22XZda94O1O7OJO/SPu5j/VsKLnFpYM3Y6SWe2jIgPA3Q
NkR8CB5Ior1+7wklIX6INm5LcdZWfeVhKKAmI7z1j/NiNOF6+ajpEAFIHoUCQ4HzwiQidxVC9drs
G7Il+nthZezrcCyQikvKFgQATAohQ1ybFrQP613n5dCnCMNL8gGJYDjm6UoeoCCFCIwF8isiPWvo
Q7IttrUqa6tenTT8qQHJecQQJBADnHE10LJrFUoqsLK+pwE1Y+6r3zJindZ9xszUL6roThv9b3iB
i33YpxCApJCoHi/A9VSrurpgpKAt5DAPHkWFea7wVO3SE0a2swb/KGUFoTSl0p2JiR+2NBbtHYBz
pqgxjEGTYLAbN0rGhenZPbdNZOfV5K5G8OJTvJIrh1EqFVQ8Ak5UecMlbpHWyZX2XGSadc1sbV3P
M1FXSgAModIOSHRc6qTIHP30WTGldeNhWptPOr8GgRY15W2aK/5RUUZ1U1kto3AogK5ea9dlVltb
c6hv8fgR+1CgchQddIfYILaz0jGD0SuyTn5FNWAoaf4QCKuoY/tIVVle5biQqcCb2T22CLAQkfcw
3dFgPUzuFb26hJV1rIbOeFv41fBoTEERRqwcw76672WJXoKmeIfWHV5x8GonhiuUypTqBOuaYFcm
rpBGkqm+Kosv5lTzcu3bVgga7yEaI2Exi2/9kDg+yVR3NIh1ep9B6USDXG1aPwlXFjShvegJmasn
8xMsYQWp3HDQ27Jfdza/Zy2gyZ3U6bIYCASDi1huTKsu1yWpmJgh0n3bxs3NGBIIZzC1aPNerLVp
1qa7HSKfIIo3jVc82IVq7CyX/TM04iURC6C+OtrVSHVDrFxI1YqGjOlYUygoZRhpyAa5srWCU3MQ
GFlHlztYmqMQhS8XneYxOHx9GPKUMmk8JdrOELXYzf1rPwsUB9RCvBGlMG7bLL0tEfgUtZWeZ7WI
HsFXCuUYmWYwiTHaaipWhcDRst7VUflDWMaBqh1GJcTJ7kavkSDAo5T6B3MEB6WIOLpQgB+xzqCV
EqV89t0MBoGPnGtHEDFpEfTgcTB6TpIO50Ax+yfTzxgQW/BQ3E7zlwbt4QkUMKyDNEEIMY03x4Ye
qxxO/A5jOFAvLb5IqQEE08hP0rRA/FYv8yR8nWvIo93J674aKfT7IxdNURx1wij3Q6I9ZJPMnEbL
a6/o7mF2rjGBA0yVawhL9fqmaILoi0KUVNHH3hMxLtWSQrt8ShOJYUqr0meCe5RbqvRoy9ljWw/i
JkwG/VA2UNDatrsrAASfpY7UVaMh9DBCArEzGNJupRSnmqExTzHy1r4eO3mvZrTc7Djpj7VsiLuK
8h7/xIL4ZcI9OOXgoIX5V+Rm1AY8Al1TXc2oFdZAatz0zrSjiPOOfpsZ1KQ/0rt0MWItEMSmDvQt
REAat9lqKii0GeRGACBIuAz+6HN/Sou7xcAYZ6VPs1Wk2qx3PXffjiUhUw3lBW/5Rm3sTGs6T4ed
rjQDvUylW3FtbhnMJqRIt3W5sS0ijEwsPphFpH4dGEZ5JoL2kfD6bZzAinAz5KGW1Yy3ITKTqvAO
XlMgGIWwdAYTYeOHitxzSBzY2m0Mc5eroqQChNq6jlSJRFc4KbExXHqKdBe+LDolrdoxEcuuarR3
J8ohN2lEsTXnj6YRSEShAwQdWRmV/zWqei7wofZoNJgfUzvp9vBG+UfS66ITTwLHW9kPgDW1xzJ5
NqYWUR4T2N5G4SN0xzvw24DvfKmZko7Ti4sldZlk7r0aMmKl6N1fRuQXUwnVWulqXx0NbgYLxlnI
LIugccwwCtYz5fZ//wmfXs049ecMfGjAuPfT0/+6yxL++z/Ta37t8+dX/NcpeC6zKnut/3KvzUt2
fkpeqs87/enIvPvPT7d8qp/+9ASFelAP181LOdy8VE1c/4GBn/b87278x8t8lLshf/nnb08/kiAl
krEmM63+7eemCRtPKRjW9C/O/PQGP7dO/4J//vZ/6Qpk6dO/vuTlqar/+ZukyPbvMn58VMymJqtC
g/ncvbxtUrTfLbp5sm4CcCH/Amh1mpW1/8/fhPm7LFuyYdGnMRXDtGG3V/w+p03K70Ilftk2wZwT
sWT99sc//vIGJX77q/17Jr5iiE/kbNm2cA8qtmWpsqJo2mcKfFKYVdXTEztaIiaAvKjH/bwg3mzc
A6gf6W6T4JLmXosFV/4Z6uHK9h+PpoyPYIzvUaF5azgn+EaHzkeDbw/tfn6kQ46uEn8/py40v5JF
5qdz9MK87i14ZF4pFVGzYbi2k/swXDMRvPMzaoc4u8lamLCt5TdZHY+qX7triBk/8zfmR0qFJ96Z
HyajzcMW/rCmjkiNpjyU8j365C0VRS+M1PEoODOODvL9vEDw0o+Lsceko70/VGP7OYgYw3uIVtEu
T5vbdux+7gmibRgXcRROgeO4hw01RIo+f2MWtMhtRFxpaBkQC+d1b5sRqx4qxAHyukvI39AHUmRq
o833708njAnJbpIf7gsg0hm9pRQtKCr36SFTMDV+Wzs/RyJQ762+oEHopmQGM3fzF9n0L39fKEZN
8osHazFiIELyhT7muI+T3Fw2Sp/t/RxakAluWl5ZoGdR9HmGkm7n1fMO73t1pfpV7wSID07e9VAU
N/Amy71Ip6SQ6ZHy61HQcI8mDehPm+WgBxgssPCsSQO7c62m2kc1sye4gNMJNj1X2+mL/LDp/egf
joktd3pVDaaK5oey/PTu+dvmXx9pPsbbO80P3z/n/MJJCTBwrkVSREJDbClvjyT6onuhx4kAgc/D
efO8KMjIsDSmku+r5kfJdID5kQ42bptm4dse7+vfX6BXSgLjZZNISkaV1uKbp3jH8u3xvPp9YU7n
ytv2eeW/ff7hUPPDoOhCqOvi7v0l86O343w+xIf3/ZeHof0DQVK2+/wOH47EHRSZdssg4cOrP2z/
iw//4QUfHr5/6A8v/bfb5z0/f7TPewYGbRdq68x6UMOrFj//99N7fvQf1739Lj5vDmKBEezPx5Ey
fkzzT2cwCfdYfHqHvMrIZSR/iz+zhr5vo3JJe3/N+96fDjtvwNbsA2rcWVNEVOwRzDQ/oleXf3j6
aV2muSHU1Okl//Jw3nXeND+aF/Nx50O+P4U1zRVwfp7Mh5sf6l3Nkf/63ecd58X8Nrrm30Eyidfz
Kvw1RvttftgC05v6cYhpZYzEYsoPMnQo0HD9SQkKG+LF5pXzAn0MLMi3TfNe81rqVzoT2RGLZ1WE
VHKmiTIeGA41yqEx3s4PZd3D2PXhMKrhyU6fKxHqUY9s7rdj0edzQvR3AajyCTs3xMrJlsrAoUiL
E0R7cEckColC28VnYNiXzfcoJlyxrHua+fEPqmOLhHBiAmmrZDHk6dSpx9MbAx6M+xTCITEZyZ7e
2jNSjHadcgvCRqiQYVyS7PDhU779MwBKklUYlP6qmW5p7XQdxypBwtf09D+uq35tfdtlesX82v/4
1K58WNefDv3fOAyh9vQENGs7H9n2pgiy+Z3eHs5r58NYc+DY/Ab/8ZMkMnDccMAq+OHTVNgscnW4
oe3EnUzWIe7YSZ/s50f19C97X/d5n/fN7/u8r8sxI2KE/PMhPh2Wuukf7/p+iP/Z28yf9v1d3g8z
r6Ot8ZBERNoNNqMukAcQ2qa76fxoXjc/5Q5+UUJ5WL+vb7EMci+cXvb2cN4UzvfV+TWfjjg/TeY7
5Lz5bc/5RQhAfr732/b352/H9DUJ/ZUeL8fJOmpmEv7pXIdR8+j3UoIINTlmHdJuJRnIVW46Oihy
JxzBiHQdIS3KLJTpo4tEONYMXFB+/j1qDZwQhC8uuD/XK8M3exqVkb0pk+RY2bjOWrDgdo4CMYqs
R8qd0TIP9lH1aAAbVRDfAhIq1AWCAH+hmTdDKnDAg9NypKp4plINgpERxioQZ8vwyOJFEV7lPbrL
MlYgWxZ3silpGwyV3+JAeg6TCmyo0tirbNTP0J6sBS4QglXvKzu1N3Zg2yudggRZjhsNaGkTE6Xd
xmnrGPWwqgr/GXqVy5DY2GI8o9fgditfQ1yW95SD+7hbp6a2hVVycaXgNaJb5jDjkJ3QMI5MEZDs
d5BOiAl+ovZbYHok5DxgRL60qDzHqnyfUJw5E6FxlIdqlTF2X1KThomb4UQv1rZfigWJRfYKXwPG
53ogzpkWrIHxaWl4dHyf2jRLwHpOOdHQCCclRHgMuvFbFgdPZj2KldI9yNUtsLdLgfPFI5o9kcms
MqfrHN7XEW6QkwOQwFtEMA7cxMRBGzE1xWlCXGuAvQqjmfiCJSRl2kSLxsoes45QUav2MFuQIeEg
Nb9WxY8Y7N0+cf32S2yaDiST4SapDWpExYOuu/2ysXCxDtfYaSd07CHM+9c8UdK9VJSuo+fkpk/1
mTXQINeJfaq0LhqJXT2wNRrKUzpE+67mooouOl1rVYUD2K5WxAeBQy/s51BBGq9WqnUccO/aRuFh
0sxQbZnqQ+tfu+VEQgsCjBca9nYkfhvFlTeah/tcLIw4ZexPRuC6oS6xMMZu19PkTX01vGrxXV83
36xbuW/ajRkM3RSE8CL50P/TfB378ldcOtmmBDYSe36KeB/8H9a9LF17em46vZ3bi1onrFNpAaLm
CPo1+oWL2qK/mGpi7acxHdww9uHRBURNWVAv/aJdSkGA0p+GEcrcAkto/eBFzSuJXv1SFHXjJBEd
vxoy4VDpV7py8DPCPW33nIvaOFiei/Q/Jrs6/wG82qUiGa/jJJ8Mj9hP6kbBmJC/poV20RsktHnO
6YD2zqtWyAfyjR1dirCluFNSlzeqMKJMhgNRJDkgDzcIlvguyNSOmdloRoIIxKMY1Y6Q+kgXhahv
cByXgkYI/mfsr42aankVjNwq1WY/v2JAH7n05eFET/KSQpt8sPQYohCpO6a5Tvh9VBEtKVQ/ThWG
1w2jfSeHkoGgBEG2S3Me4G5ysVVtX2RYZGmJQ1HG/zZhDp97HYukC7Kc8tSQX/rU2A29PWxhuU/o
BAF3MG6uc35ViyZIWu72GZ4szOOXIeAvodHyBvdjfRnpX6zkUqZc3JB2ZApP2RS6dqc2PcXdsKY4
6lvbcYQqGYRAJya/I/ocJmQMoYvIo+Bs7RPf1ze9iC8AVWT+SNpAGK3+hTJRSvdi2LZdlO16bXTa
Sf5Xe2jBc6tej2H7pFG0cXp4OOgXlHGRSUSNidBJarVc6ZK7oZnfryHhpLw2/4Ioeoojn5RNBQg+
G/AAgxFDVEiXTfIiJLIQwbpzgKAtdQg1rVNpxHMAkOFspB1DTVknfljnkkDbMwCiHt9n8oBApSEo
m0+2FFp1KjpaWEZbw5rzAT2OUN7pKvXf6roFyR9225w/LsIQ/4VQ8hdQ86egpdwb9rduWlwq+pAb
q7YPwD3Mda5IBY0QAeA3q+8yVeKkwMzsyFLsb2ohKMor2nIM7B1RwxibSUK6dGEFzj2QNm3ERdeH
AreuE8TOeab5VAgB3rhqs8bZv/HAcxZFf3ZJz0nsUFloWCecxMZulI0PyyFVbwqQhPz6QoeRH4QS
W06J7A6R9bnrrNOYj0boKLzRO4RqQZt3IkZCf0Fn5uHAKdpNI54UmrYUUHpy6Aow6xSebuFLRNQe
feIKa5/k4hqRuGQcyTG5U6YIElJNsOo/2rFLK0n1t3atNYvEBVKnlMmtcKESeGXkLaQ0Kha+HG8M
GwZUTIhNa6mH5soAhHzo+IHxSxObIgwGtArmohhy6uQJnoqhpbJNnBHUiut27JVlkPOb7FxczGkh
qYR6XKymPhe4bZeFybmHDRjdahXtovq+ZBS14NYI8BqBYx09MkHIFkNL/x08BRkWDecHGqGlFoly
U5chBd1S25VyuGzUobpEGFCHUAsB0ujYQktK+sOgHYLMd3H8k02PopygE+K/tSA8CdBiY20vmrbB
lWJCAWndr6MBZFfr7a+DKqMTiKd4JXLP68F9Khv90BJ7uuyihPpWZLxAg5RQpEBe4peSbl1mAsBh
1Nu0p5kRuUG5ImpbNXzZ0QrXdureVta0sKIVwvCCfoH6UFgNoLoy8RzTYlWZy9YW8SNEuDR7oKKW
7MaWEVFjBGtJx3rWDmtDSb6kaHwdWiOYDvgLm1XcOb49HgtLq5mtV3dpo5UoaHGF2cI/QzHCTDjo
5BErgbuorNRyRshJIg2v6IDXan+26gyWcF/vM34b1Lq7NRcSeAbtU0sMhAdOB0avexFm7HG7UXVO
aHlfTLE5JfWKjpDObdBo0QbF5Vc3Ic1iDCU0VNp3DUixTwrKnjiU6cwAUqzK5XocjHNWSvFGQzOW
GcORTAgUT0p7zkBVkc/FlQ/JjZLX3Sq1qP0LK/iRKxAwBo2BAtnxhVPLWOXKLC8djC4S6V75hL6D
UKWsGq7He8Oz136ldKcU1JDj6rBTIE2d8ZcbK0/k6mKQs9uKkUNRoO6r6/piiwIrWovPrFbzK91Q
v6L+OWTupjcAxxgiYsQaEg7UAMMvotsmUo7sxJ9NXPc6SCIaDsdAbb+TJ7vS5NBapzKiTlM392Xr
FkdF9W+0HvriENbrLvR/RP1Xo4v2g9q/xihbFoUpTZxrZYciCDyrFplOqCUNedkVmauvYuACImMG
d1RT+2IhKlgI2T+7rQWI3YK/UZh0ZVLSX6aYURJiAdOA2e43MjBGBLvpiiy6apvhxDGx/JqkYTU+
UVJNdDQnDdLYYO0KFBDCGmbRXWHSw8s0gcrKWiX0Pk6QPW8wNjzT0uEEUCInsPji/DhYh42EC8Bu
DoVvGMQ4G4ci36bxEOyARixpq0a4DBCAY0Go5GIRh72TqxFM9QzaBdOHhao9omsQV5UyXTrjNNoY
fb9MmvZ50oYQXLPgG3eXo2fdMWMjZB6EClLVwdNwfNvJTa/R2JbSHEWmfKN2SbMUcnqrN80Pr2oj
eKp06E3/WxxOYJLeV4+SVqxIFWm2PmK8sei5NOPuO8gmCEjK0P1IPJWmfCOC3IZbUkBajvIj90GG
W4bF140nq8lgbgcMFHICLReaqDS4QvZC0aucAkJHZp089eAeJTiCnkBVrIjsJgEDt4nrhE6P7m2b
eByWskrEm+yOgNGDcAQ9pF6FRnmJPW7GvpB2TWSGpzxsz3rwo7TUc9mpxr1ITXKH91gzxKpHGbYY
w5dhxFZVtyWDI1v3V5Y+co6C85ZMjYoJChOGaJJD98hfIO5vlrgy+fEFqOKwTPb9tQJcB8GzeobY
40EWKal00xpzQskQTosbo1ZiKg1dmDuNHB2CuvE2ZjmuOm84YRZGMe3F934zeqCrRjLBmf+Qp5N/
qbODpqKK4OfF6EAhbjHuKHf0NUbKyH9qhuBO9jIDE1b3qtbQie1W2SlD+2p4XyjHR2tShl5hn4qv
ul80i4gcbQaWvQDfB5ESpnBzMpYhaI8tmQEHoHog6pAg2Y3sbWCsJ3b33R6q6ETlaB2QSbBX+upU
ATZYlOQzeVSFt9Ton/SsGpyuRp1L5ojhu+PGtJuX3MohgLorXw6eW/CjxOMYFG3sQHPsrtn5cf2j
TFx7XfT9wcIfERRqsFQMbgq5aT8bUrLMiOyQSvuEZgrJr8Edc9K1uN61VUZfM9Xddor1RauQGrRM
kh1hDncl/OU+ar7g8OJgbgtNWY7OrYwrJcT0WhCsbgFPjum4Zpr6REYXQg3TAQkeLwYy3/BCjGc6
qpUT1Yq/xXqlbkqbP5mkXJd1JJEZoLuXfCxiiOsHDW+A5Myrur5F9BtHp7d1CtJt+uJdAjH3j1d5
qotopex9qIWsmze0o3iqR7NfFnW7FP6Uu3JbwT+/dEq3qXEsQ3npfPKRIlzbRhjyQbwvUg7KzHEZ
xYZFY67atgYcg3dL41dFieDcKr13XU+LIXahYy6sFOs3Vk/9Mi8oR44LCBCMRDPz57qUDvWG1GR+
8r/WNaOFXlgL1E1hSRi+dfcqmRYNJ2NuFhd+FCqXfCQSfaKqF7gH6oXSbL7F8zwAi+BpVfsCUqMZ
XHVN9bbqfX1laPcBw9/9vMqSCvUS5/24TAgTW83r5oVQXXVXeTrmsGmXDxuEQ9JA9WENnXSEnUOW
7uY3nnd1/c5hNIaXjNH+cl41b0QgnB50Y7idV+lJHpxNU4L/5YfX1AozMxoutaIE113Rv/YEQOw6
xOLEeMZHCKcofaaFNfK7ymoDDMqvdfHQIqupBEnDMoBOJ6fschTkuEZ6pF+CaTHv3ADTGDOI7QMd
4kWaWih+SVVGQ6rnqKDn52UGSKXMYm2Rz8/9XFcZGfWTpOZqhBKCpqmAs1w0GkSzSAILf/CmJ4Lp
zduCqdVDE/rjfsAqKzEKGatlj/d/9b4fImp7G48yyrfptaacGWS6BpckT/DFwSB4O6NGCMogbmrs
wEl1Bazcu9YkC5l2mN2iMegP827zguQQFetLmiPy5jyc94XHWS/1opMhQvCqeZ06qPFSyqITuXlY
iGSPNJJU2Bcv4gML0Tx6bmlf5vWqmbTooLEdQpjh3zHt5iJcyE3VP817MAu8yIEiKNtw/kHNrLeS
ZxuXOW8zT330bj4edOZY5mXeoMBF3cnkUGNYZ795gxfJ2rnACSzCCBkZkJB6XSVCLNpgYOTW6sf3
fYk3MbFsVgA41SJcW0MILFhy/Wu4Uday14YID4dL9IxZF+6aMOJmUeGZvG6mhUbY8I6aUur4fS+/
JaH+fxXB36gIVAG8+a9kBOeX7h8PWRl91BH8fNFPIYGp/G7p6ARMhimmbeAh/SUkMO3fTYZ6soHU
U+F/Kpt+Cgk0/XdZ0S0deqapCEqCaAx+Cgk0+XfNtiEUKEK2dFtwwP+JkoB/zscUZM3SDaGBnRW6
rNsWQmC2Pz/dBKlXoaL4X3DtCniSOEEG2YvfROSAhenUcJtokpECMVf3gXpI47mvgPO87UgY5PLD
l/ZT3/AP4kAuGfCq6bifErTnT4FwRuZr4rsgmPPPn6KtZAmDj5LuUpJK17lOOJidnEZsrGcdIN96
SGAAolZvmb0YtP1XuF9eh56yla9TVtJAHf1N+K+KVOPzF6PJmqqasqmpBHt/+mJKSahmbslkkw45
gAjg40u5GZVFHJs/kjqUL3HfbNF8o20U3neNkDkY5IaxVCwmD7p046Ym4oW0QwlLCZQDYA4xbWhJ
KW5hRGtSt8kFRGYzIy7AyhHPZWa5JfgEjLLi7nF8fvmbL/lTePz0JeuyydlmcUKhYPn0JReSTOsF
JOZOtrEtCbOHqucjPc6ZjYocyaPqkgJZRb26VYD+RQnFBMqjWZ0fIfXcBZmpXqWqde+qsr36m8/G
qf752wbGZgnNENOPZDrfP56GXLxCsixMYK5edwNWCPyHHO8y2cBtKU+FdJsC5yAoJ9tNvY+hvToQ
aVCUwlIWbjReJcB/5eFvP9e/nJiGwo+QT6UZNomk+vSdfvh5hGhJc7Uq7S1pkEXNYB98D6VCaSiZ
JqfHWq8pgdf2CsdjuFG97mtOd32ZpcjWRn1UTknr/82JqX/KLde4hMjCsFQYUfwtVWv6yB8+ErkJ
8ui5fbsVodKt9RCsIyEoK1lljE3Nt7yN3ROKwsnsGod3qYKZXO9BbICHw+NMqLrs5v051RioZq3U
LGlmaPtBeLs0G+X7sqMI0rrlaRTx6MSWNLVItDtj6JWj0cp7DWp7OhkflP4qtEhn6qVMd8ZcHZfB
lNJjMR9Ad/s9ayiTURHocehlQNbNlrJKtdNF9kBk1xTWK2JE1soWQ9NZdKW0zrJyOJcpPaThNQgL
dSX7wPp7M2+XppZivOSevjLsEg+XPXZOl3bUKlXr7q/PRJVq9Odz0dQVhfX87mUbkMenLzhlbohN
s262ategB4KRJjz3UOADpcwsyl1YoFKNCqu99G5/xpeHMZIa7CUkjlFq8CUiGCeZAtP2wW7LlzIx
MU4UfEFD86ODee2AF3YP0WSX8F3zOad+twkC3NlGqy511J9LoLb5wxRm5PsQgeNerTa0xcw9JkSq
a+qdPfjtzq9M+SyVLOZHkY0HsjaaS0v/Y4HJ2VjNEvB5Efv2WXHxfXeZ4q4ag/F7ld7wZ2zOMZ3u
bfUGTUqHa9+9wkPfXIDN0sOPRpjsFXO9SUduhzk4FvwrK04e5ozeEkAmJfaatINc1kvMGqA6mL4V
a99j0Jyn4U7TxugEPj06qfr3AdgsFUDFO5FcKq9HyAEUJsylbDThmh93sGAOHm39Ac6HMQmJCdvJ
6qNh8enrIg5OSkDnZ/JxJ+H9IFXNllsbekplHA4pIepn+vEqIv+zYcoXC+UOHUP6PTPtsQOIutP0
jOab3FOOJZRpx409XNbg9Ug3HTII783gGH5QIecG7FKPA55SrT9WMZ2ehNkpAICntG2/IP629vPf
yIj9clEQhLI0u6peCyE/6L5NNFiB+It6v34M62wnyIT0cqp0poRwmrvqziaF5dqsrUNSJ+LoK1Fw
jf0qIPkRKlY28T3LrNhIUqHcNinOHpXB78LoNWTyhkfiJf/GmcTQSZwtKqRNKLbDUTVDU3PwV13b
UGp3GcqtTZPXjwGhD0fgYditbcApFFkXdqT3+wH9Lypx7vKh5CUrq9VU3iQOj5THQtT1sti6HYXL
0STkEIzvVK7gMmv1N2GX0ryjY3LVy74HFljLqVvJAeacMt61vhgvWRrIF6ykTkBjCwBG8zTLcptE
6i9tnXxFmHyAJiSQTPfiRpMLEO4dtf7pmdDkO4qrfMlKZl8N2DGMHASRTq5xA1Hgal7oiKx2NiE8
zvx0tFPrbUOk8++oW5Bj8zo/DDqTKxR8IzUbCbznAMKWYcJbhOrZSWCtEzTkC3K3vOsZFRAno7Xj
R4LJflo3FFxM6fT0J8oGm3mVJqc+pVFlX6GmWiDW9DeqGnm3UeqbGy9CxscFRrqZF0zo9348jGd5
2gPmQbONLVK4RH4yK2Fc5gWGABQD2vA8P0tKC9YnV7qegeN+qCg8tIEf386LvnUfLIBJ64GLtlMR
nOU6Uojdl8ibFaDQZD/2RX4B3VY7OjAEbPbmihvseJRyJJeT9ViBge8wL+5uRdYulcz7CviUZFzd
HLaNDuI+M6pmVeMwcGS7ks5NhSO1GdVs0bsFrbqiXQTGjy7AzlwPnMQyuCwt1r9Sc7MXVpaYuIb8
wKH+i59O7Z/JGbUvlI9jU320EhLdWkdjsvW1MeqDZpDP7PslHSL0kkQ/bIcaOY5r68uwsWNsZeGu
53exkirN0REd7fRYL1ZVB/4kSHT4p9T0A7MsNxGgypWHzYDaS5kRr9YNmziJSH3qZEgLYaQwO/t/
7J3JcuPKlmV/JX8A1+CAwwFM2RNs1EuhmMAUEQr0fY+vzwXGfS/q3qz30rLMalBmNaGRlESRIODN
OXuvHf3E9YMxrxwkIxce/XRgnKghvqzFfl7iL0MzX+oq/gMtz68tkHxa675xyOJ8RYKNQz2HQCoN
bFOj9xhySRFYa5PxErdqWjF0VfcqzB8ifXj2R43MdUBlS7vd91zodDSX3HDr45qEMwVlbTmaqZy1
44xz4cZuLRPi6qL4jZppe6+3FNQqODa38Ym8M5PMEntVN1/Ys5YPzFTXjLCHE2qGfC2c8clWxADR
IBlZROznlGdZuqttbWIgH4bxqwS7spNRc+0waqxh8hwL5eBFm0kpBPpJNHY8H0LHqQ7CDNc9L/Ae
pPOTCgKgSwH5sjn5uPskX4CWkAF1NwIHSYtKUBl3Q5Gd+P7unSAaTm1g35P1NtKnJca9mqgyEy11
sFK6e5pw1ljdk33u07okPYZkUkovuzlzqg3R15RKwxzKuSa+6TgiWK922zKOMe7nABrjHmH/DWk/
mhSzQ2c40/Y1RT5fRdef0Gpqb/N8oBwtN4MRTgcUmUCVo/I6d06+Y0OW7u0qj3ZSC715mHZhAhyS
WJm1M/rPOlxdNu3WE2kKG0mXAnEq4QZBh2stHFEygSinRYoAxakeasySnt8QYmiXY8m/N8iEaB0m
1n4+OWOdHEMIv0wEAlJJ5ijPTedLBIcjoIx0TKoMkrWTsQKHp7G62SrDZR2QabuxtWpaJ9Ly5qan
FUdqT/Fdd4oEl3AZH8yuvFSUHa+6+xkOJqpt3/zCogbWi1V/RlBikEoo86i17p3oTBuJMjyqXGW0
fVNatJ1tjo9KQmJFxcJ07NDNJe+FlK92rO/rDilInyv5cYt7iezwlV6r5ZlN7awHSTYbLm6UEsIk
UK4Laq/zvVrV5d5pYJ04UZ8c9Updq35rU+NZ5Q3OLeRzB5p1aJ6yYq+5iDDK4li5JZ4uu3A2dhzH
Kwca9vH25rWWJMqycwn0KzVPh6i1siYCwYk80S9uluxnnGW7EKRqX9UMA310NNuR2d+RIfbh+P0G
m2wJ9ZV8skmr2zsZhwgKZZSdwCo7GL06WrysUauuNw+0nO6IGCJlAfskNJFjgdbo0I+fhKAXl6Fw
ADf79c9ydszVEDCBx1a5JsHyKOJK2wFwrg9pYZoek1q+lXx51NcbxIFBXi0JI/amaRgKO398oz9m
rsOJj5DAKd0kWqEdjZizaXmN1vdzSnei2nMGHc2OXDV3xm8pjaDdmj59gCGxtmPQMvcEtGKHVJ2z
vNr6fqmd075Fz1VbxP8BUuI0MeimraNYfYI1n++BghiRbZMxSZ5ajVohhcPhdSUttTDCIBRRq1j1
yBkbt0+fu2GD1I/+cVlXJ+DFpFWY0AIWqUe9ysYOSu6M8bCNXMQQiF+AWW26AdMZb8cEvZGT4aic
+KWb9J/kbqqVP9nxY91lvLnJ/Oh70ppmtOtAa+GDhhr6kbglTj2N+D8pkO1NS89kQ0ntqhpbPPdg
SQ4QPgiCWB6CiBnPzCwc4t45UfDUrj1BPE9dlh0Tzd321UBAQk7Gcwk9AGm58i8sU40NaWLZFxH6
9xoe3k/Tbo7UHi5OTf6cIYm/Ay5CVLjjWie36bqlCeSNbONuz0QDkdqOkU64vMkfjtOIpuftJ+Xt
r7ryVMP/WcnMDqHsRcO5RnxFmzIp13nWDidlo6aLUNhtyQXjoeb/cAU4mWEoCZCysq81GzJMxFFw
vt273diEjZAUa3doWWh8kW4ntZMbZ6vK6KV3+5UmArpbtRroY/enDUh+0+vTFYKb6Sna279u8pRv
r+orfxP1tGtstl9Tk69ge+pFeufM0btexbAw9KtgS/cgq/sxVepeo1A+FH75qKeGdaio4Ky0fiof
b8911rgkkPcOSjwT8I6uie08hfVjkYRrp22r+9sjXxjCU5C6EQLww4DInKAFz7WYI1UWbZUDZJNT
xnxIlGE+oLkA95nWCFCIniREvo2PlTmFxD+J8aoP7ZmOUvVEUXfNtPFoCyfwiqnKMH3ydupaVGdi
DV+Ej79ZtLjS5GBvpF4GOz0IxWObCP0xVKhBGt6gD98UqYfODswItpSmCIulC6IPyE2M0j6w3SjO
DuPv2nKtYmVp2p1oXJyCs657w1zMJJ8vj+1S6itbkt8AIJh+MSFg2uQ4ayNLp3VDEY20j+DR7Jx6
P5ujcyrDEVQ+CzvElbN3u8Hg2SHB++fjcALe7wTjvDU4zkyZk/qMRDNtlTgouyLgriL6vex6z+Yi
OrEu70GlY9pZZFr8RXyywYDvx6a6Gv4c7IzI+qLpEB5TLK8b1g3weAjfQllDPkCQnWFzfKkL9c1H
8HQice2guyAosiyCIqlHfLHBgz7EV3eOrjUSNtUaz6zwDrHoliwiZM2CnK80EwyRZnpumQUca9BW
kNa/VimtIFKC34g1AWarm2us+c8qZ+tVm0eTNVrvK7lu2iXtMnO/W7P8sGcSxZweH2eIcm5+z8gD
I9WShIbgOSx9+qXIUvb5qLEDdALO0gbxFQTMWLZE47hv4TLD0PzaT8WugRO2KauDIeJjkB6NOrxP
cuXvW1hQOsRX5O8BMLOhwPg9BXSlp+NAdijEOU9v9I+ie2Sd72/9aqLtNLKqERD5jjHQrbXVj4de
IrpIeyzmKdGmi77jFOlFvdad7lNqdrdTVvKBMQueuu28GYVqiSVbjT4rdCdI1ZFSG/qadBNTU/Ls
Zbi83WTWRtWhOhCi89nMfM64a/aVqY4CmN9WSutBRQD02zpZG4WAOJyXzho7y27oF4GcqcGKi4mE
JXBRM8NmV4Au3eJZ/ja6HYv4pbxD4GBFtKxuuNrWVw62c+LhNwpNPhIwmo5FRKuVqXMd9WyHikz8
9DnU5eDntCaYtzXBQqBNqo/k3YzL7L7Uswqp6ZihRSBzqZzbHwwcdwxD4apcGMgOMN8VIWNoGrPi
J0ZmuUZzauzE6FqvgTKvbmUdi6h1qYAq4eVpiCneDc0X5ZZf6i5KPaRMwVm6frYO3SE+G1VzaqrS
JippWX3l9dcox0vKV3LRUv+1rvpoFdXVh+raGNFANe+J44OX0wMcjsJER5prPrJpTwDpCeynqUnB
zEavo6XuBp5lfSVhlbSHVnul+USJgV17TJ7VtoQwuXP8khRFYdbo/f3w0Kaau5/1R4gHXRkV+wae
5EMUUTGsx1XWJWollW2zKVeAGgWQShBI556gDTZLL7po9TMy6xIEZItQK684iFDdZNXWp7KW6cZK
a1Rmmt4fXav9mlM4QkbQeIVBF5hxj/HL0vFECPueoOz7XFPElB17OekfpY7TdA5sCZIQISQx2l+x
MevwxZwHfVaX2TcQblsCbZ6A6oWe19oluHa36TOqRfugRbA6qVJXd0UVPdky2WgzUEG+tR5UFPUk
nIU2IDxKyjGyZLub1UkmXP1He0zQGPZ2u7nNG4FmvLiTZR5ZKJyLBFBu0vDu8Vw8OGoguj0mPKuc
Xm3XHDZ5YBDiOHUVhWpAG4gsoVgMyYPQXMatMSg8Ma8sUZL8aAzpuml8kso4p1dmUN31RXNNtKxc
hzE/TybWtBHYR7ZF1WFoUJr7ue8QO3rE/DiutAJ4foAJ3xMduWEqs4udb88vjoV7ZSldz+vb3UZE
uO4I1lxFbfnV6VJ/NerPRe7utGSQGaMQrrMSqCjuIfaUpQ0Hr/rmzOk3UNkk5rAGRK1pEJ5ze5wb
/WoMo/CoorLwSgMfX73c3B7ebqRYTEb/8seAz//X3x5s0o9wbz45Rr4XJXGMvXq3E9rKDYlkaqs0
ucumPDn0VeYe6uUXqEx5MwlAzCYEioMtRktkV97tpo8nsZt+hOzBTdK6WawhEeuiY6pBqFB3XUm3
pov6ByC954TkPy/PaFSnZfYxkZG70szG4bTvNG827hAmduw0NWdrJ7WGdDEcdkEQz49+leUr25+z
nRiCB3tfN372FNn9CyxNc39zmOiLS2QMoEDUNfHagrbrvnQH+6mraau4vfOmg/57huZUPM82jJhg
ROQ6HLFkoRw3nekaTlG1sWyNKPKihDKTCg5N6vloWA9Bi9QP9juVjCk/ztInynhuM2OlYYbwSFGH
Ix3IJ5hyOakiHhkFP/iybYZszToiZnOWCNUWjeX0xRhaQF0hgVapC54a0mQczczGdVOwA5zwMGCd
WIOxQQudBgWBbs3FAZp+qkgucDmTN5qeu/xWRIFoDMVab7aGMydfVEZMoJ9TbPAjWC4N/bJzkuZX
sh6019J1hp3NGuGYtkH/4GruvLQf2u8j7gYb0Go/t/LJhqOw5xJAIhmG+WuREzJOSPRH51O9kw6q
vzEL0ytTNBslSM9w38KPoKTGA+2tsEf53gfhg/Ij+zNDhI2lf20wxtylvtkTuhejwCNMvYLo+S3L
TYetF4wBW6eQnnbhozvS0Ok7irxsqG1IvYhNDW0gZD2T86HzATzPi6NhMlOiPbS2oTQ3b4pygCNR
jYtho/GaHOJQG3bqGlRBSj2wAJmmuiXgFwrM1Lhyw2b/p1k1BzaU6qgqxM5gSe4S0Ytnim0ehhKm
+MyF1MEO7hYlV7c+9gMe2RXtONgp9rWlx7saM0LNagn7QE75c8gegdgJdsFBDTkkBniyl9CNlT8h
e2Vl/jAGlym27AvII+YhTX2vnQYawtd8bNsrUZ1iHLVVZOnGqTRLDgwcgeMA6GBXl719GersQjxP
dBapm9IeHE90J4sjY+alF3H3YGTqIyHKIpQpUqYlWynWG+SWIZOUGEF0qO6xa5iMm0BHLODMP5oq
62GqyyXZsUJX1IX5TpEDfajrcBfXAfELY9RcTCcZNuCv2CWQDTZgtzh03fQehi1L9KEW11tZCkTG
nraRehT6R2XKcpcXBVNY63xBCFxuwjI0vTRCs7UAMDuDDEl/XMwbwfwaTaQ4GtPwxLc1HVXusgdK
esDeRifR26Ixdu3O2CeBPu8EJxhDBKaD2F3PCdXhpuD3Q7N+c1s7Xfe0kapJ70592p4pc1oAjN7t
Lru7BQOEc95RgQ7ai5Yt+TFMafXQjHtrep/c4YrvRz8HCSwLDq83RfmXFB7DqVcKdXesriRzvQW5
Vtx3lX+2w44rcEAJrYMcx4Wi7lxgS+BE4eHPAVFElLYDm46NHLoIhWYVngg8IW83oZJu/ajMcQuK
I0YBpLHYjlH9N2a+7NQRvFRLVlafbbvBtME/wdAYyXLUgTPCkYKF3ixBiv0B6ABEbJLkL0jN0UYF
VNK0+YJ02tqbU21udIwb21vloMnIFfDbKly5SKBre8iPfYLjJHIqcZgSDoeU8grnzn6vXyYGZctv
7ybMcB4GoKeAxNNrPJXGKWmJ+KpgCSOBs1Y3lKCvrYXLLtI1DHXQZLQLJzaexGqvYaaR09Kw/adU
XL4x2rMKB541m3H+lbTHKYq8zpTRVeES37JIash+JjfyLgpYCdl0nkjJYzg0a2hrca3xokZwT7jS
wDg/XxzpC+h1XbKDrIj8ma4E7hyOHwtbshMKp4OQ5b4MIxlrFTjb9Y1tY8tpw8DDH5WthZugc3s6
KrFxGv34szdTaFpprHl59xiNTveln/QvXcsMa+eoYkPBVyxh6ezLmiCaoAsnMFPgdKEEPJBYYe4L
uy/XAxz9qxrpAZcs/OJWnuegtI/uWLzKJWbTaoxqjb3A3aYQt9dT1gSchFry4PASm8jBlmGYsb/X
wz0yTfC39oEMMpgCyNJXFtCaU8Ga0ccKs0l6A7eSE1QXS9M7bwypmlqFuIA9eyUroYNZYr7SqtAo
nhdVsxuXpYVAFrg2nIb6ksHZZzglsXbTAKm9Je2T2UFraZokFE58se+Zej1kebNXSsJBZER2HssN
0ELcRAYjch10J+xs1g5dfLXqaEt5kaLZXBJFS+hEu/dBbG606kQlNTsFZi7WzaD9TCG605/wy2dT
gg7WINFYzrtuTdZzo9Xqeabo3w7Je6T37cVORX3GjHSwB6GzRYx9jyMyU6eLnltgxNeqwvnWO22y
+R3wEwaps87rQK4rUZE4DQ6CPeV40WKWfKEuyeCyVDduCJ34VHGVLjBl6S0JowS6vmZBQedAYBxS
JLBkyPoKEr0ag7s1ujYvSspy61OyWKmGAYM3OHqQYtKMfFCxG/uAop8dT3JtaEF/jKkL1UPl14ey
a6oN8ZLjqkBLsbIi5pfZ8MkSkG05XEPLEbs4pRHf5+2LYUbDAfcgxPphoeMiRBsuABshFCHxa+y7
uqqbu3a5uQ07KVcwOpTkYI93NC1Zq1f/hDPJEcSVNd4ZgRUenJgRnqyLlP6ZSO7C5Z4daZ9JwaY7
b/E1DqmgN+r2G1CCPOfnF1X0zZnMEUK6GudUq9HakqCeHkOyWpM+DOmyIp6tXPMFqjXTpNQxweMk
Z+YO1AUPTHwYMv2CpBh/WZ6d3CEhzUknf4Bxb96akKcpxmbNPi3mjxA7FTvkzH3qRHTJ21p/9805
34QD8Vz6LO67ho1/lnUkTnIg101U5Qh34W6Vevp1QMa/SQb3tIQqLl1z+9XNUd5lpWfrZvBct+IE
Y3A6BVZnbMLY7laIfL5Poaz3IBiGLaFrJP/Z9fsIhHLGokbCHanKogz8ixzjgOVwv5UUULyepZ6w
C/EtGUiqijK6ByxCc4fqX4bg/hfcn4WqSdAv5Gb3OV4MpvApB9auZxhRZ63PDE+Iurqr9OKOEv02
SYzyY+z1TyvovltFXkAiaqbnkvI0pYXnqDSjAxrobBEmDpfbmQGuGmM22XYlCVUbI8v8I/JOrnPo
mhetSV5kDXDDoZyxv+U3E3y+IRLHh34/tcSyL7Y362sftmINmXlJusnrcxCLZxrgOsxG+jk9e7cd
lS22fbQ78cY1jwTwymNVUKmIR8TkfV2Mr7lrfWrNzFMp2CjWmcbL3LFqzWdj3t8GYUCpDuMcazpr
bL/jPowuWU2o19RXBb4rOpt1bGj7jqj6y9zYxKBi/8p1V15C03hNqgdF//9JJSBqgd5Roc4jsQ9j
F5nAYo+WQ1nqlAW4e3tsImv6de9mdL49JAQDmVUUucx1LVNCFLtHU7r2DLoOCsHtBjr6G/DDdDMi
wbgxZDqMculKT3WgEre7CW3t4zBdKDYXJJ9xg1O08Nxl23W7p8N+S1HpUwDnkidgfgHbOKinE8ol
NmavX/fzCIU/TF9sM4aWHv3Iz0hRgRxyu8GNgCtdVSfRVvqxMbsfCSFp23ieeIEba+c3dYdAcsUY
rt5iG1cmFn9U6L/ujsvdaAFKVACDV2FDkCx95dIjuRN4wnJze/j7xrJD0p8TerUIiaGXLC9we8Ff
L/XP52qYp7MdFIeMDdiCy0GJb43D6+3XQPjy3O0FEr3gLd3ewt9eMCkRZyFmfK2okXqFGvgitDis
vF+PlyeDEPrlgChjk/dms3bSHD9tzyaf3h3MlOXe74dgtlioBi1rpb88fzv8f3vu98Pff2/S5kmw
Ef7jldPAIn3AyTuW9nyB4e9v8fZYw+yA0aYJPE5+ncZlJD1fkiGUDsDScPhmCDLcZD8Mjkvp8On2
C5r85hpNeRztsWxONwrS7XXtOefsuN0lujinMwyz5nYPRXGz1eP2+++nbs/j3PzzNxrXafaTXRx/
v9ztN369ZjFS+JMl+jnofq1HBa/1YGD+ee/28PaDLmIHniYdwXblk0vz89hiyCW0UaWYLLms0gpk
AeuilRGY6fH2NYe30+3314rvsl8uqtuVNEZd5d1u+uWeVBM2tzkKt1owjF4FJ9szKM9T1OPh75vb
c1k4szPUqJonrQ8MExYcNEE+SBBzkdxuJrsOtkECuvgwO/mLS1Z0u+gFQCPnK3Qu9WrRNZGnYBJF
ZCuMzsi1KQzo09bJ4JAQ8rBKnGfNgfBEu3kP9Wlkila7rKpAjIUv4E8eTdIjNsO4+MJYnYaYImaC
h0kq3rNAM06OxRZfJGI9scNb0Tp8SSPjLjMwmBlT8sNx2e/QCH9RBf8wa5fOIte0lhdvzmQe+xzO
ee6Hwb4xTSDxVEFRgV0AtaM+ssZXo7LuwM8F50AGu3Beis2Rf/YBdno2b3A1rOyp+UYtjl45jdEV
ArCk9PlmeEFUBKumAVvQ+lT/JwDX2HO38KdwvbPSPvrKvPgSL6LZXcalN9y1pEao+E633ZOcGh+o
9glDLz3SbtpYTfcm05pYXwzG/ovQA7EJJ+d7ab21Ct4iUFP8E8l3RusNTUA+D4DrGA0+UoXp+zzT
vZcZXzeNWWdycZWW1osx2B+avtebLF6Pdvvdwf+OYczWVgaEX1JECNDNJjo4ocFmgWk8kukqtDqS
d5dwU83Xtx01oEvgR1+rqErZegB9EMZ4LBBbxHRu+oy9pe/fR3go1zBi92EuySQqbYIlN2aKv5Zu
DgUZgGo7yBZH2WrjokeZ2boJQopS5ylN4R6ZHLmGnZjnG/1RCzpC4ZsJj02Y0j93xXsB68dlm2Vm
LPHL2t81vf8Qtde8mMxtkSVr6WIkBhCXbVpU/uxp08aJoWUHNAIJM5UmiEDENqsRbicdK6qShhFd
3Np8mlrDXfuq7dZoIx4pUV347A2IhghFccS+ysZ4OUKUXsUW5MpS5a9cnT8FBtGZOmnc0OBmgX+U
ASeXEMbBnyU9DBNvfx9VW9Xp39hANFyyhqjx8Il4w/qw2FCXX407vy3fptbEtFSQkVwOE2ZPfYNC
0t/Olk34YyYeJ9v64St/Yw1emZCIVbcc467Wja1vkFMGjcvf1+OSL6WNax3lzk6HCYfZth1fjLQz
dqOmTVtWycY+DyEqEjvcH4BwE/IEzPd5nEpUSfhoZjdEDZBl1jPu8uaBrvpuXrYNt6eCBLx5N4hH
PZ80ZiHydZuKGDSSCS7Z3ELBj5NsHZMLS8HbAOBojTa0Ivwapu/rO/qKCDot/3lEXXx02SSuiirn
AjUjm+KBtZA0pLHx+QRwt/MHqfL5KQzLTVHjgtYmwBHUcOadi8YPXQt6JZM2GpWJpn8eSSi59mX8
wkTRP99u2tEbx0Z/iotzBJP9Ka7MH5Vjuuyx/OHZlpiIYly2Wjx/plHUkdQxRPeRqTmrIduZpW8w
VqXugajn5TLRoscgtL1QmudicTD1Vn8il5weQdtpKyJnILnaj6OIIE7P/b3eGU9VXn8P9czlRxO1
6skE/y/bmo26GI6OSOBr+zViG1zsG5HVJcCRel/IxrziAd1DgG1PCL8/WO8ku5gyInU/zHBpLgdM
cK9ZGTus/od665MA4xvDM0IPQgL6YVgJ4InHoWRZmOqXSjnyYhmTvOQGcsURXcNOQWblSo7Bx5cq
pewPFjwIBdFa8qHqe7pLKhi3lKvAF2tv5tiri9k65xHdFdAFsk2zLBzxu4pyQ7jFolbPQuyG7eeU
Gk8oK8KnlvJ86LfZixpO09y4T1aoGFeSt0xMZG67U3mJNfF4U91UkDeKqNC9YK4PveLf/3tlsVgc
A7/YjguR0pKOg+rKNi3cHCTskGv4V+H23BuxG9kY2hLhJIehp+mNAVWDPGW/OIgWn8asqeGlTjtr
EXeMqo3+m7dg/Be3B++BAVUXlgBRqf+dGun6YdvFCPoPmYbcaQmtsANGAG0Iow0T2TvGo2IRBJQ7
FwLhdQElu0Ym1lqJXbmpgKsQURqeFrGp3ovsrneCZ+KCSdZzB/26qEBv1ah/f+CMRXD9twPn2LqO
ewIdvkT1/tcDh5shJT5v5MC5rdqmlnCOQe9fhTkje8fNtrd6p9iMuFV7NcGNmLPkfTYPQibfogFT
eyPdj3GJOQm/KQNiC8Ucij/WJwIVSzJ+sQSmGnMP1AQ6RBTN3n/z/v+LuYGj7sIGV46r+Bg3wflf
FPsxnhmhCoa6nKU7IQ6bqG34EBZ5XQiqj6gyQMJgkd7Nqf2lVxHDg7zErdtuC6OQW7T958H5ZiUx
qXXK+eIiHTpVcfnOlXcfj2W5J8BrWAPrtPZtLK+yJYrn9iH+vwXs+d+DZA1l65xv/5oke19H+ffP
/9j+GD7qH/9xbNKP/Mdf7GC/XuBPO5gCAyt11wAdK3Wwsibujj+5skr+YRmAXHXFCGE6hsPF+w87
mP0HmH2hXNcAisbp9Q8vmPUH4dOmzisJFwuXK/8nXjDL/et1Zho6pyn/wzZt217K+n+9ztIiLPsi
IIuJOA2svY9jGhrTT4kTwM7QQs5cnGBgwrgpN8hzxunrVAyddt+N83CoKvpnmyJNWxqFBmJoFoxa
QCkPJvIQ4nqetHgdlhol7FDlI3aOXkOCNMfKAPOlgVlZ1X1h5uu+o7SwnpqasmtDMb9Cq16NEgQ/
MiH2BFFWV2CMcLLQVEdId9TrwCWEKXI+WipGQBV0kp6BYFH3peIfsgMwx6TZ0GmRS3pEb4YAurUp
9yinNxcivT5hhSELou8n16iTG0lJvaVSxWfj+pyMJNxEWaPCbUmCi3EIXNBW1LEctIHo4eyqoNja
kwMMMScqK3hNvMkcS/xOkbsnnquxksbomVrqDAdJXlVuHv6vXJv/D+GbDfTWnJ3/+qq7fn6rP5rk
4y9X2q8/+vNKc60/YAMhggGyAKsZ/9Y/rzShyz+gN+N8xAZ3u9R+X2kmBGfTgOGMD01ybXF9/uNi
0/8nF5cw7L9dXky4eCwFtmEKkMrirf3t8jI7TZ9gpJ3zXrYjejaKxZdb+edv1aD/w+duO+VflaTf
laX/3UvXMsRuFRRdLTcCYeXu9ktFtdATb3/ZS/qmvR3JCSofsSwPfjoUp9Sdwa0ZA/59ohDaoX4O
h9fCKYxjPg+AA0z+nNXHewZgiNcq2aaknZfn9VvmSahe2IfalfxADpAD5VuNVqRWJrR12iC45cx+
3g9uCUw4/FJ2IMfqbFqDhqL7DHWkqbp7fOxEjxQO4te6YIOW95c07l8dFOJpWquLG9cChzV2i3JA
52riKQt9OvtLqISoWWjpUwAFJUNboj6GAZ2q9Edkqypfl0sejKUP4JkN7T1TlGey1hXHzmSb2pk/
BBWBbKBuzv9ZdaaR7OTI/gffLDRRB7ViQRy079jdnV74PbJYWqlqhmM4xfk6Fo21aQD7OBSXEgky
p2TnFgeHRlndUWr9T1IN5CYY8qdEjwlg7hBK+BhGd7gLQ6yXKKfS14AvamuDO5S+QRLe4BzGvCe7
BWnOqrQ0CyBIfs2R7K9cfHJ5NKZEn/1AZ056meNCzI2hj8xWcLYt55VgDneN9L/a9vVzrtSPlsBJ
knb19jJF+ki4DVEsYUV7ChBZloPyN923PhZPsyqsnZQlyqbsYS6d956m01pq7N/zoGIMR5i7cmsb
amPfHMdEo6mNwI9cyRWG9e/sQ6ctGeQtfRf5NWZjR/gwDJeUZtZgFgiyqW9IvaY9ZQ8RuaCAULp4
o9lEdufiijIRNxbq7VhSGk9Kl4mCKBKK9SOxLZXufvRK8OHL0NghBcFx2PoboX8v+j4H8feh2ajg
Uj0rwSi54NoSlKI9/XTJBbkSCaCVbqGJRUV5V2YuJBQH4AKCqGobEYI5s8/zMqs72WaWcX7A7YkG
nDmDU4DGKV7zwi4PnVEiiSHkgTajdlSZyeY028qqitfGbD2Ok6AigpcVBxwgGAtOnDnWXllBKFR4
yDjbCowZhV+tM6XHrPxCsnNm9tapdhAqRgkpsZ9AGvuW1tm3sOoQA1BC6qX9GLfpp64DMAqtY5eX
iH2sqWSu+8jtmf5mE1nb3pjO7mAdm2n+EfejvzXbB0njgv0nC+gkdR4EoaZGkH5NwmQL1e3bnPbv
4VjVB4vJj9k//wDEEqPUpCpjmi+LcRkfCd+VRgVrG7cnzf02ivJpGV9XziRdvjQC/vr8gh9nPLSd
Yt+B6EkbJGXU0S9PrR/9pGmONhYeuRvE+wI5xTYa3LWmFE2UEDv6sJWd+Wzk5XMNTemg6dY6WSq0
v24I5qPb/xZlU7eJIwNCiHpIWkwGsU9SjdXM+Up0ju4husMtG93btDkHrLVokPQTcLmOBHLpjQXX
BFyXZFPnDlKf7hKbyXObdd9jri5JQjADgGmJR400ErPLcCIKeaq0rTlHbzRBEN+2DRwcbLcsXzAu
ZSmZWuwmodFZ5mCt9JjNSEzFjM/yYw56eTEz/KORz6lhVAe0tOuAlniV0v6zg8Y+2JkZre3kZdIo
aAZ2SevYpQZmO9/sSkddbh1GJ4kPBARCqFLOY4GSdxekeKMH2MNWN+OaMIksRB4SQ2elgOqQcGv5
XGJzMz0gkMpJdrXWOskoeoWi14jfpdt7WUlie4CRcqUjHIhbVEwhReVV5lDucuaQ9uxnmVkH1XeU
/0YbpbSUX0ufikl3qadtXKFNoJlcbsrJx1CVWfcSgSONrXVUC39tDB3owYSauVlHj0LB5ZzoTlGc
tdj+at86iRB1LgVZiRIXRboQJw0IaKAbXWCRFG61wKOFiO6AHT+qa/S4lBKo/5KA1JNeQ8TGzphD
0oM6Sfs99nfLpTXO3XCmITxtk/iHkRE3QzO4nsHNCoURpCu0z2rovzAg8Wzc79xOnIlf/sHW6o7J
4FwHDgjrkEEXEc6DSxr6Fm24C994Uw8/IwOif57Vn6EKs1Xrk49owCjwp86DrvQctw30kq7akM47
71rV/oTzNsJkJAiKCIpzZJVfcktsEzuCc6dF3UZhTWdsS8et5v8ne2ey3DbSrulb6eg9TmAeFr3h
LFKkKEqmZG8QssrCPE8JXH0/CdVvuVTuqj77UxFGARRHIJH5De/gvoFHM6gU4OCZ9AF6NNTNMtqN
SgWwyCNv7VKLcq5iU9qyEKoWYXEMTe37IPRLPY630OoRSerH/Lb3N20QoOWnp1etNYHYJka/bXOP
qTYaz66ff6nUHO2Y2OPeAdRlTba+AT2JlCR+ueMAk6IqsOMh1/eHlQGRdF20wln7GcaROfg6wEY9
JZClOpkHDy1upOPEVxr96tavjReshJdmx3sHDnqmHpVQNIFuEb2Zbqcmuh+zq6sHGm5HZ3QJK5BQ
abAGffNmpcLZuOCyyh5nNz+sOU2Wc+Ett1WHvls4qPE5gpdJWTjA6LpSbvsOJbHSA5CdhZLBDyIR
0BJPBrtYVePBbS9DSZRB93DVlwgoUmlLlyr306LqcL+Iiv7UjV6zKjXtR9V7a8/UAX/Y5XNWASHu
4/wNiSywDmq1bQnplpMlAThY7/RNM66arKfqFMFqrqmfmtCLiC7A8WuIUSUorK3cqumXNhMb6jgH
aG/KBrQ1vg3RWucLL+lHnIkjmwX0/Wjl5SElWaZjlFSHXeuKF7/1wSsXjbPpjeFHsMd/wNlhcuGt
ikn5iiJqBPbf6Q7ECjZdFbNksfdgXmlGuyKjKmjjVd81wJo3tdvufMVObhU1O8D5uqMUjRCdkXlA
29S1YyvaqsvoAZp0dEes3Kh5ZtuxBf/WcLEWPfxwdNrKFXpG5YLeMeu3FWI37VY/uo4Jw6AhvHIi
qSmoQPnKRi08VRaynz36nNTElRh5qqw4tpAaNC1Hgs1WGUAiDhcwf344OFnd0l1iLtqpQ/QH0F+6
S/pIfJUNN84YdVChPMD0wh9vB6c2Nq4FeN1SdG4jTKnHasS6b2JlLQNnHWM8ukj5XG+Y6MlA2dyo
aq6vmiEH+wqGt7CEeq80RolgJHo9ta3VW5TtL3TUk1tLKfVN0RAwwFw9MgaIQdKbalKTdRX4DM+8
/8Npkj+mWP3e1M6DHwJbKmGmLJKu+1aFk7seO9fa13GOdgTrO9jDERGuKN7N2JXaNx7RN6DejK7t
stQWlt//YQr4r22YrZjUG2Sq2dRUuljDhrUdYZhldK865mh3noPjqme0W7tUHrPMLe8txAR96wYc
GJ1BpIc3EFKPFYVOpNpYyAEuIRXm5niOGEF326A2aMdqtawapwa5HCmYkoOlSXGMtdAA3FoOFDEA
xhmibcT0ARZPj4qw0G+qT0ka4jplmMVOTVEPy1nXVL/YhCHU2dZvgZgVkDzIoWnMKyGUIAXtXbXU
uHkLKSiHsdzKsEPIITmqyTMISY2DftMn1Q+VKsChiY3qMO91+nCHpI0GhBQ5+cJBnFw4w0i0YBnL
oBielDFTtqAZb02rs06hw41toeA0xmN3M7Bs0qdP8y3O9ZCxKNqLLDFuHFeG7Y6nIDJJKKcXobpU
gIOMGhiiuC+tzUAfESifv2OhuK0bp4WePEa7xp/ux7j3dyLxHSrrzp4ml7FIRDXt2965pH2Zr5Cq
S26wiFKvmYuKmWaCpx7bNZC3cK3HznrUqgVoNOPQlSI+Vr57xDir77TitkGY4yyqcGloY3jbGfbX
NqL6r5q+v0tE8Vg1E9DlsnqwPCTJ1NzZ6dmlUd3pPGEzu66mrNog2uavUWHPt5Fu28sYVu5mcKd4
39nKg5oN0dIns9jksCX0VNWeWh0Zj9qkKJMNp0HPi7t8uA38oVlOLsEpCifECXIzSdOgefPpMTdJ
X6OAiMNXnR6eK755i6Dz4dkodYLnpnxUxbwmK5jPStkhpl4y7FVUJ9F6/nmMDWSEcZnMH3QVuAP9
TVjIwVus4o62nBA93s+bIgtGXB96HcUy4yWCuL20c7Ojlyidjjwvk7vS/uj9uK2ANhvT2m7Gaq8l
SoWRB2vtLrLCVS3x7/Mf5k1kVHAXgm7XmSLsD0zk1s6Kk6UjMlyEZqONdzuNebfPAnfdac0TbYZi
b6Y4AXxsEIn487FRUe4rkwJw1/gq4krIes3WGvN7zBuViZ0EBDUwiej42PR1FePPgo+3kO4R85v7
igqaYd79eNAzo12hq7SvfzoiEGv545JOaravvWC6CbTbTPoKYr9Hq91r9f/s+hKSUCWR2GAYftdK
jAWJhzKt2wa3E0H9IJGwAg+mMKcL3AaOZxqqB1WAz1Gukm/MvILCt7A168JuFWqc+nmjyJ+DGHJl
hfoaeM0RRCiuAnrMVZKXat4T8Nq1daTQ0BfBOyXCkEZPMzmiVK1+Qh7Yee6Ywdez04cteRpYwU3F
boSrEfieumNdwO7W0EH75CkXeD7W8ZLaE59MKM+AiIJ2u28ryNbznlkn3c5yulWnDfUe1dp6P++l
dDrXKPR+7eVTfXXVthhjIQ735+Cb9yIXPy3EI3N4aHGaLOfRFhDraOv5h3OR5EAEehU78Ecj+Ytn
lkXnWTQ3QFICcdJs9COAxcwbi44KqEywMUPj7wdYiLQ6eGianGKF0xg5cP7l3dXFkDif2YNldnKZ
D3OzrNcCMJHlqu3GG9v7qjXwuo/lyIxnqM77rjwe0clYJR5q7rPHx7vdx+z0MR/Pm/kQSboaclju
5VLKBFKNTMTUqbslicOYTw4chZRhHfrZcxjaWLHUM7pH/qr5t4hLV2jJnp4LljBYugK40iU2iQmh
xB4gz7d2Z+/BezYQG51mX0ceZETXjJlK9ItlwqZfdGMCskVaaaVyk3CjIEIcY14px/q84Z7+cw8N
Zcb1x/H8Z3V+0OuTYe2N5Mg/XwdGHs3p+bjt9Kx+/vRuE23Gm0b9IUqodMiQMu7ed3HvTJnFO2IT
+WDchz5GgRHz/Mcz+wbsmZCbeW9+InKj8ZLqzbgMVIaEHqN2YNnZbj6aQW7zHtbKz1XXOuv5qE4o
ta3VQM2R8yytVank0Souen0xo9/m5yDFU+8/HWIJtvVsZpXBJUlF3oMxOT/ZMBpllZglgrHy3M6n
1XM5/fPhvBnkHz4OPz0lxGhj1+fM6Ja8FykzlXw4RgtggGp751DwJM02szsUftG51SqEU4IAuNgM
ynKsjpE57+K4fIyc2N544lygRn/zjn6aJ6cZ9eTOu5Rxq9UEunTRFvfKfDVnr7hfdic50eGosHOi
sN8CbGKSZAlnW3i5uUsw+pnRSwbd3nWpqE8sfbC9fn79+TCScMF5b96EZfV1Gjpjrcv5SJE4wJ4p
izH889inp7d1O2X7/nN+AtRy5k/R69GOMjGsQUulZf3zj1YDRbCkBgVjYCTDG6n9yfmFGwic9Lwr
FISFqWm3y1ROvjOSa0Z3zYciwK2B/mXc7dv0JRzwbu5NXJPnjcGqz9wkjwdNOekhAlx/HYTy0MZv
E0AeF86i/gYdyzz/Mr7nXRweIUAMiC/Ph6URwnzVtMMvz5tHttpK5ohibH4Z/PNzPj6j0gBx5lmJ
ar/83CiUtk25IIKNpEvS/AXnlzR2aU+wvyF2ueqAWtHsJhTL1S+SNzmGIQjb/PVw/oORFM7/9EH/
vww1dceWfff/d0fmQiXkx+/6n+8v/JDD1HQV/INhwxmR7pk/uzJSKdMDwOxp1N/nLud/up/6f/EK
zUQwQrP/1Mn8T09GozFKmA/9CHGT/05/hq7sX7ufEp7hGnAC+A58L+OzBGEFywHqOT5FrDk5NdDw
27gPbfVxZLrZksecATC36xGD+yXAfWpsnrApWMc3ILK0TQceHi3yIEMXpn90of9HuvXsAtAGZHrr
4qGCwQhFr+Ql85OjU0DSVsyFGx/DrLhpJCIpuq9y5zQgjb60BgE9uF54Hg7hFVjqLRwNIAs21I7y
vh3gcE5hskIROllofrALsvSUqj1AMLcAfGMA/KsSNPLSTr1209GpXRN1PnwlK8XcJwaKBErcVADD
kXnRrDcwx4dc+YZoA5A4LG0UyFBe3k7k2C1UAbqcccSU2SfRMtfjNwj9WAA1zqlMcQrRhXZO0nTX
ms4f/eisag8uQdQMSIk1JsIq2RHxEgof5spA8rKqu8fW5LNjTJOd7McwjhdMgNZTGPwYrZVjtDke
ARSdOgCPkfLg2ChlUS8+4sZ0CGjCQlpTVnne3w9qeoza9FgwkXdQXxZWuTIBTyvDeI5q56REKiT8
6VB46tnz1WuoWDsjH89+1S0GfVNn2rVWmo2VYE0DxDOy0yN0qzetRDlKiZ78BoyI2z3qofXcJcE6
2zd+s0aq5uQYYpuJ5Ggn8YtmTQd4NTsvyY9MuJdQ9W/04MZLWlSWuo2pJ0dMUs+ELofYHuirw0b1
InJ/Kh9TfIxclVERHUvEKGg8OH23oY60Qmlzp6fk2m2y19B4GnQV/qX9jPrAxlHGsyRst+OTmgLI
98zwDW0CjEEhYaMzBdhTO/jIMuCFAZIVSwsFzgBYPqhUfHJBqrpIpSFIW6KuYjyDeX0B+nwbEAa5
2rkMrR0t/n2MxBN1tL1ao9zHFUZM49o18OCm5LuZpG9WEL5VrbjI04j4/bVyGdTm9KhV2zpRX6Ho
UYeDCayK7ZhDrXA1IGNIaCbdMjCGC2If9IqK4QCLzl8ELEeN4e2FNpzFZO9Qot9T7Uw06yTNu/SQ
M1iKgxaauyAYDyihvdGhbxeYMi0jbNNVMzka1nSVY3KqrJ2q0suyor1viVe31I/4oIhEPNq4Ug2l
+RwaCQmrhuZpciSXepk/Y8TUBHDcGZYJKjswELsqePMbKmdpLraBSF8kJ9M2cTbiqoRODjNrmZuM
v3Y8U3+DWx49W138VicNk0S7yZx4r47pUTGTvcF9nlEn8NFvQuXyKihsZgDMBMI/EQKJydBuqpix
qtQPSQENQ2zrqr+YafdYK9mxl9OB+12E05UW7IVaRxGIi84lqe30pem/Etrv22G6OtV0lVewU0cE
PJKjGWYv8sTI8agB6HCiAXns6drQKJHyA/2AnC4/CSO3FcLeaN6bO0vn0ijVdB4a9UwZcFugHCKy
m8Coeb965fF7Erj+MYzxYbCeG/zQPCI/1uzvnracqI8vfLN76PDykWM7ScRBfrc0YC4b+vYx0sQy
nmjFxPkxjpgKunA60AlFYYl7vcu6Tdakb8I011H0PPTNWovEo661NO6gAUNxqyL96rfBSs+uLWfK
6J1nUdLNJWy/quZNo3gPQdlsaiveK3G9KQzcgPLp7NTQDS3xmKnWCi3GMhNnpRuvTjxsgf0zyxTR
ixsoT70X3KOWaJ3MWn0N65LyWbDqYdksDZXyuiNePcv/klvwVq34rc3Hg457DBSZgxJE63bcF4F9
QoiuxJF8KG6lwp49wKLX2101JfvUtU+m1T8SuZ5Lc1EJuUtBwZgOxnc7Tu7VIt63tbGr9PSYVXx3
we0xhgwJzrSdqsv6W2PUd9RVD6BXH5sGCHNKA8gXh4kbQf7DPAyxj72CDCOLhgOekADN6l4bX5wF
YxNW82Olc4vFdHL9cFrXjrWTk1XUcFtNWke9Dn41tJFHOWFTvFwFRXznsbK18XRFw+sFx94vun/t
MvFo+Bq1clO86uGPJvJuAmGf5C0p5wRUIU4hPivyJmp07jFNoyDeB+5z16F5puWsNJ5JXmPtWBOp
9qrtxTa555moFtS/wzZ+afmMNGd28yDCCgdgjmFzq2UvsTdwf4S3NcVkPivTndN8xyHToel1sPQV
81urKCct9wEKKuFdH2FGZMe4LIaj8WXS6ZsEpR7vhUK1Th+NXSpwTlOt9smNq5fRo8uCwttrHNgB
WmU448FPuEWWC7Gowd7HTLG3WN3hSTiO6hrveiNx7D3LHcwAjL3ivlllIe3xtEueMyHOXpGMh7HI
Dq3WfDMUsIeG71IBBEoN+25A5jKOWmWZo9qI5Jc23aTqo5DlNU3ys2lBd+9782PjFI3bIWtvOse+
j8JYxzHMNjDhi0xsf9ibN4rkqMx7piG/9kKVXpSeNGiG4Us5wgmeEAgRq95obynU+HsA31BDkE5Z
wveIDGyRJtzi5GYYK22fxZgb+ZP1pEEFRZ7Jx+0535AJP4WRNNmm8bV3vTK4yfB76dK+2oxqdNUc
LbyhVo+Ox8QU0qm7qrVxHqPjm8M/nBIkZZX1gKkDawBg32e3ebNre5MIMuocEYWxXQmMdaoVdrxr
uhNoWYbDOmugf1QAxg7lWLTvmw7iC1Ku1bSbnObkhLXYEBQhG5ADBR6jTaqE57wwizXx19XFfMB6
mSxvJ7PXdRW6L3WuuWtE4dx9lHff6J0uc3hKaw2TmS52aLTZgtU4Na82Nd5VWQ75MlPshOkG2moL
YiPIGdhTrL+mSrLvc+tEY4RcrgdbUrs7tE2eO7Im7DzifVwzeXAL5GN3ybzpEtS0NES9Hn0CHROy
LFiF9g4YgMdkoxU4Hs4M3wpfysR5lt0+Kxse9Xp8TMzilNr+grLxdrKil8hEShxYOPIXvwT153fU
7V+k2v8eJgMQRCnedIFGWs5nMGsUMwxjLOvQEEzequSGasxj7qB26YpTjcy0Mh4q4ijhVP+mEf53
8DLoRLIHw0L6QHM/46c9iPb4ijhICwTaeZQaCiPaSenKzphfCHSiuFkKAN9w404yVPqXHy7hWX9F
IUuIpQtyE7wlGK5P8O3BcQQo4bLY6S1BPHNNTm9IqXBLVC+JNlxsI3ppiptW3ENcPtQmsxqBLfa3
23/5In8TAHf5Ii4JGUGbJ///VxwZ/GoPmhgyHvLiW6K/WEQmqXIAQ303lgQGaXtxnHzh0tqn6b5G
+e2Sy6o5Rbc0JWBF6j1C+rZ0nv75m0kk6t9PkWdbqoSPop8tv/kvQOcSOZ8pxvhmh8wwpoD5wcAe
VGmQ7BIDDFKg8Wsz6b7Pw7tsiM9TCEOD9hg058KKX1RPvBohE8AcHuKbdA62uq08lel0pdd5NuJx
aWMHKmM7Oxvh4QoId9az7Q3bJLZ2ITeAjNJVxEPcVFyyMN67mXqeDGtXcy0GNDzTArnSsL/EXb3W
zOfUVTcVix8+9du8G7dodlyqcdilSDjSDyGGBYVEyxxdY9TjGoDiVFSz4KoE42syqU+2ME/eaCwd
oz67Wnfxy+yt8jrePn6p4ZWwhgFiQLUCMAAedipwiJT8D1EH6mxD/4isUf4vAvG/Gx6mhomAZmuq
peufxqkO8jUrdDPfhXoDl0U9o6K7zxD9kpG1oOdf3/zzZdeM3113UzNk1g5k0vps3+ANaM/yx3wX
2OOhSeOHOKOLaFzjYrg0LHwb18QHVzCpUTxGiaR/JN2l0IRxNnF92ls3GhybBvuH4jhl/cUDkiP0
/M5w5GBQCUjTfjwb2D1ivHXX6HheucARsIXFNW1N6fR2Yj7sCMXk+w5uuaG1bPX2ziQAlVlBykjw
wmwPYwxSurocnenak1VlULE91M3G7JuN+SbOVFvy+y2doGMe9Zuo+e6GA2FK0uEqC31MYC+u0xqM
RrSUcIm1bmKKXCuzVBZAkAK9XHd12jGK/KMPvWJBrv+qwUyhtP2oV3BruuAux29ucPxH2D7LnhSM
CNx41lHvJCGC3GB8rUlHpYmvDFoRDNgCozxlY/NUdyPWV4RjeUTKHl4QNJe6qF1w03OOAys+Jmp2
DF3zWS8s+CX7zBxvhRK/KTrNTLwY3aDbjGX6oqX+3kEd1DiL0kBu3dqNzNq9FHPptbNM94hYDkCF
uF0tLA9knlTYO72bmHbDfZXfC51Fi9+hDMRvdnACuwdFvls5Wn8YXPXVd82To1Em+OeR9glBS4nG
Q9EdK0vYKw5CFp+G9uQoRWUqRr6T6ZtM6QSXXbs6fomonrXLbdzu/mW2/d2sD6mSxdZ1HA+A/l+n
tFofIwelVCbbhISsITEt/n1J/c0t69gwAky5/bulA06iSZuCQdihk0E932oo4qTTYy2SbRUASqMU
dJ+o1WVCxHeEISw09dCEyZuMsmtvOkBYxRcbfIqlyUrLzlP0U0La0+vms8NE6OTpPg55DZqE2Ol+
d20+puqTI6gAGogwtpmIk0xcu0C/9jFTdY396EKf1uWYHRuwksJBApHrj3vpi456UttCCwPAIPMy
x5iuoWeektLcCYOQvMkxWbtMwP0sEh35JTGO2QMJPo2G/VhQtLAhbLrll5IKg+stpkicEyM+Innx
qDnWc5Dh4WbHRxRBjyHcTii4B5k2tWF0VCc0Uaz6luFxmII7IEg4BFMvwKQ6pCMODKAvnrQOwI0f
5utOEHqpevRmsVwoIzlJlBx7kex1GsopVxK5v52sK8iPU1G1RCbces7t7hEq1jqpnGcVZIRMSjxQ
HArfxYe1J2dwk3ztnwe3pv4mwGGIeaZLVqSapvXJBCXXy1YUSM3sMH8E7wo4oqhitHVb8qbaMe2F
kuCDmeJGroVcI0VE2wF6OYKyDzBHU8TV+lNNmteTGnamfQJHt2/aq1VMS0iCO5m69f25ycQlVILb
xtWxKo2/ei0Q6RyZ5Fg9xUb0NLrJS4yOGUsWpxTJ7RszQiqZwl9OM7dDYzquKAH03PlEozKo6Gpa
er51krNqNfWvBQAqzGYOkT+8IhX4kklHcqM4msAYS0SHFRNdEUdsNYoLVO+gWl48t79oHX1XS2yy
4ptMUp0k3tcK6k1TuykpjqCKsM0soh3qL3YprlWonknwBELuBsUyGY35SAYHJHMYz5/ydhNo3d6s
mws4rNexE+Chq7XVyJKF8ezFYmEb/POdbVcMV9viF6OJc3QN/x5f+rp1vyfY+BC7t6t/vtC/mcUI
3OR/muFR2f50mYcAdYZ26HPUTRFyg6Zi4om5cIZhKwc5OtZn0977ZfAv40u3JH/nUwTrEj6zQsP+
df82fVamMRq62eW7NrSuuOYe5TrnSjxRtx7A9hRpdkSTdCXrZwl6j75h7moCnnKk8EKFU+dGMRpL
OgGscpDhMshOKGvWYLVkLKbZ38EXLMwCY0biJXg3W0ecZXUjT9znHmXCoYr3csoYoiMyQvTH7C0a
A6B3QjSjicKy8TXw7VOoGyuT4l48ondcpkcrAzTD3QqK9RQj0RDkA/QAa40wZBNnR1wtVkBKLgFB
D/FEUU2vulyMcq5mLK1E8LVrk2NukI+jNyjS8ZA5zBvyHg6M5EX+ZmNSr5OmXuMJrmrHdUm+K056
BMC86HhtEkGod+q1jo2yqNO9DHQcoQJetk4NmetkrroqPbX1CkvDZ+qB3LG9+ywrFEGvolkXstya
p3LK3mQ5xO3FXU5k/kdRedsexSKtLVC2fKvTeNMO2RETGGTLp+k1U2EtS7kY5NbzpRKJE2or5IaE
dZOVv0zYPjTDeBeEgHpVpAgXYaUtEP7fNKS7cZLuRwR38Zw4limV2Ng5dSLB6dM5yaq1Rr1OVpvG
KtgoowlevFuRe73KH+0ZRCyJdq6UiMY81bS4u8gVPuLegLp6CvzxLI9LfTzQx4woF6HOeoSA8NIL
+xg2dFpDhHKjpFkWPjJaABB3cvaVlTXwWo9m299pw3pOYsfu0R2HV62IHyaKM1qnPih7Oet2FMlV
Pz4iFLhFE+rFjOKjlneSJPJimnwrxWKGpvqa9eNyREh2kwQo+1nPstKW5TyBuzdXrWeWcJRPWT6I
LssQFrZ9KwMmLR2vyH09o5W0xuRhrSXTax+y1BFN9Hm2V/p4H3rUEb16o9ODDJx95OJ3Qq2tbVPK
ixUQYKAJyb4swZPKAU/TQ4aREcuwGDifzF4mVQEzRxieVTAtnZOXtitqiEsd8KJcfHKzJYO0Tn3T
I3n6ihcaaAUGnKy+xiyqpSB3aCqqNSKjBUF5oXH6azrR4QknVlLcbmF7b/uKqjPTsawTTqX/459n
Lc34myOaK7NNy/JU6RlnqJ+yu3Q0cGUyrWzXOONr3nAikZA2/C/UuSh4dGYIULW/oGF9SxmTHs0A
4hHYG7VnObCaUBICWnIA3M/pJg3pJU2sedqe38DRv6M//trX0Vvhja+xq9DSQe5bjx48IK2q7eJ5
PST1LfWgYd3cJwosAhW9aBEp+t7sWXPyWoEri6urJ7pxZ1Sonhldd84ckvRAVxeqVRIyu9MxL6Jn
sHf6rT1xmwg7qzeaXr2UtReughiTYoeiRg2wBGgBtU3VAPyOwgN9MzvsFkIvtvhGUwnvHgDHXz00
/vv+Ta2Ncoke+JucX1AAvSkwehhocctZ3Tbbw1pncpJzzkOAyrpaIVpShy+qSxTSD1dDFRcRm7sW
BAbYyB5jNrmGp1HLPIx2Mz7g1UCoJ9fdLj16jEh5/zWO96AZDz19jRTNX/luMkwKdJkaR/vkDoeo
dUFPQI6KxMGMkjfxqPcDFjjKygASnIsEfqLMNEw0DLTE3lnF+Irl3hp41TUbcVXCMR2xWKKgoruo
t1HlqCsI9Nse2o+dl3h/Nm9p2z0aWInKG7p1/hP6/w//+N/4xwb1rl/u1NVL+/K/3jv2p5fsx//5
36cf/csff+VBvr/kz447jfP/Ug3DJrUwiRFRZfnZcaeS9UF8pMmOnK5N95vAABlygtM/m+wGZpTc
8jzq4ofoUlf47zTaNcv8NJGotuY4jk2IbUACYkb5VMBC6kP0eV0S3Ac9zJTaWgPZRqgVzQG4UV26
jBSqqnGGWTi21KwBKIyH1m1dSR8nvf7iy8JKbwVAlRV/m7d6vUbltFTqAmKFNi3bupJI/5ooVBMv
WtjDAxyaddeR4g8m0rgqdTocKNCl1VCbFs4XrKNHCgEgMT0tP/soAWw1d08O1Bx7KFoklw7WGuW4
zNGgNhfqtEdWxd3VcftgdKKCimM+ukagQUXwabUhoL9UB8TWY0Rk1FZRadtbxQYYcXNtg/rRMrpr
narFk+ENGyMXJ8/1mxuvG+qV0eM5j9EvztJmdRc66LeNVp2uaeG8OoonE5Ac4fLBocurIz+l4rqp
uBkzFpK8no6GcWdX+NPH6T2dx0WbZPUq19WnThIwNW59K90VflB+LYoGusR4nBB+Wg09YYOeU7oP
9Ri5dCpdQp3uk+Gr5QO7Z0hQ+prg0AyTdvECBDrnVyC1igiJDQ1Pd4GfgeFCOx6BxKUD3mHRCjtd
1nHfAy0+W1NUbtsia9YGuKJoqyGRTY/K5GSXb12n7etC7ZZhi2k77GkkRHM8x8w/bIDxy8b1l2lo
2Ich8fwT5hC0uKexse4Gtc3WeXJnVtRYqpw2hukNb04zfBVWVu0UH9GoOHLgTgyrqBPOCk4E8N4Y
z7AoT5ubyTcBAKgsNPSjl46ToCaO0EU46OYSySAokmrrLGh45E2y1lu33/cdZneRE6CH06rhKp6Y
SdH9P5f1QA96xAzcxWLcTkd1oThoq6SBZy37fu+fAzQyj2nS1yt5boopVh4hJ5Yp8kdTgZJ8SlQF
v3PstnjnQZ1y9DQ9lyAzfAsPPOfBxT0Mf/QCnmD3ZtW9f6y04nsOqHzbqHm/0WPW15RyFamD+hSY
jbcI3MHk9PiHSfWKGyR9kGYKzEXf98bJaJrlkAX1wQDdjPa58ZSU7iYKUCLFQuYAPA91JM84xKA0
0a0yp5Vm5uPCjIIvnj30Sw+B25PXquXKz1Ra9KLZho2erX1N9MeaqzhEnbelJ1QveyURiMoa6U5F
S8xGwwolm9o9863Ju1nFgyG11mMfUCBN8qeCOv6t1MReNsajkYbdV+LxhzTIv6iq0q/wVrd2XiSa
1SQOoh+CQ61h2IOxCID2yHeXo8aqZUcRINWgVl4UIzpqQzOsUqzMEAFhDnH9fqcpyk1CkHOqI6I1
f1IgF0XZky5ZKJmOnAiKJ1Rtndjapn5onFCVvw1NPdvJ6SqnfU9eFMB++Kqm2rGVRg9VVxa3jurf
TuAVNxC3LNZxPzzgPVEvRz0sVio2HcdIcdVt6Bdfdav0wapHYj2g4gVNManopcl64Gjjg6eI9M7H
DXpnO5F/E5VADYwUcia+mi6eK4SKVqv05LMN8pZ90a0rO0S2qMbsTelxApEaMFv8aPxVnOH15fj+
tW3N+LHLCsoKSNMDRDSXSQamqFBJxYIGjyDj1I4GZ0KH+xf1+CkUcXYbwpl736QxRRnLv2kcGtc5
l1yxNXAiQ9veeYag+ZtL36zIJM2CG1eO/aFDZ82y2nKPHdU3uD/m1g1ojpTUC2PTr5eK5ikrdKOa
/bwx5F4XNjIJkLvz8byXg9FMoVjTuHz/+yjbl/Px/PePw/dnzg86tcc7zX/6ZXf+k4AHuMET8Ty/
xfyU+fFP79gBIdwbif7FfdFd8J6dhgKkN0lJ/lBCP993kZkv0PtnM+/NT5o3H69JKGdAQJBPdBup
GPnxp4/XfDw2v3r+g5Om5sLvSBdofXaIJsq3+P03UObvNT/h/ePmd/ll9/1l86e87xpefOB2B3j+
88v/8tYfX+y3v/X9mZ9+5/wapL+xCnTqGsWPv5yU+aObun/AQS3ffP6o9x/48dM/vfXnp3/+dfNH
//JNP17+/spf3n7+HnBsW6hNP79hCbMQ9bsU3riucKbn188b064aYMyfzvz8p49zVHrmTZla9ZYp
8Gtg9fr7C96fJajeJX4vWeNYWCVtPvEhvnWMC8SSC+z1cMcDMFaJ8j6Dx7d30Kjdx2WKFIrI0bSH
6cmjH39qCd+3tq+8P/Tx+LxnyRfP7/Dxqvd3aTCVxI/u4x0hSC/iEpixqOBXDeo6lhD0iOIsNAG5
q1TwY96PxwhlPpRY0eX6eDCn5naTFE/vT5n/ML+OlB+NZHW48xOUWA6dYsNpyLxCW+cA4qBpJqvU
9Q5VAuAaIDqwY7lXS+wxAAskBdo0BuGzT4rpFHk+xQt5v8+3aDlPBaV+0ltd544sDtTAWa4Srhkx
cH7j4kLZNP0Pp/nBTG4u8nz8ls4CnqiB5Aihshmloua8saGb//bw43nzy7gaJe08xCIcp9sJUR5E
0zg3aMSB/RLf85CMrK4bOA3eBIfNNIavfmY/FKCakBuAIFn+NPaY+TTzYSXapWm3+Y5simapTUEa
7oPqKXgFOvSzfdF1oEqDYT9vGrmHCyAkqizrg51ZBJwYHKA8J4VNJffmw7KdEPbG71eh6XaYN0OR
eAgjspoXvaZA4K3dnF6dXSwI3bCA/ElUkkpz+uA7u14iqsXPTRcpb6X2f9k7jyS7kS1Nb+VtAGnQ
oq2tBleHJoMiSU5gJJMJrTVW35+fSyYio/J1Vc1r4uFwODyAC+U45xd8e9dVXQGSDK3k7M7um3bq
krvFWs39os0NZAf/4OahdslJcWrOWt4g6YXYa6k51g5T1Qy4B5PN3krbQ4Nzzq3ndRaSoFibFVOq
H4Svk7ZmwQyavIc7Np+N2n1omZHwOuNUpSR2DQya8BzIzaOV2Q5s3j6E+ueGN7p1xOoQwIriF0LP
9+ypZm7sM/UT0oviHkltcuGaQ0vF9JQn/GyORCANHa4y3y23RTSYvLGIK0gtcAG5803wgHffeCvn
gCu76S/A1uEL5xAY5ff31EmYet+4afJn4eLoitLiaWPGq4tMg950RHTUPiyKCJaBsMl3wgmT5Xwt
mRowzROyjanOiAOgoyBQpwR2E/Sye0VTCYoZstZfRbTE/rK3Cvtx0krj5In2sKaub2eBkoSp8gJb
HEKxrdRuxUlGLkCpvWpb+iHH5zJad756GgZehX1EdOqYBSpyHdwjoeq8WHaVhDDfZ3j/JurhIiy2
6+GoAxXemhxygJXHrkDZ9Mpbk8OTq64QlePreVBXmx/e2LGn3whNTQ5YalshbT0BoOPkW5+EcXTl
r6lj1oQc4isakjTO2Gvsxh5JdjlouYSkthXyG8gi70qmq0RhHEXmEMZZ1PAGk2JbXHL98xRFOeRh
MJLJ5Pw0B7pWLdi6u9F37P1GOEsVC00K4Z9tizCJT4UVYUWmmGVCNtuKRYuZ7igWWmT6zZnL4taf
rDmHgGH+6PWFCLIVQrhTRRx39XEOOV9d04QX2y7PUQfDPslsjMBhScjvt1EBpW1b7PPytjNbQ4ki
uOfBcWHdltzAq2UeFijVd3CykAmtU/QqJxMyXeQYCBHzzpMDsrmlsSXoDmirEojrlEq+EZn5AT9u
yNZKOt/Eeii1YdrrJmk7fJHMEbRcstgmODKI2lms53dAbO6jJH0PXATHh67Oj0aLcK3s7JD50boP
1QMdbBIkGsg917tA0w9jiZcevOj+MDVRdDd4M+bNi3aRqwOZiOw0x/l70Qu5nmnFWtsuBg822q39
rpzRnG5DZIIAeQCfyr/ORmUBfyudO08VGh+DWoMzu3CrenmrBcTZciweEW2ErdP4l0SPT0SRP2KP
pJ0ivAQOTW6BzRrjFrVXw7mHUjSf13hK73q7xP64q982mdbubTLc3Oc54AXHRii9ISPW6jqZR8i0
iCpU5bHDpvUS68nFqLsbKzXJyKHcjl0iD4ve5lFmh4rlJMtGWGEgipIL4AWAevAyxz3AKhTVfKbR
ggQUEKBnWnypDtpHCwogjlSPeWGPR68LsA9r0XRq2/eTe0YfNdpfRyfDo77VQh8dOP4vzHoLv1ms
SL1D5CHPVqCIZvRYNbhudSg6PdoBCq9vu6mt4YAqnYPeuK8NXV8RT6BN1q4pkvNt17+PB5416xp9
CMM8PKV9VN119rfV1pZbrPqMOxyfvITh5hIacdKMMCA7cxcVhHKHHKQfrvWEOtWOwQrs0Hsw76ug
emqJC+Ar4DEL/zPuGBRTlU9GFyEQN/XHMIIUMPqEp7ETIQTBk1KKUtMieGn6Dxt5Xbhk435FzRUK
dHJpXxAQhYoo1LgwMPpbMHLujTc+ef6cHtM4HvYlD5QjrgnIREkH7t6bzP3qjS2Y/xR1mFFHQL5P
fCXnMl2PDTk+rH+Bmewal/dIp4qxgOc5EmQ55AOPmWX9vVraj5HWr3xsr+CvPYOfx80+9jFa3kuG
sKTlJQtikqV/sFBY9XvEreTXKRalLo/zhw0spwr2hZKj52OzuJWaL5r0W2Og1qhUfKHhWyLtpnrK
Sm0rpBtOgh4SWmpAWZZR0fiLz0hp3G3t137SBcHU7IgE6J8v2op0uklKPQMS+x1sy3BEX7A5TBXg
b3uxtUPnpO9KHL4fgtXInpc2XC/p9Jy2mBlaZmmSNFchNG05WYTQdxEu4M4SfIum4uNaL+YRVU7/
MMyju6vXEbXvtXFhmdW/R3hxFb4B2CvHUT1W2Xec6HaNNYaHqJ3vYOq238MZsZ+pDr5UBTZy1UJM
KRwbD1dRqCsEUtujpmczubJVe0Zj5ruRnmffssFu++QDoyl8Uu6cD6GhGfsyS5avXptgaVS5H0xi
XxdCTMPJQN/3S6bdyXpMNRF7MKb8FmJ++K4xhg8uVpRf7RjVw6QIvUco191j2aGarUIuX2Ozei7N
EM+jvMKzEf2nm36dEIFSKzvQqvOQfe2CDFsUaBg3KUZZH9p4xdiGUfnVuNQTx35AHn56cogL72RF
72uf49Qu3k11a946dpgdi6UG4qSILpWOSD7avp8bA7WWEsDApemC9eNUxzdyEEs/afuqS6z7umuM
N3z9KN009aRxEXHvVK4hxCLorbcmxt0wxwvRNfZ2JaawBi4waq1dSSr3xtnAVOyTExJwVLs7AJDH
5cM17yYPFSsnQ0Ho+utEiJEkfWK9GaPFuC+tBTC/GnKB6zDOjvlxKdP+Ui0VHPSunz4XSJDIlhgM
pce+w9W5c7zs3TDOX6RdzxOEd6IQn5WlsB6wDpkA7bIPRlw9+rnefCAyCKdrbjG0Q8H4qzNdT7Dd
cDklbefejJM+vE+y9VkGnGoUe0bH7x/jpXYfq8pHT1LtooPUvakjWdYgzXXshgE6kJPO1xMIviKI
zekLerA97HkrvJi65wBqz+9l1DX2yMqrS2xAsvtJLjsZFZIUWu6V+WzrS3IX+yTXZPdLg+ml6VUf
k8rdG4UO9b+p7Rs02IK3aUSAFZxj+b0c7Fv8QM3fsRhrTnwoRyj0t/NbYBcIqqgeaBncOK6WfkLE
PT3ZSwvtmwfS205zDO7BovqezPY5dBKA0EkZHGMLlYxYRUcNQGaYtPDOUuOg5nWa7Tz+zGzLPKaR
BfktCLs3Sw9kSMZxkuqYTtr4OYcDf8RLBG9vq4zftC1kDekRFdUh0sfwcxd49TGrC0gasWE8ESZW
jkj8F9Jie/zJ+y/RYnK6ERG/8/yiedJRGLqO4eKWXPSO/2VtvOAw10Z6X1bEofN4Ha89hjGCzrV2
X/3OsQ5pbvf3sH30RyfsSCio/zLzDAhS/2te+fMBy1rrHipb/eh1rXMdIhgvbodrrnTQcRA6eH2b
PPS9FzzwigivvbxpV6eL920c3EIBEruHzO9XLkGk3GHK5N/znztE1vIw25P1YNlT9ZDzvw5ZOxnf
iGte96fR8RPWtPgx1NrwPgFidMDWLf9WaHfywxkrNuUlDO/Hemz1+yGMdcT+c/PraP8uHbplXvat
3tiPvbHU93aH/1gf9fpjNXB6xpEwtVa3f5DSIRQ59fqzF8U177a1uxRg/p9XX5sgH7rNHx2Shbk7
2PjKYV9HvlN/bLg+70r2ESpUon3EDf75OloQv6v9yvkYarmGrqub3XmGZj9yMYGSi/3wq8/Jkq4Z
cue7YkiaZ6eysVLLwvxiVZXzXLkkNKRLWc37kuDsV9ub0kOdNe0jim7TXeZ0sLvHuoFh17yRrtw9
7we9BUvFK/OEY31w26x+/DRVAd5Tetl9s1Cst9URW3zU7tze1d4ay2JemDxp59W10ndeREi6ZJb/
R8FVqQej9iXV7PIQHXKti5Come27HhNn7Oy5vezVfpSfBxbtx1Fvk4/KrhrT7Nm4NZOyfZo7DaFd
u1Yzo9+lJ96iqFmPhvF2DsfgMi19duzH9m4emuHdhE7t9fdeovxY2cHyRUvr7jAOvfOAskR8Dz+U
HFnoxZ/WAXybnL06+KSPg/XBizW0qUsfpQXAQU+Gp037hLDNd2N8kB+o4UtuF4FPfDt2U3YD3X45
91nkvEtGNDGkS+hGJ5901ZcQvc+DbwbTg2dq1X1oG+XRSbr+k1EYd9KVSN3XBIOAXV+gO+qFeXE2
0PlR5oH+W3fFaiCuLfv7QIraDFrtczZY4WHqq+4eCbX40Umz5MAksv9W+G+XoXC4/3JeivhNPFmF
biK3aMcnbFOG39tpeZCx4l7/U0uj9D35BQ9Ru2G+DCuvbi8aKt5tjDEmwWVeQuNT4KzjcXXj+S7F
9+qpQNKXKCL7I4UsDlGgPfoAcu6AB49H2UxtLz2s6MrJ+N/c+H+ZGzcswHP/npP++GP618OPOfle
/U0n2JLNfuXHdSX5a7sO+qO6q/jlW35cD9AJhvQYkPm2PXSR/kqXW57aSLc9toINg1r3li5H4hue
iuujye0B74MF8R//9/v8f6If1U9+Tfdq+SXfxg9ewQX1IIDt4hAucEizBuCv/o5AblI7X6eoTO87
vFMJRITVzkLn5pzl830Kkpd4oxKWibEl0fdu0FnIpgJl1wr4TtArITU53+0iZkrs3FcTH+Jd7E7X
Am/GGaMT3z5qxfKlAAMDIJ8gQ1A2aINItfSRuDtKdQhL5ETUeikyDx0ojYzsTkQsMKHGwNhq3jTF
MJ3ENEkKQ4yWpIrEXnmTFH+InocoeUjhqa+IbXEgHIKMisZ8Wn1xiIaHqBJXhPF+ChQj1o2Ud+Hh
66VCG0w9KVRobFuUWmBM+zhcVmSd+DSOVGGpD8OtcMAtnQfbuctUtEqMjqQQD6tJczQc37p7aULq
dN4vkZ/sm3EBND2KdI0r0b2xqp5zo2tP4WhhQ2erSNm1irfpdJPNz2CPiKlbSm6qUXo4Ushiiq01
JFftz1bzh+mO9DccTBBeuAdr6cx0pDrkMd8YThge1nr8oy+WN9qAPTbopRKn3uKhj4enFhuR09KN
kFnxlve0TInxJv05h2AaxunZQDz3YvjF+yEG0lTH7eNkgL9a4GnpdRq9QYWj6du7tcyIe6jagD/i
mbfJ1zDLjp6lJcd2sseTBRYRIDLWC9W05oll4gIHnELEp+U0pW7zIV/7JgRnZdof5fzxZkiYXtt+
27+xK+ypDNFrwfsD3i2fciTa3R99VUJwBW9wy/WMH62qQf74WdvaQGPhDrQtS59tcdtO2uAzojPf
oJvYLkONdOyvAf+LYV6vlmFhqju8ztSeXddnd0iFti/21ZGde7UPsvg/b2trwANZuYbX/ygDFC0u
oNt4W9uYp+tZcwLE8E6v/tX1J3j1M71anMsUq/WB+JlsjHxMrYy4IYxxuyTq/pKi/GsxExGWbVlW
t2UKJEy2kTXXTtuWdoJ+ZO/F+9gEcP5Pw75q2/59LdGKV6tlceuz7Q14dgDyUEEP0kVW/FO/bTy8
noJTmwX3W9O26da2HdvWlnXmU+uST74eLrzJDxURg9OL1CLMC/0oqcAXucUXVUlIakv0lA6IiZiS
b9SNyGAWHeEO9Pf88qtFGfaa5ZU1L/KkQGJBFEI623KV205tbS9SxLIj1xFkvSxvPV+1VcVs3mSt
Xt1Miqdch1/s46QiVL2KVaHbNevX5STnoxTACateVCVRmedKAez1qnq4oH58llB/4in9rkXFOROI
i9dosISuW3klvOgUSdctrP0qyj24Nkz8zHlMlahTrgpw8ginqaIzEp7QhkZEDnTRW2mTflJzOiX3
tS3LxtviNgzAl5+jxroDkLpE7lL0EV/JJTpVgEecv8If3nQUe6TikwygzmCgtcUT+mXxT219xjuy
ja6ibZKs25JHUsskuyJrImO+1PZonMETB5B+iFLeYojmn4wyeXzd+bqdtGpyq/erf0qRLb+kBfMH
KYaR8GJRR+O+j/8umai07Vz1rpMVV33Fuvpdb2cAcSqrIYXp6eAzytT0j04QfZrVT2V16ObXnaUh
S9ZMxxm0xA7u4QJLgIeTM/D4m0TG6q9C2uLK+aaX2EyLk/GsPI3F2Lh0ON4SLfouqvl6UbpZUkvR
mhjtCuCQEmOdVGHM/SLSc9hlwREMR7M9Rfb6DJjB3i0pvnlyzuX8SmYnD1cuGGkc5NpxlIpifrei
4M32FrifDE4aRs4Tsr7yS4joX2j7MBNLD9iRbqOhGOAlqWqxA1lfaos7VMdsqPAjwqxo3UvqyUTa
gbyLykfpZLVugRRh2G7r6cFfcLw3gUQ5s71O7ySjiLqugwC+5+0dp0XoMmjTiE9LpAZItPTHWeO7
pkP8/DbHxPaY8Dm+n31lyAc0wZ81JP9VstWW2ZukTbZkybVRlmWNFOUakHeozdzcW9Uc7q7L2/oX
nbYETJ5r7sk0+4frkAo5dQjCtCMgbb3zDSzQYPOspDBVHlU0DaWYkwbLsAnqVnFxjci5kaSkFP+Y
o5SNtj4AMskwvOq+9Wndxob7puML/VfCdBWXV1nmKiNruyXzpfHF+sWN9B1BPEIKfyX8t4H+G23S
5fpfZLswmf6IgqhF6fdX/lZq26GOMwkEtJCDvRyU/Frb4b5alAPNNHhVb3uFZtoKQyGctsVIIWNC
9eox+vBktQh/hoIwquRttnWU2izopG2bbfV12CSHt/mqEU8CMsav/q30+bdtLnN4+F7WycV8Y2e2
pNGlAFbLUK+rslwq6Mw/9uwclYD/9+tfDPq664vla/XFv57NmbtOG9zr0P9pvXRdk4ogsYHzxj/t
+IvWf/5P205ni/F+Cer09GIPpLp1eTGErHm9LI0vNr+uf7EPVg43gGQO0onmiwKFi5+LRZUe7UZD
9EQ1be3bBp6th7iJ5wS9fm0U2r15azp5Ye2lKmuG3Deu/0JRIW+LhCQzn7dSSLZSLJ6zVEn7SlUa
ZXXe13wNbz2lFuexcVjyEpzTttpFgB4WuBr4xXCmghya4i0tVVl//U+ynLbr+7UO8hOheERdt82l
9mLMbZdkdFnN6X7WDFiJRjFrKLGbH+Ve2e4IWbQjBDov1/vCHaGiAKPkBpRe+JZ4hzBhFiJSptPY
8jkcywxoUrnwrfDLPt4HJYJv3tzYvIpUylFSlFJoI1mCnVSLNXP0vVSDH+0Ae36GncNLTd0zCF3z
SazmbNtiMZ/S9Ba2dHlelPZy58dfmPsQQVgsQrLd8GMZ7D8Io+/zqjnPWRWhAvWOOHx7Ww3jJ4iO
xV3SgQ3rMYDBozs4yrd1xjBVcBeQqT8i0PvzQ16+4bdP+jVp46ONWdhOG8oU2pkJ7S9ightn1q1r
8TJ3e2+fNXBmNX3A4sP9gFM1ufT5Dr12RN6ZogaAyNoiP/q4TqyacyDB/bR9u0ooQr5iixmkU+Pa
ESrxo/G/Abv/logkhFeiV/8+Xncgytsm3/t/VX/+Cw2dofiW/I3Zct3+l5Sk+1ugB27gIwxpmb7S
f/xlped5vxmG0glQxJfAkJjeTzFJy/8NQakgQEnAwDvPUzG9XzwX/zeY18TuULdxIDez6lWg7v8X
uFP//m9s2wDSDIRzA80Ax3ItdeQvxVAWo8yMeJn1i4bTDMznIvoTtUBgfCe9AxxT8Llt48CLAUho
/HA6JPDGdwMSWPr6h8ksreNxmeBzEBXpZZreTCRPkqe++WQoA6nkzYuf+WfU8WWUkWztP+ythaUI
lBxcLALjFbmvIvNe+37E3s6wVdCX2XVF/UZHJ5sAzSfeL/fdmB0j9J4d76IV5HP4JKvXx8UfL43W
fzNxihlt87LCWI2m7Gjn4UNS+Se0um4W20YqDqXoKgatgkPGk2f96PCByOYCe9YnhmnQG8xC0lxl
DeW0/7a4xT5UbfQgc3Wym+q76jNm/q6vFTIUT1hkm6YAva5VY2gfW5NhV1s4Og3SpLqoIZvaOKs9
8OvppIaaHD71/IGo13eb0X/tVEMqRu2T2kHZ4WY6VbpzdL1ir/pgAcjce9mFRK9C5Py7Co+UoN2Z
iUkCUds11LspZLLP5BG4ERbZzKp1MPztLi7cY+ucm5hNWW2XKOEjGdKorhFtKdjJpjz4/RMmJTfm
gHwnCbSmHY5qa5vEgV6EKJQox2HGSKry0MQEGPE9ati2AQIZLWdc1g9TETyo4cz0bhi7i22NJ9Uj
S6a3Db0RK8z26t+SkfvTxMYtQpDRsp+c7s6uTh1bZCUD8D9kv/jnjeGdfh2q+n8daV4vMM69DgNg
vKhVthXLX+QesLzAospsYCOoA2AcG2gAnktn9fOoY1f/XNq19NiU2UnV1U8YqjrrILjsArwpsvc6
u0bu9KMNbMNUHsBmbmMWE+lnAsS7gSczJEc4/OReqzep+T4kJ6onXA49gQdCZk5/VIuqc2fMO2xN
Love7nRNRQOLvY3DzwAadhjKO9UeYic0AvBI1y8J/0ON22VIwOAlLTFuhjCpBxCCyiHBK43/bWIG
/3NT3+z3hOpB5qXoFoLYp67WNWrYY21zZIyW2YmyPuvf6fl4wj9qr/ZAbTblJzf4bPAKzdzwMjbL
aUShGnJc9bVA1TxwARS7GNQ0AZf/vUlMSLfiA1RrfDiG7HnWwvcotvd4r9Rfsq445vhXkul9ExY5
4As3PSSgb7G1AhPo3XWL99C0YIWiYd8rI4PYfBiwV8HvbDCwpT9D6FAEBf99Vn4y0fPBj51Yf5b6
C8c0fS/tCGG7Eik9OB5w7OI3sJiOZAG4zoajNfVvkdHe13DGhmrlF7SeeIhF/yvE/N96h2JqqR7O
//4l+q4a+vhfh69Z1f/t5flzw59vz8D9DZ1jA1uEwAJM6CrNpp9GtGKPib6bZaNFQtZL8TN/STE7
vwVINPukvEwDEqcFmfTn29M2f7N9h9gmzm74phls9T94e8I2V+/HF2oVKM/z6tR1AxkrnD0cQ7FI
X4iJBXpX9mHYaHdAQyDKxSH4OR8LxQENhv3cZUR0ENjXuu4TkguYWiwh0PDu01pob/Il9PZpoy/7
dOL5OSKBaY7Kt+yyZMclx/rIj6Y30XDIvWQ9hCpX0/oDvFDIlla5HnCKxY48jvBtwN58DhxeCwFJ
kwpbFXf4ZK3dOcJ+hARL+RjP5blp/DcGTKGdjorgjcWtFQK43OdG8FlvvXeISn9I1/VxQiPTr0t4
7PZwGorlDkYdaOdZyQffO5mBXlTsPWTct2C2s+eqT75Z6Rrt10tZa+6u0bvnzAHgYDaJd6yH2N73
TgXDMj/m5uzcG6MCeSUHv0AHYtTKP4mrnnV7vkuqU1mTsu6GN8OMVKgJ9XGc/fYQVn9OMZ2TPKl3
vW1/GCb7MA3ZRwwXeVxYHLODoU02dW8xT6rg84OQCyLz+2rYqDBOzS5rzOcmh8HuOu/6iWeiVSsl
GXigfqt96Z3xfd2UX/vDOPbFoVvSGyOFFQRaCQxitR61uf1g6FDb9ekAZUGpWY0pYZcJzoP7oHke
tozzR0wxH0YcgnYa0hgOk/c841foNJgXRjm+wWix2tcmocg6iS+ZfuOm9XNfzhd/NXHbGrL7NSVz
508hWSMz+dosMf6DSwIR2M/+wGgMnMKTEw3v7CE6uYxxypQ2KRGf9oD08sG0asjJip6YIiZKNowJ
gTN/awv8smJmak2eJ3CZnvPkuXa/66hfTHU+3fb8CEtdzc/LXF7ShdlT8M3PkjuAFfq+HkKk+2Dc
ca5NvunOUzLeOHoG2nZuvBusy0nhZumxNZDU5hP2A/k+/xK3/UNWm/Vd7Y3vKx/l3jgfLsbqZKfR
Q0gFMuCp42Tuxi7jUk6N34t8tg6uhUBD5Gf3oJNT2MnKjuptF5f5hWnnozUaNcq/obuPx/JT4def
QAwvu1L/aHvZ73VW5/tstEfiZcbHrCy/LyOqrojBMMfxM185YKzKSdEbdst8qvvqHfm957Xwb6oY
17+lnghP64fOLZhpRCGOZt2jWT7i2ZgcjMR5xspkRj334qzgUh2LOY+O8rhVZXf9jMqXBWHqYSs6
FyRgVXKIhR8FSk+95Iaelk+B38FENI4wKH8MGcI+mY9u+YqDFVOr4kNdc4rM0T3ifbc3VvtzYyG8
08cKrO7FJTxcBJdG623ej4hMwzOF02P90YxteigXYpJtDDC+L08telC3mCmst0i4rdfa1qaBgmf+
IjkiKQaFyJZap2rqYXycbf/Tz5UEPNRcBIDxYG91bcXPo0CM/ue6F8MVmVILUn6N6PjczlNvXLgw
r0tZy89EHjldDpapZODnEMuHpvCYsDg97I+Oz19/SL57ujvz+ECA4tLhRWgCXb0UZbwHpAtCJa2w
VwmQm7itg6rHvnL+WZus+s2yZAaeX7+apAdcncdkTrzT1j9RPaTbwrvksDoFpk8qkCjZJGyXzsXq
meeWaPhPIqSuQo/SRYoywrKMWdjWIltKL5DFbJVUS8nDzbiVtutIvYwnDWOSPkfBiAhRy9XtjNW7
DgrlKYMv/X4C5LYs53pCwL32d15udjxufOvzVH0IV2ZAQZP456bymjdGFzbMlUFmFeN4Hpo+vZvG
6j2q9cAqzdgk+lw+CuNl6NEcaOsyuYG1VWLDYsbR+nVGaTIBfm+uGS69GrqEhVI1adLHtQjt+3kZ
3xeJButorNxd6K3awVxzhAc8s7mYUfWhU2F5z9KRu62HY5/W3jFPgCnG/d2wfpoNvA2xcUGDd/0E
mWk3ONrnVeGLVwWTnee0f6yy7iYzdaAZ4BObzuDjDR2kS7FU3+zZSna908SXuBv9D0ya94XrZZc+
QfivRlTgRvOjz80y/CjjoXt2lQcCnI295UMO0JD7WJkI365ViSrcjGfa3FfoYSo4cPxcpHF40jq3
Pdaxmx47T/809jGglajBwjjghdsZmEL9MdQzqLv4bcvVdeLjBcYxuQx4fkt6WErsMsMIGgGyu9zG
iLCMURHd2FihnV0zhJ5BbjpVoI647ZryIsv+uE+tMbgBNq/D1lagECnWJHwaR1xNmE0Ut3OiEzzr
+w5tKB8/1l09wrC9ZiE8bzRu8vTWnQP8RCVvQXjfJblC0kwMqKQIVWAuDdTFuC0vtW6ea4RE47ky
kUWQPI0q0CTzVUr0r8TYzBe/q2nlTa3QIGL31P5Vk7Zt0Vvrjxqw0eOWB7n6JpETPSbMFVCM88Jd
omGZKuF9u66w/TNRfC6APiPSYnRovC3JjSSrpHAMC58sqV5zl5bzu+vigyOpLYdZgWmP5Y04eq3K
1itRbjTbInoTfKJH3rgvBIREQqm7vVZj+GpoarOMy+94TDO+tKMVRBGoYHz3rJIrkvxgHpaomeeL
t1ym1b+mEKsFtkOQjkg+q/O6FurhKNQwpy7cc+MGJznLcboe+IWxVFXQhO0sS77yyhZSUURZkS/Z
D2eB2ydkoUqREqSQC2FblNraDEhV1fBX5LwLi04KcbmStrrwmL2ELXDGAqiLnHvbUIxwqRqSKYq0
7hPxCxQdPL2+0ZNvknQM9dA+ZFFZ7eQXFd86KXplCDaUoRJI5WeTQn7vKO2MszMre05i1Vsh3mLb
otSkbXU/N1Xa3/hbznHLwyIGomjIPgICf3mMSW27BrcLEdnLG50b6zxKuizK/aes5HtOiI1SCLcP
fCMxVlmekrrm+dT8kATk9dxd71HxGpMq4CYebRm4/r9OnBdBb2LK8utO3c6hhQRHOsG2lXMzyj17
vXOvdSetv3spsuNyYrZTJGfsVZtXqnQ7JhT77W69JtTk3MndLGtMLQ4Js+gfDWUGJXdwL7ReWe5S
CPloI3gFpvM8ljZjObmVhL0qtWuGWCEMgHFA8TLts1jMdSF6S1A0HK9DEl9x+2zlSCfrrh1UWxXh
MDPiwnQIII1es+XeX7VXbRp6NwdEx4gs+T5w24Qvh5OXJ9iiI7d+FwC6eZXsREHaOK5B+0VOoTjG
bWf0amYoy3VSupcu1a63oNySVRfHhPgig7kLNIvjgB/x5YrDuD5nHwOl8id1VIksJGPScC+3pNuh
EWZ0eXyUU+wWE1M+6VhbxtsyRYZLTnSJVCgioX8RXENhE7UNGnfZkPEFonieICXZWs70i2UMO5Dj
zXUmnpKm3VKmL7Kqxdhr56xPT9c0uno8C99TFqUmhZx6aVM8urBsAgSDfiFGrrl/eXJeq4z/uQwi
XG8zKJ1CaRKek7tkVXG5kqlma1YHJhQrM2rXo/SYDeZHl40UtVGwpCfKZd6yN13t21ij1fMtRNPn
LNy0UaVvN6rav227cthedISfB5BAZZNfDTHzrXLEW+hPac+F+wYbEkk9sDjIsv7a7J+2fdWWxat7
WOE07BL1j2StnntfvYnEiixVcN/drsKHpu3/MCb1OioVBNWGVn0toDQ0t1vblCoXR1PXTnpreud5
yuGiDcXZchUOQzaLFoXhkU1kY2l8NYwsvtgmWLyjk1r36AeVx7i1fjdiACnS6zrcte9YKwAQIfI7
wxozTDXZNynEvey6dlwRhyJId9HsmsdEp8iNV55jHzfTDUZmy3EcqrK9jAra42I1he8ZVgPK9XD1
mCDguaGYjQoSVQvpGgU67GreVWpugBHBT+BoJMaKERaLrY6aKlh21Axi0vREue8bhdwIa7PYtUUS
lveLcmx8lVWTRexOePJKgi1Vzo+z8oAUqOy1kMe2VGsxjvSX/i3qteh3YipZ2LhLst8YN6rCW0kW
yqItb4S0/OB7GEwtyqtS8LCj8q8cma3KsUiTHJAUkXK+HLHA7ANlhtkpPBFaVGhRqFcjjhKkDdQr
MFJzC40XA596ys0VoSt8JpTnZgzXnbmCmqVIZlJqXY9P58CFqDBHDrRtB6lOdEPhWndCuFaF4YwH
O+kG4Ak8emfVVWotbsX41a8XFCLYEUXhhnjNJWioJ7Ysg0QlqISSuN07enURr0BPgckK07F5Soaf
+nHFJVZ8Alf1pLnWdCe6jTVQbxY2p6k6TqwdIJSqWqP8UFOMUVOxSDUfQgVNlgOXwlV+qqVyVq0V
pqkQu1VdTdEqvuUx+VJ+rL5yZk07PuMmzFpjReqG7oiZt6PuxkWL3jRONSsSxE/sNUoNPE8Fhh32
ygfWDu8b5RErAF6deNaCvzlpZsFZIym2nMshvQiSelLvcqlxjngvbI36iE/t0OJYK/jqrSh8PChB
OSPYycFJ4agrqFdOuL3yxK1t3HFnbHJltFEJJkhtKwTP3WO1C1TZP8oYuR0yH5eqOyt7Xpv4tqUc
e3sx7w3HaLjAODs4CpwmRSOXGra/lvL/1cmtkzJWa7UK2JSPUXCoTo1cbb7YCMuyI+bCsfIZ1mrr
qzmad6VYEMvFJwX2Y+DICsyKCfY1UFWUgbFjInhdNskN6Zr5Noim+VZHIpuP/b+Wi6iZLshxoeYE
wzlN++m2Evtko4mTgqmn4j0nCTvnQMhT4MEwWMZbJFlHSN4s/qe2FKWlAO/mYroflZcz2ZnpcVD+
zh2ip8rvucD4OVAO0Kvygoa+9G5U7tCJ8omOSZXufeUd7SkXaURslasLztKt8pg2iudFeU7bmE/n
mFDXyo06xZZ6Vf7UsE6jXY9ltWngXT1hYt1WuFmj+Fbd59Glxuaa6XaKTZpuieqYgRV2qjyxJ+WO
nWCTnfvWm4Bo7kdfOWhnyku7G73ndIY3OHkIZo0Ybk/KeXtWHtywgN9mypW76fDnrjHqHi1yKlOj
ZguTg8aZPh9WV3sYPD4/li5tkNiKAdlOlo5yaGfd2F3+WELMPWpBV57thSvabdzhph+GSxDhZhE1
Dgq43nqfJrh8Rvry+wRPZD8pB3K8UCxApLiSmw7+5Gi4PhHZau5a5V0utQE7czxkx5PTdNgJxTLJ
BQOTaTPyo8oJfVWe6M0A2bx0UGgvI8/Za2Fo753cTh7zvCDwqZzVC/zbldO6rjzXUbWLLiU27Ovo
PfE4m95bQ+LjO0WyC8tF6GnKvz1STu6ZsnRHt4EwSARoMNWbfYvx+6Ic4FHyQ/G8HnCFt810Xyun
eM33HyzlHe81uMjHxGZwTs0JFb51sJnPA6s/+9h2GsqBvsCKHmLmHXbdACgwqR+UW709UIQ9DvYW
VvY2lvYVXr3K4d5XXvcNpvdOiQ5yWCfpxXaWD7NuxscmhQoxK2xmHa/+MR2G/8femW03jmzb9Yvg
gS4QwCsAdhIpiUpRytQLhpRSou8CPb7eE3mP7fJ1c4bf/VA1qkmJJAhExN57rbnea/JxmNGSLafo
rC+Z/ul0NHGr8auJI4OJtE6H3zuuM+ATyxkuFcoPYMZb4p+l0wkusufWMdTBajdeeGdhIxGzfu1s
NsupKkLi082QtAUS09kpEJPMwEMwf4On3o00wYO5XcRBwB6xNaAVUsSNX+uLtc/Lej3HCzNoh6P/
3iLt6NSs5hKUDPHXKf0ayUgcCUHhCHtetewbeTfjcI59gY4W1O/wHXcS+pxlaRmtJl64QcPpFwuO
tllj0OakUtCMrt2wHxhmpG773YvtvGklvZ9TYPouW+2QgxpSZsxu3us9HYjykFo9rJrKwHTreaFV
F3DiUkw9WLPDmRs0qDr3MdLLe7BDOUz4/qgXTXnK8/azmRmW1Ib1Lwb6/7es/RvLGoE9m4Hr/zy9
u3yk1fc/3Wr/+ol/je0cRC+Ww25tmRBZLQZ0/31sJ43/oru6a7gGbFWMYhYE1/82tpP/BaqrNJnb
6aZrwYD/H2M73G9CSiJ7dAOjGcFG/09jO0aD/xza2S4hGRajO9tzYbsaW2TsP4d2vcyAHM6gVYfF
F5vqheG1yXhn8M3fxp16H160UxyumS9OU/xv0kEMPuB/evFtoClc4Pp8GmH8pxevK1G3AHBJdp9n
X0+Dtb8vpoey3jv9gYoQOJXrfJMo84/v53+jnfm3L7tJa/4xqBzsSECt5mXVz4FwofKRPWEHxRbw
TdTdi2bvlP/mJTcxzj9Go1zl//mDbt/CP14xdzwVuSOv2FvBsF4NSeDqLmbik4Z99vp//3i2tP6X
l3MNA6kUkihd2kQH/Kfr2sFOy+KRcUHcTxGZuPIgbetx7hkPWpXbkhqYJzvWpc53vLgPFysny2PL
JE2w5APiJRq0rNZdpkUu1hbPA5vEdje1TR2sYPxDw7UGnHE6vgupv0W0X+FOGvp+QXIzZPYXgHMg
3UL41kTGUBXnFuiusj/kID6ivI12SQZnTmtZuLPpYuOG99O1y2jYdhXgUXcP8XQMO/2U9LV+skEf
cKC3g5Vx5Twv8U6tgsGlUz5EfZqgeIaYa6u33INhD3H/ZoHCCrRF/kDiHP24DCmyE7NJUWWt+i6S
esymHftG0hlHR31gjOfOsz6ShWqkrpab0J1gIi6BiFdxB8NFBpQoFznVgSnEHa3102T2v63aezAj
wO9eZX2LcrikTftumeNtWpqw67qLJqa3xZxkIHuu7JoZMuicKMwZ5w1blLDTzUyKxbgrnM8h7RqS
spiCrSNyMVyFt7nLkGQ06l2POQiBBgmqVNsvEKaCkkkH3XvIBODQWgKLKvPb0vi5iXIC0UsaOnSS
Ud7kTeC6HCaq9VobNQOUYtmpYYp2XLYj6L+flQYAKS93fU/tPzQBkF92eQI/GZ2nO9uu32UM+DPF
Tzgs3/k63xLHCgE5B6mab8uUJqRjNYexIkuREe+3ZZW3uPlClvsxIH4KMau0dIc7DXZBsOQZNPyp
eY9mAkslPoLKtfeWAw+oKb/1qd6lyFjC7feU1nzTF/G41E9O65UhHRpyE0CqNcJFdQUCz0meY7HF
kyjOhpXGH6nrnW12Z8YGkIHLYgoHjaFwyYADkY01gjXiqrmNGU6O/qcz+YynGTKfX9b2tyZd82D0
qIRKgCg5QaDmZPgyS/90OZ+g7DDqJ1p/zi3KNUpAhnWF+pkBDkOV2wFNYKyqJXKmuUaMQc6fhsP1
DXgExBUlXGSuNMGcjHln3WAh4o20thMFa7VCzRvjDeJoXgpPHlunzYMEfIhPpvXVM9SzvXKbENh+
rjMvBjPiFTtLp69BLOKJDKJdhaGZmA7unzbvyRdgLlovephGuuMneau4ZfiBsT38/aLhVqMXArvg
uU/8rjioe9Z4AJhELKtDQ/Qwr96HzAouBG1eF5n+x+1bmR7cFzR9RuaM4ewWV8iEGeMdmDq97T7n
Cs/aXPDpIo35Xb3mHelxiA8BiZy2+2ZeqpecGmYxRYwdoH83Wiemyzju6roRgS09TKqeIuLW1HkB
CZ5LDN+FVjGlTvQjGOc9j++9NGV2GjYpB1DJ3ZirpxQP0aEbuovb9DetUgIxA5fv753HeD5k3a18
dE/vpsljSLO7JMgWpSbQMMiDPCa11LlhDnqb7L0ROecMPQ2FnpkdR4Gti4iwPAZ7DreDpxPlAY0Z
/btEEmZO2UNuosqyeVKN7W+WsMqgG1jjbaX2YJdvo+Qad0K9SxAQofSGq8Ju4mfegu03JjJEI2lj
fI2Ql+8GAeq47MuGcmW2A9bPwIgL5C4Dgz1uJ7eGpryYLGZxD7u7SW+F9apa097rLhkEonSuAlRX
5vBAJrnwl3p57RuGcJHOI55ExM5WLPl/l6N8K6SMnBy1/jIIgEkD3GbSz/hQ0LR0hxfJYvu771io
xoVvpHBZ/OcJ2lj07DZciowvFSHBtyom1mKPE7zlPCcWhizeGEqA2a+8+pra6VWN02FQ1U0zc4Cb
6ULdmqq/Pz+TtSFk/UblccOifSOKvAu16FF3uJ31FFNGnM03mgX7WKY/hrXdsahujnL726x5n8O0
rTGqfFepuLXVbowb6XvK+q6z5WYK7kbWspM+W1faPldDL6+l1/7xSKQaBQAyc3uObb7RdeZydVq+
t+Ey+7pbLoFoS/Jo5XKwtZJpbXcZdC4FHe4GCeCZs/9ErAQ3Cgd9v8HxzWVNYvrrGTj0ycEqy/4T
qGW+qE3ssuIGQhNpfqdSY+3M0peifxyHA3ntr0t+hGg1c/fz0WIAaP6sLaeOXv92SRaCUbbBHoIW
nqYyJ9IiH9e/H9DQIFa3A9nf2w0vmv697bK7CnDOwVvhznHnLQb7aAocX3b9L3bkOCip0lTGF+5F
S7RD2HyVdndha39PrPinyhPDT6V9gKGTnxe28UGS50xb++DRSw5709oC8z5XA5dctq1qItJrH9uj
Ro9tY7quPflXU7qLpimopym/upNajnUDvbxvIvI1ZHfNloqkLE8ZsNedg7ElBTQVj1BCmioWsquq
eCjMecJ5ntD06C5tJWi9Yckrtp0vIUTeymhsakC0RZ38YI++5ytECjrWoOnMGOnQrZlluSeya/Vz
mL1BP3t/aFUdSsUOkJRg0A1wJZ3LRyB+ow4T0ey01aVs54m9c9MKHk6/3Dysz5mT6jtWWe3QNKUZ
umkSY1KO8O7fq+lljYkqlvkjoQaAYZx2Dd3Z/alaBikDgQoMYpB/yXFXGlhd5KLo1cRdsdMFv4pN
9asThLaV9lOWmQYb4HzO+avuYRIsUX9saFO90RAkpag8FJD5tSgb7qesH8inb7lLxZ7YG5P6FOmI
PdD4QMvaBpP45UhuZUKueanZfJ8MCBI1XLakId5HrcNpdFqAALH3uAKDStZEY421P+aoH4HNxcBX
pg5BXAGwwIX3FCaVy+UsnHLPBP2Fwrr1ydeJ4BgWn1qdD+zIK3sFjWw/GTSdRVuZYWs3WVATWz2v
sQ2tknc0Tj1xZBUxxUQREs9zHZzo017oCee99g4LlLOOtnA1QKCmEtIyccz0BV2fhe9ZG92T8no3
zEzhu10j8GvNe5lxgOOjNGEJHQZP/OrSzldnc20frckBmrvmAPdYfMbZhKqxZsh7g1mM+tGlfbp3
jCZEBwIJF+EGx7KI4GKjTH1kWulxdKffq2yQLVjKd0dh7AB/BUs/vrj9gEbd1EJ2h5qbSHd9/roD
rIvE155ISu6+WO2me2ecz/HWNu5nLFAumXmZMdRI0qKPGii//x9vIqXTNpLsaC+PpraevTl9N0ov
DVt9guIISo7nI+FsQAxEYKWeGdQpuUaa/qbFUR+kfXMkHU0/rk1fBJ6O0o6ZhG9mvTrUFKF4SO2X
xUqfrUSWoKrG+E4RORqqHgmW5UVVaDCDDJrRUshQ3Ae7QE6YWneKvTdro/qUZkmzE/I01/KTsEgB
A6k0D40KjXX+GiUPVZQYzSXNihMLMIeCnlwNtyfvMokb/dhvaLvN26O13e+OR3NXN19pyQ2RjMlv
kszJBl7lAppCh4URrSGoNETlSx/tZlBYYv5adbAmc1WgBEw2sRQR1Om25Laal3LA483/vaNYKFLp
oqkUm50BHbVHz1zSmGPcX8TL2UBc7ZsD1FCQfxi3+tHaKgmDOcRSBFkcpSRwRk+F+IoLvuzOwScn
KvIR87XY2Yiug25ed3Mt0t0CVHJnpeln3o8FIbMpFUhW+rbnaAQ7rqNPccvJxkXZF1V0PaEVqj0M
c3Z6o7NCzdRvKf0iIhzzXUH1FXhFKw/5JD7Kkiy3tj6t4CufynRhGYA4J4DORmzhe6YEnK6m/s+s
2IinOf+kKhoDw6yQxbQ2Z+FSHbaRC/VDzI5O85DbOCPQjE5sXIs9EK1XYZpt0BuFG6qNkGLUDzIl
tMxKDK5VBCmtSfJnlGtknI/RS14PycEzkHSqgWOL2bX1fsxYj3oz8JKcVbEcs7AW1tlO88+EhFf2
NpLOoUIPhTkGs20/OLX4GihYiZ4rvIMSZr9zKbeULb9IYv1T2USAKcHRFi1M6rcm36tDKsZhdtoT
IsQ86HQCmnAZvBXO+CwbiX6wxuwhouQUu4q7wIz6q9oQhJKgskRmDzAiiN6Yo51osPDUS3az9CLZ
a+Y0nTijPoiq2JsF8mSkCMS9mGN7D4K87o29psOjmGcUnZwpkXo1RNFk3UCxgQYrcYAuUyns6Ryi
LJZ/zbZjUHTuzz434FTb2o+0kc9mA6oy18ruUFir408y3tt0DccYdU+rOg6xS9MdouzojSK9WCL6
EV2KSojnLif4M4nyJKxG5gk27oVakMoCGDnOVmoOGosElVVQXNZPufZJCLhwP3kjIyyvb8NkQXM2
jwfLfvOApX7MhffDsZb+xMmq9ouZ3GWumhNmnmQJn8SZg3B5GGeea2/yHqc1piKnZZAMNMhBoVf0
LMEO9Lr5gnvqUXPnT1sVC/GxJt9v/JBN3nSqFKftgnjBspk/XWLJWBR5zowOJc8UVdTubpeEXF1u
937akbblhNKOvVM/lVR0BD/6vTNTxXX9ee63xy1T0xGMcUjEsOuby0psWkRpn6LhCuZY7ScptMM4
bXdaYZNwJXTaxCZTFrGfEipGZXgk4LBa0qAXHCg16w566GnVOOsnrbvs+aoSDI90II6Vq4vAkfQe
OvoNVb7TRtKNtEwGPfO6o+fm9/XUXPqiWHB3LAcTrJNMmzxM7FWFAISbedZDp7J+VUaDDHgkS74s
PqWWvOMwydPfihAim1MNXeL2o7Y16gLQcLlhAy6PzgNRLKs7HzSQpPRIyqu+tt/5spxstuAAnnHj
Jxn6+KTm/qVfeHS66pe+xEkAkvO01M21TrWPJi4lkmmKr1Jv2U5slI0GexrHHJ9U2OdNPxs+gm2E
sKrUlz4xxqpIGgQiYDAsSts9uczEy0CqDbC/osDEGNPXSWDW+WdmxZ2vV/YULHbDhNTMf1Q2nUPA
E8co2o2490JnsIxzJN17BRl9FK/aLJmTOwJ6m1E+mC4tsHTh/oz6YldWqdhpbVAP6brHdvRdds3z
WCY/ZBW9VqDdAqdoKdmTyvHjgkVVaveWTnpzmdjqlIr6remFGRaVU+8jd2fSj/LbSTB3Bgqucne9
b1YrKKCkHri651lZ1y61L5ajmEUQo0hUn7EfCms+2TbvpnCAPAj77K1iPdZxdtFIQsBuqq+caq2n
Rit4lxCq/c2EphbNPgDjkqHMy31ZtDe9on/CPN6P5mwFLDPaYdyUT0hoWJnpJu2QQ0q/HyuP4MmR
4cDEIhg12s5px6femgn6dVjEB915dTgkgfjQglINKpCgie/RiJ7SJ03HvIdqYPbLbPjjJE4bZoz4
QAFXDZcL2DJnJDkQmr66MUPd7EBxNAZ6a8AFimbyUqOwKPPq6NS1JAJK3pol9RgNjmyx5K0v7ZtJ
ByNwSNhO8Hc5WeYeIn1Bi5zwCdrmYZA8jgkC5HORcfyB6UsYjflcTN1PWfU6lF/Cv8ZyecilIihz
HtA3pg7QqnzdZtohsJwqmLpuCZeUJSyJUogbdhdaCSO7nCSiuZ+BPBKwTKAi6MmlXKb9YtTzUbNU
4Fn8W1001tuQyfPQTtMe4SwTP3ut7+t83jnZ6vmW3minUWSgALXyVJviarWWdV9xCIq2pT5n+rgN
47Q5I3fRzTixysgIuoXOrxXH+Lu0WBwtHTzHslqfSadepq55NGUiQ7I9PQihxBujPNibklydRniX
qVzVaZiK02iaj0Vbi/uZyFWbsfChKdldy0UP1JjQcGrvWXAo7Le9GgN6EUyUaVlC1USGuheg7+eo
G0mPdhpxVdPavpFQeCgH/Ghuwso+r5TwhhpIqXdcTnIyevIsmN1TZwWlzoME0OOsEKPU87o8ztP0
FmU1iE0TfmixJGjENQ7L0lKndvq7Lma3cXvzgNeiO4eQok4RUTFFY0/eEM4NZdNqbcVbVK8wNuco
UI76akrtF+kdbtjlc3G35uwKhfB2GDX3jEHUCcmYy4HSRWGeoVxc8Kh4qXeoJGPtkbXXYCJJ4Kn3
6ooOdLrNNa3yrtsJN9+X2FyymaC0BYS9KK+JRtew89gxp7nmxJKHGZ02rky1nxzJ45PPvrHkFQVl
Z/m2rmGLyJb9MoJktbf7qx+QQuk2VjijxI85ceegk+oo3347EUGgpTBfvZj+bQGsPSZuLFcxpdEv
RxnTOQaYTpjurNSpLg39rgdaCSkl41kxij8V+tsgT7JhLwTH8mjo+x0yacyh+E3u6fh+iaGlKVjw
zoi6vBSW9jhmau/M87mqjDJYZzN/Ioz+s8rDNM5laOrNh6f00Z/A0B/Zioy7+N3R/phr4x1kwQIc
d0vvJ3XiHURGqog1MlSQPiWQeSiWJblglj9inYQ8mPJn6PZeU6s6Y5CaAqDbImi9/KuaWd8Xr80O
1a1e510pmygYxeZ+hDoatKRrBKhOmeRiw7GMkXQWWZ6Fl9CeE9x/LpGRAgK/n5mV9iIJuApTaxIB
HOVkR0YbO6Ni5K0cOkFo/ViA4okuLUbS7TfrvfvSoUzazaggczP/PU1ziImqvALVXjsvO9BFgVJa
oWI0PFaT4jPVPJycBJRq3Wr45QCmyZRbE3ClN15P7eNkunhiJqdHMVHfpt7WfCK3UP0a7BI4ijhb
m85eGc7jpNGA7vVT4dVBOZYv2heYvvt1BURQFqsMlkRc2yXd942FX4wIBDEm+7ZpToPdfrTitEAw
oEdKSd6J6BP22j7K3AcOV6TfKSSaqHxkagA8dtw3a7bunQITtFxWvwKhT/yW3xHCXTLy9SY+hVur
j3xLQs88llN6o4Pf7Wo1fhE6jxDPKB6cPAkEEmRyTrtlVz/PztlyFo0WP/LyXpQcEUkl8XsV7Run
O8cNSU64Ql80gkxNtwOevRUZiWaEukiucZWchGKU39ZJzVnaeotyhAZt++GaC0ObQbtyQv1oCBVc
huUti90zc4JrZ7DYTdpdk0ogHhB453xpgqmpjw5UNV/N9QeNwbd0tl5WDcMGiPK0ny4aM0c/t1Dh
x1sOBXf8R+esP2yt+mUr/gMRCvdeN+gbOJGzltfsoMk+F+TEEDOAjW0V2m6ZjZ4+1k/4cERGpt65
5F7wa6v+bWmEKfeK9UwBOwyW19Iw3tvF5bLYZDn17HdmbtPwrFnJB5wBLeEvolKgXrZ1QaXUwIUE
YLyAOSZ9w26zbvPi4fWekwtBbDuDsrZgPhSWhSTwzYZFbHs/CO9Ai0kRqPFbqqjV/blz84NqOHML
xixOpghr6800VKeFRzLwomg86Lpy/cktZdBk2XStx/Yo5fxuZlFIof3Y0V/aZbZrBw2ZrBSSkv75
sYpKek2mc8m7er0snXxbhfNTd8YUQz1HpySpp52Np7En4c9GCumPGZW7Hg8cOtFVOjnbTOIMGdka
LAlFTBcBZxj3f7ZPtPRT5cv80AmW/VRLGYXEhB8QSh+seDrCXsoGx3z9wxgtF0I7Hb0lnvFXOUtz
Ms2mBVvYe9epPOjl9zR6nxW6H83kMRde+2seWS16RbXjvmhq5vUylaHKWBglxx1W5I5gz0gv3GBK
ueutbKGnvBW2vXUUEV4qnJwPBWRYX5ZXt+j5CjMWyDkhjy13qPYHjiXSkC+jET+rdqCBOk4JBj6E
X/yftqVFZExjcS+0a1eRXaS18mnOqvo8MXG4OvpptPRX1BzpvlO6cyfm9C0b2vhOMwpS0hGIaLWe
3NfM6nxdOTfRTvaxsJ9oC6QHBaH9vuTsgsjTb9vGPGIufB7l2D447nCq+0KhlYuzg20cMnfVLnlt
vcCW+EJWzWyIpv89hz11L6wk0ObSC0H/zDjaZ3+YV3aTrmbTjfkizMhhpeKaoRTxaACqFyVupZbG
J8zA8VF7a1W4kEV+WpWLgpT+VbudU//uhbHGL8jMZxQA7Aaz8xALtmx3yB8sjQZwSVN1V4hLa7lR
qAnSJrRGvgib4AU1JxhJPW+fRh2z0Zkxos6X93ehR7EA62KKrr3AZYm+7fPvratlASW+Xggdi+l2
Ak1o+03an8KwOQhZ3lkvCZAEpxNiiXtI13jfll3PODBCf9OM7/YsH9xRp6GwPefUK38sxfduZp8q
3aItW0JH0Zi5Eb/W6xDRZE1thRFypb93w1h4L972HuvtuNXma9i7tC7aejsR0Udss7rGhohpK1lo
hOKuc0Ab+Qg3jnNa8ysbdrNk42tn1rofDNcJUtzOd2bmfXgTY9I0sndN4cJLyjkBZLKE+2EM20KU
VRiS6XcUY3Qd7B8WjcU7Wa806Iodyw+SOFIAaf5TqsFHJ2rM49aAhEOzkpJd+5ON03JnIEEigXsN
HSl5Bq1y5XzCmzSpN8x10o49vlWvpXyi9uLkqIPumfU/qdEYOy/x5N0ogX45Xyup3XdWB9AMVYAV
JrKfH/7+09CNRsiNurEqZ6yVUVqEg1vVQcFRAOukRsTFOB1tNGT+xOk4aCy3CrWluYk+z09GfpTz
lUQgmg99Cb0iITG0mheUqS6rdWy8mWl0z7yyuDNGiBMZfh/fxDH+2OhWfKonWAP0Gkh8iKl62B+P
SpufCDaWNCxKOCl68V3Y7DKzo3CMc3x0IrP42WbWQenegVyPX3WezNdVLJSS6VNCZwZfY/ZV6ZIx
qekytTGs0B6idzFqOKZ5+0FTvi8TyIRxKjg1ykuVhOs6eL7m9NmD56HtbFeoF3HavhG6SjeKYkq7
09OuC/GR/0TgGPNMDtm9UNR2TexBeqRoZdM+gzKBb9FaPdLkJj3I2vk9MYAXZsEz25B4K0idr9C/
/5J1+zRtG9oqHi2cxGx4WewnVjbuGIOhC0yXP0M/3me9lXAHTk8jdYQPXv0XotADrf8vJHYXra+M
sLB0Wm+JwEuLQdFP45XqMI7e4l7T3uW4l6i+qIBe6nYk9JwwPY+5fKh1tDrp9za9VD4D+tqHpMEB
mdFqaGepAx1fvJubQ1bfHN6khySkJrePRtqemwqd5VKOHeLX/KFsWvNQmegdRU7AucUAy4jGD7Kf
q5d5oBVLNMmBvtatwkZ9moCEmJxYg9nK8cd7zD9TS8dH2KZ8PeODzJfsKCw4KJxuti74PJ6h4+M1
mXZVY0c3k/KsGUGlaFHyYtgqCtn4XI6Bi32K+Atk6wPT8bsIshy9tcy7iyv3shioiJrS+CDfnA5e
URhb9nsWFty8+yiP111Nhs+h1Bh+2lV+tvLlj8lAJBwwOEHq9/KDDUWjShh2euZMc4gp/z6Z92Pk
TPdm64ExqKMDtBJOR6Z5mDONm48wCeZEdcHElmyJTBt01CYpasx4004YOwG3gbqxmn40+lKHjmAL
5WDjBYpZHxkI7bO0dwlu/cNQe0+TSaPTWWeKcNc5VppFhEE2Pub2ZGALLd2AjusOzDDNFOohxK0Q
QQv52MjYoOzwkg6bI3/768y0jCohOadau7t//aO5MTwNZJZIthvb2YPpefiPH2V+yP/6+2cBSq/W
z7+/IdVfsghBJWIFKouN2W2jPVZ8j/Tj+bUZlsW9lUU3PW7Eaa0uL+QTqsdismKGbLF1oLLBeTia
HgqU1bt6PAGBhWIW+0LjHQ1yXDQ05HMWP3oJAcDPzlqD5umI7AB2TUyd+Vn18ju/LrFmnNK+KPfN
AoSoI/kh8dYnPkN6pzcD9/UWyExaRKOP3qNuNg3BWaDJYzO9VinTYxJocgQw3/A1iAgBFo+wLWe+
z+v9MNjQV1f7EU0oPgvvjBPyhA273mdN8wuDfU8nYfqVlQb60AhHvZOMh8m1S9QBKVGEnnWJFcyy
peA7tNL1NjfTAFyc1imq3vy+LOeDRyBgWDYlxUspxgu2vwpFC4jXmlrP5MhUZtU+JcNZpVHOyTp/
JnhC7bW8vs04Fv6m463ovlibZ77Bcnjr6+js5M2PJdcY05r9k6Py3p8cckGjTt3Tk6rQm43jri9G
cafhlKOkyu2The4vEPq8VVhEQ9p9kMv6D61FDumiePPqMiwxiE8iavh64QEMdEpbvzaAuJXbk24j
z/OsOX2urPphnLCsJ3QOd0bceXdM8U+gPKLdZJLvTtQnA/uYUOOSkbuOLp24ZD+Bskvi9OTuYZZ0
D8PKCSru+gdLN8vDitFta6N5h46xGt0HMdxQ6WQU3suehOrmRAMwfUx07zgVAUkv3Ora8r1Ubv6G
oIJ8TONuTOL5VHVoP8ilwEeIVyhYBL28auzHnUPwOt5ybnbUWptrv70fuoTRV5PHEM0dEzwvz3/e
NF9Eg+KUT9znpiHtPduAhe3CaDrbZEhjIrJ7exb7AqPm3WJCNELH/cfM4GHUIEs9Zndyrf9klngV
0/J7SAAOyNQ+Cynumb0hXCYsThn4G+gsvSHLS3aEWb1wE4sHezEiTtCFgpe32j+cJ1dLh+uQ6pTd
RIKUOiEylr5uZKvICQmakqeqdBhgl+CEmG7dKfSoPCqjvESePR2ELGiaUZAfVV+69xntolPSad4d
FCXv1FpdApGQj8HtX55iCEb3tV531CCeecZNgj+d1KJLFhE7nlujeKgjJuxZculaO3pAD2XulJnp
T9KIKgK3gYeuTHtQuCj0z3UXPxv0IUOBd+eZDuwQbqz+ZyAZpDtxnCdlev7R24zWldanL62t2QE2
Sf0F8OMSxLYsb0h2VNDKmgMwUWmBx6D8ZEQUVDZPWOBUkXqdKGOCMsvVq6cUdzjemdc44mw660P1
2rcMkRpC7l8hzeV0CpgL60D+A9qX2SspC0VgLip5pReKaM7I49doYb7Uc0i9zRUigiLz3BsLEw35
rpE35FV1YIy2eopyb5cuNQm3WKshqaBI/PuvWbKapArV+m5Ofw6FQ3AZyRDgHTVGi632lGRCnMia
nR6i2B4f+j6dHqYKJtqQMMfc/nvfknXXeJgPzEKKS2f0GBPk0Rgc97XP3Vs/oYus1s9inohQybfx
gmZg6QcEkK09UMdEMT4GIhU6sw2dvMpmPJupIp0KsoE78kVgfTBCtG6/mVcu+1QpQZvasXdtzWxU
6cZyMTmX0BjJrV3elx/asp7BAMHwcrLpsDYP02TVh6LN5dPKO9Yy51zF2R0OkOK5FCzHTICBwpGN
/lyOFboo3n+UK3mPNytiI2IiaDcoJexKbIIdrQ9quClEce1UmjjoAuR4EfbI9GSK3DtEO1ZYqeG5
j0ljxJtyIKOVaY3In1SaHgc1ZXfzpvmKVhb5cWSePFvFOardKejXu6iVzo7GPic7jlNsAv17BQTo
yJCtA4Sgvtwoo+GWP5jbqh0XDZwE0B7hUJXUR6Q/pdFW1zIlCSbkoCzuLCLgqs+tYmtwkpapH86t
GCEWQjAU/ib2ITexvB0qSgdMSseBvRh17ip3PVvCcS4Zh02KJm/vWstwb9jYgitawI9EuZ6ZfN13
Sq2Yu9x637ipeWJBmI/cfsS7lY8kx+OGUet+GlOa53KJ+VmM+7ZcOaUViTgOjkNNP1ehvnAOIQKL
yiFjsGhnt84x2qd4mU3foinGsr0erLpd7iiFzDh9XddxfY5pI5xli7alsvTo0iVTElgqCQZQj3dI
4oKqtmxm/wVLSQw+e2hluMz0BPiQ66lI+vVJrgY8xfXi6kb+gN93v0yDfS7SkXOelO6dPTop8J4E
DgsetTH+r5ydx3LjWrNmX6XjzhEBbwY9AUEStBJFSpQ0QcgVvPd4+l6ovyP6HJa6FPcOjkKnVCXC
bJM78/tWwnvTNfmOqiBCVUW50vboa0yqxwAhMyNrvNMhgaDfkJSDMLHiBjUtq2pWLTfxNZKWObna
tor29GUkKUD7LTpE9ncILQaD5dgSdfoliqq3HPUgg0LVXfOB+sgoWuMibDPwUwNtgLClKZiw7xq1
zR1ALAClCrpbC0Ensuq3+wF52cYcux4+Ql7uicyO/uRBqGO8UVrHw0ZPuQvHOgm1kb6rBmvYgiWp
yN139bpQwa6NTbviZJJsNUOolnR/OrS5/wIUANk7KeP12Jb345CyNVSS6rKHPssyx6BAMefkj1sZ
1dGS6SmF+ylaZaWZrL1YKZeWh7iq0f1ta6ZsnkV1qukEuugICIDU9ORQs0BxpgHv0txrkMhmZDB2
e9hNq35IaD9V6zRh5ODIk7SrVBfWQTm5Btgb0gUoCDptjSZVPwl6Bcqw1ZJly/2sEtk4aAZy3CQD
2xOLnKNLUUYZLvjHKZXhUU4zQAqfzTLVVdI6HmBeVPgGXQbQjXdR9ARuKNnGdKDWRVnfWXqzHyOt
cdUoutfykSxJ4usLpVTbjRH2nIUaP5F2ft5Ku6mjPljMm//vP/v9pZt/6k1zq3GtGklWp7D6AaYo
bqXXrq8ZGINhaAoLvYpWqlemG2UYxV04/+D3d3JGmT+zQHbR9dtzzINZrdRT16w1GRSfg1KBdriT
jUrUPHXPPXL3C51jN2CS7rNn87X7sPYS5cLgKgkrgcTvkrBKfeK4oJ5KBgKdF07mePDelMhu+lNd
ri20hII9p1XGBZ70wLKlF79bFevIFd1knS31D/7gLj/r/FNk9JiqpNxOn+RTWB+nFyOymRiI7LT7
zMIdZVePxj5cTQdBXAnuU5Wj0ifJbU93+NCsCyVC8d3YyMdIWSjn+B3oGj1sp8IW14NTxk72WVxi
Em3lwSjuusDRT/6Tmrp1ia/9wIJQU2JkH6GUme2kGqqTTethiFzgB9sDyugU4GNGws6xzHVYcGJI
VtHewzDM8vJQvsPCb900OZjGRRA+uHXEeSvlMW4WSHvIMfWfJdgRBzBy8AbdcDiqyLRAYW2LdRlf
0jNRt5ptRmkpIldk7TjhIWk32VP0JLwiJSCVhO1hma9bbak8qe+JvJNFG8DKFHw1B+XRAj7nJC7o
TtVwfYqJdrcr9+jbEnBor91b2tnKKXDMe25uXKgfw7q/FsO2ew4u7ZOEOW2B1PYAH6WY7PHMroaE
aM2JU1oiF+mOkC+LRZWgwrCzRzF35u4mF7gMQ2QP3bJr4Ioep7u6d6I9TKAADSWOhN5OtEUfLQCK
nHsX+0u+otgDeJPq1g4SM+9m3Gb79Em60y4ZXSz1Uyu7CQrfg7qFEN2BmKIOcRZPxkUeHZmBI2xE
xnXpPLegA+yJ3HC0EPbpzjyQOOYgeYk2yTCPAJ8Tx+j6Vwp23Sr7qg7li3AatgkK/XW6mZbq7hHh
5DI40AuvvIY0YUxtsskfNSHvW+WQ+ztKnzS4RYmKO9CJ74CmNa/YIa4swKmyyQtQVyCe1ygxGjbV
o7UJZsjnwtiMKYbITfRoiouWk+ywNUgyM1Wd9lKusiPncLQE40IQt8FTMuuqHd5ITYmlcuo97Yy2
/nl4FNbRUVuHG+Oxyu61cKP7oIicq3SS770NsWlc2tm1wXf3Ve3SBcsgzSnm3CodI9h37PqldvLn
agfsI7i2K9URHkI7ytCx2Y0bBCvUJLj63pJtdTDuizWgqEW9V9bFElVu6ZjOcI1fMYScDTht/CLV
zslF+0s1xr66DIDl/Ip+JY2NeAK0GyLEo6jcN660I+nTv7KUKe/U+WZBPQrwNdnvBFneETe+iFLT
zc7WuwYH9jV/FBaUTIq1eml2Zo/cwZXe61cslBRaraVwKDci9mbUvQv4ec/lxjxLwaL/0O3cqdbt
XXqeHT1IcSdbdONz0rvChVxR1PBKSQeJF3Ulf9TP0Rs9wsqlsdZOk2FX1yJxzDPnxOkXqLEmcdO9
eFZO1imINqTBvM1EAvnIE+KwHm0B/tbvguo0a8KNbEmZSN8G2/xOf+5Xxqu3r3b+OnOLX/Uq8BbR
O07zkVal6c6gesIvtwt6Ioq2l7vU6WgL/pCcEnJdK/r9Jo/k7Z9FjLd3kYoL1o5x2kDGIoHMGr7q
f/niQUWv27Il2sYnOs5xxABz7JHWKAtwe9UFz0LJXsOgkZGD2YWFNM/RiD1xaSsbnrxdPAVvgoHX
aFF/cGIdlrSlRJ1IMRZWwbJ2pfsA9fE6olf2rt1DHMyfGUyZtJi3pln7YJt3xUlsyBI6NLvN4Af2
a+zACKCR1+nLeus9qsVCBYBZPSCIhCkonGXqjg/RI3pugVSwTfvEWl1Kh9HFeKe61Exh1b53H/7R
PMBS7hxx2eyF83Bv7ac7gSIqEcPB2vvawfvqzUW0p2E3GWAqohd2RInY7Vm7GPfGi39mS3gxNsqn
sK9d5l/EoZ6EAVTlehG41ROQp8EOUYouxDtriZlhEbzov/wdMnGf4qstv0gk+ntQhXZHjdSVjpZv
Awv2HYs2LegUFgiARcWxrKV5rlKn+iX6S2EbvYq80gdpI92V7Vu0T68eQ5sYHL1ybzcLTm3IZHKH
/8mbu4SlbPTckvUQA7S6qUvH36TjKvplNU8zKsHRerZM9TBwLbNtxPE1h5mloq512pd0UxcuJSU0
FVAnxY1woASLyhrMHmIZCiDudApg0cl2tvSdhoZzSwNp9kkZbXnVPFkHSVwXO0yQmmFDxN/ra/Ag
F+lOeKY9p0voLt+HX/4hyh3zU+w2Omvq/SjZaBewFwM3IWgaHPWD5hk7apwpt1g+4iMe+4WcLYYd
Mt9gmR+zF+uZGF3al4JNzxfKgMIbef6ZiPipHePelu9j1a480Iq01Xy3RHR6CIwPlcey4Agn/ex3
J33YTrvEqdf1wscAtC4PwJXfs6t8GZ/pum6+k/oJtuYuO6bqsn4JnsCZ1B9MOQmP/055Fx54uitp
6+Fjp27d3/EgpnIR1k54iQPXsk40GWuljUwZrSGtyVtiTtvKVQy3urkcNlq8l+zOldYTIo3nxm1Q
7po0q7P1Tw+sw+DUC13ceaJjHLpfjeh65L5kckHr7KlGMLjoHgHg8aS7Zc9h7M7chQr1pmU2PiS7
JNt5rsXZ3y73gau+q9apBf2PsmVcjKv6w9sowsIKV+1DpLlCv6ofwV3jX2ygkuPZ4uHt5sZQSzmk
/Oz2d1q71wMIhQt5b/zKGdvwNzXbOFCT104t271wHok3woX2VJ1gL+TvGZrLJW1vh3th5SOpQVlr
oEy21XzJxMzWxdp008atpjtGWH2fFhspcwJxQcEK+UO7SxrHnPtgbeUH/r4h2Blug245PgzdzohX
s7YSbAeeydTWg5WSrTDOc2YP9RORQpQ/6uqhaZzavHCQFNoDAVvxVT001rmJXI8w9DVKN9KJBQr5
kxw+khTMHuq78C7DU7nty6V/bq9xuabxIzOGco3tO8bGJHApPkRjEbDpP2l3g4JPZcWpGGWA7vr5
sYy3JOcI51AhhUf/zXyVDywSyVd06l4Ncndut1Re8325gdSya17UhyJZj1SE0ZSelRkZj21KWQST
Cz2gWJaGa7026dpEUZTucmUxZneZ4WABDBamd+eDyvksXosA54bN0S80Cc2/fG2J3SP7hbcrVb/w
lo3PeBexYSW6jUoO4eAs+IaBuzLuKtkWt6RJL9k6bHf1mWqndxVoD3+YfuV7/Zw/R+bCc82LT/i1
zZ7woC6UZjHgzTsA7ix4WVhHdLjz2FFtg8F2KqVFhQJlkTwSxzXZG8Z/sEfZYSCvd+U6MYdiHmD7
2sboumHAPlBx84qr1p2E+/SMU2ZQbcJxqtcRUtF3xJ7TFxtbiTFih9OfHKW3E6/oVs41p46toODf
sb2j6dYIpskrTgvtpB3Q0UdP48ojRn1n4AvbLtkSt2L4cUiYZ69h6VRf7b52JKYM2xOqOgT5TwCL
ha3nErc46SneKZWjraCarsxNeDD3BV4wkyh4YRyCOyIH/5U5k+w6iJNYYNQZFF+c9WlLg5rZbxuj
YF9W1sXDGsNo07ba0UjtYUdenTyF6no4+IpVzIyQF8WZ8q//KrFgEVFFDsaSbBeb6+TJk5wp/3wR
XovhVcxPXeKUz2SdfWEzA0zYQZAoIKQmPBuqy6CWa/OhLZYe5OVTk1F2o2ezbX3yMthVY8J4DjQb
2RYO6WV4pHN892oZDmC2wCbL/jlqtnbB0EJ1UqIN/X1FyW9VXkWX1+g9eEiKeva7XUDgJ69IBJuy
GzwyQXOU4yt1m578NSJbk/Vzm2ySff7W0Sp5l1z8Y8ERyiJWahHsfJEIeFDfqc9wECVgNZfYZKw9
imXfBgYMiuU+e+CypXvxVTwpF5IZfCzuKM4IwFXwkSyIxcUdsKV3X9glr+TuOCgkX7W3Q0AyV9kv
/iercSpsUVQ1R/OKYfc9+lW5EEvNTbFUP7y9iVmTHgb4HOhhdbAe8DKS1yv2/TatF5oDcPgzjahh
cR5yIdkzj4AWLdmjGC/tM6kC9uv2mdRHA1IEY4sjO/6d+iC8pCvxQxxXBVR9pup9zHqI8JNH3rwB
7FE/ql/sWn0JBXqR106/CeCPLL0Pb1df/WoXIebdyHvBMbYpNrfAKTu7NTfiqnyx6LI0MEN52L+Q
0At0j6fTjG2glXC8YaWtrVN1ah4Rc17N0cnxPyL8ZK6iCF2N++CNqDr6xeonJY4eOsn7SILPt7+6
ApXlirAJfTa7fHNtT4GyTz61Z0bnQ/jmrVPX8pwhdKydcZTwF35SW0B0YU1PAQnMpaEghbfVV2Ev
uiVG+aU12qHD6q/vKJ04wYFhNdTLaFPT940jvnSeF5tZJMYZDgL0fTEfYk0qDGvyef5xfJSen4HB
SI1D2oeiLZ5zNsbylcbb8mJYqUcGDi8pOMm74Av7q/mQ5Hb4K7p0H2wCwllaZS/ZZUzXOfvEyVsP
G+PMGsWkMD6puu2V/biNMAq/AH/WksV05pcNL43vtNNGhdOnEKUtgg0RsfeFcpzjOtrb6Is+DCmR
kYpy0g4O2KvEB1Z53x6wWxwiPDCX/Ji/IUe39nN+U6Dqs/Qe/HPAfLK9a/LFGO6eCaHHLXpM8RTS
ApPuE7aA5cym3FVf66v2Ul9ZHoMHcYeR4L5c9VfOruoh20srY7eJT+LSeK6YbSWC0nzF4sliqb0Q
Wz92r71LNeZaPCJQE5wRHem2I5Rejc8c2L3Qrvd0VZJLp16JlPwo9j1ZW0bTe0XDDNIyixhRGH01
LubzOOwspzt6H/1wjeqVkK41cZ2rnC1tVP2ucYxJ/TNtcPhwiOuxMdriyzyBhmPZ74pf3kqjP4q6
SokA2pVYuv6av5ivtd14LO5YBdEcWtuRi63W1YO2HdY8AXFPZwUKgo94jAM7Jh+UPQ0aXqBNyEZJ
ces4h894Cd8zwrJgOSzFz9Jcx/WSBfwqsJDPwgW7cI1D8VY/Y6eQOXhKJ+Ex1Ba+1nRMpVZdG4ig
eyvxtgKlme3v7+JB73CgFpZTT/QYNCqmNOJ9DE2vPnwlulDH/USiIZTCHV7ZQIx34e8/jxFhpXFT
MlSseFdLMGWjin0cz5PnhBGGKWVKnoVEqVdGo3Hfei3IW1HL+BZK+RbHIRU/GKZiSOyFShmFaN/e
x2JUrpOM6wmKDqvzyGTo5y8RspsF/GU4NtqkIIOr96o0EC4N+f/9Auv+0KqFvo71IAGbnVGiVAko
kwqGn/VlfeW11e0toaUJAHIukrDoE5ZpIXBS+f1Fnx4TiOVrigskMREYF0saGRE+BOYVkWXlBgWB
ObpHLIgknlW8pyg5SNGO06eoRRchvvfJWPSFbyIakLA+035ZlT/lWARAHnGY082Tx/1uw5LyHy20
nbzkzAXXtV1YuLtLf/xSCu/gNZ5MCOu3mMeeI12umSoi/mNeRKvKLnplSNv9xPY4nIy6jdcTVgsy
MxTOvOJJra+jinp1/j40hxK1SP0pRNHFSopzNdQPjTDFrJH0Yx6St14vSKGO17EQlHWjii6Z9RU8
+vt4BNwlyEeFg6fVeQ+ZpJ4N6NW2IWt2rI+cWCrFlRPv5FHcWfaN+VS0kwbqDTWQN0yP/STf8ToI
YHLVI09UfJpCF9hG1zqVSI8EWRO2lhfg6AtcT6n2dTbUmxaXFetMkmwqg9DVGNxeHINjJWA6wYwx
rr2yXXeiHy5Cda5i1sbBTKxh12UEmVZHMrBMSQcJk7q2LPljJGm8NOUZm4w4w/ElAPj+dWq1X2qP
8FHwmHVxm6y0hHBh7jqKgf0YlQGnYcn8Ty+TfzV9/19Zm97n4G3r//1f0k2vC7CsiJcMTbdU3Jl8
6A3QRR8SOesEs3J7FT5ETus2u2O/oDPApk4bO03LdaVGtFeX2Yyr8fG//h9h6BuCzZ98l/nTLUkR
TZp96OoN38UYAAxruVEBv+t/eYPqiLVP6iAiiyHMAiVYx2S7RLzSf/9cCezQvzk23LYkK3QT0Shu
qfJ8Yf/g2IjwMAd5kCoqLXSrr3CKVfo6NPr7UccLP4mo6dPqgA3voFvoOSknc7LNAbRZ/X86sv3/
38B8j/9C6vy+FENWVJqDcUU3b4BW6OKIPLRyPeD/TlQKYCGEryA3UUXeBXd+QX1yBsIwfAeqZ92j
5pXTwiIS7vzxh+Ewdza5vRZZQouqmKomW7fXooWeJAt5SK28pFNUFrHBz1iBZCzeArxonmCqP7wJ
5bsBKGPxMLCYiLqq37yJmIrdVBRC5eoZ6T6jTx8NRUMnSaTVTg3iTR6/ITWvReEBjMnWNU7UciC0
Rw6AyyQBzehFSIwjW8RKa8cysT4YN+KheIXtFsdVVcHvQ/owokxtUl5vAQcVaSVp3ewNcRjNsprT
38fXd+9UVhQDi6w5U69uxvXoqwW7kl+7ZspGqIOHsfWy/2Hy/B6kt29LkZk7mgh/yzDkfw/iAafz
2FgySNdKu8CmOXWpseuBmvsNM6YgBWv02WkqOnAMFt/05maItAP+D9ByfXLSA0ZUUhf3/Z7GwHve
/bow1S+rmZklxWtSVodpBKBR6OVarL17sQ1+5RWs5L8/LPkPehYzQJF1TRYtU7IkdR4i/5iM8JQH
yZcVjgMWoalv5NAKdDROlFpG2kTaUxVCKTaUzQDtSZzTyuYqq5InX+oROMYQRvThy7fkLzOuHuuZ
uaD40Aqm3qcLlVn9MEe+XTsUlcLdzByT9d8//8flKrWl50bI5TKyFrQlR1hIvR96ZYyUqXuMKanP
nv7XQdtFCrlLHwEcORk7gV/707V8N3voemSKKop6hKE3Q8BHWCIJ5li5sUb1xCjBm8+0kTEgJ1TK
5drXmE9NR4ndp4zRB+nn39/dt9NXsTRZFeG86QzEm3eH3+Q/Y3BAUORUkkySuQsRiY6PZhtFNtRA
u55nHr6sGCDI/HI6+RyZ5JVmnMyATQ4b+/DlzUCUCbH/oomkr8aISbj6hyIpYPcknLKtBnv/eOkC
7x1OxA4bJQnTqNvOlKVmxlD9/ca+3RgV+jEa7MYyjR5v1yU0qAwgkU4l+U5rSbHrCq5AVGurAdQM
zcvizSRZm4TEeQT55e+f/t2+yAibiWciwD3lZk9QB09t1ZQ9YZw5PQKpiX6imtr10VryjcdIy0iQ
9M0P9/zdqkWLLUCB8H0g2d3g5OKhzTpa2lTuNPAuEdy86mb++vc7++kzbu4s1BoZnygDFpHfYdKr
tWqmPyy+345JJoPE62NUGn+MSSuC1SI3TIpSWik9JYCRVcQaGGBanp2G35ggNVxqZXvAL3PC1EQx
Hv1wkuwTr9yFVXfoRPyhtCJz+jGhSmWQMQjG4DUs/FVTowDuFEZyK4yPQcHePM7AKN94KELvfQaO
mR4qjb8/OGmeyv9e7RVR1EyF7miihWT/Zk9RtaJVBGBBro843W7Yxm01SZcyIqhFlDLNjDp5xN1N
yQHcjS+UVE0KQt/Cypy/X4r13ZXQ5JRgVZMl43bRKXVDNMdCKd0y+yX4FNsDmfy10UjUccfTUDXe
TgFYESi7v3/un9EJqkkTYZ2hm7JC39WbtcaXmqmKk9KdpsAxZOZkzcNe5EWHH41FtwIU/fdPnEf8
zTPn/kzNwDivKeptdGzR1GwaRxN3mGrCj0CZTSj7XFTR0//gc1RZlHjBrObqTcc5nTOcYlVG7prk
biZPXgs9ZobS+yHWNJXv7ucfn3OzqAlKonsIR3IXJEUjWKqD5ptTvm4LA7IAKVepK9JNLN/kdTSw
bhcvarQxyujC7ZNr6NpuJViz5opmyQp6LEkJxFVEJGRPQcoVZ6PJzyAf9CjYShXATeuTM1KtAft9
IWY0z0HeMmgiil7oPq1lIqrwfLo04wOTPY75kbIBTuyvpm6Vp0G671UqdFJn5HR/UxHA580yyKcP
fObChn5x4HI4fWsatfyi/ehMEXlBHPgciPGLARR56w2H4ymlNn9o0KuZL5KBUgLsY4G5qW+cfIMM
SbrgY9yafvDSpzotJlroOtqgnvwi+CXCxHNijwo2dHVymBNtSStNexZXcjTdc2gu1x4Z1tyiAN7p
2G2iGPGAOQRP4TRd/PDu7yNF+mZjIqA0NBYDWhMq2m20lCSToHBMA7ucAgSQg/7cJdkJzvDZrKx3
shGdLY7xCTvP1Uqj+9oKVCBNPVb/fR5q2zFTz5jXnzWpXEpB8TgJyauk0yxBVprKhtC7nsaAxE5J
t1fRf6o6PePleu0CU+J68MTPCo6+bsQnbG1UqdTgKe8onQoAQRXrPen7s9ZYx6lpz3JMyrXzVmqU
URBJrWNV0kQbG2Gj8g+iJFwoA52Yeryc0SmV1T1ekpPcdGcsc371GY3ZRlGkz5EmJp5gHOHBwHev
5DcYzGv65CzzkMfu0blGDcOEVNOyrCbEFXgWFvN1ymofO7XRngNd+vz97zp9X+f1CfUtGG8IFTJy
viaxtoPiuRplwbYS3+qoc72BNU1SnxWZfkH+tE3C7DAF8r2vqXd+DBsiqB6FKT/gdoG5EwSPQR+/
VEEx7ZsAJo/nCzQBrA9qa3xamk4236yuOXbE+7iz8G5l91jj8gfOoIwpD8PVDyPkm41CtqClknzS
UGUaN4uJl0ItlasRdTQYstyvxm0DuXShW+Qh0woMeWp9giLXkWRUyFlEXntcDxRBPaV3f7iWeTu/
WUAV2VDBTViwPKzbIwpZlq7rizR3wYEgT9/GghDORrV0aaKXa3UJZLySi4Ds+7fBaD6kXDzXFcqa
IKCze94VVBNNwd/0zfDDJib9eepQOKGJui5LJlTM27W98sdOCFo9c30sA+S7ChOpLIUXxOX+zhuq
Fy+doBMacuLWBpytQOg3bSt6P2xqMxz59hHBt2U/M02N/27PivRFpj/k2IKXNR8hAqRr/H+psPzN
DcHUYQ/RMO6yBHGikm+qmabRzJ5ztbOQFScRjkb9Q0t3CXYC0vLDPby/6ZB7AvInjCWyGi9kC+Ws
VzUze/5e6RLuJWxkiHOwtVT6KnmtbmPZSH7YPL9bqTgfKSAZNHIbsnxzNqjjpkhiPFUQWttjI1uU
3qs3GFR2l1SXss8uSTsi/aEpH4iat7+PvD8jaHXeTSUDJLRhadpNnAmrH3eTFGFHMSk34VdyhnG8
kK1bhXq57+X0YRIQD/39Q78ZU0Tt4K4Ng8BIEfWbOy7qPG/9rk3cPEbyiZawiOu3SW+BfkR3modO
OsMjN7ylkXFCRf3594//HQL+e7aposJty3Tq1XXtNjDzw6TIVDrVuJPWqNQW6Whq6jLSO3FBavUu
SvRThzmA8rZGTVoAbdGTnSg71R5E81q1yqWdf2yG8d1Y4+UvBnqep/nbOD4o7QGM3zbKsegb1U9v
689lggvn0EHQrmlc/k1kV2rkrfU25cIx3QcKbuDJ/Iww4YOg/OF08N3AUEj66TwmIiHt5qMCpMJ0
6rRiN47hGhg4PHxjnWrtwUDnjWWME2VjXf/+Yv4MmLk9iOkKkPN5sbkNu9QCsCYNb1AC8eut4o32
AxeQDI5YSI+/H3nspUtVNn4Yj3+Gr6rIkVwR52CdD76ZBFpNEqPxaKwotO12TDpXVeO7UBf3f7+9
uQv0zRI2fw7pLoXGOjzWm6MJYdcQhvxuUP/aSe84w+dMNBJubJX5Syko+1iVV5Go0SQoAovFKlsp
OK3acRMiCgRSpcGBm4yr4P00sr5ZhLg2SSR+N2VR50TItf8jWzMI8pBFEbbfCh/QFAZnRRtYA7x9
E9LKsnuRvAiRTwQjSvppqGnzTns7H+elz9CAhLHT3Hw2G0hjQTmKXfo443zA6EcGBNaCaOSs63m/
aWC62Rg0wTVAIskUn13aRFWc+nd0nSaC7bxpAXzw8Bt4a0oYAU0mtSLhPR5SujPF7AQ+DT4zlYSZ
JFcOzjhEIUWb0WIie0hUTOTDTJD5DR1rChUDPW4SfGLJ7Gi7/GYZCKW51HrgRb//OkA8C3YS0CdM
5KRawcH1/WtTa9uqA8kw5eJsivdXgamUC9jHIDnCd/J6KN8G4H70RXMBcVkLWSrfADyvivkY8MOA
myfpHw/WtObUjGRa6u2AmyIYroHKQjf2wisN76k4akt93KYVarQSIAo9irZ5BokE09Qn7pylUtT3
f7+IbycXLQcoX1gyWPybhSRVS4IHP09cPJ1IqrhtMZYuptH8cGj7Jt/ICLZ0zr0s6jq5vn+PYNxu
SlaU9EzuFYpOaBPNFmQH63RNwx1CqAvMA/TgvJtG0U5BK+8rr9v35vTThfwZqcwZeokykUnyk6f/
7wuZIhEbMWhWV6rhXrR8cYZqXftvcTo+a7OVs66T96rUjrMRPjXf//sPnKegsqHT6ku8zcgxDfQu
DljNxtj7nJ93hb4srbwfFmv5z0MySTBWRuoMpO/l21lLg/dMmuh95uoxJQYLzr+dFAnqLOMUjxKU
B9asSGncsNMtu6dLEy2jaZmIxkSuoIjHGB44ObiTRcg7l+9C1bqmMHNkj2YDA/LAWkLg9PMy/N1q
Q3cGVaLs8E1axtQrE4RfF6PsbLdC39Dwq3jjUS4yWd6P4o+r/rfPSVZg3YG9MP+o3CQ8JEMn++WO
w50gtSCR4+KtJW0KEtJEWZOE723yrgJ+6QVwVT0RqU7zMvpW/rDNGfMMuF0OeFEUeVVJoTnJzT5n
tTKAJ7+MXUzGuHQA/ZuAHyBQllArQ7RfmKTypr4PiCYICU607F6L5othqpcUbU3+NfhYV8K0c2vC
pYgNEtQ0fW4mvnSWhLJ90A6a5R3GRr6YA8mMgsEgKsWb2sRPNCE6p0X+Zg3ivgBUT0MdvEzVS2Vq
y9IXUNcSL5GqJgVpXSapfFCgNRVWOIOHv8KcYntgpsoyl/U9HuOHTgEBUxjVLmgV8Bbiigq/4xkG
wFP9moUccxn2IorTQQRrKe8DhoMdayGsndff3xt6uvz9lIuSjEqQv0fiT7uq+u27N8iwsv7h7bsN
7SuvnlMKKTtbWW0zYEtm3G17ipzOPCGqvkcfFIyuJrUVB5h3nScdWdIlqrK3yK8+2qDeTKJ6EUKi
zKZnwS6r8gyL435Sq56w1FrEVfARvUsWyJG56xykx3scXm4OiyyeOVNGoqOMFvTPjsFlFlq96BR0
j/NarBj8SISAD16qwK3T4STI/Yempp5lCD9sA98FGJKocozE4G3Nx7h/r4qJ0Q5RCEDEFRrJlobs
wR+8rRgtJb98zKvxTSzQ6njJycrHH8448jdbkMRiOAfNFGuV23hflpjVKvZtd/KkT3Btz8D+nwyJ
9lVWdo6K11ZSXMUdv/TZWKYh3AmexdzY557yZnbNOSsB6pkFVb9izlSt6wEBhexlK/I9WKqs5hxU
yebvi/h3qys5LUkn3ice++PY3UFbHSo/z90+QtFmZJuyJb+T9ucqzjZTEW/F3lgpAQ4tVJpjxsWh
I7F7sT0nDeoII8A6E9wlxvQRDepzaoqfEyy4yHyU0vEtrsUfzlTfvl5JoixJLYYz3e3uqwpWFFZm
TYdFjRyU3leIhp78ptiJYnjyCbayZFiOkb8eTfrN/f1hfRdY89lz5lmWNIu1+t9jiyWvb2q1ZGzR
PGUhM5qlQd0za9Za7mhCdMZZvw0m8bNIxE/y1CuIbeus946a3J6x5ttxYyJjBj6tiNnhh4v7Jhzg
4jjOKMRgnNxuVt2UJn4A53mTU5M/gxtbjZP2HGksl35g2JxP92JGbsmnY53uW1t18J9+uIJvzlW8
GdFSTJ0DlnkbBhaGGjZpRnapHLvz/H563XL9Goh586xa3VkU46c81fdDbB5D/GToPPJIeY7q6bMx
/JOQqc8ZkH1BxTVrSD/Mzm+2Y0lBVWMpKnvSH9X5Dr5lNpGHRgndcq7OvzStvCQ0ZoV3U57MNvup
GPzNKYwFWZRlTZJRt9wuRIwML5frKXPJDqwqHzU8PBMb8qpT6ME5Ckb+cPhhOs/v+GbnpV4vaopC
BVqVrXmF+sfpqpj6oRI9klc4lq8TOsYBb7jRHPw8+ynxbXz3tv/5WTfjzRKiOFLVOVFmwceqQw+D
qQSpixOOFL6VQw6AzUTWqCrrQCyPU5EbmHDMnTlaTFrdwbJ+mYm+qWqsfOp5VTFuxFy9AqpPqeTT
nQTcUjKtCxqpg+ERN/+HvfNarhvpsvSrdNQ9qhMmYSK6/ovjDY0OeWhvECyJhEl4Dzz9fKDq7y6x
ONJMzO1EVDCkosjjgMyde6/1rVorzlhiQxD6ZkOzForE0TkWbXV+Jx8j0UwZP8LmK16tjDBWk7pQ
dmBX4mlfh/q+zJx1lnfXY/QtMJw1kY4o6ZyDiweblosx5LsmH7ei9I5F1V15KdAXbdxWU32l9eVZ
AfBpNaymGECT7jLtxr3Z4lIr2zeCOc9dzbMMsqshg2CS+tOtTJiUGB6RRjkm7WXkgLBJhmlR/Onu
Q8XxLLc8mC++eCTK5knVNnmV7UIbzXEJSNsbVp0gJMeESLMp8aO9Ey49XsrGQiWJG8862GiCnDgo
N+mAUlqkLwXSLDqLNTlYzXEKxgQWasY+Ypck+eRcgeAFtpY5GUCRgujAHYwTlFHLNg56hJtND5sO
UFQ/xgREtOqmTSkSTc8CDJKIhF8xU/eRJcJKkFfh4IRbyEJIxulgLwhhePRLdNaxZ24zYoFcrTiB
0cOjw1U/udkJ1PnKLKjHHDHs64ytUEKNU/iFO7KDPPXqYQ9yovrs+u5RutVrF+WnoMpOWt2gpfDR
PFlY2vOvtas/GAm+xUzl9/Gwh2W4cGxwtwwOHhzgSES4Hz0gxV64CyW/S/mXglCrFnCAGcpNo+3n
S2KwyxOJz0fXHjGR8iTndQBI+hZ969ZUcA99ckqj9jF3gmGVteP258vlp/eP7jg6i4OJbOXDgdUu
67IZbRYko/ZXlc2KHPZfxoLEC1RC1miv28k78hJ/sQ5+VqTQ/+D0ipgCrdKHh5XhCEMlGHGRMf7R
hXeVqZR+fvaLleiz3iuTYWaNTGwZI3ofHsdCHGRy4We7nhTOtm/xREGCT3Hr0k3JkdMB3QxPXmVc
RsTilPqvK4XPVnw2VcfmPaYL+/Hg6BVpmRa9ZKKAhyMpUZy26N97zb7gf18hFODQ5y78YLph8V+H
EYpXkIgXogKQ7NJ8bAnkaZrqizKI1HLto58aTLAksGSfIJoecuYi1TNuwdrfBUn2LQ+amzYkzjnj
8hs7YAqkTXWywqGQ0c0PCAoJMBCnfbsac/tstmDgFMtlO84zwkRbGhW00nCcnU5ifDGzaZdNBO6E
zlL3nKs0FAj5vxm1QpjTYcAn12vhmNFNWZwqN0fDbmEaEM30Mn+aOWQw/F+DWrmxfc9RSqU20IYR
fFZ8quAtQe6lEnn2Sbv9PrELWTdMOHorPYho1HTxpUuRSlZBDE6BLlSdOs3KiLuALgMYRx2EcOJH
WyI/SCFAoN4kxStGKsCkAjb30IHlRxjRBxaRBo11LoaesGA0/07RBOAdPBzaOhwKZo9OZx9qgYky
qYJFO+Cx7eL7SRXQN9JZJI7nM/J5gBkr+PN78LP90jY5onvo3bhU53v0b/tlJGqZZqrLoB8yYzLu
Ujs5jr3YKp24mv+nh/p4ROsKeMM5yMdd6EBSzOALZ/TYwSQu+0b7xcv6tEq2OVehS0GOxnHux9cl
SqPIS6vidSkS1EnTCwi0J4l4rttjfXzSA+LFcLKDG/7Fy/ys6qFLQ0uKUotz2IcS2a6QFWQJy8vA
2BcCeppieWmaKyf0jnrB58vff/7Gfv6Ikk7+HGz6j24DcGrULXAMd1VcYQCrzlBlXnR/fMiT6rVh
D4HqtP75Q74vHR/rrFkfS68TtbLzUfwz1QVUfxIUdvGQhEuLkMMOjSNmS4+gUVEtpsa+rWEzkQXX
J7euey4VFMdqpEao+nnUl+Mxb05EwB9rzK74TNOGijSatt6ItEFqOdQJkkecVB4VojcaXT6muGlv
F469nKppG/hFs3Rc7rceVxpZA/S2jx0c3RX3yjGK4EsxvK2Xun9bJRjjGphwqWfu8tS4G7zyS6Zl
48KnE4ugeRU2ITRhT1Mrg/wEerM9ruPZfV7WQJMQABISli85fWZLOP5PsQt1QgLH+/m7+ulVyzVr
MgpiNI0G9certh98stJCL931ZfGajPcetBHlT3vwdVeGtW7aVYzfcfpVI/OzCwgeEI1MGrrWP04G
daeNYWHY6Q5C9Ws88fF5U/0yJs1LOmswhqo4wf05//zFfrb7M3lC8S7mL+/V9d9WHuFVCkEy5EPF
FpKDq1l66LTmrb/K5SF29eskL89zffLzx/1sxfvb4348P8eTlXS5FCnG5mHrJlxjsVtf9Yb+UOXd
1c8fy/vsSEoLFJEYx1JWhQ+t8qZ3CfQglGlnZvHNMHT9KkK2HtCNNaqkIcaleJOEuTF9mrajCPGy
uzAz6BvqfNC+XzsLWe/M4FuSQz+y7eE6DswTrMoh9QGcmgkiP03/Fth4sWoLWJ4vn2I0kmvDQJY3
ELtXwxgMY8A5crprWpAmk7plbYTdC3lqE2Z7alps0bhNatzaJLc9vJtLbDcWxD5hu/OuVI4bqdQ4
b+jgrxecvGgY59T6WnYmZqPGEkLf2de3QSfJuGtq0vQIhkRKtc5k/9RNVk8IHMcevZFb5F5Xvh1A
cu6BX5JpwhbcwJhQy8CAIazM4WQl4WGum8vKfHCpiIeaa4NIhXUQDg9WMBGD1ZzjvL0i7qFYO0o7
Dkque/CzkRa+aVM1rmXYHMiYba5kFZIWhfmVhN5fbDGf3TTeHEDN4IG79aOoM0mKGt1lQV+94HSV
mw8dOIpGWA+ykEcGvg8NEWW/WOmNzy5eD00GbgiHUfHH64nzZUBuIQuEnThXBsB7ZLe+sdLrZQkJ
N5rTofR5BFdH3s72YyINU/9qiOJ4F8TpbdUy1iwMxr4pqR1G/Jb5xSN6e8KtumlGS6gjLF54CS1A
dbBZ66TDAqxLaBA/vy8+cQpYeCzQeRgsN/QqP9wXgTYmaCoTmEd+ukE/hcNd0PEeKv3KSnlV5G8V
iwhTnzbCX1daSNie5yHMHnM65AFGRM1rtl3LKtxkt6Tqod/C6rQltQAnLvx2Ij2S+87c+LYJPL6A
eNloBFAkYo6GFuS+Rl24+/mLeu8vfdgTqfalPhdTLu2f+Yr524rm2aObNoaZ7AYjXpc01UGpuecm
J8qiMoaN7vnFKk9Bh6eGfg7hK3CGz7D3BmSDNJnaRopjANRKN3R/sQ59JsRAtM3oaK4SnH80ZoNB
ToXfsdgWbnjRRsmLlpSnMMcYLS2MyA0ZJxUc71oOZ+CP1+HQXEpGX4vO5+TZ1M59v0nD7LVRfFBQ
6pG5pa8jaQVOz69oM/dIaA1qH0t7+8V7Kj5ZQdFGIBVA4MZg5+NUU8R+YNM2StFnVwQpKfx+7ciy
4YsDyc9oRHh3hymP9n148HrQA3mspktPwG7ow29iLI1rBmhMtxOIQaY/53O2Jao3fXwJJm6XMfmT
fMhs3WfNNXRUuCckK3oFPY7M5m6RUaetYriq5HZys41Qx6Ub3bBYAajMcmeXKM8ibTfjLOWah9wg
IccM6QvPky+4KeEBgBqQvoQGRdfNXFP/FZ/izUNdmiFaQ09bi7JAeaqZN66MHjJkSAuztfRFX1Ar
uZp7obyvTs8SbMftt0CKlS+pZrJuh5BtVdrPEEtfAz84DAHspyCWq8DMT/N+0jl3xGA+z0Vhk5gP
dVWd9bb9ZjDrY27+0EWGzvSfX2yK5hxS8/d9t/eKhgF5eIRa362CqH+79IV55bEbBFastnQLsaRX
JZEpnnMiDpnjI0RAltgO5lfR7KZk5o6O4jnLx6+/uBY+uxQQpJkC0QqH2o9TtZFhQlI3Zrob4jwB
C2kuwPvepEE9bDnP8f5E3qmzNEI85/ULn41K9V8oSz4pWjAIuujM5byjf2zwEnddlulcoHk5H1+f
FPe2A2K480reG+SkO28s1xM+0kUEa/lXd/Enqz+tEmY6tHGpED923zNm7G2fRtlOtYRIFlm8s3IY
Zg6g+5VZYq/KMSNduPJWcg9sUj8EHlrv/CIn9zls3K2RxVd+Wxp7c5wjADsPCCG5XELuu3bwL6Fl
rghMOkcuwaHUFluqGmrCqvq+i/3nDxbD+l//xd+/5gXBq0HYfPjrv855yn//Nf/Mf/+bH3/iX5ck
t+V1/tb89F9tX/Orl/S1/viPfvjNPPpfz2710rz88Jd1hq5mPLWv1XjzWrdJ8/4sgtd8/pf/p9/8
j9f333Iei9c/fnv5xkcAjRjb89fmt7++tf/2x28mSjIq+v/8+yP89e35Jfzx2/1rlebZZz/z+lI3
f/ymOfrvFqs3hGCh01GSs3azf/3+LfN3eOmOmBdKW+iMQH/7jyyvmvCP3yz5O4W9hYyfosHU56ld
nbfv3zF+55ihMyznckadiM7/30/uy/ed7fvnxtvx19//7t39cHnSbJc6Lh2eoIX0yvooHHX1rp2i
3JW7wPa+ui05K9FpQtFH4HVp/qISMucD/A+bLcckXqmF/AglE57DHzdbv+1KrFyBvxsrXW0MtzVo
mkDc0UszgheyrMS3uhb7Vq0hZl96Gcw2bdgnKdkEUZc+p056yJOczPEeVGDfgKQeRpD0KkArn0V3
kSvORWIRXIhKK0qktyqMsl+1Vb2sLOUuh8FxF7GMLvLA3fXo2tZaN+brTqt+Mc59V0d/fKHSRgDi
8Uk5fLw/vlD0jwmcf9fbYeLcDQ0hUWbsqlUbsTtZE1CGhOydyPhqieQticxdMVRfxJyy3PhZsY5Y
zwM/3YUifUut9CJJWCsITk2oueVaZcSIjjaWUwPmppFz7AW2+6CYDh2MLZ5va2+4JonGVg0Aguyf
vDEvnUBdJjFFozDXxO2aB/JWkWg58X1kW+0hmULEFmGW9gSdmggPcM4mlT4tyH/mmVo87aZziWej
pF54AOoXTtA8Iu+vwRmXu9DV77JohHaThfgivHjH8SwAiW7SuXSiNz0ed1nRf+lIlFyEwGlXxkIf
p9cyKeEiBG+2MmrAQdFt0YJc6VGL8bLc1Wipp7wEFOJ73UtXSnCddtKv/na3fnIDOP84E3BROkyd
mI2i8cNE/ONnJSqrMNNm8uAaAiPVS/8cm9ALZ555hkU4Uxne7qyF5QZRf9WVRLrkyAuIcdzV2iz6
bmf6SogCnJANfCMCFi1Q5R6ylxH1h4LG6lqW7iMgWYjaloFkntkNIQykANgBQUmo9zhXBht3POkP
HaExQBGiN4lfe1lE8ElKB1cIiS3Em4MrRhbhrScLl0RoDQezKh+TMLuw6E0vtEjGNFJATEsQ+0Zx
3/bZlzTnwnOIRFdjdxHp6rmW2Re/HuuNPORdvwfTvjJI1op97bo1GljsdPfSgylqOHtI54maJo69
5VO0MiFRmXgnoaM/8lEmk9ARX8N3WME1OFOxvbmVOvBB3aQeV8wvPqdP1g4qynkkibXpH2KR2jLb
dnR6bxeZRQ9ngbwaN5DjRp9pQAawdPX48wfU/9GJ58Lg2IY7hj1TcoL78cKQnU4jFxXJbg4uK2z7
y8TMaElvrYbxCpIlyogOUih83PZRjVzBUc4n7OQEGFNd79li38BbB2VAlvjTz5/bZ9csCjaw9Sym
/+w5GTojslRLvJ1jXHh1Hm6dkKfGTkbUKcMFoFlU2CRU/OIz+ORhEcRbpmRcj3nuo2uIsQc5bL0G
5k0mb/M5CVmKWLh5/FaXLU25QUFucc8/f626mA+WH1ZTafC/mYmwTf1jj4oDhlE9N+5ONHMcc3Ad
MDBehD0c87nmdwo4nFYHKte6o/tyZsBLKsEAJzJ3xBuz/2PaUdd7bEvcduklOt1jGbPI+EKN24hf
kyCFHT2YjlkM6I0nghMosRms2OkXC/seWZFU+ZV2QiF7yDre6tEJkpWy83XJ466TActOQnhIXOAG
q8QX28z7lWPX7XJOD0AgSFIhp3dBtyR/DkaIjk5GtKYZQrV1Jh+QCN4p262+NuJOFapf+W1/7TGZ
RGWPInIqneemh/CJjBOBnKNgXCKehCHvwSOz3hCuHXWfOU8cNURVp8MaBycsoEVrRzg554WHIe6F
FbAZCNCSgJ1hH5QbzWagFQ3kcpvJeDa7/A798hwAwAHSQ6/vNOw5pQbku428sxVw45GdgPS/NB9t
xMiqnHeH0SGNsiyzleFthBsikoaqnONyQTIHTyup0l90IhDN/PNYAVMf4xouCdf2vHfR9N+O7bSA
SS+ZQL/j2Cce0tzEWXfdjhMuEB/pRuedkJPjtiWE3TSha4aNczn1E/75MtiPgwUJaW6UcOQTMM59
V+x0ID1ImuN2k8ZsRNQqS0nGW99iGANjE1zkBjL7mOBrI4UwmmwY+dirpiXwKsRGQ9e5xUsuv5IJ
WBISNC3HOjWW0iXsI00AwBFSvfZ1Z1mbE9GreUDmcjq+NZl9cIwIU7j0YEDvq7C/8bAjbqIO039e
N1tC+6pLjBffCDUBwOiP56Hw4WijC8y5nGqiMovpFr76RSKzG7fEYmrjUCE2XMlFoRuPXpv0G1o6
G4ZGziJpPbidsbaS7oRLtKXECvR030xw01p93GhZ1m7CTntAekNrJxy3yArvgJU/+Xkrl1UtH6qx
9hdpEt3GsYYfi7GY7XPe9p0LN1GwZ2vtqpzaPe3OaNU1zonHJQ3UQVTTVnsUvSOqvv7WjIud0eFy
Ftg2bdVfViPkLJd3CO+UXFv3TZ9A8Cq7m6yUb2MZ5du0KjZZUbULvfBissF43ujuTyGF9dKZzSq2
0jeEBRbLZALrO2CuHnzIz840rHivVsmYq6UgaIPR4dSufdPbawHFV6H2w5ByJfOzBMmOL5Rm7oKO
HSjgEah4aeobS/dXox93i0kPEQCE5aGlg3td1wUw3ikiEpxQPQK68v3gwMTMSi6JqGAomlRWtOlj
kxLQTIulUjEwB2UQCS3Fvpg3ZzOCnUU2wJq+M+0uPX0kmoUM0zK8n4LkNpaYyeNiH9shgHngRYs4
CndpW+6S0lw1frHpHbkNLS4GbJkrbAEgjCUjVJwwpWBQSVZCS5QHUUMBaOBU626DuvSWhV7dpdyu
i043T2HvkBJcK9DlxvSStQebjPsFW4m9LXzrXiLHtkWpyHNl9qYkYgnB7oJvlVXQCIytCPulK8eV
zKO7TM1pr1297HPBcT8pyOshB2HyknrtDcTLpYj1nBTkiDVbNkJmvLStHWKl+oUWKBoohDYQRcN0
p5uc6zwqjsTOXJNhuy407SXNhxNF64LdxllEJmiRiliABdlbT52BcFLw+aeVEOSUDYcaBQ459igq
qFZyWaQbdKZkVrIyTxlLrBUgrWLSmMTRKXaJ1q7d/qbWEHu2LbBgSzMupgqUkq1zVzd6zGgyIjpz
MTyZ3DYIlWCT+SPsxT6+VDEtBJVuyzJ/qtAJoS4y6HCkI9A4v/DpZpkvXgNdtv1Wstrsq5772BvA
1Ur/imzv28yV+xO59eFlMZrIXbTsUgzk4wKkLhyCWNLutZwjoDrh71jZrurh2NrlU1O2Z682npV1
UOV0KEcQr5EHx02NcOSaKouXk9M/JFKuEPFRdMNKVUibBmCFU+ZUi7iDkjQC2izC9A6l66xg8l6U
W2LNVcNt4k0MQB1zaZtM452860g38DZYv4ilqJJpNXZkagFVQxgAoVTDLbgRNqoYSAhd5p97DcL4
kE9XHRmQtLKTJ3In+dyt+0L06UVaRTkhdAS0Uto+4JKoQXIIdSo0L9s5eV0uPL08WYGtbUBSGioO
d9rQgEMflz7nxkXszAlKhg0U0ZpDUUV/5/Z1zemjuylD2NaAm1gNCR4prebOgWGjNcW1Mt8plbCS
5iFE48KrrLGi1BMNOM43BHeBzC2YhTK6qwsQVj7NIsIs3Ya2tu5Z5A+GgMGjc1V7zbIfWTRD85QF
QnDoQt4Pcmywwq0exkx2WUnjysa0BUkoKnx0Srk3rhsFuLor0WA6lrPuWgzwJIUhPujviplhUxvk
VXlTewA5HPXoNhSgvGjgs1Le+KcWPXOX12s/7uMV6ZT3be2dBp29OvDUXV0AxRhosDVCBAuU3mmw
t+t0q8rIQS9B6FrIMGlZdJD8UnEhUF4uqSMXmtXOdGjzsfCsJ4BDRpEi7cnZN6OuPUo7OxRm8JVk
gy4JvqYWgIqUiM0l1dRdUxABipwiXhWyPxh+/SA076ufRju7QMk9+tq9sic0UTrI/GnZkSo9qF0r
rMeuGs9Y5oHiJe517Axw5p1k5+FzVj3HSDJBWs9Br0ZiAQornmiXP/QeMBzGsvSAwyv6eo9+8FhD
dMmYxwllod43va1ewIVpQmP3/rP9GBEfy/ZWTx5BuuDFTY/SoNfluAzlkjHEQIBg/xDavbGoNPz4
XcykrEJRu6va6U4Dpxb1jCAyD5bMwPcz/M9jo97knNniYFPd6aNORDm5TaWQa6O05jwG8gtY4+hF
MKONXPc4VN7bMD/Y5CIupBV8HxZMbEt6+mMZ3IUGxzXY6XrcPzWkrrJ1PhqBLh+16hRH4oagpmqt
OQ1RmNrkLfvZB59Vafqkco0EwgjYSBxv7c4d1rIgfULz9NcwFtWhHV+yxv7S9xo4RLoIe60YHpGw
Yjj3DzSnN14GhDiX2t046tZ+EM167JGzDBQ8a92agMyXkpxMx/qiZiJ4trcqrTxonFxxq/hwfbZC
I2iPA2D1/YvEQgoeOu1WjS1PlKtksZqETrhqBOw7afR1sAzD3PLKPS+XvIY+7A7vf/qfL8HcoCDF
CiB/iy5ycPzp0LlIpbPE3drSLYB3ieKAXBD4Cv3bcVDTISxJN4pTZHVeMunze9ke3MZwtm0ybEuy
YplbHAM3ZXKbNFeh7lWsndl95aYRVKgGkKFvsHP0eARCJwS2Guvb1jQgJItLkRG51BsFRaVxGRuA
IlR6xyXOtmsBQG4CGylUQDUiu4YZbKpWwkDZ6ML3rHUoWpp6bavoSz8R3sqe8yr15NIJT0XE2WMa
wU35wyVl0gANJfzS5/VdVjP/VdExbfPXqh+OkWGt8Fe9uK39bB3c+fjZeZAH0vyViMkvBk5d3ehT
jj+Ot4x1WKuuuuxam329vRva5JUa6oi/nzLFClexmNj6aIa5jKur0SWDd2T2kjQ8yhShJyVv65lz
33iQoh0PvdmiunRAQ+W2nqL6wDfWGJm1x0LRHYpiO4xTdmi1MjsQyu2vwR7d21RCByRXOW8y4am1
PAYpt6iGb2VVj65/eP9CAN2cN6quqLt9MHFcslPLMpb0qButojxUQjFVjgiXwxyUn2PVfGUG136/
YN7/9H6t4LjRCRzzqbPNoA23vp5mh/e4wPc/uRaNeL3E3xKG3rLGv2gbhLLJdPrTgGq2BLK5jyrx
FMR0f/ouu/ddf0vuTU1YiCKf1j9zYNpZSW4RvikvjCa484hc246IIcl4k7sIYStLA+BDvQ0OcLUg
jc+J1FHXtISdqX2cUsRFeUiMAaXb0gK/rYlMrqUxfbPGfv/ew2xi1110M7Gk1pZurnNgi+RmqtpH
Tm2UR0ITa3u6tH3yd/mGybq57m2OJ+AOF1UTv3UWDTkptdehixkaVLyAxtAgaw+zMAZBk0WJeXA4
XlYOMFGc7ca6tN/UvK3Prb/3Q6LPYK2wAT1bkN3dnBHX+5F7YloEfZOhYto1+8JIifyYHy7yzTtd
H9eei+h2buG9t7nAdpyZkT6X00Rdq1IydZL4a+2rN2uY1k6T7O2B1xdXV6HQzGUfkLpgYL1ZR424
iQ2XHlvPP3JGAr4Yx3k5u6sdgu9tWQ/Xrb/Qikgnyi4gqzhDvNjo00qHVLGySTtpAIn1IyVcHBUv
buPfSgRm8UhuZGUS45u0L6mN5jnqjH1Ci/zCiC6SOXE3JeSzczNjGdpGv3PopzYvdc4Jar5ihim0
V+Xcx7QnY52Gm06ne0CQYLGWcoBwPGKRRcZKG4F2tOvz6ceZSPaD5B5v57Zin5Nn5PfDiRzab0Qs
YqXvx2Ohgx72OxoVdlw/+G6xdUY6HFLk93o71Uur9OlhqP5YWYa/SgARLvsKxIVJ0UTPPSNGmWRV
pfGkbK35MnQweI4tyqX1+8cTstJEYBuWyAyeGz6IdTdBgBdsZZibn3uZX8ceMS9KTP1K8/ubyWJU
7E8Ft4cyrzSCz4WkcRKVVNPYOW60CKPG4NGVmH3ATkwXI7Gjp6iNThoq+e9XnQKzkuqCoPWB6qQf
BBQY8TZN1A8IPd4bIari4pnMgJw6Oo7MH7Cz+e45IYaOy4LvcWoruaD2KIPfPwAznI/UcycGsdmp
qqyvSUFviGk9ghfxGmniCkRN2OXkqYQeyaO8pVFc9msToT+NyjHgHpVZRA4VTzxXL9S2OYVPF144
6dzHhSSLR0cgi+kaELDqNh0IBsrpznc5Z7k0slz0romxSoDXLYJUv0wKtctoNiwkG8V64oJfDA2f
63tzmzDrlM42Zm1AW0LR4UGbk61zhbwnnXA3ln28NgYawzn26p3eIDRKRkXbKJX7tulL4mvj58Ci
C6NrF51OU6KKodin1o3vlgofdcJ2HCLA6XFuZVpeLePO3RAmXa9qK2uAfd+GdR1tQ3/ipmUWxvEL
/k9KcEyuNgmBwRx4SZCMxn2lyceA0QOnAvIKMv/QBOrPPlDdXrWEZSTu9JaKu2a+gCUJektgTs8R
9BHQWRyPMx5E0TfTK3HqC6gIJt05EdNWmuTM2mlpWXDh0b+QSOGP7zOZRIvfaK/wMffuOUqMq2SS
p9rnsqWAqpOUZHQU5sac0/5+jU3WjOKIzY3ulyO3LoFGoi1PdW1xEsiB/kEOWrbVpclSuRBRahCN
LumG6aReGZY2h/EImLQG+cYY21H6ipq+mlbsR4XBUoR8dF5OpIbvX85dXF9dNOV4g+jjgdx2uRxs
Q0N0PdOD67mPRhUcdO7e9iUpR9zPvML6FQRztRwjpvJ6kXEqMfVdjLx868XEDLGmAKeZdPoPjNpS
ICsLoMxkxEY3yh5eKjzZbLFoo8c9B/4Lr4eyIugYLoRDlThwzKmt0d8ajXYdeLsUJUVe7ioBBxy5
LMHIW3z3ZE733kNkNSdR9ygoJ4oCsrZpYjdM3cp8SxQyn8e93aQUY0EgVr39VOkJg45kvLMnYjVT
56Vzta8V2GxiWckgNajgSnNv65SFURzRipKIUDjfFEZMLlKoltE4PDuy1xZ1p/YdUZPM8znXZHq3
IANxplvVV0So7kD4nUv46O4UXYkyuTLH6NTmIlonaXQxebFNImW18yoRHMvc/lNvk8cm4LAYucna
63BGxgnXoyOImxdTx14kH3V/CjZ9XV7BJAO1PUYxGcaxt9IwcVoNkSZcqPlxAGFxsJsTqIkAuVK7
G6eUVBRpvvqTUbpLARh3TZ85JAIpJyFz/hKIsp0jkf7998qjrVnm/UGrc/dYlXq1NbXgpuIZHPQ0
GZcz5AJvrTYe6wn04qSILWRdIt5IiAOZhWO6GO1KHN7/7oX+NUYLxLVkFNJdNLMLn4Hs1LsZszpn
LWgWLAj6DdYZgg+7x6M/aqZ+IIke1S07JjHYMgBBPv/p/YtSc3QIe/c6aUbj8P7FbxMsndjSORAp
8/v/e//GFEYX9PyHdRDTJ6xyd4Ne8TZozeiiIE27L1PuPJUbS4u2CPm3zCdpmXI0rvct25E8Co8H
ytm1SY+KiTT/7y/SA75qWu0Aba3M0O5X37W3/1+U8AtRAsZ8F5XL/16UcIki4SV7+buQ4a+f+UuU
gNn4d4G6DDk4nlR8dwy//hIl4MH8nUEo0CMTLxerLo/0b1GC97sQsJAEwxaA12CJ/0eVYP1u2jSp
ATkKQEkoF/5vVAkGfpsfhz6C8TnzN/7DUGWApf0wQi+mXBl0u8Nre6xPvk5HW6gc214JBzfVBA2a
3NnEicmpyOU676Jnt3abgzkgic1VuJRleGwFp1p9CmICa9+gxoBgaOST4TY3FvjFpdMxIh87aWx0
ehhOQ7+pLZ37Gq1W2kvi18lxUPkBVQHyzD+nKVnnTjwR3BfCp63Mp1ANXzMDHiHF8XWiRnEKPW2V
1dZCaYqTpY+kSdrTTk+sYd01FiiWQl+Z6guF8L0m0wdz1KJt/hb0+bofSU1wRxwqrZVtwkqR5Jvg
RiADdBvwYwvYRpIaNnhEDdBizBu/0V+amdXu0q2sYDcRy0KvgXGPNx6C7oWlRZ3Q569bD/9CPVXE
chjOEVC9tWuhQzIJQDsx9YxPIy/6VrbkYnUJmgBk1otupRs1x3k33+aDhw/Qa9epRV40/2LYGjQz
S6nsA+JnKgoP1wlCQCYKvHJraNuLGJhMIO2NrSURUn1OBy2hxIYkBTA2sOAnG/zO8ho8+MoolFw1
VuAuI9O71aIIUCADtKbL4V5o2FsnRRykXdzWXANrDUn0wrCSR72qh3VpJC96i03fjEDJRB6pTmFh
T0vfdTkP1U9enBgLewIlmbXiYDBXuSjKcIPmZh3P9XqakLYR2VW7DXgHEmJ3+/XgPOsJmdyTRfgf
oeDLzApGkqGNZsl0ifaIO16XfVgd2YjeYkh0dDBca8VGHTaetaNJ3a8nEredAp8jghXiHhLjJcjl
gHOwWw9x2O0TFRJAnOT+LqGq5YMdKK1LjghU3XQcARQyad9kg6tDk0833CmX6eT9qQdxu7WV85xN
DRGYYSAX3UjjSFyFZQA4A5IElqV4hatkrYk6vmJfIpevmOzNYF7AzqZVUzDYq2KMEknJVNN480RI
fnzaPooomdbVQMvXleZ6yJGfm+BvF0TnHhsbfvFXpTXpIc4M6uIwz3BkSlxnwgmXUWjAJVDMwaou
u8Fa74decrRodpAyKKl0m3ClxSmq8RqEczkw2ohuBpJW7BDJrfVVllu6drR3qmtH67NNoBcQw/Rl
SJ564hCS7nA+UVT3ISqePQb1B8/k+FpIRhyRJDLFy9RKs5wXMC7f6HeKpZh0kiFHYxOhEqhHslys
Ub462XCJg53fHQPxTcsWozH9vJXeqWzZ1Zwni4jxn07PqvOKAuBcjuUtQdRCdaabB6R2j6V0CZ4p
/hd3Z7LcuNK051tReGUvKBMzsLAjjjhpbnWr5w2DktgASEzEQAwOR/g2vPbKC+98B9+d+Er8VLF5
RFDq030aDB/6D0UwABAqFBNVWVmZb76pUUapBJ9aRIR71ysqW4aUhfIdtsdenI5wHhdDCNx4a8QH
KsslPzdlx2T3v/o+dKFWRM6ANkYD49wznpA4JRVzVaEG+F2eC4I+m3dLGeJxz+1TIQxnHGM2dc81
doq4FmL1aumXswCekTgrqnOjwLJu8O8OYEyglIYfLsn2hRoK7xSeXO+2H9vp0LOt9YA0itWZv0yI
OAaFNrQjqjTFFMUJFvGozuFM7etRNcHlM+gV03JMOgFxk+CzoMEblFGlTQj0v1mxPQPDCLCqvsCb
oAW6PmCDlxNm7M1sLXy3DDw4+ii9FmrGm55FjbBySoVRyoC8XRT1jffBx9ALFMrZLMgkqPohbo58
siI7kciBD+jRAy1eF9PzlMqQZVKBbr+gtHL6xluoy8vczIm3FlDknYE6ohJl0JTpJWwr1Gt0cECW
RhpMHJfixX9ekndQnBMT+XLzP5vvxD/unKuelw7rJmGMUtKD4svYePJIKbW7Bp4QbTmdLDxNmajC
56iQZXMJSi+5lKfyY5niWTJc/Vu+JuA8WFkgXevMeUMGPITLS+r8ZhUg7YLA8JusyS5MdbkGsg1Z
ycrTrxsUNXxnbOIhm+zdesKb3eAB8PGgDRzhyMKLSRU9eSg/8PQvBw1iYH9lhJfyIyqV8JLdXrQ5
ldeUvFKGkVcmg17VWG8VltHScqG+F5pw0aTvNJ+aZyFFu121eR8TRtaWsX3bGBSuy3xIsvTizbOF
KQ1O3fUuiiw0JxFwvsuVQQEdqDc8w7wzXfdTPg3fZpWbU5ukIgLm3ti57VxAplnicUrc8Dxdqhja
4s0Zymqc5u59ZcYRBRXEtUw4kYMUb1iZfwiDCkcaxSqXGXUJRERBjdxxVdmzHHxDvtBWJLAZ3+K6
NkY926QeqZW9MZppfFllOU5HkN+Xfes2isj60LVeFJ+rHBN4f3TW5vTcqim6ZLrNcJXD+O8KZ7D8
cIQLsggzOiwPlRz1CO1ITqJAbZ33KGi8yk2qNVUOC/iSzP9Ej9G4Lix9KDvEnws3qLZcLi/1t5ZR
3ev9cH0ZxpeeaVFYlGo+OCf71+7SXF8wOb+SDxyPw9wk3LOi4lignIfRWh2EZaYMQx0De031ndFm
BGj9ooIEF++WEtjfnyQfJz/2rqmE3odZqRZnYZmH/ZEvJBJCzzyA4GCBRwQppT4V70J/NZeyef5o
rDXjW8hr52NBAQfL6L9b6ymllMVHk9dg7WE9ZzDFvRpXlUuNzFRBJqVZJZPQKc/W4jm+gU0lP7Qp
lQvJNP9MxDiQw6ER8QNX1/A79NVvag2Gp3aLaT+aTkqbzfSDF3iPvcqzSboQ8q3EkCd1MLx8Pg3J
jAVuLr6pLHJS2PRwZ7gyTZGBnFr4EOpl/P0O+R0kimN9nXmUmq718+eWiImE+BDZ3svWNDH95NGm
mc0j5HPEx85j5DdFWBCIXDFO/7xFHslmNt15ftTzPfJaPAUBUfeIckDy+XXvyx+eyi/22tx0dfM4
+f3mgpTZzs/YOZR3Te2iwQKpltV1kPbijTifm965/dVf8vr3r976WqetkEpmlk3h6QDDfKVl3lWl
L7wrGC8rd7zqw/WTNum5/AIcYkK1SnFP6PpLShKKQ3lO2QomCVPeM+7htV+NXWLel3Zg45V7/TBL
MPF6q4U6iJQp/nsHuKlW5bg1rdiEC00NLJIqRCvyXH4oHnkdKSUdCb5SbCEJKEKYZBXV2FZXUSl+
hN6QZpOp/WGfZRTOXTIPcJOGYxkWqSNoCAEFlympG6KO2moTq4iFDrfFkJOhi8rvM3Kfz+XFnhj5
8kh+PP9LXAbU5s0xi+J1dCk/UhF+kUeE0HFRAyuhzjRIT9lIHBKRJiBDe+upBwW+bCuUV+XhztXS
1j5HBgaJmdWryxrumpEdr76YSoMy9gjYFotecAF2dNHAoUayTLVUP5C6NXNBko7WYjbKj1wcLTCG
Abk5eD/r4CHCW+EsNHRfU10t9QRnr1MA3kBjKJVKCAnYip3kQy92AVMhGy1/gu4jBLpCW2xM6b44
mmbDHBTphemXT03pQGeM31z+junSvJ+uyuUYWjcUgrwmxYDutS74v+f+qWLFBCAOOuFPKSahhX2+
tDU0ih0a5PUQAiNRLL7EUvq8VoBXJw0pyZtbdBH3SrXgMzEXY9RPg0zAwtCB/R6M77VNsfep9q5K
FxNMgopiu+YABuXqXIbQ1GIVEe1SBITOooaE7KWzzG+JW2hj2QXZr6npVxe5+qbRohzrTXu7ufHP
VytPifw9LvCxQRgKEVYt8q1AAW4DdWtx1Ms8fpoM3C2bmkOFzLN4SVmps6zsj5TQjKhRk0flTdG3
9HOCJKtLgLPJJWwjq0vGwjfgI+Hm/co3kYnFb+/FkG81D/By69DpDA0YZZglIEsgl2MSQKmyGnqs
pQkik29GDmu3v9YGFCvxprG+GbLyO/lRi1f+fCp/62ZAi+nz2qm8Wd4iv33+372m8mhdYXvcyCn3
HEKUp2EcsMLLzj3PyM3FhoRAanlbweZ9ub3CPO/jA5Q3y8ey12Qmy8NKTrXNoZzfsjdYftsJuJQP
eu6ym1APscJO7DnFe12s+wsxN7zetNeM5DTBbRI3A7fWv8ZplEwcDyrHOPO8/kjevjmcCqlRF9go
sClkXFaOVHn0/PF8DRepPq4VdZQo/uD5F8vfJD/ytcKSLw8daZ/Kw03vyaV+YyxuqjgPQMpVb7K4
bsZm5eCQXgVZfGHqD7bsCO5BCBr6F1LYjphy8uhZ9s/XwLixM3dB8j3fLB/5fPr8v/Lo+TU+f/Hc
3t7/+tGHArglOgydKRVnYXmEDeW5nHlIfJlfyfNN55tEwZHSK/tD2ZZ8p89jy2lmbg9UkRxjPpUZ
qNkt3oFXFJgyciC+fiib2KiqKq6zczuhpo4w3hbiQ+oSeSqP5LXnU3nNFFbw37pP3lxSJlRJIWT5
cxqt5QB9njNTyqGJkmDiU1511Kho8ANv55082twlD/fP5T9tWt25a/8B+//VU1JQRuZ7pRHlgoUM
5TIij+T/vnbt+Rb5rSqtQHn4/CHfx/OpPJL/98NWE7J2iRaJPsgPeePeo167ttfq3pNcofCr/igV
hJVyzuZ4ErT1qpnIuf780dhaQpK9WE+eL8qj52tNGDLF5fkq1zjc3CnVrWz8+dadb+ThVIcXh7gE
KnmBWWA2kfNd58kZtHO+Ody/Ks/lv8p59n2KOdagotBGsWwUXHoYx6vHfjYi3UO/g+bAZPOUjw2q
pE7yFc43p/ywrCJqL2UFwPgYXIBTJdZb/MJUKmqK1Qeo8S/0FewGjWLWXyI9OjdXWu+Dqkydu7Ua
r4bqdH0P5NYfCz6zEQgOwB2EgPum8S6qFqQhaVQEjLMguW5qoqKkNS0uRM5VY/m4G/GTDLw6cyHM
Jl5YWnjr1pU57kkdt/+DN+qkgaGkEJuqJoTVJCwRmlxe5cL6/OE8r7Y7S648fO32vWty6ZbXNk94
7f82TyiXzrUJUS0xsFBMTflhy7n7fO4Iu6/CdY5bTM5fcV6Kgb25+Or3e/9uGjlIa9NKqOIilJr8
99C2osUbeeealIWxWq3eyi9qOQVfP/TdwB0YQfyo+KkJHwzcu1ldiqwEmOZIiBosSu/Riq6LXsKL
jj+WC90696PPyzDQx35GSb0osy7LvhYM2EeBFcv1j8C0iUib13bl3GrReubbMJvaPW2kZqHxxSiM
d9Oq/5io1HUX6nnkY/qfl4odC0SoKA4TlYS2ySYvFK8/7Lm9bLjKChgcjJDw8SLHr4mfEb6C4ir9
alI4cKy6WIarnp3ziDs36LvngFiW1OOmAq/f5PmwpATR2CfX14EHd6CQskVKXHjOEv95aarN0Cdj
YNjrTT+aRfEFGg2YjwMi2Qbgywo/G14+kXWAI/xsZQsP/BTeVUoeMjGqSsNTUN+uPRcvhalB2tQP
Yyr3uoNkitOiTjgCpXCmuyWcPIKHW8+mwSjS46ee4rzRe8TRm3U+MZPeN2pP1qOwp/qjxKPngfEx
MHWKiuOYW0GOeLcGBuvVa/fcarQBHoJRFk8/AUt+a1Np3V74pEoQGCdw4A/UByAq+W1RAzx2Vv0x
DEJjK51COh9GEI8mF0ZvTdKDV1VjNsnFqF5Gd6u4D99mrTxajgc6LLZsMMHxgFAtjo+SXEeCygkp
A/h5o2S80nGvNeZiDAFtOHDtABgwzL5s2/CcgwFaxZF5DiL/EiZlEwbCfgo/4BLzkyCCA7XFWEm8
ZFhaZxFx78nSxW2h6OlQy/F49iLtvoxX9pVRr/ShFUXDdJV9cJqpNrQs1wHR4Nwvqhz6jn7mv10Y
xWfPW0yWYdV7T8G1FYF35X0vjpwB2b06cHVnATJnehM1aTQmlwCHtlZSc9HvX0Wp0YyitUIeV6lP
bGc1q0OoWpNmqQ6TCuBJbYbZtaVk5cTsRV8K+xbAfD1Qgxy0zLKHo1yxPoS1MmP3ya5SD6idnq3P
q2k65eeSbzuNcDMVPSr5KOsHAso2yVHx5TqAZG6llWPNSpYDof09TWg9/E3DKhoEVPUlHSK6TguX
dAOlAMuSUx7uguhibwQE6wvkrNV4iYN1VaTn4Rs9d0v2ucQqHCX90mjZk0gLpMKA+V6HCafJoicr
UbyHWus/LJIquk/Xy8VlZMT50IyVIUNOuc1rfOXEW6DCLq+cxrfvy0C5tkq2J1M9GRN1vq7SKDsv
SVusIO08K9QYaGgxdy0/uluWyydbKc/9zE5EEW+Cc7l5W6ceWR7lvVr0HxozUm/QFEs8CEUJ6kz/
Qk4xWJME9Z+uVp+DhaGPfMqqDXop6SzZ4gIIV0Co3ptBlwXVjhZcOnGwGKVT/XM8VuMyA0GYfTUh
NKB07Ge3tGqItdRrQMVfe3bhjOKej8W0HvWzd3XySHKL93bRpwZ9kkTV2M2gbjK8HjzUaXpt2Wk+
UMzyi2qZDBJ8xLXvk1fbsx6VqWeO14BL35iUYfFNLR1ZsZIMoNp+T9JxCL2MGo9isseAc6oDJ0Nj
qKAl0kUfhhARSwxgGhwkifMU4moLq5JEj7q5Jpn0LRVAr3DHViPLulia7DWV4JPjsxquSc1IGX69
tHdvuzzDSc9jFb+nIKDUteVbYKKAD/1blj/TWEKYurIuXN7jqF7dx/1UfQThlQj0duRNh7pN3bcy
mA6yAEH2lAASiHU1SHnc0K0/qsb6k1OGvTFcaaNKRfljYN6FVCkqKxSpRvGsMz2hxLatA6tXgFKe
Fbqm0Wnj49qI+5er6aeGUuJGAOI9zD7q2DtQm1oC0KZe2RTexgkyfUuR6lGcThdju8ihyWiSqzQQ
TvJ+DyHEyo1d+Od6mlS3OlU3hr5OEpZfsy6FLiB2AgD1NfYMmbnpNz3WzfMVwJHc86m/l9iTtbYM
2cHr+Gmb6CJP4a2CRxG2ap0dITQ7BQFNZrkbK85ZoNZQEfFS61VZ3sCTRv1XgszjhKCN7yTpuV9U
gBgLaEPR/MzAoiSejWN3nMYLtIulE5St9HxoO1+SnJipSg7KmUt2dc/NH91m3Qxy7e261KwLLYbm
Rk/VcaUvlwOvokiz4bk3UKx+MPoJtbLr5fKq6GmXWj1bZUnvNqD2XZB4wU3Zoy6aHi7WFwTlyKdZ
m4NqoU+CFcoS1QDz23o6WK/hus3T7Mp2IY8u8Pd/Qj9emU7oAopkoEa1flZoKCtV6SUjzVq+w7s8
pEaQP+kjsSFlDBdwmXpfF0p8uwD7SjmEckmTIgfCVW/U3vquyRdXjqAlLqbmAzvmSbbCWev4NwTF
SbtbAE0lrEcgdOreQGqUDIqVfUtxbMhp0wZ89lohWmVWbw3f8CagNPlZcQPjV+RcXSoJseCK6XjV
730IFKTr4qY/c6amPtD8T8Cp7FEwm06J6vcakgKqBYa17xbnfv1x3SfHat17uwqW/qVqmG+rWpsQ
mKOeoDbGeaSd2WoNoIspvrKdUVaL6E1VfCW6zQSd0lCsh73zaaAMjFD5sKTyy1t3Cp2HGqsT26N6
WICEIpRL6lSLKwXiX0q7jtLkuoRz653ruyQW6XCzhc1INckVsSryI0N4gqZOeb7o15dLIspBRF6M
a1Co3F+jxgGyskJdqqFIZQmwx9fGchSpfjxIcpJJp76C6mv8+0KtSdIITazpFRwAdUSRd6WXuSO1
R454tlp9mCp3VhPcLksKzFhfNadZDmA0xrWlrkg7aapRn+REHD/kIoE+S6DqqcWw7YmgJfkla7U/
SJZXeu9zTZrrxNXIyVSDHnUK/OxLAyp0BUnO+6ru3fnZCjFEyxLkaizSUXqTiGQVKGSMLzVIjSpM
rqgYoZCb2yP1jvS+c39dfrQz71yxotVFvkirARUIGxa5i6m16hHZ9wpSdclhA3I96fueBdPOnVcA
mMJuShwXCFfSvAN1iGc48Hr6WeP2b63etLqdkrDpLAk+qQvMfej68bRNz9aG95REzXWlWdMR8Vok
4Stj7wJm3oYXtH7ThP1hot2DkrDJFTN6wypnQQ1M6M6XUPasEpK5tIJIcLFiCvowH4bZ5zXoiyEk
al9sA+afwlLO+uCsHcf7FtbLLyBNQFHil7hOo/ydWmvO2DPWxnnl2g9euHxvkMc0AhDTJ8XGzscZ
qf4DckvuPetTyP6HcLQdQzubUJUz8a9D48bqfbVcbzXxC/YOde+qVzbldSliVXXPHGcxdoubY4qh
TeNo6b3z19mVFTfWhTUl2WtJVqNfo5RXKpmCtWIR9QULTf0T8qLv4MxZAFIsPtq1/S1dmWC4Q1MD
Vblihapv1sAAlunKG5h2DqM1VBIe6UPOskgu/N6do5rk2UK0wYRKL1SrIB9jQQquW5kXauYY12wu
2DOEa7zL4Ozc/nkAfn3c+0zqBoZ67MRXqk8wPbQvWA31ex/tYNkXaPQPYWMPTdxUV31odKu+Mw7C
8rEp9G/TCISrDwTIXwAfCvWbPPAWwyaBsru3dsarRTw0YdtGMTr1RTmd3kKioJ65qwtLxAp94p2N
X5STaLFKh32vR1l5H8RjqAkNhPLTsvKuqKpLBzsIqyqYNFmdDxEk494pMcKX/UmvAsio5X34lEL9
bdgMAb0QCIXEqOd9ier0NjPc9DaPaqAkXtp7E7jQuCfR2PSS5DZnA63Y/eiWeiZjPRdbk3I1WNT2
15B0zCHEHDlof5tC7b79wTNXwxoLoJom78ixm8SKPtHXOQlAWpXgjKVwT2CW10HUjFzCksOFqX6s
V8qTRdIqKWALNgvkFYxBiIYD8qonbBs+r2IYqwswBwEJgoPesrQGdsnyqTSrcydKJ1UBksCxRhX9
h6+7+FACWriMFndFXxMWuukN7CicRaF1bfk4gAw4nAZODcqiUIz1FX5482ztXgQFo7BU8+bWCcL7
qrAfIXgoP8e282mVBuBzteDJX/RM0uxJyMHcPa80xleg36ZLQ/0YpNanDGQPAVJlRDpPcNlE6tCL
tGjQy7Ny3K/AJU3hdVCixcck18N7uL4N8m0hj2sAOy383geYBPxx1s/PpnEdjvo2XnQKAn2i6udq
1K8CANu8S9OAKaUHy5ib1s1oWhXeGHJckCtxMrQBpg1ifHeKN1z3tNtSg3JyJRieknq9PovIVaPg
4aBUA0gcLac+NxvKKQUkz6UmYFVfx9BRq6ocQD9mD6100Rut3bcq6824Z1Gxbx2w5C7BfCkGNTwt
Moob5axpVHccG1C6+25Oxuoqs8/cDJKqgpJJoxJvaMDqf5mW9Tl1esC95yA86xzncwDnWX8FGQZs
1Z9CtksLl1B+DCptYKRpALs5ra9XgGD6OcyaPhnOgi6wSktIrRbZegglmH6GHfyGvEyzCth8oMmC
ZQZ5em2QKx9M2SbWcI43JWlSXgO7GyV5h2s7m4Q+WjMM6/M6W7wVlYlHHlB2JnUMr7xPV3LrTTQN
p2O70nqQA/UHFlz5bxcC8T8FvOVZOpGTFHRa34FBhd05E44ROFZ8tD/l6JRLj8q842kdfOwvNNQ8
i1bpmb0JGVpER2zy59L4XVVmH23/nafnHxd5THaKu4wHS3u8jhbmBW8jdamRPF2Al4den6TCZrjM
SE80ixUT2tLOtFjyCDqkA2beiLj3W0V1TQgTYbyz9NWZoSygEKJeBtNFUd4oagicbooxo8DLMSzd
UW153wJkCWVD7UwSfzn3S/OB+D2Zq96UBPLiq4GX62xqBh/SqsQbVucAsd0JJX5JQZ9SkbwsPpO5
OV5bzrXvQPytFVBN5MbVt9Wqt7ycwut3xhLxTmULQnLVIhnrgNJhstPIneCVJga5wazCrpt5t0Vs
NWekiyygoW/A4KUFy0DxoVGLz6Hiqrcx0nuTN+kthf9ERCCGMdyIshEURhFlNrR7CjARgzUtyL1z
4YOo3xQrijNlitYfUjM5OYs0xR1ZxSIQPKUbrpN/M9jiHW60F4xnfxKACT60u9iP8vfId48z7Zdu
2jKLvd5Qi0LtMQbtJgjZXD+OWshjwbjXwirLLkn6tr9qIQC9kxdPcKxpzqkBD48oUGTZxoYnLYgj
9/vXPQdcsmJr5IlStozit+YGHL0joh8J4a9/30tyuZfttH7BD2nkVEVxoF77FSnstfEsBV0/tckE
RwSAsmGwFbx0u1KwjVMKZzoWVToppiZKhcoHHpEUFLL2fnEs/FAKmnpq6iDCoU037b4EmrelAKee
Lrjs4Nul4pFpbMR+RFJQdcOEz6bbWNBORcEi2wQvZ0NmLED6u2MBSZ8CPBT0gPCwQh7I045IBDr1
jDpKwNBP4Us0IIVSHaq5GIJWsS0B45RUBgPGRao76WiOYxOCAhqEKdxpHKj2qeFA4ahCqEi2hCVq
QexKwVZPdbiDdRj/jnQ2KCY5Jh2loNn8SiY74Q0KGAjCzLYUHPuUmmvsbMiGsO2NlP6RCfHDNVLb
rFgbNtY/F9u/sUSa6ik0IYSmtD48hsAk9kVgnppUme2rxvfcneNbIkn26TwQjFODcpKWgRQUCx/k
nlKwnFOg87oqjYQj1IvQZdtdVQLGEgYAZgCbFd0gCxtN21IJ5qlqMxcoA2JQAVfK6B+ZDHtL/Fwa
qIJzl+q89kZb/3Q+7LWxYyypp6DQTOaEzsQnWY0Gd6XgaJiU1P9FB0uD8uiWSE2oso56EYvR1GDH
Y2ZpvHOVH7krA9vBYBQMwA7JPwok86TzHddIoAq8uXkzvz8SjL4cCSwzEHliOAo2+pYUjFOuCgZY
mxnD2rFRQkdkLZEZjDbvZCdgNbM2Qhfat/l8qRht89Sm+iXJmxuu6eMaBgo2XFcBsHkSShHDk6pu
sJcy1ndHgYOhRNEp9pgQSsrZcmxzgY6L0iLdhoFzqqmahdqHz1aBqnbPSqAU6ykczCp1PoRxfWwi
4L0JJtBOIhDE6gxy04RBHWNJ+gp2B4KpYSgJE5HyMEIZHKMUgCF0lILBLhqPiWNaWIty2reng9k/
JSfb6FNmzjrKoaDoltJVKbI8arbTpxAabFkKpd/2rEVFYf1kcbTYPpIrzxJ6bBNCU+h6x6GAFKgt
rLBtsmGBFWO+PRRYfRgLfbgATA27Eb/SsUmBMLqoEN5NLfRZH0xTrBDCgSj3BrtqwbJO4by2HYsS
TsJmPj61wN5BFFToKgVBtkxlie1v3JUB9iIPMdlEf7chNluVI7KUNgVmOokAXwJDAAHoqD9RpmLP
XMSldspuAgMC8gzWke8L0hEJAQIOvfN0UE8VyuDC5GHI3ZPwqO8OBYqamEwElg4cbMfpa8ZLDJF8
t7FgnRoqWyQ8rJIIRdszGvG4s3NgedCp1ouXTXzPA49oLFB4yO46FrT+KcZiH7o6ar+ZVG3BCt0d
C46C6mQFZWulU+yLAqPHJgVVwUPadSzgQ8RaYnGgKsT3ZbAlBTYQjIEd7Xh8UnjJGvSDSNyP3SrW
qZjzVG7WhV9Z8gbtSgG2IMIzSBvDURVTYmOoHtGMoMKK1lUv6P1TVgcDfiQLC+xl7AGvu9V3WCcZ
eJs99bGNBQ2fUNc9hIZ2VGRlNdaJ10wm+xR7ChirSjYN7pUjjMqKcGlHvaCzX7QJ6PG6N37lPUcj
K6VBBahnOR2f+UyRya5jQbeIuoq1gZocwLDkVqmtF5gyWAp4Fvpbp/RxrZTM1u6+BaSgUE2KmOPG
cdASgQzJErBFQgwXdm5HpxToU1fVqBGYxmzGwYan7bs3dVcKtthnEZvH00TxlmMMz1ML+fvm7vd9
zho+ZTQegTjLwIct33VLCuYp1iIOacpSSuV5hEoBBsCuqrF/qrCDYjLgR3Kwx9Eyu1KwcK+A51H7
/FEZVAavj0sp4APrDtVQgWrgciYbmAqkFBLbl4JxSnprH8JblcQvRxUh/OOSgobHvPNYQAoOpaPB
r7KJsKQxsDsWYNcAsCKMKUKSGjbD0fkWWCU7+1dwLmxdJ/uxuD4OWdaG7zCOI4xNa5i6XWNxGrVQ
WQEZAYD4CEK82EoSn8BgBsTHLosN5/FB2LRX6sH+7U0U3KusC/yJ6OvLCL2Fc56ZQlk4zSZYgw/q
2DSCbX+PknZYIgWXLMMcOIZQei8drgZDBUcjehNoj4hBHJsQVJb1rl4FXRgC2IIaHpatH21XLTr6
KXEqDaDYkYbkAA9s1qsOI8E6xRLC965gGb5mOCv4FPBGgmgR3rgj9LKRftt5N63jUYXexmGREeBV
qmvuGUvsI5kllCH9juQ4LhtBNXGDdrUXTbZPQDB0CwSXxGq0RUBoVlRQx8mIpIRn/vgC1JhxXS0l
EYAQ45zALPpxo/13VYJl4lzC77IBvR6hDNj4dHY5E2MBsUoARrEEVmMfs+NgLDJPJHrtCCVA5Kjr
wiAAO0IV4HBnu4xI99xKxOJYE0kqwEaScJaj8yYQD/ju8fv9pQGlyFTALqbQ5AaJ0NYIJH4QmQD4
+xy0PS61yOItqiTTqQ5CMLARWGAMPAWUJ3mB9TedU5Vtqg7e8Ttk5dgsJeqMdY5MCzcqSE0LSL+0
AvaXR+bLRlMc3aLAAO2K2zLIZWATLvbPuvCj7AciBVKFkg1UaRMlsjEmN0vxMYVdNEB1HSeCBlJF
FVkOzAXpMKLB3ZVR6ZunCjoTtxsORqLgm6X4qKQA3LirFNgjGyZWkIJmdMhw2gvHivodzBENXO8W
xHFcOtFha99VBthIxB5ZFp6zGXZHAmidvoKRyK5SOpOOz6dGil7ngaCfYmnthN33p4MAczJVsBEM
KqH+LffqL8yZP/NHB54fPMn0Un+eyZSVTd7kT2/YLoovG/ieVCmTASjv/mcpGXmnKI6zaXuTMiDO
/3Mrs0YiMHa+FIvvzmnr3uzFzd9/++6zdi+1fumrP2F78dyfp7P00avlv9Tff9TtLCSl9Q8K9KSP
uf84202VBXC5Pd2UAGp1dXdZb8nsT8hJ6+rOq9j26O9/v/Mm0KtW/5deBZkcEfJ+Idn2a4gf57Po
J/e0fv8/9aq+pXuviWSB/df0/Sfv6LW///ZZ4vGlPA/U//TvHqnjJEX5q+1mfms8gWrt2CJFPOJk
vu2VnJAsrGw2unTzNk5z7+SPcL4vWBBnImWrS9t/FFmezoI9OZAl21EQ93Hxep8xbERqd5c+I+TZ
3psTvl+yNh3QmOSOE1Hvs1y0n1E8p9tn/7Bq2Ly3lpb5N6GlBxRRe2rNKJGo+cPX8IuzdJLO51Ew
i562TYlpJXwmXRu+mVf+Y7xtZ7N6vhiaO8PmF/t7P4NB4uSO1Sydn9Dtkxt/Vcyxt3afBMhne/qj
pWuzBf4rvfgh8vP508l9PsvnjOmNPMTvIIi+Pf391ge0h2p4VfGgIF7o9B1JbSbYz3/AYJb6Dw+s
a9vebjQmiAiKO22vvfIL/ukJTISF5NuuE3jXTPo+/3cvjUSG59ZGbD1r+8324l+NkbOZlzIgt8KU
Amajx7v18/oV0f7iIB/UVD1vjTmR6NC11cmsmTGcqZ2zbWszIP5qrP1ihy/SvVGmHGACXmTpbB60
+ipgIF3FQF9X21akAETKf9dGL+P0aU8EIkGua7NXRTnz8207srfaAZq9nj/MorbKxHDYPub3x+0b
6M62rcjOikhUVxm8hTco3TYjWxX+566t3s+KJ//kj3T2sGed/aVt84vT4b5O91oVEJKuXf6+IIk+
n1D8Kn2xLgnkZNeHfJpn+cnZLFpumxISByu0Pf39wfFlHs5bowP8TfdWJzHGy8n53He9vKUxQfoe
Qmm+L6KHk4tMWEit5vHvAUoTWXpdJf7HQ3FyU2SzbUtyiG9aP8Cg+S/vRvejdx9Hw/96Il7tPI1O
XoxO/HbgJME1WIIGRriyfjrBXltK/9/s/IUvtbt10N79H8XOPkAnt7XGATT9H9FTnKatsUX0o/OQ
Ffvadl+VA+ies3ngwt267Z/UPAeYYGdxhmDlZuF8njZzN177e/WoD6De6Pxsz2h76e8onrfJv7iU
QJPpYse33qBw23d9hcM53KRpS8sfQh1fpIihvZk0DzDgRhSO2ZscuP86C2HQzB+9tmwFP1lX2Y79
Fzvqn2vUn+/nxrM0nr+2Fr10U/39cTbGgn+cb3+7mHoibtdVEhP/gU3unv3mHODNTQpWsmxeb7so
OuwcYLmczFNs2Hazh5ADXpa2dEUQuqt0B2kMLWVLNRBy7N7ueRGhc1pCIJeue7sXjy+UAwbHAdrN
Z0G7t4KIoKt0L+fp3gCD2e4AzWKu3szqtiksU/i7dvh6lq/3RoPAe3Ru1s+9Yt80kVkkXVu+D+L1
bLnf5QPI+NpHr+fzCHt3zzkjAp1du31dVPPwIS5Sd9uWNNlFhL9r0zdx8IRMtg3Jdo0DqLWbOJrt
OWONA0yRG6HbW501D/D2bue5N09f7rgEcqWrgIn2lLO2rjjE0nwndqFP2+7J13aIreEdsanCnbV9
YIdwzr+LWeXaE4+0n23/f3+PL2b0fL9hAZjs+t7updZM/agVUQD1foCmkz0PrnoIL+P9esaGLm2N
CfJND9Ddcv7UXjzUQzgw70s/bzazbttHMYzhGtqe/v6o+LAUTvKWcUko8QDtbiI0V37kPsXtbePL
oHjxt7deHzGuHhl3A3z5285KmQimsq4DGo3MAjV30/aAPsSu5n6e7js1rQNIGyfY/CT+hvHS8uIJ
OovDKGZC2jezx/nT/k4PYPEh7LmrOIvXLWlDTk5az08N23/O17UJ528DURIwI2bh//+Ao9QV86ft
hBGEu11n1Vkc+Hs28CEG51k6o178tntCBwj8aNfOivfZUor6AebRIA7icG/6C8LKrp0dPRYzXInb
hoQMBNiza7PjdB49eieTwgfdsG1ONH4IY288C5bCLnvNZ2L9dNr/3CEzKeq9Xiv9A4j6vsDOAZi3
Kw7lED6eu1k6c4s989c+wI7obp4W7d4eYC/0gdqde50l4WD7mN+3Rj6y7DZARlrDTdV/Oh7+uWVA
QPz+DS4CgQvmrvUWDmDN/xG57MW2o0Rokp++2J9P9LOYUlr7U/0Q7bJXahlTgtWzq0o9K9IievK3
DcnV6gDNDrxZazNzCAP+3TwpHgL/UZiV7PlPBtTRaVlogjuwqzxkoyf/fvhu8B+2jQmZHATEhZZO
4zaQ4ueK5OfjbRCHcRpnu901DrB1/BNzJkHE0clW/K3nHGA5GMyS+cnHefrUWsKMA6wJlKvD8Za3
BrdIxu86RkZuneTbZsToMA/Q2dGqmOUxKi4Q9k00b2klkY7Yudepn6ftZg+x0RtREzhO2prZOsBE
fM8Mn8z2jVNBu9FVEJPZQ3sSisTnzo16exr/5zvFn8/slwMBMsvufR3863/n85On//Pf/vvFOvbT
1ryj2lf3B1zNo7o1fl8B8xd/28Ny7T/smwDKITw31/Mspqz09meLCc1Of3v6+6Yj/d2Tgn6AlfUG
WLc7yx73UG6HWEgINMV53h4OB/FezYJZ2dLCcOh0ly/xhL1GDzCPb1hKH/eDHweYEjcz9mn5vhud
TL8DyCFuhJ4E2L5tSw7hQyApbn2s7larh1DtstX2ikHJo+1jfn/CbdRl78zPslmxbU7K4mWay99X
P++w6dsZFbKYQdeF43t2zotMLfUQMfR74TRuR4SowLgVze9L+l5kVMxOrufxnqNeVDboLpHwRRbU
IRDi98Ue6FoS1nXt7fu4vQlRD+Hsu//X/4hP3sfhv/6nBKLdpf/6X9Gj385mo8Z4d1kDWPX38rck
f09nqcyiZl/ZUemve4c/uC9m4SFgC2yDl7jRTsazrGUIUPGye5/Jm/X3nKzQRnVvd4SbAb94axGk
TlL3hr++sLshLThAs374MHsoW8sUtBDdG97o0Jfz+xBu4TM/PXmP+dJy6MNB/bNe/3MOQFVmhHV1
Ae72XywUhJF2L40OkxE1D/ymPR4OMBwGcZbPTt7tpT4fZMYFJ/ezYL0f27AOYMVN2P7PWfha+6aX
WdXF3942ncfRk8jS3Q5YaRAdIuXxFgHLEEGr5b9MRvxFGPMde+mwJQiqQWyf8iOr5bXR+Rdjtl0h
uxO9gMxV7zrf8AY8L7ptUoh/jD3AxanhM5daXucDLAR/gB15mPmLdsMHWGn/SMkaau8sDrAnJMHJ
DWZP88zbjkExhw6BdbkhJAiwvtXsITrsFfsv7QBq9YxIwbxlbGgH6OsAWyN+ar+zQ1h096l/ck1m
WkuNHMJdhKpoB58PYSKipN2TK/Fx/8e73eGgCG7KZ8UgiDX+/hJwQV5PNN+z8+GxP0jL7VdHEYHu
rV7OkrZqUA6REXlVp27d7KszSenUVcAbWpCreM+/rgiu4a5tb4zbV9o+wMC4Isl76b0UyQHm9fWs
HZKi9lB3WYD4msUvpsghECsg7AgF743lQ5iMeCmf/HWbEwImwEPIIpjV+3P6EJGo23nSdhkp1gFe
nYCTkNHxGrpGlm/uOk3uyA14MZAPkTx0B/DKTxJCci0TWj0IeAcw6ixBbWyHgzQslAOMjvfezN9H
mauiFkJXOb+fLfyXkobL7RBN+/hYt+1sbKxD9BjfjjAL90cH5LPbZ/1oT/HzEN2H5mH+ijgOkd7x
0Z/n7IO2fZTyOISqu8jBfCTfJ+Ju6woFTQ4g76simmUebpNNInzrCRS2P4B9cJ9AZxDUr+kSUfbk
AIvujf/0BIB5NMvy3f5vyGZ+PIfQEH8S5v4VE8y95y9jTPRXRASTGtXnDuApZeGZ1bOTK+JOAaHe
bCnO3vlPbkvZ4CuCn/in3qyfT4T3PiiUHrHUdgBRMBxTBGArxN+faIQylrNlsX3n/3Hoz+KabY5/
8hYA06zltXUgz4SHvPtDh/HyKT75jzgAl+z+/LZPggpxlJs9wJu6+r/MXe1OwjAUfRVfYH9ITPxl
IpNoFAgR9H9hCzQZmVlXEt7e03WNvXXaSC/iA9CWfpzdj3PPFVo2klRXgxqKVt6miUgqXi9EVsls
g8LlTCntxjNg0s/BcPaot9kOjMyAJVPx3u4Ca8RuTRS7LxcPAknDqmalxoT8v3C2GOxdo9fESWaA
T2iEStBxu+TVWDRrZN78+xGN5cXhBsxNLSsaLeWwm8xqEd4FkNuH1z2U6F2Lr9fQmaD/hbAmGZrD
r52Lg0DGe+BbwuF+5uKI6j8Hu/62cNg4eXD3OHgh9/UeSTEqT8thdbhxh6mQHC4d5BVD1UaOwlBb
NpEhw1BA+1DTNDIHNeIRsmMkMAhhIHdTTv/iP+GxBMeIFu/p4/bbMRONSZ6GtBkO6qwp11OGIUGM
R/TdTV/8AlIWbW2SW8TiQR/C9LGX7dWzbFvVwfa8PEgKVRy+gRXknOoNjbSgi1b68lcohJGFKLrl
r+q1CIgZpt1KqjW1gi9p9yfH3azVEC6iGWL6RDiLNwmNFciXmpokw3e36PAlDsFBKhyDmybVDlM2
WzkI9iOOd/G6/HEGhis8hnRBwGgdcWRnc2RQEXp059r54hwOxlJQ2wsNBN0cpwOnfWQTyG6BHqLp
I+bg2dnxYSnhVlbl/uhWbHblmodehms/E5iA1q6j6TVHgBNvy4K/v3D0a4onxX2DfNIzIP4ox9zp
gKc6FLBTPxHwfySZjThcSPeLa0Bc7iCG5M1Tj8X/N2fz8x7KGuBO/LAbhq/ui1ZBEmLEYfyZDy0V
7IJSu3uv30Gjv4+/eJ5DP/NaUPTMp01Viub2AwAA//8=</cx:binary>
              </cx:geoCache>
            </cx:geography>
          </cx:layoutPr>
        </cx:series>
      </cx:plotAreaRegion>
    </cx:plotArea>
  </cx:chart>
  <cx:spPr>
    <a:ln>
      <a:no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microsoft.com/office/2014/relationships/chartEx" Target="../charts/chartEx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555625</xdr:colOff>
      <xdr:row>9</xdr:row>
      <xdr:rowOff>95249</xdr:rowOff>
    </xdr:from>
    <xdr:to>
      <xdr:col>15</xdr:col>
      <xdr:colOff>76200</xdr:colOff>
      <xdr:row>27</xdr:row>
      <xdr:rowOff>114300</xdr:rowOff>
    </xdr:to>
    <xdr:graphicFrame macro="">
      <xdr:nvGraphicFramePr>
        <xdr:cNvPr id="2" name="Chart 1">
          <a:extLst>
            <a:ext uri="{FF2B5EF4-FFF2-40B4-BE49-F238E27FC236}">
              <a16:creationId xmlns:a16="http://schemas.microsoft.com/office/drawing/2014/main" id="{23129451-F596-4E91-9189-507B120C6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0.13099</cdr:x>
      <cdr:y>0.16885</cdr:y>
    </cdr:from>
    <cdr:to>
      <cdr:x>0.24691</cdr:x>
      <cdr:y>0.32131</cdr:y>
    </cdr:to>
    <cdr:sp macro="" textlink="">
      <cdr:nvSpPr>
        <cdr:cNvPr id="6" name="Rectangle 5">
          <a:extLst xmlns:a="http://schemas.openxmlformats.org/drawingml/2006/main">
            <a:ext uri="{FF2B5EF4-FFF2-40B4-BE49-F238E27FC236}">
              <a16:creationId xmlns:a16="http://schemas.microsoft.com/office/drawing/2014/main" id="{199D47AD-E50B-4F98-BD3D-7F19D0C7AC28}"/>
            </a:ext>
          </a:extLst>
        </cdr:cNvPr>
        <cdr:cNvSpPr/>
      </cdr:nvSpPr>
      <cdr:spPr>
        <a:xfrm xmlns:a="http://schemas.openxmlformats.org/drawingml/2006/main">
          <a:off x="1617053" y="981076"/>
          <a:ext cx="1430948" cy="885825"/>
        </a:xfrm>
        <a:prstGeom xmlns:a="http://schemas.openxmlformats.org/drawingml/2006/main" prst="rect">
          <a:avLst/>
        </a:prstGeom>
        <a:noFill xmlns:a="http://schemas.openxmlformats.org/drawingml/2006/main"/>
        <a:ln xmlns:a="http://schemas.openxmlformats.org/drawingml/2006/main">
          <a:solidFill>
            <a:srgbClr val="00206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1200" b="1" u="sng" baseline="0">
              <a:solidFill>
                <a:srgbClr val="002060"/>
              </a:solidFill>
              <a:latin typeface="Times New Roman" panose="02020603050405020304" pitchFamily="18" charset="0"/>
              <a:cs typeface="Times New Roman" panose="02020603050405020304" pitchFamily="18" charset="0"/>
            </a:rPr>
            <a:t>Floor</a:t>
          </a:r>
          <a:r>
            <a:rPr lang="en-US" sz="1200" b="1" baseline="0">
              <a:solidFill>
                <a:srgbClr val="002060"/>
              </a:solidFill>
              <a:latin typeface="Times New Roman" panose="02020603050405020304" pitchFamily="18" charset="0"/>
              <a:cs typeface="Times New Roman" panose="02020603050405020304" pitchFamily="18" charset="0"/>
            </a:rPr>
            <a:t> </a:t>
          </a:r>
        </a:p>
        <a:p xmlns:a="http://schemas.openxmlformats.org/drawingml/2006/main">
          <a:pPr algn="ctr"/>
          <a:r>
            <a:rPr lang="en-US" sz="1200" b="1" baseline="0">
              <a:solidFill>
                <a:srgbClr val="002060"/>
              </a:solidFill>
              <a:latin typeface="Times New Roman" panose="02020603050405020304" pitchFamily="18" charset="0"/>
              <a:cs typeface="Times New Roman" panose="02020603050405020304" pitchFamily="18" charset="0"/>
            </a:rPr>
            <a:t>(Investors now view gas as riskier than electric) </a:t>
          </a:r>
          <a:endParaRPr lang="en-US" sz="1200" b="1">
            <a:solidFill>
              <a:srgbClr val="00206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0.43735</cdr:x>
      <cdr:y>0.07869</cdr:y>
    </cdr:from>
    <cdr:to>
      <cdr:x>0.59182</cdr:x>
      <cdr:y>0.27377</cdr:y>
    </cdr:to>
    <cdr:sp macro="" textlink="">
      <cdr:nvSpPr>
        <cdr:cNvPr id="7" name="Rectangle 6">
          <a:extLst xmlns:a="http://schemas.openxmlformats.org/drawingml/2006/main">
            <a:ext uri="{FF2B5EF4-FFF2-40B4-BE49-F238E27FC236}">
              <a16:creationId xmlns:a16="http://schemas.microsoft.com/office/drawing/2014/main" id="{401EAC1C-88A0-4EDF-B112-17384E262176}"/>
            </a:ext>
          </a:extLst>
        </cdr:cNvPr>
        <cdr:cNvSpPr/>
      </cdr:nvSpPr>
      <cdr:spPr>
        <a:xfrm xmlns:a="http://schemas.openxmlformats.org/drawingml/2006/main">
          <a:off x="5398822" y="457201"/>
          <a:ext cx="1906852" cy="1133475"/>
        </a:xfrm>
        <a:prstGeom xmlns:a="http://schemas.openxmlformats.org/drawingml/2006/main" prst="rect">
          <a:avLst/>
        </a:prstGeom>
        <a:noFill xmlns:a="http://schemas.openxmlformats.org/drawingml/2006/main"/>
        <a:ln xmlns:a="http://schemas.openxmlformats.org/drawingml/2006/main">
          <a:solidFill>
            <a:srgbClr val="00206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200" b="1" u="sng" baseline="0">
              <a:solidFill>
                <a:srgbClr val="002060"/>
              </a:solidFill>
              <a:latin typeface="Times New Roman" panose="02020603050405020304" pitchFamily="18" charset="0"/>
              <a:cs typeface="Times New Roman" panose="02020603050405020304" pitchFamily="18" charset="0"/>
            </a:rPr>
            <a:t>Ontario Ceiling</a:t>
          </a:r>
          <a:r>
            <a:rPr lang="en-US" sz="1200" b="1" baseline="0">
              <a:solidFill>
                <a:srgbClr val="002060"/>
              </a:solidFill>
              <a:latin typeface="Times New Roman" panose="02020603050405020304" pitchFamily="18" charset="0"/>
              <a:cs typeface="Times New Roman" panose="02020603050405020304" pitchFamily="18" charset="0"/>
            </a:rPr>
            <a:t> </a:t>
          </a:r>
        </a:p>
        <a:p xmlns:a="http://schemas.openxmlformats.org/drawingml/2006/main">
          <a:pPr algn="ctr"/>
          <a:r>
            <a:rPr lang="en-US" sz="1200" b="1" baseline="0">
              <a:solidFill>
                <a:srgbClr val="002060"/>
              </a:solidFill>
              <a:latin typeface="Times New Roman" panose="02020603050405020304" pitchFamily="18" charset="0"/>
              <a:cs typeface="Times New Roman" panose="02020603050405020304" pitchFamily="18" charset="0"/>
            </a:rPr>
            <a:t>(Generation generally viewed as riskier than gas distribution, comparable size to EGI, benefit from public support) </a:t>
          </a:r>
          <a:endParaRPr lang="en-US" sz="1200" b="1">
            <a:solidFill>
              <a:srgbClr val="00206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0.49905</cdr:x>
      <cdr:y>0.27541</cdr:y>
    </cdr:from>
    <cdr:to>
      <cdr:x>0.49958</cdr:x>
      <cdr:y>0.38579</cdr:y>
    </cdr:to>
    <cdr:cxnSp macro="">
      <cdr:nvCxnSpPr>
        <cdr:cNvPr id="8" name="Straight Arrow Connector 7">
          <a:extLst xmlns:a="http://schemas.openxmlformats.org/drawingml/2006/main">
            <a:ext uri="{FF2B5EF4-FFF2-40B4-BE49-F238E27FC236}">
              <a16:creationId xmlns:a16="http://schemas.microsoft.com/office/drawing/2014/main" id="{B99A7129-4D91-4116-9CDA-79DA8981422E}"/>
            </a:ext>
          </a:extLst>
        </cdr:cNvPr>
        <cdr:cNvCxnSpPr/>
      </cdr:nvCxnSpPr>
      <cdr:spPr>
        <a:xfrm xmlns:a="http://schemas.openxmlformats.org/drawingml/2006/main" flipH="1">
          <a:off x="6160477" y="1600201"/>
          <a:ext cx="6594" cy="641349"/>
        </a:xfrm>
        <a:prstGeom xmlns:a="http://schemas.openxmlformats.org/drawingml/2006/main" prst="straightConnector1">
          <a:avLst/>
        </a:prstGeom>
        <a:ln xmlns:a="http://schemas.openxmlformats.org/drawingml/2006/main">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0.29725</cdr:x>
      <cdr:y>0.12514</cdr:y>
    </cdr:from>
    <cdr:to>
      <cdr:x>0.42732</cdr:x>
      <cdr:y>0.29672</cdr:y>
    </cdr:to>
    <cdr:sp macro="" textlink="">
      <cdr:nvSpPr>
        <cdr:cNvPr id="10" name="Rectangle 9">
          <a:extLst xmlns:a="http://schemas.openxmlformats.org/drawingml/2006/main">
            <a:ext uri="{FF2B5EF4-FFF2-40B4-BE49-F238E27FC236}">
              <a16:creationId xmlns:a16="http://schemas.microsoft.com/office/drawing/2014/main" id="{AAB08991-77B2-482F-A17C-09142597D41B}"/>
            </a:ext>
          </a:extLst>
        </cdr:cNvPr>
        <cdr:cNvSpPr/>
      </cdr:nvSpPr>
      <cdr:spPr>
        <a:xfrm xmlns:a="http://schemas.openxmlformats.org/drawingml/2006/main">
          <a:off x="3669323" y="727075"/>
          <a:ext cx="1605696" cy="996952"/>
        </a:xfrm>
        <a:prstGeom xmlns:a="http://schemas.openxmlformats.org/drawingml/2006/main" prst="rect">
          <a:avLst/>
        </a:prstGeom>
        <a:noFill xmlns:a="http://schemas.openxmlformats.org/drawingml/2006/main"/>
        <a:ln xmlns:a="http://schemas.openxmlformats.org/drawingml/2006/main">
          <a:solidFill>
            <a:srgbClr val="00B05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200" b="1" u="sng">
              <a:solidFill>
                <a:srgbClr val="00B050"/>
              </a:solidFill>
              <a:latin typeface="Times New Roman" panose="02020603050405020304" pitchFamily="18" charset="0"/>
              <a:cs typeface="Times New Roman" panose="02020603050405020304" pitchFamily="18" charset="0"/>
            </a:rPr>
            <a:t>Recommendation</a:t>
          </a:r>
          <a:endParaRPr lang="en-US" sz="1200" b="1" u="sng" baseline="0">
            <a:solidFill>
              <a:srgbClr val="00B050"/>
            </a:solidFill>
            <a:latin typeface="Times New Roman" panose="02020603050405020304" pitchFamily="18" charset="0"/>
            <a:cs typeface="Times New Roman" panose="02020603050405020304" pitchFamily="18" charset="0"/>
          </a:endParaRPr>
        </a:p>
        <a:p xmlns:a="http://schemas.openxmlformats.org/drawingml/2006/main">
          <a:pPr algn="ctr"/>
          <a:r>
            <a:rPr lang="en-US" sz="1200" b="1" baseline="0">
              <a:solidFill>
                <a:srgbClr val="00B050"/>
              </a:solidFill>
              <a:latin typeface="Times New Roman" panose="02020603050405020304" pitchFamily="18" charset="0"/>
              <a:cs typeface="Times New Roman" panose="02020603050405020304" pitchFamily="18" charset="0"/>
            </a:rPr>
            <a:t>(Considers size, regulatory,energy transition, financial, &amp; other risks) </a:t>
          </a:r>
          <a:endParaRPr lang="en-US" sz="1200" b="1">
            <a:solidFill>
              <a:srgbClr val="00B05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0.36883</cdr:x>
      <cdr:y>0.30219</cdr:y>
    </cdr:from>
    <cdr:to>
      <cdr:x>0.36936</cdr:x>
      <cdr:y>0.41257</cdr:y>
    </cdr:to>
    <cdr:cxnSp macro="">
      <cdr:nvCxnSpPr>
        <cdr:cNvPr id="12" name="Straight Arrow Connector 11">
          <a:extLst xmlns:a="http://schemas.openxmlformats.org/drawingml/2006/main">
            <a:ext uri="{FF2B5EF4-FFF2-40B4-BE49-F238E27FC236}">
              <a16:creationId xmlns:a16="http://schemas.microsoft.com/office/drawing/2014/main" id="{1B497B6F-D2DB-4AF0-BF84-1A979EBD1A0F}"/>
            </a:ext>
          </a:extLst>
        </cdr:cNvPr>
        <cdr:cNvCxnSpPr/>
      </cdr:nvCxnSpPr>
      <cdr:spPr>
        <a:xfrm xmlns:a="http://schemas.openxmlformats.org/drawingml/2006/main" flipH="1">
          <a:off x="4552950" y="1755775"/>
          <a:ext cx="6594" cy="641349"/>
        </a:xfrm>
        <a:prstGeom xmlns:a="http://schemas.openxmlformats.org/drawingml/2006/main" prst="straightConnector1">
          <a:avLst/>
        </a:prstGeom>
        <a:ln xmlns:a="http://schemas.openxmlformats.org/drawingml/2006/main">
          <a:solidFill>
            <a:srgbClr val="00B05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0.17509</cdr:x>
      <cdr:y>0.32514</cdr:y>
    </cdr:from>
    <cdr:to>
      <cdr:x>0.17563</cdr:x>
      <cdr:y>0.43552</cdr:y>
    </cdr:to>
    <cdr:cxnSp macro="">
      <cdr:nvCxnSpPr>
        <cdr:cNvPr id="13" name="Straight Arrow Connector 12">
          <a:extLst xmlns:a="http://schemas.openxmlformats.org/drawingml/2006/main">
            <a:ext uri="{FF2B5EF4-FFF2-40B4-BE49-F238E27FC236}">
              <a16:creationId xmlns:a16="http://schemas.microsoft.com/office/drawing/2014/main" id="{F5C4739D-3ECC-4F85-BE4C-131E66D8B98C}"/>
            </a:ext>
          </a:extLst>
        </cdr:cNvPr>
        <cdr:cNvCxnSpPr/>
      </cdr:nvCxnSpPr>
      <cdr:spPr>
        <a:xfrm xmlns:a="http://schemas.openxmlformats.org/drawingml/2006/main" flipH="1">
          <a:off x="2161442" y="1889125"/>
          <a:ext cx="6595" cy="641349"/>
        </a:xfrm>
        <a:prstGeom xmlns:a="http://schemas.openxmlformats.org/drawingml/2006/main" prst="straightConnector1">
          <a:avLst/>
        </a:prstGeom>
        <a:ln xmlns:a="http://schemas.openxmlformats.org/drawingml/2006/main">
          <a:solidFill>
            <a:srgbClr val="00206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0.01312</cdr:x>
      <cdr:y>0.1541</cdr:y>
    </cdr:from>
    <cdr:to>
      <cdr:x>0.125</cdr:x>
      <cdr:y>0.36557</cdr:y>
    </cdr:to>
    <cdr:sp macro="" textlink="">
      <cdr:nvSpPr>
        <cdr:cNvPr id="14" name="Rectangle 13">
          <a:extLst xmlns:a="http://schemas.openxmlformats.org/drawingml/2006/main">
            <a:ext uri="{FF2B5EF4-FFF2-40B4-BE49-F238E27FC236}">
              <a16:creationId xmlns:a16="http://schemas.microsoft.com/office/drawing/2014/main" id="{7D860E6C-12FA-4A15-985E-48FEBB9D6ED7}"/>
            </a:ext>
          </a:extLst>
        </cdr:cNvPr>
        <cdr:cNvSpPr/>
      </cdr:nvSpPr>
      <cdr:spPr>
        <a:xfrm xmlns:a="http://schemas.openxmlformats.org/drawingml/2006/main">
          <a:off x="161926" y="895351"/>
          <a:ext cx="1381124" cy="1228724"/>
        </a:xfrm>
        <a:prstGeom xmlns:a="http://schemas.openxmlformats.org/drawingml/2006/main" prst="rect">
          <a:avLst/>
        </a:pr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200" b="1" u="none" baseline="0">
              <a:solidFill>
                <a:sysClr val="windowText" lastClr="000000"/>
              </a:solidFill>
              <a:latin typeface="Times New Roman" panose="02020603050405020304" pitchFamily="18" charset="0"/>
              <a:cs typeface="Times New Roman" panose="02020603050405020304" pitchFamily="18" charset="0"/>
            </a:rPr>
            <a:t>Avg. auth. equity ratio for ATCO, FortisBC Energy, and Energir, adjusted for 50% preferred equity</a:t>
          </a:r>
          <a:endParaRPr lang="en-US" sz="1200" b="1" u="none">
            <a:solidFill>
              <a:sysClr val="windowText" lastClr="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0.1106</cdr:x>
      <cdr:y>0.37213</cdr:y>
    </cdr:from>
    <cdr:to>
      <cdr:x>0.11111</cdr:x>
      <cdr:y>0.43388</cdr:y>
    </cdr:to>
    <cdr:cxnSp macro="">
      <cdr:nvCxnSpPr>
        <cdr:cNvPr id="15" name="Straight Arrow Connector 14">
          <a:extLst xmlns:a="http://schemas.openxmlformats.org/drawingml/2006/main">
            <a:ext uri="{FF2B5EF4-FFF2-40B4-BE49-F238E27FC236}">
              <a16:creationId xmlns:a16="http://schemas.microsoft.com/office/drawing/2014/main" id="{7928D0FA-32F3-4DF7-8D6E-60FA81ABA7D1}"/>
            </a:ext>
          </a:extLst>
        </cdr:cNvPr>
        <cdr:cNvCxnSpPr/>
      </cdr:nvCxnSpPr>
      <cdr:spPr>
        <a:xfrm xmlns:a="http://schemas.openxmlformats.org/drawingml/2006/main" flipH="1">
          <a:off x="1365252" y="2162176"/>
          <a:ext cx="6348" cy="3587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0.72377</cdr:x>
      <cdr:y>0.14918</cdr:y>
    </cdr:from>
    <cdr:to>
      <cdr:x>0.80195</cdr:x>
      <cdr:y>0.26284</cdr:y>
    </cdr:to>
    <cdr:sp macro="" textlink="">
      <cdr:nvSpPr>
        <cdr:cNvPr id="11" name="Rectangle 10">
          <a:extLst xmlns:a="http://schemas.openxmlformats.org/drawingml/2006/main">
            <a:ext uri="{FF2B5EF4-FFF2-40B4-BE49-F238E27FC236}">
              <a16:creationId xmlns:a16="http://schemas.microsoft.com/office/drawing/2014/main" id="{D240F7D9-6613-443E-898E-D2726C375D21}"/>
            </a:ext>
          </a:extLst>
        </cdr:cNvPr>
        <cdr:cNvSpPr/>
      </cdr:nvSpPr>
      <cdr:spPr>
        <a:xfrm xmlns:a="http://schemas.openxmlformats.org/drawingml/2006/main">
          <a:off x="8934449" y="866777"/>
          <a:ext cx="965167" cy="660366"/>
        </a:xfrm>
        <a:prstGeom xmlns:a="http://schemas.openxmlformats.org/drawingml/2006/main" prst="rect">
          <a:avLst/>
        </a:prstGeom>
        <a:noFill xmlns:a="http://schemas.openxmlformats.org/drawingml/2006/main"/>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200" b="1" u="none" baseline="0">
              <a:solidFill>
                <a:sysClr val="windowText" lastClr="000000"/>
              </a:solidFill>
              <a:latin typeface="Times New Roman" panose="02020603050405020304" pitchFamily="18" charset="0"/>
              <a:cs typeface="Times New Roman" panose="02020603050405020304" pitchFamily="18" charset="0"/>
            </a:rPr>
            <a:t>U.S. Standard</a:t>
          </a:r>
          <a:endParaRPr lang="en-US" sz="1200" b="1" u="none">
            <a:solidFill>
              <a:sysClr val="windowText" lastClr="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0.76029</cdr:x>
      <cdr:y>0.26284</cdr:y>
    </cdr:from>
    <cdr:to>
      <cdr:x>0.7608</cdr:x>
      <cdr:y>0.32459</cdr:y>
    </cdr:to>
    <cdr:cxnSp macro="">
      <cdr:nvCxnSpPr>
        <cdr:cNvPr id="16" name="Straight Arrow Connector 15">
          <a:extLst xmlns:a="http://schemas.openxmlformats.org/drawingml/2006/main">
            <a:ext uri="{FF2B5EF4-FFF2-40B4-BE49-F238E27FC236}">
              <a16:creationId xmlns:a16="http://schemas.microsoft.com/office/drawing/2014/main" id="{83B7AECE-0277-4FA4-A49D-4FE7038C0340}"/>
            </a:ext>
          </a:extLst>
        </cdr:cNvPr>
        <cdr:cNvCxnSpPr/>
      </cdr:nvCxnSpPr>
      <cdr:spPr>
        <a:xfrm xmlns:a="http://schemas.openxmlformats.org/drawingml/2006/main" flipH="1">
          <a:off x="9385300" y="1527175"/>
          <a:ext cx="6295" cy="35878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3</xdr:col>
      <xdr:colOff>85725</xdr:colOff>
      <xdr:row>1</xdr:row>
      <xdr:rowOff>304800</xdr:rowOff>
    </xdr:from>
    <xdr:to>
      <xdr:col>11</xdr:col>
      <xdr:colOff>514350</xdr:colOff>
      <xdr:row>20</xdr:row>
      <xdr:rowOff>133350</xdr:rowOff>
    </xdr:to>
    <xdr:graphicFrame macro="">
      <xdr:nvGraphicFramePr>
        <xdr:cNvPr id="2" name="Chart 1">
          <a:extLst>
            <a:ext uri="{FF2B5EF4-FFF2-40B4-BE49-F238E27FC236}">
              <a16:creationId xmlns:a16="http://schemas.microsoft.com/office/drawing/2014/main" id="{078A54E3-830C-4D67-BA47-7B99CE805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0.39537</cdr:x>
      <cdr:y>0.31597</cdr:y>
    </cdr:from>
    <cdr:to>
      <cdr:x>0.44919</cdr:x>
      <cdr:y>0.78732</cdr:y>
    </cdr:to>
    <cdr:sp macro="" textlink="">
      <cdr:nvSpPr>
        <cdr:cNvPr id="3" name="Rectangle 2">
          <a:extLst xmlns:a="http://schemas.openxmlformats.org/drawingml/2006/main">
            <a:ext uri="{FF2B5EF4-FFF2-40B4-BE49-F238E27FC236}">
              <a16:creationId xmlns:a16="http://schemas.microsoft.com/office/drawing/2014/main" id="{EEA6AC42-B412-4F00-A066-20E40FEE402C}"/>
            </a:ext>
          </a:extLst>
        </cdr:cNvPr>
        <cdr:cNvSpPr/>
      </cdr:nvSpPr>
      <cdr:spPr>
        <a:xfrm xmlns:a="http://schemas.openxmlformats.org/drawingml/2006/main" rot="16200000">
          <a:off x="1332158" y="1744977"/>
          <a:ext cx="1607280" cy="272209"/>
        </a:xfrm>
        <a:prstGeom xmlns:a="http://schemas.openxmlformats.org/drawingml/2006/main" prst="rect">
          <a:avLst/>
        </a:prstGeom>
        <a:solidFill xmlns:a="http://schemas.openxmlformats.org/drawingml/2006/main">
          <a:schemeClr val="bg1"/>
        </a:solidFill>
        <a:ln xmlns:a="http://schemas.openxmlformats.org/drawingml/2006/main">
          <a:solidFill>
            <a:schemeClr val="bg1">
              <a:lumMod val="6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200" b="1">
              <a:solidFill>
                <a:schemeClr val="bg1">
                  <a:lumMod val="65000"/>
                </a:schemeClr>
              </a:solidFill>
              <a:latin typeface="Times New Roman" panose="02020603050405020304" pitchFamily="18" charset="0"/>
              <a:cs typeface="Times New Roman" panose="02020603050405020304" pitchFamily="18" charset="0"/>
            </a:rPr>
            <a:t>Previous Case</a:t>
          </a:r>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463550</xdr:colOff>
      <xdr:row>2</xdr:row>
      <xdr:rowOff>117474</xdr:rowOff>
    </xdr:from>
    <xdr:to>
      <xdr:col>17</xdr:col>
      <xdr:colOff>282575</xdr:colOff>
      <xdr:row>27</xdr:row>
      <xdr:rowOff>98425</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DBF16BC4-7B32-4AFB-A62E-9823CF70688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226050" y="441324"/>
              <a:ext cx="5819775" cy="403860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184943</xdr:colOff>
      <xdr:row>5</xdr:row>
      <xdr:rowOff>155576</xdr:rowOff>
    </xdr:from>
    <xdr:to>
      <xdr:col>19</xdr:col>
      <xdr:colOff>227804</xdr:colOff>
      <xdr:row>27</xdr:row>
      <xdr:rowOff>69850</xdr:rowOff>
    </xdr:to>
    <xdr:graphicFrame macro="">
      <xdr:nvGraphicFramePr>
        <xdr:cNvPr id="2" name="Chart 1">
          <a:extLst>
            <a:ext uri="{FF2B5EF4-FFF2-40B4-BE49-F238E27FC236}">
              <a16:creationId xmlns:a16="http://schemas.microsoft.com/office/drawing/2014/main" id="{AE606866-12FA-4AD5-BA90-19FB791DE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125942</xdr:colOff>
      <xdr:row>27</xdr:row>
      <xdr:rowOff>93133</xdr:rowOff>
    </xdr:from>
    <xdr:to>
      <xdr:col>14</xdr:col>
      <xdr:colOff>40217</xdr:colOff>
      <xdr:row>50</xdr:row>
      <xdr:rowOff>26458</xdr:rowOff>
    </xdr:to>
    <xdr:graphicFrame macro="">
      <xdr:nvGraphicFramePr>
        <xdr:cNvPr id="2" name="Chart 1">
          <a:extLst>
            <a:ext uri="{FF2B5EF4-FFF2-40B4-BE49-F238E27FC236}">
              <a16:creationId xmlns:a16="http://schemas.microsoft.com/office/drawing/2014/main" id="{5FF4F155-A058-47E9-AC2A-86DA0A6D8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0.24479</cdr:x>
      <cdr:y>0.5026</cdr:y>
    </cdr:from>
    <cdr:to>
      <cdr:x>0.30035</cdr:x>
      <cdr:y>0.9401</cdr:y>
    </cdr:to>
    <cdr:sp macro="" textlink="">
      <cdr:nvSpPr>
        <cdr:cNvPr id="2" name="Rectangle 1">
          <a:extLst xmlns:a="http://schemas.openxmlformats.org/drawingml/2006/main">
            <a:ext uri="{FF2B5EF4-FFF2-40B4-BE49-F238E27FC236}">
              <a16:creationId xmlns:a16="http://schemas.microsoft.com/office/drawing/2014/main" id="{1F9B439B-9034-48AF-A632-EC7F79D4766C}"/>
            </a:ext>
          </a:extLst>
        </cdr:cNvPr>
        <cdr:cNvSpPr/>
      </cdr:nvSpPr>
      <cdr:spPr>
        <a:xfrm xmlns:a="http://schemas.openxmlformats.org/drawingml/2006/main" rot="16200000">
          <a:off x="695325" y="2486026"/>
          <a:ext cx="1600200" cy="3048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1200" b="0">
              <a:solidFill>
                <a:schemeClr val="bg1">
                  <a:lumMod val="65000"/>
                </a:schemeClr>
              </a:solidFill>
              <a:latin typeface="Times New Roman" panose="02020603050405020304" pitchFamily="18" charset="0"/>
              <a:cs typeface="Times New Roman" panose="02020603050405020304" pitchFamily="18" charset="0"/>
            </a:rPr>
            <a:t>Previous Proceeding</a:t>
          </a:r>
        </a:p>
      </cdr:txBody>
    </cdr:sp>
  </cdr:relSizeAnchor>
  <cdr:relSizeAnchor xmlns:cdr="http://schemas.openxmlformats.org/drawingml/2006/chartDrawing">
    <cdr:from>
      <cdr:x>0.59722</cdr:x>
      <cdr:y>0.6849</cdr:y>
    </cdr:from>
    <cdr:to>
      <cdr:x>0.96181</cdr:x>
      <cdr:y>0.88021</cdr:y>
    </cdr:to>
    <cdr:sp macro="" textlink="">
      <cdr:nvSpPr>
        <cdr:cNvPr id="3" name="Rectangle 2">
          <a:extLst xmlns:a="http://schemas.openxmlformats.org/drawingml/2006/main">
            <a:ext uri="{FF2B5EF4-FFF2-40B4-BE49-F238E27FC236}">
              <a16:creationId xmlns:a16="http://schemas.microsoft.com/office/drawing/2014/main" id="{1943A46A-8CEE-4770-97A2-C14BF105AAE2}"/>
            </a:ext>
          </a:extLst>
        </cdr:cNvPr>
        <cdr:cNvSpPr/>
      </cdr:nvSpPr>
      <cdr:spPr>
        <a:xfrm xmlns:a="http://schemas.openxmlformats.org/drawingml/2006/main">
          <a:off x="3276600" y="2505076"/>
          <a:ext cx="2000250" cy="71437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1200" b="1">
              <a:solidFill>
                <a:sysClr val="windowText" lastClr="000000"/>
              </a:solidFill>
              <a:latin typeface="Times New Roman" panose="02020603050405020304" pitchFamily="18" charset="0"/>
              <a:cs typeface="Times New Roman" panose="02020603050405020304" pitchFamily="18" charset="0"/>
            </a:rPr>
            <a:t>Canadian</a:t>
          </a:r>
          <a:r>
            <a:rPr lang="en-US" sz="1200" b="1" baseline="0">
              <a:solidFill>
                <a:sysClr val="windowText" lastClr="000000"/>
              </a:solidFill>
              <a:latin typeface="Times New Roman" panose="02020603050405020304" pitchFamily="18" charset="0"/>
              <a:cs typeface="Times New Roman" panose="02020603050405020304" pitchFamily="18" charset="0"/>
            </a:rPr>
            <a:t> Premium:</a:t>
          </a:r>
        </a:p>
        <a:p xmlns:a="http://schemas.openxmlformats.org/drawingml/2006/main">
          <a:pPr algn="ctr"/>
          <a:r>
            <a:rPr lang="en-US" sz="1200" b="1" baseline="0">
              <a:solidFill>
                <a:sysClr val="windowText" lastClr="000000"/>
              </a:solidFill>
              <a:latin typeface="Times New Roman" panose="02020603050405020304" pitchFamily="18" charset="0"/>
              <a:cs typeface="Times New Roman" panose="02020603050405020304" pitchFamily="18" charset="0"/>
            </a:rPr>
            <a:t>2012: 56%</a:t>
          </a:r>
        </a:p>
        <a:p xmlns:a="http://schemas.openxmlformats.org/drawingml/2006/main">
          <a:pPr algn="ctr"/>
          <a:r>
            <a:rPr lang="en-US" sz="1200" b="1" baseline="0">
              <a:solidFill>
                <a:sysClr val="windowText" lastClr="000000"/>
              </a:solidFill>
              <a:latin typeface="Times New Roman" panose="02020603050405020304" pitchFamily="18" charset="0"/>
              <a:cs typeface="Times New Roman" panose="02020603050405020304" pitchFamily="18" charset="0"/>
            </a:rPr>
            <a:t>2022 YTD: -4%</a:t>
          </a:r>
          <a:endParaRPr lang="en-US" sz="1200" b="1">
            <a:solidFill>
              <a:sysClr val="windowText" lastClr="000000"/>
            </a:solidFill>
            <a:latin typeface="Times New Roman" panose="02020603050405020304" pitchFamily="18" charset="0"/>
            <a:cs typeface="Times New Roman" panose="02020603050405020304" pitchFamily="18"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253637</xdr:colOff>
      <xdr:row>11</xdr:row>
      <xdr:rowOff>137172</xdr:rowOff>
    </xdr:from>
    <xdr:to>
      <xdr:col>18</xdr:col>
      <xdr:colOff>8659</xdr:colOff>
      <xdr:row>43</xdr:row>
      <xdr:rowOff>67829</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199ACB8F-CBE2-4E6F-806C-73BE1CDFD29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187587" y="1927872"/>
              <a:ext cx="6355847" cy="511225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563922</xdr:colOff>
      <xdr:row>35</xdr:row>
      <xdr:rowOff>107156</xdr:rowOff>
    </xdr:from>
    <xdr:to>
      <xdr:col>17</xdr:col>
      <xdr:colOff>555263</xdr:colOff>
      <xdr:row>40</xdr:row>
      <xdr:rowOff>135731</xdr:rowOff>
    </xdr:to>
    <xdr:sp macro="" textlink="">
      <xdr:nvSpPr>
        <xdr:cNvPr id="3" name="Rectangle 2">
          <a:extLst>
            <a:ext uri="{FF2B5EF4-FFF2-40B4-BE49-F238E27FC236}">
              <a16:creationId xmlns:a16="http://schemas.microsoft.com/office/drawing/2014/main" id="{C1D48B37-2BD8-434B-9B79-4BCE92B650FC}"/>
            </a:ext>
          </a:extLst>
        </xdr:cNvPr>
        <xdr:cNvSpPr/>
      </xdr:nvSpPr>
      <xdr:spPr>
        <a:xfrm>
          <a:off x="9648391" y="5941219"/>
          <a:ext cx="1777278" cy="8620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Times New Roman" panose="02020603050405020304" pitchFamily="18" charset="0"/>
              <a:ea typeface="+mn-ea"/>
              <a:cs typeface="Times New Roman" panose="02020603050405020304" pitchFamily="18" charset="0"/>
            </a:rPr>
            <a:t>Ontario Rank: 3.0</a:t>
          </a:r>
          <a:endParaRPr lang="en-US" sz="1200" b="1">
            <a:solidFill>
              <a:sysClr val="windowText" lastClr="000000"/>
            </a:solidFill>
            <a:latin typeface="Times New Roman" panose="02020603050405020304" pitchFamily="18" charset="0"/>
            <a:cs typeface="Times New Roman" panose="02020603050405020304" pitchFamily="18" charset="0"/>
          </a:endParaRPr>
        </a:p>
        <a:p>
          <a:pPr algn="ctr"/>
          <a:r>
            <a:rPr lang="en-US" sz="1200" b="1">
              <a:solidFill>
                <a:sysClr val="windowText" lastClr="000000"/>
              </a:solidFill>
              <a:latin typeface="Times New Roman" panose="02020603050405020304" pitchFamily="18" charset="0"/>
              <a:cs typeface="Times New Roman" panose="02020603050405020304" pitchFamily="18" charset="0"/>
            </a:rPr>
            <a:t>US Average: 3.0</a:t>
          </a:r>
        </a:p>
        <a:p>
          <a:pPr algn="ctr"/>
          <a:r>
            <a:rPr lang="en-US" sz="1200" b="1">
              <a:solidFill>
                <a:sysClr val="windowText" lastClr="000000"/>
              </a:solidFill>
              <a:latin typeface="Times New Roman" panose="02020603050405020304" pitchFamily="18" charset="0"/>
              <a:cs typeface="Times New Roman" panose="02020603050405020304" pitchFamily="18" charset="0"/>
            </a:rPr>
            <a:t>Canadian Average: 2.7</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319882</xdr:colOff>
      <xdr:row>3</xdr:row>
      <xdr:rowOff>37572</xdr:rowOff>
    </xdr:from>
    <xdr:to>
      <xdr:col>24</xdr:col>
      <xdr:colOff>551658</xdr:colOff>
      <xdr:row>43</xdr:row>
      <xdr:rowOff>123828</xdr:rowOff>
    </xdr:to>
    <xdr:graphicFrame macro="">
      <xdr:nvGraphicFramePr>
        <xdr:cNvPr id="2" name="Chart 1">
          <a:extLst>
            <a:ext uri="{FF2B5EF4-FFF2-40B4-BE49-F238E27FC236}">
              <a16:creationId xmlns:a16="http://schemas.microsoft.com/office/drawing/2014/main" id="{55CCD1CF-162E-431E-89E4-79BDE22DC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advisors.sharepoint.com/PARTAGE/Plan%20et%20controle/Partage/PAD_CT/2001%2004/PMGI01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eadvisors.sharepoint.com/Users/scrimmins/AppData/Local/Microsoft/Windows/Temporary%20Internet%20Files/Content.Outlook/SIEXPRD6/ROE%20Model%20%2006-30-2015%20business%20segment%20updat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eadvisors.sharepoint.com/ROE%20data/ROE%20Models/ROE%20Model%20%2012-31-2014%20UPDATE%20IN%20PROGRES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afs1\ceadata\(03100-03199)%20-%20Projects\03185%20-%20Maritime%20Electric%20Cost%20of%20Capital\Exhibits\Exhibits\ROE%20Models%20for%20Support\Copy%20of%20ROE%20Model%20%2008-31-20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afs1\ceadata\(03100-03199)%20-%20Projects\03185%20-%20Maritime%20Electric%20Cost%20of%20Capital\Analysis\7.31.15%20ROE%20Exhibits%20Update\Credit%20Metrics%20Worksheet%207.31.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eadvisors.sharepoint.com/(02900-02999)%20-%20Projects/02955%20-%20North%20Dakota%20Gas%202013%20Rate%20Filing/Direct%20Testimony/Analysis/Dividend%20Yield%20Calc/Dividend%20Yield%20Calc%206-3-2013%20w.%20SJI%20and%20A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afs1\ceadata\(03000-03099)%20-%20Projects\03063%20-%20MDU-SD%20Electric%20Rates\Analysis\Proxy%20Group%20Screening%20Workbook%209-3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03000-03099)%20-%20Projects\03063%20-%20MDU-SD%20Electric%20Rates\Analysis\Proxy%20Group%20Screening%20Workbook%209-30-2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afs1\ceadata\(03300-03399)%20-%20Projects\03351%20-%20Niagara%20Mohawk%20Power%20ROE\Direct%20Testimony\Niagara%20Mohawk%20Exhibits%20_%2004.09.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eadvisors.sharepoint.com/TEMPLATE/Testimony%20Templates/Econ.%20data%20&amp;%20graphs/Testimony%20draft%20to%20be%20updated/historical.Graphs-testimony%20ready-revis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AFS1\CEAData\General%20Ledger%20Accounting\ADI%20Vouchers\Amanda's%20ADI%20Vouchers\FY2013\January%202013\Uploaded\010-109%20MTM%20Jan-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as\MGE\MGE%20GR-2006-0422\Schedules\Direct\Atmos%20Schedu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eadvisors.sharepoint.com/General%20Ledger%20Accounting/ADI%20Vouchers/Amanda's%20ADI%20Vouchers/FY2013/January%202013/Uploaded/010-109%20MTM%20Jan-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eafs1\ceadata\(03100-03199)%20-%20Projects\03181%20-%20NSPW%20Cost%20of%20Equity%20Testimony%20and%20Rate%20Case%20Support\Direct%20Exhibits\ROE%20Analysis\Capital%20Structure\Capital%20Structure%20Analysis%2005-19-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afs1\ceadata\(03100-03199)%20-%20Projects\03120%20-%20FortisBC%20Cost%20of%20Capital\Public%20Research\Capital%20Markets%20Folder\2013%20Proxy%20Group%20Credit%20Metric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03100-03199)%20-%20Projects\03120%20-%20FortisBC%20Cost%20of%20Capital\Public%20Research\Capital%20Markets%20Folder\2013%20Proxy%20Group%20Credit%20Metrics.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eafs1\ceadata\(02800-02899)%20-%20Projects\02856%20-%20Hydro-Quebec%202013%20Rate%20Case\Risk%20Analysis\Earned%20vs%20Authorized%20ROE\Earned%20vs%20Authorized%20ROEs%20(US%20Utiliti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02800-02899)%20-%20Projects\02856%20-%20Hydro-Quebec%202013%20Rate%20Case\Risk%20Analysis\Earned%20vs%20Authorized%20ROE\Earned%20vs%20Authorized%20ROEs%20(US%20Utilitie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eadvisors.sharepoint.com/(03600-03699)%20-%20Projects/03682%20-%20PAA-MT%20(Property%20Tax%20Appraisal)/Analysis/FERC%20Model/FERC%20Transmission%20Model%2012-31-17.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eafs1\ceadata\(02400-02499)%20-%20Projects\02405%20-%20ATCO%20Regulatory%20Support\Analysis\Utility%20and%20Industrial%2020%20Year%20Deb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02400-02499)%20-%20Projects\02405%20-%20ATCO%20Regulatory%20Support\Analysis\Utility%20and%20Industrial%2020%20Year%20Deb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IO\Documents%20and%20Settings\jlm8149\Local%20Settings\Temporary%20Internet%20Files\OLK5C\Cost%20of%20Capital%20estimated%2012-31-04%20(1-24-0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AFS1\CEAData\General-Offices-GO\INCTAX\PROVIS\Old%20Link%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eadvisors.sharepoint.com/General-Offices-GO/INCTAX/PROVIS/Old%20Link%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afs1\ceadata\(03700-03799)%20-%20Projects\03721%20-%20Project%20Trilogy\Public%20Reseach\ROE\Canadian%20ROE%20Database%20v9%2005.02.1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eadvisors.sharepoint.com/FINANC/AFUDC/AFUDC%202002/AFUDC2002%20Forecast%20All%20Cos%20Act.%20thru%20M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AFS1\CEAData\FINANC\AFUDC\AFUDC%202002\AFUDC2002%20Forecast%20All%20Cos%20Act.%20thru%20M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
      <sheetName val="almg"/>
      <sheetName val="lt"/>
      <sheetName val="hyp"/>
      <sheetName val="heures"/>
      <sheetName val="gwh.m"/>
      <sheetName val="rép.m"/>
      <sheetName val="mw.m"/>
      <sheetName val="sommaire"/>
      <sheetName val="valid"/>
      <sheetName val="comp"/>
      <sheetName val="sor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s"/>
      <sheetName val="Log"/>
      <sheetName val="Constant_DCF"/>
      <sheetName val="Multi-Stage_DCF_1"/>
      <sheetName val="Multi-Stage_DCF_2"/>
      <sheetName val="CAPM"/>
      <sheetName val="Company_Data"/>
      <sheetName val="Growth_Rates"/>
      <sheetName val="GDP_Growth"/>
      <sheetName val="Credit_Rating"/>
      <sheetName val="Credit_Rating_Download"/>
      <sheetName val="S&amp;P_500"/>
      <sheetName val="S&amp;P_500_Download"/>
      <sheetName val="Payout_Ratios"/>
      <sheetName val="Business Segment"/>
      <sheetName val="Screening"/>
      <sheetName val="Price"/>
      <sheetName val="Price_Download"/>
      <sheetName val="Dividend"/>
      <sheetName val="Dividend_Download"/>
      <sheetName val="Beta"/>
      <sheetName val="Beta_Download"/>
      <sheetName val="FERC Form 1_2 Data"/>
      <sheetName val="SNL Data"/>
      <sheetName val="ROE Model  06-30-2015 business "/>
    </sheetNames>
    <sheetDataSet>
      <sheetData sheetId="0"/>
      <sheetData sheetId="1">
        <row r="5">
          <cell r="C5">
            <v>42185</v>
          </cell>
        </row>
      </sheetData>
      <sheetData sheetId="2"/>
      <sheetData sheetId="3">
        <row r="11">
          <cell r="B11" t="str">
            <v>GAS</v>
          </cell>
        </row>
      </sheetData>
      <sheetData sheetId="4"/>
      <sheetData sheetId="5"/>
      <sheetData sheetId="6"/>
      <sheetData sheetId="7">
        <row r="6">
          <cell r="C6" t="str">
            <v>GAS</v>
          </cell>
          <cell r="U6">
            <v>0.81332549532720833</v>
          </cell>
          <cell r="V6">
            <v>0</v>
          </cell>
          <cell r="W6">
            <v>0</v>
          </cell>
          <cell r="X6">
            <v>0</v>
          </cell>
          <cell r="Y6">
            <v>1</v>
          </cell>
          <cell r="Z6">
            <v>1</v>
          </cell>
          <cell r="AA6">
            <v>1</v>
          </cell>
          <cell r="AB6">
            <v>0</v>
          </cell>
          <cell r="AC6">
            <v>0</v>
          </cell>
          <cell r="AD6">
            <v>0</v>
          </cell>
          <cell r="AE6">
            <v>0.78533062351946159</v>
          </cell>
          <cell r="AF6">
            <v>0.73895182703509799</v>
          </cell>
          <cell r="AG6">
            <v>0.81332549532720833</v>
          </cell>
        </row>
        <row r="7">
          <cell r="U7">
            <v>1.1548543328895284</v>
          </cell>
          <cell r="V7">
            <v>0</v>
          </cell>
          <cell r="W7">
            <v>0</v>
          </cell>
          <cell r="X7">
            <v>0</v>
          </cell>
          <cell r="Y7">
            <v>0.9005436869114406</v>
          </cell>
          <cell r="Z7">
            <v>0.70101516697373467</v>
          </cell>
          <cell r="AA7">
            <v>0.84967338117561075</v>
          </cell>
          <cell r="AB7">
            <v>0</v>
          </cell>
          <cell r="AC7">
            <v>0</v>
          </cell>
          <cell r="AD7">
            <v>0</v>
          </cell>
          <cell r="AE7">
            <v>0.62104025831637377</v>
          </cell>
          <cell r="AF7">
            <v>0.66498200748477376</v>
          </cell>
          <cell r="AG7">
            <v>0.98110267199213241</v>
          </cell>
        </row>
        <row r="8">
          <cell r="U8">
            <v>0.92670187519338487</v>
          </cell>
          <cell r="V8">
            <v>0</v>
          </cell>
          <cell r="W8">
            <v>0</v>
          </cell>
          <cell r="X8">
            <v>0</v>
          </cell>
          <cell r="Y8">
            <v>1</v>
          </cell>
          <cell r="Z8">
            <v>1</v>
          </cell>
          <cell r="AA8">
            <v>1</v>
          </cell>
          <cell r="AB8">
            <v>0</v>
          </cell>
          <cell r="AC8">
            <v>0</v>
          </cell>
          <cell r="AD8">
            <v>0</v>
          </cell>
          <cell r="AE8">
            <v>0.80828375733659386</v>
          </cell>
          <cell r="AF8">
            <v>0.93572631414303975</v>
          </cell>
          <cell r="AG8">
            <v>0.92670187519338487</v>
          </cell>
        </row>
        <row r="9">
          <cell r="U9">
            <v>0.75220930239567718</v>
          </cell>
          <cell r="V9">
            <v>0</v>
          </cell>
          <cell r="W9">
            <v>0</v>
          </cell>
          <cell r="X9">
            <v>0</v>
          </cell>
          <cell r="Y9">
            <v>1</v>
          </cell>
          <cell r="Z9">
            <v>1</v>
          </cell>
          <cell r="AA9">
            <v>0.93060044551842702</v>
          </cell>
          <cell r="AB9">
            <v>0</v>
          </cell>
          <cell r="AC9">
            <v>0</v>
          </cell>
          <cell r="AD9">
            <v>0</v>
          </cell>
          <cell r="AE9">
            <v>0.24823850012779755</v>
          </cell>
          <cell r="AF9">
            <v>0.84888582294551274</v>
          </cell>
          <cell r="AG9">
            <v>0.69995091969326484</v>
          </cell>
        </row>
        <row r="10">
          <cell r="U10">
            <v>0.82228204135593286</v>
          </cell>
          <cell r="V10">
            <v>0.27159137151442181</v>
          </cell>
          <cell r="W10">
            <v>0.22906078782520697</v>
          </cell>
          <cell r="X10">
            <v>0.2485267686742971</v>
          </cell>
          <cell r="Y10">
            <v>0.52814771872102673</v>
          </cell>
          <cell r="Z10">
            <v>0.39079967251843728</v>
          </cell>
          <cell r="AA10">
            <v>0.44602031838158362</v>
          </cell>
          <cell r="AB10">
            <v>0.2784391396014973</v>
          </cell>
          <cell r="AC10">
            <v>0.23242379808369062</v>
          </cell>
          <cell r="AD10">
            <v>0.20410011977883533</v>
          </cell>
          <cell r="AE10">
            <v>0.54136320327722542</v>
          </cell>
          <cell r="AF10">
            <v>0.39704467408184357</v>
          </cell>
          <cell r="AG10">
            <v>0.36640597741011377</v>
          </cell>
        </row>
        <row r="11">
          <cell r="U11">
            <v>0.99451772198940358</v>
          </cell>
          <cell r="V11">
            <v>0</v>
          </cell>
          <cell r="W11">
            <v>0</v>
          </cell>
          <cell r="X11">
            <v>0</v>
          </cell>
          <cell r="Y11">
            <v>0.96256266680251112</v>
          </cell>
          <cell r="Z11">
            <v>0.92540020156881353</v>
          </cell>
          <cell r="AA11">
            <v>0.90033233642322508</v>
          </cell>
          <cell r="AB11">
            <v>0</v>
          </cell>
          <cell r="AC11">
            <v>0</v>
          </cell>
          <cell r="AD11">
            <v>0</v>
          </cell>
          <cell r="AE11">
            <v>0.96227380149664421</v>
          </cell>
          <cell r="AF11">
            <v>0.92455939780567142</v>
          </cell>
          <cell r="AG11">
            <v>0.89539754699716223</v>
          </cell>
        </row>
        <row r="12">
          <cell r="U12">
            <v>0.96915631228103638</v>
          </cell>
          <cell r="V12">
            <v>0</v>
          </cell>
          <cell r="W12">
            <v>0</v>
          </cell>
          <cell r="X12">
            <v>0</v>
          </cell>
          <cell r="Y12">
            <v>1</v>
          </cell>
          <cell r="Z12">
            <v>1</v>
          </cell>
          <cell r="AA12">
            <v>1</v>
          </cell>
          <cell r="AB12">
            <v>0</v>
          </cell>
          <cell r="AC12">
            <v>0</v>
          </cell>
          <cell r="AD12">
            <v>0</v>
          </cell>
          <cell r="AE12">
            <v>1</v>
          </cell>
          <cell r="AF12">
            <v>1.0014726696880958</v>
          </cell>
          <cell r="AG12">
            <v>0.96915631228103638</v>
          </cell>
        </row>
        <row r="13">
          <cell r="U13">
            <v>0.66138889345473406</v>
          </cell>
          <cell r="V13">
            <v>0</v>
          </cell>
          <cell r="W13">
            <v>0</v>
          </cell>
          <cell r="X13">
            <v>0</v>
          </cell>
          <cell r="Y13">
            <v>1</v>
          </cell>
          <cell r="Z13">
            <v>1</v>
          </cell>
          <cell r="AA13">
            <v>1</v>
          </cell>
          <cell r="AB13">
            <v>0</v>
          </cell>
          <cell r="AC13">
            <v>0</v>
          </cell>
          <cell r="AD13">
            <v>0</v>
          </cell>
          <cell r="AE13">
            <v>0.59118693812898615</v>
          </cell>
          <cell r="AF13">
            <v>1.112193080015206</v>
          </cell>
          <cell r="AG13">
            <v>0.66138889345473406</v>
          </cell>
        </row>
        <row r="14">
          <cell r="U14">
            <v>0.92137141981899429</v>
          </cell>
          <cell r="V14">
            <v>0</v>
          </cell>
          <cell r="W14">
            <v>0</v>
          </cell>
          <cell r="X14">
            <v>0</v>
          </cell>
          <cell r="Y14">
            <v>1</v>
          </cell>
          <cell r="Z14">
            <v>1</v>
          </cell>
          <cell r="AA14">
            <v>1</v>
          </cell>
          <cell r="AB14">
            <v>0</v>
          </cell>
          <cell r="AC14">
            <v>0</v>
          </cell>
          <cell r="AD14">
            <v>0</v>
          </cell>
          <cell r="AE14">
            <v>0.66783473611365274</v>
          </cell>
          <cell r="AF14">
            <v>0.8746527531417515</v>
          </cell>
          <cell r="AG14">
            <v>0.92137141981899429</v>
          </cell>
        </row>
        <row r="15">
          <cell r="U15">
            <v>0.21248920858590795</v>
          </cell>
          <cell r="V15">
            <v>0</v>
          </cell>
          <cell r="W15">
            <v>0</v>
          </cell>
          <cell r="X15">
            <v>0</v>
          </cell>
          <cell r="Y15">
            <v>1</v>
          </cell>
          <cell r="Z15">
            <v>1</v>
          </cell>
          <cell r="AA15">
            <v>1</v>
          </cell>
          <cell r="AB15">
            <v>0</v>
          </cell>
          <cell r="AC15">
            <v>0</v>
          </cell>
          <cell r="AD15">
            <v>0</v>
          </cell>
          <cell r="AE15">
            <v>0.11837320991461521</v>
          </cell>
          <cell r="AF15">
            <v>0.26485457977106286</v>
          </cell>
          <cell r="AG15">
            <v>0.21248920858590795</v>
          </cell>
        </row>
        <row r="16">
          <cell r="U16">
            <v>0.83102612186584135</v>
          </cell>
          <cell r="V16">
            <v>0</v>
          </cell>
          <cell r="W16">
            <v>0</v>
          </cell>
          <cell r="X16">
            <v>0</v>
          </cell>
          <cell r="Y16">
            <v>1</v>
          </cell>
          <cell r="Z16">
            <v>1</v>
          </cell>
          <cell r="AA16">
            <v>1</v>
          </cell>
          <cell r="AB16">
            <v>0</v>
          </cell>
          <cell r="AC16">
            <v>0</v>
          </cell>
          <cell r="AD16">
            <v>0</v>
          </cell>
          <cell r="AE16">
            <v>0.49166395039724775</v>
          </cell>
          <cell r="AF16">
            <v>0.88763814023641963</v>
          </cell>
          <cell r="AG16">
            <v>0.83102612186584135</v>
          </cell>
        </row>
        <row r="17">
          <cell r="U17">
            <v>0.89011218015027183</v>
          </cell>
          <cell r="V17">
            <v>0.96856595272377743</v>
          </cell>
          <cell r="W17">
            <v>0.96660677395823058</v>
          </cell>
          <cell r="X17">
            <v>0.98323069270078223</v>
          </cell>
          <cell r="Y17">
            <v>2.1699469268492727E-2</v>
          </cell>
          <cell r="Z17">
            <v>1.3517895241764029E-2</v>
          </cell>
          <cell r="AA17">
            <v>3.8346772485917898E-3</v>
          </cell>
          <cell r="AB17">
            <v>0.87212699894369117</v>
          </cell>
          <cell r="AC17">
            <v>0.98017298376043793</v>
          </cell>
          <cell r="AD17">
            <v>0.87514409265845305</v>
          </cell>
          <cell r="AE17">
            <v>1.9510290570474913E-2</v>
          </cell>
          <cell r="AF17">
            <v>1.365065096533676E-2</v>
          </cell>
          <cell r="AG17">
            <v>3.4226525650871546E-3</v>
          </cell>
        </row>
        <row r="18">
          <cell r="U18">
            <v>0.95377512126388264</v>
          </cell>
          <cell r="V18">
            <v>0.83595780925173047</v>
          </cell>
          <cell r="W18">
            <v>0.87350682080574815</v>
          </cell>
          <cell r="X18">
            <v>0.83641187773975767</v>
          </cell>
          <cell r="Y18">
            <v>0.14377806749706679</v>
          </cell>
          <cell r="Z18">
            <v>0.10812853244970226</v>
          </cell>
          <cell r="AA18">
            <v>7.9844557874257316E-2</v>
          </cell>
          <cell r="AB18">
            <v>0.82243920029635431</v>
          </cell>
          <cell r="AC18">
            <v>0.82215837546159376</v>
          </cell>
          <cell r="AD18">
            <v>0.79777076467916841</v>
          </cell>
          <cell r="AE18">
            <v>0.14145846863351605</v>
          </cell>
          <cell r="AF18">
            <v>0.10179631055591154</v>
          </cell>
          <cell r="AG18">
            <v>7.6152615549457681E-2</v>
          </cell>
        </row>
        <row r="19">
          <cell r="U19">
            <v>0.97609010631635618</v>
          </cell>
          <cell r="V19">
            <v>0.82743292910518684</v>
          </cell>
          <cell r="W19">
            <v>0.89112402386143852</v>
          </cell>
          <cell r="X19">
            <v>0.90675246974995405</v>
          </cell>
          <cell r="Y19">
            <v>0.17256707089481313</v>
          </cell>
          <cell r="Z19">
            <v>0.10887597613856152</v>
          </cell>
          <cell r="AA19">
            <v>9.3247531633025571E-2</v>
          </cell>
          <cell r="AB19">
            <v>0.82878136143560299</v>
          </cell>
          <cell r="AC19">
            <v>0.90823331109839733</v>
          </cell>
          <cell r="AD19">
            <v>0.88508303625484308</v>
          </cell>
          <cell r="AE19">
            <v>0.17283042326963083</v>
          </cell>
          <cell r="AF19">
            <v>0.1108786038468509</v>
          </cell>
          <cell r="AG19">
            <v>9.1007071581167706E-2</v>
          </cell>
        </row>
        <row r="20">
          <cell r="U20">
            <v>0.86694543328466978</v>
          </cell>
          <cell r="V20">
            <v>1</v>
          </cell>
          <cell r="W20">
            <v>1</v>
          </cell>
          <cell r="X20">
            <v>1</v>
          </cell>
          <cell r="Y20">
            <v>0</v>
          </cell>
          <cell r="Z20">
            <v>0</v>
          </cell>
          <cell r="AA20">
            <v>0</v>
          </cell>
          <cell r="AB20">
            <v>0.9176123547359788</v>
          </cell>
          <cell r="AC20">
            <v>0.84500428627516611</v>
          </cell>
          <cell r="AD20">
            <v>0.86694543328466978</v>
          </cell>
          <cell r="AE20">
            <v>0</v>
          </cell>
          <cell r="AF20">
            <v>0</v>
          </cell>
          <cell r="AG20">
            <v>0</v>
          </cell>
        </row>
        <row r="21">
          <cell r="U21">
            <v>0.96091316053592035</v>
          </cell>
          <cell r="V21">
            <v>0.67343261574016822</v>
          </cell>
          <cell r="W21">
            <v>0.83358152833751531</v>
          </cell>
          <cell r="X21">
            <v>0.7360655504735244</v>
          </cell>
          <cell r="Y21">
            <v>0.32656738425983184</v>
          </cell>
          <cell r="Z21">
            <v>0.16641847166248466</v>
          </cell>
          <cell r="AA21">
            <v>0.18162955203527717</v>
          </cell>
          <cell r="AB21">
            <v>0.65263922207202618</v>
          </cell>
          <cell r="AC21">
            <v>0.82238903185421286</v>
          </cell>
          <cell r="AD21">
            <v>0.70744428341193677</v>
          </cell>
          <cell r="AE21">
            <v>0.31636246021825415</v>
          </cell>
          <cell r="AF21">
            <v>0.16450983751892898</v>
          </cell>
          <cell r="AG21">
            <v>0.17455642064563751</v>
          </cell>
        </row>
        <row r="22">
          <cell r="U22">
            <v>0.85306580617220062</v>
          </cell>
          <cell r="V22">
            <v>0.55410944735996692</v>
          </cell>
          <cell r="W22">
            <v>0.64654594099509499</v>
          </cell>
          <cell r="X22">
            <v>0.75579603719921629</v>
          </cell>
          <cell r="Y22">
            <v>0.44589055264003313</v>
          </cell>
          <cell r="Z22">
            <v>0.35345405900490495</v>
          </cell>
          <cell r="AA22">
            <v>0.24420396280078374</v>
          </cell>
          <cell r="AB22">
            <v>0.5186447294446449</v>
          </cell>
          <cell r="AC22">
            <v>0.53056166172760955</v>
          </cell>
          <cell r="AD22">
            <v>0.64474379033143669</v>
          </cell>
          <cell r="AE22">
            <v>0.41770710644101966</v>
          </cell>
          <cell r="AF22">
            <v>0.29017211354821731</v>
          </cell>
          <cell r="AG22">
            <v>0.20832201584076393</v>
          </cell>
        </row>
        <row r="23">
          <cell r="U23">
            <v>0.75831219706577457</v>
          </cell>
          <cell r="V23">
            <v>0.48540547694316333</v>
          </cell>
          <cell r="W23">
            <v>0.70367754924262804</v>
          </cell>
          <cell r="X23">
            <v>0.66916899990185996</v>
          </cell>
          <cell r="Y23">
            <v>0.51459452305683662</v>
          </cell>
          <cell r="Z23">
            <v>0.29632245075737201</v>
          </cell>
          <cell r="AA23">
            <v>0.33083100009814004</v>
          </cell>
          <cell r="AB23">
            <v>0.34383270836767038</v>
          </cell>
          <cell r="AC23">
            <v>0.79125138078492474</v>
          </cell>
          <cell r="AD23">
            <v>0.5108460461087273</v>
          </cell>
          <cell r="AE23">
            <v>0.36250928367635699</v>
          </cell>
          <cell r="AF23">
            <v>0.32576220237965514</v>
          </cell>
          <cell r="AG23">
            <v>0.2474661509570473</v>
          </cell>
        </row>
        <row r="24">
          <cell r="U24">
            <v>0.94601525061422043</v>
          </cell>
          <cell r="V24">
            <v>1</v>
          </cell>
          <cell r="W24">
            <v>1</v>
          </cell>
          <cell r="X24">
            <v>1</v>
          </cell>
          <cell r="Y24">
            <v>0</v>
          </cell>
          <cell r="Z24">
            <v>0</v>
          </cell>
          <cell r="AA24">
            <v>0</v>
          </cell>
          <cell r="AB24">
            <v>0.99933968300916953</v>
          </cell>
          <cell r="AC24">
            <v>1.0207210239188909</v>
          </cell>
          <cell r="AD24">
            <v>0.94601525061422043</v>
          </cell>
          <cell r="AE24">
            <v>0</v>
          </cell>
          <cell r="AF24">
            <v>0</v>
          </cell>
          <cell r="AG24">
            <v>0</v>
          </cell>
        </row>
        <row r="25">
          <cell r="U25">
            <v>0.88759022197918791</v>
          </cell>
          <cell r="V25">
            <v>0.66100336075429755</v>
          </cell>
          <cell r="W25">
            <v>0.71507711388368544</v>
          </cell>
          <cell r="X25">
            <v>0.68140428693444433</v>
          </cell>
          <cell r="Y25">
            <v>0.33899663924570239</v>
          </cell>
          <cell r="Z25">
            <v>0.2849228861163145</v>
          </cell>
          <cell r="AA25">
            <v>0.31859571306555562</v>
          </cell>
          <cell r="AB25">
            <v>0.63270356071659772</v>
          </cell>
          <cell r="AC25">
            <v>0.7381076633409106</v>
          </cell>
          <cell r="AD25">
            <v>0.60475914068257774</v>
          </cell>
          <cell r="AE25">
            <v>0.32442071497244512</v>
          </cell>
          <cell r="AF25">
            <v>0.29575549634895265</v>
          </cell>
          <cell r="AG25">
            <v>0.28283108129661028</v>
          </cell>
        </row>
        <row r="26">
          <cell r="U26">
            <v>0.95771282255719081</v>
          </cell>
          <cell r="V26">
            <v>0.7866205862543092</v>
          </cell>
          <cell r="W26">
            <v>0.79117774795622708</v>
          </cell>
          <cell r="X26">
            <v>0.76406018801180886</v>
          </cell>
          <cell r="Y26">
            <v>0.1584031666754834</v>
          </cell>
          <cell r="Z26">
            <v>0.16832773684744454</v>
          </cell>
          <cell r="AA26">
            <v>0.17049529510893666</v>
          </cell>
          <cell r="AB26">
            <v>0.71233063732164892</v>
          </cell>
          <cell r="AC26">
            <v>0.77705200779291239</v>
          </cell>
          <cell r="AD26">
            <v>0.73175367995437812</v>
          </cell>
          <cell r="AE26">
            <v>0.14346988378653067</v>
          </cell>
          <cell r="AF26">
            <v>0.16490818308695418</v>
          </cell>
          <cell r="AG26">
            <v>0.16328304424258119</v>
          </cell>
        </row>
        <row r="27">
          <cell r="U27">
            <v>0.81851483058423169</v>
          </cell>
          <cell r="V27">
            <v>0.73964243259874485</v>
          </cell>
          <cell r="W27">
            <v>0.69078769725941047</v>
          </cell>
          <cell r="X27">
            <v>0.70884476704204913</v>
          </cell>
          <cell r="Y27">
            <v>0.26035756740125504</v>
          </cell>
          <cell r="Z27">
            <v>0.30921230274058953</v>
          </cell>
          <cell r="AA27">
            <v>0.29115523295795076</v>
          </cell>
          <cell r="AB27">
            <v>0.62785183765539665</v>
          </cell>
          <cell r="AC27">
            <v>0.72898008781218915</v>
          </cell>
          <cell r="AD27">
            <v>0.58027515561580434</v>
          </cell>
          <cell r="AE27">
            <v>0.2210612986509399</v>
          </cell>
          <cell r="AF27">
            <v>0.32590634328078244</v>
          </cell>
          <cell r="AG27">
            <v>0.23823967496842743</v>
          </cell>
        </row>
        <row r="28">
          <cell r="U28">
            <v>0.85511990426004336</v>
          </cell>
          <cell r="V28">
            <v>0.76510390525566285</v>
          </cell>
          <cell r="W28">
            <v>0.7437110621537375</v>
          </cell>
          <cell r="X28">
            <v>0.78651907546187971</v>
          </cell>
          <cell r="Y28">
            <v>0.21415591463232642</v>
          </cell>
          <cell r="Z28">
            <v>0.19335843630332747</v>
          </cell>
          <cell r="AA28">
            <v>0.17890478007134916</v>
          </cell>
          <cell r="AB28">
            <v>0.52323779245125357</v>
          </cell>
          <cell r="AC28">
            <v>0.76158492935201494</v>
          </cell>
          <cell r="AD28">
            <v>0.6725679529405717</v>
          </cell>
          <cell r="AE28">
            <v>0.14505143914180774</v>
          </cell>
          <cell r="AF28">
            <v>0.1976429759569569</v>
          </cell>
          <cell r="AG28">
            <v>0.15298143018484281</v>
          </cell>
        </row>
        <row r="29">
          <cell r="U29">
            <v>0.87199196511717714</v>
          </cell>
          <cell r="V29">
            <v>0.97658864268469159</v>
          </cell>
          <cell r="W29">
            <v>0.97455550794124279</v>
          </cell>
          <cell r="X29">
            <v>0.96754337962253489</v>
          </cell>
          <cell r="Y29">
            <v>2.341135731530845E-2</v>
          </cell>
          <cell r="Z29">
            <v>2.5444492058757234E-2</v>
          </cell>
          <cell r="AA29">
            <v>2.826226043268942E-2</v>
          </cell>
          <cell r="AB29">
            <v>0.89436748026598634</v>
          </cell>
          <cell r="AC29">
            <v>0.99397433071995334</v>
          </cell>
          <cell r="AD29">
            <v>0.84368690261425161</v>
          </cell>
          <cell r="AE29">
            <v>2.1455195922025883E-2</v>
          </cell>
          <cell r="AF29">
            <v>2.5979154389395843E-2</v>
          </cell>
          <cell r="AG29">
            <v>2.4646934247993583E-2</v>
          </cell>
        </row>
        <row r="30">
          <cell r="U30">
            <v>0.9881892732553389</v>
          </cell>
          <cell r="V30">
            <v>0.99950791001166339</v>
          </cell>
          <cell r="W30">
            <v>1.0018419040574689</v>
          </cell>
          <cell r="X30">
            <v>0.99914444757191634</v>
          </cell>
          <cell r="Y30">
            <v>2.1019058920868669E-4</v>
          </cell>
          <cell r="Z30">
            <v>2.2971130473948385E-5</v>
          </cell>
          <cell r="AA30">
            <v>1.2838709155391816E-4</v>
          </cell>
          <cell r="AB30">
            <v>0.99787604722007284</v>
          </cell>
          <cell r="AC30">
            <v>1.0156956392455003</v>
          </cell>
          <cell r="AD30">
            <v>0.9873434361196326</v>
          </cell>
          <cell r="AE30">
            <v>2.0986429773307209E-4</v>
          </cell>
          <cell r="AF30">
            <v>2.3591758533112503E-5</v>
          </cell>
          <cell r="AG30">
            <v>1.2683879334739881E-4</v>
          </cell>
        </row>
        <row r="31">
          <cell r="U31">
            <v>1</v>
          </cell>
          <cell r="V31">
            <v>1</v>
          </cell>
          <cell r="W31">
            <v>1</v>
          </cell>
          <cell r="X31">
            <v>1</v>
          </cell>
          <cell r="Y31">
            <v>0</v>
          </cell>
          <cell r="Z31">
            <v>0</v>
          </cell>
          <cell r="AA31">
            <v>0</v>
          </cell>
          <cell r="AB31">
            <v>1</v>
          </cell>
          <cell r="AC31">
            <v>1</v>
          </cell>
          <cell r="AD31">
            <v>1</v>
          </cell>
          <cell r="AE31">
            <v>0</v>
          </cell>
          <cell r="AF31">
            <v>0</v>
          </cell>
          <cell r="AG31">
            <v>0</v>
          </cell>
        </row>
        <row r="32">
          <cell r="U32">
            <v>1.0126123151698236</v>
          </cell>
          <cell r="V32">
            <v>0.92060895165604029</v>
          </cell>
          <cell r="W32">
            <v>0.93787126493965189</v>
          </cell>
          <cell r="X32">
            <v>0.94000970271370488</v>
          </cell>
          <cell r="Y32">
            <v>7.9391048343959755E-2</v>
          </cell>
          <cell r="Z32">
            <v>6.2128735060348168E-2</v>
          </cell>
          <cell r="AA32">
            <v>5.9990297286295159E-2</v>
          </cell>
          <cell r="AB32">
            <v>0.90915056833099595</v>
          </cell>
          <cell r="AC32">
            <v>0.91579478659024671</v>
          </cell>
          <cell r="AD32">
            <v>0.95180724783270609</v>
          </cell>
          <cell r="AE32">
            <v>7.8399703802304613E-2</v>
          </cell>
          <cell r="AF32">
            <v>6.063859779542962E-2</v>
          </cell>
          <cell r="AG32">
            <v>6.0805067337117581E-2</v>
          </cell>
        </row>
        <row r="33">
          <cell r="U33">
            <v>0.82070147490326395</v>
          </cell>
          <cell r="V33">
            <v>0.98471850086358936</v>
          </cell>
          <cell r="W33">
            <v>0.98857433221328617</v>
          </cell>
          <cell r="X33">
            <v>0.99076262325075248</v>
          </cell>
          <cell r="Y33">
            <v>1.5281499136410602E-2</v>
          </cell>
          <cell r="Z33">
            <v>1.1425667786713729E-2</v>
          </cell>
          <cell r="AA33">
            <v>9.2373595420494285E-3</v>
          </cell>
          <cell r="AB33">
            <v>0.77408640768077219</v>
          </cell>
          <cell r="AC33">
            <v>0.95086292479847445</v>
          </cell>
          <cell r="AD33">
            <v>0.81312045891292695</v>
          </cell>
          <cell r="AE33">
            <v>1.2012548139352494E-2</v>
          </cell>
          <cell r="AF33">
            <v>1.0763735855987973E-2</v>
          </cell>
          <cell r="AG33">
            <v>7.5810018756239791E-3</v>
          </cell>
        </row>
        <row r="34">
          <cell r="U34">
            <v>0.95430239496490232</v>
          </cell>
          <cell r="V34">
            <v>0.88564605364816795</v>
          </cell>
          <cell r="W34">
            <v>0.91818654418499568</v>
          </cell>
          <cell r="X34">
            <v>0.89622275555742281</v>
          </cell>
          <cell r="Y34">
            <v>0.11435394635183206</v>
          </cell>
          <cell r="Z34">
            <v>8.1813455815004432E-2</v>
          </cell>
          <cell r="AA34">
            <v>0.10377724444257706</v>
          </cell>
          <cell r="AB34">
            <v>0.87354188545097811</v>
          </cell>
          <cell r="AC34">
            <v>0.93318712522177094</v>
          </cell>
          <cell r="AD34">
            <v>0.85527547720012886</v>
          </cell>
          <cell r="AE34">
            <v>0.11288001868209634</v>
          </cell>
          <cell r="AF34">
            <v>8.2831294221708193E-2</v>
          </cell>
          <cell r="AG34">
            <v>9.9026917764773417E-2</v>
          </cell>
        </row>
        <row r="35">
          <cell r="U35">
            <v>0.50888932956839328</v>
          </cell>
          <cell r="V35">
            <v>0.88745096889917752</v>
          </cell>
          <cell r="W35">
            <v>0.89013464643256646</v>
          </cell>
          <cell r="X35">
            <v>0.88067173137558763</v>
          </cell>
          <cell r="Y35">
            <v>0.11254903110082261</v>
          </cell>
          <cell r="Z35">
            <v>0.10986535356743354</v>
          </cell>
          <cell r="AA35">
            <v>9.0362105791916211E-2</v>
          </cell>
          <cell r="AB35">
            <v>0.37835026539154276</v>
          </cell>
          <cell r="AC35">
            <v>0.56360300998235646</v>
          </cell>
          <cell r="AD35">
            <v>0.44816580410927509</v>
          </cell>
          <cell r="AE35">
            <v>4.7662902572678627E-2</v>
          </cell>
          <cell r="AF35">
            <v>6.9231220289513465E-2</v>
          </cell>
          <cell r="AG35">
            <v>4.5978578462375456E-2</v>
          </cell>
        </row>
        <row r="36">
          <cell r="U36">
            <v>0.65001943666191953</v>
          </cell>
          <cell r="V36">
            <v>1</v>
          </cell>
          <cell r="W36">
            <v>1</v>
          </cell>
          <cell r="X36">
            <v>1</v>
          </cell>
          <cell r="Y36">
            <v>0</v>
          </cell>
          <cell r="Z36">
            <v>0</v>
          </cell>
          <cell r="AA36">
            <v>0</v>
          </cell>
          <cell r="AB36">
            <v>0.64407174546571844</v>
          </cell>
          <cell r="AC36">
            <v>1.1330469817749449</v>
          </cell>
          <cell r="AD36">
            <v>0.65001943666191953</v>
          </cell>
          <cell r="AE36">
            <v>0</v>
          </cell>
          <cell r="AF36">
            <v>0</v>
          </cell>
          <cell r="AG36">
            <v>0</v>
          </cell>
        </row>
        <row r="37">
          <cell r="U37">
            <v>1.0253310074801913</v>
          </cell>
          <cell r="V37">
            <v>1</v>
          </cell>
          <cell r="W37">
            <v>1</v>
          </cell>
          <cell r="X37">
            <v>1</v>
          </cell>
          <cell r="Y37">
            <v>0</v>
          </cell>
          <cell r="Z37">
            <v>0</v>
          </cell>
          <cell r="AA37">
            <v>0</v>
          </cell>
          <cell r="AB37">
            <v>1</v>
          </cell>
          <cell r="AC37">
            <v>1.0069460355397182</v>
          </cell>
          <cell r="AD37">
            <v>1.0253310074801913</v>
          </cell>
          <cell r="AE37">
            <v>0</v>
          </cell>
          <cell r="AF37">
            <v>0</v>
          </cell>
          <cell r="AG37">
            <v>0</v>
          </cell>
        </row>
        <row r="38">
          <cell r="U38">
            <v>0.49840351631837071</v>
          </cell>
          <cell r="V38">
            <v>1</v>
          </cell>
          <cell r="W38">
            <v>1</v>
          </cell>
          <cell r="X38">
            <v>1</v>
          </cell>
          <cell r="Y38">
            <v>0</v>
          </cell>
          <cell r="Z38">
            <v>0</v>
          </cell>
          <cell r="AA38">
            <v>0</v>
          </cell>
          <cell r="AB38">
            <v>0.92123365971378224</v>
          </cell>
          <cell r="AC38">
            <v>0.78876341582877452</v>
          </cell>
          <cell r="AD38">
            <v>0.49840351631837071</v>
          </cell>
          <cell r="AE38">
            <v>0</v>
          </cell>
          <cell r="AF38">
            <v>0</v>
          </cell>
          <cell r="AG38">
            <v>0</v>
          </cell>
        </row>
        <row r="39">
          <cell r="U39">
            <v>0.98351154475676628</v>
          </cell>
          <cell r="V39">
            <v>1</v>
          </cell>
          <cell r="W39">
            <v>1</v>
          </cell>
          <cell r="X39">
            <v>1</v>
          </cell>
          <cell r="Y39">
            <v>0</v>
          </cell>
          <cell r="Z39">
            <v>0</v>
          </cell>
          <cell r="AA39">
            <v>0</v>
          </cell>
          <cell r="AB39">
            <v>0.99694555435938048</v>
          </cell>
          <cell r="AC39">
            <v>0.99902057525882659</v>
          </cell>
          <cell r="AD39">
            <v>0.98351154475676628</v>
          </cell>
          <cell r="AE39">
            <v>0</v>
          </cell>
          <cell r="AF39">
            <v>0</v>
          </cell>
          <cell r="AG39">
            <v>0</v>
          </cell>
        </row>
        <row r="40">
          <cell r="U40">
            <v>0.98175294014321779</v>
          </cell>
          <cell r="V40">
            <v>1</v>
          </cell>
          <cell r="W40">
            <v>1</v>
          </cell>
          <cell r="X40">
            <v>1</v>
          </cell>
          <cell r="Y40">
            <v>0</v>
          </cell>
          <cell r="Z40">
            <v>0</v>
          </cell>
          <cell r="AA40">
            <v>0</v>
          </cell>
          <cell r="AB40">
            <v>1.0001781447489828</v>
          </cell>
          <cell r="AC40">
            <v>1.0955820085968746</v>
          </cell>
          <cell r="AD40">
            <v>0.98175294014321779</v>
          </cell>
          <cell r="AE40">
            <v>0</v>
          </cell>
          <cell r="AF40">
            <v>0</v>
          </cell>
          <cell r="AG40">
            <v>0</v>
          </cell>
        </row>
        <row r="41">
          <cell r="U41">
            <v>0.79519774085807848</v>
          </cell>
          <cell r="V41">
            <v>0.67606133069482743</v>
          </cell>
          <cell r="W41">
            <v>0.76025027726788252</v>
          </cell>
          <cell r="X41">
            <v>0.77327059545461818</v>
          </cell>
          <cell r="Y41">
            <v>0.32393866930517251</v>
          </cell>
          <cell r="Z41">
            <v>0.23974972273211759</v>
          </cell>
          <cell r="AA41">
            <v>0.22672940454538174</v>
          </cell>
          <cell r="AB41">
            <v>0.6827020080562668</v>
          </cell>
          <cell r="AC41">
            <v>0.5311106914236996</v>
          </cell>
          <cell r="AD41">
            <v>0.61487733073451223</v>
          </cell>
          <cell r="AE41">
            <v>0.3271539907584689</v>
          </cell>
          <cell r="AF41">
            <v>0.16864056507581748</v>
          </cell>
          <cell r="AG41">
            <v>0.18032041012356628</v>
          </cell>
        </row>
        <row r="42">
          <cell r="U42">
            <v>0.53064494569593046</v>
          </cell>
          <cell r="V42">
            <v>1</v>
          </cell>
          <cell r="W42">
            <v>1</v>
          </cell>
          <cell r="X42">
            <v>1</v>
          </cell>
          <cell r="Y42">
            <v>0</v>
          </cell>
          <cell r="Z42">
            <v>0</v>
          </cell>
          <cell r="AA42">
            <v>0</v>
          </cell>
          <cell r="AB42">
            <v>0.69017565330997488</v>
          </cell>
          <cell r="AC42">
            <v>0.7159827157679155</v>
          </cell>
          <cell r="AD42">
            <v>0.53064494569593046</v>
          </cell>
          <cell r="AE42">
            <v>0</v>
          </cell>
          <cell r="AF42">
            <v>0</v>
          </cell>
          <cell r="AG42">
            <v>0</v>
          </cell>
        </row>
        <row r="43">
          <cell r="U43">
            <v>0.99717549891811119</v>
          </cell>
          <cell r="V43">
            <v>0.74426898198634561</v>
          </cell>
          <cell r="W43">
            <v>0.80962299756626654</v>
          </cell>
          <cell r="X43">
            <v>0.698077744103068</v>
          </cell>
          <cell r="Y43">
            <v>0.25573101801365433</v>
          </cell>
          <cell r="Z43">
            <v>0.19037700243373346</v>
          </cell>
          <cell r="AA43">
            <v>0.30192225589693195</v>
          </cell>
          <cell r="AB43">
            <v>0.74357886500083037</v>
          </cell>
          <cell r="AC43">
            <v>0.85406497940397941</v>
          </cell>
          <cell r="AD43">
            <v>0.69610385291363108</v>
          </cell>
          <cell r="AE43">
            <v>0.25550339896383883</v>
          </cell>
          <cell r="AF43">
            <v>0.20174170236374844</v>
          </cell>
          <cell r="AG43">
            <v>0.30107164600448016</v>
          </cell>
        </row>
        <row r="44">
          <cell r="U44">
            <v>1.0022270366923847</v>
          </cell>
          <cell r="V44">
            <v>1</v>
          </cell>
          <cell r="W44">
            <v>1.0007451564828613</v>
          </cell>
          <cell r="X44">
            <v>0.94992838099937627</v>
          </cell>
          <cell r="Y44">
            <v>0</v>
          </cell>
          <cell r="Z44">
            <v>0</v>
          </cell>
          <cell r="AA44">
            <v>0</v>
          </cell>
          <cell r="AB44">
            <v>1.0164122432399054</v>
          </cell>
          <cell r="AC44">
            <v>1.0026593396880836</v>
          </cell>
          <cell r="AD44">
            <v>0.9511064562156043</v>
          </cell>
          <cell r="AE44">
            <v>0</v>
          </cell>
          <cell r="AF44">
            <v>0</v>
          </cell>
          <cell r="AG44">
            <v>0</v>
          </cell>
        </row>
        <row r="45">
          <cell r="U45">
            <v>0.79862167329055256</v>
          </cell>
          <cell r="V45">
            <v>1</v>
          </cell>
          <cell r="W45">
            <v>1</v>
          </cell>
          <cell r="X45">
            <v>1</v>
          </cell>
          <cell r="Y45">
            <v>0</v>
          </cell>
          <cell r="Z45">
            <v>0</v>
          </cell>
          <cell r="AA45">
            <v>0</v>
          </cell>
          <cell r="AB45">
            <v>0.50217848047991698</v>
          </cell>
          <cell r="AC45">
            <v>0.69135263030457705</v>
          </cell>
          <cell r="AD45">
            <v>0.79862167329055256</v>
          </cell>
          <cell r="AE45">
            <v>0</v>
          </cell>
          <cell r="AF45">
            <v>0</v>
          </cell>
          <cell r="AG45">
            <v>0</v>
          </cell>
        </row>
        <row r="46">
          <cell r="U46">
            <v>0.86328138349313743</v>
          </cell>
          <cell r="V46">
            <v>0.95791886738700172</v>
          </cell>
          <cell r="W46">
            <v>0.96274624988277546</v>
          </cell>
          <cell r="X46">
            <v>0.96427660606287635</v>
          </cell>
          <cell r="Y46">
            <v>4.2081132612998194E-2</v>
          </cell>
          <cell r="Z46">
            <v>3.7253750117224455E-2</v>
          </cell>
          <cell r="AA46">
            <v>3.3080219953792685E-2</v>
          </cell>
          <cell r="AB46">
            <v>0.90984889088882148</v>
          </cell>
          <cell r="AC46">
            <v>0.99100869749554388</v>
          </cell>
          <cell r="AD46">
            <v>0.83245699763591663</v>
          </cell>
          <cell r="AE46">
            <v>3.9971666059039408E-2</v>
          </cell>
          <cell r="AF46">
            <v>3.8867070181744214E-2</v>
          </cell>
          <cell r="AG46">
            <v>2.8544139812723999E-2</v>
          </cell>
        </row>
        <row r="47">
          <cell r="U47">
            <v>1</v>
          </cell>
          <cell r="V47">
            <v>0.79977219133639987</v>
          </cell>
          <cell r="W47">
            <v>0.96023312223487756</v>
          </cell>
          <cell r="X47">
            <v>0.72048246584681053</v>
          </cell>
          <cell r="Y47">
            <v>0.20022780866360024</v>
          </cell>
          <cell r="Z47">
            <v>3.9766877765122416E-2</v>
          </cell>
          <cell r="AA47">
            <v>0.17779613605646452</v>
          </cell>
          <cell r="AB47">
            <v>0.79977219133639987</v>
          </cell>
          <cell r="AC47">
            <v>0.96023312223487756</v>
          </cell>
          <cell r="AD47">
            <v>0.72048246584681053</v>
          </cell>
          <cell r="AE47">
            <v>0.20022780866360024</v>
          </cell>
          <cell r="AF47">
            <v>3.9766877765122416E-2</v>
          </cell>
          <cell r="AG47">
            <v>0.17779613605646452</v>
          </cell>
        </row>
        <row r="48">
          <cell r="U48">
            <v>1</v>
          </cell>
          <cell r="V48">
            <v>1</v>
          </cell>
          <cell r="W48">
            <v>1</v>
          </cell>
          <cell r="X48">
            <v>1</v>
          </cell>
          <cell r="Y48">
            <v>0</v>
          </cell>
          <cell r="Z48">
            <v>0</v>
          </cell>
          <cell r="AA48">
            <v>0</v>
          </cell>
          <cell r="AB48">
            <v>1</v>
          </cell>
          <cell r="AC48">
            <v>1</v>
          </cell>
          <cell r="AD48">
            <v>1</v>
          </cell>
          <cell r="AE48">
            <v>0</v>
          </cell>
          <cell r="AF48">
            <v>0</v>
          </cell>
          <cell r="AG48">
            <v>0</v>
          </cell>
        </row>
        <row r="49">
          <cell r="U49">
            <v>0.97912603099072137</v>
          </cell>
          <cell r="V49">
            <v>1</v>
          </cell>
          <cell r="W49">
            <v>1</v>
          </cell>
          <cell r="X49">
            <v>1</v>
          </cell>
          <cell r="Y49">
            <v>0</v>
          </cell>
          <cell r="Z49">
            <v>0</v>
          </cell>
          <cell r="AA49">
            <v>0</v>
          </cell>
          <cell r="AB49">
            <v>1.0000002483109272</v>
          </cell>
          <cell r="AC49">
            <v>0.99169994584543486</v>
          </cell>
          <cell r="AD49">
            <v>0.97912603099072137</v>
          </cell>
          <cell r="AE49">
            <v>0</v>
          </cell>
          <cell r="AF49">
            <v>0</v>
          </cell>
          <cell r="AG49">
            <v>0</v>
          </cell>
        </row>
        <row r="50">
          <cell r="U50">
            <v>1</v>
          </cell>
          <cell r="V50">
            <v>1</v>
          </cell>
          <cell r="W50">
            <v>1</v>
          </cell>
          <cell r="X50">
            <v>1</v>
          </cell>
          <cell r="Y50">
            <v>0</v>
          </cell>
          <cell r="Z50">
            <v>0</v>
          </cell>
          <cell r="AA50">
            <v>0</v>
          </cell>
          <cell r="AB50">
            <v>1</v>
          </cell>
          <cell r="AC50">
            <v>1</v>
          </cell>
          <cell r="AD50">
            <v>1</v>
          </cell>
          <cell r="AE50">
            <v>0</v>
          </cell>
          <cell r="AF50">
            <v>0</v>
          </cell>
          <cell r="AG50">
            <v>0</v>
          </cell>
        </row>
        <row r="51">
          <cell r="U51">
            <v>0.40564980826419966</v>
          </cell>
          <cell r="V51">
            <v>0.93802936688770744</v>
          </cell>
          <cell r="W51">
            <v>0.94732538282479994</v>
          </cell>
          <cell r="X51">
            <v>0.94479789707054207</v>
          </cell>
          <cell r="Y51">
            <v>6.1970633112292513E-2</v>
          </cell>
          <cell r="Z51">
            <v>5.2674617175200091E-2</v>
          </cell>
          <cell r="AA51">
            <v>4.532954804593245E-2</v>
          </cell>
          <cell r="AB51">
            <v>0.38719165767375102</v>
          </cell>
          <cell r="AC51">
            <v>0.35846291440042238</v>
          </cell>
          <cell r="AD51">
            <v>0.38330856122579043</v>
          </cell>
          <cell r="AE51">
            <v>2.5757501096716179E-2</v>
          </cell>
          <cell r="AF51">
            <v>2.0183073510645893E-2</v>
          </cell>
          <cell r="AG51">
            <v>1.8353662988819158E-2</v>
          </cell>
        </row>
        <row r="52">
          <cell r="U52">
            <v>0.61374782073702117</v>
          </cell>
          <cell r="V52">
            <v>0.69363650659499765</v>
          </cell>
          <cell r="W52">
            <v>0.73589122997312584</v>
          </cell>
          <cell r="X52">
            <v>0.74367722510526046</v>
          </cell>
          <cell r="Y52">
            <v>0.30636349340500241</v>
          </cell>
          <cell r="Z52">
            <v>0.26410877002687422</v>
          </cell>
          <cell r="AA52">
            <v>0.24521062658922829</v>
          </cell>
          <cell r="AB52">
            <v>0.45475160544349569</v>
          </cell>
          <cell r="AC52">
            <v>0.37887255959688293</v>
          </cell>
          <cell r="AD52">
            <v>0.4566030816528836</v>
          </cell>
          <cell r="AE52">
            <v>0.20078323617348517</v>
          </cell>
          <cell r="AF52">
            <v>0.13568690958396071</v>
          </cell>
          <cell r="AG52">
            <v>0.15033927692478469</v>
          </cell>
        </row>
        <row r="53">
          <cell r="U53">
            <v>0.76787029220277747</v>
          </cell>
          <cell r="V53">
            <v>0.73475889615752943</v>
          </cell>
          <cell r="W53">
            <v>0.8234318292164563</v>
          </cell>
          <cell r="X53">
            <v>0.80089497819847677</v>
          </cell>
          <cell r="Y53">
            <v>0.26524110384247052</v>
          </cell>
          <cell r="Z53">
            <v>0.17656817078354367</v>
          </cell>
          <cell r="AA53">
            <v>0.1991050218015232</v>
          </cell>
          <cell r="AB53">
            <v>0.55292875005524211</v>
          </cell>
          <cell r="AC53">
            <v>0.76215454832203944</v>
          </cell>
          <cell r="AD53">
            <v>0.61496821936420509</v>
          </cell>
          <cell r="AE53">
            <v>0.19926180630243126</v>
          </cell>
          <cell r="AF53">
            <v>0.163390319624619</v>
          </cell>
          <cell r="AG53">
            <v>0.15290207283857241</v>
          </cell>
        </row>
        <row r="54">
          <cell r="U54">
            <v>0.66146304530693534</v>
          </cell>
          <cell r="V54">
            <v>0.45942524588818517</v>
          </cell>
          <cell r="W54">
            <v>0.58859112557117177</v>
          </cell>
          <cell r="X54" t="e">
            <v>#DIV/0!</v>
          </cell>
          <cell r="Y54">
            <v>0.54057475411181477</v>
          </cell>
          <cell r="Z54">
            <v>0.41140887442882818</v>
          </cell>
          <cell r="AA54" t="e">
            <v>#DIV/0!</v>
          </cell>
          <cell r="AB54">
            <v>0.33748079604789355</v>
          </cell>
          <cell r="AC54">
            <v>0.45746256986225425</v>
          </cell>
          <cell r="AD54" t="e">
            <v>#DIV/0!</v>
          </cell>
          <cell r="AE54">
            <v>0.3971199729665274</v>
          </cell>
          <cell r="AF54">
            <v>0.31714351570922411</v>
          </cell>
          <cell r="AG54" t="e">
            <v>#DIV/0!</v>
          </cell>
        </row>
        <row r="55">
          <cell r="U55">
            <v>0.92014448788505609</v>
          </cell>
          <cell r="V55">
            <v>1</v>
          </cell>
          <cell r="W55">
            <v>1</v>
          </cell>
          <cell r="X55">
            <v>1</v>
          </cell>
          <cell r="Y55">
            <v>0</v>
          </cell>
          <cell r="Z55">
            <v>0</v>
          </cell>
          <cell r="AA55">
            <v>0</v>
          </cell>
          <cell r="AB55">
            <v>0.94509144049386762</v>
          </cell>
          <cell r="AC55">
            <v>0.93475950313779899</v>
          </cell>
          <cell r="AD55">
            <v>0.92014448788505609</v>
          </cell>
          <cell r="AE55">
            <v>0</v>
          </cell>
          <cell r="AF55">
            <v>0</v>
          </cell>
          <cell r="AG55">
            <v>0</v>
          </cell>
        </row>
        <row r="56">
          <cell r="U56">
            <v>1.0185306939492564</v>
          </cell>
          <cell r="V56">
            <v>0.81819103235474733</v>
          </cell>
          <cell r="W56">
            <v>0.84441141745599213</v>
          </cell>
          <cell r="X56">
            <v>0.81761027983269818</v>
          </cell>
          <cell r="Y56">
            <v>0.18180896764525281</v>
          </cell>
          <cell r="Z56">
            <v>0.1555885825440079</v>
          </cell>
          <cell r="AA56">
            <v>0.18238972016730179</v>
          </cell>
          <cell r="AB56">
            <v>0.81516046694445865</v>
          </cell>
          <cell r="AC56">
            <v>0.88552149781461331</v>
          </cell>
          <cell r="AD56">
            <v>0.83277059454604363</v>
          </cell>
          <cell r="AE56">
            <v>0.18114340771099971</v>
          </cell>
          <cell r="AF56">
            <v>0.16402294408381021</v>
          </cell>
          <cell r="AG56">
            <v>0.1857600994032127</v>
          </cell>
        </row>
        <row r="57">
          <cell r="U57">
            <v>0.9725034258598565</v>
          </cell>
          <cell r="V57">
            <v>0.50388728904191116</v>
          </cell>
          <cell r="W57">
            <v>0.61211931800968289</v>
          </cell>
          <cell r="X57">
            <v>0.58995440697506663</v>
          </cell>
          <cell r="Y57">
            <v>0.49611271095808879</v>
          </cell>
          <cell r="Z57">
            <v>0.38788068199031711</v>
          </cell>
          <cell r="AA57">
            <v>0.41004559302493337</v>
          </cell>
          <cell r="AB57">
            <v>0.50385552147528301</v>
          </cell>
          <cell r="AC57">
            <v>0.61158809589565355</v>
          </cell>
          <cell r="AD57">
            <v>0.57374239401304861</v>
          </cell>
          <cell r="AE57">
            <v>0.49608259419731837</v>
          </cell>
          <cell r="AF57">
            <v>0.38769226931332851</v>
          </cell>
          <cell r="AG57">
            <v>0.39876103184680783</v>
          </cell>
        </row>
        <row r="58">
          <cell r="U58">
            <v>0.82149138346682771</v>
          </cell>
          <cell r="V58">
            <v>0.42577390727970443</v>
          </cell>
          <cell r="W58">
            <v>0.51778518916073712</v>
          </cell>
          <cell r="X58">
            <v>0.40051433256408658</v>
          </cell>
          <cell r="Y58">
            <v>0.57394246663731374</v>
          </cell>
          <cell r="Z58">
            <v>0.43089230275322343</v>
          </cell>
          <cell r="AA58">
            <v>0.55930937685379367</v>
          </cell>
          <cell r="AB58">
            <v>0.2514209892442863</v>
          </cell>
          <cell r="AC58">
            <v>0.47777017028536911</v>
          </cell>
          <cell r="AD58">
            <v>0.32850795054504672</v>
          </cell>
          <cell r="AE58">
            <v>0.33913204004728498</v>
          </cell>
          <cell r="AF58">
            <v>0.39685218150165941</v>
          </cell>
          <cell r="AG58">
            <v>0.4600359772574108</v>
          </cell>
        </row>
        <row r="59">
          <cell r="U59">
            <v>1</v>
          </cell>
          <cell r="V59">
            <v>1</v>
          </cell>
          <cell r="W59">
            <v>1</v>
          </cell>
          <cell r="X59">
            <v>1</v>
          </cell>
          <cell r="Y59">
            <v>0</v>
          </cell>
          <cell r="Z59">
            <v>0</v>
          </cell>
          <cell r="AA59">
            <v>0</v>
          </cell>
          <cell r="AB59">
            <v>1</v>
          </cell>
          <cell r="AC59">
            <v>1</v>
          </cell>
          <cell r="AD59">
            <v>1</v>
          </cell>
          <cell r="AE59">
            <v>0</v>
          </cell>
          <cell r="AF59">
            <v>0</v>
          </cell>
          <cell r="AG59">
            <v>0</v>
          </cell>
        </row>
        <row r="60">
          <cell r="U60">
            <v>0.98058922967292883</v>
          </cell>
          <cell r="V60">
            <v>0.73065030092945416</v>
          </cell>
          <cell r="W60">
            <v>0.6720284751773119</v>
          </cell>
          <cell r="X60" t="e">
            <v>#DIV/0!</v>
          </cell>
          <cell r="Y60">
            <v>0.26068826051099414</v>
          </cell>
          <cell r="Z60">
            <v>0.32592580824082001</v>
          </cell>
          <cell r="AA60" t="e">
            <v>#DIV/0!</v>
          </cell>
          <cell r="AB60">
            <v>0.72164433609423562</v>
          </cell>
          <cell r="AC60">
            <v>0.44917318003302881</v>
          </cell>
          <cell r="AD60" t="e">
            <v>#DIV/0!</v>
          </cell>
          <cell r="AE60">
            <v>0.25750937057652107</v>
          </cell>
          <cell r="AF60">
            <v>0.2180929291784518</v>
          </cell>
          <cell r="AG60" t="e">
            <v>#DIV/0!</v>
          </cell>
        </row>
        <row r="61">
          <cell r="U61" t="e">
            <v>#DIV/0!</v>
          </cell>
          <cell r="V61">
            <v>0.83177932476783401</v>
          </cell>
          <cell r="W61">
            <v>0.89144121539510179</v>
          </cell>
          <cell r="X61" t="e">
            <v>#DIV/0!</v>
          </cell>
          <cell r="Y61">
            <v>0.16822067523216611</v>
          </cell>
          <cell r="Z61">
            <v>0.10855878460489828</v>
          </cell>
          <cell r="AA61" t="e">
            <v>#DIV/0!</v>
          </cell>
          <cell r="AB61">
            <v>0.82634156512722579</v>
          </cell>
          <cell r="AC61">
            <v>0.88031744894173103</v>
          </cell>
          <cell r="AD61" t="e">
            <v>#DIV/0!</v>
          </cell>
          <cell r="AE61">
            <v>0.16712760014437963</v>
          </cell>
          <cell r="AF61">
            <v>0.10722051837711659</v>
          </cell>
          <cell r="AG61" t="e">
            <v>#DIV/0!</v>
          </cell>
        </row>
        <row r="62">
          <cell r="U62">
            <v>0.77328965584342912</v>
          </cell>
        </row>
        <row r="63">
          <cell r="U63" t="e">
            <v>#DIV/0!</v>
          </cell>
        </row>
        <row r="64">
          <cell r="U64">
            <v>0.14144731534019631</v>
          </cell>
        </row>
        <row r="65">
          <cell r="U65" t="e">
            <v>#DIV/0!</v>
          </cell>
        </row>
        <row r="66">
          <cell r="U66">
            <v>0.46875714687595954</v>
          </cell>
        </row>
      </sheetData>
      <sheetData sheetId="8">
        <row r="5">
          <cell r="C5" t="str">
            <v>GAS</v>
          </cell>
        </row>
      </sheetData>
      <sheetData sheetId="9"/>
      <sheetData sheetId="10">
        <row r="5">
          <cell r="B5" t="str">
            <v>GAS US Equity</v>
          </cell>
        </row>
      </sheetData>
      <sheetData sheetId="11"/>
      <sheetData sheetId="12">
        <row r="4">
          <cell r="B4" t="str">
            <v>AA UN Equity</v>
          </cell>
        </row>
      </sheetData>
      <sheetData sheetId="13"/>
      <sheetData sheetId="14"/>
      <sheetData sheetId="15"/>
      <sheetData sheetId="16"/>
      <sheetData sheetId="17">
        <row r="1">
          <cell r="B1" t="str">
            <v>GAS</v>
          </cell>
        </row>
      </sheetData>
      <sheetData sheetId="18"/>
      <sheetData sheetId="19">
        <row r="1">
          <cell r="E1" t="str">
            <v>GAS</v>
          </cell>
        </row>
      </sheetData>
      <sheetData sheetId="20"/>
      <sheetData sheetId="21">
        <row r="5">
          <cell r="B5" t="str">
            <v>GAS US Equity</v>
          </cell>
        </row>
      </sheetData>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s"/>
      <sheetName val="Log"/>
      <sheetName val="Constant_DCF"/>
      <sheetName val="Multi-Stage_DCF_1"/>
      <sheetName val="Multi-Stage_DCF_2"/>
      <sheetName val="CAPM"/>
      <sheetName val="Company_Data"/>
      <sheetName val="Growth_Rates"/>
      <sheetName val="GDP_Growth"/>
      <sheetName val="Credit_Rating"/>
      <sheetName val="Credit_Rating_Download"/>
      <sheetName val="S&amp;P_500"/>
      <sheetName val="S&amp;P_500_Download"/>
      <sheetName val="Payout_Ratios"/>
      <sheetName val="Business Segment"/>
      <sheetName val="Screening"/>
      <sheetName val="Price"/>
      <sheetName val="Price_Download"/>
      <sheetName val="Dividend"/>
      <sheetName val="Dividend_Download"/>
      <sheetName val="Beta"/>
      <sheetName val="Beta_Download"/>
      <sheetName val="FERC Form 1_2 Data"/>
      <sheetName val="SNL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s"/>
      <sheetName val="Log"/>
      <sheetName val="Constant_DCF"/>
      <sheetName val="Multi-Stage_DCF_1"/>
      <sheetName val="Multi-Stage_DCF_2"/>
      <sheetName val="CAPM"/>
      <sheetName val="Company_Data"/>
      <sheetName val="Growth_Rates"/>
      <sheetName val="GDP_Growth"/>
      <sheetName val="Credit_Rating"/>
      <sheetName val="Credit_Rating_Download"/>
      <sheetName val="S&amp;P_500"/>
      <sheetName val="S&amp;P_500_Download"/>
      <sheetName val="Payout_Ratios"/>
      <sheetName val="Business Segment"/>
      <sheetName val="Screening"/>
      <sheetName val="Price"/>
      <sheetName val="Price_Download"/>
      <sheetName val="Dividend"/>
      <sheetName val="Dividend_Download"/>
      <sheetName val="Beta"/>
      <sheetName val="Beta_Download"/>
      <sheetName val="FERC Form 1_2 Data"/>
      <sheetName val="SNL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snloffice"/>
      <sheetName val="Financial Ratios Summary"/>
      <sheetName val="Financial Ratios"/>
      <sheetName val="ATCO Electric Trans"/>
      <sheetName val="ATCO Electric Dist"/>
      <sheetName val="Hydro One - Trans-Other"/>
      <sheetName val="Hydro One Consolidated"/>
      <sheetName val="Hydro One - Dist Combined"/>
      <sheetName val="Hydro One - Dist"/>
      <sheetName val="Hydro One - Brampton"/>
      <sheetName val="ATCO Electric"/>
      <sheetName val="SaskPower"/>
      <sheetName val="Manitoba Hydro"/>
      <sheetName val="AltaLink LP"/>
      <sheetName val="HQ"/>
      <sheetName val="NSPI"/>
      <sheetName val="BC Hydro"/>
      <sheetName val="NSTAR Elec Sales"/>
      <sheetName val="Industrial Sales Data"/>
      <sheetName val="SNL Dat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4">
          <cell r="B4" t="str">
            <v>2014Y</v>
          </cell>
          <cell r="BD4">
            <v>6.3631386861313866</v>
          </cell>
        </row>
        <row r="5">
          <cell r="B5" t="str">
            <v>2013Y</v>
          </cell>
          <cell r="BD5">
            <v>5.9681908548707749</v>
          </cell>
        </row>
        <row r="6">
          <cell r="B6" t="str">
            <v>2012Y</v>
          </cell>
          <cell r="BD6">
            <v>6.1164835164835161</v>
          </cell>
        </row>
        <row r="7">
          <cell r="B7" t="str">
            <v>2011Y</v>
          </cell>
          <cell r="BD7">
            <v>6.0435779816513762</v>
          </cell>
        </row>
        <row r="8">
          <cell r="B8" t="str">
            <v>2010Y</v>
          </cell>
          <cell r="BD8">
            <v>6.6403061224489797</v>
          </cell>
        </row>
        <row r="9">
          <cell r="B9" t="str">
            <v>2014Y</v>
          </cell>
          <cell r="BD9">
            <v>5.5875462392108508</v>
          </cell>
        </row>
        <row r="10">
          <cell r="B10" t="str">
            <v>2013Y</v>
          </cell>
          <cell r="BD10">
            <v>5.5716137394685674</v>
          </cell>
        </row>
        <row r="11">
          <cell r="B11" t="str">
            <v>2012Y</v>
          </cell>
          <cell r="BD11">
            <v>5.0104669887278579</v>
          </cell>
        </row>
        <row r="12">
          <cell r="B12" t="str">
            <v>2011Y</v>
          </cell>
          <cell r="BD12">
            <v>6.0558789289871946</v>
          </cell>
        </row>
        <row r="13">
          <cell r="B13" t="str">
            <v>2010Y</v>
          </cell>
          <cell r="BD13">
            <v>5.8154761904761907</v>
          </cell>
        </row>
        <row r="14">
          <cell r="B14" t="str">
            <v>2014Y</v>
          </cell>
          <cell r="BD14">
            <v>6.1949401556450319</v>
          </cell>
        </row>
        <row r="15">
          <cell r="B15" t="str">
            <v>2013Y</v>
          </cell>
          <cell r="BD15">
            <v>6.4089530822352589</v>
          </cell>
        </row>
        <row r="16">
          <cell r="B16" t="str">
            <v>2012Y</v>
          </cell>
          <cell r="BD16">
            <v>5.0622315840518874</v>
          </cell>
        </row>
        <row r="17">
          <cell r="B17" t="str">
            <v>2011Y</v>
          </cell>
          <cell r="BD17">
            <v>4.5805450733752622</v>
          </cell>
        </row>
        <row r="18">
          <cell r="B18" t="str">
            <v>2010Y</v>
          </cell>
          <cell r="BD18">
            <v>4.8044131467270148</v>
          </cell>
        </row>
        <row r="19">
          <cell r="B19" t="str">
            <v>2014Y</v>
          </cell>
          <cell r="BD19">
            <v>4.954376657824934</v>
          </cell>
        </row>
        <row r="20">
          <cell r="B20" t="str">
            <v>2013Y</v>
          </cell>
          <cell r="BD20">
            <v>4.794354838709677</v>
          </cell>
        </row>
        <row r="21">
          <cell r="B21" t="str">
            <v>2012Y</v>
          </cell>
          <cell r="BD21">
            <v>3.9515398550724639</v>
          </cell>
        </row>
        <row r="22">
          <cell r="B22" t="str">
            <v>2011Y</v>
          </cell>
          <cell r="BD22">
            <v>3.7032967032967035</v>
          </cell>
        </row>
        <row r="23">
          <cell r="B23" t="str">
            <v>2010Y</v>
          </cell>
          <cell r="BD23">
            <v>4.6829004329004329</v>
          </cell>
        </row>
        <row r="24">
          <cell r="B24" t="str">
            <v>2014Y</v>
          </cell>
          <cell r="BD24">
            <v>6.7580862533692718</v>
          </cell>
        </row>
        <row r="25">
          <cell r="B25" t="str">
            <v>2013Y</v>
          </cell>
          <cell r="BD25">
            <v>6.548474576271186</v>
          </cell>
        </row>
        <row r="26">
          <cell r="B26" t="str">
            <v>2012Y</v>
          </cell>
          <cell r="BD26">
            <v>6.505789152955515</v>
          </cell>
        </row>
        <row r="27">
          <cell r="B27" t="str">
            <v>2011Y</v>
          </cell>
          <cell r="BD27">
            <v>6.942512420156139</v>
          </cell>
        </row>
        <row r="28">
          <cell r="B28" t="str">
            <v>2010Y</v>
          </cell>
          <cell r="BD28">
            <v>6.2834645669291342</v>
          </cell>
        </row>
        <row r="29">
          <cell r="B29" t="str">
            <v>2014Y</v>
          </cell>
          <cell r="BD29">
            <v>6.9595348611537906</v>
          </cell>
        </row>
        <row r="30">
          <cell r="B30" t="str">
            <v>2013Y</v>
          </cell>
          <cell r="BD30">
            <v>7.5986515315970422</v>
          </cell>
        </row>
        <row r="31">
          <cell r="B31" t="str">
            <v>2012Y</v>
          </cell>
          <cell r="BD31">
            <v>6.6543214205214252</v>
          </cell>
        </row>
        <row r="32">
          <cell r="B32" t="str">
            <v>2011Y</v>
          </cell>
          <cell r="BD32">
            <v>5.5860479258798854</v>
          </cell>
        </row>
        <row r="33">
          <cell r="B33" t="str">
            <v>2010Y</v>
          </cell>
          <cell r="BD33">
            <v>5.7347065152945831</v>
          </cell>
        </row>
        <row r="34">
          <cell r="B34" t="str">
            <v>2014Y</v>
          </cell>
          <cell r="BD34">
            <v>7.0275449101796408</v>
          </cell>
        </row>
        <row r="35">
          <cell r="B35" t="str">
            <v>2013Y</v>
          </cell>
          <cell r="BD35">
            <v>6.4660194174757279</v>
          </cell>
        </row>
        <row r="36">
          <cell r="B36" t="str">
            <v>2012Y</v>
          </cell>
          <cell r="BD36">
            <v>7.5844004656577413</v>
          </cell>
        </row>
        <row r="37">
          <cell r="B37" t="str">
            <v>2011Y</v>
          </cell>
          <cell r="BD37">
            <v>7.3827304550758459</v>
          </cell>
        </row>
        <row r="38">
          <cell r="B38" t="str">
            <v>2010Y</v>
          </cell>
          <cell r="BD38">
            <v>6.4849162011173185</v>
          </cell>
        </row>
        <row r="39">
          <cell r="B39" t="str">
            <v>2014Y</v>
          </cell>
          <cell r="BD39">
            <v>5.2937832435915642</v>
          </cell>
        </row>
        <row r="40">
          <cell r="B40" t="str">
            <v>2013Y</v>
          </cell>
          <cell r="BD40">
            <v>4.9494145481892993</v>
          </cell>
        </row>
        <row r="41">
          <cell r="B41" t="str">
            <v>2012Y</v>
          </cell>
          <cell r="BD41">
            <v>4.9897639179525566</v>
          </cell>
        </row>
        <row r="42">
          <cell r="B42" t="str">
            <v>2011Y</v>
          </cell>
          <cell r="BD42">
            <v>4.7943639104719935</v>
          </cell>
        </row>
        <row r="43">
          <cell r="B43" t="str">
            <v>2010Y</v>
          </cell>
          <cell r="BD43">
            <v>4.5773146375063591</v>
          </cell>
        </row>
        <row r="44">
          <cell r="B44" t="str">
            <v>2014Y</v>
          </cell>
          <cell r="BD44">
            <v>5.4512987012987013</v>
          </cell>
        </row>
        <row r="45">
          <cell r="B45" t="str">
            <v>2013Y</v>
          </cell>
          <cell r="BD45">
            <v>5.2375886524822697</v>
          </cell>
        </row>
        <row r="46">
          <cell r="B46" t="str">
            <v>2012Y</v>
          </cell>
          <cell r="BD46">
            <v>4.970260223048327</v>
          </cell>
        </row>
        <row r="47">
          <cell r="B47" t="str">
            <v>2011Y</v>
          </cell>
          <cell r="BD47">
            <v>5.248908296943231</v>
          </cell>
        </row>
        <row r="48">
          <cell r="B48" t="str">
            <v>2010Y</v>
          </cell>
          <cell r="BD48">
            <v>4.836363636363636</v>
          </cell>
        </row>
        <row r="49">
          <cell r="B49" t="str">
            <v>2014Y</v>
          </cell>
          <cell r="BD49">
            <v>5.2516590096988258</v>
          </cell>
        </row>
        <row r="50">
          <cell r="B50" t="str">
            <v>2013Y</v>
          </cell>
          <cell r="BD50">
            <v>4.0928536703937777</v>
          </cell>
        </row>
        <row r="51">
          <cell r="B51" t="str">
            <v>2012Y</v>
          </cell>
          <cell r="BD51">
            <v>3.9752449716348632</v>
          </cell>
        </row>
        <row r="52">
          <cell r="B52" t="str">
            <v>2011Y</v>
          </cell>
          <cell r="BD52">
            <v>4.037974683544304</v>
          </cell>
        </row>
        <row r="53">
          <cell r="B53" t="str">
            <v>2010Y</v>
          </cell>
          <cell r="BD53">
            <v>3.860084797092671</v>
          </cell>
        </row>
        <row r="54">
          <cell r="B54" t="str">
            <v>2014Y</v>
          </cell>
          <cell r="BD54">
            <v>4.3002657218777678</v>
          </cell>
        </row>
        <row r="55">
          <cell r="B55" t="str">
            <v>2013Y</v>
          </cell>
          <cell r="BD55">
            <v>3.1024287222808868</v>
          </cell>
        </row>
        <row r="56">
          <cell r="B56" t="str">
            <v>2012Y</v>
          </cell>
          <cell r="BD56">
            <v>3.6801426872770513</v>
          </cell>
        </row>
        <row r="57">
          <cell r="B57" t="str">
            <v>2011Y</v>
          </cell>
          <cell r="BD57">
            <v>4.2155172413793105</v>
          </cell>
        </row>
        <row r="58">
          <cell r="B58" t="str">
            <v>2010Y</v>
          </cell>
          <cell r="BD58">
            <v>3.3132947976878611</v>
          </cell>
        </row>
        <row r="59">
          <cell r="B59" t="str">
            <v>2014Y</v>
          </cell>
          <cell r="BD59">
            <v>3.544490838719518</v>
          </cell>
        </row>
        <row r="60">
          <cell r="B60" t="str">
            <v>2013Y</v>
          </cell>
          <cell r="BD60">
            <v>3.7871420812264289</v>
          </cell>
        </row>
        <row r="61">
          <cell r="B61" t="str">
            <v>2012Y</v>
          </cell>
          <cell r="BD61">
            <v>3.6069529615304488</v>
          </cell>
        </row>
        <row r="62">
          <cell r="B62" t="str">
            <v>2011Y</v>
          </cell>
          <cell r="BD62">
            <v>3.9012569412813631</v>
          </cell>
        </row>
        <row r="63">
          <cell r="B63" t="str">
            <v>2010Y</v>
          </cell>
          <cell r="BD63">
            <v>3.775668647845468</v>
          </cell>
        </row>
        <row r="64">
          <cell r="B64" t="str">
            <v>2014Y</v>
          </cell>
          <cell r="BD64">
            <v>3.6675171467764058</v>
          </cell>
        </row>
        <row r="65">
          <cell r="B65" t="str">
            <v>2013Y</v>
          </cell>
          <cell r="BD65">
            <v>3.9058389298995393</v>
          </cell>
        </row>
        <row r="66">
          <cell r="B66" t="str">
            <v>2012Y</v>
          </cell>
          <cell r="BD66">
            <v>3.5254071842927264</v>
          </cell>
        </row>
        <row r="67">
          <cell r="B67" t="str">
            <v>2011Y</v>
          </cell>
          <cell r="BD67">
            <v>3.0684676162920099</v>
          </cell>
        </row>
        <row r="68">
          <cell r="B68" t="str">
            <v>2010Y</v>
          </cell>
          <cell r="BD68">
            <v>4.3708862866973748</v>
          </cell>
        </row>
        <row r="69">
          <cell r="B69" t="str">
            <v>2014Y</v>
          </cell>
          <cell r="BD69">
            <v>3.1261425959780622</v>
          </cell>
        </row>
        <row r="70">
          <cell r="B70" t="str">
            <v>2013Y</v>
          </cell>
          <cell r="BD70">
            <v>3.6118251928020566</v>
          </cell>
        </row>
        <row r="71">
          <cell r="B71" t="str">
            <v>2012Y</v>
          </cell>
          <cell r="BD71">
            <v>3.5109289617486339</v>
          </cell>
        </row>
        <row r="72">
          <cell r="B72" t="str">
            <v>2011Y</v>
          </cell>
          <cell r="BD72">
            <v>3.3223140495867769</v>
          </cell>
        </row>
        <row r="73">
          <cell r="B73" t="str">
            <v>2010Y</v>
          </cell>
          <cell r="BD73">
            <v>3.3036211699164344</v>
          </cell>
        </row>
      </sheetData>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ices_Calc"/>
      <sheetName val="Dividends"/>
    </sheetNames>
    <sheetDataSet>
      <sheetData sheetId="0"/>
      <sheetData sheetId="1"/>
      <sheetData sheetId="2">
        <row r="17">
          <cell r="A17">
            <v>0</v>
          </cell>
          <cell r="B17" t="str">
            <v>GAS</v>
          </cell>
          <cell r="C17">
            <v>0</v>
          </cell>
          <cell r="D17" t="str">
            <v>ATO</v>
          </cell>
          <cell r="E17">
            <v>0</v>
          </cell>
          <cell r="F17" t="str">
            <v>LG</v>
          </cell>
          <cell r="G17">
            <v>0</v>
          </cell>
          <cell r="H17" t="str">
            <v>NJR</v>
          </cell>
          <cell r="I17">
            <v>0</v>
          </cell>
          <cell r="J17" t="str">
            <v>NI</v>
          </cell>
          <cell r="K17">
            <v>0</v>
          </cell>
          <cell r="L17" t="str">
            <v>NWN</v>
          </cell>
          <cell r="M17">
            <v>0</v>
          </cell>
          <cell r="N17" t="str">
            <v>PNY</v>
          </cell>
          <cell r="O17">
            <v>0</v>
          </cell>
          <cell r="P17" t="str">
            <v>SRE</v>
          </cell>
          <cell r="Q17">
            <v>0</v>
          </cell>
          <cell r="R17" t="str">
            <v>SJI</v>
          </cell>
          <cell r="S17">
            <v>0</v>
          </cell>
          <cell r="T17" t="str">
            <v>SWX</v>
          </cell>
          <cell r="U17">
            <v>0</v>
          </cell>
          <cell r="V17" t="str">
            <v>UGI</v>
          </cell>
          <cell r="W17">
            <v>0</v>
          </cell>
          <cell r="X17" t="str">
            <v>VVC</v>
          </cell>
          <cell r="Y17">
            <v>0</v>
          </cell>
          <cell r="Z17" t="str">
            <v>WGL</v>
          </cell>
        </row>
        <row r="18">
          <cell r="A18" t="str">
            <v>Annualized Dividends</v>
          </cell>
          <cell r="B18">
            <v>0</v>
          </cell>
          <cell r="C18" t="str">
            <v>Annualized Dividends</v>
          </cell>
          <cell r="D18">
            <v>0</v>
          </cell>
          <cell r="E18" t="str">
            <v>Annualized Dividends</v>
          </cell>
          <cell r="F18">
            <v>0</v>
          </cell>
          <cell r="G18" t="str">
            <v>Annualized Dividends</v>
          </cell>
          <cell r="H18">
            <v>0</v>
          </cell>
          <cell r="I18" t="str">
            <v>Annualized Dividends</v>
          </cell>
          <cell r="J18">
            <v>0</v>
          </cell>
          <cell r="K18" t="str">
            <v>Annualized Dividends</v>
          </cell>
          <cell r="L18">
            <v>0</v>
          </cell>
          <cell r="M18" t="str">
            <v>Annualized Dividends</v>
          </cell>
          <cell r="N18">
            <v>0</v>
          </cell>
          <cell r="O18" t="str">
            <v>Annualized Dividends</v>
          </cell>
          <cell r="P18">
            <v>0</v>
          </cell>
          <cell r="Q18" t="str">
            <v>Annualized Dividends</v>
          </cell>
          <cell r="R18">
            <v>0</v>
          </cell>
          <cell r="S18" t="str">
            <v>Annualized Dividends</v>
          </cell>
          <cell r="T18">
            <v>0</v>
          </cell>
          <cell r="U18" t="str">
            <v>Annualized Dividends</v>
          </cell>
          <cell r="V18">
            <v>0</v>
          </cell>
          <cell r="W18" t="str">
            <v>Annualized Dividends</v>
          </cell>
          <cell r="X18">
            <v>0</v>
          </cell>
          <cell r="Y18" t="str">
            <v>Annualized Dividends</v>
          </cell>
          <cell r="Z18">
            <v>0</v>
          </cell>
        </row>
        <row r="19">
          <cell r="A19">
            <v>41395</v>
          </cell>
          <cell r="B19">
            <v>1.88</v>
          </cell>
          <cell r="C19">
            <v>41395</v>
          </cell>
          <cell r="D19">
            <v>1.4</v>
          </cell>
          <cell r="E19">
            <v>41395</v>
          </cell>
          <cell r="F19">
            <v>1.7</v>
          </cell>
          <cell r="G19">
            <v>41395</v>
          </cell>
          <cell r="H19">
            <v>1.6</v>
          </cell>
          <cell r="I19">
            <v>41395</v>
          </cell>
          <cell r="J19" t="e">
            <v>#N/A</v>
          </cell>
          <cell r="K19">
            <v>41395</v>
          </cell>
          <cell r="L19">
            <v>1.82</v>
          </cell>
          <cell r="M19">
            <v>41395</v>
          </cell>
          <cell r="N19">
            <v>1.24</v>
          </cell>
          <cell r="O19">
            <v>41395</v>
          </cell>
          <cell r="P19" t="e">
            <v>#N/A</v>
          </cell>
          <cell r="Q19">
            <v>41395</v>
          </cell>
          <cell r="R19">
            <v>1.77</v>
          </cell>
          <cell r="S19">
            <v>41395</v>
          </cell>
          <cell r="T19">
            <v>1.18</v>
          </cell>
          <cell r="U19">
            <v>41395</v>
          </cell>
          <cell r="V19" t="e">
            <v>#N/A</v>
          </cell>
          <cell r="W19">
            <v>41395</v>
          </cell>
          <cell r="X19" t="e">
            <v>#N/A</v>
          </cell>
          <cell r="Y19">
            <v>41395</v>
          </cell>
          <cell r="Z19">
            <v>1.68</v>
          </cell>
        </row>
        <row r="20">
          <cell r="A20">
            <v>41365</v>
          </cell>
          <cell r="B20">
            <v>1.88</v>
          </cell>
          <cell r="C20">
            <v>41365</v>
          </cell>
          <cell r="D20">
            <v>1.4</v>
          </cell>
          <cell r="E20">
            <v>41365</v>
          </cell>
          <cell r="F20">
            <v>1.7</v>
          </cell>
          <cell r="G20">
            <v>41365</v>
          </cell>
          <cell r="H20">
            <v>1.6</v>
          </cell>
          <cell r="I20">
            <v>41365</v>
          </cell>
          <cell r="J20" t="e">
            <v>#N/A</v>
          </cell>
          <cell r="K20">
            <v>41365</v>
          </cell>
          <cell r="L20">
            <v>1.82</v>
          </cell>
          <cell r="M20">
            <v>41365</v>
          </cell>
          <cell r="N20">
            <v>1.24</v>
          </cell>
          <cell r="O20">
            <v>41365</v>
          </cell>
          <cell r="P20" t="e">
            <v>#N/A</v>
          </cell>
          <cell r="Q20">
            <v>41365</v>
          </cell>
          <cell r="R20">
            <v>1.77</v>
          </cell>
          <cell r="S20">
            <v>41365</v>
          </cell>
          <cell r="T20">
            <v>1.18</v>
          </cell>
          <cell r="U20">
            <v>41365</v>
          </cell>
          <cell r="V20" t="e">
            <v>#N/A</v>
          </cell>
          <cell r="W20">
            <v>41365</v>
          </cell>
          <cell r="X20" t="e">
            <v>#N/A</v>
          </cell>
          <cell r="Y20">
            <v>41365</v>
          </cell>
          <cell r="Z20">
            <v>1.6</v>
          </cell>
        </row>
        <row r="21">
          <cell r="A21">
            <v>41334</v>
          </cell>
          <cell r="B21">
            <v>1.88</v>
          </cell>
          <cell r="C21">
            <v>41334</v>
          </cell>
          <cell r="D21">
            <v>1.4</v>
          </cell>
          <cell r="E21">
            <v>41334</v>
          </cell>
          <cell r="F21">
            <v>1.7</v>
          </cell>
          <cell r="G21">
            <v>41334</v>
          </cell>
          <cell r="H21">
            <v>1.6</v>
          </cell>
          <cell r="I21">
            <v>41334</v>
          </cell>
          <cell r="J21" t="e">
            <v>#N/A</v>
          </cell>
          <cell r="K21">
            <v>41334</v>
          </cell>
          <cell r="L21">
            <v>1.82</v>
          </cell>
          <cell r="M21">
            <v>41334</v>
          </cell>
          <cell r="N21">
            <v>1.2</v>
          </cell>
          <cell r="O21">
            <v>41334</v>
          </cell>
          <cell r="P21" t="e">
            <v>#N/A</v>
          </cell>
          <cell r="Q21">
            <v>41334</v>
          </cell>
          <cell r="R21">
            <v>1.77</v>
          </cell>
          <cell r="S21">
            <v>41334</v>
          </cell>
          <cell r="T21">
            <v>1.18</v>
          </cell>
          <cell r="U21">
            <v>41334</v>
          </cell>
          <cell r="V21" t="e">
            <v>#N/A</v>
          </cell>
          <cell r="W21">
            <v>41334</v>
          </cell>
          <cell r="X21" t="e">
            <v>#N/A</v>
          </cell>
          <cell r="Y21">
            <v>41334</v>
          </cell>
          <cell r="Z21">
            <v>1.6</v>
          </cell>
        </row>
        <row r="22">
          <cell r="A22">
            <v>41306</v>
          </cell>
          <cell r="B22">
            <v>1.84</v>
          </cell>
          <cell r="C22">
            <v>41306</v>
          </cell>
          <cell r="D22">
            <v>1.4</v>
          </cell>
          <cell r="E22">
            <v>41306</v>
          </cell>
          <cell r="F22">
            <v>1.7</v>
          </cell>
          <cell r="G22">
            <v>41306</v>
          </cell>
          <cell r="H22">
            <v>1.6</v>
          </cell>
          <cell r="I22">
            <v>41306</v>
          </cell>
          <cell r="J22" t="e">
            <v>#N/A</v>
          </cell>
          <cell r="K22">
            <v>41306</v>
          </cell>
          <cell r="L22">
            <v>1.82</v>
          </cell>
          <cell r="M22">
            <v>41306</v>
          </cell>
          <cell r="N22">
            <v>1.2</v>
          </cell>
          <cell r="O22">
            <v>41306</v>
          </cell>
          <cell r="P22" t="e">
            <v>#N/A</v>
          </cell>
          <cell r="Q22">
            <v>41306</v>
          </cell>
          <cell r="R22">
            <v>1.77</v>
          </cell>
          <cell r="S22">
            <v>41306</v>
          </cell>
          <cell r="T22">
            <v>1.18</v>
          </cell>
          <cell r="U22">
            <v>41306</v>
          </cell>
          <cell r="V22" t="e">
            <v>#N/A</v>
          </cell>
          <cell r="W22">
            <v>41306</v>
          </cell>
          <cell r="X22" t="e">
            <v>#N/A</v>
          </cell>
          <cell r="Y22">
            <v>41306</v>
          </cell>
          <cell r="Z22">
            <v>1.6</v>
          </cell>
        </row>
        <row r="23">
          <cell r="A23">
            <v>41275</v>
          </cell>
          <cell r="B23">
            <v>1.84</v>
          </cell>
          <cell r="C23">
            <v>41275</v>
          </cell>
          <cell r="D23">
            <v>1.4</v>
          </cell>
          <cell r="E23">
            <v>41275</v>
          </cell>
          <cell r="F23">
            <v>1.7</v>
          </cell>
          <cell r="G23">
            <v>41275</v>
          </cell>
          <cell r="H23">
            <v>1.6</v>
          </cell>
          <cell r="I23">
            <v>41275</v>
          </cell>
          <cell r="J23" t="e">
            <v>#N/A</v>
          </cell>
          <cell r="K23">
            <v>41275</v>
          </cell>
          <cell r="L23">
            <v>1.82</v>
          </cell>
          <cell r="M23">
            <v>41275</v>
          </cell>
          <cell r="N23">
            <v>1.2</v>
          </cell>
          <cell r="O23">
            <v>41275</v>
          </cell>
          <cell r="P23" t="e">
            <v>#N/A</v>
          </cell>
          <cell r="Q23">
            <v>41275</v>
          </cell>
          <cell r="R23">
            <v>1.77</v>
          </cell>
          <cell r="S23">
            <v>41275</v>
          </cell>
          <cell r="T23">
            <v>1.18</v>
          </cell>
          <cell r="U23">
            <v>41275</v>
          </cell>
          <cell r="V23" t="e">
            <v>#N/A</v>
          </cell>
          <cell r="W23">
            <v>41275</v>
          </cell>
          <cell r="X23" t="e">
            <v>#N/A</v>
          </cell>
          <cell r="Y23">
            <v>41275</v>
          </cell>
          <cell r="Z23">
            <v>1.6</v>
          </cell>
        </row>
        <row r="24">
          <cell r="A24">
            <v>41244</v>
          </cell>
          <cell r="B24">
            <v>1.84</v>
          </cell>
          <cell r="C24">
            <v>41244</v>
          </cell>
          <cell r="D24">
            <v>1.4</v>
          </cell>
          <cell r="E24">
            <v>41244</v>
          </cell>
          <cell r="F24">
            <v>1.66</v>
          </cell>
          <cell r="G24">
            <v>41244</v>
          </cell>
          <cell r="H24">
            <v>1.6</v>
          </cell>
          <cell r="I24">
            <v>41244</v>
          </cell>
          <cell r="J24" t="e">
            <v>#N/A</v>
          </cell>
          <cell r="K24">
            <v>41244</v>
          </cell>
          <cell r="L24">
            <v>1.82</v>
          </cell>
          <cell r="M24">
            <v>41244</v>
          </cell>
          <cell r="N24">
            <v>1.2</v>
          </cell>
          <cell r="O24">
            <v>41244</v>
          </cell>
          <cell r="P24" t="e">
            <v>#N/A</v>
          </cell>
          <cell r="Q24">
            <v>41244</v>
          </cell>
          <cell r="R24">
            <v>1.61</v>
          </cell>
          <cell r="S24">
            <v>41244</v>
          </cell>
          <cell r="T24">
            <v>1.18</v>
          </cell>
          <cell r="U24">
            <v>41244</v>
          </cell>
          <cell r="V24" t="e">
            <v>#N/A</v>
          </cell>
          <cell r="W24">
            <v>41244</v>
          </cell>
          <cell r="X24" t="e">
            <v>#N/A</v>
          </cell>
          <cell r="Y24">
            <v>41244</v>
          </cell>
          <cell r="Z24">
            <v>1.6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ing"/>
      <sheetName val="SNL_Coal"/>
      <sheetName val="SNL_Gen"/>
      <sheetName val="Business Segment"/>
      <sheetName val="FERC Form 1_2 Data"/>
      <sheetName val="FERC Form 1_Net Plant"/>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ing"/>
      <sheetName val="SNL_Coal"/>
      <sheetName val="SNL_Gen"/>
      <sheetName val="Business Segment"/>
      <sheetName val="FERC Form 1_2 Data"/>
      <sheetName val="FERC Form 1_Net Plant"/>
    </sheetNames>
    <sheetDataSet>
      <sheetData sheetId="0">
        <row r="3">
          <cell r="G3">
            <v>2012</v>
          </cell>
        </row>
      </sheetData>
      <sheetData sheetId="1">
        <row r="6">
          <cell r="D6" t="str">
            <v>Sunray Joint Venture Solar LLC</v>
          </cell>
          <cell r="E6" t="str">
            <v>Solar</v>
          </cell>
          <cell r="G6" t="str">
            <v>NA</v>
          </cell>
          <cell r="H6" t="str">
            <v>Merchant Unregulated</v>
          </cell>
        </row>
        <row r="7">
          <cell r="D7" t="str">
            <v>Los Angeles City of</v>
          </cell>
          <cell r="E7" t="str">
            <v>Solar</v>
          </cell>
          <cell r="G7" t="str">
            <v>NA</v>
          </cell>
          <cell r="H7" t="str">
            <v>Merchant Unregulated</v>
          </cell>
        </row>
        <row r="8">
          <cell r="D8" t="str">
            <v>Avidan Energy Solutions</v>
          </cell>
          <cell r="E8" t="str">
            <v>Solar</v>
          </cell>
          <cell r="G8" t="str">
            <v>NA</v>
          </cell>
          <cell r="H8" t="str">
            <v>Merchant Unregulated</v>
          </cell>
        </row>
        <row r="9">
          <cell r="D9" t="str">
            <v>Rochelle Municipal Utilities</v>
          </cell>
          <cell r="E9" t="str">
            <v>Gas</v>
          </cell>
          <cell r="G9" t="str">
            <v>NA</v>
          </cell>
          <cell r="H9" t="str">
            <v>Regulated</v>
          </cell>
        </row>
        <row r="10">
          <cell r="D10" t="str">
            <v>191 Peachtree Associates</v>
          </cell>
          <cell r="E10" t="str">
            <v>Oil</v>
          </cell>
          <cell r="G10" t="str">
            <v>NA</v>
          </cell>
          <cell r="H10" t="str">
            <v>Merchant Unregulated</v>
          </cell>
        </row>
        <row r="11">
          <cell r="D11" t="str">
            <v>Ohio Air National Guard</v>
          </cell>
          <cell r="E11" t="str">
            <v>Solar</v>
          </cell>
          <cell r="G11" t="str">
            <v>NA</v>
          </cell>
          <cell r="H11" t="str">
            <v>Merchant Unregulated</v>
          </cell>
        </row>
        <row r="12">
          <cell r="D12" t="str">
            <v>ArcLight Capital Holdings, LLC</v>
          </cell>
          <cell r="E12" t="str">
            <v>Wind</v>
          </cell>
          <cell r="G12" t="str">
            <v>NA</v>
          </cell>
          <cell r="H12" t="str">
            <v>Merchant Unregulated</v>
          </cell>
        </row>
        <row r="13">
          <cell r="D13" t="str">
            <v>Global Infrastructure Management, LLC</v>
          </cell>
          <cell r="E13" t="str">
            <v>Wind</v>
          </cell>
          <cell r="G13" t="str">
            <v>NA</v>
          </cell>
          <cell r="H13" t="str">
            <v>Merchant Unregulated</v>
          </cell>
        </row>
        <row r="14">
          <cell r="D14" t="str">
            <v>Truckee-Carson Irrigation District</v>
          </cell>
          <cell r="E14" t="str">
            <v>Water</v>
          </cell>
          <cell r="G14" t="str">
            <v>NA</v>
          </cell>
          <cell r="H14" t="str">
            <v>Regulated</v>
          </cell>
        </row>
        <row r="15">
          <cell r="D15" t="str">
            <v>Wildwood Associates</v>
          </cell>
          <cell r="E15" t="str">
            <v>Oil</v>
          </cell>
          <cell r="G15" t="str">
            <v>NA</v>
          </cell>
          <cell r="H15" t="str">
            <v>Merchant Unregulated</v>
          </cell>
        </row>
        <row r="16">
          <cell r="D16" t="str">
            <v>AES Corporation</v>
          </cell>
          <cell r="E16" t="str">
            <v>Wind</v>
          </cell>
          <cell r="G16" t="str">
            <v>NA</v>
          </cell>
          <cell r="H16" t="str">
            <v>Merchant Unregulated</v>
          </cell>
        </row>
        <row r="17">
          <cell r="D17" t="str">
            <v>AES Corporation</v>
          </cell>
          <cell r="E17" t="str">
            <v>Wind</v>
          </cell>
          <cell r="G17" t="str">
            <v>NA</v>
          </cell>
          <cell r="H17" t="str">
            <v>Merchant Unregulated</v>
          </cell>
        </row>
        <row r="18">
          <cell r="D18" t="str">
            <v>Minnesota Mining &amp; Manufacturing Co</v>
          </cell>
          <cell r="E18" t="str">
            <v>Gas</v>
          </cell>
          <cell r="G18" t="str">
            <v>NA</v>
          </cell>
          <cell r="H18" t="str">
            <v>Merchant Unregulated</v>
          </cell>
        </row>
        <row r="19">
          <cell r="D19" t="str">
            <v>Minnesota Mining &amp; Manufacturing Co</v>
          </cell>
          <cell r="E19" t="str">
            <v>Gas</v>
          </cell>
          <cell r="G19" t="str">
            <v>NA</v>
          </cell>
          <cell r="H19" t="str">
            <v>Merchant Unregulated</v>
          </cell>
        </row>
        <row r="20">
          <cell r="D20" t="str">
            <v>Sunray Joint Venture Solar LLC</v>
          </cell>
          <cell r="E20" t="str">
            <v>Solar</v>
          </cell>
          <cell r="G20" t="str">
            <v>NA</v>
          </cell>
          <cell r="H20" t="str">
            <v>Merchant Unregulated</v>
          </cell>
        </row>
        <row r="21">
          <cell r="D21" t="str">
            <v>Holland City of</v>
          </cell>
          <cell r="E21" t="str">
            <v>Gas</v>
          </cell>
          <cell r="G21" t="str">
            <v>NA</v>
          </cell>
          <cell r="H21" t="str">
            <v>Regulated</v>
          </cell>
        </row>
        <row r="22">
          <cell r="D22" t="str">
            <v>500 Virginia Solar, LP</v>
          </cell>
          <cell r="E22" t="str">
            <v>Solar</v>
          </cell>
          <cell r="G22" t="str">
            <v>NA</v>
          </cell>
          <cell r="H22" t="str">
            <v>Merchant Unregulated</v>
          </cell>
        </row>
        <row r="23">
          <cell r="D23" t="str">
            <v>New York Power Authority</v>
          </cell>
          <cell r="E23" t="str">
            <v>Gas</v>
          </cell>
          <cell r="G23">
            <v>3087324</v>
          </cell>
          <cell r="H23" t="str">
            <v>Merchant Unregulated</v>
          </cell>
        </row>
        <row r="24">
          <cell r="D24" t="str">
            <v>Consolidated Edison, Inc.</v>
          </cell>
          <cell r="E24" t="str">
            <v>Oil</v>
          </cell>
          <cell r="G24">
            <v>630</v>
          </cell>
          <cell r="H24" t="str">
            <v>Regulated</v>
          </cell>
        </row>
        <row r="25">
          <cell r="D25" t="str">
            <v>Sybac Solar LLC</v>
          </cell>
          <cell r="E25" t="str">
            <v>Solar</v>
          </cell>
          <cell r="G25" t="str">
            <v>NA</v>
          </cell>
          <cell r="H25" t="str">
            <v>Merchant Unregulated</v>
          </cell>
        </row>
        <row r="26">
          <cell r="D26" t="str">
            <v>Consolidated Edison, Inc.</v>
          </cell>
          <cell r="E26" t="str">
            <v>Oil</v>
          </cell>
          <cell r="G26">
            <v>928</v>
          </cell>
          <cell r="H26" t="str">
            <v>Regulated</v>
          </cell>
        </row>
        <row r="27">
          <cell r="D27" t="str">
            <v>Hartz Mountain Industries, Inc.</v>
          </cell>
          <cell r="E27" t="str">
            <v>Solar</v>
          </cell>
          <cell r="G27" t="str">
            <v>NA</v>
          </cell>
          <cell r="H27" t="str">
            <v>Merchant Unregulated</v>
          </cell>
        </row>
        <row r="28">
          <cell r="D28" t="str">
            <v>Los Angeles Department of Water and Power</v>
          </cell>
          <cell r="E28" t="str">
            <v>Solar</v>
          </cell>
          <cell r="G28" t="str">
            <v>NA</v>
          </cell>
          <cell r="H28" t="str">
            <v>Regulated</v>
          </cell>
        </row>
        <row r="29">
          <cell r="D29" t="str">
            <v>Duke Energy Corporation</v>
          </cell>
          <cell r="E29" t="str">
            <v>Water</v>
          </cell>
          <cell r="G29">
            <v>49577</v>
          </cell>
          <cell r="H29" t="str">
            <v>Regulated</v>
          </cell>
        </row>
        <row r="30">
          <cell r="D30" t="str">
            <v>Vectren Corporation</v>
          </cell>
          <cell r="E30" t="str">
            <v>Coal</v>
          </cell>
          <cell r="G30">
            <v>2335179</v>
          </cell>
          <cell r="H30" t="str">
            <v>Regulated</v>
          </cell>
        </row>
        <row r="31">
          <cell r="D31" t="str">
            <v>Vectren Corporation</v>
          </cell>
          <cell r="E31" t="str">
            <v>Gas</v>
          </cell>
          <cell r="G31">
            <v>34686</v>
          </cell>
          <cell r="H31" t="str">
            <v>Regulated</v>
          </cell>
        </row>
        <row r="32">
          <cell r="D32" t="str">
            <v>A B Energy, Inc.</v>
          </cell>
          <cell r="E32" t="str">
            <v>Wind</v>
          </cell>
          <cell r="G32" t="str">
            <v>NA</v>
          </cell>
          <cell r="H32" t="str">
            <v>Merchant Unregulated</v>
          </cell>
        </row>
        <row r="33">
          <cell r="D33" t="str">
            <v>PG&amp;E Corporation</v>
          </cell>
          <cell r="E33" t="str">
            <v>Water</v>
          </cell>
          <cell r="G33">
            <v>35787</v>
          </cell>
          <cell r="H33" t="str">
            <v>Regulated</v>
          </cell>
        </row>
        <row r="34">
          <cell r="D34" t="str">
            <v>Connecticut Municipal Electric Energy Cooperative</v>
          </cell>
          <cell r="E34" t="str">
            <v>Gas</v>
          </cell>
          <cell r="G34">
            <v>6608</v>
          </cell>
          <cell r="H34" t="str">
            <v>Regulated</v>
          </cell>
        </row>
        <row r="35">
          <cell r="D35" t="str">
            <v>Berkshire Hathaway Inc.</v>
          </cell>
          <cell r="E35" t="str">
            <v>Geothermal</v>
          </cell>
          <cell r="G35" t="str">
            <v>NA</v>
          </cell>
          <cell r="H35" t="str">
            <v>Merchant Unregulated</v>
          </cell>
        </row>
        <row r="36">
          <cell r="D36" t="str">
            <v>MidAmerican Energy Holdings Company</v>
          </cell>
          <cell r="E36" t="str">
            <v>Geothermal</v>
          </cell>
          <cell r="G36" t="str">
            <v>NA</v>
          </cell>
          <cell r="H36" t="str">
            <v>Merchant Unregulated</v>
          </cell>
        </row>
        <row r="37">
          <cell r="D37" t="str">
            <v>TransAlta Corporation</v>
          </cell>
          <cell r="E37" t="str">
            <v>Geothermal</v>
          </cell>
          <cell r="G37" t="str">
            <v>NA</v>
          </cell>
          <cell r="H37" t="str">
            <v>Merchant Unregulated</v>
          </cell>
        </row>
        <row r="38">
          <cell r="D38" t="str">
            <v>University of Illinois</v>
          </cell>
          <cell r="E38" t="str">
            <v>Coal</v>
          </cell>
          <cell r="G38">
            <v>65057</v>
          </cell>
          <cell r="H38" t="str">
            <v>Merchant Unregulated</v>
          </cell>
        </row>
        <row r="39">
          <cell r="D39" t="str">
            <v>University of Illinois</v>
          </cell>
          <cell r="E39" t="str">
            <v>Gas</v>
          </cell>
          <cell r="G39">
            <v>193031</v>
          </cell>
          <cell r="H39" t="str">
            <v>Merchant Unregulated</v>
          </cell>
        </row>
        <row r="40">
          <cell r="D40" t="str">
            <v>Guadalupe Blanco River Authority</v>
          </cell>
          <cell r="E40" t="str">
            <v>Water</v>
          </cell>
          <cell r="G40" t="str">
            <v>NA</v>
          </cell>
          <cell r="H40" t="str">
            <v>Merchant Unregulated</v>
          </cell>
        </row>
        <row r="41">
          <cell r="D41" t="str">
            <v>Drummond Company, Inc.</v>
          </cell>
          <cell r="E41" t="str">
            <v>Other Nonrenewable</v>
          </cell>
          <cell r="G41" t="str">
            <v>NA</v>
          </cell>
          <cell r="H41" t="str">
            <v>Merchant Unregulated</v>
          </cell>
        </row>
        <row r="42">
          <cell r="D42" t="str">
            <v>NorthWestern Corporation</v>
          </cell>
          <cell r="E42" t="str">
            <v>Oil</v>
          </cell>
          <cell r="G42">
            <v>242</v>
          </cell>
          <cell r="H42" t="str">
            <v>Regulated</v>
          </cell>
        </row>
        <row r="43">
          <cell r="D43" t="str">
            <v>NorthWestern Corporation</v>
          </cell>
          <cell r="E43" t="str">
            <v>Gas</v>
          </cell>
          <cell r="G43" t="str">
            <v>NA</v>
          </cell>
          <cell r="H43" t="str">
            <v>Regulated</v>
          </cell>
        </row>
        <row r="44">
          <cell r="D44" t="str">
            <v>Westar Energy, Inc.</v>
          </cell>
          <cell r="E44" t="str">
            <v>Gas</v>
          </cell>
          <cell r="G44">
            <v>845</v>
          </cell>
          <cell r="H44" t="str">
            <v>Regulated</v>
          </cell>
        </row>
        <row r="45">
          <cell r="D45" t="str">
            <v>Los Alamos County</v>
          </cell>
          <cell r="E45" t="str">
            <v>Water</v>
          </cell>
          <cell r="G45" t="str">
            <v>NA</v>
          </cell>
          <cell r="H45" t="str">
            <v>Regulated</v>
          </cell>
        </row>
        <row r="46">
          <cell r="D46" t="str">
            <v>Cleco Corporation</v>
          </cell>
          <cell r="E46" t="str">
            <v>Gas</v>
          </cell>
          <cell r="G46">
            <v>2392753</v>
          </cell>
          <cell r="H46" t="str">
            <v>Regulated</v>
          </cell>
        </row>
        <row r="47">
          <cell r="D47" t="str">
            <v>Entergy Corporation</v>
          </cell>
          <cell r="E47" t="str">
            <v>Gas</v>
          </cell>
          <cell r="G47">
            <v>2392753</v>
          </cell>
          <cell r="H47" t="str">
            <v>Regulated</v>
          </cell>
        </row>
        <row r="48">
          <cell r="D48" t="str">
            <v>DCO Energy LLC</v>
          </cell>
          <cell r="E48" t="str">
            <v>Coal</v>
          </cell>
          <cell r="G48" t="str">
            <v>NA</v>
          </cell>
          <cell r="H48" t="str">
            <v>Merchant Unregulated</v>
          </cell>
        </row>
        <row r="49">
          <cell r="D49" t="str">
            <v>UBS AG</v>
          </cell>
          <cell r="E49" t="str">
            <v>Coal</v>
          </cell>
          <cell r="G49" t="str">
            <v>NA</v>
          </cell>
          <cell r="H49" t="str">
            <v>Merchant Unregulated</v>
          </cell>
        </row>
        <row r="50">
          <cell r="D50" t="str">
            <v>Ontario Teachers' Pension Plan Board</v>
          </cell>
          <cell r="E50" t="str">
            <v>Coal</v>
          </cell>
          <cell r="G50" t="str">
            <v>NA</v>
          </cell>
          <cell r="H50" t="str">
            <v>Merchant Unregulated</v>
          </cell>
        </row>
        <row r="51">
          <cell r="D51" t="str">
            <v>ArcLight Capital Partners LLC</v>
          </cell>
          <cell r="E51" t="str">
            <v>Coal</v>
          </cell>
          <cell r="G51" t="str">
            <v>NA</v>
          </cell>
          <cell r="H51" t="str">
            <v>Merchant Unregulated</v>
          </cell>
        </row>
        <row r="52">
          <cell r="D52" t="str">
            <v>American Crystal Sugar Company</v>
          </cell>
          <cell r="E52" t="str">
            <v>Coal</v>
          </cell>
          <cell r="G52" t="str">
            <v>NA</v>
          </cell>
          <cell r="H52" t="str">
            <v>Merchant Unregulated</v>
          </cell>
        </row>
        <row r="53">
          <cell r="D53" t="str">
            <v>American Crystal Sugar Company</v>
          </cell>
          <cell r="E53" t="str">
            <v>Coal</v>
          </cell>
          <cell r="G53" t="str">
            <v>NA</v>
          </cell>
          <cell r="H53" t="str">
            <v>Merchant Unregulated</v>
          </cell>
        </row>
        <row r="54">
          <cell r="D54" t="str">
            <v>American Crystal Sugar Company</v>
          </cell>
          <cell r="E54" t="str">
            <v>Coal</v>
          </cell>
          <cell r="G54" t="str">
            <v>NA</v>
          </cell>
          <cell r="H54" t="str">
            <v>Merchant Unregulated</v>
          </cell>
        </row>
        <row r="55">
          <cell r="D55" t="str">
            <v>American Crystal Sugar Company</v>
          </cell>
          <cell r="E55" t="str">
            <v>Coal</v>
          </cell>
          <cell r="G55" t="str">
            <v>NA</v>
          </cell>
          <cell r="H55" t="str">
            <v>Merchant Unregulated</v>
          </cell>
        </row>
        <row r="56">
          <cell r="D56" t="str">
            <v>American Crystal Sugar Company</v>
          </cell>
          <cell r="E56" t="str">
            <v>Coal</v>
          </cell>
          <cell r="G56" t="str">
            <v>NA</v>
          </cell>
          <cell r="H56" t="str">
            <v>Merchant Unregulated</v>
          </cell>
        </row>
        <row r="57">
          <cell r="D57" t="str">
            <v>South Jersey Industries, Inc.</v>
          </cell>
          <cell r="E57" t="str">
            <v>Biomass</v>
          </cell>
          <cell r="G57" t="str">
            <v>NA</v>
          </cell>
          <cell r="H57" t="str">
            <v>Merchant Unregulated</v>
          </cell>
        </row>
        <row r="58">
          <cell r="D58" t="str">
            <v>DCO Energy LLC</v>
          </cell>
          <cell r="E58" t="str">
            <v>Biomass</v>
          </cell>
          <cell r="G58" t="str">
            <v>NA</v>
          </cell>
          <cell r="H58" t="str">
            <v>Merchant Unregulated</v>
          </cell>
        </row>
        <row r="59">
          <cell r="D59" t="str">
            <v>U.S. Bancorp</v>
          </cell>
          <cell r="E59" t="str">
            <v>Solar</v>
          </cell>
          <cell r="G59" t="str">
            <v>NA</v>
          </cell>
          <cell r="H59" t="str">
            <v>Merchant Unregulated</v>
          </cell>
        </row>
        <row r="60">
          <cell r="D60" t="str">
            <v>Green Lake Capital, LLC</v>
          </cell>
          <cell r="E60" t="str">
            <v>Solar</v>
          </cell>
          <cell r="G60" t="str">
            <v>NA</v>
          </cell>
          <cell r="H60" t="str">
            <v>Merchant Unregulated</v>
          </cell>
        </row>
        <row r="61">
          <cell r="D61" t="str">
            <v>U.S. Bancorp</v>
          </cell>
          <cell r="E61" t="str">
            <v>Solar</v>
          </cell>
          <cell r="G61" t="str">
            <v>NA</v>
          </cell>
          <cell r="H61" t="str">
            <v>Merchant Unregulated</v>
          </cell>
        </row>
        <row r="62">
          <cell r="D62" t="str">
            <v>Green Lake Capital, LLC</v>
          </cell>
          <cell r="E62" t="str">
            <v>Solar</v>
          </cell>
          <cell r="G62" t="str">
            <v>NA</v>
          </cell>
          <cell r="H62" t="str">
            <v>Merchant Unregulated</v>
          </cell>
        </row>
        <row r="63">
          <cell r="D63" t="str">
            <v>ADA Carbon Solutions</v>
          </cell>
          <cell r="E63" t="str">
            <v>Other Nonrenewable</v>
          </cell>
          <cell r="G63" t="str">
            <v>NA</v>
          </cell>
          <cell r="H63" t="str">
            <v>Merchant Unregulated</v>
          </cell>
        </row>
        <row r="64">
          <cell r="D64" t="str">
            <v>Olympus Holdings, LLC</v>
          </cell>
          <cell r="E64" t="str">
            <v>Gas</v>
          </cell>
          <cell r="G64" t="str">
            <v>NA</v>
          </cell>
          <cell r="H64" t="str">
            <v>Merchant Unregulated</v>
          </cell>
        </row>
        <row r="65">
          <cell r="D65" t="str">
            <v>Private investor-Ada Cogeneration Facility</v>
          </cell>
          <cell r="E65" t="str">
            <v>Gas</v>
          </cell>
          <cell r="G65" t="str">
            <v>NA</v>
          </cell>
          <cell r="H65" t="str">
            <v>Merchant Unregulated</v>
          </cell>
        </row>
        <row r="66">
          <cell r="D66" t="str">
            <v>EIF Management, LLC</v>
          </cell>
          <cell r="E66" t="str">
            <v>Water</v>
          </cell>
          <cell r="G66" t="str">
            <v>NA</v>
          </cell>
          <cell r="H66" t="str">
            <v>Merchant Unregulated</v>
          </cell>
        </row>
        <row r="67">
          <cell r="D67" t="str">
            <v>Berkshire Hathaway Inc.</v>
          </cell>
          <cell r="E67" t="str">
            <v>Wind</v>
          </cell>
          <cell r="G67">
            <v>483914</v>
          </cell>
          <cell r="H67" t="str">
            <v>Regulated</v>
          </cell>
        </row>
        <row r="68">
          <cell r="D68" t="str">
            <v>MidAmerican Energy Holdings Company</v>
          </cell>
          <cell r="E68" t="str">
            <v>Wind</v>
          </cell>
          <cell r="G68">
            <v>54967</v>
          </cell>
          <cell r="H68" t="str">
            <v>Regulated</v>
          </cell>
        </row>
        <row r="69">
          <cell r="D69" t="str">
            <v>Emera Incorporated</v>
          </cell>
          <cell r="E69" t="str">
            <v>Water</v>
          </cell>
          <cell r="G69" t="str">
            <v>NA</v>
          </cell>
          <cell r="H69" t="str">
            <v>Merchant Unregulated</v>
          </cell>
        </row>
        <row r="70">
          <cell r="D70" t="str">
            <v>Algonquin Power &amp; Utilities Corp.</v>
          </cell>
          <cell r="E70" t="str">
            <v>Water</v>
          </cell>
          <cell r="G70" t="str">
            <v>NA</v>
          </cell>
          <cell r="H70" t="str">
            <v>Merchant Unregulated</v>
          </cell>
        </row>
        <row r="71">
          <cell r="D71" t="str">
            <v>Garwin McNeilus</v>
          </cell>
          <cell r="E71" t="str">
            <v>Wind</v>
          </cell>
          <cell r="G71" t="str">
            <v>NA</v>
          </cell>
          <cell r="H71" t="str">
            <v>Merchant Unregulated</v>
          </cell>
        </row>
        <row r="72">
          <cell r="D72" t="str">
            <v>Adams Wind Generations, LLC</v>
          </cell>
          <cell r="E72" t="str">
            <v>Wind</v>
          </cell>
          <cell r="G72" t="str">
            <v>NA</v>
          </cell>
          <cell r="H72" t="str">
            <v>Merchant Unregulated</v>
          </cell>
        </row>
        <row r="73">
          <cell r="D73" t="str">
            <v>Los Angeles Department of Water and Power</v>
          </cell>
          <cell r="E73" t="str">
            <v>Solar</v>
          </cell>
          <cell r="G73" t="str">
            <v>NA</v>
          </cell>
          <cell r="H73" t="str">
            <v>Regulated</v>
          </cell>
        </row>
        <row r="74">
          <cell r="D74" t="str">
            <v>Industrial Development Agency of WS/WR Counties</v>
          </cell>
          <cell r="E74" t="str">
            <v>Biomass</v>
          </cell>
          <cell r="G74" t="str">
            <v>NA</v>
          </cell>
          <cell r="H74" t="str">
            <v>Merchant Unregulated</v>
          </cell>
        </row>
        <row r="75">
          <cell r="D75" t="str">
            <v>Adobe Systems Incorporated</v>
          </cell>
          <cell r="E75" t="str">
            <v>Gas</v>
          </cell>
          <cell r="G75" t="str">
            <v>NA</v>
          </cell>
          <cell r="H75" t="str">
            <v>Merchant Unregulated</v>
          </cell>
        </row>
        <row r="76">
          <cell r="D76" t="str">
            <v>Adrian Public Utilities Comm</v>
          </cell>
          <cell r="E76" t="str">
            <v>Oil</v>
          </cell>
          <cell r="G76" t="str">
            <v>NA</v>
          </cell>
          <cell r="H76" t="str">
            <v>Regulated</v>
          </cell>
        </row>
        <row r="77">
          <cell r="D77" t="str">
            <v>EIF Management, LLC</v>
          </cell>
          <cell r="E77" t="str">
            <v>Biomass</v>
          </cell>
          <cell r="G77" t="str">
            <v>NA</v>
          </cell>
          <cell r="H77" t="str">
            <v>Merchant Unregulated</v>
          </cell>
        </row>
        <row r="78">
          <cell r="D78" t="str">
            <v>DTE Energy Company</v>
          </cell>
          <cell r="E78" t="str">
            <v>Biomass</v>
          </cell>
          <cell r="G78" t="str">
            <v>NA</v>
          </cell>
          <cell r="H78" t="str">
            <v>Merchant Unregulated</v>
          </cell>
        </row>
        <row r="79">
          <cell r="D79" t="str">
            <v>FirstEnergy Corp.</v>
          </cell>
          <cell r="E79" t="str">
            <v>Gas</v>
          </cell>
          <cell r="G79" t="str">
            <v>NA</v>
          </cell>
          <cell r="H79" t="str">
            <v>Merchant Unregulated</v>
          </cell>
        </row>
        <row r="80">
          <cell r="D80" t="str">
            <v>Aeolus Wind LLC</v>
          </cell>
          <cell r="E80" t="str">
            <v>Wind</v>
          </cell>
          <cell r="G80" t="str">
            <v>NA</v>
          </cell>
          <cell r="H80" t="str">
            <v>Merchant Unregulated</v>
          </cell>
        </row>
        <row r="81">
          <cell r="D81" t="str">
            <v>Alaska Environmental Power</v>
          </cell>
          <cell r="E81" t="str">
            <v>Wind</v>
          </cell>
          <cell r="G81" t="str">
            <v>NA</v>
          </cell>
          <cell r="H81" t="str">
            <v>Merchant Unregulated</v>
          </cell>
        </row>
        <row r="82">
          <cell r="D82" t="str">
            <v>Royal Dutch Shell plc</v>
          </cell>
          <cell r="E82" t="str">
            <v>Gas</v>
          </cell>
          <cell r="G82" t="str">
            <v>NA</v>
          </cell>
          <cell r="H82" t="str">
            <v>Merchant Unregulated</v>
          </cell>
        </row>
        <row r="83">
          <cell r="D83" t="str">
            <v>Exxon Mobil Corporation</v>
          </cell>
          <cell r="E83" t="str">
            <v>Gas</v>
          </cell>
          <cell r="G83" t="str">
            <v>NA</v>
          </cell>
          <cell r="H83" t="str">
            <v>Merchant Unregulated</v>
          </cell>
        </row>
        <row r="84">
          <cell r="D84" t="str">
            <v>LDK Solar Co., Ltd.</v>
          </cell>
          <cell r="E84" t="str">
            <v>Solar</v>
          </cell>
          <cell r="G84" t="str">
            <v>NA</v>
          </cell>
          <cell r="H84" t="str">
            <v>Merchant Unregulated</v>
          </cell>
        </row>
        <row r="85">
          <cell r="D85" t="str">
            <v>LDK Solar Co., Ltd.</v>
          </cell>
          <cell r="E85" t="str">
            <v>Solar</v>
          </cell>
          <cell r="G85" t="str">
            <v>NA</v>
          </cell>
          <cell r="H85" t="str">
            <v>Merchant Unregulated</v>
          </cell>
        </row>
        <row r="86">
          <cell r="D86" t="str">
            <v>Solar Tax Partners 1, LLC</v>
          </cell>
          <cell r="E86" t="str">
            <v>Solar</v>
          </cell>
          <cell r="G86" t="str">
            <v>NA</v>
          </cell>
          <cell r="H86" t="str">
            <v>Merchant Unregulated</v>
          </cell>
        </row>
        <row r="87">
          <cell r="D87" t="str">
            <v>Aeroturbine Energy Corporation</v>
          </cell>
          <cell r="E87" t="str">
            <v>Wind</v>
          </cell>
          <cell r="G87" t="str">
            <v>NA</v>
          </cell>
          <cell r="H87" t="str">
            <v>Merchant Unregulated</v>
          </cell>
        </row>
        <row r="88">
          <cell r="D88" t="str">
            <v>AES Corporation</v>
          </cell>
          <cell r="E88" t="str">
            <v>Coal</v>
          </cell>
          <cell r="G88">
            <v>1502308</v>
          </cell>
          <cell r="H88" t="str">
            <v>Merchant Unregulated</v>
          </cell>
        </row>
        <row r="89">
          <cell r="D89" t="str">
            <v>AES Corporation</v>
          </cell>
          <cell r="E89" t="str">
            <v>Other Nonrenewable</v>
          </cell>
          <cell r="G89" t="str">
            <v>NA</v>
          </cell>
          <cell r="H89" t="str">
            <v>Merchant Unregulated</v>
          </cell>
        </row>
        <row r="90">
          <cell r="D90" t="str">
            <v>Total S.A.</v>
          </cell>
          <cell r="E90" t="str">
            <v>Solar</v>
          </cell>
          <cell r="G90" t="str">
            <v>NA</v>
          </cell>
          <cell r="H90" t="str">
            <v>Merchant Unregulated</v>
          </cell>
        </row>
        <row r="91">
          <cell r="D91" t="str">
            <v>SunPower Corporation</v>
          </cell>
          <cell r="E91" t="str">
            <v>Solar</v>
          </cell>
          <cell r="G91" t="str">
            <v>NA</v>
          </cell>
          <cell r="H91" t="str">
            <v>Merchant Unregulated</v>
          </cell>
        </row>
        <row r="92">
          <cell r="D92" t="str">
            <v>PNM Resources, Inc.</v>
          </cell>
          <cell r="E92" t="str">
            <v>Gas</v>
          </cell>
          <cell r="G92">
            <v>474338</v>
          </cell>
          <cell r="H92" t="str">
            <v>Regulated</v>
          </cell>
        </row>
        <row r="93">
          <cell r="D93" t="str">
            <v>Ag Land Energy, LLC</v>
          </cell>
          <cell r="E93" t="str">
            <v>Wind</v>
          </cell>
          <cell r="G93" t="str">
            <v>NA</v>
          </cell>
          <cell r="H93" t="str">
            <v>Merchant Unregulated</v>
          </cell>
        </row>
        <row r="94">
          <cell r="D94" t="str">
            <v>Ag Processing, Inc.</v>
          </cell>
          <cell r="E94" t="str">
            <v>Coal</v>
          </cell>
          <cell r="G94" t="str">
            <v>NA</v>
          </cell>
          <cell r="H94" t="str">
            <v>Merchant Unregulated</v>
          </cell>
        </row>
        <row r="95">
          <cell r="D95" t="str">
            <v>Navitas Energy, Inc.</v>
          </cell>
          <cell r="E95" t="str">
            <v>Wind</v>
          </cell>
          <cell r="G95" t="str">
            <v>NA</v>
          </cell>
          <cell r="H95" t="str">
            <v>Merchant Unregulated</v>
          </cell>
        </row>
        <row r="96">
          <cell r="D96" t="str">
            <v>Gamesa Corporacion Tecnologica S.A.</v>
          </cell>
          <cell r="E96" t="str">
            <v>Wind</v>
          </cell>
          <cell r="G96" t="str">
            <v>NA</v>
          </cell>
          <cell r="H96" t="str">
            <v>Merchant Unregulated</v>
          </cell>
        </row>
        <row r="97">
          <cell r="D97" t="str">
            <v>Enel S.p.A.</v>
          </cell>
          <cell r="E97" t="str">
            <v>Wind</v>
          </cell>
          <cell r="G97" t="str">
            <v>NA</v>
          </cell>
          <cell r="H97" t="str">
            <v>Merchant Unregulated</v>
          </cell>
        </row>
        <row r="98">
          <cell r="D98" t="str">
            <v>Rivermoor Energy</v>
          </cell>
          <cell r="E98" t="str">
            <v>Solar</v>
          </cell>
          <cell r="G98" t="str">
            <v>NA</v>
          </cell>
          <cell r="H98" t="str">
            <v>Merchant Unregulated</v>
          </cell>
        </row>
        <row r="99">
          <cell r="D99" t="str">
            <v>Citizens Energy Corporation</v>
          </cell>
          <cell r="E99" t="str">
            <v>Solar</v>
          </cell>
          <cell r="G99" t="str">
            <v>NA</v>
          </cell>
          <cell r="H99" t="str">
            <v>Merchant Unregulated</v>
          </cell>
        </row>
        <row r="100">
          <cell r="D100" t="str">
            <v>Granite Construction Incorporated</v>
          </cell>
          <cell r="E100" t="str">
            <v>Solar</v>
          </cell>
          <cell r="G100" t="str">
            <v>NA</v>
          </cell>
          <cell r="H100" t="str">
            <v>Merchant Unregulated</v>
          </cell>
        </row>
        <row r="101">
          <cell r="D101" t="str">
            <v>Calpine Corporation</v>
          </cell>
          <cell r="E101" t="str">
            <v>Gas</v>
          </cell>
          <cell r="G101" t="str">
            <v>NA</v>
          </cell>
          <cell r="H101" t="str">
            <v>Merchant Unregulated</v>
          </cell>
        </row>
        <row r="102">
          <cell r="D102" t="str">
            <v>Silicon Ranch Corporation</v>
          </cell>
          <cell r="E102" t="str">
            <v>Solar</v>
          </cell>
          <cell r="G102" t="str">
            <v>NA</v>
          </cell>
          <cell r="H102" t="str">
            <v>Merchant Unregulated</v>
          </cell>
        </row>
        <row r="103">
          <cell r="D103" t="str">
            <v>Agrilectric Companies</v>
          </cell>
          <cell r="E103" t="str">
            <v>Biomass</v>
          </cell>
          <cell r="G103" t="str">
            <v>NA</v>
          </cell>
          <cell r="H103" t="str">
            <v>Merchant Unregulated</v>
          </cell>
        </row>
        <row r="104">
          <cell r="D104" t="str">
            <v>Exelon Corporation</v>
          </cell>
          <cell r="E104" t="str">
            <v>Wind</v>
          </cell>
          <cell r="G104" t="str">
            <v>NA</v>
          </cell>
          <cell r="H104" t="str">
            <v>Merchant Unregulated</v>
          </cell>
        </row>
        <row r="105">
          <cell r="D105" t="str">
            <v>Joy H. Kauffman</v>
          </cell>
          <cell r="E105" t="str">
            <v>Wind</v>
          </cell>
          <cell r="G105" t="str">
            <v>NA</v>
          </cell>
          <cell r="H105" t="str">
            <v>Merchant Unregulated</v>
          </cell>
        </row>
        <row r="106">
          <cell r="D106" t="str">
            <v>Berkshire Hathaway Inc.</v>
          </cell>
          <cell r="E106" t="str">
            <v>Solar</v>
          </cell>
          <cell r="G106" t="str">
            <v>NA</v>
          </cell>
          <cell r="H106" t="str">
            <v>Merchant Unregulated</v>
          </cell>
        </row>
        <row r="107">
          <cell r="D107" t="str">
            <v>MidAmerican Energy Holdings Company</v>
          </cell>
          <cell r="E107" t="str">
            <v>Solar</v>
          </cell>
          <cell r="G107" t="str">
            <v>NA</v>
          </cell>
          <cell r="H107" t="str">
            <v>Merchant Unregulated</v>
          </cell>
        </row>
        <row r="108">
          <cell r="D108" t="str">
            <v>NRG Energy, Inc.</v>
          </cell>
          <cell r="E108" t="str">
            <v>Solar</v>
          </cell>
          <cell r="G108" t="str">
            <v>NA</v>
          </cell>
          <cell r="H108" t="str">
            <v>Merchant Unregulated</v>
          </cell>
        </row>
        <row r="109">
          <cell r="D109" t="str">
            <v>Salt River Project</v>
          </cell>
          <cell r="E109" t="str">
            <v>Gas</v>
          </cell>
          <cell r="G109">
            <v>52567</v>
          </cell>
          <cell r="H109" t="str">
            <v>Merchant Unregulated</v>
          </cell>
        </row>
        <row r="110">
          <cell r="D110" t="str">
            <v>Salt River Project</v>
          </cell>
          <cell r="E110" t="str">
            <v>Gas</v>
          </cell>
          <cell r="G110">
            <v>1637</v>
          </cell>
          <cell r="H110" t="str">
            <v>Merchant Unregulated</v>
          </cell>
        </row>
        <row r="111">
          <cell r="D111" t="str">
            <v>Salt River Project</v>
          </cell>
          <cell r="E111" t="str">
            <v>Solar</v>
          </cell>
          <cell r="G111">
            <v>438</v>
          </cell>
          <cell r="H111" t="str">
            <v>Merchant Unregulated</v>
          </cell>
        </row>
        <row r="112">
          <cell r="D112" t="str">
            <v>Colton City of</v>
          </cell>
          <cell r="E112" t="str">
            <v>Gas</v>
          </cell>
          <cell r="G112" t="str">
            <v>NA</v>
          </cell>
          <cell r="H112" t="str">
            <v>Regulated</v>
          </cell>
        </row>
        <row r="113">
          <cell r="D113" t="str">
            <v>Calpine Corporation</v>
          </cell>
          <cell r="E113" t="str">
            <v>Geothermal</v>
          </cell>
          <cell r="G113" t="str">
            <v>NA</v>
          </cell>
          <cell r="H113" t="str">
            <v>Merchant Unregulated</v>
          </cell>
        </row>
        <row r="114">
          <cell r="D114" t="str">
            <v>Nebraska Public Power District</v>
          </cell>
          <cell r="E114" t="str">
            <v>Wind</v>
          </cell>
          <cell r="G114">
            <v>172428</v>
          </cell>
          <cell r="H114" t="str">
            <v>Regulated</v>
          </cell>
        </row>
        <row r="115">
          <cell r="D115" t="str">
            <v>Air Products and Chemicals, Inc.</v>
          </cell>
          <cell r="E115" t="str">
            <v>Gas</v>
          </cell>
          <cell r="G115" t="str">
            <v>NA</v>
          </cell>
          <cell r="H115" t="str">
            <v>Merchant Unregulated</v>
          </cell>
        </row>
        <row r="116">
          <cell r="D116" t="str">
            <v>Air Products and Chemicals, Inc.</v>
          </cell>
          <cell r="E116" t="str">
            <v>Solar</v>
          </cell>
          <cell r="G116" t="str">
            <v>NA</v>
          </cell>
          <cell r="H116" t="str">
            <v>Merchant Unregulated</v>
          </cell>
        </row>
        <row r="117">
          <cell r="D117" t="str">
            <v>Black Hills Corporation</v>
          </cell>
          <cell r="E117" t="str">
            <v>Oil</v>
          </cell>
          <cell r="G117">
            <v>-197</v>
          </cell>
          <cell r="H117" t="str">
            <v>Regulated</v>
          </cell>
        </row>
        <row r="118">
          <cell r="D118" t="str">
            <v>Duke Energy Corporation</v>
          </cell>
          <cell r="E118" t="str">
            <v>Solar</v>
          </cell>
          <cell r="G118" t="str">
            <v>NA</v>
          </cell>
          <cell r="H118" t="str">
            <v>Merchant Unregulated</v>
          </cell>
        </row>
        <row r="119">
          <cell r="D119" t="str">
            <v>Akron-Westfield Schools</v>
          </cell>
          <cell r="E119" t="str">
            <v>Wind</v>
          </cell>
          <cell r="G119" t="str">
            <v>NA</v>
          </cell>
          <cell r="H119" t="str">
            <v>Merchant Unregulated</v>
          </cell>
        </row>
        <row r="120">
          <cell r="D120" t="str">
            <v>Akutan City of</v>
          </cell>
          <cell r="E120" t="str">
            <v>Oil</v>
          </cell>
          <cell r="G120" t="str">
            <v>NA</v>
          </cell>
          <cell r="H120" t="str">
            <v>Regulated</v>
          </cell>
        </row>
        <row r="121">
          <cell r="D121" t="str">
            <v>Ameresco Inc.</v>
          </cell>
          <cell r="E121" t="str">
            <v>Biomass</v>
          </cell>
          <cell r="G121" t="str">
            <v>NA</v>
          </cell>
          <cell r="H121" t="str">
            <v>Merchant Unregulated</v>
          </cell>
        </row>
        <row r="122">
          <cell r="D122" t="str">
            <v>Alabama Pine Pulp Co., Inc.</v>
          </cell>
          <cell r="E122" t="str">
            <v>Biomass</v>
          </cell>
          <cell r="G122" t="str">
            <v>NA</v>
          </cell>
          <cell r="H122" t="str">
            <v>Merchant Unregulated</v>
          </cell>
        </row>
        <row r="123">
          <cell r="D123" t="str">
            <v>Alabama River Pulp Co., Inc.</v>
          </cell>
          <cell r="E123" t="str">
            <v>Biomass</v>
          </cell>
          <cell r="G123" t="str">
            <v>NA</v>
          </cell>
          <cell r="H123" t="str">
            <v>Merchant Unregulated</v>
          </cell>
        </row>
        <row r="124">
          <cell r="D124" t="str">
            <v>Alaska Village Electric Cooperative, Inc.</v>
          </cell>
          <cell r="E124" t="str">
            <v>Oil</v>
          </cell>
          <cell r="G124" t="str">
            <v>NA</v>
          </cell>
          <cell r="H124" t="str">
            <v>Merchant Unregulated</v>
          </cell>
        </row>
        <row r="125">
          <cell r="D125" t="str">
            <v>Alaska Village Electric Cooperative, Inc.</v>
          </cell>
          <cell r="E125" t="str">
            <v>Oil</v>
          </cell>
          <cell r="G125" t="str">
            <v>NA</v>
          </cell>
          <cell r="H125" t="str">
            <v>Merchant Unregulated</v>
          </cell>
        </row>
        <row r="126">
          <cell r="D126" t="str">
            <v>Northern California Power Agency</v>
          </cell>
          <cell r="E126" t="str">
            <v>Gas</v>
          </cell>
          <cell r="G126" t="str">
            <v>NA</v>
          </cell>
          <cell r="H126" t="str">
            <v>Merchant Unregulated</v>
          </cell>
        </row>
        <row r="127">
          <cell r="D127" t="str">
            <v>AES Corporation</v>
          </cell>
          <cell r="E127" t="str">
            <v>Gas</v>
          </cell>
          <cell r="G127">
            <v>1464747</v>
          </cell>
          <cell r="H127" t="str">
            <v>Merchant Unregulated</v>
          </cell>
        </row>
        <row r="128">
          <cell r="D128" t="str">
            <v>California Department of Water Resources</v>
          </cell>
          <cell r="E128" t="str">
            <v>Water</v>
          </cell>
          <cell r="G128" t="str">
            <v>NA</v>
          </cell>
          <cell r="H128" t="str">
            <v>Merchant Unregulated</v>
          </cell>
        </row>
        <row r="129">
          <cell r="D129" t="str">
            <v>PNM Resources, Inc.</v>
          </cell>
          <cell r="E129" t="str">
            <v>Solar</v>
          </cell>
          <cell r="G129">
            <v>12062</v>
          </cell>
          <cell r="H129" t="str">
            <v>Regulated</v>
          </cell>
        </row>
        <row r="130">
          <cell r="D130" t="str">
            <v>Xcel Energy Inc.</v>
          </cell>
          <cell r="E130" t="str">
            <v>Gas</v>
          </cell>
          <cell r="G130">
            <v>4864</v>
          </cell>
          <cell r="H130" t="str">
            <v>Regulated</v>
          </cell>
        </row>
        <row r="131">
          <cell r="D131" t="str">
            <v>SunEdison, Inc.</v>
          </cell>
          <cell r="E131" t="str">
            <v>Solar</v>
          </cell>
          <cell r="G131" t="str">
            <v>NA</v>
          </cell>
          <cell r="H131" t="str">
            <v>Merchant Unregulated</v>
          </cell>
        </row>
        <row r="132">
          <cell r="D132" t="str">
            <v>SunEdison, Inc.</v>
          </cell>
          <cell r="E132" t="str">
            <v>Solar</v>
          </cell>
          <cell r="G132" t="str">
            <v>NA</v>
          </cell>
          <cell r="H132" t="str">
            <v>Merchant Unregulated</v>
          </cell>
        </row>
        <row r="133">
          <cell r="D133" t="str">
            <v>Carlyle Group L.P.</v>
          </cell>
          <cell r="E133" t="str">
            <v>Solar</v>
          </cell>
          <cell r="G133" t="str">
            <v>NA</v>
          </cell>
          <cell r="H133" t="str">
            <v>Merchant Unregulated</v>
          </cell>
        </row>
        <row r="134">
          <cell r="D134" t="str">
            <v>SunEdison, Inc.</v>
          </cell>
          <cell r="E134" t="str">
            <v>Solar</v>
          </cell>
          <cell r="G134" t="str">
            <v>NA</v>
          </cell>
          <cell r="H134" t="str">
            <v>Merchant Unregulated</v>
          </cell>
        </row>
        <row r="135">
          <cell r="D135" t="str">
            <v>SAB Miller Brewing</v>
          </cell>
          <cell r="E135" t="str">
            <v>Coal</v>
          </cell>
          <cell r="G135" t="str">
            <v>NA</v>
          </cell>
          <cell r="H135" t="str">
            <v>Merchant Unregulated</v>
          </cell>
        </row>
        <row r="136">
          <cell r="D136" t="str">
            <v>Molson Coors Brewing Company</v>
          </cell>
          <cell r="E136" t="str">
            <v>Coal</v>
          </cell>
          <cell r="G136" t="str">
            <v>NA</v>
          </cell>
          <cell r="H136" t="str">
            <v>Merchant Unregulated</v>
          </cell>
        </row>
        <row r="137">
          <cell r="D137" t="str">
            <v>Fortistar LLC</v>
          </cell>
          <cell r="E137" t="str">
            <v>Biomass</v>
          </cell>
          <cell r="G137" t="str">
            <v>NA</v>
          </cell>
          <cell r="H137" t="str">
            <v>Merchant Unregulated</v>
          </cell>
        </row>
        <row r="138">
          <cell r="D138" t="str">
            <v>International Paper Company</v>
          </cell>
          <cell r="E138" t="str">
            <v>Gas</v>
          </cell>
          <cell r="G138" t="str">
            <v>NA</v>
          </cell>
          <cell r="H138" t="str">
            <v>Merchant Unregulated</v>
          </cell>
        </row>
        <row r="139">
          <cell r="D139" t="str">
            <v>Albany City of MO</v>
          </cell>
          <cell r="E139" t="str">
            <v>Oil</v>
          </cell>
          <cell r="G139" t="str">
            <v>NA</v>
          </cell>
          <cell r="H139" t="str">
            <v>Regulated</v>
          </cell>
        </row>
        <row r="140">
          <cell r="D140" t="str">
            <v>Albemarle District Jail Commission</v>
          </cell>
          <cell r="E140" t="str">
            <v>Oil</v>
          </cell>
          <cell r="G140" t="str">
            <v>NA</v>
          </cell>
          <cell r="H140" t="str">
            <v>Merchant Unregulated</v>
          </cell>
        </row>
        <row r="141">
          <cell r="D141" t="str">
            <v>North Carolina Municipal Power Agency Number 1</v>
          </cell>
          <cell r="E141" t="str">
            <v>Oil</v>
          </cell>
          <cell r="G141" t="str">
            <v>NA</v>
          </cell>
          <cell r="H141" t="str">
            <v>Regulated</v>
          </cell>
        </row>
        <row r="142">
          <cell r="D142" t="str">
            <v>North Carolina Municipal Power Agency Number 1</v>
          </cell>
          <cell r="E142" t="str">
            <v>Oil</v>
          </cell>
          <cell r="G142" t="str">
            <v>NA</v>
          </cell>
          <cell r="H142" t="str">
            <v>Regulated</v>
          </cell>
        </row>
        <row r="143">
          <cell r="D143" t="str">
            <v>United States Government</v>
          </cell>
          <cell r="E143" t="str">
            <v>Water</v>
          </cell>
          <cell r="G143" t="str">
            <v>NA</v>
          </cell>
          <cell r="H143" t="str">
            <v>Merchant Unregulated</v>
          </cell>
        </row>
        <row r="144">
          <cell r="D144" t="str">
            <v>Tennessee Valley Authority</v>
          </cell>
          <cell r="E144" t="str">
            <v>Oil</v>
          </cell>
          <cell r="G144" t="str">
            <v>NA</v>
          </cell>
          <cell r="H144" t="str">
            <v>Merchant Unregulated</v>
          </cell>
        </row>
        <row r="145">
          <cell r="D145" t="str">
            <v>PNM Resources, Inc.</v>
          </cell>
          <cell r="E145" t="str">
            <v>Solar</v>
          </cell>
          <cell r="G145">
            <v>4558</v>
          </cell>
          <cell r="H145" t="str">
            <v>Regulated</v>
          </cell>
        </row>
        <row r="146">
          <cell r="D146" t="str">
            <v>Alaska Power &amp; Telephone Co.</v>
          </cell>
          <cell r="E146" t="str">
            <v>Oil</v>
          </cell>
          <cell r="G146" t="str">
            <v>NA</v>
          </cell>
          <cell r="H146" t="str">
            <v>Merchant Unregulated</v>
          </cell>
        </row>
        <row r="147">
          <cell r="D147" t="str">
            <v>Alaska Energy &amp; Resources Company</v>
          </cell>
          <cell r="E147" t="str">
            <v>Oil</v>
          </cell>
          <cell r="G147" t="str">
            <v>NA</v>
          </cell>
          <cell r="H147" t="str">
            <v>Merchant Unregulated</v>
          </cell>
        </row>
        <row r="148">
          <cell r="D148" t="str">
            <v>CMS Energy Corporation</v>
          </cell>
          <cell r="E148" t="str">
            <v>Water</v>
          </cell>
          <cell r="G148">
            <v>22959</v>
          </cell>
          <cell r="H148" t="str">
            <v>Regulated</v>
          </cell>
        </row>
        <row r="149">
          <cell r="D149" t="str">
            <v>United States Government</v>
          </cell>
          <cell r="E149" t="str">
            <v>Water</v>
          </cell>
          <cell r="G149">
            <v>131976</v>
          </cell>
          <cell r="H149" t="str">
            <v>Merchant Unregulated</v>
          </cell>
        </row>
        <row r="150">
          <cell r="D150" t="str">
            <v>Clatskanie People's Utility District</v>
          </cell>
          <cell r="E150" t="str">
            <v>Gas</v>
          </cell>
          <cell r="G150" t="str">
            <v>NA</v>
          </cell>
          <cell r="H150" t="str">
            <v>Regulated</v>
          </cell>
        </row>
        <row r="151">
          <cell r="D151" t="str">
            <v>Tacoma City of (WA)</v>
          </cell>
          <cell r="E151" t="str">
            <v>Water</v>
          </cell>
          <cell r="G151" t="str">
            <v>NA</v>
          </cell>
          <cell r="H151" t="str">
            <v>Regulated</v>
          </cell>
        </row>
        <row r="152">
          <cell r="D152" t="str">
            <v>Integrys Energy Group, Inc.</v>
          </cell>
          <cell r="E152" t="str">
            <v>Water</v>
          </cell>
          <cell r="G152">
            <v>14048</v>
          </cell>
          <cell r="H152" t="str">
            <v>Regulated</v>
          </cell>
        </row>
        <row r="153">
          <cell r="D153" t="str">
            <v>Alexandria City of MN</v>
          </cell>
          <cell r="E153" t="str">
            <v>Oil</v>
          </cell>
          <cell r="G153" t="str">
            <v>NA</v>
          </cell>
          <cell r="H153" t="str">
            <v>Regulated</v>
          </cell>
        </row>
        <row r="154">
          <cell r="D154" t="str">
            <v>Indeck Energy Services, Inc.</v>
          </cell>
          <cell r="E154" t="str">
            <v>Biomass</v>
          </cell>
          <cell r="G154" t="str">
            <v>NA</v>
          </cell>
          <cell r="H154" t="str">
            <v>Merchant Unregulated</v>
          </cell>
        </row>
        <row r="155">
          <cell r="D155" t="str">
            <v>Covanta Holding Corporation</v>
          </cell>
          <cell r="E155" t="str">
            <v>Biomass</v>
          </cell>
          <cell r="G155" t="str">
            <v>NA</v>
          </cell>
          <cell r="H155" t="str">
            <v>Merchant Unregulated</v>
          </cell>
        </row>
        <row r="156">
          <cell r="D156" t="str">
            <v>PNM Resources, Inc.</v>
          </cell>
          <cell r="E156" t="str">
            <v>Solar</v>
          </cell>
          <cell r="G156" t="str">
            <v>NA</v>
          </cell>
          <cell r="H156" t="str">
            <v>Regulated</v>
          </cell>
        </row>
        <row r="157">
          <cell r="D157" t="str">
            <v>Algona City of</v>
          </cell>
          <cell r="E157" t="str">
            <v>Oil</v>
          </cell>
          <cell r="G157" t="str">
            <v>NA</v>
          </cell>
          <cell r="H157" t="str">
            <v>Regulated</v>
          </cell>
        </row>
        <row r="158">
          <cell r="D158" t="str">
            <v>Algonquin Power &amp; Utilities Corp.</v>
          </cell>
          <cell r="E158" t="str">
            <v>Gas</v>
          </cell>
          <cell r="G158" t="str">
            <v>NA</v>
          </cell>
          <cell r="H158" t="str">
            <v>Merchant Unregulated</v>
          </cell>
        </row>
        <row r="159">
          <cell r="D159" t="str">
            <v>Emera Incorporated</v>
          </cell>
          <cell r="E159" t="str">
            <v>Gas</v>
          </cell>
          <cell r="G159" t="str">
            <v>NA</v>
          </cell>
          <cell r="H159" t="str">
            <v>Merchant Unregulated</v>
          </cell>
        </row>
        <row r="160">
          <cell r="D160" t="str">
            <v>Emera Incorporated</v>
          </cell>
          <cell r="E160" t="str">
            <v>Gas</v>
          </cell>
          <cell r="G160" t="str">
            <v>NA</v>
          </cell>
          <cell r="H160" t="str">
            <v>Merchant Unregulated</v>
          </cell>
        </row>
        <row r="161">
          <cell r="D161" t="str">
            <v>Algonquin Power &amp; Utilities Corp.</v>
          </cell>
          <cell r="E161" t="str">
            <v>Gas</v>
          </cell>
          <cell r="G161" t="str">
            <v>NA</v>
          </cell>
          <cell r="H161" t="str">
            <v>Merchant Unregulated</v>
          </cell>
        </row>
        <row r="162">
          <cell r="D162" t="str">
            <v>SunEdison, Inc.</v>
          </cell>
          <cell r="E162" t="str">
            <v>Solar</v>
          </cell>
          <cell r="G162" t="str">
            <v>NA</v>
          </cell>
          <cell r="H162" t="str">
            <v>Merchant Unregulated</v>
          </cell>
        </row>
        <row r="163">
          <cell r="D163" t="str">
            <v>Alice Falls Corp</v>
          </cell>
          <cell r="E163" t="str">
            <v>Water</v>
          </cell>
          <cell r="G163" t="str">
            <v>NA</v>
          </cell>
          <cell r="H163" t="str">
            <v>Merchant Unregulated</v>
          </cell>
        </row>
        <row r="164">
          <cell r="D164" t="str">
            <v>SunEdison, Inc.</v>
          </cell>
          <cell r="E164" t="str">
            <v>Solar</v>
          </cell>
          <cell r="G164" t="str">
            <v>NA</v>
          </cell>
          <cell r="H164" t="str">
            <v>Merchant Unregulated</v>
          </cell>
        </row>
        <row r="165">
          <cell r="D165" t="str">
            <v>Aliso Water Management Agency</v>
          </cell>
          <cell r="E165" t="str">
            <v>Biomass</v>
          </cell>
          <cell r="G165" t="str">
            <v>NA</v>
          </cell>
          <cell r="H165" t="str">
            <v>Merchant Unregulated</v>
          </cell>
        </row>
        <row r="166">
          <cell r="D166" t="str">
            <v>ArcLight Capital Partners LLC</v>
          </cell>
          <cell r="E166" t="str">
            <v>Wind</v>
          </cell>
          <cell r="G166" t="str">
            <v>NA</v>
          </cell>
          <cell r="H166" t="str">
            <v>Merchant Unregulated</v>
          </cell>
        </row>
        <row r="167">
          <cell r="D167" t="str">
            <v>Alaska Power &amp; Telephone Co.</v>
          </cell>
          <cell r="E167" t="str">
            <v>Oil</v>
          </cell>
          <cell r="G167" t="str">
            <v>NA</v>
          </cell>
          <cell r="H167" t="str">
            <v>Merchant Unregulated</v>
          </cell>
        </row>
        <row r="168">
          <cell r="D168" t="str">
            <v>Alaska Energy &amp; Resources Company</v>
          </cell>
          <cell r="E168" t="str">
            <v>Oil</v>
          </cell>
          <cell r="G168" t="str">
            <v>NA</v>
          </cell>
          <cell r="H168" t="str">
            <v>Merchant Unregulated</v>
          </cell>
        </row>
        <row r="169">
          <cell r="D169" t="str">
            <v>United States Government</v>
          </cell>
          <cell r="E169" t="str">
            <v>Water</v>
          </cell>
          <cell r="G169">
            <v>66606</v>
          </cell>
          <cell r="H169" t="str">
            <v>Merchant Unregulated</v>
          </cell>
        </row>
        <row r="170">
          <cell r="D170" t="str">
            <v>Iberdrola, S.A.</v>
          </cell>
          <cell r="E170" t="str">
            <v>Gas</v>
          </cell>
          <cell r="G170">
            <v>78448</v>
          </cell>
          <cell r="H170" t="str">
            <v>Regulated</v>
          </cell>
        </row>
        <row r="171">
          <cell r="D171" t="str">
            <v>FirstEnergy Corp.</v>
          </cell>
          <cell r="E171" t="str">
            <v>Water</v>
          </cell>
          <cell r="G171" t="str">
            <v>NA</v>
          </cell>
          <cell r="H171" t="str">
            <v>Merchant Unregulated</v>
          </cell>
        </row>
        <row r="172">
          <cell r="D172" t="str">
            <v>FirstEnergy Corp.</v>
          </cell>
          <cell r="E172" t="str">
            <v>Water</v>
          </cell>
          <cell r="G172" t="str">
            <v>NA</v>
          </cell>
          <cell r="H172" t="str">
            <v>Merchant Unregulated</v>
          </cell>
        </row>
        <row r="173">
          <cell r="D173" t="str">
            <v>Northbrook Energy, LLC</v>
          </cell>
          <cell r="E173" t="str">
            <v>Water</v>
          </cell>
          <cell r="G173" t="str">
            <v>NA</v>
          </cell>
          <cell r="H173" t="str">
            <v>Merchant Unregulated</v>
          </cell>
        </row>
        <row r="174">
          <cell r="D174" t="str">
            <v>EIF Management, LLC</v>
          </cell>
          <cell r="E174" t="str">
            <v>Water</v>
          </cell>
          <cell r="G174" t="str">
            <v>NA</v>
          </cell>
          <cell r="H174" t="str">
            <v>Merchant Unregulated</v>
          </cell>
        </row>
        <row r="175">
          <cell r="D175" t="str">
            <v>NEO Corporation</v>
          </cell>
          <cell r="E175" t="str">
            <v>Water</v>
          </cell>
          <cell r="G175" t="str">
            <v>NA</v>
          </cell>
          <cell r="H175" t="str">
            <v>Merchant Unregulated</v>
          </cell>
        </row>
        <row r="176">
          <cell r="D176" t="str">
            <v>Northbrook Energy, LLC</v>
          </cell>
          <cell r="E176" t="str">
            <v>Water</v>
          </cell>
          <cell r="G176" t="str">
            <v>NA</v>
          </cell>
          <cell r="H176" t="str">
            <v>Merchant Unregulated</v>
          </cell>
        </row>
        <row r="177">
          <cell r="D177" t="str">
            <v>EIF Management, LLC</v>
          </cell>
          <cell r="E177" t="str">
            <v>Water</v>
          </cell>
          <cell r="G177" t="str">
            <v>NA</v>
          </cell>
          <cell r="H177" t="str">
            <v>Merchant Unregulated</v>
          </cell>
        </row>
        <row r="178">
          <cell r="D178" t="str">
            <v>NEO Corporation</v>
          </cell>
          <cell r="E178" t="str">
            <v>Water</v>
          </cell>
          <cell r="G178" t="str">
            <v>NA</v>
          </cell>
          <cell r="H178" t="str">
            <v>Merchant Unregulated</v>
          </cell>
        </row>
        <row r="179">
          <cell r="D179" t="str">
            <v>FirstEnergy Corp.</v>
          </cell>
          <cell r="E179" t="str">
            <v>Gas</v>
          </cell>
          <cell r="G179">
            <v>3108469</v>
          </cell>
          <cell r="H179" t="str">
            <v>Merchant Unregulated</v>
          </cell>
        </row>
        <row r="180">
          <cell r="D180" t="str">
            <v>FirstEnergy Corp.</v>
          </cell>
          <cell r="E180" t="str">
            <v>Gas</v>
          </cell>
          <cell r="G180" t="str">
            <v>NA</v>
          </cell>
          <cell r="H180" t="str">
            <v>Merchant Unregulated</v>
          </cell>
        </row>
        <row r="181">
          <cell r="D181" t="str">
            <v>FirstEnergy Corp.</v>
          </cell>
          <cell r="E181" t="str">
            <v>Gas</v>
          </cell>
          <cell r="G181" t="str">
            <v>NA</v>
          </cell>
          <cell r="H181" t="str">
            <v>Merchant Unregulated</v>
          </cell>
        </row>
        <row r="182">
          <cell r="D182" t="str">
            <v>Infigen Energy Limited</v>
          </cell>
          <cell r="E182" t="str">
            <v>Wind</v>
          </cell>
          <cell r="G182" t="str">
            <v>NA</v>
          </cell>
          <cell r="H182" t="str">
            <v>Merchant Unregulated</v>
          </cell>
        </row>
        <row r="183">
          <cell r="D183" t="str">
            <v>Xcel Energy Inc.</v>
          </cell>
          <cell r="E183" t="str">
            <v>Coal</v>
          </cell>
          <cell r="G183">
            <v>3364279</v>
          </cell>
          <cell r="H183" t="str">
            <v>Regulated</v>
          </cell>
        </row>
        <row r="184">
          <cell r="D184" t="str">
            <v>Navitas Energy, Inc.</v>
          </cell>
          <cell r="E184" t="str">
            <v>Wind</v>
          </cell>
          <cell r="G184" t="str">
            <v>NA</v>
          </cell>
          <cell r="H184" t="str">
            <v>Merchant Unregulated</v>
          </cell>
        </row>
        <row r="185">
          <cell r="D185" t="str">
            <v>Gamesa Corporacion Tecnologica S.A.</v>
          </cell>
          <cell r="E185" t="str">
            <v>Wind</v>
          </cell>
          <cell r="G185" t="str">
            <v>NA</v>
          </cell>
          <cell r="H185" t="str">
            <v>Merchant Unregulated</v>
          </cell>
        </row>
        <row r="186">
          <cell r="D186" t="str">
            <v>Gregory J Jaunich</v>
          </cell>
          <cell r="E186" t="str">
            <v>Wind</v>
          </cell>
          <cell r="G186" t="str">
            <v>NA</v>
          </cell>
          <cell r="H186" t="str">
            <v>Merchant Unregulated</v>
          </cell>
        </row>
        <row r="187">
          <cell r="D187" t="str">
            <v>Brookfield Renewable Energy Partners L.P.</v>
          </cell>
          <cell r="E187" t="str">
            <v>Water</v>
          </cell>
          <cell r="G187" t="str">
            <v>NA</v>
          </cell>
          <cell r="H187" t="str">
            <v>Merchant Unregulated</v>
          </cell>
        </row>
        <row r="188">
          <cell r="D188" t="str">
            <v>Brookfield Asset Management Inc.</v>
          </cell>
          <cell r="E188" t="str">
            <v>Water</v>
          </cell>
          <cell r="G188" t="str">
            <v>NA</v>
          </cell>
          <cell r="H188" t="str">
            <v>Merchant Unregulated</v>
          </cell>
        </row>
        <row r="189">
          <cell r="D189" t="str">
            <v>PPL Corporation</v>
          </cell>
          <cell r="E189" t="str">
            <v>Oil</v>
          </cell>
          <cell r="G189" t="str">
            <v>NA</v>
          </cell>
          <cell r="H189" t="str">
            <v>Merchant Unregulated</v>
          </cell>
        </row>
        <row r="190">
          <cell r="D190" t="str">
            <v>PPL Corporation</v>
          </cell>
          <cell r="E190" t="str">
            <v>Biomass</v>
          </cell>
          <cell r="G190" t="str">
            <v>NA</v>
          </cell>
          <cell r="H190" t="str">
            <v>Merchant Unregulated</v>
          </cell>
        </row>
        <row r="191">
          <cell r="D191" t="str">
            <v>Phillips 66 Company</v>
          </cell>
          <cell r="E191" t="str">
            <v>Gas</v>
          </cell>
          <cell r="G191" t="str">
            <v>NA</v>
          </cell>
          <cell r="H191" t="str">
            <v>Merchant Unregulated</v>
          </cell>
        </row>
        <row r="192">
          <cell r="D192" t="str">
            <v>Phillips 66 Company</v>
          </cell>
          <cell r="E192" t="str">
            <v>Gas</v>
          </cell>
          <cell r="G192" t="str">
            <v>NA</v>
          </cell>
          <cell r="H192" t="str">
            <v>Merchant Unregulated</v>
          </cell>
        </row>
        <row r="193">
          <cell r="D193" t="str">
            <v>Industrial Energy Applications, Incorporated</v>
          </cell>
          <cell r="E193" t="str">
            <v>Oil</v>
          </cell>
          <cell r="G193" t="str">
            <v>NA</v>
          </cell>
          <cell r="H193" t="str">
            <v>Merchant Unregulated</v>
          </cell>
        </row>
        <row r="194">
          <cell r="D194" t="str">
            <v>Industrial Energy Applications, Incorporated</v>
          </cell>
          <cell r="E194" t="str">
            <v>Oil</v>
          </cell>
          <cell r="G194">
            <v>27</v>
          </cell>
          <cell r="H194" t="str">
            <v>Merchant Unregulated</v>
          </cell>
        </row>
        <row r="195">
          <cell r="D195" t="str">
            <v>Industrial Energy Applications, Incorporated</v>
          </cell>
          <cell r="E195" t="str">
            <v>Oil</v>
          </cell>
          <cell r="G195" t="str">
            <v>NA</v>
          </cell>
          <cell r="H195" t="str">
            <v>Merchant Unregulated</v>
          </cell>
        </row>
        <row r="196">
          <cell r="D196" t="str">
            <v>Industrial Energy Applications, Incorporated</v>
          </cell>
          <cell r="E196" t="str">
            <v>Oil</v>
          </cell>
          <cell r="G196" t="str">
            <v>NA</v>
          </cell>
          <cell r="H196" t="str">
            <v>Merchant Unregulated</v>
          </cell>
        </row>
        <row r="197">
          <cell r="D197" t="str">
            <v>Industrial Energy Applications, Incorporated</v>
          </cell>
          <cell r="E197" t="str">
            <v>Oil</v>
          </cell>
          <cell r="G197" t="str">
            <v>NA</v>
          </cell>
          <cell r="H197" t="str">
            <v>Merchant Unregulated</v>
          </cell>
        </row>
        <row r="198">
          <cell r="D198" t="str">
            <v>Industrial Energy Applications, Incorporated</v>
          </cell>
          <cell r="E198" t="str">
            <v>Oil</v>
          </cell>
          <cell r="G198" t="str">
            <v>NA</v>
          </cell>
          <cell r="H198" t="str">
            <v>Merchant Unregulated</v>
          </cell>
        </row>
        <row r="199">
          <cell r="D199" t="str">
            <v>Industrial Energy Applications, Incorporated</v>
          </cell>
          <cell r="E199" t="str">
            <v>Oil</v>
          </cell>
          <cell r="G199" t="str">
            <v>NA</v>
          </cell>
          <cell r="H199" t="str">
            <v>Merchant Unregulated</v>
          </cell>
        </row>
        <row r="200">
          <cell r="D200" t="str">
            <v>Industrial Energy Applications, Incorporated</v>
          </cell>
          <cell r="E200" t="str">
            <v>Oil</v>
          </cell>
          <cell r="G200" t="str">
            <v>NA</v>
          </cell>
          <cell r="H200" t="str">
            <v>Merchant Unregulated</v>
          </cell>
        </row>
        <row r="201">
          <cell r="D201" t="str">
            <v>Industrial Energy Applications, Incorporated</v>
          </cell>
          <cell r="E201" t="str">
            <v>Oil</v>
          </cell>
          <cell r="G201" t="str">
            <v>NA</v>
          </cell>
          <cell r="H201" t="str">
            <v>Merchant Unregulated</v>
          </cell>
        </row>
        <row r="202">
          <cell r="D202" t="str">
            <v>Industrial Energy Applications, Incorporated</v>
          </cell>
          <cell r="E202" t="str">
            <v>Oil</v>
          </cell>
          <cell r="G202" t="str">
            <v>NA</v>
          </cell>
          <cell r="H202" t="str">
            <v>Merchant Unregulated</v>
          </cell>
        </row>
        <row r="203">
          <cell r="D203" t="str">
            <v>Industrial Energy Applications, Incorporated</v>
          </cell>
          <cell r="E203" t="str">
            <v>Oil</v>
          </cell>
          <cell r="G203" t="str">
            <v>NA</v>
          </cell>
          <cell r="H203" t="str">
            <v>Merchant Unregulated</v>
          </cell>
        </row>
        <row r="204">
          <cell r="D204" t="str">
            <v>Industrial Energy Applications, Incorporated</v>
          </cell>
          <cell r="E204" t="str">
            <v>Oil</v>
          </cell>
          <cell r="G204" t="str">
            <v>NA</v>
          </cell>
          <cell r="H204" t="str">
            <v>Merchant Unregulated</v>
          </cell>
        </row>
        <row r="205">
          <cell r="D205" t="str">
            <v>Industrial Energy Applications, Incorporated</v>
          </cell>
          <cell r="E205" t="str">
            <v>Oil</v>
          </cell>
          <cell r="G205" t="str">
            <v>NA</v>
          </cell>
          <cell r="H205" t="str">
            <v>Merchant Unregulated</v>
          </cell>
        </row>
        <row r="206">
          <cell r="D206" t="str">
            <v>Xcel Energy Inc.</v>
          </cell>
          <cell r="E206" t="str">
            <v>Oil</v>
          </cell>
          <cell r="G206" t="str">
            <v>NA</v>
          </cell>
          <cell r="H206" t="str">
            <v>Regulated</v>
          </cell>
        </row>
        <row r="207">
          <cell r="D207" t="str">
            <v>Dairyland Power Co-op</v>
          </cell>
          <cell r="E207" t="str">
            <v>Coal</v>
          </cell>
          <cell r="G207" t="str">
            <v>NA</v>
          </cell>
          <cell r="H207" t="str">
            <v>Merchant Unregulated</v>
          </cell>
        </row>
        <row r="208">
          <cell r="D208" t="str">
            <v>Turlock Irrigation District</v>
          </cell>
          <cell r="E208" t="str">
            <v>Gas</v>
          </cell>
          <cell r="G208" t="str">
            <v>NA</v>
          </cell>
          <cell r="H208" t="str">
            <v>Merchant Unregulated</v>
          </cell>
        </row>
        <row r="209">
          <cell r="D209" t="str">
            <v>Consolidated Edison, Inc.</v>
          </cell>
          <cell r="E209" t="str">
            <v>Solar</v>
          </cell>
          <cell r="G209" t="str">
            <v>NA</v>
          </cell>
          <cell r="H209" t="str">
            <v>Merchant Unregulated</v>
          </cell>
        </row>
        <row r="210">
          <cell r="D210" t="str">
            <v>Consolidated Edison, Inc.</v>
          </cell>
          <cell r="E210" t="str">
            <v>Solar</v>
          </cell>
          <cell r="G210" t="str">
            <v>NA</v>
          </cell>
          <cell r="H210" t="str">
            <v>Merchant Unregulated</v>
          </cell>
        </row>
        <row r="211">
          <cell r="D211" t="str">
            <v>Howard County, Maryland</v>
          </cell>
          <cell r="E211" t="str">
            <v>Biomass</v>
          </cell>
          <cell r="G211" t="str">
            <v>NA</v>
          </cell>
          <cell r="H211" t="str">
            <v>Merchant Unregulated</v>
          </cell>
        </row>
        <row r="212">
          <cell r="D212" t="str">
            <v>NRG Yield, Inc.</v>
          </cell>
          <cell r="E212" t="str">
            <v>Solar</v>
          </cell>
          <cell r="G212">
            <v>312</v>
          </cell>
          <cell r="H212" t="str">
            <v>Merchant Unregulated</v>
          </cell>
        </row>
        <row r="213">
          <cell r="D213" t="str">
            <v>NRG Energy, Inc.</v>
          </cell>
          <cell r="E213" t="str">
            <v>Solar</v>
          </cell>
          <cell r="G213">
            <v>591</v>
          </cell>
          <cell r="H213" t="str">
            <v>Merchant Unregulated</v>
          </cell>
        </row>
        <row r="214">
          <cell r="D214" t="str">
            <v>Prairie Power, Inc.</v>
          </cell>
          <cell r="E214" t="str">
            <v>Gas</v>
          </cell>
          <cell r="G214" t="str">
            <v>NA</v>
          </cell>
          <cell r="H214" t="str">
            <v>Merchant Unregulated</v>
          </cell>
        </row>
        <row r="215">
          <cell r="D215" t="str">
            <v>PG&amp;E Corporation</v>
          </cell>
          <cell r="E215" t="str">
            <v>Water</v>
          </cell>
          <cell r="G215">
            <v>3791</v>
          </cell>
          <cell r="H215" t="str">
            <v>Regulated</v>
          </cell>
        </row>
        <row r="216">
          <cell r="D216" t="str">
            <v>ArcLight Capital Holdings, LLC</v>
          </cell>
          <cell r="E216" t="str">
            <v>Wind</v>
          </cell>
          <cell r="G216">
            <v>219350</v>
          </cell>
          <cell r="H216" t="str">
            <v>Merchant Unregulated</v>
          </cell>
        </row>
        <row r="217">
          <cell r="D217" t="str">
            <v>Global Infrastructure Management, LLC</v>
          </cell>
          <cell r="E217" t="str">
            <v>Wind</v>
          </cell>
          <cell r="G217">
            <v>134443</v>
          </cell>
          <cell r="H217" t="str">
            <v>Merchant Unregulated</v>
          </cell>
        </row>
        <row r="218">
          <cell r="D218" t="str">
            <v>ArcLight Capital Holdings, LLC</v>
          </cell>
          <cell r="E218" t="str">
            <v>Wind</v>
          </cell>
          <cell r="G218">
            <v>183605</v>
          </cell>
          <cell r="H218" t="str">
            <v>Merchant Unregulated</v>
          </cell>
        </row>
        <row r="219">
          <cell r="D219" t="str">
            <v>Global Infrastructure Management, LLC</v>
          </cell>
          <cell r="E219" t="str">
            <v>Wind</v>
          </cell>
          <cell r="G219">
            <v>112532</v>
          </cell>
          <cell r="H219" t="str">
            <v>Merchant Unregulated</v>
          </cell>
        </row>
        <row r="220">
          <cell r="D220" t="str">
            <v>ArcLight Capital Holdings, LLC</v>
          </cell>
          <cell r="E220" t="str">
            <v>Wind</v>
          </cell>
          <cell r="G220">
            <v>197411</v>
          </cell>
          <cell r="H220" t="str">
            <v>Merchant Unregulated</v>
          </cell>
        </row>
        <row r="221">
          <cell r="D221" t="str">
            <v>Global Infrastructure Management, LLC</v>
          </cell>
          <cell r="E221" t="str">
            <v>Wind</v>
          </cell>
          <cell r="G221">
            <v>120996</v>
          </cell>
          <cell r="H221" t="str">
            <v>Merchant Unregulated</v>
          </cell>
        </row>
        <row r="222">
          <cell r="D222" t="str">
            <v>ArcLight Capital Holdings, LLC</v>
          </cell>
          <cell r="E222" t="str">
            <v>Wind</v>
          </cell>
          <cell r="G222">
            <v>93199</v>
          </cell>
          <cell r="H222" t="str">
            <v>Merchant Unregulated</v>
          </cell>
        </row>
        <row r="223">
          <cell r="D223" t="str">
            <v>Global Infrastructure Management, LLC</v>
          </cell>
          <cell r="E223" t="str">
            <v>Wind</v>
          </cell>
          <cell r="G223">
            <v>57123</v>
          </cell>
          <cell r="H223" t="str">
            <v>Merchant Unregulated</v>
          </cell>
        </row>
        <row r="224">
          <cell r="D224" t="str">
            <v>ArcLight Capital Holdings, LLC</v>
          </cell>
          <cell r="E224" t="str">
            <v>Wind</v>
          </cell>
          <cell r="G224">
            <v>151119</v>
          </cell>
          <cell r="H224" t="str">
            <v>Merchant Unregulated</v>
          </cell>
        </row>
        <row r="225">
          <cell r="D225" t="str">
            <v>Global Infrastructure Management, LLC</v>
          </cell>
          <cell r="E225" t="str">
            <v>Wind</v>
          </cell>
          <cell r="G225">
            <v>92620</v>
          </cell>
          <cell r="H225" t="str">
            <v>Merchant Unregulated</v>
          </cell>
        </row>
        <row r="226">
          <cell r="D226" t="str">
            <v>Brookfield Asset Management Inc.</v>
          </cell>
          <cell r="E226" t="str">
            <v>Wind</v>
          </cell>
          <cell r="G226" t="str">
            <v>NA</v>
          </cell>
          <cell r="H226" t="str">
            <v>Merchant Unregulated</v>
          </cell>
        </row>
        <row r="227">
          <cell r="D227" t="str">
            <v>Alta City of</v>
          </cell>
          <cell r="E227" t="str">
            <v>Oil</v>
          </cell>
          <cell r="G227" t="str">
            <v>NA</v>
          </cell>
          <cell r="H227" t="str">
            <v>Regulated</v>
          </cell>
        </row>
        <row r="228">
          <cell r="D228" t="str">
            <v>Pacific Winds</v>
          </cell>
          <cell r="E228" t="str">
            <v>Wind</v>
          </cell>
          <cell r="G228" t="str">
            <v>NA</v>
          </cell>
          <cell r="H228" t="str">
            <v>Merchant Unregulated</v>
          </cell>
        </row>
        <row r="229">
          <cell r="D229" t="str">
            <v>Altamont Cogeneration Corporation</v>
          </cell>
          <cell r="E229" t="str">
            <v>Gas</v>
          </cell>
          <cell r="G229" t="str">
            <v>NA</v>
          </cell>
          <cell r="H229" t="str">
            <v>Merchant Unregulated</v>
          </cell>
        </row>
        <row r="230">
          <cell r="D230" t="str">
            <v>Waste Management, Inc.</v>
          </cell>
          <cell r="E230" t="str">
            <v>Biomass</v>
          </cell>
          <cell r="G230" t="str">
            <v>NA</v>
          </cell>
          <cell r="H230" t="str">
            <v>Merchant Unregulated</v>
          </cell>
        </row>
        <row r="231">
          <cell r="D231" t="str">
            <v>Waste Management, Inc.</v>
          </cell>
          <cell r="E231" t="str">
            <v>Biomass</v>
          </cell>
          <cell r="G231" t="str">
            <v>NA</v>
          </cell>
          <cell r="H231" t="str">
            <v>Merchant Unregulated</v>
          </cell>
        </row>
        <row r="232">
          <cell r="D232" t="str">
            <v>Altamont City of IL</v>
          </cell>
          <cell r="E232" t="str">
            <v>Oil</v>
          </cell>
          <cell r="G232" t="str">
            <v>NA</v>
          </cell>
          <cell r="H232" t="str">
            <v>Regulated</v>
          </cell>
        </row>
        <row r="233">
          <cell r="D233" t="str">
            <v>AES Corporation</v>
          </cell>
          <cell r="E233" t="str">
            <v>Wind</v>
          </cell>
          <cell r="G233" t="str">
            <v>NA</v>
          </cell>
          <cell r="H233" t="str">
            <v>Merchant Unregulated</v>
          </cell>
        </row>
        <row r="234">
          <cell r="D234" t="str">
            <v>NextEra Energy, Inc.</v>
          </cell>
          <cell r="E234" t="str">
            <v>Wind</v>
          </cell>
          <cell r="G234">
            <v>379143</v>
          </cell>
          <cell r="H234" t="str">
            <v>Merchant Unregulated</v>
          </cell>
        </row>
        <row r="235">
          <cell r="D235" t="str">
            <v>Dominion Resources, Inc.</v>
          </cell>
          <cell r="E235" t="str">
            <v>Biomass</v>
          </cell>
          <cell r="G235">
            <v>0</v>
          </cell>
          <cell r="H235" t="str">
            <v>Regulated</v>
          </cell>
        </row>
        <row r="236">
          <cell r="D236" t="str">
            <v>AES Corporation</v>
          </cell>
          <cell r="E236" t="str">
            <v>Wind</v>
          </cell>
          <cell r="G236" t="str">
            <v>NA</v>
          </cell>
          <cell r="H236" t="str">
            <v>Merchant Unregulated</v>
          </cell>
        </row>
        <row r="237">
          <cell r="D237" t="str">
            <v>AES Corporation</v>
          </cell>
          <cell r="E237" t="str">
            <v>Wind</v>
          </cell>
          <cell r="G237" t="str">
            <v>NA</v>
          </cell>
          <cell r="H237" t="str">
            <v>Merchant Unregulated</v>
          </cell>
        </row>
        <row r="238">
          <cell r="D238" t="str">
            <v>MSD Capital, L.P.</v>
          </cell>
          <cell r="E238" t="str">
            <v>Wind</v>
          </cell>
          <cell r="G238">
            <v>86402</v>
          </cell>
          <cell r="H238" t="str">
            <v>Merchant Unregulated</v>
          </cell>
        </row>
        <row r="239">
          <cell r="D239" t="str">
            <v>JPMorgan Chase &amp; Co.</v>
          </cell>
          <cell r="E239" t="str">
            <v>Wind</v>
          </cell>
          <cell r="G239">
            <v>57600</v>
          </cell>
          <cell r="H239" t="str">
            <v>Merchant Unregulated</v>
          </cell>
        </row>
        <row r="240">
          <cell r="D240" t="str">
            <v>Noble Power, LLC</v>
          </cell>
          <cell r="E240" t="str">
            <v>Wind</v>
          </cell>
          <cell r="G240">
            <v>28454</v>
          </cell>
          <cell r="H240" t="str">
            <v>Merchant Unregulated</v>
          </cell>
        </row>
        <row r="241">
          <cell r="D241" t="str">
            <v>Cascade Investment LLC</v>
          </cell>
          <cell r="E241" t="str">
            <v>Gas</v>
          </cell>
          <cell r="G241">
            <v>2773860</v>
          </cell>
          <cell r="H241" t="str">
            <v>Merchant Unregulated</v>
          </cell>
        </row>
        <row r="242">
          <cell r="D242" t="str">
            <v>SunEdison, Inc.</v>
          </cell>
          <cell r="E242" t="str">
            <v>Solar</v>
          </cell>
          <cell r="G242" t="str">
            <v>NA</v>
          </cell>
          <cell r="H242" t="str">
            <v>Merchant Unregulated</v>
          </cell>
        </row>
        <row r="243">
          <cell r="D243" t="str">
            <v>Goldman Sachs Group, Inc.</v>
          </cell>
          <cell r="E243" t="str">
            <v>Solar</v>
          </cell>
          <cell r="G243" t="str">
            <v>NA</v>
          </cell>
          <cell r="H243" t="str">
            <v>Merchant Unregulated</v>
          </cell>
        </row>
        <row r="244">
          <cell r="D244" t="str">
            <v>Alyeska Seafoods, Inc.</v>
          </cell>
          <cell r="E244" t="str">
            <v>Oil</v>
          </cell>
          <cell r="G244" t="str">
            <v>NA</v>
          </cell>
          <cell r="H244" t="str">
            <v>Merchant Unregulated</v>
          </cell>
        </row>
        <row r="245">
          <cell r="D245" t="str">
            <v>Strata Solar LLC</v>
          </cell>
          <cell r="E245" t="str">
            <v>Solar</v>
          </cell>
          <cell r="G245" t="str">
            <v>NA</v>
          </cell>
          <cell r="H245" t="str">
            <v>Merchant Unregulated</v>
          </cell>
        </row>
        <row r="246">
          <cell r="D246" t="str">
            <v>Amalgamated Sugar Co.</v>
          </cell>
          <cell r="E246" t="str">
            <v>Coal</v>
          </cell>
          <cell r="G246" t="str">
            <v>NA</v>
          </cell>
          <cell r="H246" t="str">
            <v>Merchant Unregulated</v>
          </cell>
        </row>
        <row r="247">
          <cell r="D247" t="str">
            <v>AMB Property Corporation</v>
          </cell>
          <cell r="E247" t="str">
            <v>Solar</v>
          </cell>
          <cell r="G247" t="str">
            <v>NA</v>
          </cell>
          <cell r="H247" t="str">
            <v>Merchant Unregulated</v>
          </cell>
        </row>
        <row r="248">
          <cell r="D248" t="str">
            <v>Alaska Village Electric Cooperative, Inc.</v>
          </cell>
          <cell r="E248" t="str">
            <v>Oil</v>
          </cell>
          <cell r="G248" t="str">
            <v>NA</v>
          </cell>
          <cell r="H248" t="str">
            <v>Merchant Unregulated</v>
          </cell>
        </row>
        <row r="249">
          <cell r="D249" t="str">
            <v>Alabama Municipal Electric Authority</v>
          </cell>
          <cell r="E249" t="str">
            <v>Gas</v>
          </cell>
          <cell r="G249" t="str">
            <v>NA</v>
          </cell>
          <cell r="H249" t="str">
            <v>Regulated</v>
          </cell>
        </row>
        <row r="250">
          <cell r="D250" t="str">
            <v>Amedee Geothermal Venture I LP</v>
          </cell>
          <cell r="E250" t="str">
            <v>Geothermal</v>
          </cell>
          <cell r="G250" t="str">
            <v>NA</v>
          </cell>
          <cell r="H250" t="str">
            <v>Merchant Unregulated</v>
          </cell>
        </row>
        <row r="251">
          <cell r="D251" t="str">
            <v>Ingenco Investors LLC</v>
          </cell>
          <cell r="E251" t="str">
            <v>Biomass</v>
          </cell>
          <cell r="G251" t="str">
            <v>NA</v>
          </cell>
          <cell r="H251" t="str">
            <v>Merchant Unregulated</v>
          </cell>
        </row>
        <row r="252">
          <cell r="D252" t="str">
            <v>Ingenco Holdings LLC</v>
          </cell>
          <cell r="E252" t="str">
            <v>Biomass</v>
          </cell>
          <cell r="G252" t="str">
            <v>NA</v>
          </cell>
          <cell r="H252" t="str">
            <v>Merchant Unregulated</v>
          </cell>
        </row>
        <row r="253">
          <cell r="D253" t="str">
            <v>Ameresco Inc.</v>
          </cell>
          <cell r="E253" t="str">
            <v>Biomass</v>
          </cell>
          <cell r="G253" t="str">
            <v>NA</v>
          </cell>
          <cell r="H253" t="str">
            <v>Merchant Unregulated</v>
          </cell>
        </row>
        <row r="254">
          <cell r="D254" t="str">
            <v>Ameresco Inc.</v>
          </cell>
          <cell r="E254" t="str">
            <v>Biomass</v>
          </cell>
          <cell r="G254" t="str">
            <v>NA</v>
          </cell>
          <cell r="H254" t="str">
            <v>Merchant Unregulated</v>
          </cell>
        </row>
        <row r="255">
          <cell r="D255" t="str">
            <v>Ameresco Inc.</v>
          </cell>
          <cell r="E255" t="str">
            <v>Biomass</v>
          </cell>
          <cell r="G255" t="str">
            <v>NA</v>
          </cell>
          <cell r="H255" t="str">
            <v>Merchant Unregulated</v>
          </cell>
        </row>
        <row r="256">
          <cell r="D256" t="str">
            <v>Ameresco Inc.</v>
          </cell>
          <cell r="E256" t="str">
            <v>Biomass</v>
          </cell>
          <cell r="G256" t="str">
            <v>NA</v>
          </cell>
          <cell r="H256" t="str">
            <v>Merchant Unregulated</v>
          </cell>
        </row>
        <row r="257">
          <cell r="D257" t="str">
            <v>Ameresco Inc.</v>
          </cell>
          <cell r="E257" t="str">
            <v>Biomass</v>
          </cell>
          <cell r="G257" t="str">
            <v>NA</v>
          </cell>
          <cell r="H257" t="str">
            <v>Merchant Unregulated</v>
          </cell>
        </row>
        <row r="258">
          <cell r="D258" t="str">
            <v>Ameresco Inc.</v>
          </cell>
          <cell r="E258" t="str">
            <v>Biomass</v>
          </cell>
          <cell r="G258" t="str">
            <v>NA</v>
          </cell>
          <cell r="H258" t="str">
            <v>Merchant Unregulated</v>
          </cell>
        </row>
        <row r="259">
          <cell r="D259" t="str">
            <v>Ameresco Inc.</v>
          </cell>
          <cell r="E259" t="str">
            <v>Biomass</v>
          </cell>
          <cell r="G259" t="str">
            <v>NA</v>
          </cell>
          <cell r="H259" t="str">
            <v>Merchant Unregulated</v>
          </cell>
        </row>
        <row r="260">
          <cell r="D260" t="str">
            <v>Ameresco Inc.</v>
          </cell>
          <cell r="E260" t="str">
            <v>Biomass</v>
          </cell>
          <cell r="G260" t="str">
            <v>NA</v>
          </cell>
          <cell r="H260" t="str">
            <v>Merchant Unregulated</v>
          </cell>
        </row>
        <row r="261">
          <cell r="D261" t="str">
            <v>Fortistar LLC</v>
          </cell>
          <cell r="E261" t="str">
            <v>Biomass</v>
          </cell>
          <cell r="G261" t="str">
            <v>NA</v>
          </cell>
          <cell r="H261" t="str">
            <v>Merchant Unregulated</v>
          </cell>
        </row>
        <row r="262">
          <cell r="D262" t="str">
            <v>Natural Energy Group</v>
          </cell>
          <cell r="E262" t="str">
            <v>Solar</v>
          </cell>
          <cell r="G262" t="str">
            <v>NA</v>
          </cell>
          <cell r="H262" t="str">
            <v>Merchant Unregulated</v>
          </cell>
        </row>
        <row r="263">
          <cell r="D263" t="str">
            <v>Team Ten LLC</v>
          </cell>
          <cell r="E263" t="str">
            <v>Coal</v>
          </cell>
          <cell r="G263" t="str">
            <v>NA</v>
          </cell>
          <cell r="H263" t="str">
            <v>Merchant Unregulated</v>
          </cell>
        </row>
        <row r="264">
          <cell r="D264" t="str">
            <v>IDACORP, Inc.</v>
          </cell>
          <cell r="E264" t="str">
            <v>Water</v>
          </cell>
          <cell r="G264">
            <v>352580</v>
          </cell>
          <cell r="H264" t="str">
            <v>Regulated</v>
          </cell>
        </row>
        <row r="265">
          <cell r="D265" t="str">
            <v>Centex Eagle Gypsum LLC</v>
          </cell>
          <cell r="E265" t="str">
            <v>Gas</v>
          </cell>
          <cell r="G265" t="str">
            <v>NA</v>
          </cell>
          <cell r="H265" t="str">
            <v>Merchant Unregulated</v>
          </cell>
        </row>
        <row r="266">
          <cell r="D266" t="str">
            <v>Centex Eagle Gypsum LLC</v>
          </cell>
          <cell r="E266" t="str">
            <v>Oil</v>
          </cell>
          <cell r="G266" t="str">
            <v>NA</v>
          </cell>
          <cell r="H266" t="str">
            <v>Merchant Unregulated</v>
          </cell>
        </row>
        <row r="267">
          <cell r="D267" t="str">
            <v>Unalaska Corp</v>
          </cell>
          <cell r="E267" t="str">
            <v>Oil</v>
          </cell>
          <cell r="G267" t="str">
            <v>NA</v>
          </cell>
          <cell r="H267" t="str">
            <v>Merchant Unregulated</v>
          </cell>
        </row>
        <row r="268">
          <cell r="D268" t="str">
            <v>Covanta Holding Corporation</v>
          </cell>
          <cell r="E268" t="str">
            <v>Biomass</v>
          </cell>
          <cell r="G268" t="str">
            <v>NA</v>
          </cell>
          <cell r="H268" t="str">
            <v>Merchant Unregulated</v>
          </cell>
        </row>
        <row r="269">
          <cell r="D269" t="str">
            <v>Ames City of</v>
          </cell>
          <cell r="E269" t="str">
            <v>Coal</v>
          </cell>
          <cell r="G269" t="str">
            <v>NA</v>
          </cell>
          <cell r="H269" t="str">
            <v>Regulated</v>
          </cell>
        </row>
        <row r="270">
          <cell r="D270" t="str">
            <v>Ames City of</v>
          </cell>
          <cell r="E270" t="str">
            <v>Oil</v>
          </cell>
          <cell r="G270">
            <v>246</v>
          </cell>
          <cell r="H270" t="str">
            <v>Regulated</v>
          </cell>
        </row>
        <row r="271">
          <cell r="D271" t="str">
            <v>Xcel Energy Inc.</v>
          </cell>
          <cell r="E271" t="str">
            <v>Water</v>
          </cell>
          <cell r="G271">
            <v>8210</v>
          </cell>
          <cell r="H271" t="str">
            <v>Regulated</v>
          </cell>
        </row>
        <row r="272">
          <cell r="D272" t="str">
            <v>International Bound &amp; Water Commission</v>
          </cell>
          <cell r="E272" t="str">
            <v>Water</v>
          </cell>
          <cell r="G272" t="str">
            <v>NA</v>
          </cell>
          <cell r="H272" t="str">
            <v>Merchant Unregulated</v>
          </cell>
        </row>
        <row r="273">
          <cell r="D273" t="str">
            <v>Amonix, Inc</v>
          </cell>
          <cell r="E273" t="str">
            <v>Solar</v>
          </cell>
          <cell r="G273" t="str">
            <v>NA</v>
          </cell>
          <cell r="H273" t="str">
            <v>Merchant Unregulated</v>
          </cell>
        </row>
        <row r="274">
          <cell r="D274" t="str">
            <v>Northeast Utilities</v>
          </cell>
          <cell r="E274" t="str">
            <v>Water</v>
          </cell>
          <cell r="G274">
            <v>86519</v>
          </cell>
          <cell r="H274" t="str">
            <v>Regulated</v>
          </cell>
        </row>
        <row r="275">
          <cell r="D275" t="str">
            <v>American Municipal Power, Inc.</v>
          </cell>
          <cell r="E275" t="str">
            <v>Gas</v>
          </cell>
          <cell r="G275">
            <v>2582396</v>
          </cell>
          <cell r="H275" t="str">
            <v>Merchant Unregulated</v>
          </cell>
        </row>
        <row r="276">
          <cell r="D276" t="str">
            <v>AMSOLAR Corporation</v>
          </cell>
          <cell r="E276" t="str">
            <v>Solar</v>
          </cell>
          <cell r="G276" t="str">
            <v>NA</v>
          </cell>
          <cell r="H276" t="str">
            <v>Merchant Unregulated</v>
          </cell>
        </row>
        <row r="277">
          <cell r="D277" t="str">
            <v>E.ON SE</v>
          </cell>
          <cell r="E277" t="str">
            <v>Wind</v>
          </cell>
          <cell r="G277">
            <v>2970</v>
          </cell>
          <cell r="H277" t="str">
            <v>Merchant Unregulated</v>
          </cell>
        </row>
        <row r="278">
          <cell r="D278" t="str">
            <v>Western Farmers Electric Cooperative Inc.</v>
          </cell>
          <cell r="E278" t="str">
            <v>Gas</v>
          </cell>
          <cell r="G278">
            <v>11845</v>
          </cell>
          <cell r="H278" t="str">
            <v>Merchant Unregulated</v>
          </cell>
        </row>
        <row r="279">
          <cell r="D279" t="str">
            <v>Western Farmers Electric Cooperative Inc.</v>
          </cell>
          <cell r="E279" t="str">
            <v>Gas</v>
          </cell>
          <cell r="G279">
            <v>1018724</v>
          </cell>
          <cell r="H279" t="str">
            <v>Merchant Unregulated</v>
          </cell>
        </row>
        <row r="280">
          <cell r="D280" t="str">
            <v>Western Farmers Electric Cooperative Inc.</v>
          </cell>
          <cell r="E280" t="str">
            <v>Gas</v>
          </cell>
          <cell r="G280" t="str">
            <v>NA</v>
          </cell>
          <cell r="H280" t="str">
            <v>Merchant Unregulated</v>
          </cell>
        </row>
        <row r="281">
          <cell r="D281" t="str">
            <v>Western Farmers Electric Cooperative Inc.</v>
          </cell>
          <cell r="E281" t="str">
            <v>Gas</v>
          </cell>
          <cell r="G281">
            <v>0</v>
          </cell>
          <cell r="H281" t="str">
            <v>Merchant Unregulated</v>
          </cell>
        </row>
        <row r="282">
          <cell r="D282" t="str">
            <v>Woodsfield City of</v>
          </cell>
          <cell r="E282" t="str">
            <v>Oil</v>
          </cell>
          <cell r="G282" t="str">
            <v>NA</v>
          </cell>
          <cell r="H282" t="str">
            <v>Regulated</v>
          </cell>
        </row>
        <row r="283">
          <cell r="D283" t="str">
            <v>Anaheim City of</v>
          </cell>
          <cell r="E283" t="str">
            <v>Solar</v>
          </cell>
          <cell r="G283" t="str">
            <v>NA</v>
          </cell>
          <cell r="H283" t="str">
            <v>Regulated</v>
          </cell>
        </row>
        <row r="284">
          <cell r="D284" t="str">
            <v>Anaheim City of</v>
          </cell>
          <cell r="E284" t="str">
            <v>Gas</v>
          </cell>
          <cell r="G284" t="str">
            <v>NA</v>
          </cell>
          <cell r="H284" t="str">
            <v>Regulated</v>
          </cell>
        </row>
        <row r="285">
          <cell r="D285" t="str">
            <v>North Slope Borough Power and Light</v>
          </cell>
          <cell r="E285" t="str">
            <v>Oil</v>
          </cell>
          <cell r="G285" t="str">
            <v>NA</v>
          </cell>
          <cell r="H285" t="str">
            <v>Regulated</v>
          </cell>
        </row>
        <row r="286">
          <cell r="D286" t="str">
            <v>Renewable World Energies, LLC</v>
          </cell>
          <cell r="E286" t="str">
            <v>Water</v>
          </cell>
          <cell r="G286" t="str">
            <v>NA</v>
          </cell>
          <cell r="H286" t="str">
            <v>Merchant Unregulated</v>
          </cell>
        </row>
        <row r="287">
          <cell r="D287" t="str">
            <v>Anchorage Municipal Light &amp; Power</v>
          </cell>
          <cell r="E287" t="str">
            <v>Gas</v>
          </cell>
          <cell r="G287" t="str">
            <v>NA</v>
          </cell>
          <cell r="H287" t="str">
            <v>Regulated</v>
          </cell>
        </row>
        <row r="288">
          <cell r="D288" t="str">
            <v>Anchorage Municipal Light &amp; Power</v>
          </cell>
          <cell r="E288" t="str">
            <v>Oil</v>
          </cell>
          <cell r="G288" t="str">
            <v>NA</v>
          </cell>
          <cell r="H288" t="str">
            <v>Regulated</v>
          </cell>
        </row>
        <row r="289">
          <cell r="D289" t="str">
            <v>Duke Energy Corporation</v>
          </cell>
          <cell r="E289" t="str">
            <v>Oil</v>
          </cell>
          <cell r="G289">
            <v>895494</v>
          </cell>
          <cell r="H289" t="str">
            <v>Regulated</v>
          </cell>
        </row>
        <row r="290">
          <cell r="D290" t="str">
            <v>Indiana Municipal Power Agency</v>
          </cell>
          <cell r="E290" t="str">
            <v>Gas</v>
          </cell>
          <cell r="G290" t="str">
            <v>NA</v>
          </cell>
          <cell r="H290" t="str">
            <v>Regulated</v>
          </cell>
        </row>
        <row r="291">
          <cell r="D291" t="str">
            <v>Kiara Solar LLC</v>
          </cell>
          <cell r="E291" t="str">
            <v>Biomass</v>
          </cell>
          <cell r="G291" t="str">
            <v>NA</v>
          </cell>
          <cell r="H291" t="str">
            <v>Merchant Unregulated</v>
          </cell>
        </row>
        <row r="292">
          <cell r="D292" t="str">
            <v>Berkshire Hathaway Inc.</v>
          </cell>
          <cell r="E292" t="str">
            <v>Oil</v>
          </cell>
          <cell r="G292" t="str">
            <v>NA</v>
          </cell>
          <cell r="H292" t="str">
            <v>Regulated</v>
          </cell>
        </row>
        <row r="293">
          <cell r="D293" t="str">
            <v>MidAmerican Energy Holdings Company</v>
          </cell>
          <cell r="E293" t="str">
            <v>Oil</v>
          </cell>
          <cell r="G293" t="str">
            <v>NA</v>
          </cell>
          <cell r="H293" t="str">
            <v>Regulated</v>
          </cell>
        </row>
        <row r="294">
          <cell r="D294" t="str">
            <v>Sierra Pacific Industries, Inc.</v>
          </cell>
          <cell r="E294" t="str">
            <v>Biomass</v>
          </cell>
          <cell r="G294" t="str">
            <v>NA</v>
          </cell>
          <cell r="H294" t="str">
            <v>Merchant Unregulated</v>
          </cell>
        </row>
        <row r="295">
          <cell r="D295" t="str">
            <v>South Carolina Public Service Authority</v>
          </cell>
          <cell r="E295" t="str">
            <v>Biomass</v>
          </cell>
          <cell r="G295" t="str">
            <v>NA</v>
          </cell>
          <cell r="H295" t="str">
            <v>Regulated</v>
          </cell>
        </row>
        <row r="296">
          <cell r="D296" t="str">
            <v>Corporate Property Associates</v>
          </cell>
          <cell r="E296" t="str">
            <v>Oil</v>
          </cell>
          <cell r="G296" t="str">
            <v>NA</v>
          </cell>
          <cell r="H296" t="str">
            <v>Merchant Unregulated</v>
          </cell>
        </row>
        <row r="297">
          <cell r="D297" t="str">
            <v>United States Government</v>
          </cell>
          <cell r="E297" t="str">
            <v>Water</v>
          </cell>
          <cell r="G297" t="str">
            <v>NA</v>
          </cell>
          <cell r="H297" t="str">
            <v>Merchant Unregulated</v>
          </cell>
        </row>
        <row r="298">
          <cell r="D298" t="str">
            <v>SunEdison, Inc.</v>
          </cell>
          <cell r="E298" t="str">
            <v>Solar</v>
          </cell>
          <cell r="G298" t="str">
            <v>NA</v>
          </cell>
          <cell r="H298" t="str">
            <v>Merchant Unregulated</v>
          </cell>
        </row>
        <row r="299">
          <cell r="D299" t="str">
            <v>Brookfield Renewable Energy Partners L.P.</v>
          </cell>
          <cell r="E299" t="str">
            <v>Water</v>
          </cell>
          <cell r="G299" t="str">
            <v>NA</v>
          </cell>
          <cell r="H299" t="str">
            <v>Merchant Unregulated</v>
          </cell>
        </row>
        <row r="300">
          <cell r="D300" t="str">
            <v>Brookfield Asset Management Inc.</v>
          </cell>
          <cell r="E300" t="str">
            <v>Water</v>
          </cell>
          <cell r="G300" t="str">
            <v>NA</v>
          </cell>
          <cell r="H300" t="str">
            <v>Merchant Unregulated</v>
          </cell>
        </row>
        <row r="301">
          <cell r="D301" t="str">
            <v>Verso Paper Holdings LLC</v>
          </cell>
          <cell r="E301" t="str">
            <v>Gas</v>
          </cell>
          <cell r="G301" t="str">
            <v>NA</v>
          </cell>
          <cell r="H301" t="str">
            <v>Merchant Unregulated</v>
          </cell>
        </row>
        <row r="302">
          <cell r="D302" t="str">
            <v>Verso Paper Holdings LLC</v>
          </cell>
          <cell r="E302" t="str">
            <v>Biomass</v>
          </cell>
          <cell r="G302">
            <v>476089</v>
          </cell>
          <cell r="H302" t="str">
            <v>Merchant Unregulated</v>
          </cell>
        </row>
        <row r="303">
          <cell r="D303" t="str">
            <v>Utica Power Authority</v>
          </cell>
          <cell r="E303" t="str">
            <v>Water</v>
          </cell>
          <cell r="G303" t="str">
            <v>NA</v>
          </cell>
          <cell r="H303" t="str">
            <v>Merchant Unregulated</v>
          </cell>
        </row>
        <row r="304">
          <cell r="D304" t="str">
            <v>Inside Passage Electric Cooperative, Inc.</v>
          </cell>
          <cell r="E304" t="str">
            <v>Oil</v>
          </cell>
          <cell r="G304" t="str">
            <v>NA</v>
          </cell>
          <cell r="H304" t="str">
            <v>Merchant Unregulated</v>
          </cell>
        </row>
        <row r="305">
          <cell r="D305" t="str">
            <v>Xcel Energy Inc.</v>
          </cell>
          <cell r="E305" t="str">
            <v>Gas</v>
          </cell>
          <cell r="G305">
            <v>112730</v>
          </cell>
          <cell r="H305" t="str">
            <v>Regulated</v>
          </cell>
        </row>
        <row r="306">
          <cell r="D306" t="str">
            <v>Aniak Light &amp; Power Co., Inc.</v>
          </cell>
          <cell r="E306" t="str">
            <v>Oil</v>
          </cell>
          <cell r="G306" t="str">
            <v>NA</v>
          </cell>
          <cell r="H306" t="str">
            <v>Merchant Unregulated</v>
          </cell>
        </row>
        <row r="307">
          <cell r="D307" t="str">
            <v>Farmington City of NM</v>
          </cell>
          <cell r="E307" t="str">
            <v>Gas</v>
          </cell>
          <cell r="G307" t="str">
            <v>NA</v>
          </cell>
          <cell r="H307" t="str">
            <v>Regulated</v>
          </cell>
        </row>
        <row r="308">
          <cell r="D308" t="str">
            <v>Farmington City of NM</v>
          </cell>
          <cell r="E308" t="str">
            <v>Gas</v>
          </cell>
          <cell r="G308" t="str">
            <v>NA</v>
          </cell>
          <cell r="H308" t="str">
            <v>Regulated</v>
          </cell>
        </row>
        <row r="309">
          <cell r="D309" t="str">
            <v>Farmington City of NM</v>
          </cell>
          <cell r="E309" t="str">
            <v>Water</v>
          </cell>
          <cell r="G309" t="str">
            <v>NA</v>
          </cell>
          <cell r="H309" t="str">
            <v>Regulated</v>
          </cell>
        </row>
        <row r="310">
          <cell r="D310" t="str">
            <v>Anita City of</v>
          </cell>
          <cell r="E310" t="str">
            <v>Oil</v>
          </cell>
          <cell r="G310" t="str">
            <v>NA</v>
          </cell>
          <cell r="H310" t="str">
            <v>Regulated</v>
          </cell>
        </row>
        <row r="311">
          <cell r="D311" t="str">
            <v>Enpower Corp.</v>
          </cell>
          <cell r="E311" t="str">
            <v>Biomass</v>
          </cell>
          <cell r="G311" t="str">
            <v>NA</v>
          </cell>
          <cell r="H311" t="str">
            <v>Merchant Unregulated</v>
          </cell>
        </row>
        <row r="312">
          <cell r="D312" t="str">
            <v>EIF Management, LLC</v>
          </cell>
          <cell r="E312" t="str">
            <v>Biomass</v>
          </cell>
          <cell r="G312" t="str">
            <v>NA</v>
          </cell>
          <cell r="H312" t="str">
            <v>Merchant Unregulated</v>
          </cell>
        </row>
        <row r="313">
          <cell r="D313" t="str">
            <v>Union Oil Co of California</v>
          </cell>
          <cell r="E313" t="str">
            <v>Gas</v>
          </cell>
          <cell r="G313" t="str">
            <v>NA</v>
          </cell>
          <cell r="H313" t="str">
            <v>Merchant Unregulated</v>
          </cell>
        </row>
        <row r="314">
          <cell r="D314" t="str">
            <v>Union Oil Co of California</v>
          </cell>
          <cell r="E314" t="str">
            <v>Gas</v>
          </cell>
          <cell r="G314" t="str">
            <v>NA</v>
          </cell>
          <cell r="H314" t="str">
            <v>Merchant Unregulated</v>
          </cell>
        </row>
        <row r="315">
          <cell r="D315" t="str">
            <v>Alaska Energy &amp; Resources Company</v>
          </cell>
          <cell r="E315" t="str">
            <v>Water</v>
          </cell>
          <cell r="G315">
            <v>22038</v>
          </cell>
          <cell r="H315" t="str">
            <v>Regulated</v>
          </cell>
        </row>
        <row r="316">
          <cell r="D316" t="str">
            <v>Ansley City of</v>
          </cell>
          <cell r="E316" t="str">
            <v>Gas</v>
          </cell>
          <cell r="G316" t="str">
            <v>NA</v>
          </cell>
          <cell r="H316" t="str">
            <v>Regulated</v>
          </cell>
        </row>
        <row r="317">
          <cell r="D317" t="str">
            <v>Madison Paper Industries Inc</v>
          </cell>
          <cell r="E317" t="str">
            <v>Water</v>
          </cell>
          <cell r="G317">
            <v>135201</v>
          </cell>
          <cell r="H317" t="str">
            <v>Merchant Unregulated</v>
          </cell>
        </row>
        <row r="318">
          <cell r="D318" t="str">
            <v>Madison Paper Industries Inc</v>
          </cell>
          <cell r="E318" t="str">
            <v>Oil</v>
          </cell>
          <cell r="G318">
            <v>10365</v>
          </cell>
          <cell r="H318" t="str">
            <v>Merchant Unregulated</v>
          </cell>
        </row>
        <row r="319">
          <cell r="D319" t="str">
            <v>North Carolina Electric Membership Corporation</v>
          </cell>
          <cell r="E319" t="str">
            <v>Gas</v>
          </cell>
          <cell r="G319">
            <v>294562</v>
          </cell>
          <cell r="H319" t="str">
            <v>Merchant Unregulated</v>
          </cell>
        </row>
        <row r="320">
          <cell r="D320" t="str">
            <v>Golden Spread Electric Cooperative, Inc.</v>
          </cell>
          <cell r="E320" t="str">
            <v>Gas</v>
          </cell>
          <cell r="G320">
            <v>66368</v>
          </cell>
          <cell r="H320" t="str">
            <v>Merchant Unregulated</v>
          </cell>
        </row>
        <row r="321">
          <cell r="D321" t="str">
            <v>Basin Electric Power Cooperative</v>
          </cell>
          <cell r="E321" t="str">
            <v>Coal</v>
          </cell>
          <cell r="G321">
            <v>6371686</v>
          </cell>
          <cell r="H321" t="str">
            <v>Merchant Unregulated</v>
          </cell>
        </row>
        <row r="322">
          <cell r="D322" t="str">
            <v>Exelon Corporation</v>
          </cell>
          <cell r="E322" t="str">
            <v>Solar</v>
          </cell>
          <cell r="G322" t="str">
            <v>NA</v>
          </cell>
          <cell r="H322" t="str">
            <v>Merchant Unregulated</v>
          </cell>
        </row>
        <row r="323">
          <cell r="D323" t="str">
            <v>Anthony City of</v>
          </cell>
          <cell r="E323" t="str">
            <v>Gas</v>
          </cell>
          <cell r="G323" t="str">
            <v>NA</v>
          </cell>
          <cell r="H323" t="str">
            <v>Regulated</v>
          </cell>
        </row>
        <row r="324">
          <cell r="D324" t="str">
            <v>Alaska Village Electric Cooperative, Inc.</v>
          </cell>
          <cell r="E324" t="str">
            <v>Oil</v>
          </cell>
          <cell r="G324" t="str">
            <v>NA</v>
          </cell>
          <cell r="H324" t="str">
            <v>Merchant Unregulated</v>
          </cell>
        </row>
        <row r="325">
          <cell r="D325" t="str">
            <v>Arizona Electric Power Cooperative Inc.</v>
          </cell>
          <cell r="E325" t="str">
            <v>Gas</v>
          </cell>
          <cell r="G325">
            <v>13626</v>
          </cell>
          <cell r="H325" t="str">
            <v>Merchant Unregulated</v>
          </cell>
        </row>
        <row r="326">
          <cell r="D326" t="str">
            <v>Integrys Energy Group, Inc.</v>
          </cell>
          <cell r="E326" t="str">
            <v>Solar</v>
          </cell>
          <cell r="G326" t="str">
            <v>NA</v>
          </cell>
          <cell r="H326" t="str">
            <v>Merchant Unregulated</v>
          </cell>
        </row>
        <row r="327">
          <cell r="D327" t="str">
            <v>Arizona Electric Power Cooperative Inc.</v>
          </cell>
          <cell r="E327" t="str">
            <v>Coal</v>
          </cell>
          <cell r="G327">
            <v>1610998</v>
          </cell>
          <cell r="H327" t="str">
            <v>Merchant Unregulated</v>
          </cell>
        </row>
        <row r="328">
          <cell r="D328" t="str">
            <v>Arizona Electric Power Cooperative Inc.</v>
          </cell>
          <cell r="E328" t="str">
            <v>Other Nonrenewable</v>
          </cell>
          <cell r="G328">
            <v>-1250</v>
          </cell>
          <cell r="H328" t="str">
            <v>Merchant Unregulated</v>
          </cell>
        </row>
        <row r="329">
          <cell r="D329" t="str">
            <v>Tennessee Valley Authority</v>
          </cell>
          <cell r="E329" t="str">
            <v>Water</v>
          </cell>
          <cell r="G329" t="str">
            <v>NA</v>
          </cell>
          <cell r="H329" t="str">
            <v>Merchant Unregulated</v>
          </cell>
        </row>
        <row r="330">
          <cell r="D330" t="str">
            <v>LS Power Group</v>
          </cell>
          <cell r="E330" t="str">
            <v>Gas</v>
          </cell>
          <cell r="G330">
            <v>1343060</v>
          </cell>
          <cell r="H330" t="str">
            <v>Merchant Unregulated</v>
          </cell>
        </row>
        <row r="331">
          <cell r="D331" t="str">
            <v>DCO Energy LLC</v>
          </cell>
          <cell r="E331" t="str">
            <v>Biomass</v>
          </cell>
          <cell r="G331" t="str">
            <v>NA</v>
          </cell>
          <cell r="H331" t="str">
            <v>Merchant Unregulated</v>
          </cell>
        </row>
        <row r="332">
          <cell r="D332" t="str">
            <v>South Jersey Industries, Inc.</v>
          </cell>
          <cell r="E332" t="str">
            <v>Biomass</v>
          </cell>
          <cell r="G332" t="str">
            <v>NA</v>
          </cell>
          <cell r="H332" t="str">
            <v>Merchant Unregulated</v>
          </cell>
        </row>
        <row r="333">
          <cell r="D333" t="str">
            <v>Southern Company</v>
          </cell>
          <cell r="E333" t="str">
            <v>Solar</v>
          </cell>
          <cell r="G333" t="str">
            <v>NA</v>
          </cell>
          <cell r="H333" t="str">
            <v>Merchant Unregulated</v>
          </cell>
        </row>
        <row r="334">
          <cell r="D334" t="str">
            <v>Turner Enterprises, Inc.</v>
          </cell>
          <cell r="E334" t="str">
            <v>Solar</v>
          </cell>
          <cell r="G334" t="str">
            <v>NA</v>
          </cell>
          <cell r="H334" t="str">
            <v>Merchant Unregulated</v>
          </cell>
        </row>
        <row r="335">
          <cell r="D335" t="str">
            <v>Apple Inc.</v>
          </cell>
          <cell r="E335" t="str">
            <v>Biomass</v>
          </cell>
          <cell r="G335" t="str">
            <v>NA</v>
          </cell>
          <cell r="H335" t="str">
            <v>Merchant Unregulated</v>
          </cell>
        </row>
        <row r="336">
          <cell r="D336" t="str">
            <v>Apple Inc.</v>
          </cell>
          <cell r="E336" t="str">
            <v>Solar</v>
          </cell>
          <cell r="G336" t="str">
            <v>NA</v>
          </cell>
          <cell r="H336" t="str">
            <v>Merchant Unregulated</v>
          </cell>
        </row>
        <row r="337">
          <cell r="D337" t="str">
            <v>Xcel Energy Inc.</v>
          </cell>
          <cell r="E337" t="str">
            <v>Water</v>
          </cell>
          <cell r="G337">
            <v>8950</v>
          </cell>
          <cell r="H337" t="str">
            <v>Regulated</v>
          </cell>
        </row>
        <row r="338">
          <cell r="D338" t="str">
            <v>SunEdison, Inc.</v>
          </cell>
          <cell r="E338" t="str">
            <v>Solar</v>
          </cell>
          <cell r="G338" t="str">
            <v>NA</v>
          </cell>
          <cell r="H338" t="str">
            <v>Merchant Unregulated</v>
          </cell>
        </row>
        <row r="339">
          <cell r="D339" t="str">
            <v>Wisconsin Energy Corporation</v>
          </cell>
          <cell r="E339" t="str">
            <v>Water</v>
          </cell>
          <cell r="G339">
            <v>13236</v>
          </cell>
          <cell r="H339" t="str">
            <v>Regulated</v>
          </cell>
        </row>
        <row r="340">
          <cell r="D340" t="str">
            <v>Aqua America Inc.</v>
          </cell>
          <cell r="E340" t="str">
            <v>Solar</v>
          </cell>
          <cell r="G340" t="str">
            <v>NA</v>
          </cell>
          <cell r="H340" t="str">
            <v>Merchant Unregulated</v>
          </cell>
        </row>
        <row r="341">
          <cell r="D341" t="str">
            <v>Tate &amp; Lyle</v>
          </cell>
          <cell r="E341" t="str">
            <v>Gas</v>
          </cell>
          <cell r="G341" t="str">
            <v>NA</v>
          </cell>
          <cell r="H341" t="str">
            <v>Merchant Unregulated</v>
          </cell>
        </row>
        <row r="342">
          <cell r="D342" t="str">
            <v>Infigen Energy Limited</v>
          </cell>
          <cell r="E342" t="str">
            <v>Wind</v>
          </cell>
          <cell r="G342">
            <v>278303</v>
          </cell>
          <cell r="H342" t="str">
            <v>Merchant Unregulated</v>
          </cell>
        </row>
        <row r="343">
          <cell r="D343" t="str">
            <v>Xcel Energy Inc.</v>
          </cell>
          <cell r="E343" t="str">
            <v>Coal</v>
          </cell>
          <cell r="G343">
            <v>792166</v>
          </cell>
          <cell r="H343" t="str">
            <v>Regulated</v>
          </cell>
        </row>
        <row r="344">
          <cell r="D344" t="str">
            <v>Southwest Generation</v>
          </cell>
          <cell r="E344" t="str">
            <v>Gas</v>
          </cell>
          <cell r="G344">
            <v>89568</v>
          </cell>
          <cell r="H344" t="str">
            <v>Merchant Unregulated</v>
          </cell>
        </row>
        <row r="345">
          <cell r="D345" t="str">
            <v>Waste Management, Inc.</v>
          </cell>
          <cell r="E345" t="str">
            <v>Biomass</v>
          </cell>
          <cell r="G345" t="str">
            <v>NA</v>
          </cell>
          <cell r="H345" t="str">
            <v>Merchant Unregulated</v>
          </cell>
        </row>
        <row r="346">
          <cell r="D346" t="str">
            <v>O2 Energies</v>
          </cell>
          <cell r="E346" t="str">
            <v>Solar</v>
          </cell>
          <cell r="G346" t="str">
            <v>NA</v>
          </cell>
          <cell r="H346" t="str">
            <v>Merchant Unregulated</v>
          </cell>
        </row>
        <row r="347">
          <cell r="D347" t="str">
            <v>Arba Solar, LLC</v>
          </cell>
          <cell r="E347" t="str">
            <v>Solar</v>
          </cell>
          <cell r="G347" t="str">
            <v>NA</v>
          </cell>
          <cell r="H347" t="str">
            <v>Merchant Unregulated</v>
          </cell>
        </row>
        <row r="348">
          <cell r="D348" t="str">
            <v>Fortistar LLC</v>
          </cell>
          <cell r="E348" t="str">
            <v>Biomass</v>
          </cell>
          <cell r="G348" t="str">
            <v>NA</v>
          </cell>
          <cell r="H348" t="str">
            <v>Merchant Unregulated</v>
          </cell>
        </row>
        <row r="349">
          <cell r="D349" t="str">
            <v>Arcadia City of WI</v>
          </cell>
          <cell r="E349" t="str">
            <v>Oil</v>
          </cell>
          <cell r="G349" t="str">
            <v>NA</v>
          </cell>
          <cell r="H349" t="str">
            <v>Regulated</v>
          </cell>
        </row>
        <row r="350">
          <cell r="D350" t="str">
            <v>Arcadia High School</v>
          </cell>
          <cell r="E350" t="str">
            <v>Gas</v>
          </cell>
          <cell r="G350" t="str">
            <v>NA</v>
          </cell>
          <cell r="H350" t="str">
            <v>Merchant Unregulated</v>
          </cell>
        </row>
        <row r="351">
          <cell r="D351" t="str">
            <v>Arcanum City of</v>
          </cell>
          <cell r="E351" t="str">
            <v>Oil</v>
          </cell>
          <cell r="G351" t="str">
            <v>NA</v>
          </cell>
          <cell r="H351" t="str">
            <v>Regulated</v>
          </cell>
        </row>
        <row r="352">
          <cell r="D352" t="str">
            <v>American Municipal Power, Inc.</v>
          </cell>
          <cell r="E352" t="str">
            <v>Oil</v>
          </cell>
          <cell r="G352" t="str">
            <v>NA</v>
          </cell>
          <cell r="H352" t="str">
            <v>Merchant Unregulated</v>
          </cell>
        </row>
        <row r="353">
          <cell r="D353" t="str">
            <v>Energy Transfer Partners, L.P.</v>
          </cell>
          <cell r="E353" t="str">
            <v>Biomass</v>
          </cell>
          <cell r="G353" t="str">
            <v>NA</v>
          </cell>
          <cell r="H353" t="str">
            <v>Merchant Unregulated</v>
          </cell>
        </row>
        <row r="354">
          <cell r="D354" t="str">
            <v>Energy Transfer Partners, L.P.</v>
          </cell>
          <cell r="E354" t="str">
            <v>Gas</v>
          </cell>
          <cell r="G354" t="str">
            <v>NA</v>
          </cell>
          <cell r="H354" t="str">
            <v>Merchant Unregulated</v>
          </cell>
        </row>
        <row r="355">
          <cell r="D355" t="str">
            <v>Iberdrola, S.A.</v>
          </cell>
          <cell r="E355" t="str">
            <v>Gas</v>
          </cell>
          <cell r="G355" t="str">
            <v>NA</v>
          </cell>
          <cell r="H355" t="str">
            <v>Merchant Unregulated</v>
          </cell>
        </row>
        <row r="356">
          <cell r="D356" t="str">
            <v>Archer-Daniels-Midland Company</v>
          </cell>
          <cell r="E356" t="str">
            <v>Coal</v>
          </cell>
          <cell r="G356" t="str">
            <v>NA</v>
          </cell>
          <cell r="H356" t="str">
            <v>Merchant Unregulated</v>
          </cell>
        </row>
        <row r="357">
          <cell r="D357" t="str">
            <v>Hoku Corporation</v>
          </cell>
          <cell r="E357" t="str">
            <v>Solar</v>
          </cell>
          <cell r="G357" t="str">
            <v>NA</v>
          </cell>
          <cell r="H357" t="str">
            <v>Merchant Unregulated</v>
          </cell>
        </row>
        <row r="358">
          <cell r="D358" t="str">
            <v>Lyondell Chemical Company</v>
          </cell>
          <cell r="E358" t="str">
            <v>Other Nonrenewable</v>
          </cell>
          <cell r="G358">
            <v>240117</v>
          </cell>
          <cell r="H358" t="str">
            <v>Merchant Unregulated</v>
          </cell>
        </row>
        <row r="359">
          <cell r="D359" t="str">
            <v>Waste Management, Inc.</v>
          </cell>
          <cell r="E359" t="str">
            <v>Biomass</v>
          </cell>
          <cell r="G359" t="str">
            <v>NA</v>
          </cell>
          <cell r="H359" t="str">
            <v>Merchant Unregulated</v>
          </cell>
        </row>
        <row r="360">
          <cell r="D360" t="str">
            <v>Arden Solar LLC</v>
          </cell>
          <cell r="E360" t="str">
            <v>Solar</v>
          </cell>
          <cell r="G360" t="str">
            <v>NA</v>
          </cell>
          <cell r="H360" t="str">
            <v>Merchant Unregulated</v>
          </cell>
        </row>
        <row r="361">
          <cell r="D361" t="str">
            <v>Nirma Limited</v>
          </cell>
          <cell r="E361" t="str">
            <v>Coal</v>
          </cell>
          <cell r="G361">
            <v>375840</v>
          </cell>
          <cell r="H361" t="str">
            <v>Merchant Unregulated</v>
          </cell>
        </row>
        <row r="362">
          <cell r="D362" t="str">
            <v>Argyle City of</v>
          </cell>
          <cell r="E362" t="str">
            <v>Oil</v>
          </cell>
          <cell r="G362" t="str">
            <v>NA</v>
          </cell>
          <cell r="H362" t="str">
            <v>Regulated</v>
          </cell>
        </row>
        <row r="363">
          <cell r="D363" t="str">
            <v>Argyle City of</v>
          </cell>
          <cell r="E363" t="str">
            <v>Water</v>
          </cell>
          <cell r="G363" t="str">
            <v>NA</v>
          </cell>
          <cell r="H363" t="str">
            <v>Regulated</v>
          </cell>
        </row>
        <row r="364">
          <cell r="D364" t="str">
            <v>MFP Co III, LLC</v>
          </cell>
          <cell r="E364" t="str">
            <v>Solar</v>
          </cell>
          <cell r="G364" t="str">
            <v>NA</v>
          </cell>
          <cell r="H364" t="str">
            <v>Merchant Unregulated</v>
          </cell>
        </row>
        <row r="365">
          <cell r="D365" t="str">
            <v>Entergy Corporation</v>
          </cell>
          <cell r="E365" t="str">
            <v>Nuclear</v>
          </cell>
          <cell r="G365">
            <v>15493131</v>
          </cell>
          <cell r="H365" t="str">
            <v>Regulated</v>
          </cell>
        </row>
        <row r="366">
          <cell r="D366" t="str">
            <v>Potlatch Corporation</v>
          </cell>
          <cell r="E366" t="str">
            <v>Biomass</v>
          </cell>
          <cell r="G366" t="str">
            <v>NA</v>
          </cell>
          <cell r="H366" t="str">
            <v>Merchant Unregulated</v>
          </cell>
        </row>
        <row r="367">
          <cell r="D367" t="str">
            <v>Arkansas Electric Cooperative Corp.</v>
          </cell>
          <cell r="E367" t="str">
            <v>Water</v>
          </cell>
          <cell r="G367">
            <v>273562</v>
          </cell>
          <cell r="H367" t="str">
            <v>Merchant Unregulated</v>
          </cell>
        </row>
        <row r="368">
          <cell r="D368" t="str">
            <v>Columbia Energy Partners, LLC</v>
          </cell>
          <cell r="E368" t="str">
            <v>Solar</v>
          </cell>
          <cell r="G368" t="str">
            <v>NA</v>
          </cell>
          <cell r="H368" t="str">
            <v>Merchant Unregulated</v>
          </cell>
        </row>
        <row r="369">
          <cell r="D369" t="str">
            <v>Highstar Capital LP</v>
          </cell>
          <cell r="E369" t="str">
            <v>Gas</v>
          </cell>
          <cell r="G369">
            <v>1734610</v>
          </cell>
          <cell r="H369" t="str">
            <v>Merchant Unregulated</v>
          </cell>
        </row>
        <row r="370">
          <cell r="D370" t="str">
            <v>LS Power Group</v>
          </cell>
          <cell r="E370" t="str">
            <v>Solar</v>
          </cell>
          <cell r="G370" t="str">
            <v>NA</v>
          </cell>
          <cell r="H370" t="str">
            <v>Merchant Unregulated</v>
          </cell>
        </row>
        <row r="371">
          <cell r="D371" t="str">
            <v>EDP - Energias de Portugal SA</v>
          </cell>
          <cell r="E371" t="str">
            <v>Wind</v>
          </cell>
          <cell r="G371" t="str">
            <v>NA</v>
          </cell>
          <cell r="H371" t="str">
            <v>Merchant Unregulated</v>
          </cell>
        </row>
        <row r="372">
          <cell r="D372" t="str">
            <v>PARPÚBLICA - Participações Públicas (SGPS), S.A.</v>
          </cell>
          <cell r="E372" t="str">
            <v>Wind</v>
          </cell>
          <cell r="G372" t="str">
            <v>NA</v>
          </cell>
          <cell r="H372" t="str">
            <v>Merchant Unregulated</v>
          </cell>
        </row>
        <row r="373">
          <cell r="D373" t="str">
            <v>HidroCantábrico Energia S.A.</v>
          </cell>
          <cell r="E373" t="str">
            <v>Wind</v>
          </cell>
          <cell r="G373" t="str">
            <v>NA</v>
          </cell>
          <cell r="H373" t="str">
            <v>Merchant Unregulated</v>
          </cell>
        </row>
        <row r="374">
          <cell r="D374" t="str">
            <v>China Three Gorges Corporation</v>
          </cell>
          <cell r="E374" t="str">
            <v>Wind</v>
          </cell>
          <cell r="G374" t="str">
            <v>NA</v>
          </cell>
          <cell r="H374" t="str">
            <v>Merchant Unregulated</v>
          </cell>
        </row>
        <row r="375">
          <cell r="D375" t="str">
            <v>EDP Renováveis</v>
          </cell>
          <cell r="E375" t="str">
            <v>Wind</v>
          </cell>
          <cell r="G375" t="str">
            <v>NA</v>
          </cell>
          <cell r="H375" t="str">
            <v>Merchant Unregulated</v>
          </cell>
        </row>
        <row r="376">
          <cell r="D376" t="str">
            <v>AES Corporation</v>
          </cell>
          <cell r="E376" t="str">
            <v>Wind</v>
          </cell>
          <cell r="G376">
            <v>248241</v>
          </cell>
          <cell r="H376" t="str">
            <v>Merchant Unregulated</v>
          </cell>
        </row>
        <row r="377">
          <cell r="D377" t="str">
            <v>GDF Suez SA</v>
          </cell>
          <cell r="E377" t="str">
            <v>Gas</v>
          </cell>
          <cell r="G377">
            <v>187215</v>
          </cell>
          <cell r="H377" t="str">
            <v>Merchant Unregulated</v>
          </cell>
        </row>
        <row r="378">
          <cell r="D378" t="str">
            <v>Armstrong Hardwood Flooring Company</v>
          </cell>
          <cell r="E378" t="str">
            <v>Biomass</v>
          </cell>
          <cell r="G378" t="str">
            <v>NA</v>
          </cell>
          <cell r="H378" t="str">
            <v>Merchant Unregulated</v>
          </cell>
        </row>
        <row r="379">
          <cell r="D379" t="str">
            <v>Strata Solar LLC</v>
          </cell>
          <cell r="E379" t="str">
            <v>Solar</v>
          </cell>
          <cell r="G379" t="str">
            <v>NA</v>
          </cell>
          <cell r="H379" t="str">
            <v>Merchant Unregulated</v>
          </cell>
        </row>
        <row r="380">
          <cell r="D380" t="str">
            <v>Arnold Village of</v>
          </cell>
          <cell r="E380" t="str">
            <v>Oil</v>
          </cell>
          <cell r="G380" t="str">
            <v>NA</v>
          </cell>
          <cell r="H380" t="str">
            <v>Regulated</v>
          </cell>
        </row>
        <row r="381">
          <cell r="D381" t="str">
            <v>Gaz Métro Limited Partnership</v>
          </cell>
          <cell r="E381" t="str">
            <v>Water</v>
          </cell>
          <cell r="G381" t="str">
            <v>NA</v>
          </cell>
          <cell r="H381" t="str">
            <v>Regulated</v>
          </cell>
        </row>
        <row r="382">
          <cell r="D382" t="str">
            <v>Arnold Windfarm LLC</v>
          </cell>
          <cell r="E382" t="str">
            <v>Wind</v>
          </cell>
          <cell r="G382" t="str">
            <v>NA</v>
          </cell>
          <cell r="H382" t="str">
            <v>Merchant Unregulated</v>
          </cell>
        </row>
        <row r="383">
          <cell r="D383" t="str">
            <v>Renewable World Energies, LLC</v>
          </cell>
          <cell r="E383" t="str">
            <v>Water</v>
          </cell>
          <cell r="G383" t="str">
            <v>NA</v>
          </cell>
          <cell r="H383" t="str">
            <v>Merchant Unregulated</v>
          </cell>
        </row>
        <row r="384">
          <cell r="D384" t="str">
            <v>Brookfield Renewable Energy Partners L.P.</v>
          </cell>
          <cell r="E384" t="str">
            <v>Wind</v>
          </cell>
          <cell r="G384" t="str">
            <v>NA</v>
          </cell>
          <cell r="H384" t="str">
            <v>Merchant Unregulated</v>
          </cell>
        </row>
        <row r="385">
          <cell r="D385" t="str">
            <v>Brookfield Asset Management Inc.</v>
          </cell>
          <cell r="E385" t="str">
            <v>Wind</v>
          </cell>
          <cell r="G385" t="str">
            <v>NA</v>
          </cell>
          <cell r="H385" t="str">
            <v>Merchant Unregulated</v>
          </cell>
        </row>
        <row r="386">
          <cell r="D386" t="str">
            <v>Great River Energy</v>
          </cell>
          <cell r="E386" t="str">
            <v>Oil</v>
          </cell>
          <cell r="G386" t="str">
            <v>NA</v>
          </cell>
          <cell r="H386" t="str">
            <v>Merchant Unregulated</v>
          </cell>
        </row>
        <row r="387">
          <cell r="D387" t="str">
            <v>Big Bend Irrigation District</v>
          </cell>
          <cell r="E387" t="str">
            <v>Water</v>
          </cell>
          <cell r="G387" t="str">
            <v>NA</v>
          </cell>
          <cell r="H387" t="str">
            <v>Merchant Unregulated</v>
          </cell>
        </row>
        <row r="388">
          <cell r="D388" t="str">
            <v>Wilder Irrigation District</v>
          </cell>
          <cell r="E388" t="str">
            <v>Water</v>
          </cell>
          <cell r="G388" t="str">
            <v>NA</v>
          </cell>
          <cell r="H388" t="str">
            <v>Merchant Unregulated</v>
          </cell>
        </row>
        <row r="389">
          <cell r="D389" t="str">
            <v>New York Irrigation District</v>
          </cell>
          <cell r="E389" t="str">
            <v>Water</v>
          </cell>
          <cell r="G389" t="str">
            <v>NA</v>
          </cell>
          <cell r="H389" t="str">
            <v>Merchant Unregulated</v>
          </cell>
        </row>
        <row r="390">
          <cell r="D390" t="str">
            <v>Nampa &amp; Meridian Irrigation District</v>
          </cell>
          <cell r="E390" t="str">
            <v>Water</v>
          </cell>
          <cell r="G390" t="str">
            <v>NA</v>
          </cell>
          <cell r="H390" t="str">
            <v>Merchant Unregulated</v>
          </cell>
        </row>
        <row r="391">
          <cell r="D391" t="str">
            <v>Boise-Kuna Irrigation District</v>
          </cell>
          <cell r="E391" t="str">
            <v>Water</v>
          </cell>
          <cell r="G391" t="str">
            <v>NA</v>
          </cell>
          <cell r="H391" t="str">
            <v>Merchant Unregulated</v>
          </cell>
        </row>
        <row r="392">
          <cell r="D392" t="str">
            <v>American Electric Power Company, Inc.</v>
          </cell>
          <cell r="E392" t="str">
            <v>Gas</v>
          </cell>
          <cell r="G392">
            <v>40092</v>
          </cell>
          <cell r="H392" t="str">
            <v>Regulated</v>
          </cell>
        </row>
        <row r="393">
          <cell r="D393" t="str">
            <v>NRG Energy, Inc.</v>
          </cell>
          <cell r="E393" t="str">
            <v>Gas</v>
          </cell>
          <cell r="G393">
            <v>1653171</v>
          </cell>
          <cell r="H393" t="str">
            <v>Merchant Unregulated</v>
          </cell>
        </row>
        <row r="394">
          <cell r="D394" t="str">
            <v>NRG Energy, Inc.</v>
          </cell>
          <cell r="E394" t="str">
            <v>Gas</v>
          </cell>
          <cell r="G394">
            <v>1635</v>
          </cell>
          <cell r="H394" t="str">
            <v>Merchant Unregulated</v>
          </cell>
        </row>
        <row r="395">
          <cell r="D395" t="str">
            <v>Mid-Kansas Electric Company, LLC</v>
          </cell>
          <cell r="E395" t="str">
            <v>Gas</v>
          </cell>
          <cell r="G395" t="str">
            <v>NA</v>
          </cell>
          <cell r="H395" t="str">
            <v>Merchant Unregulated</v>
          </cell>
        </row>
        <row r="396">
          <cell r="D396" t="str">
            <v>CPS Energy</v>
          </cell>
          <cell r="E396" t="str">
            <v>Gas</v>
          </cell>
          <cell r="G396">
            <v>1853358</v>
          </cell>
          <cell r="H396" t="str">
            <v>Regulated</v>
          </cell>
        </row>
        <row r="397">
          <cell r="D397" t="str">
            <v>Basin Electric Power Cooperative</v>
          </cell>
          <cell r="E397" t="str">
            <v>Gas</v>
          </cell>
          <cell r="G397" t="str">
            <v>NA</v>
          </cell>
          <cell r="H397" t="str">
            <v>Merchant Unregulated</v>
          </cell>
        </row>
        <row r="398">
          <cell r="D398" t="str">
            <v>SunEdison, Inc.</v>
          </cell>
          <cell r="E398" t="str">
            <v>Solar</v>
          </cell>
          <cell r="G398" t="str">
            <v>NA</v>
          </cell>
          <cell r="H398" t="str">
            <v>Merchant Unregulated</v>
          </cell>
        </row>
        <row r="399">
          <cell r="D399" t="str">
            <v>Tallahassee City of</v>
          </cell>
          <cell r="E399" t="str">
            <v>Gas</v>
          </cell>
          <cell r="G399">
            <v>109305</v>
          </cell>
          <cell r="H399" t="str">
            <v>Regulated</v>
          </cell>
        </row>
        <row r="400">
          <cell r="D400" t="str">
            <v>Tallahassee City of</v>
          </cell>
          <cell r="E400" t="str">
            <v>Gas</v>
          </cell>
          <cell r="G400">
            <v>76159</v>
          </cell>
          <cell r="H400" t="str">
            <v>Regulated</v>
          </cell>
        </row>
        <row r="401">
          <cell r="D401" t="str">
            <v>Tallahassee City of</v>
          </cell>
          <cell r="E401" t="str">
            <v>Gas</v>
          </cell>
          <cell r="G401">
            <v>1248112</v>
          </cell>
          <cell r="H401" t="str">
            <v>Regulated</v>
          </cell>
        </row>
        <row r="402">
          <cell r="D402" t="str">
            <v>Empire District Electric Company</v>
          </cell>
          <cell r="E402" t="str">
            <v>Coal</v>
          </cell>
          <cell r="G402">
            <v>1167969</v>
          </cell>
          <cell r="H402" t="str">
            <v>Regulated</v>
          </cell>
        </row>
        <row r="403">
          <cell r="D403" t="str">
            <v>Asbury Park Press, Inc.</v>
          </cell>
          <cell r="E403" t="str">
            <v>Gas</v>
          </cell>
          <cell r="G403" t="str">
            <v>NA</v>
          </cell>
          <cell r="H403" t="str">
            <v>Merchant Unregulated</v>
          </cell>
        </row>
        <row r="404">
          <cell r="D404" t="str">
            <v>Gaz Métro Limited Partnership</v>
          </cell>
          <cell r="E404" t="str">
            <v>Oil</v>
          </cell>
          <cell r="G404" t="str">
            <v>NA</v>
          </cell>
          <cell r="H404" t="str">
            <v>Regulated</v>
          </cell>
        </row>
        <row r="405">
          <cell r="D405" t="str">
            <v>Domtar Corp.</v>
          </cell>
          <cell r="E405" t="str">
            <v>Biomass</v>
          </cell>
          <cell r="G405">
            <v>813625</v>
          </cell>
          <cell r="H405" t="str">
            <v>Merchant Unregulated</v>
          </cell>
        </row>
        <row r="406">
          <cell r="D406" t="str">
            <v>Duke Energy Corporation</v>
          </cell>
          <cell r="E406" t="str">
            <v>Coal</v>
          </cell>
          <cell r="G406">
            <v>804613</v>
          </cell>
          <cell r="H406" t="str">
            <v>Regulated</v>
          </cell>
        </row>
        <row r="407">
          <cell r="D407" t="str">
            <v>Duke Energy Corporation</v>
          </cell>
          <cell r="E407" t="str">
            <v>Gas</v>
          </cell>
          <cell r="G407">
            <v>87782</v>
          </cell>
          <cell r="H407" t="str">
            <v>Regulated</v>
          </cell>
        </row>
        <row r="408">
          <cell r="D408" t="str">
            <v>Riverstone Holdings LLC</v>
          </cell>
          <cell r="E408" t="str">
            <v>Biomass</v>
          </cell>
          <cell r="G408" t="str">
            <v>NA</v>
          </cell>
          <cell r="H408" t="str">
            <v>Merchant Unregulated</v>
          </cell>
        </row>
        <row r="409">
          <cell r="D409" t="str">
            <v>Ashland City of KS</v>
          </cell>
          <cell r="E409" t="str">
            <v>Oil</v>
          </cell>
          <cell r="G409" t="str">
            <v>NA</v>
          </cell>
          <cell r="H409" t="str">
            <v>Regulated</v>
          </cell>
        </row>
        <row r="410">
          <cell r="D410" t="str">
            <v>Ashland City of OR</v>
          </cell>
          <cell r="E410" t="str">
            <v>Solar</v>
          </cell>
          <cell r="G410" t="str">
            <v>NA</v>
          </cell>
          <cell r="H410" t="str">
            <v>Regulated</v>
          </cell>
        </row>
        <row r="411">
          <cell r="D411" t="str">
            <v>New York Power Authority</v>
          </cell>
          <cell r="E411" t="str">
            <v>Water</v>
          </cell>
          <cell r="G411" t="str">
            <v>NA</v>
          </cell>
          <cell r="H411" t="str">
            <v>Merchant Unregulated</v>
          </cell>
        </row>
        <row r="412">
          <cell r="D412" t="str">
            <v>FirstEnergy Corp.</v>
          </cell>
          <cell r="E412" t="str">
            <v>Coal</v>
          </cell>
          <cell r="G412">
            <v>248112</v>
          </cell>
          <cell r="H412" t="str">
            <v>Merchant Unregulated</v>
          </cell>
        </row>
        <row r="413">
          <cell r="D413" t="str">
            <v>GDF Suez SA</v>
          </cell>
          <cell r="E413" t="str">
            <v>Gas</v>
          </cell>
          <cell r="G413" t="str">
            <v>NA</v>
          </cell>
          <cell r="H413" t="str">
            <v>Merchant Unregulated</v>
          </cell>
        </row>
        <row r="414">
          <cell r="D414" t="str">
            <v>Duke Energy Corporation</v>
          </cell>
          <cell r="E414" t="str">
            <v>Gas</v>
          </cell>
          <cell r="G414" t="str">
            <v>NA</v>
          </cell>
          <cell r="H414" t="str">
            <v>Merchant Unregulated</v>
          </cell>
        </row>
        <row r="415">
          <cell r="D415" t="str">
            <v>NextEra Energy, Inc.</v>
          </cell>
          <cell r="E415" t="str">
            <v>Wind</v>
          </cell>
          <cell r="G415">
            <v>497409</v>
          </cell>
          <cell r="H415" t="str">
            <v>Merchant Unregulated</v>
          </cell>
        </row>
        <row r="416">
          <cell r="D416" t="str">
            <v>Otter Tail Corporation</v>
          </cell>
          <cell r="E416" t="str">
            <v>Wind</v>
          </cell>
          <cell r="G416">
            <v>154883</v>
          </cell>
          <cell r="H416" t="str">
            <v>Regulated</v>
          </cell>
        </row>
        <row r="417">
          <cell r="D417" t="str">
            <v>NextEra Energy, Inc.</v>
          </cell>
          <cell r="E417" t="str">
            <v>Wind</v>
          </cell>
          <cell r="G417">
            <v>401882</v>
          </cell>
          <cell r="H417" t="str">
            <v>Merchant Unregulated</v>
          </cell>
        </row>
        <row r="418">
          <cell r="D418" t="str">
            <v>NextEra Energy, Inc.</v>
          </cell>
          <cell r="E418" t="str">
            <v>Wind</v>
          </cell>
          <cell r="G418">
            <v>204982</v>
          </cell>
          <cell r="H418" t="str">
            <v>Merchant Unregulated</v>
          </cell>
        </row>
        <row r="419">
          <cell r="D419" t="str">
            <v>Berkshire Hathaway Inc.</v>
          </cell>
          <cell r="E419" t="str">
            <v>Water</v>
          </cell>
          <cell r="G419">
            <v>1709</v>
          </cell>
          <cell r="H419" t="str">
            <v>Regulated</v>
          </cell>
        </row>
        <row r="420">
          <cell r="D420" t="str">
            <v>MidAmerican Energy Holdings Company</v>
          </cell>
          <cell r="E420" t="str">
            <v>Water</v>
          </cell>
          <cell r="G420">
            <v>194</v>
          </cell>
          <cell r="H420" t="str">
            <v>Regulated</v>
          </cell>
        </row>
        <row r="421">
          <cell r="D421" t="str">
            <v>Emera Incorporated</v>
          </cell>
          <cell r="E421" t="str">
            <v>Water</v>
          </cell>
          <cell r="G421" t="str">
            <v>NA</v>
          </cell>
          <cell r="H421" t="str">
            <v>Merchant Unregulated</v>
          </cell>
        </row>
        <row r="422">
          <cell r="D422" t="str">
            <v>Algonquin Power &amp; Utilities Corp.</v>
          </cell>
          <cell r="E422" t="str">
            <v>Water</v>
          </cell>
          <cell r="G422" t="str">
            <v>NA</v>
          </cell>
          <cell r="H422" t="str">
            <v>Merchant Unregulated</v>
          </cell>
        </row>
        <row r="423">
          <cell r="D423" t="str">
            <v>GDF Suez SA</v>
          </cell>
          <cell r="E423" t="str">
            <v>Gas</v>
          </cell>
          <cell r="G423">
            <v>2271634</v>
          </cell>
          <cell r="H423" t="str">
            <v>Merchant Unregulated</v>
          </cell>
        </row>
        <row r="424">
          <cell r="D424" t="str">
            <v>Caisse de dépôt et placement du Québec</v>
          </cell>
          <cell r="E424" t="str">
            <v>Gas</v>
          </cell>
          <cell r="G424">
            <v>1736</v>
          </cell>
          <cell r="H424" t="str">
            <v>Merchant Unregulated</v>
          </cell>
        </row>
        <row r="425">
          <cell r="D425" t="str">
            <v>EIF Management, LLC</v>
          </cell>
          <cell r="E425" t="str">
            <v>Gas</v>
          </cell>
          <cell r="G425">
            <v>34733</v>
          </cell>
          <cell r="H425" t="str">
            <v>Merchant Unregulated</v>
          </cell>
        </row>
        <row r="426">
          <cell r="D426" t="str">
            <v>JEMB/Harbert Astoria Holdings LLC</v>
          </cell>
          <cell r="E426" t="str">
            <v>Gas</v>
          </cell>
          <cell r="G426">
            <v>435918</v>
          </cell>
          <cell r="H426" t="str">
            <v>Merchant Unregulated</v>
          </cell>
        </row>
        <row r="427">
          <cell r="D427" t="str">
            <v>SNC-Lavalin Group Inc.</v>
          </cell>
          <cell r="E427" t="str">
            <v>Gas</v>
          </cell>
          <cell r="G427">
            <v>729425</v>
          </cell>
          <cell r="H427" t="str">
            <v>Merchant Unregulated</v>
          </cell>
        </row>
        <row r="428">
          <cell r="D428" t="str">
            <v>JEMB/Harbert Astoria Holdings LLC</v>
          </cell>
          <cell r="E428" t="str">
            <v>Gas</v>
          </cell>
          <cell r="G428">
            <v>448949</v>
          </cell>
          <cell r="H428" t="str">
            <v>Merchant Unregulated</v>
          </cell>
        </row>
        <row r="429">
          <cell r="D429" t="str">
            <v>EIF Management, LLC</v>
          </cell>
          <cell r="E429" t="str">
            <v>Gas</v>
          </cell>
          <cell r="G429">
            <v>1154442</v>
          </cell>
          <cell r="H429" t="str">
            <v>Merchant Unregulated</v>
          </cell>
        </row>
        <row r="430">
          <cell r="D430" t="str">
            <v>GDF Suez SA</v>
          </cell>
          <cell r="E430" t="str">
            <v>Gas</v>
          </cell>
          <cell r="G430">
            <v>962038</v>
          </cell>
          <cell r="H430" t="str">
            <v>Merchant Unregulated</v>
          </cell>
        </row>
        <row r="431">
          <cell r="D431" t="str">
            <v>SNC-Lavalin Group Inc.</v>
          </cell>
          <cell r="E431" t="str">
            <v>Gas</v>
          </cell>
          <cell r="G431">
            <v>641356</v>
          </cell>
          <cell r="H431" t="str">
            <v>Merchant Unregulated</v>
          </cell>
        </row>
        <row r="432">
          <cell r="D432" t="str">
            <v>NRG Energy, Inc.</v>
          </cell>
          <cell r="E432" t="str">
            <v>Gas</v>
          </cell>
          <cell r="G432">
            <v>94135</v>
          </cell>
          <cell r="H432" t="str">
            <v>Merchant Unregulated</v>
          </cell>
        </row>
        <row r="433">
          <cell r="D433" t="str">
            <v>US Power Generating Company</v>
          </cell>
          <cell r="E433" t="str">
            <v>Oil</v>
          </cell>
          <cell r="G433">
            <v>1344011</v>
          </cell>
          <cell r="H433" t="str">
            <v>Merchant Unregulated</v>
          </cell>
        </row>
        <row r="434">
          <cell r="D434" t="str">
            <v>US Power Generating Company</v>
          </cell>
          <cell r="E434" t="str">
            <v>Gas</v>
          </cell>
          <cell r="G434">
            <v>1504</v>
          </cell>
          <cell r="H434" t="str">
            <v>Merchant Unregulated</v>
          </cell>
        </row>
        <row r="435">
          <cell r="D435" t="str">
            <v>Arizona State University</v>
          </cell>
          <cell r="E435" t="str">
            <v>Gas</v>
          </cell>
          <cell r="G435" t="str">
            <v>NA</v>
          </cell>
          <cell r="H435" t="str">
            <v>Merchant Unregulated</v>
          </cell>
        </row>
        <row r="436">
          <cell r="D436" t="str">
            <v>San Francisco Giants</v>
          </cell>
          <cell r="E436" t="str">
            <v>Solar</v>
          </cell>
          <cell r="G436">
            <v>0</v>
          </cell>
          <cell r="H436" t="str">
            <v>Regulated</v>
          </cell>
        </row>
        <row r="437">
          <cell r="D437" t="str">
            <v>PG&amp;E Corporation</v>
          </cell>
          <cell r="E437" t="str">
            <v>Solar</v>
          </cell>
          <cell r="G437">
            <v>0</v>
          </cell>
          <cell r="H437" t="str">
            <v>Regulated</v>
          </cell>
        </row>
        <row r="438">
          <cell r="D438" t="str">
            <v>Montauk Energy Holdings, LLC</v>
          </cell>
          <cell r="E438" t="str">
            <v>Biomass</v>
          </cell>
          <cell r="G438" t="str">
            <v>NA</v>
          </cell>
          <cell r="H438" t="str">
            <v>Merchant Unregulated</v>
          </cell>
        </row>
        <row r="439">
          <cell r="D439" t="str">
            <v>Hosken Consolidated Investments Limited</v>
          </cell>
          <cell r="E439" t="str">
            <v>Biomass</v>
          </cell>
          <cell r="G439" t="str">
            <v>NA</v>
          </cell>
          <cell r="H439" t="str">
            <v>Merchant Unregulated</v>
          </cell>
        </row>
        <row r="440">
          <cell r="D440" t="str">
            <v>MACH Gen LLC</v>
          </cell>
          <cell r="E440" t="str">
            <v>Gas</v>
          </cell>
          <cell r="G440">
            <v>5730239</v>
          </cell>
          <cell r="H440" t="str">
            <v>Merchant Unregulated</v>
          </cell>
        </row>
        <row r="441">
          <cell r="D441" t="str">
            <v>Athens Regional Health Services, Inc.</v>
          </cell>
          <cell r="E441" t="str">
            <v>Oil</v>
          </cell>
          <cell r="G441" t="str">
            <v>NA</v>
          </cell>
          <cell r="H441" t="str">
            <v>Merchant Unregulated</v>
          </cell>
        </row>
        <row r="442">
          <cell r="D442" t="str">
            <v>Atlanta Gift Mart, LP</v>
          </cell>
          <cell r="E442" t="str">
            <v>Oil</v>
          </cell>
          <cell r="G442" t="str">
            <v>NA</v>
          </cell>
          <cell r="H442" t="str">
            <v>Merchant Unregulated</v>
          </cell>
        </row>
        <row r="443">
          <cell r="D443" t="str">
            <v>Atlantic Municipal Utilities</v>
          </cell>
          <cell r="E443" t="str">
            <v>Gas</v>
          </cell>
          <cell r="G443" t="str">
            <v>NA</v>
          </cell>
          <cell r="H443" t="str">
            <v>Regulated</v>
          </cell>
        </row>
        <row r="444">
          <cell r="D444" t="str">
            <v>Pepco Holdings, Inc.</v>
          </cell>
          <cell r="E444" t="str">
            <v>Solar</v>
          </cell>
          <cell r="G444" t="str">
            <v>NA</v>
          </cell>
          <cell r="H444" t="str">
            <v>Merchant Unregulated</v>
          </cell>
        </row>
        <row r="445">
          <cell r="D445" t="str">
            <v>Sustainable Power Group</v>
          </cell>
          <cell r="E445" t="str">
            <v>Solar</v>
          </cell>
          <cell r="G445" t="str">
            <v>NA</v>
          </cell>
          <cell r="H445" t="str">
            <v>Merchant Unregulated</v>
          </cell>
        </row>
        <row r="446">
          <cell r="D446" t="str">
            <v>Atlantic Municipal Utilities</v>
          </cell>
          <cell r="E446" t="str">
            <v>Oil</v>
          </cell>
          <cell r="G446" t="str">
            <v>NA</v>
          </cell>
          <cell r="H446" t="str">
            <v>Regulated</v>
          </cell>
        </row>
        <row r="447">
          <cell r="D447" t="str">
            <v>Atmos Energy Corporation</v>
          </cell>
          <cell r="E447" t="str">
            <v>Gas</v>
          </cell>
          <cell r="G447" t="str">
            <v>NA</v>
          </cell>
          <cell r="H447" t="str">
            <v>Merchant Unregulated</v>
          </cell>
        </row>
        <row r="448">
          <cell r="D448" t="str">
            <v>North Slope Borough Power and Light</v>
          </cell>
          <cell r="E448" t="str">
            <v>Oil</v>
          </cell>
          <cell r="G448" t="str">
            <v>NA</v>
          </cell>
          <cell r="H448" t="str">
            <v>Regulated</v>
          </cell>
        </row>
        <row r="449">
          <cell r="D449" t="str">
            <v>Entergy Corporation</v>
          </cell>
          <cell r="E449" t="str">
            <v>Gas</v>
          </cell>
          <cell r="G449">
            <v>1931407</v>
          </cell>
          <cell r="H449" t="str">
            <v>Regulated</v>
          </cell>
        </row>
        <row r="450">
          <cell r="D450" t="str">
            <v>Attica City of</v>
          </cell>
          <cell r="E450" t="str">
            <v>Oil</v>
          </cell>
          <cell r="G450" t="str">
            <v>NA</v>
          </cell>
          <cell r="H450" t="str">
            <v>Regulated</v>
          </cell>
        </row>
        <row r="451">
          <cell r="D451" t="str">
            <v>Siemens Industry Inc</v>
          </cell>
          <cell r="E451" t="str">
            <v>Solar</v>
          </cell>
          <cell r="G451" t="str">
            <v>NA</v>
          </cell>
          <cell r="H451" t="str">
            <v>Merchant Unregulated</v>
          </cell>
        </row>
        <row r="452">
          <cell r="D452" t="str">
            <v>Samsung C&amp;T America, Inc</v>
          </cell>
          <cell r="E452" t="str">
            <v>Solar</v>
          </cell>
          <cell r="G452" t="str">
            <v>NA</v>
          </cell>
          <cell r="H452" t="str">
            <v>Merchant Unregulated</v>
          </cell>
        </row>
        <row r="453">
          <cell r="D453" t="str">
            <v>Solar Managers, LLC</v>
          </cell>
          <cell r="E453" t="str">
            <v>Solar</v>
          </cell>
          <cell r="G453" t="str">
            <v>NA</v>
          </cell>
          <cell r="H453" t="str">
            <v>Merchant Unregulated</v>
          </cell>
        </row>
        <row r="454">
          <cell r="D454" t="str">
            <v>Renewable World Energies, LLC</v>
          </cell>
          <cell r="E454" t="str">
            <v>Water</v>
          </cell>
          <cell r="G454" t="str">
            <v>NA</v>
          </cell>
          <cell r="H454" t="str">
            <v>Merchant Unregulated</v>
          </cell>
        </row>
        <row r="455">
          <cell r="D455" t="str">
            <v>Auburn Board of Public Works</v>
          </cell>
          <cell r="E455" t="str">
            <v>Gas</v>
          </cell>
          <cell r="G455" t="str">
            <v>NA</v>
          </cell>
          <cell r="H455" t="str">
            <v>Regulated</v>
          </cell>
        </row>
        <row r="456">
          <cell r="D456" t="str">
            <v>Patterson Farms, Inc.</v>
          </cell>
          <cell r="E456" t="str">
            <v>Biomass</v>
          </cell>
          <cell r="G456" t="str">
            <v>NA</v>
          </cell>
          <cell r="H456" t="str">
            <v>Merchant Unregulated</v>
          </cell>
        </row>
        <row r="457">
          <cell r="D457" t="str">
            <v>Iberdrola, S.A.</v>
          </cell>
          <cell r="E457" t="str">
            <v>Gas</v>
          </cell>
          <cell r="G457">
            <v>202</v>
          </cell>
          <cell r="H457" t="str">
            <v>Regulated</v>
          </cell>
        </row>
        <row r="458">
          <cell r="D458" t="str">
            <v>QUG Management</v>
          </cell>
          <cell r="E458" t="str">
            <v>Gas</v>
          </cell>
          <cell r="G458" t="str">
            <v>NA</v>
          </cell>
          <cell r="H458" t="str">
            <v>Merchant Unregulated</v>
          </cell>
        </row>
        <row r="459">
          <cell r="D459" t="str">
            <v>Canada Pension Plan Investment Board</v>
          </cell>
          <cell r="E459" t="str">
            <v>Gas</v>
          </cell>
          <cell r="G459" t="str">
            <v>NA</v>
          </cell>
          <cell r="H459" t="str">
            <v>Merchant Unregulated</v>
          </cell>
        </row>
        <row r="460">
          <cell r="D460" t="str">
            <v>Quantum Energy Partners</v>
          </cell>
          <cell r="E460" t="str">
            <v>Gas</v>
          </cell>
          <cell r="G460" t="str">
            <v>NA</v>
          </cell>
          <cell r="H460" t="str">
            <v>Merchant Unregulated</v>
          </cell>
        </row>
        <row r="461">
          <cell r="D461" t="str">
            <v>Calpine Corporation</v>
          </cell>
          <cell r="E461" t="str">
            <v>Gas</v>
          </cell>
          <cell r="G461" t="str">
            <v>NA</v>
          </cell>
          <cell r="H461" t="str">
            <v>Merchant Unregulated</v>
          </cell>
        </row>
        <row r="462">
          <cell r="D462" t="str">
            <v>Ameren Corporation</v>
          </cell>
          <cell r="E462" t="str">
            <v>Gas</v>
          </cell>
          <cell r="G462">
            <v>68649</v>
          </cell>
          <cell r="H462" t="str">
            <v>Regulated</v>
          </cell>
        </row>
        <row r="463">
          <cell r="D463" t="str">
            <v>Bryan City of OH</v>
          </cell>
          <cell r="E463" t="str">
            <v>Water</v>
          </cell>
          <cell r="G463" t="str">
            <v>NA</v>
          </cell>
          <cell r="H463" t="str">
            <v>Regulated</v>
          </cell>
        </row>
        <row r="464">
          <cell r="D464" t="str">
            <v>Augusta City of KS</v>
          </cell>
          <cell r="E464" t="str">
            <v>Gas</v>
          </cell>
          <cell r="G464" t="str">
            <v>NA</v>
          </cell>
          <cell r="H464" t="str">
            <v>Regulated</v>
          </cell>
        </row>
        <row r="465">
          <cell r="D465" t="str">
            <v>Augusta City of KS</v>
          </cell>
          <cell r="E465" t="str">
            <v>Gas</v>
          </cell>
          <cell r="G465" t="str">
            <v>NA</v>
          </cell>
          <cell r="H465" t="str">
            <v>Regulated</v>
          </cell>
        </row>
        <row r="466">
          <cell r="D466" t="str">
            <v>International Paper Company</v>
          </cell>
          <cell r="E466" t="str">
            <v>Biomass</v>
          </cell>
          <cell r="G466">
            <v>445570</v>
          </cell>
          <cell r="H466" t="str">
            <v>Merchant Unregulated</v>
          </cell>
        </row>
        <row r="467">
          <cell r="D467" t="str">
            <v>Alaska Energy &amp; Resources Company</v>
          </cell>
          <cell r="E467" t="str">
            <v>Oil</v>
          </cell>
          <cell r="G467">
            <v>767</v>
          </cell>
          <cell r="H467" t="str">
            <v>Regulated</v>
          </cell>
        </row>
        <row r="468">
          <cell r="D468" t="str">
            <v>Alaska Energy &amp; Resources Company</v>
          </cell>
          <cell r="E468" t="str">
            <v>Oil</v>
          </cell>
          <cell r="G468">
            <v>42</v>
          </cell>
          <cell r="H468" t="str">
            <v>Regulated</v>
          </cell>
        </row>
        <row r="469">
          <cell r="D469" t="str">
            <v>NRG Energy, Inc.</v>
          </cell>
          <cell r="E469" t="str">
            <v>Gas</v>
          </cell>
          <cell r="G469" t="str">
            <v>NA</v>
          </cell>
          <cell r="H469" t="str">
            <v>Merchant Unregulated</v>
          </cell>
        </row>
        <row r="470">
          <cell r="D470" t="str">
            <v>Lower Colorado River Authority</v>
          </cell>
          <cell r="E470" t="str">
            <v>Water</v>
          </cell>
          <cell r="G470" t="str">
            <v>NA</v>
          </cell>
          <cell r="H470" t="str">
            <v>Merchant Unregulated</v>
          </cell>
        </row>
        <row r="471">
          <cell r="D471" t="str">
            <v>Austin City of MN</v>
          </cell>
          <cell r="E471" t="str">
            <v>Gas</v>
          </cell>
          <cell r="G471" t="str">
            <v>NA</v>
          </cell>
          <cell r="H471" t="str">
            <v>Regulated</v>
          </cell>
        </row>
        <row r="472">
          <cell r="D472" t="str">
            <v>Austin City of MN</v>
          </cell>
          <cell r="E472" t="str">
            <v>Gas</v>
          </cell>
          <cell r="G472" t="str">
            <v>NA</v>
          </cell>
          <cell r="H472" t="str">
            <v>Regulated</v>
          </cell>
        </row>
        <row r="473">
          <cell r="D473" t="str">
            <v>Waste Management, Inc.</v>
          </cell>
          <cell r="E473" t="str">
            <v>Biomass</v>
          </cell>
          <cell r="G473" t="str">
            <v>NA</v>
          </cell>
          <cell r="H473" t="str">
            <v>Merchant Unregulated</v>
          </cell>
        </row>
        <row r="474">
          <cell r="D474" t="str">
            <v>Austin City of MN</v>
          </cell>
          <cell r="E474" t="str">
            <v>Coal</v>
          </cell>
          <cell r="G474" t="str">
            <v>NA</v>
          </cell>
          <cell r="H474" t="str">
            <v>Regulated</v>
          </cell>
        </row>
        <row r="475">
          <cell r="D475" t="str">
            <v>Navitas Energy, Inc.</v>
          </cell>
          <cell r="E475" t="str">
            <v>Wind</v>
          </cell>
          <cell r="G475" t="str">
            <v>NA</v>
          </cell>
          <cell r="H475" t="str">
            <v>Merchant Unregulated</v>
          </cell>
        </row>
        <row r="476">
          <cell r="D476" t="str">
            <v>Gamesa Corporacion Tecnologica S.A.</v>
          </cell>
          <cell r="E476" t="str">
            <v>Wind</v>
          </cell>
          <cell r="G476" t="str">
            <v>NA</v>
          </cell>
          <cell r="H476" t="str">
            <v>Merchant Unregulated</v>
          </cell>
        </row>
        <row r="477">
          <cell r="D477" t="str">
            <v>Enel S.p.A.</v>
          </cell>
          <cell r="E477" t="str">
            <v>Wind</v>
          </cell>
          <cell r="G477" t="str">
            <v>NA</v>
          </cell>
          <cell r="H477" t="str">
            <v>Merchant Unregulated</v>
          </cell>
        </row>
        <row r="478">
          <cell r="D478" t="str">
            <v>Sempra Energy</v>
          </cell>
          <cell r="E478" t="str">
            <v>Wind</v>
          </cell>
          <cell r="G478">
            <v>1603</v>
          </cell>
          <cell r="H478" t="str">
            <v>Merchant Unregulated</v>
          </cell>
        </row>
        <row r="479">
          <cell r="D479" t="str">
            <v>BP plc</v>
          </cell>
          <cell r="E479" t="str">
            <v>Wind</v>
          </cell>
          <cell r="G479">
            <v>1603</v>
          </cell>
          <cell r="H479" t="str">
            <v>Merchant Unregulated</v>
          </cell>
        </row>
        <row r="480">
          <cell r="D480" t="str">
            <v>Mayo Hydropower LLC</v>
          </cell>
          <cell r="E480" t="str">
            <v>Water</v>
          </cell>
          <cell r="G480" t="str">
            <v>NA</v>
          </cell>
          <cell r="H480" t="str">
            <v>Merchant Unregulated</v>
          </cell>
        </row>
        <row r="481">
          <cell r="D481" t="str">
            <v>NRG Energy, Inc.</v>
          </cell>
          <cell r="E481" t="str">
            <v>Solar</v>
          </cell>
          <cell r="G481" t="str">
            <v>NA</v>
          </cell>
          <cell r="H481" t="str">
            <v>Merchant Unregulated</v>
          </cell>
        </row>
        <row r="482">
          <cell r="D482" t="str">
            <v>NRG Yield, Inc.</v>
          </cell>
          <cell r="E482" t="str">
            <v>Solar</v>
          </cell>
          <cell r="G482" t="str">
            <v>NA</v>
          </cell>
          <cell r="H482" t="str">
            <v>Merchant Unregulated</v>
          </cell>
        </row>
        <row r="483">
          <cell r="D483" t="str">
            <v>NRG Energy, Inc.</v>
          </cell>
          <cell r="E483" t="str">
            <v>Solar</v>
          </cell>
          <cell r="G483" t="str">
            <v>NA</v>
          </cell>
          <cell r="H483" t="str">
            <v>Merchant Unregulated</v>
          </cell>
        </row>
        <row r="484">
          <cell r="D484" t="str">
            <v>Eurus Energy Holdings Corporation</v>
          </cell>
          <cell r="E484" t="str">
            <v>Solar</v>
          </cell>
          <cell r="G484" t="str">
            <v>NA</v>
          </cell>
          <cell r="H484" t="str">
            <v>Merchant Unregulated</v>
          </cell>
        </row>
        <row r="485">
          <cell r="D485" t="str">
            <v>Aventis Pharmaceuticals</v>
          </cell>
          <cell r="E485" t="str">
            <v>Gas</v>
          </cell>
          <cell r="G485" t="str">
            <v>NA</v>
          </cell>
          <cell r="H485" t="str">
            <v>Merchant Unregulated</v>
          </cell>
        </row>
        <row r="486">
          <cell r="D486" t="str">
            <v>Rock Falls City of</v>
          </cell>
          <cell r="E486" t="str">
            <v>Oil</v>
          </cell>
          <cell r="G486" t="str">
            <v>NA</v>
          </cell>
          <cell r="H486" t="str">
            <v>Regulated</v>
          </cell>
        </row>
        <row r="487">
          <cell r="D487" t="str">
            <v>Emera Incorporated</v>
          </cell>
          <cell r="E487" t="str">
            <v>Water</v>
          </cell>
          <cell r="G487" t="str">
            <v>NA</v>
          </cell>
          <cell r="H487" t="str">
            <v>Merchant Unregulated</v>
          </cell>
        </row>
        <row r="488">
          <cell r="D488" t="str">
            <v>Algonquin Power &amp; Utilities Corp.</v>
          </cell>
          <cell r="E488" t="str">
            <v>Water</v>
          </cell>
          <cell r="G488" t="str">
            <v>NA</v>
          </cell>
          <cell r="H488" t="str">
            <v>Merchant Unregulated</v>
          </cell>
        </row>
        <row r="489">
          <cell r="D489" t="str">
            <v>O2 Energies</v>
          </cell>
          <cell r="E489" t="str">
            <v>Solar</v>
          </cell>
          <cell r="G489" t="str">
            <v>NA</v>
          </cell>
          <cell r="H489" t="str">
            <v>Merchant Unregulated</v>
          </cell>
        </row>
        <row r="490">
          <cell r="D490" t="str">
            <v>NRG Energy, Inc.</v>
          </cell>
          <cell r="E490" t="str">
            <v>Coal</v>
          </cell>
          <cell r="G490" t="str">
            <v>NA</v>
          </cell>
          <cell r="H490" t="str">
            <v>Merchant Unregulated</v>
          </cell>
        </row>
        <row r="491">
          <cell r="D491" t="str">
            <v>NRG Energy, Inc.</v>
          </cell>
          <cell r="E491" t="str">
            <v>Oil</v>
          </cell>
          <cell r="G491">
            <v>-22</v>
          </cell>
          <cell r="H491" t="str">
            <v>Merchant Unregulated</v>
          </cell>
        </row>
        <row r="492">
          <cell r="D492" t="str">
            <v>Duke Energy Corporation</v>
          </cell>
          <cell r="E492" t="str">
            <v>Gas</v>
          </cell>
          <cell r="G492">
            <v>239</v>
          </cell>
          <cell r="H492" t="str">
            <v>Regulated</v>
          </cell>
        </row>
        <row r="493">
          <cell r="D493" t="str">
            <v>Wells Fargo &amp; Company</v>
          </cell>
          <cell r="E493" t="str">
            <v>Solar</v>
          </cell>
          <cell r="G493" t="str">
            <v>NA</v>
          </cell>
          <cell r="H493" t="str">
            <v>Merchant Unregulated</v>
          </cell>
        </row>
        <row r="494">
          <cell r="D494" t="str">
            <v>NRG Energy, Inc.</v>
          </cell>
          <cell r="E494" t="str">
            <v>Solar</v>
          </cell>
          <cell r="G494">
            <v>1409</v>
          </cell>
          <cell r="H494" t="str">
            <v>Merchant Unregulated</v>
          </cell>
        </row>
        <row r="495">
          <cell r="D495" t="str">
            <v>NRG Yield, Inc.</v>
          </cell>
          <cell r="E495" t="str">
            <v>Solar</v>
          </cell>
          <cell r="G495">
            <v>742</v>
          </cell>
          <cell r="H495" t="str">
            <v>Merchant Unregulated</v>
          </cell>
        </row>
        <row r="496">
          <cell r="D496" t="str">
            <v>lce House Partners, Inc.</v>
          </cell>
          <cell r="E496" t="str">
            <v>Water</v>
          </cell>
          <cell r="G496" t="str">
            <v>NA</v>
          </cell>
          <cell r="H496" t="str">
            <v>Merchant Unregulated</v>
          </cell>
        </row>
        <row r="497">
          <cell r="D497" t="str">
            <v>Northeast Utilities</v>
          </cell>
          <cell r="E497" t="str">
            <v>Water</v>
          </cell>
          <cell r="G497">
            <v>45856</v>
          </cell>
          <cell r="H497" t="str">
            <v>Regulated</v>
          </cell>
        </row>
        <row r="498">
          <cell r="D498" t="str">
            <v>Brookfield Asset Management Inc.</v>
          </cell>
          <cell r="E498" t="str">
            <v>Water</v>
          </cell>
          <cell r="G498" t="str">
            <v>NA</v>
          </cell>
          <cell r="H498" t="str">
            <v>Regulated</v>
          </cell>
        </row>
        <row r="499">
          <cell r="D499" t="str">
            <v>NewPage Holdings Inc.</v>
          </cell>
          <cell r="E499" t="str">
            <v>Water</v>
          </cell>
          <cell r="G499" t="str">
            <v>NA</v>
          </cell>
          <cell r="H499" t="str">
            <v>Regulated</v>
          </cell>
        </row>
        <row r="500">
          <cell r="D500" t="str">
            <v>Brookfield Asset Management Inc.</v>
          </cell>
          <cell r="E500" t="str">
            <v>Water</v>
          </cell>
          <cell r="G500" t="str">
            <v>NA</v>
          </cell>
          <cell r="H500" t="str">
            <v>Regulated</v>
          </cell>
        </row>
        <row r="501">
          <cell r="D501" t="str">
            <v>Verso Paper Holdings LLC</v>
          </cell>
          <cell r="E501" t="str">
            <v>Water</v>
          </cell>
          <cell r="G501" t="str">
            <v>NA</v>
          </cell>
          <cell r="H501" t="str">
            <v>Regulated</v>
          </cell>
        </row>
        <row r="502">
          <cell r="D502" t="str">
            <v>Northeast Utilities</v>
          </cell>
          <cell r="E502" t="str">
            <v>Water</v>
          </cell>
          <cell r="G502" t="str">
            <v>NA</v>
          </cell>
          <cell r="H502" t="str">
            <v>Regulated</v>
          </cell>
        </row>
        <row r="503">
          <cell r="D503" t="str">
            <v>Pasadena City of</v>
          </cell>
          <cell r="E503" t="str">
            <v>Water</v>
          </cell>
          <cell r="G503" t="str">
            <v>NA</v>
          </cell>
          <cell r="H503" t="str">
            <v>Regulated</v>
          </cell>
        </row>
        <row r="504">
          <cell r="D504" t="str">
            <v>Exelon Corporation</v>
          </cell>
          <cell r="E504" t="str">
            <v>Wind</v>
          </cell>
          <cell r="G504" t="str">
            <v>NA</v>
          </cell>
          <cell r="H504" t="str">
            <v>Merchant Unregulated</v>
          </cell>
        </row>
        <row r="505">
          <cell r="D505" t="str">
            <v>Kathryn Christoffer</v>
          </cell>
          <cell r="E505" t="str">
            <v>Wind</v>
          </cell>
          <cell r="G505" t="str">
            <v>NA</v>
          </cell>
          <cell r="H505" t="str">
            <v>Merchant Unregulated</v>
          </cell>
        </row>
        <row r="506">
          <cell r="D506" t="str">
            <v>Byron Christoffer</v>
          </cell>
          <cell r="E506" t="str">
            <v>Wind</v>
          </cell>
          <cell r="G506" t="str">
            <v>NA</v>
          </cell>
          <cell r="H506" t="str">
            <v>Merchant Unregulated</v>
          </cell>
        </row>
        <row r="507">
          <cell r="D507" t="str">
            <v>B Braun Medical Inc</v>
          </cell>
          <cell r="E507" t="str">
            <v>Gas</v>
          </cell>
          <cell r="G507" t="str">
            <v>NA</v>
          </cell>
          <cell r="H507" t="str">
            <v>Merchant Unregulated</v>
          </cell>
        </row>
        <row r="508">
          <cell r="D508" t="str">
            <v>CMS Energy Corporation</v>
          </cell>
          <cell r="E508" t="str">
            <v>Coal</v>
          </cell>
          <cell r="G508">
            <v>1564326</v>
          </cell>
          <cell r="H508" t="str">
            <v>Regulated</v>
          </cell>
        </row>
        <row r="509">
          <cell r="D509" t="str">
            <v>CMS Energy Corporation</v>
          </cell>
          <cell r="E509" t="str">
            <v>Gas</v>
          </cell>
          <cell r="G509">
            <v>0</v>
          </cell>
          <cell r="H509" t="str">
            <v>Regulated</v>
          </cell>
        </row>
        <row r="510">
          <cell r="D510" t="str">
            <v>Waste Management, Inc.</v>
          </cell>
          <cell r="E510" t="str">
            <v>Biomass</v>
          </cell>
          <cell r="G510" t="str">
            <v>NA</v>
          </cell>
          <cell r="H510" t="str">
            <v>Merchant Unregulated</v>
          </cell>
        </row>
        <row r="511">
          <cell r="D511" t="str">
            <v>EIF Management, LLC</v>
          </cell>
          <cell r="E511" t="str">
            <v>Coal</v>
          </cell>
          <cell r="G511">
            <v>54268</v>
          </cell>
          <cell r="H511" t="str">
            <v>Merchant Unregulated</v>
          </cell>
        </row>
        <row r="512">
          <cell r="D512" t="str">
            <v>J.E.M.B. Family LP</v>
          </cell>
          <cell r="E512" t="str">
            <v>Coal</v>
          </cell>
          <cell r="G512">
            <v>55131</v>
          </cell>
          <cell r="H512" t="str">
            <v>Merchant Unregulated</v>
          </cell>
        </row>
        <row r="513">
          <cell r="D513" t="str">
            <v>Rockland Capital Energy Investments, LLC</v>
          </cell>
          <cell r="E513" t="str">
            <v>Coal</v>
          </cell>
          <cell r="G513">
            <v>8613</v>
          </cell>
          <cell r="H513" t="str">
            <v>Merchant Unregulated</v>
          </cell>
        </row>
        <row r="514">
          <cell r="D514" t="str">
            <v>WE Power Investors LLC</v>
          </cell>
          <cell r="E514" t="str">
            <v>Coal</v>
          </cell>
          <cell r="G514">
            <v>54268</v>
          </cell>
          <cell r="H514" t="str">
            <v>Merchant Unregulated</v>
          </cell>
        </row>
        <row r="515">
          <cell r="D515" t="str">
            <v>J.E.M.B. Family LP</v>
          </cell>
          <cell r="E515" t="str">
            <v>Oil</v>
          </cell>
          <cell r="G515">
            <v>18</v>
          </cell>
          <cell r="H515" t="str">
            <v>Merchant Unregulated</v>
          </cell>
        </row>
        <row r="516">
          <cell r="D516" t="str">
            <v>Rockland Capital Energy Investments, LLC</v>
          </cell>
          <cell r="E516" t="str">
            <v>Oil</v>
          </cell>
          <cell r="G516">
            <v>3</v>
          </cell>
          <cell r="H516" t="str">
            <v>Merchant Unregulated</v>
          </cell>
        </row>
        <row r="517">
          <cell r="D517" t="str">
            <v>WE Power Investors LLC</v>
          </cell>
          <cell r="E517" t="str">
            <v>Oil</v>
          </cell>
          <cell r="G517">
            <v>17</v>
          </cell>
          <cell r="H517" t="str">
            <v>Merchant Unregulated</v>
          </cell>
        </row>
        <row r="518">
          <cell r="D518" t="str">
            <v>EIF Management, LLC</v>
          </cell>
          <cell r="E518" t="str">
            <v>Oil</v>
          </cell>
          <cell r="G518">
            <v>17</v>
          </cell>
          <cell r="H518" t="str">
            <v>Merchant Unregulated</v>
          </cell>
        </row>
        <row r="519">
          <cell r="D519" t="str">
            <v>Covanta Holding Corporation</v>
          </cell>
          <cell r="E519" t="str">
            <v>Biomass</v>
          </cell>
          <cell r="G519" t="str">
            <v>NA</v>
          </cell>
          <cell r="H519" t="str">
            <v>Merchant Unregulated</v>
          </cell>
        </row>
        <row r="520">
          <cell r="D520" t="str">
            <v>Three Notch Elec Member Corp</v>
          </cell>
          <cell r="E520" t="str">
            <v>Gas</v>
          </cell>
          <cell r="G520">
            <v>39508</v>
          </cell>
          <cell r="H520" t="str">
            <v>Merchant Unregulated</v>
          </cell>
        </row>
        <row r="521">
          <cell r="D521" t="str">
            <v>Grady Electric Membership Corporation</v>
          </cell>
          <cell r="E521" t="str">
            <v>Gas</v>
          </cell>
          <cell r="G521">
            <v>39508</v>
          </cell>
          <cell r="H521" t="str">
            <v>Merchant Unregulated</v>
          </cell>
        </row>
        <row r="522">
          <cell r="D522" t="str">
            <v>Cornerstone Energy Resources</v>
          </cell>
          <cell r="E522" t="str">
            <v>Gas</v>
          </cell>
          <cell r="G522">
            <v>52676</v>
          </cell>
          <cell r="H522" t="str">
            <v>Merchant Unregulated</v>
          </cell>
        </row>
        <row r="523">
          <cell r="D523" t="str">
            <v>Royal Dutch Shell plc</v>
          </cell>
          <cell r="E523" t="str">
            <v>Gas</v>
          </cell>
          <cell r="G523">
            <v>70912</v>
          </cell>
          <cell r="H523" t="str">
            <v>Merchant Unregulated</v>
          </cell>
        </row>
        <row r="524">
          <cell r="D524" t="str">
            <v>Duke Energy Corporation</v>
          </cell>
          <cell r="E524" t="str">
            <v>Water</v>
          </cell>
          <cell r="G524">
            <v>1752364</v>
          </cell>
          <cell r="H524" t="str">
            <v>Regulated</v>
          </cell>
        </row>
        <row r="525">
          <cell r="D525" t="str">
            <v>ArcLight Capital Partners LLC</v>
          </cell>
          <cell r="E525" t="str">
            <v>Gas</v>
          </cell>
          <cell r="G525" t="str">
            <v>NA</v>
          </cell>
          <cell r="H525" t="str">
            <v>Merchant Unregulated</v>
          </cell>
        </row>
        <row r="526">
          <cell r="D526" t="str">
            <v>Encinitas City of</v>
          </cell>
          <cell r="E526" t="str">
            <v>Water</v>
          </cell>
          <cell r="G526" t="str">
            <v>NA</v>
          </cell>
          <cell r="H526" t="str">
            <v>Merchant Unregulated</v>
          </cell>
        </row>
        <row r="527">
          <cell r="D527" t="str">
            <v>Santa Fe Irrigation District</v>
          </cell>
          <cell r="E527" t="str">
            <v>Water</v>
          </cell>
          <cell r="G527" t="str">
            <v>NA</v>
          </cell>
          <cell r="H527" t="str">
            <v>Merchant Unregulated</v>
          </cell>
        </row>
        <row r="528">
          <cell r="D528" t="str">
            <v>Wisconsin Energy Corporation</v>
          </cell>
          <cell r="E528" t="str">
            <v>Wind</v>
          </cell>
          <cell r="G528">
            <v>1287</v>
          </cell>
          <cell r="H528" t="str">
            <v>Regulated</v>
          </cell>
        </row>
        <row r="529">
          <cell r="D529" t="str">
            <v>Riverside County Waste Management Dept</v>
          </cell>
          <cell r="E529" t="str">
            <v>Biomass</v>
          </cell>
          <cell r="G529" t="str">
            <v>NA</v>
          </cell>
          <cell r="H529" t="str">
            <v>Merchant Unregulated</v>
          </cell>
        </row>
        <row r="530">
          <cell r="D530" t="str">
            <v>Duke Energy Corporation</v>
          </cell>
          <cell r="E530" t="str">
            <v>Solar</v>
          </cell>
          <cell r="G530" t="str">
            <v>NA</v>
          </cell>
          <cell r="H530" t="str">
            <v>Merchant Unregulated</v>
          </cell>
        </row>
        <row r="531">
          <cell r="D531" t="str">
            <v>Arkansas Electric Cooperative Corp.</v>
          </cell>
          <cell r="E531" t="str">
            <v>Gas</v>
          </cell>
          <cell r="G531">
            <v>46502</v>
          </cell>
          <cell r="H531" t="str">
            <v>Merchant Unregulated</v>
          </cell>
        </row>
        <row r="532">
          <cell r="D532" t="str">
            <v>NiSource Inc.</v>
          </cell>
          <cell r="E532" t="str">
            <v>Coal</v>
          </cell>
          <cell r="G532">
            <v>1798040</v>
          </cell>
          <cell r="H532" t="str">
            <v>Regulated</v>
          </cell>
        </row>
        <row r="533">
          <cell r="D533" t="str">
            <v>NiSource Inc.</v>
          </cell>
          <cell r="E533" t="str">
            <v>Gas</v>
          </cell>
          <cell r="G533">
            <v>2950</v>
          </cell>
          <cell r="H533" t="str">
            <v>Regulated</v>
          </cell>
        </row>
        <row r="534">
          <cell r="D534" t="str">
            <v>Morgan Stanley</v>
          </cell>
          <cell r="E534" t="str">
            <v>Oil</v>
          </cell>
          <cell r="G534" t="str">
            <v>NA</v>
          </cell>
          <cell r="H534" t="str">
            <v>Merchant Unregulated</v>
          </cell>
        </row>
        <row r="535">
          <cell r="D535" t="str">
            <v>Baker Station Associates LP</v>
          </cell>
          <cell r="E535" t="str">
            <v>Water</v>
          </cell>
          <cell r="G535" t="str">
            <v>NA</v>
          </cell>
          <cell r="H535" t="str">
            <v>Merchant Unregulated</v>
          </cell>
        </row>
        <row r="536">
          <cell r="D536" t="str">
            <v>Virginia Cogen Inc</v>
          </cell>
          <cell r="E536" t="str">
            <v>Gas</v>
          </cell>
          <cell r="G536" t="str">
            <v>NA</v>
          </cell>
          <cell r="H536" t="str">
            <v>Merchant Unregulated</v>
          </cell>
        </row>
        <row r="537">
          <cell r="D537" t="str">
            <v>Union Oil Co of California</v>
          </cell>
          <cell r="E537" t="str">
            <v>Gas</v>
          </cell>
          <cell r="G537" t="str">
            <v>NA</v>
          </cell>
          <cell r="H537" t="str">
            <v>Merchant Unregulated</v>
          </cell>
        </row>
        <row r="538">
          <cell r="D538" t="str">
            <v>Union Oil Co of California</v>
          </cell>
          <cell r="E538" t="str">
            <v>Gas</v>
          </cell>
          <cell r="G538" t="str">
            <v>NA</v>
          </cell>
          <cell r="H538" t="str">
            <v>Merchant Unregulated</v>
          </cell>
        </row>
        <row r="539">
          <cell r="D539" t="str">
            <v>Puget Holdings LLC</v>
          </cell>
          <cell r="E539" t="str">
            <v>Water</v>
          </cell>
          <cell r="G539">
            <v>349273</v>
          </cell>
          <cell r="H539" t="str">
            <v>Regulated</v>
          </cell>
        </row>
        <row r="540">
          <cell r="D540" t="str">
            <v>SunEdison, Inc.</v>
          </cell>
          <cell r="E540" t="str">
            <v>Solar</v>
          </cell>
          <cell r="G540" t="str">
            <v>NA</v>
          </cell>
          <cell r="H540" t="str">
            <v>Merchant Unregulated</v>
          </cell>
        </row>
        <row r="541">
          <cell r="D541" t="str">
            <v>Bakersfield College</v>
          </cell>
          <cell r="E541" t="str">
            <v>Solar</v>
          </cell>
          <cell r="G541" t="str">
            <v>NA</v>
          </cell>
          <cell r="H541" t="str">
            <v>Merchant Unregulated</v>
          </cell>
        </row>
        <row r="542">
          <cell r="D542" t="str">
            <v>SunEdison, Inc.</v>
          </cell>
          <cell r="E542" t="str">
            <v>Solar</v>
          </cell>
          <cell r="G542" t="str">
            <v>NA</v>
          </cell>
          <cell r="H542" t="str">
            <v>Merchant Unregulated</v>
          </cell>
        </row>
        <row r="543">
          <cell r="D543" t="str">
            <v>PG&amp;E Corporation</v>
          </cell>
          <cell r="E543" t="str">
            <v>Water</v>
          </cell>
          <cell r="G543">
            <v>104804</v>
          </cell>
          <cell r="H543" t="str">
            <v>Regulated</v>
          </cell>
        </row>
        <row r="544">
          <cell r="D544" t="str">
            <v>PG&amp;E Corporation</v>
          </cell>
          <cell r="E544" t="str">
            <v>Water</v>
          </cell>
          <cell r="G544">
            <v>278910</v>
          </cell>
          <cell r="H544" t="str">
            <v>Regulated</v>
          </cell>
        </row>
        <row r="545">
          <cell r="D545" t="str">
            <v>Portland General Electric Company</v>
          </cell>
          <cell r="E545" t="str">
            <v>Solar</v>
          </cell>
          <cell r="G545" t="str">
            <v>NA</v>
          </cell>
          <cell r="H545" t="str">
            <v>Regulated</v>
          </cell>
        </row>
        <row r="546">
          <cell r="D546" t="str">
            <v>Baldwin City City of</v>
          </cell>
          <cell r="E546" t="str">
            <v>Oil</v>
          </cell>
          <cell r="G546" t="str">
            <v>NA</v>
          </cell>
          <cell r="H546" t="str">
            <v>Regulated</v>
          </cell>
        </row>
        <row r="547">
          <cell r="D547" t="str">
            <v>Dynegy Inc.</v>
          </cell>
          <cell r="E547" t="str">
            <v>Coal</v>
          </cell>
          <cell r="G547">
            <v>12285507</v>
          </cell>
          <cell r="H547" t="str">
            <v>Merchant Unregulated</v>
          </cell>
        </row>
        <row r="548">
          <cell r="D548" t="str">
            <v>NextEra Energy, Inc.</v>
          </cell>
          <cell r="E548" t="str">
            <v>Wind</v>
          </cell>
          <cell r="G548">
            <v>361264</v>
          </cell>
          <cell r="H548" t="str">
            <v>Merchant Unregulated</v>
          </cell>
        </row>
        <row r="549">
          <cell r="D549" t="str">
            <v>Baldwin City City of</v>
          </cell>
          <cell r="E549" t="str">
            <v>Oil</v>
          </cell>
          <cell r="G549" t="str">
            <v>NA</v>
          </cell>
          <cell r="H549" t="str">
            <v>Regulated</v>
          </cell>
        </row>
        <row r="550">
          <cell r="D550" t="str">
            <v>Brookfield Renewable Energy Partners L.P.</v>
          </cell>
          <cell r="E550" t="str">
            <v>Water</v>
          </cell>
          <cell r="G550" t="str">
            <v>NA</v>
          </cell>
          <cell r="H550" t="str">
            <v>Merchant Unregulated</v>
          </cell>
        </row>
        <row r="551">
          <cell r="D551" t="str">
            <v>Brookfield Asset Management Inc.</v>
          </cell>
          <cell r="E551" t="str">
            <v>Water</v>
          </cell>
          <cell r="G551" t="str">
            <v>NA</v>
          </cell>
          <cell r="H551" t="str">
            <v>Merchant Unregulated</v>
          </cell>
        </row>
        <row r="552">
          <cell r="D552" t="str">
            <v>Wave Hydro, LLC</v>
          </cell>
          <cell r="E552" t="str">
            <v>Water</v>
          </cell>
          <cell r="G552" t="str">
            <v>NA</v>
          </cell>
          <cell r="H552" t="str">
            <v>Merchant Unregulated</v>
          </cell>
        </row>
        <row r="553">
          <cell r="D553" t="str">
            <v>North Country Community College Foundation Inc</v>
          </cell>
          <cell r="E553" t="str">
            <v>Water</v>
          </cell>
          <cell r="G553" t="str">
            <v>NA</v>
          </cell>
          <cell r="H553" t="str">
            <v>Merchant Unregulated</v>
          </cell>
        </row>
        <row r="554">
          <cell r="D554" t="str">
            <v>Village of Balsam Lake</v>
          </cell>
          <cell r="E554" t="str">
            <v>Water</v>
          </cell>
          <cell r="G554" t="str">
            <v>NA</v>
          </cell>
          <cell r="H554" t="str">
            <v>Merchant Unregulated</v>
          </cell>
        </row>
        <row r="555">
          <cell r="D555" t="str">
            <v>Tate &amp; Lyle</v>
          </cell>
          <cell r="E555" t="str">
            <v>Gas</v>
          </cell>
          <cell r="G555" t="str">
            <v>NA</v>
          </cell>
          <cell r="H555" t="str">
            <v>Merchant Unregulated</v>
          </cell>
        </row>
        <row r="556">
          <cell r="D556" t="str">
            <v>Waste Management, Inc.</v>
          </cell>
          <cell r="E556" t="str">
            <v>Biomass</v>
          </cell>
          <cell r="G556">
            <v>299831</v>
          </cell>
          <cell r="H556" t="str">
            <v>Merchant Unregulated</v>
          </cell>
        </row>
        <row r="557">
          <cell r="D557" t="str">
            <v>Bancroft Municipal Utilities</v>
          </cell>
          <cell r="E557" t="str">
            <v>Oil</v>
          </cell>
          <cell r="G557" t="str">
            <v>NA</v>
          </cell>
          <cell r="H557" t="str">
            <v>Regulated</v>
          </cell>
        </row>
        <row r="558">
          <cell r="D558" t="str">
            <v>CSC Associates</v>
          </cell>
          <cell r="E558" t="str">
            <v>Oil</v>
          </cell>
          <cell r="G558" t="str">
            <v>NA</v>
          </cell>
          <cell r="H558" t="str">
            <v>Merchant Unregulated</v>
          </cell>
        </row>
        <row r="559">
          <cell r="D559" t="str">
            <v>Southern Company</v>
          </cell>
          <cell r="E559" t="str">
            <v>Water</v>
          </cell>
          <cell r="G559">
            <v>159180</v>
          </cell>
          <cell r="H559" t="str">
            <v>Regulated</v>
          </cell>
        </row>
        <row r="560">
          <cell r="D560" t="str">
            <v>Bering Straits Native Corporation</v>
          </cell>
          <cell r="E560" t="str">
            <v>Wind</v>
          </cell>
          <cell r="G560" t="str">
            <v>NA</v>
          </cell>
          <cell r="H560" t="str">
            <v>Regulated</v>
          </cell>
        </row>
        <row r="561">
          <cell r="D561" t="str">
            <v>Sitnasuak Native Corporation</v>
          </cell>
          <cell r="E561" t="str">
            <v>Wind</v>
          </cell>
          <cell r="G561" t="str">
            <v>NA</v>
          </cell>
          <cell r="H561" t="str">
            <v>Regulated</v>
          </cell>
        </row>
        <row r="562">
          <cell r="D562" t="str">
            <v>Baptist Memorial Hospital</v>
          </cell>
          <cell r="E562" t="str">
            <v>Gas</v>
          </cell>
          <cell r="G562" t="str">
            <v>NA</v>
          </cell>
          <cell r="H562" t="str">
            <v>Merchant Unregulated</v>
          </cell>
        </row>
        <row r="563">
          <cell r="D563" t="str">
            <v>Emera Incorporated</v>
          </cell>
          <cell r="E563" t="str">
            <v>Oil</v>
          </cell>
          <cell r="G563">
            <v>0</v>
          </cell>
          <cell r="H563" t="str">
            <v>Regulated</v>
          </cell>
        </row>
        <row r="564">
          <cell r="D564" t="str">
            <v>Brookfield Renewable Energy Partners L.P.</v>
          </cell>
          <cell r="E564" t="str">
            <v>Water</v>
          </cell>
          <cell r="G564" t="str">
            <v>NA</v>
          </cell>
          <cell r="H564" t="str">
            <v>Merchant Unregulated</v>
          </cell>
        </row>
        <row r="565">
          <cell r="D565" t="str">
            <v>Brookfield Asset Management Inc.</v>
          </cell>
          <cell r="E565" t="str">
            <v>Water</v>
          </cell>
          <cell r="G565" t="str">
            <v>NA</v>
          </cell>
          <cell r="H565" t="str">
            <v>Merchant Unregulated</v>
          </cell>
        </row>
        <row r="566">
          <cell r="D566" t="str">
            <v>Basin Electric Power Cooperative</v>
          </cell>
          <cell r="E566" t="str">
            <v>Gas</v>
          </cell>
          <cell r="G566" t="str">
            <v>NA</v>
          </cell>
          <cell r="H566" t="str">
            <v>Merchant Unregulated</v>
          </cell>
        </row>
        <row r="567">
          <cell r="D567" t="str">
            <v>Enel S.p.A.</v>
          </cell>
          <cell r="E567" t="str">
            <v>Water</v>
          </cell>
          <cell r="G567" t="str">
            <v>NA</v>
          </cell>
          <cell r="H567" t="str">
            <v>Merchant Unregulated</v>
          </cell>
        </row>
        <row r="568">
          <cell r="D568" t="str">
            <v>North Carolina State University</v>
          </cell>
          <cell r="E568" t="str">
            <v>Other Nonrenewable</v>
          </cell>
          <cell r="G568" t="str">
            <v>NA</v>
          </cell>
          <cell r="H568" t="str">
            <v>Merchant Unregulated</v>
          </cell>
        </row>
        <row r="569">
          <cell r="D569" t="str">
            <v>Kruger, Inc.</v>
          </cell>
          <cell r="E569" t="str">
            <v>Water</v>
          </cell>
          <cell r="G569" t="str">
            <v>NA</v>
          </cell>
          <cell r="H569" t="str">
            <v>Merchant Unregulated</v>
          </cell>
        </row>
        <row r="570">
          <cell r="D570" t="str">
            <v>Kruger, Inc.</v>
          </cell>
          <cell r="E570" t="str">
            <v>Water</v>
          </cell>
          <cell r="G570" t="str">
            <v>NA</v>
          </cell>
          <cell r="H570" t="str">
            <v>Merchant Unregulated</v>
          </cell>
        </row>
        <row r="571">
          <cell r="D571" t="str">
            <v>United States Government</v>
          </cell>
          <cell r="E571" t="str">
            <v>Water</v>
          </cell>
          <cell r="G571">
            <v>343172</v>
          </cell>
          <cell r="H571" t="str">
            <v>Merchant Unregulated</v>
          </cell>
        </row>
        <row r="572">
          <cell r="D572" t="str">
            <v>Enel S.p.A.</v>
          </cell>
          <cell r="E572" t="str">
            <v>Water</v>
          </cell>
          <cell r="G572" t="str">
            <v>NA</v>
          </cell>
          <cell r="H572" t="str">
            <v>Merchant Unregulated</v>
          </cell>
        </row>
        <row r="573">
          <cell r="D573" t="str">
            <v>Southern Company</v>
          </cell>
          <cell r="E573" t="str">
            <v>Water</v>
          </cell>
          <cell r="G573">
            <v>0</v>
          </cell>
          <cell r="H573" t="str">
            <v>Regulated</v>
          </cell>
        </row>
        <row r="574">
          <cell r="D574" t="str">
            <v>Riverstone Holdings LLC</v>
          </cell>
          <cell r="E574" t="str">
            <v>Gas</v>
          </cell>
          <cell r="G574">
            <v>255314</v>
          </cell>
          <cell r="H574" t="str">
            <v>Merchant Unregulated</v>
          </cell>
        </row>
        <row r="575">
          <cell r="D575" t="str">
            <v>Riverstone Holdings LLC</v>
          </cell>
          <cell r="E575" t="str">
            <v>Gas</v>
          </cell>
          <cell r="G575">
            <v>2360557</v>
          </cell>
          <cell r="H575" t="str">
            <v>Merchant Unregulated</v>
          </cell>
        </row>
        <row r="576">
          <cell r="D576" t="str">
            <v>Silver Point Capital, L.P.</v>
          </cell>
          <cell r="E576" t="str">
            <v>Biomass</v>
          </cell>
          <cell r="G576" t="str">
            <v>NA</v>
          </cell>
          <cell r="H576" t="str">
            <v>Merchant Unregulated</v>
          </cell>
        </row>
        <row r="577">
          <cell r="D577" t="str">
            <v>Edison International</v>
          </cell>
          <cell r="E577" t="str">
            <v>Gas</v>
          </cell>
          <cell r="G577">
            <v>25507</v>
          </cell>
          <cell r="H577" t="str">
            <v>Regulated</v>
          </cell>
        </row>
        <row r="578">
          <cell r="D578" t="str">
            <v>National Grid plc</v>
          </cell>
          <cell r="E578" t="str">
            <v>Gas</v>
          </cell>
          <cell r="G578">
            <v>113643</v>
          </cell>
          <cell r="H578" t="str">
            <v>Merchant Unregulated</v>
          </cell>
        </row>
        <row r="579">
          <cell r="D579" t="str">
            <v>Barron City of</v>
          </cell>
          <cell r="E579" t="str">
            <v>Oil</v>
          </cell>
          <cell r="G579" t="str">
            <v>NA</v>
          </cell>
          <cell r="H579" t="str">
            <v>Regulated</v>
          </cell>
        </row>
        <row r="580">
          <cell r="D580" t="str">
            <v>Barron City of</v>
          </cell>
          <cell r="E580" t="str">
            <v>Water</v>
          </cell>
          <cell r="G580" t="str">
            <v>NA</v>
          </cell>
          <cell r="H580" t="str">
            <v>Regulated</v>
          </cell>
        </row>
        <row r="581">
          <cell r="D581" t="str">
            <v>Barrow Utils &amp; Elec Coop, Inc</v>
          </cell>
          <cell r="E581" t="str">
            <v>Gas</v>
          </cell>
          <cell r="G581" t="str">
            <v>NA</v>
          </cell>
          <cell r="H581" t="str">
            <v>Merchant Unregulated</v>
          </cell>
        </row>
        <row r="582">
          <cell r="D582" t="str">
            <v>Barrow Utils &amp; Elec Coop, Inc</v>
          </cell>
          <cell r="E582" t="str">
            <v>Gas</v>
          </cell>
          <cell r="G582" t="str">
            <v>NA</v>
          </cell>
          <cell r="H582" t="str">
            <v>Merchant Unregulated</v>
          </cell>
        </row>
        <row r="583">
          <cell r="D583" t="str">
            <v>Southern Company</v>
          </cell>
          <cell r="E583" t="str">
            <v>Coal</v>
          </cell>
          <cell r="G583">
            <v>5319147</v>
          </cell>
          <cell r="H583" t="str">
            <v>Regulated</v>
          </cell>
        </row>
        <row r="584">
          <cell r="D584" t="str">
            <v>Southern Company</v>
          </cell>
          <cell r="E584" t="str">
            <v>Gas</v>
          </cell>
          <cell r="G584">
            <v>7943382</v>
          </cell>
          <cell r="H584" t="str">
            <v>Regulated</v>
          </cell>
        </row>
        <row r="585">
          <cell r="D585" t="str">
            <v>Springville City of</v>
          </cell>
          <cell r="E585" t="str">
            <v>Water</v>
          </cell>
          <cell r="G585" t="str">
            <v>NA</v>
          </cell>
          <cell r="H585" t="str">
            <v>Regulated</v>
          </cell>
        </row>
        <row r="586">
          <cell r="D586" t="str">
            <v>Southern Company</v>
          </cell>
          <cell r="E586" t="str">
            <v>Water</v>
          </cell>
          <cell r="G586">
            <v>199189</v>
          </cell>
          <cell r="H586" t="str">
            <v>Regulated</v>
          </cell>
        </row>
        <row r="587">
          <cell r="D587" t="str">
            <v>Iberdrola, S.A.</v>
          </cell>
          <cell r="E587" t="str">
            <v>Wind</v>
          </cell>
          <cell r="G587">
            <v>316115</v>
          </cell>
          <cell r="H587" t="str">
            <v>Merchant Unregulated</v>
          </cell>
        </row>
        <row r="588">
          <cell r="D588" t="str">
            <v>Iberdrola, S.A.</v>
          </cell>
          <cell r="E588" t="str">
            <v>Wind</v>
          </cell>
          <cell r="G588">
            <v>412665</v>
          </cell>
          <cell r="H588" t="str">
            <v>Merchant Unregulated</v>
          </cell>
        </row>
        <row r="589">
          <cell r="D589" t="str">
            <v>Duke Energy Corporation</v>
          </cell>
          <cell r="E589" t="str">
            <v>Gas</v>
          </cell>
          <cell r="G589">
            <v>3803557</v>
          </cell>
          <cell r="H589" t="str">
            <v>Regulated</v>
          </cell>
        </row>
        <row r="590">
          <cell r="D590" t="str">
            <v>Duke Energy Corporation</v>
          </cell>
          <cell r="E590" t="str">
            <v>Gas</v>
          </cell>
          <cell r="G590">
            <v>0</v>
          </cell>
          <cell r="H590" t="str">
            <v>Regulated</v>
          </cell>
        </row>
        <row r="591">
          <cell r="D591" t="str">
            <v>Basin Creek Power Services LLC</v>
          </cell>
          <cell r="E591" t="str">
            <v>Gas</v>
          </cell>
          <cell r="G591" t="str">
            <v>NA</v>
          </cell>
          <cell r="H591" t="str">
            <v>Merchant Unregulated</v>
          </cell>
        </row>
        <row r="592">
          <cell r="D592" t="str">
            <v>Maxim Power Corporation</v>
          </cell>
          <cell r="E592" t="str">
            <v>Gas</v>
          </cell>
          <cell r="G592" t="str">
            <v>NA</v>
          </cell>
          <cell r="H592" t="str">
            <v>Merchant Unregulated</v>
          </cell>
        </row>
        <row r="593">
          <cell r="D593" t="str">
            <v>Bassett Healthcare</v>
          </cell>
          <cell r="E593" t="str">
            <v>Oil</v>
          </cell>
          <cell r="G593" t="str">
            <v>NA</v>
          </cell>
          <cell r="H593" t="str">
            <v>Merchant Unregulated</v>
          </cell>
        </row>
        <row r="594">
          <cell r="D594" t="str">
            <v>Centrica Plc.</v>
          </cell>
          <cell r="E594" t="str">
            <v>Gas</v>
          </cell>
          <cell r="G594">
            <v>2880688</v>
          </cell>
          <cell r="H594" t="str">
            <v>Merchant Unregulated</v>
          </cell>
        </row>
        <row r="595">
          <cell r="D595" t="str">
            <v>Alliance Energy Group LLC</v>
          </cell>
          <cell r="E595" t="str">
            <v>Oil</v>
          </cell>
          <cell r="G595" t="str">
            <v>NA</v>
          </cell>
          <cell r="H595" t="str">
            <v>Merchant Unregulated</v>
          </cell>
        </row>
        <row r="596">
          <cell r="D596" t="str">
            <v>Alliance Energy Group LLC</v>
          </cell>
          <cell r="E596" t="str">
            <v>Gas</v>
          </cell>
          <cell r="G596" t="str">
            <v>NA</v>
          </cell>
          <cell r="H596" t="str">
            <v>Merchant Unregulated</v>
          </cell>
        </row>
        <row r="597">
          <cell r="D597" t="str">
            <v>NextEra Energy, Inc.</v>
          </cell>
          <cell r="E597" t="str">
            <v>Water</v>
          </cell>
          <cell r="G597" t="str">
            <v>NA</v>
          </cell>
          <cell r="H597" t="str">
            <v>Merchant Unregulated</v>
          </cell>
        </row>
        <row r="598">
          <cell r="D598" t="str">
            <v>South Mississippi Electric Power Association</v>
          </cell>
          <cell r="E598" t="str">
            <v>Gas</v>
          </cell>
          <cell r="G598">
            <v>52127</v>
          </cell>
          <cell r="H598" t="str">
            <v>Merchant Unregulated</v>
          </cell>
        </row>
        <row r="599">
          <cell r="D599" t="str">
            <v>FirstEnergy Corp.</v>
          </cell>
          <cell r="E599" t="str">
            <v>Water</v>
          </cell>
          <cell r="G599">
            <v>1658987</v>
          </cell>
          <cell r="H599" t="str">
            <v>Regulated</v>
          </cell>
        </row>
        <row r="600">
          <cell r="D600" t="str">
            <v>Dominion Resources, Inc.</v>
          </cell>
          <cell r="E600" t="str">
            <v>Water</v>
          </cell>
          <cell r="G600">
            <v>2488481</v>
          </cell>
          <cell r="H600" t="str">
            <v>Regulated</v>
          </cell>
        </row>
        <row r="601">
          <cell r="D601" t="str">
            <v>Exxon Mobil Corporation</v>
          </cell>
          <cell r="E601" t="str">
            <v>Gas</v>
          </cell>
          <cell r="G601" t="str">
            <v>NA</v>
          </cell>
          <cell r="H601" t="str">
            <v>Merchant Unregulated</v>
          </cell>
        </row>
        <row r="602">
          <cell r="D602" t="str">
            <v>Golden Valley Electric Association Inc.</v>
          </cell>
          <cell r="E602" t="str">
            <v>Other Nonrenewable</v>
          </cell>
          <cell r="G602" t="str">
            <v>NA</v>
          </cell>
          <cell r="H602" t="str">
            <v>Merchant Unregulated</v>
          </cell>
        </row>
        <row r="603">
          <cell r="D603" t="str">
            <v>East Kentucky Power Cooperative Inc.</v>
          </cell>
          <cell r="E603" t="str">
            <v>Biomass</v>
          </cell>
          <cell r="G603" t="str">
            <v>NA</v>
          </cell>
          <cell r="H603" t="str">
            <v>Merchant Unregulated</v>
          </cell>
        </row>
        <row r="604">
          <cell r="D604" t="str">
            <v>Entergy Corporation</v>
          </cell>
          <cell r="E604" t="str">
            <v>Gas</v>
          </cell>
          <cell r="G604">
            <v>2738297</v>
          </cell>
          <cell r="H604" t="str">
            <v>Regulated</v>
          </cell>
        </row>
        <row r="605">
          <cell r="D605" t="str">
            <v>Xcel Energy Inc.</v>
          </cell>
          <cell r="E605" t="str">
            <v>Biomass</v>
          </cell>
          <cell r="G605">
            <v>192411</v>
          </cell>
          <cell r="H605" t="str">
            <v>Regulated</v>
          </cell>
        </row>
        <row r="606">
          <cell r="D606" t="str">
            <v>County of Bay, FL</v>
          </cell>
          <cell r="E606" t="str">
            <v>Biomass</v>
          </cell>
          <cell r="G606" t="str">
            <v>NA</v>
          </cell>
          <cell r="H606" t="str">
            <v>Merchant Unregulated</v>
          </cell>
        </row>
        <row r="607">
          <cell r="D607" t="str">
            <v>FirstEnergy Corp.</v>
          </cell>
          <cell r="E607" t="str">
            <v>Coal</v>
          </cell>
          <cell r="G607">
            <v>1383686</v>
          </cell>
          <cell r="H607" t="str">
            <v>Merchant Unregulated</v>
          </cell>
        </row>
        <row r="608">
          <cell r="D608" t="str">
            <v>FirstEnergy Corp.</v>
          </cell>
          <cell r="E608" t="str">
            <v>Oil</v>
          </cell>
          <cell r="G608">
            <v>-27</v>
          </cell>
          <cell r="H608" t="str">
            <v>Merchant Unregulated</v>
          </cell>
        </row>
        <row r="609">
          <cell r="D609" t="str">
            <v>Bay WindPower, LLC</v>
          </cell>
          <cell r="E609" t="str">
            <v>Wind</v>
          </cell>
          <cell r="G609" t="str">
            <v>NA</v>
          </cell>
          <cell r="H609" t="str">
            <v>Merchant Unregulated</v>
          </cell>
        </row>
        <row r="610">
          <cell r="D610" t="str">
            <v>Duke Energy Corporation</v>
          </cell>
          <cell r="E610" t="str">
            <v>Oil</v>
          </cell>
          <cell r="G610">
            <v>526</v>
          </cell>
          <cell r="H610" t="str">
            <v>Regulated</v>
          </cell>
        </row>
        <row r="611">
          <cell r="D611" t="str">
            <v>Bayer Crop Science</v>
          </cell>
          <cell r="E611" t="str">
            <v>Coal</v>
          </cell>
          <cell r="G611" t="str">
            <v>NA</v>
          </cell>
          <cell r="H611" t="str">
            <v>Merchant Unregulated</v>
          </cell>
        </row>
        <row r="612">
          <cell r="D612" t="str">
            <v>Riverstone Holdings LLC</v>
          </cell>
          <cell r="E612" t="str">
            <v>Gas</v>
          </cell>
          <cell r="G612" t="str">
            <v>NA</v>
          </cell>
          <cell r="H612" t="str">
            <v>Merchant Unregulated</v>
          </cell>
        </row>
        <row r="613">
          <cell r="D613" t="str">
            <v>ArcLight Capital Partners LLC</v>
          </cell>
          <cell r="E613" t="str">
            <v>Gas</v>
          </cell>
          <cell r="G613">
            <v>247723</v>
          </cell>
          <cell r="H613" t="str">
            <v>Merchant Unregulated</v>
          </cell>
        </row>
        <row r="614">
          <cell r="D614" t="str">
            <v>Hess Corporation</v>
          </cell>
          <cell r="E614" t="str">
            <v>Gas</v>
          </cell>
          <cell r="G614">
            <v>247723</v>
          </cell>
          <cell r="H614" t="str">
            <v>Merchant Unregulated</v>
          </cell>
        </row>
        <row r="615">
          <cell r="D615" t="str">
            <v>Public Service Enterprise Group Incorporated</v>
          </cell>
          <cell r="E615" t="str">
            <v>Solar</v>
          </cell>
          <cell r="G615" t="str">
            <v>NA</v>
          </cell>
          <cell r="H615" t="str">
            <v>Regulated</v>
          </cell>
        </row>
        <row r="616">
          <cell r="D616" t="str">
            <v>Air Liquide America Corp.</v>
          </cell>
          <cell r="E616" t="str">
            <v>Gas</v>
          </cell>
          <cell r="G616">
            <v>1850958</v>
          </cell>
          <cell r="H616" t="str">
            <v>Merchant Unregulated</v>
          </cell>
        </row>
        <row r="617">
          <cell r="D617" t="str">
            <v>NRG Energy, Inc.</v>
          </cell>
          <cell r="E617" t="str">
            <v>Gas</v>
          </cell>
          <cell r="G617">
            <v>130711</v>
          </cell>
          <cell r="H617" t="str">
            <v>Merchant Unregulated</v>
          </cell>
        </row>
        <row r="618">
          <cell r="D618" t="str">
            <v>EDF Group</v>
          </cell>
          <cell r="E618" t="str">
            <v>Solar</v>
          </cell>
          <cell r="G618" t="str">
            <v>NA</v>
          </cell>
          <cell r="H618" t="str">
            <v>Merchant Unregulated</v>
          </cell>
        </row>
        <row r="619">
          <cell r="D619" t="str">
            <v>NextEra Energy, Inc.</v>
          </cell>
          <cell r="E619" t="str">
            <v>Gas</v>
          </cell>
          <cell r="G619" t="str">
            <v>NA</v>
          </cell>
          <cell r="H619" t="str">
            <v>Merchant Unregulated</v>
          </cell>
        </row>
        <row r="620">
          <cell r="D620" t="str">
            <v>Calpine Corporation</v>
          </cell>
          <cell r="E620" t="str">
            <v>Gas</v>
          </cell>
          <cell r="G620">
            <v>4623424</v>
          </cell>
          <cell r="H620" t="str">
            <v>Merchant Unregulated</v>
          </cell>
        </row>
        <row r="621">
          <cell r="D621" t="str">
            <v>Exxon Mobil Corporation</v>
          </cell>
          <cell r="E621" t="str">
            <v>Gas</v>
          </cell>
          <cell r="G621">
            <v>2746822</v>
          </cell>
          <cell r="H621" t="str">
            <v>Merchant Unregulated</v>
          </cell>
        </row>
        <row r="622">
          <cell r="D622" t="str">
            <v>Calpine Corporation</v>
          </cell>
          <cell r="E622" t="str">
            <v>Oil</v>
          </cell>
          <cell r="G622" t="str">
            <v>NA</v>
          </cell>
          <cell r="H622" t="str">
            <v>Merchant Unregulated</v>
          </cell>
        </row>
        <row r="623">
          <cell r="D623" t="str">
            <v>Ocean County Utilities Authority</v>
          </cell>
          <cell r="E623" t="str">
            <v>Oil</v>
          </cell>
          <cell r="G623" t="str">
            <v>NA</v>
          </cell>
          <cell r="H623" t="str">
            <v>Merchant Unregulated</v>
          </cell>
        </row>
        <row r="624">
          <cell r="D624" t="str">
            <v>Ocean County Utilities Authority</v>
          </cell>
          <cell r="E624" t="str">
            <v>Solar</v>
          </cell>
          <cell r="G624" t="str">
            <v>NA</v>
          </cell>
          <cell r="H624" t="str">
            <v>Merchant Unregulated</v>
          </cell>
        </row>
        <row r="625">
          <cell r="D625" t="str">
            <v>BayWa AG</v>
          </cell>
          <cell r="E625" t="str">
            <v>Wind</v>
          </cell>
          <cell r="G625">
            <v>6051</v>
          </cell>
          <cell r="H625" t="str">
            <v>Merchant Unregulated</v>
          </cell>
        </row>
        <row r="626">
          <cell r="D626" t="str">
            <v>WKN AG</v>
          </cell>
          <cell r="E626" t="str">
            <v>Wind</v>
          </cell>
          <cell r="G626">
            <v>2593</v>
          </cell>
          <cell r="H626" t="str">
            <v>Merchant Unregulated</v>
          </cell>
        </row>
        <row r="627">
          <cell r="D627" t="str">
            <v>ConocoPhillips Company</v>
          </cell>
          <cell r="E627" t="str">
            <v>Other Nonrenewable</v>
          </cell>
          <cell r="G627" t="str">
            <v>NA</v>
          </cell>
          <cell r="H627" t="str">
            <v>Merchant Unregulated</v>
          </cell>
        </row>
        <row r="628">
          <cell r="D628" t="str">
            <v>Exelon Corporation</v>
          </cell>
          <cell r="E628" t="str">
            <v>Wind</v>
          </cell>
          <cell r="G628" t="str">
            <v>NA</v>
          </cell>
          <cell r="H628" t="str">
            <v>Merchant Unregulated</v>
          </cell>
        </row>
        <row r="629">
          <cell r="D629" t="str">
            <v>Byron Christoffer</v>
          </cell>
          <cell r="E629" t="str">
            <v>Wind</v>
          </cell>
          <cell r="G629" t="str">
            <v>NA</v>
          </cell>
          <cell r="H629" t="str">
            <v>Merchant Unregulated</v>
          </cell>
        </row>
        <row r="630">
          <cell r="D630" t="str">
            <v>Rockland Capital, LLC</v>
          </cell>
          <cell r="E630" t="str">
            <v>Other Nonrenewable</v>
          </cell>
          <cell r="G630" t="str">
            <v>NA</v>
          </cell>
          <cell r="H630" t="str">
            <v>Merchant Unregulated</v>
          </cell>
        </row>
        <row r="631">
          <cell r="D631" t="str">
            <v>Rockland Capital, LLC</v>
          </cell>
          <cell r="E631" t="str">
            <v>Other Nonrenewable</v>
          </cell>
          <cell r="G631" t="str">
            <v>NA</v>
          </cell>
          <cell r="H631" t="str">
            <v>Merchant Unregulated</v>
          </cell>
        </row>
        <row r="632">
          <cell r="D632" t="str">
            <v>Calpine Corporation</v>
          </cell>
          <cell r="E632" t="str">
            <v>Geothermal</v>
          </cell>
          <cell r="G632" t="str">
            <v>NA</v>
          </cell>
          <cell r="H632" t="str">
            <v>Merchant Unregulated</v>
          </cell>
        </row>
        <row r="633">
          <cell r="D633" t="str">
            <v>Duke Energy Corporation</v>
          </cell>
          <cell r="E633" t="str">
            <v>Water</v>
          </cell>
          <cell r="G633">
            <v>24861</v>
          </cell>
          <cell r="H633" t="str">
            <v>Regulated</v>
          </cell>
        </row>
        <row r="634">
          <cell r="D634" t="str">
            <v>Enel S.p.A.</v>
          </cell>
          <cell r="E634" t="str">
            <v>Water</v>
          </cell>
          <cell r="G634" t="str">
            <v>NA</v>
          </cell>
          <cell r="H634" t="str">
            <v>Merchant Unregulated</v>
          </cell>
        </row>
        <row r="635">
          <cell r="D635" t="str">
            <v>Fortis Inc.</v>
          </cell>
          <cell r="E635" t="str">
            <v>Wind</v>
          </cell>
          <cell r="G635" t="str">
            <v>NA</v>
          </cell>
          <cell r="H635" t="str">
            <v>Merchant Unregulated</v>
          </cell>
        </row>
        <row r="636">
          <cell r="D636" t="str">
            <v>Iberdrola, S.A.</v>
          </cell>
          <cell r="E636" t="str">
            <v>Wind</v>
          </cell>
          <cell r="G636" t="str">
            <v>NA</v>
          </cell>
          <cell r="H636" t="str">
            <v>Merchant Unregulated</v>
          </cell>
        </row>
        <row r="637">
          <cell r="D637" t="str">
            <v>JPMorgan Chase &amp; Co.</v>
          </cell>
          <cell r="E637" t="str">
            <v>Wind</v>
          </cell>
          <cell r="G637" t="str">
            <v>NA</v>
          </cell>
          <cell r="H637" t="str">
            <v>Merchant Unregulated</v>
          </cell>
        </row>
        <row r="638">
          <cell r="D638" t="str">
            <v>Infigen Energy Limited</v>
          </cell>
          <cell r="E638" t="str">
            <v>Wind</v>
          </cell>
          <cell r="G638" t="str">
            <v>NA</v>
          </cell>
          <cell r="H638" t="str">
            <v>Merchant Unregulated</v>
          </cell>
        </row>
        <row r="639">
          <cell r="D639" t="str">
            <v>Dominion Resources, Inc.</v>
          </cell>
          <cell r="E639" t="str">
            <v>Gas</v>
          </cell>
          <cell r="G639">
            <v>3998496</v>
          </cell>
          <cell r="H639" t="str">
            <v>Regulated</v>
          </cell>
        </row>
        <row r="640">
          <cell r="D640" t="str">
            <v>ArcLight Capital Partners LLC</v>
          </cell>
          <cell r="E640" t="str">
            <v>Gas</v>
          </cell>
          <cell r="G640" t="str">
            <v>NA</v>
          </cell>
          <cell r="H640" t="str">
            <v>Merchant Unregulated</v>
          </cell>
        </row>
        <row r="641">
          <cell r="D641" t="str">
            <v>Brookfield Renewable Energy Partners L.P.</v>
          </cell>
          <cell r="E641" t="str">
            <v>Water</v>
          </cell>
          <cell r="G641">
            <v>61966</v>
          </cell>
          <cell r="H641" t="str">
            <v>Merchant Unregulated</v>
          </cell>
        </row>
        <row r="642">
          <cell r="D642" t="str">
            <v>Brookfield Asset Management Inc.</v>
          </cell>
          <cell r="E642" t="str">
            <v>Water</v>
          </cell>
          <cell r="G642">
            <v>115184</v>
          </cell>
          <cell r="H642" t="str">
            <v>Merchant Unregulated</v>
          </cell>
        </row>
        <row r="643">
          <cell r="D643" t="str">
            <v>Emera Incorporated</v>
          </cell>
          <cell r="E643" t="str">
            <v>Water</v>
          </cell>
          <cell r="G643">
            <v>177152</v>
          </cell>
          <cell r="H643" t="str">
            <v>Merchant Unregulated</v>
          </cell>
        </row>
        <row r="644">
          <cell r="D644" t="str">
            <v>Escondido City of</v>
          </cell>
          <cell r="E644" t="str">
            <v>Water</v>
          </cell>
          <cell r="G644" t="str">
            <v>NA</v>
          </cell>
          <cell r="H644" t="str">
            <v>Regulated</v>
          </cell>
        </row>
        <row r="645">
          <cell r="D645" t="str">
            <v>American States Water Company</v>
          </cell>
          <cell r="E645" t="str">
            <v>Gas</v>
          </cell>
          <cell r="G645" t="str">
            <v>NA</v>
          </cell>
          <cell r="H645" t="str">
            <v>Merchant Unregulated</v>
          </cell>
        </row>
        <row r="646">
          <cell r="D646" t="str">
            <v>Brookfield Renewable Energy Partners L.P.</v>
          </cell>
          <cell r="E646" t="str">
            <v>Water</v>
          </cell>
          <cell r="G646" t="str">
            <v>NA</v>
          </cell>
          <cell r="H646" t="str">
            <v>Merchant Unregulated</v>
          </cell>
        </row>
        <row r="647">
          <cell r="D647" t="str">
            <v>Brookfield Asset Management Inc.</v>
          </cell>
          <cell r="E647" t="str">
            <v>Water</v>
          </cell>
          <cell r="G647" t="str">
            <v>NA</v>
          </cell>
          <cell r="H647" t="str">
            <v>Merchant Unregulated</v>
          </cell>
        </row>
        <row r="648">
          <cell r="D648" t="str">
            <v>Oakdale &amp; South San Joaquin Irrigation District</v>
          </cell>
          <cell r="E648" t="str">
            <v>Water</v>
          </cell>
          <cell r="G648" t="str">
            <v>NA</v>
          </cell>
          <cell r="H648" t="str">
            <v>Regulated</v>
          </cell>
        </row>
        <row r="649">
          <cell r="D649" t="str">
            <v>Nebraska Public Power District</v>
          </cell>
          <cell r="E649" t="str">
            <v>Gas</v>
          </cell>
          <cell r="G649">
            <v>284425</v>
          </cell>
          <cell r="H649" t="str">
            <v>Regulated</v>
          </cell>
        </row>
        <row r="650">
          <cell r="D650" t="str">
            <v>Exxon Mobil Corporation</v>
          </cell>
          <cell r="E650" t="str">
            <v>Gas</v>
          </cell>
          <cell r="G650">
            <v>4337591</v>
          </cell>
          <cell r="H650" t="str">
            <v>Merchant Unregulated</v>
          </cell>
        </row>
        <row r="651">
          <cell r="D651" t="str">
            <v>Portland General Electric Company</v>
          </cell>
          <cell r="E651" t="str">
            <v>Gas</v>
          </cell>
          <cell r="G651">
            <v>25474</v>
          </cell>
          <cell r="H651" t="str">
            <v>Regulated</v>
          </cell>
        </row>
        <row r="652">
          <cell r="D652" t="str">
            <v>Beaver City City of NE</v>
          </cell>
          <cell r="E652" t="str">
            <v>Gas</v>
          </cell>
          <cell r="G652" t="str">
            <v>NA</v>
          </cell>
          <cell r="H652" t="str">
            <v>Regulated</v>
          </cell>
        </row>
        <row r="653">
          <cell r="D653" t="str">
            <v>Devon Energy Corporation</v>
          </cell>
          <cell r="E653" t="str">
            <v>Gas</v>
          </cell>
          <cell r="G653" t="str">
            <v>NA</v>
          </cell>
          <cell r="H653" t="str">
            <v>Merchant Unregulated</v>
          </cell>
        </row>
        <row r="654">
          <cell r="D654" t="str">
            <v>Portland General Electric Company</v>
          </cell>
          <cell r="E654" t="str">
            <v>Gas</v>
          </cell>
          <cell r="G654">
            <v>149</v>
          </cell>
          <cell r="H654" t="str">
            <v>Regulated</v>
          </cell>
        </row>
        <row r="655">
          <cell r="D655" t="str">
            <v>United States Government</v>
          </cell>
          <cell r="E655" t="str">
            <v>Water</v>
          </cell>
          <cell r="G655">
            <v>108635</v>
          </cell>
          <cell r="H655" t="str">
            <v>Merchant Unregulated</v>
          </cell>
        </row>
        <row r="656">
          <cell r="D656" t="str">
            <v>Ketchikan Public Utilities</v>
          </cell>
          <cell r="E656" t="str">
            <v>Water</v>
          </cell>
          <cell r="G656" t="str">
            <v>NA</v>
          </cell>
          <cell r="H656" t="str">
            <v>Regulated</v>
          </cell>
        </row>
        <row r="657">
          <cell r="D657" t="str">
            <v>Hudson Clean Energy Partners LP</v>
          </cell>
          <cell r="E657" t="str">
            <v>Water</v>
          </cell>
          <cell r="G657" t="str">
            <v>NA</v>
          </cell>
          <cell r="H657" t="str">
            <v>Merchant Unregulated</v>
          </cell>
        </row>
        <row r="658">
          <cell r="D658" t="str">
            <v>Hudson Clean Energy Partners LP</v>
          </cell>
          <cell r="E658" t="str">
            <v>Water</v>
          </cell>
          <cell r="G658" t="str">
            <v>NA</v>
          </cell>
          <cell r="H658" t="str">
            <v>Merchant Unregulated</v>
          </cell>
        </row>
        <row r="659">
          <cell r="D659" t="str">
            <v>Great Lakes Energy Cooperative</v>
          </cell>
          <cell r="E659" t="str">
            <v>Oil</v>
          </cell>
          <cell r="G659" t="str">
            <v>NA</v>
          </cell>
          <cell r="H659" t="str">
            <v>Merchant Unregulated</v>
          </cell>
        </row>
        <row r="660">
          <cell r="D660" t="str">
            <v>Beaver City Corporation - UT</v>
          </cell>
          <cell r="E660" t="str">
            <v>Water</v>
          </cell>
          <cell r="G660" t="str">
            <v>NA</v>
          </cell>
          <cell r="H660" t="str">
            <v>Regulated</v>
          </cell>
        </row>
        <row r="661">
          <cell r="D661" t="str">
            <v>Beaver City Corporation - UT</v>
          </cell>
          <cell r="E661" t="str">
            <v>Water</v>
          </cell>
          <cell r="G661" t="str">
            <v>NA</v>
          </cell>
          <cell r="H661" t="str">
            <v>Regulated</v>
          </cell>
        </row>
        <row r="662">
          <cell r="D662" t="str">
            <v>MIRSAP LLC</v>
          </cell>
          <cell r="E662" t="str">
            <v>Wind</v>
          </cell>
          <cell r="G662" t="str">
            <v>NA</v>
          </cell>
          <cell r="H662" t="str">
            <v>Merchant Unregulated</v>
          </cell>
        </row>
        <row r="663">
          <cell r="D663" t="str">
            <v>Patriot Renewables, LLC</v>
          </cell>
          <cell r="E663" t="str">
            <v>Wind</v>
          </cell>
          <cell r="G663" t="str">
            <v>NA</v>
          </cell>
          <cell r="H663" t="str">
            <v>Merchant Unregulated</v>
          </cell>
        </row>
        <row r="664">
          <cell r="D664" t="str">
            <v>Beaver City Corporation - UT</v>
          </cell>
          <cell r="E664" t="str">
            <v>Water</v>
          </cell>
          <cell r="G664" t="str">
            <v>NA</v>
          </cell>
          <cell r="H664" t="str">
            <v>Regulated</v>
          </cell>
        </row>
        <row r="665">
          <cell r="D665" t="str">
            <v>FirstEnergy Corp.</v>
          </cell>
          <cell r="E665" t="str">
            <v>Nuclear</v>
          </cell>
          <cell r="G665">
            <v>38382</v>
          </cell>
          <cell r="H665" t="str">
            <v>Regulated</v>
          </cell>
        </row>
        <row r="666">
          <cell r="D666" t="str">
            <v>FirstEnergy Corp.</v>
          </cell>
          <cell r="E666" t="str">
            <v>Nuclear</v>
          </cell>
          <cell r="G666">
            <v>1951</v>
          </cell>
          <cell r="H666" t="str">
            <v>Regulated</v>
          </cell>
        </row>
        <row r="667">
          <cell r="D667" t="str">
            <v>FirstEnergy Corp.</v>
          </cell>
          <cell r="E667" t="str">
            <v>Nuclear</v>
          </cell>
          <cell r="G667">
            <v>1317639</v>
          </cell>
          <cell r="H667" t="str">
            <v>Regulated</v>
          </cell>
        </row>
        <row r="668">
          <cell r="D668" t="str">
            <v>Enel S.p.A.</v>
          </cell>
          <cell r="E668" t="str">
            <v>Water</v>
          </cell>
          <cell r="G668" t="str">
            <v>NA</v>
          </cell>
          <cell r="H668" t="str">
            <v>Merchant Unregulated</v>
          </cell>
        </row>
        <row r="669">
          <cell r="D669" t="str">
            <v>AES Corporation</v>
          </cell>
          <cell r="E669" t="str">
            <v>Coal</v>
          </cell>
          <cell r="G669" t="str">
            <v>NA</v>
          </cell>
          <cell r="H669" t="str">
            <v>Merchant Unregulated</v>
          </cell>
        </row>
        <row r="670">
          <cell r="D670" t="str">
            <v>Exelon Corporation</v>
          </cell>
          <cell r="E670" t="str">
            <v>Wind</v>
          </cell>
          <cell r="G670">
            <v>8315</v>
          </cell>
          <cell r="H670" t="str">
            <v>Merchant Unregulated</v>
          </cell>
        </row>
        <row r="671">
          <cell r="D671" t="str">
            <v>Holyoke City of MA</v>
          </cell>
          <cell r="E671" t="str">
            <v>Water</v>
          </cell>
          <cell r="G671" t="str">
            <v>NA</v>
          </cell>
          <cell r="H671" t="str">
            <v>Regulated</v>
          </cell>
        </row>
        <row r="672">
          <cell r="D672" t="str">
            <v>Brookfield Renewable Energy Partners L.P.</v>
          </cell>
          <cell r="E672" t="str">
            <v>Water</v>
          </cell>
          <cell r="G672" t="str">
            <v>NA</v>
          </cell>
          <cell r="H672" t="str">
            <v>Merchant Unregulated</v>
          </cell>
        </row>
        <row r="673">
          <cell r="D673" t="str">
            <v>Brookfield Asset Management Inc.</v>
          </cell>
          <cell r="E673" t="str">
            <v>Water</v>
          </cell>
          <cell r="G673" t="str">
            <v>NA</v>
          </cell>
          <cell r="H673" t="str">
            <v>Merchant Unregulated</v>
          </cell>
        </row>
        <row r="674">
          <cell r="D674" t="str">
            <v>Invenergy LLC</v>
          </cell>
          <cell r="E674" t="str">
            <v>Wind</v>
          </cell>
          <cell r="G674">
            <v>198709</v>
          </cell>
          <cell r="H674" t="str">
            <v>Merchant Unregulated</v>
          </cell>
        </row>
        <row r="675">
          <cell r="D675" t="str">
            <v>Beecher Energy, LLC</v>
          </cell>
          <cell r="E675" t="str">
            <v>Biomass</v>
          </cell>
          <cell r="G675" t="str">
            <v>NA</v>
          </cell>
          <cell r="H675" t="str">
            <v>Merchant Unregulated</v>
          </cell>
        </row>
        <row r="676">
          <cell r="D676" t="str">
            <v>Exelon Corporation</v>
          </cell>
          <cell r="E676" t="str">
            <v>Solar</v>
          </cell>
          <cell r="G676" t="str">
            <v>NA</v>
          </cell>
          <cell r="H676" t="str">
            <v>Merchant Unregulated</v>
          </cell>
        </row>
        <row r="677">
          <cell r="D677" t="str">
            <v>PG&amp;E Corporation</v>
          </cell>
          <cell r="E677" t="str">
            <v>Water</v>
          </cell>
          <cell r="G677">
            <v>202966</v>
          </cell>
          <cell r="H677" t="str">
            <v>Regulated</v>
          </cell>
        </row>
        <row r="678">
          <cell r="D678" t="str">
            <v>Gaz Métro Limited Partnership</v>
          </cell>
          <cell r="E678" t="str">
            <v>Water</v>
          </cell>
          <cell r="G678" t="str">
            <v>NA</v>
          </cell>
          <cell r="H678" t="str">
            <v>Regulated</v>
          </cell>
        </row>
        <row r="679">
          <cell r="D679" t="str">
            <v>Duke Energy Corporation</v>
          </cell>
          <cell r="E679" t="str">
            <v>Coal</v>
          </cell>
          <cell r="G679">
            <v>13990125</v>
          </cell>
          <cell r="H679" t="str">
            <v>Regulated</v>
          </cell>
        </row>
        <row r="680">
          <cell r="D680" t="str">
            <v>Brookfield Renewable Energy Partners L.P.</v>
          </cell>
          <cell r="E680" t="str">
            <v>Water</v>
          </cell>
          <cell r="G680" t="str">
            <v>NA</v>
          </cell>
          <cell r="H680" t="str">
            <v>Merchant Unregulated</v>
          </cell>
        </row>
        <row r="681">
          <cell r="D681" t="str">
            <v>Brookfield Asset Management Inc.</v>
          </cell>
          <cell r="E681" t="str">
            <v>Water</v>
          </cell>
          <cell r="G681" t="str">
            <v>NA</v>
          </cell>
          <cell r="H681" t="str">
            <v>Merchant Unregulated</v>
          </cell>
        </row>
        <row r="682">
          <cell r="D682" t="str">
            <v>Michigan Public Power Agency</v>
          </cell>
          <cell r="E682" t="str">
            <v>Coal</v>
          </cell>
          <cell r="G682">
            <v>1359824</v>
          </cell>
          <cell r="H682" t="str">
            <v>Regulated</v>
          </cell>
        </row>
        <row r="683">
          <cell r="D683" t="str">
            <v>DTE Energy Company</v>
          </cell>
          <cell r="E683" t="str">
            <v>Coal</v>
          </cell>
          <cell r="G683">
            <v>5947128</v>
          </cell>
          <cell r="H683" t="str">
            <v>Regulated</v>
          </cell>
        </row>
        <row r="684">
          <cell r="D684" t="str">
            <v>DTE Energy Company</v>
          </cell>
          <cell r="E684" t="str">
            <v>Gas</v>
          </cell>
          <cell r="G684">
            <v>130344</v>
          </cell>
          <cell r="H684" t="str">
            <v>Regulated</v>
          </cell>
        </row>
        <row r="685">
          <cell r="D685" t="str">
            <v>DTE Energy Company</v>
          </cell>
          <cell r="E685" t="str">
            <v>Oil</v>
          </cell>
          <cell r="G685">
            <v>-22</v>
          </cell>
          <cell r="H685" t="str">
            <v>Regulated</v>
          </cell>
        </row>
        <row r="686">
          <cell r="D686" t="str">
            <v>Chicago Bridge &amp; Iron Company N.V.</v>
          </cell>
          <cell r="E686" t="str">
            <v>Biomass</v>
          </cell>
          <cell r="G686" t="str">
            <v>NA</v>
          </cell>
          <cell r="H686" t="str">
            <v>Merchant Unregulated</v>
          </cell>
        </row>
        <row r="687">
          <cell r="D687" t="str">
            <v>DTE Energy Company</v>
          </cell>
          <cell r="E687" t="str">
            <v>Biomass</v>
          </cell>
          <cell r="G687" t="str">
            <v>NA</v>
          </cell>
          <cell r="H687" t="str">
            <v>Merchant Unregulated</v>
          </cell>
        </row>
        <row r="688">
          <cell r="D688" t="str">
            <v>Tennessee Valley Authority</v>
          </cell>
          <cell r="E688" t="str">
            <v>Oil</v>
          </cell>
          <cell r="G688" t="str">
            <v>NA</v>
          </cell>
          <cell r="H688" t="str">
            <v>Merchant Unregulated</v>
          </cell>
        </row>
        <row r="689">
          <cell r="D689" t="str">
            <v>Dominion Resources, Inc.</v>
          </cell>
          <cell r="E689" t="str">
            <v>Gas</v>
          </cell>
          <cell r="G689">
            <v>1199452</v>
          </cell>
          <cell r="H689" t="str">
            <v>Regulated</v>
          </cell>
        </row>
        <row r="690">
          <cell r="D690" t="str">
            <v>American Municipal Power, Inc.</v>
          </cell>
          <cell r="E690" t="str">
            <v>Water</v>
          </cell>
          <cell r="G690" t="str">
            <v>NA</v>
          </cell>
          <cell r="H690" t="str">
            <v>Merchant Unregulated</v>
          </cell>
        </row>
        <row r="691">
          <cell r="D691" t="str">
            <v>Belleville City of</v>
          </cell>
          <cell r="E691" t="str">
            <v>Oil</v>
          </cell>
          <cell r="G691" t="str">
            <v>NA</v>
          </cell>
          <cell r="H691" t="str">
            <v>Regulated</v>
          </cell>
        </row>
        <row r="692">
          <cell r="D692" t="str">
            <v>Bellevue City of</v>
          </cell>
          <cell r="E692" t="str">
            <v>Oil</v>
          </cell>
          <cell r="G692" t="str">
            <v>NA</v>
          </cell>
          <cell r="H692" t="str">
            <v>Regulated</v>
          </cell>
        </row>
        <row r="693">
          <cell r="D693" t="str">
            <v>EDF Group</v>
          </cell>
          <cell r="E693" t="str">
            <v>Solar</v>
          </cell>
          <cell r="G693" t="str">
            <v>NA</v>
          </cell>
          <cell r="H693" t="str">
            <v>Merchant Unregulated</v>
          </cell>
        </row>
        <row r="694">
          <cell r="D694" t="str">
            <v>GDF Suez SA</v>
          </cell>
          <cell r="E694" t="str">
            <v>Gas</v>
          </cell>
          <cell r="G694">
            <v>1728447</v>
          </cell>
          <cell r="H694" t="str">
            <v>Merchant Unregulated</v>
          </cell>
        </row>
        <row r="695">
          <cell r="D695" t="str">
            <v>GDF Suez SA</v>
          </cell>
          <cell r="E695" t="str">
            <v>Gas</v>
          </cell>
          <cell r="G695">
            <v>187722</v>
          </cell>
          <cell r="H695" t="str">
            <v>Merchant Unregulated</v>
          </cell>
        </row>
        <row r="696">
          <cell r="D696" t="str">
            <v>NextEra Energy, Inc.</v>
          </cell>
          <cell r="E696" t="str">
            <v>Gas</v>
          </cell>
          <cell r="G696">
            <v>187722</v>
          </cell>
          <cell r="H696" t="str">
            <v>Merchant Unregulated</v>
          </cell>
        </row>
        <row r="697">
          <cell r="D697" t="str">
            <v>TransCanada Corporation</v>
          </cell>
          <cell r="E697" t="str">
            <v>Water</v>
          </cell>
          <cell r="G697" t="str">
            <v>NA</v>
          </cell>
          <cell r="H697" t="str">
            <v>Merchant Unregulated</v>
          </cell>
        </row>
        <row r="698">
          <cell r="D698" t="str">
            <v>SunEdison, Inc.</v>
          </cell>
          <cell r="E698" t="str">
            <v>Solar</v>
          </cell>
          <cell r="G698" t="str">
            <v>NA</v>
          </cell>
          <cell r="H698" t="str">
            <v>Merchant Unregulated</v>
          </cell>
        </row>
        <row r="699">
          <cell r="D699" t="str">
            <v>MMA Solar Fund III GP, Inc.</v>
          </cell>
          <cell r="E699" t="str">
            <v>Solar</v>
          </cell>
          <cell r="G699" t="str">
            <v>NA</v>
          </cell>
          <cell r="H699" t="str">
            <v>Merchant Unregulated</v>
          </cell>
        </row>
        <row r="700">
          <cell r="D700" t="str">
            <v>Beloit City of</v>
          </cell>
          <cell r="E700" t="str">
            <v>Oil</v>
          </cell>
          <cell r="G700" t="str">
            <v>NA</v>
          </cell>
          <cell r="H700" t="str">
            <v>Regulated</v>
          </cell>
        </row>
        <row r="701">
          <cell r="D701" t="str">
            <v>Chugach Electric Association, Inc.</v>
          </cell>
          <cell r="E701" t="str">
            <v>Gas</v>
          </cell>
          <cell r="G701">
            <v>1380513</v>
          </cell>
          <cell r="H701" t="str">
            <v>Merchant Unregulated</v>
          </cell>
        </row>
        <row r="702">
          <cell r="D702" t="str">
            <v>Chugach Electric Association, Inc.</v>
          </cell>
          <cell r="E702" t="str">
            <v>Gas</v>
          </cell>
          <cell r="G702">
            <v>629058</v>
          </cell>
          <cell r="H702" t="str">
            <v>Merchant Unregulated</v>
          </cell>
        </row>
        <row r="703">
          <cell r="D703" t="str">
            <v>Strata Solar LLC</v>
          </cell>
          <cell r="E703" t="str">
            <v>Solar</v>
          </cell>
          <cell r="G703" t="str">
            <v>NA</v>
          </cell>
          <cell r="H703" t="str">
            <v>Merchant Unregulated</v>
          </cell>
        </row>
        <row r="704">
          <cell r="D704" t="str">
            <v>Otter Tail Corporation</v>
          </cell>
          <cell r="E704" t="str">
            <v>Water</v>
          </cell>
          <cell r="G704">
            <v>186</v>
          </cell>
          <cell r="H704" t="str">
            <v>Regulated</v>
          </cell>
        </row>
        <row r="705">
          <cell r="D705" t="str">
            <v>Black Hills Corporation</v>
          </cell>
          <cell r="E705" t="str">
            <v>Gas</v>
          </cell>
          <cell r="G705">
            <v>3689</v>
          </cell>
          <cell r="H705" t="str">
            <v>Regulated</v>
          </cell>
        </row>
        <row r="706">
          <cell r="D706" t="str">
            <v>Black Hills Corporation</v>
          </cell>
          <cell r="E706" t="str">
            <v>Oil</v>
          </cell>
          <cell r="G706">
            <v>-285</v>
          </cell>
          <cell r="H706" t="str">
            <v>Regulated</v>
          </cell>
        </row>
        <row r="707">
          <cell r="D707" t="str">
            <v>University of Alaska Fairbanks</v>
          </cell>
          <cell r="E707" t="str">
            <v>Coal</v>
          </cell>
          <cell r="G707" t="str">
            <v>NA</v>
          </cell>
          <cell r="H707" t="str">
            <v>Merchant Unregulated</v>
          </cell>
        </row>
        <row r="708">
          <cell r="D708" t="str">
            <v>Berkshire Hathaway Inc.</v>
          </cell>
          <cell r="E708" t="str">
            <v>Water</v>
          </cell>
          <cell r="G708">
            <v>3003</v>
          </cell>
          <cell r="H708" t="str">
            <v>Regulated</v>
          </cell>
        </row>
        <row r="709">
          <cell r="D709" t="str">
            <v>MidAmerican Energy Holdings Company</v>
          </cell>
          <cell r="E709" t="str">
            <v>Water</v>
          </cell>
          <cell r="G709">
            <v>341</v>
          </cell>
          <cell r="H709" t="str">
            <v>Regulated</v>
          </cell>
        </row>
        <row r="710">
          <cell r="D710" t="str">
            <v>Atlas Pipeline Partners, L.P.</v>
          </cell>
          <cell r="E710" t="str">
            <v>Gas</v>
          </cell>
          <cell r="G710" t="str">
            <v>NA</v>
          </cell>
          <cell r="H710" t="str">
            <v>Merchant Unregulated</v>
          </cell>
        </row>
        <row r="711">
          <cell r="D711" t="str">
            <v>Atlas Energy, L.P.</v>
          </cell>
          <cell r="E711" t="str">
            <v>Gas</v>
          </cell>
          <cell r="G711" t="str">
            <v>NA</v>
          </cell>
          <cell r="H711" t="str">
            <v>Merchant Unregulated</v>
          </cell>
        </row>
        <row r="712">
          <cell r="D712" t="str">
            <v>Benkelman City of</v>
          </cell>
          <cell r="E712" t="str">
            <v>Oil</v>
          </cell>
          <cell r="G712" t="str">
            <v>NA</v>
          </cell>
          <cell r="H712" t="str">
            <v>Regulated</v>
          </cell>
        </row>
        <row r="713">
          <cell r="D713" t="str">
            <v>South Mississippi Electric Power Association</v>
          </cell>
          <cell r="E713" t="str">
            <v>Gas</v>
          </cell>
          <cell r="G713" t="str">
            <v>NA</v>
          </cell>
          <cell r="H713" t="str">
            <v>Merchant Unregulated</v>
          </cell>
        </row>
        <row r="714">
          <cell r="D714" t="str">
            <v>Exelon Corporation</v>
          </cell>
          <cell r="E714" t="str">
            <v>Wind</v>
          </cell>
          <cell r="G714" t="str">
            <v>NA</v>
          </cell>
          <cell r="H714" t="str">
            <v>Merchant Unregulated</v>
          </cell>
        </row>
        <row r="715">
          <cell r="D715" t="str">
            <v>IDACORP, Inc.</v>
          </cell>
          <cell r="E715" t="str">
            <v>Gas</v>
          </cell>
          <cell r="G715">
            <v>53006</v>
          </cell>
          <cell r="H715" t="str">
            <v>Regulated</v>
          </cell>
        </row>
        <row r="716">
          <cell r="D716" t="str">
            <v>Brookfield Renewable Energy Partners L.P.</v>
          </cell>
          <cell r="E716" t="str">
            <v>Water</v>
          </cell>
          <cell r="G716" t="str">
            <v>NA</v>
          </cell>
          <cell r="H716" t="str">
            <v>Merchant Unregulated</v>
          </cell>
        </row>
        <row r="717">
          <cell r="D717" t="str">
            <v>Brookfield Asset Management Inc.</v>
          </cell>
          <cell r="E717" t="str">
            <v>Water</v>
          </cell>
          <cell r="G717" t="str">
            <v>NA</v>
          </cell>
          <cell r="H717" t="str">
            <v>Merchant Unregulated</v>
          </cell>
        </row>
        <row r="718">
          <cell r="D718" t="str">
            <v>Benson City of</v>
          </cell>
          <cell r="E718" t="str">
            <v>Oil</v>
          </cell>
          <cell r="G718" t="str">
            <v>NA</v>
          </cell>
          <cell r="H718" t="str">
            <v>Regulated</v>
          </cell>
        </row>
        <row r="719">
          <cell r="D719" t="str">
            <v>Alliant Energy Corporation</v>
          </cell>
          <cell r="E719" t="str">
            <v>Wind</v>
          </cell>
          <cell r="G719">
            <v>430668</v>
          </cell>
          <cell r="H719" t="str">
            <v>Regulated</v>
          </cell>
        </row>
        <row r="720">
          <cell r="D720" t="str">
            <v>Orion Energy Group LLC</v>
          </cell>
          <cell r="E720" t="str">
            <v>Wind</v>
          </cell>
          <cell r="G720">
            <v>315503</v>
          </cell>
          <cell r="H720" t="str">
            <v>Merchant Unregulated</v>
          </cell>
        </row>
        <row r="721">
          <cell r="D721" t="str">
            <v>Vision Energy LLC</v>
          </cell>
          <cell r="E721" t="str">
            <v>Wind</v>
          </cell>
          <cell r="G721">
            <v>25581</v>
          </cell>
          <cell r="H721" t="str">
            <v>Merchant Unregulated</v>
          </cell>
        </row>
        <row r="722">
          <cell r="D722" t="str">
            <v>Essex Hydro Associates, LLC</v>
          </cell>
          <cell r="E722" t="str">
            <v>Water</v>
          </cell>
          <cell r="G722" t="str">
            <v>NA</v>
          </cell>
          <cell r="H722" t="str">
            <v>Merchant Unregulated</v>
          </cell>
        </row>
        <row r="723">
          <cell r="D723" t="str">
            <v>ArcLight Capital Holdings, LLC</v>
          </cell>
          <cell r="E723" t="str">
            <v>Geothermal</v>
          </cell>
          <cell r="G723" t="str">
            <v>NA</v>
          </cell>
          <cell r="H723" t="str">
            <v>Merchant Unregulated</v>
          </cell>
        </row>
        <row r="724">
          <cell r="D724" t="str">
            <v>Global Infrastructure Management, LLC</v>
          </cell>
          <cell r="E724" t="str">
            <v>Geothermal</v>
          </cell>
          <cell r="G724" t="str">
            <v>NA</v>
          </cell>
          <cell r="H724" t="str">
            <v>Merchant Unregulated</v>
          </cell>
        </row>
        <row r="725">
          <cell r="D725" t="str">
            <v>Public Service Enterprise Group Incorporated</v>
          </cell>
          <cell r="E725" t="str">
            <v>Gas</v>
          </cell>
          <cell r="G725">
            <v>5940494</v>
          </cell>
          <cell r="H725" t="str">
            <v>Merchant Unregulated</v>
          </cell>
        </row>
        <row r="726">
          <cell r="D726" t="str">
            <v>Bergen County Utilities Authority</v>
          </cell>
          <cell r="E726" t="str">
            <v>Biomass</v>
          </cell>
          <cell r="G726" t="str">
            <v>NA</v>
          </cell>
          <cell r="H726" t="str">
            <v>Merchant Unregulated</v>
          </cell>
        </row>
        <row r="727">
          <cell r="D727" t="str">
            <v>DCO Energy LLC</v>
          </cell>
          <cell r="E727" t="str">
            <v>Gas</v>
          </cell>
          <cell r="G727" t="str">
            <v>NA</v>
          </cell>
          <cell r="H727" t="str">
            <v>Merchant Unregulated</v>
          </cell>
        </row>
        <row r="728">
          <cell r="D728" t="str">
            <v>Public Service Enterprise Group Incorporated</v>
          </cell>
          <cell r="E728" t="str">
            <v>Gas</v>
          </cell>
          <cell r="G728">
            <v>367</v>
          </cell>
          <cell r="H728" t="str">
            <v>Merchant Unregulated</v>
          </cell>
        </row>
        <row r="729">
          <cell r="D729" t="str">
            <v>SunEdison, Inc.</v>
          </cell>
          <cell r="E729" t="str">
            <v>Solar</v>
          </cell>
          <cell r="G729" t="str">
            <v>NA</v>
          </cell>
          <cell r="H729" t="str">
            <v>Merchant Unregulated</v>
          </cell>
        </row>
        <row r="730">
          <cell r="D730" t="str">
            <v>Icicle Seafoods Inc</v>
          </cell>
          <cell r="E730" t="str">
            <v>Oil</v>
          </cell>
          <cell r="G730" t="str">
            <v>NA</v>
          </cell>
          <cell r="H730" t="str">
            <v>Merchant Unregulated</v>
          </cell>
        </row>
        <row r="731">
          <cell r="D731" t="str">
            <v>Olympus Holdings, LLC</v>
          </cell>
          <cell r="E731" t="str">
            <v>Gas</v>
          </cell>
          <cell r="G731" t="str">
            <v>NA</v>
          </cell>
          <cell r="H731" t="str">
            <v>Merchant Unregulated</v>
          </cell>
        </row>
        <row r="732">
          <cell r="D732" t="str">
            <v>South Carolina Public Service Authority</v>
          </cell>
          <cell r="E732" t="str">
            <v>Biomass</v>
          </cell>
          <cell r="G732" t="str">
            <v>NA</v>
          </cell>
          <cell r="H732" t="str">
            <v>Regulated</v>
          </cell>
        </row>
        <row r="733">
          <cell r="D733" t="str">
            <v>Integrys Energy Group, Inc.</v>
          </cell>
          <cell r="E733" t="str">
            <v>Solar</v>
          </cell>
          <cell r="G733" t="str">
            <v>NA</v>
          </cell>
          <cell r="H733" t="str">
            <v>Merchant Unregulated</v>
          </cell>
        </row>
        <row r="734">
          <cell r="D734" t="str">
            <v>Duke Energy Corporation</v>
          </cell>
          <cell r="E734" t="str">
            <v>Solar</v>
          </cell>
          <cell r="G734" t="str">
            <v>NA</v>
          </cell>
          <cell r="H734" t="str">
            <v>Merchant Unregulated</v>
          </cell>
        </row>
        <row r="735">
          <cell r="D735" t="str">
            <v>Canadian Solar Inc.</v>
          </cell>
          <cell r="E735" t="str">
            <v>Solar</v>
          </cell>
          <cell r="G735" t="str">
            <v>NA</v>
          </cell>
          <cell r="H735" t="str">
            <v>Merchant Unregulated</v>
          </cell>
        </row>
        <row r="736">
          <cell r="D736" t="str">
            <v>EIF Management, LLC</v>
          </cell>
          <cell r="E736" t="str">
            <v>Gas</v>
          </cell>
          <cell r="G736">
            <v>502853</v>
          </cell>
          <cell r="H736" t="str">
            <v>Merchant Unregulated</v>
          </cell>
        </row>
        <row r="737">
          <cell r="D737" t="str">
            <v>Manulife Financial Corporation</v>
          </cell>
          <cell r="E737" t="str">
            <v>Gas</v>
          </cell>
          <cell r="G737">
            <v>259048</v>
          </cell>
          <cell r="H737" t="str">
            <v>Merchant Unregulated</v>
          </cell>
        </row>
        <row r="738">
          <cell r="D738" t="str">
            <v>Berkshire Wind Power Cooperative Corporation</v>
          </cell>
          <cell r="E738" t="str">
            <v>Wind</v>
          </cell>
          <cell r="G738" t="str">
            <v>NA</v>
          </cell>
          <cell r="H738" t="str">
            <v>Merchant Unregulated</v>
          </cell>
        </row>
        <row r="739">
          <cell r="D739" t="str">
            <v>Berlin City of</v>
          </cell>
          <cell r="E739" t="str">
            <v>Oil</v>
          </cell>
          <cell r="G739" t="str">
            <v>NA</v>
          </cell>
          <cell r="H739" t="str">
            <v>Regulated</v>
          </cell>
        </row>
        <row r="740">
          <cell r="D740" t="str">
            <v>Gaz Métro Limited Partnership</v>
          </cell>
          <cell r="E740" t="str">
            <v>Oil</v>
          </cell>
          <cell r="G740">
            <v>1932</v>
          </cell>
          <cell r="H740" t="str">
            <v>Regulated</v>
          </cell>
        </row>
        <row r="741">
          <cell r="D741" t="str">
            <v>Brookfield Renewable Energy Partners L.P.</v>
          </cell>
          <cell r="E741" t="str">
            <v>Water</v>
          </cell>
          <cell r="G741" t="str">
            <v>NA</v>
          </cell>
          <cell r="H741" t="str">
            <v>Merchant Unregulated</v>
          </cell>
        </row>
        <row r="742">
          <cell r="D742" t="str">
            <v>Brookfield Asset Management Inc.</v>
          </cell>
          <cell r="E742" t="str">
            <v>Water</v>
          </cell>
          <cell r="G742" t="str">
            <v>NA</v>
          </cell>
          <cell r="H742" t="str">
            <v>Merchant Unregulated</v>
          </cell>
        </row>
        <row r="743">
          <cell r="D743" t="str">
            <v>Homer Electric Association, Inc.</v>
          </cell>
          <cell r="E743" t="str">
            <v>Gas</v>
          </cell>
          <cell r="G743" t="str">
            <v>NA</v>
          </cell>
          <cell r="H743" t="str">
            <v>Merchant Unregulated</v>
          </cell>
        </row>
        <row r="744">
          <cell r="D744" t="str">
            <v>American Electric Power Company, Inc.</v>
          </cell>
          <cell r="E744" t="str">
            <v>Water</v>
          </cell>
          <cell r="G744">
            <v>29705</v>
          </cell>
          <cell r="H744" t="str">
            <v>Regulated</v>
          </cell>
        </row>
        <row r="745">
          <cell r="D745" t="str">
            <v>Berry Petroleum Company</v>
          </cell>
          <cell r="E745" t="str">
            <v>Gas</v>
          </cell>
          <cell r="G745" t="str">
            <v>NA</v>
          </cell>
          <cell r="H745" t="str">
            <v>Merchant Unregulated</v>
          </cell>
        </row>
        <row r="746">
          <cell r="D746" t="str">
            <v>Berry Petroleum Company</v>
          </cell>
          <cell r="E746" t="str">
            <v>Gas</v>
          </cell>
          <cell r="G746" t="str">
            <v>NA</v>
          </cell>
          <cell r="H746" t="str">
            <v>Merchant Unregulated</v>
          </cell>
        </row>
        <row r="747">
          <cell r="D747" t="str">
            <v>Berryman Health Incorporated</v>
          </cell>
          <cell r="E747" t="str">
            <v>Gas</v>
          </cell>
          <cell r="G747" t="str">
            <v>NA</v>
          </cell>
          <cell r="H747" t="str">
            <v>Merchant Unregulated</v>
          </cell>
        </row>
        <row r="748">
          <cell r="D748" t="str">
            <v>Boulder, City of</v>
          </cell>
          <cell r="E748" t="str">
            <v>Water</v>
          </cell>
          <cell r="G748" t="str">
            <v>NA</v>
          </cell>
          <cell r="H748" t="str">
            <v>Merchant Unregulated</v>
          </cell>
        </row>
        <row r="749">
          <cell r="D749" t="str">
            <v>Bethany City of</v>
          </cell>
          <cell r="E749" t="str">
            <v>Oil</v>
          </cell>
          <cell r="G749" t="str">
            <v>NA</v>
          </cell>
          <cell r="H749" t="str">
            <v>Regulated</v>
          </cell>
        </row>
        <row r="750">
          <cell r="D750" t="str">
            <v>Bethany City of</v>
          </cell>
          <cell r="E750" t="str">
            <v>Oil</v>
          </cell>
          <cell r="G750" t="str">
            <v>NA</v>
          </cell>
          <cell r="H750" t="str">
            <v>Regulated</v>
          </cell>
        </row>
        <row r="751">
          <cell r="D751" t="str">
            <v>Waste Management, Inc.</v>
          </cell>
          <cell r="E751" t="str">
            <v>Biomass</v>
          </cell>
          <cell r="G751" t="str">
            <v>NA</v>
          </cell>
          <cell r="H751" t="str">
            <v>Merchant Unregulated</v>
          </cell>
        </row>
        <row r="752">
          <cell r="D752" t="str">
            <v>Bethel Utilities Corp., Inc.</v>
          </cell>
          <cell r="E752" t="str">
            <v>Oil</v>
          </cell>
          <cell r="G752" t="str">
            <v>NA</v>
          </cell>
          <cell r="H752" t="str">
            <v>Merchant Unregulated</v>
          </cell>
        </row>
        <row r="753">
          <cell r="D753" t="str">
            <v>Calpine Corporation</v>
          </cell>
          <cell r="E753" t="str">
            <v>Gas</v>
          </cell>
          <cell r="G753">
            <v>5811660</v>
          </cell>
          <cell r="H753" t="str">
            <v>Merchant Unregulated</v>
          </cell>
        </row>
        <row r="754">
          <cell r="D754" t="str">
            <v>Public Service Enterprise Group Incorporated</v>
          </cell>
          <cell r="E754" t="str">
            <v>Gas</v>
          </cell>
          <cell r="G754">
            <v>4903684</v>
          </cell>
          <cell r="H754" t="str">
            <v>Merchant Unregulated</v>
          </cell>
        </row>
        <row r="755">
          <cell r="D755" t="str">
            <v>Commonwealth Landfill Gas</v>
          </cell>
          <cell r="E755" t="str">
            <v>Biomass</v>
          </cell>
          <cell r="G755" t="str">
            <v>NA</v>
          </cell>
          <cell r="H755" t="str">
            <v>Merchant Unregulated</v>
          </cell>
        </row>
        <row r="756">
          <cell r="D756" t="str">
            <v>Pepco Holdings, Inc.</v>
          </cell>
          <cell r="E756" t="str">
            <v>Biomass</v>
          </cell>
          <cell r="G756" t="str">
            <v>NA</v>
          </cell>
          <cell r="H756" t="str">
            <v>Merchant Unregulated</v>
          </cell>
        </row>
        <row r="757">
          <cell r="D757" t="str">
            <v>Calpine Corporation</v>
          </cell>
          <cell r="E757" t="str">
            <v>Gas</v>
          </cell>
          <cell r="G757">
            <v>401609</v>
          </cell>
          <cell r="H757" t="str">
            <v>Merchant Unregulated</v>
          </cell>
        </row>
        <row r="758">
          <cell r="D758" t="str">
            <v>Calpine Corporation</v>
          </cell>
          <cell r="E758" t="str">
            <v>Gas</v>
          </cell>
          <cell r="G758">
            <v>106552</v>
          </cell>
          <cell r="H758" t="str">
            <v>Merchant Unregulated</v>
          </cell>
        </row>
        <row r="759">
          <cell r="D759" t="str">
            <v>Calpine Corporation</v>
          </cell>
          <cell r="E759" t="str">
            <v>Oil</v>
          </cell>
          <cell r="G759">
            <v>0</v>
          </cell>
          <cell r="H759" t="str">
            <v>Merchant Unregulated</v>
          </cell>
        </row>
        <row r="760">
          <cell r="D760" t="str">
            <v>Cargill, Inc.</v>
          </cell>
          <cell r="E760" t="str">
            <v>Biomass</v>
          </cell>
          <cell r="G760" t="str">
            <v>NA</v>
          </cell>
          <cell r="H760" t="str">
            <v>Merchant Unregulated</v>
          </cell>
        </row>
        <row r="761">
          <cell r="D761" t="str">
            <v>Cargill, Inc.</v>
          </cell>
          <cell r="E761" t="str">
            <v>Biomass</v>
          </cell>
          <cell r="G761" t="str">
            <v>NA</v>
          </cell>
          <cell r="H761" t="str">
            <v>Merchant Unregulated</v>
          </cell>
        </row>
        <row r="762">
          <cell r="D762" t="str">
            <v>Alaska Power &amp; Telephone Co.</v>
          </cell>
          <cell r="E762" t="str">
            <v>Oil</v>
          </cell>
          <cell r="G762" t="str">
            <v>NA</v>
          </cell>
          <cell r="H762" t="str">
            <v>Merchant Unregulated</v>
          </cell>
        </row>
        <row r="763">
          <cell r="D763" t="str">
            <v>Alaska Energy &amp; Resources Company</v>
          </cell>
          <cell r="E763" t="str">
            <v>Oil</v>
          </cell>
          <cell r="G763" t="str">
            <v>NA</v>
          </cell>
          <cell r="H763" t="str">
            <v>Merchant Unregulated</v>
          </cell>
        </row>
        <row r="764">
          <cell r="D764" t="str">
            <v>Black Hills Corporation</v>
          </cell>
          <cell r="E764" t="str">
            <v>Gas</v>
          </cell>
          <cell r="G764">
            <v>768142</v>
          </cell>
          <cell r="H764" t="str">
            <v>Merchant Unregulated</v>
          </cell>
        </row>
        <row r="765">
          <cell r="D765" t="str">
            <v>ABEC Bidart-Stockdale LLC</v>
          </cell>
          <cell r="E765" t="str">
            <v>Biomass</v>
          </cell>
          <cell r="G765" t="str">
            <v>NA</v>
          </cell>
          <cell r="H765" t="str">
            <v>Merchant Unregulated</v>
          </cell>
        </row>
        <row r="766">
          <cell r="D766" t="str">
            <v>KCP&amp;L Greater Missouri Operations Company</v>
          </cell>
          <cell r="E766" t="str">
            <v>Water</v>
          </cell>
          <cell r="G766" t="str">
            <v>NA</v>
          </cell>
          <cell r="H766" t="str">
            <v>Merchant Unregulated</v>
          </cell>
        </row>
        <row r="767">
          <cell r="D767" t="str">
            <v>Mega Renewables</v>
          </cell>
          <cell r="E767" t="str">
            <v>Water</v>
          </cell>
          <cell r="G767" t="str">
            <v>NA</v>
          </cell>
          <cell r="H767" t="str">
            <v>Merchant Unregulated</v>
          </cell>
        </row>
        <row r="768">
          <cell r="D768" t="str">
            <v>TECO Energy, Inc.</v>
          </cell>
          <cell r="E768" t="str">
            <v>Coal</v>
          </cell>
          <cell r="G768">
            <v>9544754</v>
          </cell>
          <cell r="H768" t="str">
            <v>Regulated</v>
          </cell>
        </row>
        <row r="769">
          <cell r="D769" t="str">
            <v>TECO Energy, Inc.</v>
          </cell>
          <cell r="E769" t="str">
            <v>Gas</v>
          </cell>
          <cell r="G769">
            <v>11596</v>
          </cell>
          <cell r="H769" t="str">
            <v>Regulated</v>
          </cell>
        </row>
        <row r="770">
          <cell r="D770" t="str">
            <v>United States Government</v>
          </cell>
          <cell r="E770" t="str">
            <v>Water</v>
          </cell>
          <cell r="G770">
            <v>1106245</v>
          </cell>
          <cell r="H770" t="str">
            <v>Merchant Unregulated</v>
          </cell>
        </row>
        <row r="771">
          <cell r="D771" t="str">
            <v>Fagen Inc.</v>
          </cell>
          <cell r="E771" t="str">
            <v>Wind</v>
          </cell>
          <cell r="G771">
            <v>4596</v>
          </cell>
          <cell r="H771" t="str">
            <v>Merchant Unregulated</v>
          </cell>
        </row>
        <row r="772">
          <cell r="D772" t="str">
            <v>Texas Energy Future Holdings LP</v>
          </cell>
          <cell r="E772" t="str">
            <v>Coal</v>
          </cell>
          <cell r="G772">
            <v>7276173</v>
          </cell>
          <cell r="H772" t="str">
            <v>Merchant Unregulated</v>
          </cell>
        </row>
        <row r="773">
          <cell r="D773" t="str">
            <v>NRG Energy, Inc.</v>
          </cell>
          <cell r="E773" t="str">
            <v>Gas</v>
          </cell>
          <cell r="G773">
            <v>0</v>
          </cell>
          <cell r="H773" t="str">
            <v>Merchant Unregulated</v>
          </cell>
        </row>
        <row r="774">
          <cell r="D774" t="str">
            <v>NRG Energy, Inc.</v>
          </cell>
          <cell r="E774" t="str">
            <v>Gas</v>
          </cell>
          <cell r="G774">
            <v>107590</v>
          </cell>
          <cell r="H774" t="str">
            <v>Merchant Unregulated</v>
          </cell>
        </row>
        <row r="775">
          <cell r="D775" t="str">
            <v>Entergy Corporation</v>
          </cell>
          <cell r="E775" t="str">
            <v>Coal</v>
          </cell>
          <cell r="G775">
            <v>837576</v>
          </cell>
          <cell r="H775" t="str">
            <v>Regulated</v>
          </cell>
        </row>
        <row r="776">
          <cell r="D776" t="str">
            <v>Entergy Corporation</v>
          </cell>
          <cell r="E776" t="str">
            <v>Coal</v>
          </cell>
          <cell r="G776">
            <v>618677</v>
          </cell>
          <cell r="H776" t="str">
            <v>Regulated</v>
          </cell>
        </row>
        <row r="777">
          <cell r="D777" t="str">
            <v>NRG Energy, Inc.</v>
          </cell>
          <cell r="E777" t="str">
            <v>Coal</v>
          </cell>
          <cell r="G777">
            <v>8820757</v>
          </cell>
          <cell r="H777" t="str">
            <v>Regulated</v>
          </cell>
        </row>
        <row r="778">
          <cell r="D778" t="str">
            <v>United States Government</v>
          </cell>
          <cell r="E778" t="str">
            <v>Water</v>
          </cell>
          <cell r="G778" t="str">
            <v>NA</v>
          </cell>
          <cell r="H778" t="str">
            <v>Merchant Unregulated</v>
          </cell>
        </row>
        <row r="779">
          <cell r="D779" t="str">
            <v>Edison International</v>
          </cell>
          <cell r="E779" t="str">
            <v>Water</v>
          </cell>
          <cell r="G779">
            <v>260614</v>
          </cell>
          <cell r="H779" t="str">
            <v>Regulated</v>
          </cell>
        </row>
        <row r="780">
          <cell r="D780" t="str">
            <v>Edison International</v>
          </cell>
          <cell r="E780" t="str">
            <v>Water</v>
          </cell>
          <cell r="G780">
            <v>243281</v>
          </cell>
          <cell r="H780" t="str">
            <v>Regulated</v>
          </cell>
        </row>
        <row r="781">
          <cell r="D781" t="str">
            <v>Edison International</v>
          </cell>
          <cell r="E781" t="str">
            <v>Water</v>
          </cell>
          <cell r="G781">
            <v>257709</v>
          </cell>
          <cell r="H781" t="str">
            <v>Regulated</v>
          </cell>
        </row>
        <row r="782">
          <cell r="D782" t="str">
            <v>Edison International</v>
          </cell>
          <cell r="E782" t="str">
            <v>Water</v>
          </cell>
          <cell r="G782">
            <v>450156</v>
          </cell>
          <cell r="H782" t="str">
            <v>Regulated</v>
          </cell>
        </row>
        <row r="783">
          <cell r="D783" t="str">
            <v>Edison International</v>
          </cell>
          <cell r="E783" t="str">
            <v>Water</v>
          </cell>
          <cell r="G783">
            <v>248387</v>
          </cell>
          <cell r="H783" t="str">
            <v>Regulated</v>
          </cell>
        </row>
        <row r="784">
          <cell r="D784" t="str">
            <v>Edison International</v>
          </cell>
          <cell r="E784" t="str">
            <v>Water</v>
          </cell>
          <cell r="G784">
            <v>154780</v>
          </cell>
          <cell r="H784" t="str">
            <v>Regulated</v>
          </cell>
        </row>
        <row r="785">
          <cell r="D785" t="str">
            <v>Big Creek Water Works, Ltd.</v>
          </cell>
          <cell r="E785" t="str">
            <v>Water</v>
          </cell>
          <cell r="G785" t="str">
            <v>NA</v>
          </cell>
          <cell r="H785" t="str">
            <v>Merchant Unregulated</v>
          </cell>
        </row>
        <row r="786">
          <cell r="D786" t="str">
            <v>Exxon Mobil Corporation</v>
          </cell>
          <cell r="E786" t="str">
            <v>Gas</v>
          </cell>
          <cell r="G786" t="str">
            <v>NA</v>
          </cell>
          <cell r="H786" t="str">
            <v>Merchant Unregulated</v>
          </cell>
        </row>
        <row r="787">
          <cell r="D787" t="str">
            <v>Xcel Energy Inc.</v>
          </cell>
          <cell r="E787" t="str">
            <v>Water</v>
          </cell>
          <cell r="G787">
            <v>23884</v>
          </cell>
          <cell r="H787" t="str">
            <v>Regulated</v>
          </cell>
        </row>
        <row r="788">
          <cell r="D788" t="str">
            <v>Berkshire Hathaway Inc.</v>
          </cell>
          <cell r="E788" t="str">
            <v>Water</v>
          </cell>
          <cell r="G788">
            <v>30017</v>
          </cell>
          <cell r="H788" t="str">
            <v>Regulated</v>
          </cell>
        </row>
        <row r="789">
          <cell r="D789" t="str">
            <v>MidAmerican Energy Holdings Company</v>
          </cell>
          <cell r="E789" t="str">
            <v>Water</v>
          </cell>
          <cell r="G789">
            <v>3409</v>
          </cell>
          <cell r="H789" t="str">
            <v>Regulated</v>
          </cell>
        </row>
        <row r="790">
          <cell r="D790" t="str">
            <v>Iberdrola, S.A.</v>
          </cell>
          <cell r="E790" t="str">
            <v>Wind</v>
          </cell>
          <cell r="G790">
            <v>519867</v>
          </cell>
          <cell r="H790" t="str">
            <v>Merchant Unregulated</v>
          </cell>
        </row>
        <row r="791">
          <cell r="D791" t="str">
            <v>Iberdrola, S.A.</v>
          </cell>
          <cell r="E791" t="str">
            <v>Wind</v>
          </cell>
          <cell r="G791">
            <v>121070</v>
          </cell>
          <cell r="H791" t="str">
            <v>Merchant Unregulated</v>
          </cell>
        </row>
        <row r="792">
          <cell r="D792" t="str">
            <v>Koch Industries, Inc.</v>
          </cell>
          <cell r="E792" t="str">
            <v>Biomass</v>
          </cell>
          <cell r="G792" t="str">
            <v>NA</v>
          </cell>
          <cell r="H792" t="str">
            <v>Merchant Unregulated</v>
          </cell>
        </row>
        <row r="793">
          <cell r="D793" t="str">
            <v>Koch Industries, Inc.</v>
          </cell>
          <cell r="E793" t="str">
            <v>Water</v>
          </cell>
          <cell r="G793" t="str">
            <v>NA</v>
          </cell>
          <cell r="H793" t="str">
            <v>Merchant Unregulated</v>
          </cell>
        </row>
        <row r="794">
          <cell r="D794" t="str">
            <v>SunEdison, Inc.</v>
          </cell>
          <cell r="E794" t="str">
            <v>Solar</v>
          </cell>
          <cell r="G794" t="str">
            <v>NA</v>
          </cell>
          <cell r="H794" t="str">
            <v>Merchant Unregulated</v>
          </cell>
        </row>
        <row r="795">
          <cell r="D795" t="str">
            <v>SunEdison, Inc.</v>
          </cell>
          <cell r="E795" t="str">
            <v>Solar</v>
          </cell>
          <cell r="G795" t="str">
            <v>NA</v>
          </cell>
          <cell r="H795" t="str">
            <v>Merchant Unregulated</v>
          </cell>
        </row>
        <row r="796">
          <cell r="D796" t="str">
            <v>Los Angeles Department of Water and Power</v>
          </cell>
          <cell r="E796" t="str">
            <v>Water</v>
          </cell>
          <cell r="G796" t="str">
            <v>NA</v>
          </cell>
          <cell r="H796" t="str">
            <v>Regulated</v>
          </cell>
        </row>
        <row r="797">
          <cell r="D797" t="str">
            <v>Wisconsin Energy Corporation</v>
          </cell>
          <cell r="E797" t="str">
            <v>Water</v>
          </cell>
          <cell r="G797">
            <v>8222</v>
          </cell>
          <cell r="H797" t="str">
            <v>Regulated</v>
          </cell>
        </row>
        <row r="798">
          <cell r="D798" t="str">
            <v>Wisconsin Energy Corporation</v>
          </cell>
          <cell r="E798" t="str">
            <v>Water</v>
          </cell>
          <cell r="G798">
            <v>60983</v>
          </cell>
          <cell r="H798" t="str">
            <v>Regulated</v>
          </cell>
        </row>
        <row r="799">
          <cell r="D799" t="str">
            <v>American Electric Power Company, Inc.</v>
          </cell>
          <cell r="E799" t="str">
            <v>Coal</v>
          </cell>
          <cell r="G799">
            <v>2661344</v>
          </cell>
          <cell r="H799" t="str">
            <v>Regulated</v>
          </cell>
        </row>
        <row r="800">
          <cell r="D800" t="str">
            <v>Tenaska Inc.</v>
          </cell>
          <cell r="E800" t="str">
            <v>Gas</v>
          </cell>
          <cell r="G800">
            <v>39301</v>
          </cell>
          <cell r="H800" t="str">
            <v>Merchant Unregulated</v>
          </cell>
        </row>
        <row r="801">
          <cell r="D801" t="str">
            <v>AgPower Partners, LLC</v>
          </cell>
          <cell r="E801" t="str">
            <v>Biomass</v>
          </cell>
          <cell r="G801" t="str">
            <v>NA</v>
          </cell>
          <cell r="H801" t="str">
            <v>Merchant Unregulated</v>
          </cell>
        </row>
        <row r="802">
          <cell r="D802" t="str">
            <v>Dean Foods Company</v>
          </cell>
          <cell r="E802" t="str">
            <v>Biomass</v>
          </cell>
          <cell r="G802" t="str">
            <v>NA</v>
          </cell>
          <cell r="H802" t="str">
            <v>Merchant Unregulated</v>
          </cell>
        </row>
        <row r="803">
          <cell r="D803" t="str">
            <v>Edison International</v>
          </cell>
          <cell r="E803" t="str">
            <v>Wind</v>
          </cell>
          <cell r="G803">
            <v>491570</v>
          </cell>
          <cell r="H803" t="str">
            <v>Merchant Unregulated</v>
          </cell>
        </row>
        <row r="804">
          <cell r="D804" t="str">
            <v>Acciona, S.A.</v>
          </cell>
          <cell r="E804" t="str">
            <v>Wind</v>
          </cell>
          <cell r="G804">
            <v>286665</v>
          </cell>
          <cell r="H804" t="str">
            <v>Merchant Unregulated</v>
          </cell>
        </row>
        <row r="805">
          <cell r="D805" t="str">
            <v>Sid Richardson Carbon &amp; Energy</v>
          </cell>
          <cell r="E805" t="str">
            <v>Gas</v>
          </cell>
          <cell r="G805" t="str">
            <v>NA</v>
          </cell>
          <cell r="H805" t="str">
            <v>Merchant Unregulated</v>
          </cell>
        </row>
        <row r="806">
          <cell r="D806" t="str">
            <v>Alon USA Energy Inc.</v>
          </cell>
          <cell r="E806" t="str">
            <v>Other Nonrenewable</v>
          </cell>
          <cell r="G806" t="str">
            <v>NA</v>
          </cell>
          <cell r="H806" t="str">
            <v>Merchant Unregulated</v>
          </cell>
        </row>
        <row r="807">
          <cell r="D807" t="str">
            <v>ArcLight Capital Holdings, LLC</v>
          </cell>
          <cell r="E807" t="str">
            <v>Wind</v>
          </cell>
          <cell r="G807" t="str">
            <v>NA</v>
          </cell>
          <cell r="H807" t="str">
            <v>Merchant Unregulated</v>
          </cell>
        </row>
        <row r="808">
          <cell r="D808" t="str">
            <v>Global Infrastructure Management, LLC</v>
          </cell>
          <cell r="E808" t="str">
            <v>Wind</v>
          </cell>
          <cell r="G808" t="str">
            <v>NA</v>
          </cell>
          <cell r="H808" t="str">
            <v>Merchant Unregulated</v>
          </cell>
        </row>
        <row r="809">
          <cell r="D809" t="str">
            <v>NorthWestern Corporation</v>
          </cell>
          <cell r="E809" t="str">
            <v>Coal</v>
          </cell>
          <cell r="G809">
            <v>662305</v>
          </cell>
          <cell r="H809" t="str">
            <v>Regulated</v>
          </cell>
        </row>
        <row r="810">
          <cell r="D810" t="str">
            <v>MDU Resources Group, Inc.</v>
          </cell>
          <cell r="E810" t="str">
            <v>Coal</v>
          </cell>
          <cell r="G810">
            <v>642493</v>
          </cell>
          <cell r="H810" t="str">
            <v>Regulated</v>
          </cell>
        </row>
        <row r="811">
          <cell r="D811" t="str">
            <v>Otter Tail Corporation</v>
          </cell>
          <cell r="E811" t="str">
            <v>Coal</v>
          </cell>
          <cell r="G811">
            <v>1525567</v>
          </cell>
          <cell r="H811" t="str">
            <v>Regulated</v>
          </cell>
        </row>
        <row r="812">
          <cell r="D812" t="str">
            <v>NorthWestern Corporation</v>
          </cell>
          <cell r="E812" t="str">
            <v>Oil</v>
          </cell>
          <cell r="G812">
            <v>0</v>
          </cell>
          <cell r="H812" t="str">
            <v>Regulated</v>
          </cell>
        </row>
        <row r="813">
          <cell r="D813" t="str">
            <v>Otter Tail Corporation</v>
          </cell>
          <cell r="E813" t="str">
            <v>Oil</v>
          </cell>
          <cell r="G813">
            <v>0</v>
          </cell>
          <cell r="H813" t="str">
            <v>Regulated</v>
          </cell>
        </row>
        <row r="814">
          <cell r="D814" t="str">
            <v>MDU Resources Group, Inc.</v>
          </cell>
          <cell r="E814" t="str">
            <v>Oil</v>
          </cell>
          <cell r="G814">
            <v>0</v>
          </cell>
          <cell r="H814" t="str">
            <v>Regulated</v>
          </cell>
        </row>
        <row r="815">
          <cell r="D815" t="str">
            <v>United States Government</v>
          </cell>
          <cell r="E815" t="str">
            <v>Water</v>
          </cell>
          <cell r="G815">
            <v>4805</v>
          </cell>
          <cell r="H815" t="str">
            <v>Merchant Unregulated</v>
          </cell>
        </row>
        <row r="816">
          <cell r="D816" t="str">
            <v>Exelon Corporation</v>
          </cell>
          <cell r="E816" t="str">
            <v>Wind</v>
          </cell>
          <cell r="G816" t="str">
            <v>NA</v>
          </cell>
          <cell r="H816" t="str">
            <v>Merchant Unregulated</v>
          </cell>
        </row>
        <row r="817">
          <cell r="D817" t="str">
            <v>LaVonne Mader</v>
          </cell>
          <cell r="E817" t="str">
            <v>Wind</v>
          </cell>
          <cell r="G817" t="str">
            <v>NA</v>
          </cell>
          <cell r="H817" t="str">
            <v>Merchant Unregulated</v>
          </cell>
        </row>
        <row r="818">
          <cell r="D818" t="str">
            <v>Frank Mader</v>
          </cell>
          <cell r="E818" t="str">
            <v>Wind</v>
          </cell>
          <cell r="G818" t="str">
            <v>NA</v>
          </cell>
          <cell r="H818" t="str">
            <v>Merchant Unregulated</v>
          </cell>
        </row>
        <row r="819">
          <cell r="D819" t="str">
            <v>Big Valley Power LLC</v>
          </cell>
          <cell r="E819" t="str">
            <v>Biomass</v>
          </cell>
          <cell r="G819" t="str">
            <v>NA</v>
          </cell>
          <cell r="H819" t="str">
            <v>Merchant Unregulated</v>
          </cell>
        </row>
        <row r="820">
          <cell r="D820" t="str">
            <v>Portland General Electric Company</v>
          </cell>
          <cell r="E820" t="str">
            <v>Wind</v>
          </cell>
          <cell r="G820">
            <v>1108517</v>
          </cell>
          <cell r="H820" t="str">
            <v>Regulated</v>
          </cell>
        </row>
        <row r="821">
          <cell r="D821" t="str">
            <v>Arizona State University</v>
          </cell>
          <cell r="E821" t="str">
            <v>Solar</v>
          </cell>
          <cell r="G821" t="str">
            <v>NA</v>
          </cell>
          <cell r="H821" t="str">
            <v>Merchant Unregulated</v>
          </cell>
        </row>
        <row r="822">
          <cell r="D822" t="str">
            <v>Resource Technology Corp</v>
          </cell>
          <cell r="E822" t="str">
            <v>Biomass</v>
          </cell>
          <cell r="G822" t="str">
            <v>NA</v>
          </cell>
          <cell r="H822" t="str">
            <v>Merchant Unregulated</v>
          </cell>
        </row>
        <row r="823">
          <cell r="D823" t="str">
            <v>Biola University</v>
          </cell>
          <cell r="E823" t="str">
            <v>Gas</v>
          </cell>
          <cell r="G823" t="str">
            <v>NA</v>
          </cell>
          <cell r="H823" t="str">
            <v>Merchant Unregulated</v>
          </cell>
        </row>
        <row r="824">
          <cell r="D824" t="str">
            <v>Biomass One, LP</v>
          </cell>
          <cell r="E824" t="str">
            <v>Biomass</v>
          </cell>
          <cell r="G824" t="str">
            <v>NA</v>
          </cell>
          <cell r="H824" t="str">
            <v>Merchant Unregulated</v>
          </cell>
        </row>
        <row r="825">
          <cell r="D825" t="str">
            <v>Decisions Investments Corp</v>
          </cell>
          <cell r="E825" t="str">
            <v>Gas</v>
          </cell>
          <cell r="G825" t="str">
            <v>NA</v>
          </cell>
          <cell r="H825" t="str">
            <v>Merchant Unregulated</v>
          </cell>
        </row>
        <row r="826">
          <cell r="D826" t="str">
            <v>Washington State University</v>
          </cell>
          <cell r="E826" t="str">
            <v>Oil</v>
          </cell>
          <cell r="G826" t="str">
            <v>NA</v>
          </cell>
          <cell r="H826" t="str">
            <v>Merchant Unregulated</v>
          </cell>
        </row>
        <row r="827">
          <cell r="D827" t="str">
            <v>Birch Power Co.</v>
          </cell>
          <cell r="E827" t="str">
            <v>Water</v>
          </cell>
          <cell r="G827" t="str">
            <v>NA</v>
          </cell>
          <cell r="H827" t="str">
            <v>Merchant Unregulated</v>
          </cell>
        </row>
        <row r="828">
          <cell r="D828" t="str">
            <v>Electric Power Development Co. Ltd.</v>
          </cell>
          <cell r="E828" t="str">
            <v>Coal</v>
          </cell>
          <cell r="G828">
            <v>203038</v>
          </cell>
          <cell r="H828" t="str">
            <v>Merchant Unregulated</v>
          </cell>
        </row>
        <row r="829">
          <cell r="D829" t="str">
            <v>General Electric Company</v>
          </cell>
          <cell r="E829" t="str">
            <v>Coal</v>
          </cell>
          <cell r="G829">
            <v>203038</v>
          </cell>
          <cell r="H829" t="str">
            <v>Merchant Unregulated</v>
          </cell>
        </row>
        <row r="830">
          <cell r="D830" t="str">
            <v>Midwest Energy, Inc.</v>
          </cell>
          <cell r="E830" t="str">
            <v>Oil</v>
          </cell>
          <cell r="G830">
            <v>80</v>
          </cell>
          <cell r="H830" t="str">
            <v>Regulated</v>
          </cell>
        </row>
        <row r="831">
          <cell r="D831" t="str">
            <v>Colorado Springs Utilities</v>
          </cell>
          <cell r="E831" t="str">
            <v>Gas</v>
          </cell>
          <cell r="G831" t="str">
            <v>NA</v>
          </cell>
          <cell r="H831" t="str">
            <v>Regulated</v>
          </cell>
        </row>
        <row r="832">
          <cell r="D832" t="str">
            <v>NewPage Holdings Inc.</v>
          </cell>
          <cell r="E832" t="str">
            <v>Water</v>
          </cell>
          <cell r="G832" t="str">
            <v>NA</v>
          </cell>
          <cell r="H832" t="str">
            <v>Regulated</v>
          </cell>
        </row>
        <row r="833">
          <cell r="D833" t="str">
            <v>NewPage Holdings Inc.</v>
          </cell>
          <cell r="E833" t="str">
            <v>Coal</v>
          </cell>
          <cell r="G833">
            <v>7280</v>
          </cell>
          <cell r="H833" t="str">
            <v>Merchant Unregulated</v>
          </cell>
        </row>
        <row r="834">
          <cell r="D834" t="str">
            <v>Edison International</v>
          </cell>
          <cell r="E834" t="str">
            <v>Water</v>
          </cell>
          <cell r="G834">
            <v>29160</v>
          </cell>
          <cell r="H834" t="str">
            <v>Regulated</v>
          </cell>
        </row>
        <row r="835">
          <cell r="D835" t="str">
            <v>Edison International</v>
          </cell>
          <cell r="E835" t="str">
            <v>Water</v>
          </cell>
          <cell r="G835">
            <v>26890</v>
          </cell>
          <cell r="H835" t="str">
            <v>Regulated</v>
          </cell>
        </row>
        <row r="836">
          <cell r="D836" t="str">
            <v>Edison International</v>
          </cell>
          <cell r="E836" t="str">
            <v>Water</v>
          </cell>
          <cell r="G836">
            <v>37647</v>
          </cell>
          <cell r="H836" t="str">
            <v>Regulated</v>
          </cell>
        </row>
        <row r="837">
          <cell r="D837" t="str">
            <v>Edison International</v>
          </cell>
          <cell r="E837" t="str">
            <v>Water</v>
          </cell>
          <cell r="G837">
            <v>12176</v>
          </cell>
          <cell r="H837" t="str">
            <v>Regulated</v>
          </cell>
        </row>
        <row r="838">
          <cell r="D838" t="str">
            <v>Edison International</v>
          </cell>
          <cell r="E838" t="str">
            <v>Water</v>
          </cell>
          <cell r="G838">
            <v>10572</v>
          </cell>
          <cell r="H838" t="str">
            <v>Regulated</v>
          </cell>
        </row>
        <row r="839">
          <cell r="D839" t="str">
            <v>Berkshire Hathaway Inc.</v>
          </cell>
          <cell r="E839" t="str">
            <v>Wind</v>
          </cell>
          <cell r="G839">
            <v>24299</v>
          </cell>
          <cell r="H839" t="str">
            <v>Merchant Unregulated</v>
          </cell>
        </row>
        <row r="840">
          <cell r="D840" t="str">
            <v>MidAmerican Energy Holdings Company</v>
          </cell>
          <cell r="E840" t="str">
            <v>Wind</v>
          </cell>
          <cell r="G840">
            <v>2757</v>
          </cell>
          <cell r="H840" t="str">
            <v>Merchant Unregulated</v>
          </cell>
        </row>
        <row r="841">
          <cell r="D841" t="str">
            <v>Invenergy LLC</v>
          </cell>
          <cell r="E841" t="str">
            <v>Wind</v>
          </cell>
          <cell r="G841">
            <v>179474</v>
          </cell>
          <cell r="H841" t="str">
            <v>Merchant Unregulated</v>
          </cell>
        </row>
        <row r="842">
          <cell r="D842" t="str">
            <v>ALLETE, Inc.</v>
          </cell>
          <cell r="E842" t="str">
            <v>Wind</v>
          </cell>
          <cell r="G842">
            <v>280347</v>
          </cell>
          <cell r="H842" t="str">
            <v>Regulated</v>
          </cell>
        </row>
        <row r="843">
          <cell r="D843" t="str">
            <v>ALLETE, Inc.</v>
          </cell>
          <cell r="E843" t="str">
            <v>Wind</v>
          </cell>
          <cell r="G843" t="str">
            <v>NA</v>
          </cell>
          <cell r="H843" t="str">
            <v>Regulated</v>
          </cell>
        </row>
        <row r="844">
          <cell r="D844" t="str">
            <v>ALLETE, Inc.</v>
          </cell>
          <cell r="E844" t="str">
            <v>Wind</v>
          </cell>
          <cell r="G844" t="str">
            <v>NA</v>
          </cell>
          <cell r="H844" t="str">
            <v>Regulated</v>
          </cell>
        </row>
        <row r="845">
          <cell r="D845" t="str">
            <v>Bisson Windfarm LLC</v>
          </cell>
          <cell r="E845" t="str">
            <v>Wind</v>
          </cell>
          <cell r="G845" t="str">
            <v>NA</v>
          </cell>
          <cell r="H845" t="str">
            <v>Merchant Unregulated</v>
          </cell>
        </row>
        <row r="846">
          <cell r="D846" t="str">
            <v>Edison International</v>
          </cell>
          <cell r="E846" t="str">
            <v>Wind</v>
          </cell>
          <cell r="G846" t="str">
            <v>NA</v>
          </cell>
          <cell r="H846" t="str">
            <v>Merchant Unregulated</v>
          </cell>
        </row>
        <row r="847">
          <cell r="D847" t="str">
            <v>Bob Jones University</v>
          </cell>
          <cell r="E847" t="str">
            <v>Oil</v>
          </cell>
          <cell r="G847" t="str">
            <v>NA</v>
          </cell>
          <cell r="H847" t="str">
            <v>Merchant Unregulated</v>
          </cell>
        </row>
        <row r="848">
          <cell r="D848" t="str">
            <v>Fortistar LLC</v>
          </cell>
          <cell r="E848" t="str">
            <v>Biomass</v>
          </cell>
          <cell r="G848" t="str">
            <v>NA</v>
          </cell>
          <cell r="H848" t="str">
            <v>Merchant Unregulated</v>
          </cell>
        </row>
        <row r="849">
          <cell r="D849" t="str">
            <v>Fortistar LLC</v>
          </cell>
          <cell r="E849" t="str">
            <v>Biomass</v>
          </cell>
          <cell r="G849" t="str">
            <v>NA</v>
          </cell>
          <cell r="H849" t="str">
            <v>Merchant Unregulated</v>
          </cell>
        </row>
        <row r="850">
          <cell r="D850" t="str">
            <v>Alaska Power &amp; Telephone Co.</v>
          </cell>
          <cell r="E850" t="str">
            <v>Water</v>
          </cell>
          <cell r="G850" t="str">
            <v>NA</v>
          </cell>
          <cell r="H850" t="str">
            <v>Merchant Unregulated</v>
          </cell>
        </row>
        <row r="851">
          <cell r="D851" t="str">
            <v>Alaska Energy &amp; Resources Company</v>
          </cell>
          <cell r="E851" t="str">
            <v>Water</v>
          </cell>
          <cell r="G851" t="str">
            <v>NA</v>
          </cell>
          <cell r="H851" t="str">
            <v>Merchant Unregulated</v>
          </cell>
        </row>
        <row r="852">
          <cell r="D852" t="str">
            <v>Renewable World Energies, LLC</v>
          </cell>
          <cell r="E852" t="str">
            <v>Water</v>
          </cell>
          <cell r="G852" t="str">
            <v>NA</v>
          </cell>
          <cell r="H852" t="str">
            <v>Merchant Unregulated</v>
          </cell>
        </row>
        <row r="853">
          <cell r="D853" t="str">
            <v>Oakvale Construction Co., Ltd.</v>
          </cell>
          <cell r="E853" t="str">
            <v>Water</v>
          </cell>
          <cell r="G853" t="str">
            <v>NA</v>
          </cell>
          <cell r="H853" t="str">
            <v>Merchant Unregulated</v>
          </cell>
        </row>
        <row r="854">
          <cell r="D854" t="str">
            <v>Silicon Valley Power</v>
          </cell>
          <cell r="E854" t="str">
            <v>Water</v>
          </cell>
          <cell r="G854" t="str">
            <v>NA</v>
          </cell>
          <cell r="H854" t="str">
            <v>Regulated</v>
          </cell>
        </row>
        <row r="855">
          <cell r="D855" t="str">
            <v>United States Government</v>
          </cell>
          <cell r="E855" t="str">
            <v>Water</v>
          </cell>
          <cell r="G855" t="str">
            <v>NA</v>
          </cell>
          <cell r="H855" t="str">
            <v>Merchant Unregulated</v>
          </cell>
        </row>
        <row r="856">
          <cell r="D856" t="str">
            <v>Berkshire Hathaway Inc.</v>
          </cell>
          <cell r="E856" t="str">
            <v>Solar</v>
          </cell>
          <cell r="G856">
            <v>525</v>
          </cell>
          <cell r="H856" t="str">
            <v>Regulated</v>
          </cell>
        </row>
        <row r="857">
          <cell r="D857" t="str">
            <v>MidAmerican Energy Holdings Company</v>
          </cell>
          <cell r="E857" t="str">
            <v>Solar</v>
          </cell>
          <cell r="G857">
            <v>60</v>
          </cell>
          <cell r="H857" t="str">
            <v>Regulated</v>
          </cell>
        </row>
        <row r="858">
          <cell r="D858" t="str">
            <v>Valtec Power, LLC</v>
          </cell>
          <cell r="E858" t="str">
            <v>Water</v>
          </cell>
          <cell r="G858" t="str">
            <v>NA</v>
          </cell>
          <cell r="H858" t="str">
            <v>Merchant Unregulated</v>
          </cell>
        </row>
        <row r="859">
          <cell r="D859" t="str">
            <v>Xcel Energy Inc.</v>
          </cell>
          <cell r="E859" t="str">
            <v>Gas</v>
          </cell>
          <cell r="G859">
            <v>161428</v>
          </cell>
          <cell r="H859" t="str">
            <v>Regulated</v>
          </cell>
        </row>
        <row r="860">
          <cell r="D860" t="str">
            <v>Xcel Energy Inc.</v>
          </cell>
          <cell r="E860" t="str">
            <v>Coal</v>
          </cell>
          <cell r="G860">
            <v>1228921</v>
          </cell>
          <cell r="H860" t="str">
            <v>Regulated</v>
          </cell>
        </row>
        <row r="861">
          <cell r="D861" t="str">
            <v>PPL Corporation</v>
          </cell>
          <cell r="E861" t="str">
            <v>Water</v>
          </cell>
          <cell r="G861" t="str">
            <v>NA</v>
          </cell>
          <cell r="H861" t="str">
            <v>Merchant Unregulated</v>
          </cell>
        </row>
        <row r="862">
          <cell r="D862" t="str">
            <v>Dynegy Inc.</v>
          </cell>
          <cell r="E862" t="str">
            <v>Gas</v>
          </cell>
          <cell r="G862" t="str">
            <v>NA</v>
          </cell>
          <cell r="H862" t="str">
            <v>Merchant Unregulated</v>
          </cell>
        </row>
        <row r="863">
          <cell r="D863" t="str">
            <v>Chevron Corporation</v>
          </cell>
          <cell r="E863" t="str">
            <v>Gas</v>
          </cell>
          <cell r="G863" t="str">
            <v>NA</v>
          </cell>
          <cell r="H863" t="str">
            <v>Merchant Unregulated</v>
          </cell>
        </row>
        <row r="864">
          <cell r="D864" t="str">
            <v>UNS Energy Corporation</v>
          </cell>
          <cell r="E864" t="str">
            <v>Gas</v>
          </cell>
          <cell r="G864">
            <v>75615</v>
          </cell>
          <cell r="H864" t="str">
            <v>Regulated</v>
          </cell>
        </row>
        <row r="865">
          <cell r="D865" t="str">
            <v>NV Energy, Inc.</v>
          </cell>
          <cell r="E865" t="str">
            <v>Solar</v>
          </cell>
          <cell r="G865">
            <v>39</v>
          </cell>
          <cell r="H865" t="str">
            <v>Regulated</v>
          </cell>
        </row>
        <row r="866">
          <cell r="D866" t="str">
            <v>Duke Energy Corporation</v>
          </cell>
          <cell r="E866" t="str">
            <v>Solar</v>
          </cell>
          <cell r="G866" t="str">
            <v>NA</v>
          </cell>
          <cell r="H866" t="str">
            <v>Merchant Unregulated</v>
          </cell>
        </row>
        <row r="867">
          <cell r="D867" t="str">
            <v>Brookfield Renewable Energy Partners L.P.</v>
          </cell>
          <cell r="E867" t="str">
            <v>Water</v>
          </cell>
          <cell r="G867" t="str">
            <v>NA</v>
          </cell>
          <cell r="H867" t="str">
            <v>Merchant Unregulated</v>
          </cell>
        </row>
        <row r="868">
          <cell r="D868" t="str">
            <v>Brookfield Asset Management Inc.</v>
          </cell>
          <cell r="E868" t="str">
            <v>Water</v>
          </cell>
          <cell r="G868" t="str">
            <v>NA</v>
          </cell>
          <cell r="H868" t="str">
            <v>Merchant Unregulated</v>
          </cell>
        </row>
        <row r="869">
          <cell r="D869" t="str">
            <v>Black River Falls City of</v>
          </cell>
          <cell r="E869" t="str">
            <v>Water</v>
          </cell>
          <cell r="G869" t="str">
            <v>NA</v>
          </cell>
          <cell r="H869" t="str">
            <v>Regulated</v>
          </cell>
        </row>
        <row r="870">
          <cell r="D870" t="str">
            <v>EDF Group</v>
          </cell>
          <cell r="E870" t="str">
            <v>Solar</v>
          </cell>
          <cell r="G870" t="str">
            <v>NA</v>
          </cell>
          <cell r="H870" t="str">
            <v>Merchant Unregulated</v>
          </cell>
        </row>
        <row r="871">
          <cell r="D871" t="str">
            <v>Enel S.p.A.</v>
          </cell>
          <cell r="E871" t="str">
            <v>Water</v>
          </cell>
          <cell r="G871" t="str">
            <v>NA</v>
          </cell>
          <cell r="H871" t="str">
            <v>Merchant Unregulated</v>
          </cell>
        </row>
        <row r="872">
          <cell r="D872" t="str">
            <v>Catawba County</v>
          </cell>
          <cell r="E872" t="str">
            <v>Biomass</v>
          </cell>
          <cell r="G872" t="str">
            <v>NA</v>
          </cell>
          <cell r="H872" t="str">
            <v>Merchant Unregulated</v>
          </cell>
        </row>
        <row r="873">
          <cell r="D873" t="str">
            <v>First Reserve Corporation</v>
          </cell>
          <cell r="E873" t="str">
            <v>Gas</v>
          </cell>
          <cell r="G873">
            <v>1204056</v>
          </cell>
          <cell r="H873" t="str">
            <v>Merchant Unregulated</v>
          </cell>
        </row>
        <row r="874">
          <cell r="D874" t="str">
            <v>Public Service Enterprise Group Incorporated</v>
          </cell>
          <cell r="E874" t="str">
            <v>Solar</v>
          </cell>
          <cell r="G874" t="str">
            <v>NA</v>
          </cell>
          <cell r="H874" t="str">
            <v>Merchant Unregulated</v>
          </cell>
        </row>
        <row r="875">
          <cell r="D875" t="str">
            <v>QEP Resources, Inc.</v>
          </cell>
          <cell r="E875" t="str">
            <v>Gas</v>
          </cell>
          <cell r="G875" t="str">
            <v>NA</v>
          </cell>
          <cell r="H875" t="str">
            <v>Merchant Unregulated</v>
          </cell>
        </row>
        <row r="876">
          <cell r="D876" t="str">
            <v>GDF Suez SA</v>
          </cell>
          <cell r="E876" t="str">
            <v>Gas</v>
          </cell>
          <cell r="G876">
            <v>2098048</v>
          </cell>
          <cell r="H876" t="str">
            <v>Merchant Unregulated</v>
          </cell>
        </row>
        <row r="877">
          <cell r="D877" t="str">
            <v>EDP - Energias de Portugal SA</v>
          </cell>
          <cell r="E877" t="str">
            <v>Wind</v>
          </cell>
          <cell r="G877" t="str">
            <v>NA</v>
          </cell>
          <cell r="H877" t="str">
            <v>Merchant Unregulated</v>
          </cell>
        </row>
        <row r="878">
          <cell r="D878" t="str">
            <v>PARPÚBLICA - Participações Públicas (SGPS), S.A.</v>
          </cell>
          <cell r="E878" t="str">
            <v>Wind</v>
          </cell>
          <cell r="G878" t="str">
            <v>NA</v>
          </cell>
          <cell r="H878" t="str">
            <v>Merchant Unregulated</v>
          </cell>
        </row>
        <row r="879">
          <cell r="D879" t="str">
            <v>HidroCantábrico Energia S.A.</v>
          </cell>
          <cell r="E879" t="str">
            <v>Wind</v>
          </cell>
          <cell r="G879" t="str">
            <v>NA</v>
          </cell>
          <cell r="H879" t="str">
            <v>Merchant Unregulated</v>
          </cell>
        </row>
        <row r="880">
          <cell r="D880" t="str">
            <v>China Three Gorges Corporation</v>
          </cell>
          <cell r="E880" t="str">
            <v>Wind</v>
          </cell>
          <cell r="G880" t="str">
            <v>NA</v>
          </cell>
          <cell r="H880" t="str">
            <v>Merchant Unregulated</v>
          </cell>
        </row>
        <row r="881">
          <cell r="D881" t="str">
            <v>EDP Renováveis</v>
          </cell>
          <cell r="E881" t="str">
            <v>Wind</v>
          </cell>
          <cell r="G881" t="str">
            <v>NA</v>
          </cell>
          <cell r="H881" t="str">
            <v>Merchant Unregulated</v>
          </cell>
        </row>
        <row r="882">
          <cell r="D882" t="str">
            <v>EDP - Energias de Portugal SA</v>
          </cell>
          <cell r="E882" t="str">
            <v>Wind</v>
          </cell>
          <cell r="G882">
            <v>148630</v>
          </cell>
          <cell r="H882" t="str">
            <v>Merchant Unregulated</v>
          </cell>
        </row>
        <row r="883">
          <cell r="D883" t="str">
            <v>PARPÚBLICA - Participações Públicas (SGPS), S.A.</v>
          </cell>
          <cell r="E883" t="str">
            <v>Wind</v>
          </cell>
          <cell r="G883">
            <v>7336</v>
          </cell>
          <cell r="H883" t="str">
            <v>Merchant Unregulated</v>
          </cell>
        </row>
        <row r="884">
          <cell r="D884" t="str">
            <v>HidroCantábrico Energia S.A.</v>
          </cell>
          <cell r="E884" t="str">
            <v>Wind</v>
          </cell>
          <cell r="G884">
            <v>1209</v>
          </cell>
          <cell r="H884" t="str">
            <v>Merchant Unregulated</v>
          </cell>
        </row>
        <row r="885">
          <cell r="D885" t="str">
            <v>China Three Gorges Corporation</v>
          </cell>
          <cell r="E885" t="str">
            <v>Wind</v>
          </cell>
          <cell r="G885">
            <v>42352</v>
          </cell>
          <cell r="H885" t="str">
            <v>Merchant Unregulated</v>
          </cell>
        </row>
        <row r="886">
          <cell r="D886" t="str">
            <v>EDP Renováveis</v>
          </cell>
          <cell r="E886" t="str">
            <v>Wind</v>
          </cell>
          <cell r="G886">
            <v>57928</v>
          </cell>
          <cell r="H886" t="str">
            <v>Merchant Unregulated</v>
          </cell>
        </row>
        <row r="887">
          <cell r="D887" t="str">
            <v>ESA Renewables, LLC</v>
          </cell>
          <cell r="E887" t="str">
            <v>Solar</v>
          </cell>
          <cell r="G887" t="str">
            <v>NA</v>
          </cell>
          <cell r="H887" t="str">
            <v>Merchant Unregulated</v>
          </cell>
        </row>
        <row r="888">
          <cell r="D888" t="str">
            <v>Brookfield Renewable Energy Partners L.P.</v>
          </cell>
          <cell r="E888" t="str">
            <v>Water</v>
          </cell>
          <cell r="G888" t="str">
            <v>NA</v>
          </cell>
          <cell r="H888" t="str">
            <v>Merchant Unregulated</v>
          </cell>
        </row>
        <row r="889">
          <cell r="D889" t="str">
            <v>Brookfield Asset Management Inc.</v>
          </cell>
          <cell r="E889" t="str">
            <v>Water</v>
          </cell>
          <cell r="G889" t="str">
            <v>NA</v>
          </cell>
          <cell r="H889" t="str">
            <v>Merchant Unregulated</v>
          </cell>
        </row>
        <row r="890">
          <cell r="D890" t="str">
            <v>United States Government</v>
          </cell>
          <cell r="E890" t="str">
            <v>Water</v>
          </cell>
          <cell r="G890" t="str">
            <v>NA</v>
          </cell>
          <cell r="H890" t="str">
            <v>Merchant Unregulated</v>
          </cell>
        </row>
        <row r="891">
          <cell r="D891" t="str">
            <v>ALLETE, Inc.</v>
          </cell>
          <cell r="E891" t="str">
            <v>Water</v>
          </cell>
          <cell r="G891">
            <v>75558</v>
          </cell>
          <cell r="H891" t="str">
            <v>Regulated</v>
          </cell>
        </row>
        <row r="892">
          <cell r="D892" t="str">
            <v>New York Power Authority</v>
          </cell>
          <cell r="E892" t="str">
            <v>Water</v>
          </cell>
          <cell r="G892">
            <v>-102479</v>
          </cell>
          <cell r="H892" t="str">
            <v>Merchant Unregulated</v>
          </cell>
        </row>
        <row r="893">
          <cell r="D893" t="str">
            <v>Duke Energy Corporation</v>
          </cell>
          <cell r="E893" t="str">
            <v>Water</v>
          </cell>
          <cell r="G893">
            <v>49050</v>
          </cell>
          <cell r="H893" t="str">
            <v>Regulated</v>
          </cell>
        </row>
        <row r="894">
          <cell r="D894" t="str">
            <v>Duke Energy Corporation</v>
          </cell>
          <cell r="E894" t="str">
            <v>Oil</v>
          </cell>
          <cell r="G894">
            <v>-142</v>
          </cell>
          <cell r="H894" t="str">
            <v>Regulated</v>
          </cell>
        </row>
        <row r="895">
          <cell r="D895" t="str">
            <v>Blind Canyon Aqua Ranch, Inc.</v>
          </cell>
          <cell r="E895" t="str">
            <v>Water</v>
          </cell>
          <cell r="G895" t="str">
            <v>NA</v>
          </cell>
          <cell r="H895" t="str">
            <v>Merchant Unregulated</v>
          </cell>
        </row>
        <row r="896">
          <cell r="D896" t="str">
            <v>IDACORP, Inc.</v>
          </cell>
          <cell r="E896" t="str">
            <v>Water</v>
          </cell>
          <cell r="G896">
            <v>367568</v>
          </cell>
          <cell r="H896" t="str">
            <v>Regulated</v>
          </cell>
        </row>
        <row r="897">
          <cell r="D897" t="str">
            <v>MSD Capital, L.P.</v>
          </cell>
          <cell r="E897" t="str">
            <v>Wind</v>
          </cell>
          <cell r="G897">
            <v>96472</v>
          </cell>
          <cell r="H897" t="str">
            <v>Merchant Unregulated</v>
          </cell>
        </row>
        <row r="898">
          <cell r="D898" t="str">
            <v>JPMorgan Chase &amp; Co.</v>
          </cell>
          <cell r="E898" t="str">
            <v>Wind</v>
          </cell>
          <cell r="G898">
            <v>64315</v>
          </cell>
          <cell r="H898" t="str">
            <v>Merchant Unregulated</v>
          </cell>
        </row>
        <row r="899">
          <cell r="D899" t="str">
            <v>Noble Power, LLC</v>
          </cell>
          <cell r="E899" t="str">
            <v>Wind</v>
          </cell>
          <cell r="G899">
            <v>31772</v>
          </cell>
          <cell r="H899" t="str">
            <v>Merchant Unregulated</v>
          </cell>
        </row>
        <row r="900">
          <cell r="D900" t="str">
            <v>ArcLight Capital Holdings, LLC</v>
          </cell>
          <cell r="E900" t="str">
            <v>Geothermal</v>
          </cell>
          <cell r="G900">
            <v>222488</v>
          </cell>
          <cell r="H900" t="str">
            <v>Merchant Unregulated</v>
          </cell>
        </row>
        <row r="901">
          <cell r="D901" t="str">
            <v>Global Infrastructure Management, LLC</v>
          </cell>
          <cell r="E901" t="str">
            <v>Geothermal</v>
          </cell>
          <cell r="G901">
            <v>136361</v>
          </cell>
          <cell r="H901" t="str">
            <v>Merchant Unregulated</v>
          </cell>
        </row>
        <row r="902">
          <cell r="D902" t="str">
            <v>Block Island Power Co.</v>
          </cell>
          <cell r="E902" t="str">
            <v>Oil</v>
          </cell>
          <cell r="G902" t="str">
            <v>NA</v>
          </cell>
          <cell r="H902" t="str">
            <v>Merchant Unregulated</v>
          </cell>
        </row>
        <row r="903">
          <cell r="D903" t="str">
            <v>Bloomfield City of</v>
          </cell>
          <cell r="E903" t="str">
            <v>Gas</v>
          </cell>
          <cell r="G903" t="str">
            <v>NA</v>
          </cell>
          <cell r="H903" t="str">
            <v>Regulated</v>
          </cell>
        </row>
        <row r="904">
          <cell r="D904" t="str">
            <v>Blooming Prairie City of</v>
          </cell>
          <cell r="E904" t="str">
            <v>Oil</v>
          </cell>
          <cell r="G904" t="str">
            <v>NA</v>
          </cell>
          <cell r="H904" t="str">
            <v>Regulated</v>
          </cell>
        </row>
        <row r="905">
          <cell r="D905" t="str">
            <v>St George City of</v>
          </cell>
          <cell r="E905" t="str">
            <v>Oil</v>
          </cell>
          <cell r="G905" t="str">
            <v>NA</v>
          </cell>
          <cell r="H905" t="str">
            <v>Regulated</v>
          </cell>
        </row>
        <row r="906">
          <cell r="D906" t="str">
            <v>NRG Energy, Inc.</v>
          </cell>
          <cell r="E906" t="str">
            <v>Gas</v>
          </cell>
          <cell r="G906" t="str">
            <v>NA</v>
          </cell>
          <cell r="H906" t="str">
            <v>Merchant Unregulated</v>
          </cell>
        </row>
        <row r="907">
          <cell r="D907" t="str">
            <v>Alcoa Gas Producers, LLC</v>
          </cell>
          <cell r="E907" t="str">
            <v>Biomass</v>
          </cell>
          <cell r="G907" t="str">
            <v>NA</v>
          </cell>
          <cell r="H907" t="str">
            <v>Merchant Unregulated</v>
          </cell>
        </row>
        <row r="908">
          <cell r="D908" t="str">
            <v>MGE Energy, Inc.</v>
          </cell>
          <cell r="E908" t="str">
            <v>Coal</v>
          </cell>
          <cell r="G908">
            <v>47689</v>
          </cell>
          <cell r="H908" t="str">
            <v>Regulated</v>
          </cell>
        </row>
        <row r="909">
          <cell r="D909" t="str">
            <v>Exelon Corporation</v>
          </cell>
          <cell r="E909" t="str">
            <v>Wind</v>
          </cell>
          <cell r="G909" t="str">
            <v>NA</v>
          </cell>
          <cell r="H909" t="str">
            <v>Merchant Unregulated</v>
          </cell>
        </row>
        <row r="910">
          <cell r="D910" t="str">
            <v>Exelon Corporation</v>
          </cell>
          <cell r="E910" t="str">
            <v>Wind</v>
          </cell>
          <cell r="G910" t="str">
            <v>NA</v>
          </cell>
          <cell r="H910" t="str">
            <v>Merchant Unregulated</v>
          </cell>
        </row>
        <row r="911">
          <cell r="D911" t="str">
            <v>EDP - Energias de Portugal SA</v>
          </cell>
          <cell r="E911" t="str">
            <v>Wind</v>
          </cell>
          <cell r="G911" t="str">
            <v>NA</v>
          </cell>
          <cell r="H911" t="str">
            <v>Merchant Unregulated</v>
          </cell>
        </row>
        <row r="912">
          <cell r="D912" t="str">
            <v>PARPÚBLICA - Participações Públicas (SGPS), S.A.</v>
          </cell>
          <cell r="E912" t="str">
            <v>Wind</v>
          </cell>
          <cell r="G912" t="str">
            <v>NA</v>
          </cell>
          <cell r="H912" t="str">
            <v>Merchant Unregulated</v>
          </cell>
        </row>
        <row r="913">
          <cell r="D913" t="str">
            <v>HidroCantábrico Energia S.A.</v>
          </cell>
          <cell r="E913" t="str">
            <v>Wind</v>
          </cell>
          <cell r="G913" t="str">
            <v>NA</v>
          </cell>
          <cell r="H913" t="str">
            <v>Merchant Unregulated</v>
          </cell>
        </row>
        <row r="914">
          <cell r="D914" t="str">
            <v>China Three Gorges Corporation</v>
          </cell>
          <cell r="E914" t="str">
            <v>Wind</v>
          </cell>
          <cell r="G914" t="str">
            <v>NA</v>
          </cell>
          <cell r="H914" t="str">
            <v>Merchant Unregulated</v>
          </cell>
        </row>
        <row r="915">
          <cell r="D915" t="str">
            <v>EDP Renováveis</v>
          </cell>
          <cell r="E915" t="str">
            <v>Wind</v>
          </cell>
          <cell r="G915" t="str">
            <v>NA</v>
          </cell>
          <cell r="H915" t="str">
            <v>Merchant Unregulated</v>
          </cell>
        </row>
        <row r="916">
          <cell r="D916" t="str">
            <v>Acciona, S.A.</v>
          </cell>
          <cell r="E916" t="str">
            <v>Wind</v>
          </cell>
          <cell r="G916" t="str">
            <v>NA</v>
          </cell>
          <cell r="H916" t="str">
            <v>Merchant Unregulated</v>
          </cell>
        </row>
        <row r="917">
          <cell r="D917" t="str">
            <v>Infigen Energy Limited</v>
          </cell>
          <cell r="E917" t="str">
            <v>Wind</v>
          </cell>
          <cell r="G917" t="str">
            <v>NA</v>
          </cell>
          <cell r="H917" t="str">
            <v>Merchant Unregulated</v>
          </cell>
        </row>
        <row r="918">
          <cell r="D918" t="str">
            <v>EDP - Energias de Portugal SA</v>
          </cell>
          <cell r="E918" t="str">
            <v>Wind</v>
          </cell>
          <cell r="G918">
            <v>148952</v>
          </cell>
          <cell r="H918" t="str">
            <v>Merchant Unregulated</v>
          </cell>
        </row>
        <row r="919">
          <cell r="D919" t="str">
            <v>PARPÚBLICA - Participações Públicas (SGPS), S.A.</v>
          </cell>
          <cell r="E919" t="str">
            <v>Wind</v>
          </cell>
          <cell r="G919">
            <v>7353</v>
          </cell>
          <cell r="H919" t="str">
            <v>Merchant Unregulated</v>
          </cell>
        </row>
        <row r="920">
          <cell r="D920" t="str">
            <v>HidroCantábrico Energia S.A.</v>
          </cell>
          <cell r="E920" t="str">
            <v>Wind</v>
          </cell>
          <cell r="G920">
            <v>1213</v>
          </cell>
          <cell r="H920" t="str">
            <v>Merchant Unregulated</v>
          </cell>
        </row>
        <row r="921">
          <cell r="D921" t="str">
            <v>China Three Gorges Corporation</v>
          </cell>
          <cell r="E921" t="str">
            <v>Wind</v>
          </cell>
          <cell r="G921">
            <v>42442</v>
          </cell>
          <cell r="H921" t="str">
            <v>Merchant Unregulated</v>
          </cell>
        </row>
        <row r="922">
          <cell r="D922" t="str">
            <v>EDP Renováveis</v>
          </cell>
          <cell r="E922" t="str">
            <v>Wind</v>
          </cell>
          <cell r="G922">
            <v>58053</v>
          </cell>
          <cell r="H922" t="str">
            <v>Merchant Unregulated</v>
          </cell>
        </row>
        <row r="923">
          <cell r="D923" t="str">
            <v>EDP - Energias de Portugal SA</v>
          </cell>
          <cell r="E923" t="str">
            <v>Wind</v>
          </cell>
          <cell r="G923" t="str">
            <v>NA</v>
          </cell>
          <cell r="H923" t="str">
            <v>Merchant Unregulated</v>
          </cell>
        </row>
        <row r="924">
          <cell r="D924" t="str">
            <v>PARPÚBLICA - Participações Públicas (SGPS), S.A.</v>
          </cell>
          <cell r="E924" t="str">
            <v>Wind</v>
          </cell>
          <cell r="G924" t="str">
            <v>NA</v>
          </cell>
          <cell r="H924" t="str">
            <v>Merchant Unregulated</v>
          </cell>
        </row>
        <row r="925">
          <cell r="D925" t="str">
            <v>HidroCantábrico Energia S.A.</v>
          </cell>
          <cell r="E925" t="str">
            <v>Wind</v>
          </cell>
          <cell r="G925" t="str">
            <v>NA</v>
          </cell>
          <cell r="H925" t="str">
            <v>Merchant Unregulated</v>
          </cell>
        </row>
        <row r="926">
          <cell r="D926" t="str">
            <v>China Three Gorges Corporation</v>
          </cell>
          <cell r="E926" t="str">
            <v>Wind</v>
          </cell>
          <cell r="G926" t="str">
            <v>NA</v>
          </cell>
          <cell r="H926" t="str">
            <v>Merchant Unregulated</v>
          </cell>
        </row>
        <row r="927">
          <cell r="D927" t="str">
            <v>EDP Renováveis</v>
          </cell>
          <cell r="E927" t="str">
            <v>Wind</v>
          </cell>
          <cell r="G927" t="str">
            <v>NA</v>
          </cell>
          <cell r="H927" t="str">
            <v>Merchant Unregulated</v>
          </cell>
        </row>
        <row r="928">
          <cell r="D928" t="str">
            <v>EDP - Energias de Portugal SA</v>
          </cell>
          <cell r="E928" t="str">
            <v>Wind</v>
          </cell>
          <cell r="G928">
            <v>132023</v>
          </cell>
          <cell r="H928" t="str">
            <v>Merchant Unregulated</v>
          </cell>
        </row>
        <row r="929">
          <cell r="D929" t="str">
            <v>PARPÚBLICA - Participações Públicas (SGPS), S.A.</v>
          </cell>
          <cell r="E929" t="str">
            <v>Wind</v>
          </cell>
          <cell r="G929">
            <v>6518</v>
          </cell>
          <cell r="H929" t="str">
            <v>Merchant Unregulated</v>
          </cell>
        </row>
        <row r="930">
          <cell r="D930" t="str">
            <v>HidroCantábrico Energia S.A.</v>
          </cell>
          <cell r="E930" t="str">
            <v>Wind</v>
          </cell>
          <cell r="G930">
            <v>1075</v>
          </cell>
          <cell r="H930" t="str">
            <v>Merchant Unregulated</v>
          </cell>
        </row>
        <row r="931">
          <cell r="D931" t="str">
            <v>China Three Gorges Corporation</v>
          </cell>
          <cell r="E931" t="str">
            <v>Wind</v>
          </cell>
          <cell r="G931">
            <v>37619</v>
          </cell>
          <cell r="H931" t="str">
            <v>Merchant Unregulated</v>
          </cell>
        </row>
        <row r="932">
          <cell r="D932" t="str">
            <v>EDP Renováveis</v>
          </cell>
          <cell r="E932" t="str">
            <v>Wind</v>
          </cell>
          <cell r="G932">
            <v>51455</v>
          </cell>
          <cell r="H932" t="str">
            <v>Merchant Unregulated</v>
          </cell>
        </row>
        <row r="933">
          <cell r="D933" t="str">
            <v>Iberdrola, S.A.</v>
          </cell>
          <cell r="E933" t="str">
            <v>Wind</v>
          </cell>
          <cell r="G933">
            <v>712479</v>
          </cell>
          <cell r="H933" t="str">
            <v>Merchant Unregulated</v>
          </cell>
        </row>
        <row r="934">
          <cell r="D934" t="str">
            <v>Blue Earth City of</v>
          </cell>
          <cell r="E934" t="str">
            <v>Oil</v>
          </cell>
          <cell r="G934" t="str">
            <v>NA</v>
          </cell>
          <cell r="H934" t="str">
            <v>Regulated</v>
          </cell>
        </row>
        <row r="935">
          <cell r="D935" t="str">
            <v>Blue Hill City of</v>
          </cell>
          <cell r="E935" t="str">
            <v>Oil</v>
          </cell>
          <cell r="G935" t="str">
            <v>NA</v>
          </cell>
          <cell r="H935" t="str">
            <v>Regulated</v>
          </cell>
        </row>
        <row r="936">
          <cell r="D936" t="str">
            <v>Xcel Energy Inc.</v>
          </cell>
          <cell r="E936" t="str">
            <v>Gas</v>
          </cell>
          <cell r="G936">
            <v>246468</v>
          </cell>
          <cell r="H936" t="str">
            <v>Regulated</v>
          </cell>
        </row>
        <row r="937">
          <cell r="D937" t="str">
            <v>Blue Lake Power, LLC</v>
          </cell>
          <cell r="E937" t="str">
            <v>Biomass</v>
          </cell>
          <cell r="G937" t="str">
            <v>NA</v>
          </cell>
          <cell r="H937" t="str">
            <v>Merchant Unregulated</v>
          </cell>
        </row>
        <row r="938">
          <cell r="D938" t="str">
            <v>Sitka City of &amp; Borough of</v>
          </cell>
          <cell r="E938" t="str">
            <v>Water</v>
          </cell>
          <cell r="G938" t="str">
            <v>NA</v>
          </cell>
          <cell r="H938" t="str">
            <v>Regulated</v>
          </cell>
        </row>
        <row r="939">
          <cell r="D939" t="str">
            <v>Sitka City of &amp; Borough of</v>
          </cell>
          <cell r="E939" t="str">
            <v>Water</v>
          </cell>
          <cell r="G939" t="str">
            <v>NA</v>
          </cell>
          <cell r="H939" t="str">
            <v>Regulated</v>
          </cell>
        </row>
        <row r="940">
          <cell r="D940" t="str">
            <v>Sitka City of &amp; Borough of</v>
          </cell>
          <cell r="E940" t="str">
            <v>Water</v>
          </cell>
          <cell r="G940" t="str">
            <v>NA</v>
          </cell>
          <cell r="H940" t="str">
            <v>Regulated</v>
          </cell>
        </row>
        <row r="941">
          <cell r="D941" t="str">
            <v>United States Government</v>
          </cell>
          <cell r="E941" t="str">
            <v>Water</v>
          </cell>
          <cell r="G941" t="str">
            <v>NA</v>
          </cell>
          <cell r="H941" t="str">
            <v>Merchant Unregulated</v>
          </cell>
        </row>
        <row r="942">
          <cell r="D942" t="str">
            <v>Alpental Energy Partners LLC</v>
          </cell>
          <cell r="E942" t="str">
            <v>Biomass</v>
          </cell>
          <cell r="G942" t="str">
            <v>NA</v>
          </cell>
          <cell r="H942" t="str">
            <v>Merchant Unregulated</v>
          </cell>
        </row>
        <row r="943">
          <cell r="D943" t="str">
            <v>EIG Asset Management, LLC</v>
          </cell>
          <cell r="E943" t="str">
            <v>Geothermal</v>
          </cell>
          <cell r="G943" t="str">
            <v>NA</v>
          </cell>
          <cell r="H943" t="str">
            <v>Merchant Unregulated</v>
          </cell>
        </row>
        <row r="944">
          <cell r="D944" t="str">
            <v>EIG Global Energy Partners, LLC</v>
          </cell>
          <cell r="E944" t="str">
            <v>Geothermal</v>
          </cell>
          <cell r="G944" t="str">
            <v>NA</v>
          </cell>
          <cell r="H944" t="str">
            <v>Merchant Unregulated</v>
          </cell>
        </row>
        <row r="945">
          <cell r="D945" t="str">
            <v>Tennessee Valley Authority</v>
          </cell>
          <cell r="E945" t="str">
            <v>Water</v>
          </cell>
          <cell r="G945" t="str">
            <v>NA</v>
          </cell>
          <cell r="H945" t="str">
            <v>Merchant Unregulated</v>
          </cell>
        </row>
        <row r="946">
          <cell r="D946" t="str">
            <v>Wisconsin Energy Corporation</v>
          </cell>
          <cell r="E946" t="str">
            <v>Wind</v>
          </cell>
          <cell r="G946">
            <v>336215</v>
          </cell>
          <cell r="H946" t="str">
            <v>Regulated</v>
          </cell>
        </row>
        <row r="947">
          <cell r="D947" t="str">
            <v>Tomstemark Limited Partnership</v>
          </cell>
          <cell r="E947" t="str">
            <v>Solar</v>
          </cell>
          <cell r="G947" t="str">
            <v>NA</v>
          </cell>
          <cell r="H947" t="str">
            <v>Merchant Unregulated</v>
          </cell>
        </row>
        <row r="948">
          <cell r="D948" t="str">
            <v>Xcel Energy Inc.</v>
          </cell>
          <cell r="E948" t="str">
            <v>Gas</v>
          </cell>
          <cell r="G948">
            <v>152861</v>
          </cell>
          <cell r="H948" t="str">
            <v>Regulated</v>
          </cell>
        </row>
        <row r="949">
          <cell r="D949" t="str">
            <v>NextEra Energy, Inc.</v>
          </cell>
          <cell r="E949" t="str">
            <v>Wind</v>
          </cell>
          <cell r="G949" t="str">
            <v>NA</v>
          </cell>
          <cell r="H949" t="str">
            <v>Merchant Unregulated</v>
          </cell>
        </row>
        <row r="950">
          <cell r="D950" t="str">
            <v>Independence City of MO</v>
          </cell>
          <cell r="E950" t="str">
            <v>Coal</v>
          </cell>
          <cell r="G950" t="str">
            <v>NA</v>
          </cell>
          <cell r="H950" t="str">
            <v>Regulated</v>
          </cell>
        </row>
        <row r="951">
          <cell r="D951" t="str">
            <v>Independence City of MO</v>
          </cell>
          <cell r="E951" t="str">
            <v>Gas</v>
          </cell>
          <cell r="G951" t="str">
            <v>NA</v>
          </cell>
          <cell r="H951" t="str">
            <v>Regulated</v>
          </cell>
        </row>
        <row r="952">
          <cell r="D952" t="str">
            <v>Exxon Mobil Corporation</v>
          </cell>
          <cell r="E952" t="str">
            <v>Gas</v>
          </cell>
          <cell r="G952" t="str">
            <v>NA</v>
          </cell>
          <cell r="H952" t="str">
            <v>Merchant Unregulated</v>
          </cell>
        </row>
        <row r="953">
          <cell r="D953" t="str">
            <v>Duke Energy Corporation</v>
          </cell>
          <cell r="E953" t="str">
            <v>Solar</v>
          </cell>
          <cell r="G953" t="str">
            <v>NA</v>
          </cell>
          <cell r="H953" t="str">
            <v>Merchant Unregulated</v>
          </cell>
        </row>
        <row r="954">
          <cell r="D954" t="str">
            <v>Montauk Energy Holdings, LLC</v>
          </cell>
          <cell r="E954" t="str">
            <v>Biomass</v>
          </cell>
          <cell r="G954" t="str">
            <v>NA</v>
          </cell>
          <cell r="H954" t="str">
            <v>Merchant Unregulated</v>
          </cell>
        </row>
        <row r="955">
          <cell r="D955" t="str">
            <v>Hosken Consolidated Investments Limited</v>
          </cell>
          <cell r="E955" t="str">
            <v>Biomass</v>
          </cell>
          <cell r="G955" t="str">
            <v>NA</v>
          </cell>
          <cell r="H955" t="str">
            <v>Merchant Unregulated</v>
          </cell>
        </row>
        <row r="956">
          <cell r="D956" t="str">
            <v>LS Power Group</v>
          </cell>
          <cell r="E956" t="str">
            <v>Gas</v>
          </cell>
          <cell r="G956">
            <v>56820</v>
          </cell>
          <cell r="H956" t="str">
            <v>Merchant Unregulated</v>
          </cell>
        </row>
        <row r="957">
          <cell r="D957" t="str">
            <v>NTR plc</v>
          </cell>
          <cell r="E957" t="str">
            <v>Wind</v>
          </cell>
          <cell r="G957">
            <v>1381</v>
          </cell>
          <cell r="H957" t="str">
            <v>Merchant Unregulated</v>
          </cell>
        </row>
        <row r="958">
          <cell r="D958" t="str">
            <v>Exelon Corporation</v>
          </cell>
          <cell r="E958" t="str">
            <v>Wind</v>
          </cell>
          <cell r="G958">
            <v>140976</v>
          </cell>
          <cell r="H958" t="str">
            <v>Merchant Unregulated</v>
          </cell>
        </row>
        <row r="959">
          <cell r="D959" t="str">
            <v>Wind Capital Group, LLC</v>
          </cell>
          <cell r="E959" t="str">
            <v>Wind</v>
          </cell>
          <cell r="G959">
            <v>43</v>
          </cell>
          <cell r="H959" t="str">
            <v>Merchant Unregulated</v>
          </cell>
        </row>
        <row r="960">
          <cell r="D960" t="str">
            <v>Farmington City of NM</v>
          </cell>
          <cell r="E960" t="str">
            <v>Gas</v>
          </cell>
          <cell r="G960" t="str">
            <v>NA</v>
          </cell>
          <cell r="H960" t="str">
            <v>Regulated</v>
          </cell>
        </row>
        <row r="961">
          <cell r="D961" t="str">
            <v>Berkshire Hathaway Inc.</v>
          </cell>
          <cell r="E961" t="str">
            <v>Geothermal</v>
          </cell>
          <cell r="G961">
            <v>241151</v>
          </cell>
          <cell r="H961" t="str">
            <v>Regulated</v>
          </cell>
        </row>
        <row r="962">
          <cell r="D962" t="str">
            <v>MidAmerican Energy Holdings Company</v>
          </cell>
          <cell r="E962" t="str">
            <v>Geothermal</v>
          </cell>
          <cell r="G962">
            <v>27391</v>
          </cell>
          <cell r="H962" t="str">
            <v>Regulated</v>
          </cell>
        </row>
        <row r="963">
          <cell r="D963" t="str">
            <v>AltaGas Ltd.</v>
          </cell>
          <cell r="E963" t="str">
            <v>Gas</v>
          </cell>
          <cell r="G963" t="str">
            <v>NA</v>
          </cell>
          <cell r="H963" t="str">
            <v>Merchant Unregulated</v>
          </cell>
        </row>
        <row r="964">
          <cell r="D964" t="str">
            <v>SunEdison, Inc.</v>
          </cell>
          <cell r="E964" t="str">
            <v>Solar</v>
          </cell>
          <cell r="G964" t="str">
            <v>NA</v>
          </cell>
          <cell r="H964" t="str">
            <v>Merchant Unregulated</v>
          </cell>
        </row>
        <row r="965">
          <cell r="D965" t="str">
            <v>SunEdison, Inc.</v>
          </cell>
          <cell r="E965" t="str">
            <v>Solar</v>
          </cell>
          <cell r="G965" t="str">
            <v>NA</v>
          </cell>
          <cell r="H965" t="str">
            <v>Merchant Unregulated</v>
          </cell>
        </row>
        <row r="966">
          <cell r="D966" t="str">
            <v>Corn Belt Energy Corporation</v>
          </cell>
          <cell r="E966" t="str">
            <v>Oil</v>
          </cell>
          <cell r="G966" t="str">
            <v>NA</v>
          </cell>
          <cell r="H966" t="str">
            <v>Merchant Unregulated</v>
          </cell>
        </row>
        <row r="967">
          <cell r="D967" t="str">
            <v>Bank of America Leasing LLC</v>
          </cell>
          <cell r="E967" t="str">
            <v>Coal</v>
          </cell>
          <cell r="G967">
            <v>396040</v>
          </cell>
          <cell r="H967" t="str">
            <v>Regulated</v>
          </cell>
        </row>
        <row r="968">
          <cell r="D968" t="str">
            <v>Power Resources Cooperative</v>
          </cell>
          <cell r="E968" t="str">
            <v>Coal</v>
          </cell>
          <cell r="G968">
            <v>264026</v>
          </cell>
          <cell r="H968" t="str">
            <v>Regulated</v>
          </cell>
        </row>
        <row r="969">
          <cell r="D969" t="str">
            <v>Portland General Electric Company</v>
          </cell>
          <cell r="E969" t="str">
            <v>Coal</v>
          </cell>
          <cell r="G969">
            <v>1716169</v>
          </cell>
          <cell r="H969" t="str">
            <v>Regulated</v>
          </cell>
        </row>
        <row r="970">
          <cell r="D970" t="str">
            <v>IDACORP, Inc.</v>
          </cell>
          <cell r="E970" t="str">
            <v>Coal</v>
          </cell>
          <cell r="G970">
            <v>264026</v>
          </cell>
          <cell r="H970" t="str">
            <v>Regulated</v>
          </cell>
        </row>
        <row r="971">
          <cell r="D971" t="str">
            <v>Holyoke City of MA</v>
          </cell>
          <cell r="E971" t="str">
            <v>Water</v>
          </cell>
          <cell r="G971" t="str">
            <v>NA</v>
          </cell>
          <cell r="H971" t="str">
            <v>Regulated</v>
          </cell>
        </row>
        <row r="972">
          <cell r="D972" t="str">
            <v>EDF Group</v>
          </cell>
          <cell r="E972" t="str">
            <v>Wind</v>
          </cell>
          <cell r="G972">
            <v>9472</v>
          </cell>
          <cell r="H972" t="str">
            <v>Merchant Unregulated</v>
          </cell>
        </row>
        <row r="973">
          <cell r="D973" t="str">
            <v>Boeve Windfarm LLC</v>
          </cell>
          <cell r="E973" t="str">
            <v>Wind</v>
          </cell>
          <cell r="G973" t="str">
            <v>NA</v>
          </cell>
          <cell r="H973" t="str">
            <v>Merchant Unregulated</v>
          </cell>
        </row>
        <row r="974">
          <cell r="D974" t="str">
            <v>Edison International</v>
          </cell>
          <cell r="E974" t="str">
            <v>Wind</v>
          </cell>
          <cell r="G974" t="str">
            <v>NA</v>
          </cell>
          <cell r="H974" t="str">
            <v>Merchant Unregulated</v>
          </cell>
        </row>
        <row r="975">
          <cell r="D975" t="str">
            <v>Temple-Inland, Inc.</v>
          </cell>
          <cell r="E975" t="str">
            <v>Biomass</v>
          </cell>
          <cell r="G975">
            <v>210948</v>
          </cell>
          <cell r="H975" t="str">
            <v>Merchant Unregulated</v>
          </cell>
        </row>
        <row r="976">
          <cell r="D976" t="str">
            <v>Boise Cascade, LLC</v>
          </cell>
          <cell r="E976" t="str">
            <v>Gas</v>
          </cell>
          <cell r="G976" t="str">
            <v>NA</v>
          </cell>
          <cell r="H976" t="str">
            <v>Merchant Unregulated</v>
          </cell>
        </row>
        <row r="977">
          <cell r="D977" t="str">
            <v>Boise Cascade, LLC</v>
          </cell>
          <cell r="E977" t="str">
            <v>Gas</v>
          </cell>
          <cell r="G977" t="str">
            <v>NA</v>
          </cell>
          <cell r="H977" t="str">
            <v>Merchant Unregulated</v>
          </cell>
        </row>
        <row r="978">
          <cell r="D978" t="str">
            <v>United States Government</v>
          </cell>
          <cell r="E978" t="str">
            <v>Water</v>
          </cell>
          <cell r="G978" t="str">
            <v>NA</v>
          </cell>
          <cell r="H978" t="str">
            <v>Merchant Unregulated</v>
          </cell>
        </row>
        <row r="979">
          <cell r="D979" t="str">
            <v>SunEdison, Inc.</v>
          </cell>
          <cell r="E979" t="str">
            <v>Solar</v>
          </cell>
          <cell r="G979" t="str">
            <v>NA</v>
          </cell>
          <cell r="H979" t="str">
            <v>Merchant Unregulated</v>
          </cell>
        </row>
        <row r="980">
          <cell r="D980" t="str">
            <v>MMA Solar Fund III GP, Inc.</v>
          </cell>
          <cell r="E980" t="str">
            <v>Solar</v>
          </cell>
          <cell r="G980" t="str">
            <v>NA</v>
          </cell>
          <cell r="H980" t="str">
            <v>Merchant Unregulated</v>
          </cell>
        </row>
        <row r="981">
          <cell r="D981" t="str">
            <v>Enbridge Inc.</v>
          </cell>
          <cell r="E981" t="str">
            <v>Water</v>
          </cell>
          <cell r="G981">
            <v>6</v>
          </cell>
          <cell r="H981" t="str">
            <v>Regulated</v>
          </cell>
        </row>
        <row r="982">
          <cell r="D982" t="str">
            <v>Trencap s.e.c.</v>
          </cell>
          <cell r="E982" t="str">
            <v>Water</v>
          </cell>
          <cell r="G982">
            <v>10</v>
          </cell>
          <cell r="H982" t="str">
            <v>Regulated</v>
          </cell>
        </row>
        <row r="983">
          <cell r="D983" t="str">
            <v>Valener Inc.</v>
          </cell>
          <cell r="E983" t="str">
            <v>Water</v>
          </cell>
          <cell r="G983">
            <v>7</v>
          </cell>
          <cell r="H983" t="str">
            <v>Regulated</v>
          </cell>
        </row>
        <row r="984">
          <cell r="D984" t="str">
            <v>Strata Solar LLC</v>
          </cell>
          <cell r="E984" t="str">
            <v>Solar</v>
          </cell>
          <cell r="G984" t="str">
            <v>NA</v>
          </cell>
          <cell r="H984" t="str">
            <v>Merchant Unregulated</v>
          </cell>
        </row>
        <row r="985">
          <cell r="D985" t="str">
            <v>Essex Hydro Associates, LLC</v>
          </cell>
          <cell r="E985" t="str">
            <v>Water</v>
          </cell>
          <cell r="G985" t="str">
            <v>NA</v>
          </cell>
          <cell r="H985" t="str">
            <v>Merchant Unregulated</v>
          </cell>
        </row>
        <row r="986">
          <cell r="D986" t="str">
            <v>Deseret Generation &amp; Transmission Cooperative</v>
          </cell>
          <cell r="E986" t="str">
            <v>Coal</v>
          </cell>
          <cell r="G986">
            <v>2974539</v>
          </cell>
          <cell r="H986" t="str">
            <v>Regulated</v>
          </cell>
        </row>
        <row r="987">
          <cell r="D987" t="str">
            <v>Utah Municipal Power Agency</v>
          </cell>
          <cell r="E987" t="str">
            <v>Coal</v>
          </cell>
          <cell r="G987">
            <v>115894</v>
          </cell>
          <cell r="H987" t="str">
            <v>Regulated</v>
          </cell>
        </row>
        <row r="988">
          <cell r="D988" t="str">
            <v>United States Government</v>
          </cell>
          <cell r="E988" t="str">
            <v>Water</v>
          </cell>
          <cell r="G988">
            <v>5549149</v>
          </cell>
          <cell r="H988" t="str">
            <v>Merchant Unregulated</v>
          </cell>
        </row>
        <row r="989">
          <cell r="D989" t="str">
            <v>Brookfield Renewable Energy Partners L.P.</v>
          </cell>
          <cell r="E989" t="str">
            <v>Water</v>
          </cell>
          <cell r="G989" t="str">
            <v>NA</v>
          </cell>
          <cell r="H989" t="str">
            <v>Merchant Unregulated</v>
          </cell>
        </row>
        <row r="990">
          <cell r="D990" t="str">
            <v>Brookfield Asset Management Inc.</v>
          </cell>
          <cell r="E990" t="str">
            <v>Water</v>
          </cell>
          <cell r="G990" t="str">
            <v>NA</v>
          </cell>
          <cell r="H990" t="str">
            <v>Merchant Unregulated</v>
          </cell>
        </row>
        <row r="991">
          <cell r="D991" t="str">
            <v>Stillwater Utilities Authority</v>
          </cell>
          <cell r="E991" t="str">
            <v>Gas</v>
          </cell>
          <cell r="G991" t="str">
            <v>NA</v>
          </cell>
          <cell r="H991" t="str">
            <v>Merchant Unregulated</v>
          </cell>
        </row>
        <row r="992">
          <cell r="D992" t="str">
            <v>Stillwater Utilities Authority</v>
          </cell>
          <cell r="E992" t="str">
            <v>Oil</v>
          </cell>
          <cell r="G992" t="str">
            <v>NA</v>
          </cell>
          <cell r="H992" t="str">
            <v>Merchant Unregulated</v>
          </cell>
        </row>
        <row r="993">
          <cell r="D993" t="str">
            <v>Tennessee Valley Authority</v>
          </cell>
          <cell r="E993" t="str">
            <v>Water</v>
          </cell>
          <cell r="G993" t="str">
            <v>NA</v>
          </cell>
          <cell r="H993" t="str">
            <v>Merchant Unregulated</v>
          </cell>
        </row>
        <row r="994">
          <cell r="D994" t="str">
            <v>Enel S.p.A.</v>
          </cell>
          <cell r="E994" t="str">
            <v>Water</v>
          </cell>
          <cell r="G994" t="str">
            <v>NA</v>
          </cell>
          <cell r="H994" t="str">
            <v>Merchant Unregulated</v>
          </cell>
        </row>
        <row r="995">
          <cell r="D995" t="str">
            <v>Carlyle Group L.P.</v>
          </cell>
          <cell r="E995" t="str">
            <v>Gas</v>
          </cell>
          <cell r="G995" t="str">
            <v>NA</v>
          </cell>
          <cell r="H995" t="str">
            <v>Merchant Unregulated</v>
          </cell>
        </row>
        <row r="996">
          <cell r="D996" t="str">
            <v>Edison International</v>
          </cell>
          <cell r="E996" t="str">
            <v>Water</v>
          </cell>
          <cell r="G996">
            <v>49140</v>
          </cell>
          <cell r="H996" t="str">
            <v>Regulated</v>
          </cell>
        </row>
        <row r="997">
          <cell r="D997" t="str">
            <v>Sid Richardson Carbon &amp; Energy</v>
          </cell>
          <cell r="E997" t="str">
            <v>Other Nonrenewable</v>
          </cell>
          <cell r="G997" t="str">
            <v>NA</v>
          </cell>
          <cell r="H997" t="str">
            <v>Merchant Unregulated</v>
          </cell>
        </row>
        <row r="998">
          <cell r="D998" t="str">
            <v>T&amp;M Limited Partnership</v>
          </cell>
          <cell r="E998" t="str">
            <v>Biomass</v>
          </cell>
          <cell r="G998" t="str">
            <v>NA</v>
          </cell>
          <cell r="H998" t="str">
            <v>Merchant Unregulated</v>
          </cell>
        </row>
        <row r="999">
          <cell r="D999" t="str">
            <v>North Carolina Municipal Power Agency Number 1</v>
          </cell>
          <cell r="E999" t="str">
            <v>Oil</v>
          </cell>
          <cell r="G999" t="str">
            <v>NA</v>
          </cell>
          <cell r="H999" t="str">
            <v>Regulated</v>
          </cell>
        </row>
        <row r="1000">
          <cell r="D1000" t="str">
            <v>IBEW Local 103</v>
          </cell>
          <cell r="E1000" t="str">
            <v>Wind</v>
          </cell>
          <cell r="G1000" t="str">
            <v>NA</v>
          </cell>
          <cell r="H1000" t="str">
            <v>Merchant Unregulated</v>
          </cell>
        </row>
        <row r="1001">
          <cell r="D1001" t="str">
            <v>Consolidated Edison, Inc.</v>
          </cell>
          <cell r="E1001" t="str">
            <v>Solar</v>
          </cell>
          <cell r="G1001" t="str">
            <v>NA</v>
          </cell>
          <cell r="H1001" t="str">
            <v>Merchant Unregulated</v>
          </cell>
        </row>
        <row r="1002">
          <cell r="D1002" t="str">
            <v>TCG Holdings, L.L.C.</v>
          </cell>
          <cell r="E1002" t="str">
            <v>Geothermal</v>
          </cell>
          <cell r="G1002" t="str">
            <v>NA</v>
          </cell>
          <cell r="H1002" t="str">
            <v>Merchant Unregulated</v>
          </cell>
        </row>
        <row r="1003">
          <cell r="D1003" t="str">
            <v>Riverstone Holdings LLC</v>
          </cell>
          <cell r="E1003" t="str">
            <v>Geothermal</v>
          </cell>
          <cell r="G1003" t="str">
            <v>NA</v>
          </cell>
          <cell r="H1003" t="str">
            <v>Merchant Unregulated</v>
          </cell>
        </row>
        <row r="1004">
          <cell r="D1004" t="str">
            <v>Garkane Energy Cooperative Inc.</v>
          </cell>
          <cell r="E1004" t="str">
            <v>Water</v>
          </cell>
          <cell r="G1004" t="str">
            <v>NA</v>
          </cell>
          <cell r="H1004" t="str">
            <v>Merchant Unregulated</v>
          </cell>
        </row>
        <row r="1005">
          <cell r="D1005" t="str">
            <v>Boulder, City of</v>
          </cell>
          <cell r="E1005" t="str">
            <v>Water</v>
          </cell>
          <cell r="G1005" t="str">
            <v>NA</v>
          </cell>
          <cell r="H1005" t="str">
            <v>Merchant Unregulated</v>
          </cell>
        </row>
        <row r="1006">
          <cell r="D1006" t="str">
            <v>Boulder, City of</v>
          </cell>
          <cell r="E1006" t="str">
            <v>Water</v>
          </cell>
          <cell r="G1006" t="str">
            <v>NA</v>
          </cell>
          <cell r="H1006" t="str">
            <v>Merchant Unregulated</v>
          </cell>
        </row>
        <row r="1007">
          <cell r="D1007" t="str">
            <v>Avista Corporation</v>
          </cell>
          <cell r="E1007" t="str">
            <v>Gas</v>
          </cell>
          <cell r="G1007">
            <v>5577</v>
          </cell>
          <cell r="H1007" t="str">
            <v>Regulated</v>
          </cell>
        </row>
        <row r="1008">
          <cell r="D1008" t="str">
            <v>SunEdison, Inc.</v>
          </cell>
          <cell r="E1008" t="str">
            <v>Solar</v>
          </cell>
          <cell r="G1008" t="str">
            <v>NA</v>
          </cell>
          <cell r="H1008" t="str">
            <v>Merchant Unregulated</v>
          </cell>
        </row>
        <row r="1009">
          <cell r="D1009" t="str">
            <v>Southern Company</v>
          </cell>
          <cell r="E1009" t="str">
            <v>Gas</v>
          </cell>
          <cell r="G1009">
            <v>105</v>
          </cell>
          <cell r="H1009" t="str">
            <v>Regulated</v>
          </cell>
        </row>
        <row r="1010">
          <cell r="D1010" t="str">
            <v>SunE Solar Fund I, LLC</v>
          </cell>
          <cell r="E1010" t="str">
            <v>Solar</v>
          </cell>
          <cell r="G1010" t="str">
            <v>NA</v>
          </cell>
          <cell r="H1010" t="str">
            <v>Merchant Unregulated</v>
          </cell>
        </row>
        <row r="1011">
          <cell r="D1011" t="str">
            <v>Seattle City Light</v>
          </cell>
          <cell r="E1011" t="str">
            <v>Water</v>
          </cell>
          <cell r="G1011">
            <v>3795417</v>
          </cell>
          <cell r="H1011" t="str">
            <v>Regulated</v>
          </cell>
        </row>
        <row r="1012">
          <cell r="D1012" t="str">
            <v>Bountiful City City of</v>
          </cell>
          <cell r="E1012" t="str">
            <v>Gas</v>
          </cell>
          <cell r="G1012" t="str">
            <v>NA</v>
          </cell>
          <cell r="H1012" t="str">
            <v>Regulated</v>
          </cell>
        </row>
        <row r="1013">
          <cell r="D1013" t="str">
            <v>Bountiful City City of</v>
          </cell>
          <cell r="E1013" t="str">
            <v>Gas</v>
          </cell>
          <cell r="G1013" t="str">
            <v>NA</v>
          </cell>
          <cell r="H1013" t="str">
            <v>Regulated</v>
          </cell>
        </row>
        <row r="1014">
          <cell r="D1014" t="str">
            <v>Resolute Forest Products</v>
          </cell>
          <cell r="E1014" t="str">
            <v>Biomass</v>
          </cell>
          <cell r="G1014" t="str">
            <v>NA</v>
          </cell>
          <cell r="H1014" t="str">
            <v>Merchant Unregulated</v>
          </cell>
        </row>
        <row r="1015">
          <cell r="D1015" t="str">
            <v>Southern Company</v>
          </cell>
          <cell r="E1015" t="str">
            <v>Coal</v>
          </cell>
          <cell r="G1015">
            <v>9565743</v>
          </cell>
          <cell r="H1015" t="str">
            <v>Regulated</v>
          </cell>
        </row>
        <row r="1016">
          <cell r="D1016" t="str">
            <v>Southern Company</v>
          </cell>
          <cell r="E1016" t="str">
            <v>Oil</v>
          </cell>
          <cell r="G1016">
            <v>43</v>
          </cell>
          <cell r="H1016" t="str">
            <v>Regulated</v>
          </cell>
        </row>
        <row r="1017">
          <cell r="D1017" t="str">
            <v>Bowersock Mills &amp; Power Co.</v>
          </cell>
          <cell r="E1017" t="str">
            <v>Water</v>
          </cell>
          <cell r="G1017" t="str">
            <v>NA</v>
          </cell>
          <cell r="H1017" t="str">
            <v>Merchant Unregulated</v>
          </cell>
        </row>
        <row r="1018">
          <cell r="D1018" t="str">
            <v>NRG Energy, Inc.</v>
          </cell>
          <cell r="E1018" t="str">
            <v>Gas</v>
          </cell>
          <cell r="G1018" t="str">
            <v>NA</v>
          </cell>
          <cell r="H1018" t="str">
            <v>Merchant Unregulated</v>
          </cell>
        </row>
        <row r="1019">
          <cell r="D1019" t="str">
            <v>American Municipal Power, Inc.</v>
          </cell>
          <cell r="E1019" t="str">
            <v>Oil</v>
          </cell>
          <cell r="G1019" t="str">
            <v>NA</v>
          </cell>
          <cell r="H1019" t="str">
            <v>Merchant Unregulated</v>
          </cell>
        </row>
        <row r="1020">
          <cell r="D1020" t="str">
            <v>American Municipal Power, Inc.</v>
          </cell>
          <cell r="E1020" t="str">
            <v>Gas</v>
          </cell>
          <cell r="G1020" t="str">
            <v>NA</v>
          </cell>
          <cell r="H1020" t="str">
            <v>Merchant Unregulated</v>
          </cell>
        </row>
        <row r="1021">
          <cell r="D1021" t="str">
            <v>American Municipal Power, Inc.</v>
          </cell>
          <cell r="E1021" t="str">
            <v>Gas</v>
          </cell>
          <cell r="G1021" t="str">
            <v>NA</v>
          </cell>
          <cell r="H1021" t="str">
            <v>Merchant Unregulated</v>
          </cell>
        </row>
        <row r="1022">
          <cell r="D1022" t="str">
            <v>Scotty's Development Company</v>
          </cell>
          <cell r="E1022" t="str">
            <v>Solar</v>
          </cell>
          <cell r="G1022" t="str">
            <v>NA</v>
          </cell>
          <cell r="H1022" t="str">
            <v>Merchant Unregulated</v>
          </cell>
        </row>
        <row r="1023">
          <cell r="D1023" t="str">
            <v>American Municipal Power, Inc.</v>
          </cell>
          <cell r="E1023" t="str">
            <v>Wind</v>
          </cell>
          <cell r="G1023" t="str">
            <v>NA</v>
          </cell>
          <cell r="H1023" t="str">
            <v>Merchant Unregulated</v>
          </cell>
        </row>
        <row r="1024">
          <cell r="D1024" t="str">
            <v>Nevada Irrigation District</v>
          </cell>
          <cell r="E1024" t="str">
            <v>Water</v>
          </cell>
          <cell r="G1024" t="str">
            <v>NA</v>
          </cell>
          <cell r="H1024" t="str">
            <v>Merchant Unregulated</v>
          </cell>
        </row>
        <row r="1025">
          <cell r="D1025" t="str">
            <v>Kruger, Inc.</v>
          </cell>
          <cell r="E1025" t="str">
            <v>Water</v>
          </cell>
          <cell r="G1025" t="str">
            <v>NA</v>
          </cell>
          <cell r="H1025" t="str">
            <v>Merchant Unregulated</v>
          </cell>
        </row>
        <row r="1026">
          <cell r="D1026" t="str">
            <v>PUD No 1 of Pend Oreille County</v>
          </cell>
          <cell r="E1026" t="str">
            <v>Water</v>
          </cell>
          <cell r="G1026" t="str">
            <v>NA</v>
          </cell>
          <cell r="H1026" t="str">
            <v>Regulated</v>
          </cell>
        </row>
        <row r="1027">
          <cell r="D1027" t="str">
            <v>Brigham City Corporation</v>
          </cell>
          <cell r="E1027" t="str">
            <v>Water</v>
          </cell>
          <cell r="G1027" t="str">
            <v>NA</v>
          </cell>
          <cell r="H1027" t="str">
            <v>Regulated</v>
          </cell>
        </row>
        <row r="1028">
          <cell r="D1028" t="str">
            <v>EIF Management, LLC</v>
          </cell>
          <cell r="E1028" t="str">
            <v>Water</v>
          </cell>
          <cell r="G1028" t="str">
            <v>NA</v>
          </cell>
          <cell r="H1028" t="str">
            <v>Merchant Unregulated</v>
          </cell>
        </row>
        <row r="1029">
          <cell r="D1029" t="str">
            <v>Ingenco Investors LLC</v>
          </cell>
          <cell r="E1029" t="str">
            <v>Oil</v>
          </cell>
          <cell r="G1029" t="str">
            <v>NA</v>
          </cell>
          <cell r="H1029" t="str">
            <v>Merchant Unregulated</v>
          </cell>
        </row>
        <row r="1030">
          <cell r="D1030" t="str">
            <v>Ingenco Holdings LLC</v>
          </cell>
          <cell r="E1030" t="str">
            <v>Oil</v>
          </cell>
          <cell r="G1030" t="str">
            <v>NA</v>
          </cell>
          <cell r="H1030" t="str">
            <v>Merchant Unregulated</v>
          </cell>
        </row>
        <row r="1031">
          <cell r="D1031" t="str">
            <v>United States Government</v>
          </cell>
          <cell r="E1031" t="str">
            <v>Water</v>
          </cell>
          <cell r="G1031">
            <v>38145</v>
          </cell>
          <cell r="H1031" t="str">
            <v>Merchant Unregulated</v>
          </cell>
        </row>
        <row r="1032">
          <cell r="D1032" t="str">
            <v>BP plc</v>
          </cell>
          <cell r="E1032" t="str">
            <v>Other Nonrenewable</v>
          </cell>
          <cell r="G1032" t="str">
            <v>NA</v>
          </cell>
          <cell r="H1032" t="str">
            <v>Merchant Unregulated</v>
          </cell>
        </row>
        <row r="1033">
          <cell r="D1033" t="str">
            <v>INEOS USA LLC</v>
          </cell>
          <cell r="E1033" t="str">
            <v>Gas</v>
          </cell>
          <cell r="G1033" t="str">
            <v>NA</v>
          </cell>
          <cell r="H1033" t="str">
            <v>Merchant Unregulated</v>
          </cell>
        </row>
        <row r="1034">
          <cell r="D1034" t="str">
            <v>Tropicana Products Inc</v>
          </cell>
          <cell r="E1034" t="str">
            <v>Gas</v>
          </cell>
          <cell r="G1034" t="str">
            <v>NA</v>
          </cell>
          <cell r="H1034" t="str">
            <v>Merchant Unregulated</v>
          </cell>
        </row>
        <row r="1035">
          <cell r="D1035" t="str">
            <v>Nephi City Corporation</v>
          </cell>
          <cell r="E1035" t="str">
            <v>Water</v>
          </cell>
          <cell r="G1035" t="str">
            <v>NA</v>
          </cell>
          <cell r="H1035" t="str">
            <v>Regulated</v>
          </cell>
        </row>
        <row r="1036">
          <cell r="D1036" t="str">
            <v>Waste Management, Inc.</v>
          </cell>
          <cell r="E1036" t="str">
            <v>Biomass</v>
          </cell>
          <cell r="G1036" t="str">
            <v>NA</v>
          </cell>
          <cell r="H1036" t="str">
            <v>Merchant Unregulated</v>
          </cell>
        </row>
        <row r="1037">
          <cell r="D1037" t="str">
            <v>Alaska Energy Authority</v>
          </cell>
          <cell r="E1037" t="str">
            <v>Water</v>
          </cell>
          <cell r="G1037">
            <v>397373</v>
          </cell>
          <cell r="H1037" t="str">
            <v>Merchant Unregulated</v>
          </cell>
        </row>
        <row r="1038">
          <cell r="D1038" t="str">
            <v>Ormat Industries Ltd.</v>
          </cell>
          <cell r="E1038" t="str">
            <v>Geothermal</v>
          </cell>
          <cell r="G1038" t="str">
            <v>NA</v>
          </cell>
          <cell r="H1038" t="str">
            <v>Merchant Unregulated</v>
          </cell>
        </row>
        <row r="1039">
          <cell r="D1039" t="str">
            <v>Ormat Technologies, Inc.</v>
          </cell>
          <cell r="E1039" t="str">
            <v>Geothermal</v>
          </cell>
          <cell r="G1039" t="str">
            <v>NA</v>
          </cell>
          <cell r="H1039" t="str">
            <v>Merchant Unregulated</v>
          </cell>
        </row>
        <row r="1040">
          <cell r="D1040" t="str">
            <v>JPMorgan Chase &amp; Co.</v>
          </cell>
          <cell r="E1040" t="str">
            <v>Geothermal</v>
          </cell>
          <cell r="G1040" t="str">
            <v>NA</v>
          </cell>
          <cell r="H1040" t="str">
            <v>Merchant Unregulated</v>
          </cell>
        </row>
        <row r="1041">
          <cell r="D1041" t="str">
            <v>Exelon Corporation</v>
          </cell>
          <cell r="E1041" t="str">
            <v>Nuclear</v>
          </cell>
          <cell r="G1041">
            <v>18806334</v>
          </cell>
          <cell r="H1041" t="str">
            <v>Merchant Unregulated</v>
          </cell>
        </row>
        <row r="1042">
          <cell r="D1042" t="str">
            <v>Cleco Corporation</v>
          </cell>
          <cell r="E1042" t="str">
            <v>Gas</v>
          </cell>
          <cell r="G1042">
            <v>623504</v>
          </cell>
          <cell r="H1042" t="str">
            <v>Regulated</v>
          </cell>
        </row>
        <row r="1043">
          <cell r="D1043" t="str">
            <v>Lafayette Public Power Authority</v>
          </cell>
          <cell r="E1043" t="str">
            <v>Coal</v>
          </cell>
          <cell r="G1043">
            <v>1338932</v>
          </cell>
          <cell r="H1043" t="str">
            <v>Regulated</v>
          </cell>
        </row>
        <row r="1044">
          <cell r="D1044" t="str">
            <v>Louisiana Energy &amp; Power Authority</v>
          </cell>
          <cell r="E1044" t="str">
            <v>Coal</v>
          </cell>
          <cell r="G1044">
            <v>535570</v>
          </cell>
          <cell r="H1044" t="str">
            <v>Regulated</v>
          </cell>
        </row>
        <row r="1045">
          <cell r="D1045" t="str">
            <v>Cleco Corporation</v>
          </cell>
          <cell r="E1045" t="str">
            <v>Coal</v>
          </cell>
          <cell r="G1045">
            <v>803359</v>
          </cell>
          <cell r="H1045" t="str">
            <v>Regulated</v>
          </cell>
        </row>
        <row r="1046">
          <cell r="D1046" t="str">
            <v>Cleco Corporation</v>
          </cell>
          <cell r="E1046" t="str">
            <v>Coal</v>
          </cell>
          <cell r="G1046">
            <v>1992364</v>
          </cell>
          <cell r="H1046" t="str">
            <v>Regulated</v>
          </cell>
        </row>
        <row r="1047">
          <cell r="D1047" t="str">
            <v>Manitoba Hydro</v>
          </cell>
          <cell r="E1047" t="str">
            <v>Gas</v>
          </cell>
          <cell r="G1047" t="str">
            <v>NA</v>
          </cell>
          <cell r="H1047" t="str">
            <v>Foreign</v>
          </cell>
        </row>
        <row r="1048">
          <cell r="D1048" t="str">
            <v>Riverstone Holdings LLC</v>
          </cell>
          <cell r="E1048" t="str">
            <v>Coal</v>
          </cell>
          <cell r="G1048">
            <v>234372</v>
          </cell>
          <cell r="H1048" t="str">
            <v>Merchant Unregulated</v>
          </cell>
        </row>
        <row r="1049">
          <cell r="D1049" t="str">
            <v>Lubbock City of</v>
          </cell>
          <cell r="E1049" t="str">
            <v>Gas</v>
          </cell>
          <cell r="G1049" t="str">
            <v>NA</v>
          </cell>
          <cell r="H1049" t="str">
            <v>Regulated</v>
          </cell>
        </row>
        <row r="1050">
          <cell r="D1050" t="str">
            <v>JEA</v>
          </cell>
          <cell r="E1050" t="str">
            <v>Gas</v>
          </cell>
          <cell r="G1050">
            <v>3933359</v>
          </cell>
          <cell r="H1050" t="str">
            <v>Regulated</v>
          </cell>
        </row>
        <row r="1051">
          <cell r="D1051" t="str">
            <v>JEA</v>
          </cell>
          <cell r="E1051" t="str">
            <v>Gas</v>
          </cell>
          <cell r="G1051">
            <v>28784</v>
          </cell>
          <cell r="H1051" t="str">
            <v>Regulated</v>
          </cell>
        </row>
        <row r="1052">
          <cell r="D1052" t="str">
            <v>NRG Energy, Inc.</v>
          </cell>
          <cell r="E1052" t="str">
            <v>Oil</v>
          </cell>
          <cell r="G1052" t="str">
            <v>NA</v>
          </cell>
          <cell r="H1052" t="str">
            <v>Merchant Unregulated</v>
          </cell>
        </row>
        <row r="1053">
          <cell r="D1053" t="str">
            <v>100809 Delaware Inc</v>
          </cell>
          <cell r="E1053" t="str">
            <v>Water</v>
          </cell>
          <cell r="G1053" t="str">
            <v>NA</v>
          </cell>
          <cell r="H1053" t="str">
            <v>Merchant Unregulated</v>
          </cell>
        </row>
        <row r="1054">
          <cell r="D1054" t="str">
            <v>UPM-Kymmene Corporation</v>
          </cell>
          <cell r="E1054" t="str">
            <v>Water</v>
          </cell>
          <cell r="G1054" t="str">
            <v>NA</v>
          </cell>
          <cell r="H1054" t="str">
            <v>Merchant Unregulated</v>
          </cell>
        </row>
        <row r="1055">
          <cell r="D1055" t="str">
            <v>Brookfield Asset Management Inc.</v>
          </cell>
          <cell r="E1055" t="str">
            <v>Water</v>
          </cell>
          <cell r="G1055" t="str">
            <v>NA</v>
          </cell>
          <cell r="H1055" t="str">
            <v>Merchant Unregulated</v>
          </cell>
        </row>
        <row r="1056">
          <cell r="D1056" t="str">
            <v>Brookfield Renewable Energy Partners L.P.</v>
          </cell>
          <cell r="E1056" t="str">
            <v>Water</v>
          </cell>
          <cell r="G1056" t="str">
            <v>NA</v>
          </cell>
          <cell r="H1056" t="str">
            <v>Merchant Unregulated</v>
          </cell>
        </row>
        <row r="1057">
          <cell r="D1057" t="str">
            <v>Madison Paper Industries Inc</v>
          </cell>
          <cell r="E1057" t="str">
            <v>Water</v>
          </cell>
          <cell r="G1057" t="str">
            <v>NA</v>
          </cell>
          <cell r="H1057" t="str">
            <v>Merchant Unregulated</v>
          </cell>
        </row>
        <row r="1058">
          <cell r="D1058" t="str">
            <v>Energy Capital Partners LLC</v>
          </cell>
          <cell r="E1058" t="str">
            <v>Coal</v>
          </cell>
          <cell r="G1058" t="str">
            <v>NA</v>
          </cell>
          <cell r="H1058" t="str">
            <v>Merchant Unregulated</v>
          </cell>
        </row>
        <row r="1059">
          <cell r="D1059" t="str">
            <v>Energy Capital Partners LLC</v>
          </cell>
          <cell r="E1059" t="str">
            <v>Oil</v>
          </cell>
          <cell r="G1059" t="str">
            <v>NA</v>
          </cell>
          <cell r="H1059" t="str">
            <v>Merchant Unregulated</v>
          </cell>
        </row>
        <row r="1060">
          <cell r="D1060" t="str">
            <v>Energy Capital Partners LLC</v>
          </cell>
          <cell r="E1060" t="str">
            <v>Oil</v>
          </cell>
          <cell r="G1060" t="str">
            <v>NA</v>
          </cell>
          <cell r="H1060" t="str">
            <v>Merchant Unregulated</v>
          </cell>
        </row>
        <row r="1061">
          <cell r="D1061" t="str">
            <v>Calpine Corporation</v>
          </cell>
          <cell r="E1061" t="str">
            <v>Gas</v>
          </cell>
          <cell r="G1061">
            <v>3384915</v>
          </cell>
          <cell r="H1061" t="str">
            <v>Merchant Unregulated</v>
          </cell>
        </row>
        <row r="1062">
          <cell r="D1062" t="str">
            <v>Mitsui &amp; Co., Ltd.</v>
          </cell>
          <cell r="E1062" t="str">
            <v>Wind</v>
          </cell>
          <cell r="G1062">
            <v>255597</v>
          </cell>
          <cell r="H1062" t="str">
            <v>Merchant Unregulated</v>
          </cell>
        </row>
        <row r="1063">
          <cell r="D1063" t="str">
            <v>Royal Dutch Shell plc</v>
          </cell>
          <cell r="E1063" t="str">
            <v>Wind</v>
          </cell>
          <cell r="G1063">
            <v>255597</v>
          </cell>
          <cell r="H1063" t="str">
            <v>Merchant Unregulated</v>
          </cell>
        </row>
        <row r="1064">
          <cell r="D1064" t="str">
            <v>Brea Olinda Unified School District</v>
          </cell>
          <cell r="E1064" t="str">
            <v>Gas</v>
          </cell>
          <cell r="G1064" t="str">
            <v>NA</v>
          </cell>
          <cell r="H1064" t="str">
            <v>Merchant Unregulated</v>
          </cell>
        </row>
        <row r="1065">
          <cell r="D1065" t="str">
            <v>Brea City Of</v>
          </cell>
          <cell r="E1065" t="str">
            <v>Solar</v>
          </cell>
          <cell r="G1065" t="str">
            <v>NA</v>
          </cell>
          <cell r="H1065" t="str">
            <v>Merchant Unregulated</v>
          </cell>
        </row>
        <row r="1066">
          <cell r="D1066" t="str">
            <v>Morgan Stanley</v>
          </cell>
          <cell r="E1066" t="str">
            <v>Solar</v>
          </cell>
          <cell r="G1066" t="str">
            <v>NA</v>
          </cell>
          <cell r="H1066" t="str">
            <v>Merchant Unregulated</v>
          </cell>
        </row>
        <row r="1067">
          <cell r="D1067" t="str">
            <v>Breese City of</v>
          </cell>
          <cell r="E1067" t="str">
            <v>Oil</v>
          </cell>
          <cell r="G1067" t="str">
            <v>NA</v>
          </cell>
          <cell r="H1067" t="str">
            <v>Regulated</v>
          </cell>
        </row>
        <row r="1068">
          <cell r="D1068" t="str">
            <v>Exelon Corporation</v>
          </cell>
          <cell r="E1068" t="str">
            <v>Wind</v>
          </cell>
          <cell r="G1068" t="str">
            <v>NA</v>
          </cell>
          <cell r="H1068" t="str">
            <v>Merchant Unregulated</v>
          </cell>
        </row>
        <row r="1069">
          <cell r="D1069" t="str">
            <v>Individual Owner</v>
          </cell>
          <cell r="E1069" t="str">
            <v>Wind</v>
          </cell>
          <cell r="G1069" t="str">
            <v>NA</v>
          </cell>
          <cell r="H1069" t="str">
            <v>Merchant Unregulated</v>
          </cell>
        </row>
        <row r="1070">
          <cell r="D1070" t="str">
            <v>Exelon Corporation</v>
          </cell>
          <cell r="E1070" t="str">
            <v>Wind</v>
          </cell>
          <cell r="G1070" t="str">
            <v>NA</v>
          </cell>
          <cell r="H1070" t="str">
            <v>Merchant Unregulated</v>
          </cell>
        </row>
        <row r="1071">
          <cell r="D1071" t="str">
            <v>Individual Owner</v>
          </cell>
          <cell r="E1071" t="str">
            <v>Wind</v>
          </cell>
          <cell r="G1071" t="str">
            <v>NA</v>
          </cell>
          <cell r="H1071" t="str">
            <v>Merchant Unregulated</v>
          </cell>
        </row>
        <row r="1072">
          <cell r="D1072" t="str">
            <v>Dominion Resources, Inc.</v>
          </cell>
          <cell r="E1072" t="str">
            <v>Coal</v>
          </cell>
          <cell r="G1072">
            <v>351866</v>
          </cell>
          <cell r="H1072" t="str">
            <v>Regulated</v>
          </cell>
        </row>
        <row r="1073">
          <cell r="D1073" t="str">
            <v>Granger Electric Co</v>
          </cell>
          <cell r="E1073" t="str">
            <v>Biomass</v>
          </cell>
          <cell r="G1073" t="str">
            <v>NA</v>
          </cell>
          <cell r="H1073" t="str">
            <v>Merchant Unregulated</v>
          </cell>
        </row>
        <row r="1074">
          <cell r="D1074" t="str">
            <v>New York Power Authority</v>
          </cell>
          <cell r="E1074" t="str">
            <v>Gas</v>
          </cell>
          <cell r="G1074" t="str">
            <v>NA</v>
          </cell>
          <cell r="H1074" t="str">
            <v>Merchant Unregulated</v>
          </cell>
        </row>
        <row r="1075">
          <cell r="D1075" t="str">
            <v>SunEdison, Inc.</v>
          </cell>
          <cell r="E1075" t="str">
            <v>Solar</v>
          </cell>
          <cell r="G1075" t="str">
            <v>NA</v>
          </cell>
          <cell r="H1075" t="str">
            <v>Merchant Unregulated</v>
          </cell>
        </row>
        <row r="1076">
          <cell r="D1076" t="str">
            <v>Capital Dynamics Holding AG</v>
          </cell>
          <cell r="E1076" t="str">
            <v>Solar</v>
          </cell>
          <cell r="G1076" t="str">
            <v>NA</v>
          </cell>
          <cell r="H1076" t="str">
            <v>Merchant Unregulated</v>
          </cell>
        </row>
        <row r="1077">
          <cell r="D1077" t="str">
            <v>Cascade Power Co.</v>
          </cell>
          <cell r="E1077" t="str">
            <v>Water</v>
          </cell>
          <cell r="G1077" t="str">
            <v>NA</v>
          </cell>
          <cell r="H1077" t="str">
            <v>Merchant Unregulated</v>
          </cell>
        </row>
        <row r="1078">
          <cell r="D1078" t="str">
            <v>Enpower Corp.</v>
          </cell>
          <cell r="E1078" t="str">
            <v>Biomass</v>
          </cell>
          <cell r="G1078" t="str">
            <v>NA</v>
          </cell>
          <cell r="H1078" t="str">
            <v>Merchant Unregulated</v>
          </cell>
        </row>
        <row r="1079">
          <cell r="D1079" t="str">
            <v>EIF Management, LLC</v>
          </cell>
          <cell r="E1079" t="str">
            <v>Biomass</v>
          </cell>
          <cell r="G1079" t="str">
            <v>NA</v>
          </cell>
          <cell r="H1079" t="str">
            <v>Merchant Unregulated</v>
          </cell>
        </row>
        <row r="1080">
          <cell r="D1080" t="str">
            <v>Alaska Village Electric Cooperative, Inc.</v>
          </cell>
          <cell r="E1080" t="str">
            <v>Oil</v>
          </cell>
          <cell r="G1080" t="str">
            <v>NA</v>
          </cell>
          <cell r="H1080" t="str">
            <v>Merchant Unregulated</v>
          </cell>
        </row>
        <row r="1081">
          <cell r="D1081" t="str">
            <v>Stone Brewing Co.</v>
          </cell>
          <cell r="E1081" t="str">
            <v>Solar</v>
          </cell>
          <cell r="G1081" t="str">
            <v>NA</v>
          </cell>
          <cell r="H1081" t="str">
            <v>Merchant Unregulated</v>
          </cell>
        </row>
        <row r="1082">
          <cell r="D1082" t="str">
            <v>Nobles Cooperative Electric</v>
          </cell>
          <cell r="E1082" t="str">
            <v>Wind</v>
          </cell>
          <cell r="G1082" t="str">
            <v>NA</v>
          </cell>
          <cell r="H1082" t="str">
            <v>Merchant Unregulated</v>
          </cell>
        </row>
        <row r="1083">
          <cell r="D1083" t="str">
            <v>Koch Industries, Inc.</v>
          </cell>
          <cell r="E1083" t="str">
            <v>Biomass</v>
          </cell>
          <cell r="G1083" t="str">
            <v>NA</v>
          </cell>
          <cell r="H1083" t="str">
            <v>Merchant Unregulated</v>
          </cell>
        </row>
        <row r="1084">
          <cell r="D1084" t="str">
            <v>Brian great</v>
          </cell>
          <cell r="E1084" t="str">
            <v>Wind</v>
          </cell>
          <cell r="G1084" t="str">
            <v>NA</v>
          </cell>
          <cell r="H1084" t="str">
            <v>Merchant Unregulated</v>
          </cell>
        </row>
        <row r="1085">
          <cell r="D1085" t="str">
            <v>Silver Point Capital, L.P.</v>
          </cell>
          <cell r="E1085" t="str">
            <v>Biomass</v>
          </cell>
          <cell r="G1085" t="str">
            <v>NA</v>
          </cell>
          <cell r="H1085" t="str">
            <v>Merchant Unregulated</v>
          </cell>
        </row>
        <row r="1086">
          <cell r="D1086" t="str">
            <v>Landgas of IL Corp.</v>
          </cell>
          <cell r="E1086" t="str">
            <v>Biomass</v>
          </cell>
          <cell r="G1086" t="str">
            <v>NA</v>
          </cell>
          <cell r="H1086" t="str">
            <v>Merchant Unregulated</v>
          </cell>
        </row>
        <row r="1087">
          <cell r="D1087" t="str">
            <v>Connecticut Municipal Electric Energy Cooperative</v>
          </cell>
          <cell r="E1087" t="str">
            <v>Oil</v>
          </cell>
          <cell r="G1087" t="str">
            <v>NA</v>
          </cell>
          <cell r="H1087" t="str">
            <v>Regulated</v>
          </cell>
        </row>
        <row r="1088">
          <cell r="D1088" t="str">
            <v>Capital Power Corporation</v>
          </cell>
          <cell r="E1088" t="str">
            <v>Gas</v>
          </cell>
          <cell r="G1088">
            <v>2913274</v>
          </cell>
          <cell r="H1088" t="str">
            <v>Merchant Unregulated</v>
          </cell>
        </row>
        <row r="1089">
          <cell r="D1089" t="str">
            <v>Mitchell Gas Services LP</v>
          </cell>
          <cell r="E1089" t="str">
            <v>Gas</v>
          </cell>
          <cell r="G1089" t="str">
            <v>NA</v>
          </cell>
          <cell r="H1089" t="str">
            <v>Merchant Unregulated</v>
          </cell>
        </row>
        <row r="1090">
          <cell r="D1090" t="str">
            <v>Public Service Enterprise Group Incorporated</v>
          </cell>
          <cell r="E1090" t="str">
            <v>Oil</v>
          </cell>
          <cell r="G1090">
            <v>3587</v>
          </cell>
          <cell r="H1090" t="str">
            <v>Merchant Unregulated</v>
          </cell>
        </row>
        <row r="1091">
          <cell r="D1091" t="str">
            <v>Public Service Enterprise Group Incorporated</v>
          </cell>
          <cell r="E1091" t="str">
            <v>Coal</v>
          </cell>
          <cell r="G1091">
            <v>95874</v>
          </cell>
          <cell r="H1091" t="str">
            <v>Merchant Unregulated</v>
          </cell>
        </row>
        <row r="1092">
          <cell r="D1092" t="str">
            <v>Public Service Enterprise Group Incorporated</v>
          </cell>
          <cell r="E1092" t="str">
            <v>Oil</v>
          </cell>
          <cell r="G1092">
            <v>286</v>
          </cell>
          <cell r="H1092" t="str">
            <v>Merchant Unregulated</v>
          </cell>
        </row>
        <row r="1093">
          <cell r="D1093" t="str">
            <v>Waste Management, Inc.</v>
          </cell>
          <cell r="E1093" t="str">
            <v>Biomass</v>
          </cell>
          <cell r="G1093">
            <v>469421</v>
          </cell>
          <cell r="H1093" t="str">
            <v>Merchant Unregulated</v>
          </cell>
        </row>
        <row r="1094">
          <cell r="D1094" t="str">
            <v>Duke Energy Corporation</v>
          </cell>
          <cell r="E1094" t="str">
            <v>Water</v>
          </cell>
          <cell r="G1094">
            <v>41458</v>
          </cell>
          <cell r="H1094" t="str">
            <v>Regulated</v>
          </cell>
        </row>
        <row r="1095">
          <cell r="D1095" t="str">
            <v>Massachusetts Department of Correction</v>
          </cell>
          <cell r="E1095" t="str">
            <v>Gas</v>
          </cell>
          <cell r="G1095" t="str">
            <v>NA</v>
          </cell>
          <cell r="H1095" t="str">
            <v>Merchant Unregulated</v>
          </cell>
        </row>
        <row r="1096">
          <cell r="D1096" t="str">
            <v>Weaver Bridgewater Dairy LLC</v>
          </cell>
          <cell r="E1096" t="str">
            <v>Biomass</v>
          </cell>
          <cell r="G1096" t="str">
            <v>NA</v>
          </cell>
          <cell r="H1096" t="str">
            <v>Merchant Unregulated</v>
          </cell>
        </row>
        <row r="1097">
          <cell r="D1097" t="str">
            <v>Treebrook, Inc.</v>
          </cell>
          <cell r="E1097" t="str">
            <v>Biomass</v>
          </cell>
          <cell r="G1097" t="str">
            <v>NA</v>
          </cell>
          <cell r="H1097" t="str">
            <v>Merchant Unregulated</v>
          </cell>
        </row>
        <row r="1098">
          <cell r="D1098" t="str">
            <v>PJC, Inc.</v>
          </cell>
          <cell r="E1098" t="str">
            <v>Biomass</v>
          </cell>
          <cell r="G1098" t="str">
            <v>NA</v>
          </cell>
          <cell r="H1098" t="str">
            <v>Merchant Unregulated</v>
          </cell>
        </row>
        <row r="1099">
          <cell r="D1099" t="str">
            <v>G2s Bridgewater, Inc.</v>
          </cell>
          <cell r="E1099" t="str">
            <v>Biomass</v>
          </cell>
          <cell r="G1099" t="str">
            <v>NA</v>
          </cell>
          <cell r="H1099" t="str">
            <v>Merchant Unregulated</v>
          </cell>
        </row>
        <row r="1100">
          <cell r="D1100" t="str">
            <v>Public Service Enterprise Group Incorporated</v>
          </cell>
          <cell r="E1100" t="str">
            <v>Biomass</v>
          </cell>
          <cell r="G1100" t="str">
            <v>NA</v>
          </cell>
          <cell r="H1100" t="str">
            <v>Merchant Unregulated</v>
          </cell>
        </row>
        <row r="1101">
          <cell r="D1101" t="str">
            <v>Harbert Management Corporation</v>
          </cell>
          <cell r="E1101" t="str">
            <v>Biomass</v>
          </cell>
          <cell r="G1101" t="str">
            <v>NA</v>
          </cell>
          <cell r="H1101" t="str">
            <v>Merchant Unregulated</v>
          </cell>
        </row>
        <row r="1102">
          <cell r="D1102" t="str">
            <v>Brigham City Corporation</v>
          </cell>
          <cell r="E1102" t="str">
            <v>Water</v>
          </cell>
          <cell r="G1102" t="str">
            <v>NA</v>
          </cell>
          <cell r="H1102" t="str">
            <v>Regulated</v>
          </cell>
        </row>
        <row r="1103">
          <cell r="D1103" t="str">
            <v>UNS Energy Corporation</v>
          </cell>
          <cell r="E1103" t="str">
            <v>Solar</v>
          </cell>
          <cell r="G1103" t="str">
            <v>NA</v>
          </cell>
          <cell r="H1103" t="str">
            <v>Regulated</v>
          </cell>
        </row>
        <row r="1104">
          <cell r="D1104" t="str">
            <v>Bristol-Myers Squibb Co.</v>
          </cell>
          <cell r="E1104" t="str">
            <v>Gas</v>
          </cell>
          <cell r="G1104" t="str">
            <v>NA</v>
          </cell>
          <cell r="H1104" t="str">
            <v>Merchant Unregulated</v>
          </cell>
        </row>
        <row r="1105">
          <cell r="D1105" t="str">
            <v>Bristol-Myers Squibb Co.</v>
          </cell>
          <cell r="E1105" t="str">
            <v>Gas</v>
          </cell>
          <cell r="G1105" t="str">
            <v>NA</v>
          </cell>
          <cell r="H1105" t="str">
            <v>Merchant Unregulated</v>
          </cell>
        </row>
        <row r="1106">
          <cell r="D1106" t="str">
            <v>UGI Corporation</v>
          </cell>
          <cell r="E1106" t="str">
            <v>Biomass</v>
          </cell>
          <cell r="G1106" t="str">
            <v>NA</v>
          </cell>
          <cell r="H1106" t="str">
            <v>Merchant Unregulated</v>
          </cell>
        </row>
        <row r="1107">
          <cell r="D1107" t="str">
            <v>Energy Capital Partners LLC</v>
          </cell>
          <cell r="E1107" t="str">
            <v>Gas</v>
          </cell>
          <cell r="G1107">
            <v>224</v>
          </cell>
          <cell r="H1107" t="str">
            <v>Merchant Unregulated</v>
          </cell>
        </row>
        <row r="1108">
          <cell r="D1108" t="str">
            <v>Montana Dept of Natural Res &amp; Consv</v>
          </cell>
          <cell r="E1108" t="str">
            <v>Water</v>
          </cell>
          <cell r="G1108" t="str">
            <v>NA</v>
          </cell>
          <cell r="H1108" t="str">
            <v>Merchant Unregulated</v>
          </cell>
        </row>
        <row r="1109">
          <cell r="D1109" t="str">
            <v>Pasadena City of</v>
          </cell>
          <cell r="E1109" t="str">
            <v>Gas</v>
          </cell>
          <cell r="G1109" t="str">
            <v>NA</v>
          </cell>
          <cell r="H1109" t="str">
            <v>Regulated</v>
          </cell>
        </row>
        <row r="1110">
          <cell r="D1110" t="str">
            <v>Vectren Corporation</v>
          </cell>
          <cell r="E1110" t="str">
            <v>Gas</v>
          </cell>
          <cell r="G1110">
            <v>10804</v>
          </cell>
          <cell r="H1110" t="str">
            <v>Regulated</v>
          </cell>
        </row>
        <row r="1111">
          <cell r="D1111" t="str">
            <v>Manitoba Hydro</v>
          </cell>
          <cell r="E1111" t="str">
            <v>Oil</v>
          </cell>
          <cell r="G1111" t="str">
            <v>NA</v>
          </cell>
          <cell r="H1111" t="str">
            <v>Foreign</v>
          </cell>
        </row>
        <row r="1112">
          <cell r="D1112" t="str">
            <v>Brockton City of</v>
          </cell>
          <cell r="E1112" t="str">
            <v>Solar</v>
          </cell>
          <cell r="G1112" t="str">
            <v>NA</v>
          </cell>
          <cell r="H1112" t="str">
            <v>Merchant Unregulated</v>
          </cell>
        </row>
        <row r="1113">
          <cell r="D1113" t="str">
            <v>Broken Bow City of</v>
          </cell>
          <cell r="E1113" t="str">
            <v>Gas</v>
          </cell>
          <cell r="G1113" t="str">
            <v>NA</v>
          </cell>
          <cell r="H1113" t="str">
            <v>Regulated</v>
          </cell>
        </row>
        <row r="1114">
          <cell r="D1114" t="str">
            <v>United States Government</v>
          </cell>
          <cell r="E1114" t="str">
            <v>Water</v>
          </cell>
          <cell r="G1114">
            <v>109388</v>
          </cell>
          <cell r="H1114" t="str">
            <v>Merchant Unregulated</v>
          </cell>
        </row>
        <row r="1115">
          <cell r="D1115" t="str">
            <v>Edison International</v>
          </cell>
          <cell r="E1115" t="str">
            <v>Wind</v>
          </cell>
          <cell r="G1115">
            <v>21384</v>
          </cell>
          <cell r="H1115" t="str">
            <v>Merchant Unregulated</v>
          </cell>
        </row>
        <row r="1116">
          <cell r="D1116" t="str">
            <v>New York Zoological Society</v>
          </cell>
          <cell r="E1116" t="str">
            <v>Gas</v>
          </cell>
          <cell r="G1116" t="str">
            <v>NA</v>
          </cell>
          <cell r="H1116" t="str">
            <v>Merchant Unregulated</v>
          </cell>
        </row>
        <row r="1117">
          <cell r="D1117" t="str">
            <v>Brookfield Renewable Energy Partners L.P.</v>
          </cell>
          <cell r="E1117" t="str">
            <v>Water</v>
          </cell>
          <cell r="G1117" t="str">
            <v>NA</v>
          </cell>
          <cell r="H1117" t="str">
            <v>Merchant Unregulated</v>
          </cell>
        </row>
        <row r="1118">
          <cell r="D1118" t="str">
            <v>Brookfield Asset Management Inc.</v>
          </cell>
          <cell r="E1118" t="str">
            <v>Water</v>
          </cell>
          <cell r="G1118" t="str">
            <v>NA</v>
          </cell>
          <cell r="H1118" t="str">
            <v>Merchant Unregulated</v>
          </cell>
        </row>
        <row r="1119">
          <cell r="D1119" t="str">
            <v>Long Island Power Authority</v>
          </cell>
          <cell r="E1119" t="str">
            <v>Wind</v>
          </cell>
          <cell r="G1119" t="str">
            <v>NA</v>
          </cell>
          <cell r="H1119" t="str">
            <v>Merchant Unregulated</v>
          </cell>
        </row>
        <row r="1120">
          <cell r="D1120" t="str">
            <v>Brooklyn City of</v>
          </cell>
          <cell r="E1120" t="str">
            <v>Oil</v>
          </cell>
          <cell r="G1120" t="str">
            <v>NA</v>
          </cell>
          <cell r="H1120" t="str">
            <v>Regulated</v>
          </cell>
        </row>
        <row r="1121">
          <cell r="D1121" t="str">
            <v>EIF Management, LLC</v>
          </cell>
          <cell r="E1121" t="str">
            <v>Gas</v>
          </cell>
          <cell r="G1121" t="str">
            <v>NA</v>
          </cell>
          <cell r="H1121" t="str">
            <v>Merchant Unregulated</v>
          </cell>
        </row>
        <row r="1122">
          <cell r="D1122" t="str">
            <v>Bloom Energy Corporation</v>
          </cell>
          <cell r="E1122" t="str">
            <v>Biomass</v>
          </cell>
          <cell r="G1122" t="str">
            <v>NA</v>
          </cell>
          <cell r="H1122" t="str">
            <v>Merchant Unregulated</v>
          </cell>
        </row>
        <row r="1123">
          <cell r="D1123" t="str">
            <v>SunEdison, Inc.</v>
          </cell>
          <cell r="E1123" t="str">
            <v>Solar</v>
          </cell>
          <cell r="G1123" t="str">
            <v>NA</v>
          </cell>
          <cell r="H1123" t="str">
            <v>Merchant Unregulated</v>
          </cell>
        </row>
        <row r="1124">
          <cell r="D1124" t="str">
            <v>Traverse City City of</v>
          </cell>
          <cell r="E1124" t="str">
            <v>Water</v>
          </cell>
          <cell r="G1124" t="str">
            <v>NA</v>
          </cell>
          <cell r="H1124" t="str">
            <v>Regulated</v>
          </cell>
        </row>
        <row r="1125">
          <cell r="D1125" t="str">
            <v>Adams Electrical Coop.</v>
          </cell>
          <cell r="E1125" t="str">
            <v>Wind</v>
          </cell>
          <cell r="G1125" t="str">
            <v>NA</v>
          </cell>
          <cell r="H1125" t="str">
            <v>Merchant Unregulated</v>
          </cell>
        </row>
        <row r="1126">
          <cell r="D1126" t="str">
            <v>Prince George's County</v>
          </cell>
          <cell r="E1126" t="str">
            <v>Biomass</v>
          </cell>
          <cell r="G1126" t="str">
            <v>NA</v>
          </cell>
          <cell r="H1126" t="str">
            <v>Merchant Unregulated</v>
          </cell>
        </row>
        <row r="1127">
          <cell r="D1127" t="str">
            <v>IDACORP, Inc.</v>
          </cell>
          <cell r="E1127" t="str">
            <v>Water</v>
          </cell>
          <cell r="G1127">
            <v>2299606</v>
          </cell>
          <cell r="H1127" t="str">
            <v>Regulated</v>
          </cell>
        </row>
        <row r="1128">
          <cell r="D1128" t="str">
            <v>Brookfield Renewable Energy Partners L.P.</v>
          </cell>
          <cell r="E1128" t="str">
            <v>Water</v>
          </cell>
          <cell r="G1128" t="str">
            <v>NA</v>
          </cell>
          <cell r="H1128" t="str">
            <v>Merchant Unregulated</v>
          </cell>
        </row>
        <row r="1129">
          <cell r="D1129" t="str">
            <v>Brookfield Asset Management Inc.</v>
          </cell>
          <cell r="E1129" t="str">
            <v>Water</v>
          </cell>
          <cell r="G1129" t="str">
            <v>NA</v>
          </cell>
          <cell r="H1129" t="str">
            <v>Merchant Unregulated</v>
          </cell>
        </row>
        <row r="1130">
          <cell r="D1130" t="str">
            <v>Tennessee Valley Authority</v>
          </cell>
          <cell r="E1130" t="str">
            <v>Nuclear</v>
          </cell>
          <cell r="G1130">
            <v>26078235</v>
          </cell>
          <cell r="H1130" t="str">
            <v>Merchant Unregulated</v>
          </cell>
        </row>
        <row r="1131">
          <cell r="D1131" t="str">
            <v>Kruger, Inc.</v>
          </cell>
          <cell r="E1131" t="str">
            <v>Water</v>
          </cell>
          <cell r="G1131" t="str">
            <v>NA</v>
          </cell>
          <cell r="H1131" t="str">
            <v>Merchant Unregulated</v>
          </cell>
        </row>
        <row r="1132">
          <cell r="D1132" t="str">
            <v>Browns Valley Irrigation District</v>
          </cell>
          <cell r="E1132" t="str">
            <v>Water</v>
          </cell>
          <cell r="G1132" t="str">
            <v>NA</v>
          </cell>
          <cell r="H1132" t="str">
            <v>Merchant Unregulated</v>
          </cell>
        </row>
        <row r="1133">
          <cell r="D1133" t="str">
            <v>Tennessee Valley Authority</v>
          </cell>
          <cell r="E1133" t="str">
            <v>Gas</v>
          </cell>
          <cell r="G1133">
            <v>382123</v>
          </cell>
          <cell r="H1133" t="str">
            <v>Merchant Unregulated</v>
          </cell>
        </row>
        <row r="1134">
          <cell r="D1134" t="str">
            <v>Appalachian State University</v>
          </cell>
          <cell r="E1134" t="str">
            <v>Wind</v>
          </cell>
          <cell r="G1134" t="str">
            <v>NA</v>
          </cell>
          <cell r="H1134" t="str">
            <v>Merchant Unregulated</v>
          </cell>
        </row>
        <row r="1135">
          <cell r="D1135" t="str">
            <v>Delaware Electric Cooperative Inc.</v>
          </cell>
          <cell r="E1135" t="str">
            <v>Solar</v>
          </cell>
          <cell r="G1135" t="str">
            <v>NA</v>
          </cell>
          <cell r="H1135" t="str">
            <v>Regulated</v>
          </cell>
        </row>
        <row r="1136">
          <cell r="D1136" t="str">
            <v>FirstEnergy Corp.</v>
          </cell>
          <cell r="E1136" t="str">
            <v>Coal</v>
          </cell>
          <cell r="G1136">
            <v>17839739</v>
          </cell>
          <cell r="H1136" t="str">
            <v>Merchant Unregulated</v>
          </cell>
        </row>
        <row r="1137">
          <cell r="D1137" t="str">
            <v>Union Oil Co of California</v>
          </cell>
          <cell r="E1137" t="str">
            <v>Gas</v>
          </cell>
          <cell r="G1137" t="str">
            <v>NA</v>
          </cell>
          <cell r="H1137" t="str">
            <v>Merchant Unregulated</v>
          </cell>
        </row>
        <row r="1138">
          <cell r="D1138" t="str">
            <v>Union Oil Co of California</v>
          </cell>
          <cell r="E1138" t="str">
            <v>Gas</v>
          </cell>
          <cell r="G1138" t="str">
            <v>NA</v>
          </cell>
          <cell r="H1138" t="str">
            <v>Merchant Unregulated</v>
          </cell>
        </row>
        <row r="1139">
          <cell r="D1139" t="str">
            <v>Wisconsin Energy Corporation</v>
          </cell>
          <cell r="E1139" t="str">
            <v>Water</v>
          </cell>
          <cell r="G1139">
            <v>14017</v>
          </cell>
          <cell r="H1139" t="str">
            <v>Regulated</v>
          </cell>
        </row>
        <row r="1140">
          <cell r="D1140" t="str">
            <v>PPL Corporation</v>
          </cell>
          <cell r="E1140" t="str">
            <v>Coal</v>
          </cell>
          <cell r="G1140">
            <v>5960827</v>
          </cell>
          <cell r="H1140" t="str">
            <v>Merchant Unregulated</v>
          </cell>
        </row>
        <row r="1141">
          <cell r="D1141" t="str">
            <v>PPL Corporation</v>
          </cell>
          <cell r="E1141" t="str">
            <v>Oil</v>
          </cell>
          <cell r="G1141">
            <v>350</v>
          </cell>
          <cell r="H1141" t="str">
            <v>Merchant Unregulated</v>
          </cell>
        </row>
        <row r="1142">
          <cell r="D1142" t="str">
            <v>NRG Energy, Inc.</v>
          </cell>
          <cell r="E1142" t="str">
            <v>Oil</v>
          </cell>
          <cell r="G1142" t="str">
            <v>NA</v>
          </cell>
          <cell r="H1142" t="str">
            <v>Merchant Unregulated</v>
          </cell>
        </row>
        <row r="1143">
          <cell r="D1143" t="str">
            <v>NRG Energy, Inc.</v>
          </cell>
          <cell r="E1143" t="str">
            <v>Gas</v>
          </cell>
          <cell r="G1143" t="str">
            <v>NA</v>
          </cell>
          <cell r="H1143" t="str">
            <v>Merchant Unregulated</v>
          </cell>
        </row>
        <row r="1144">
          <cell r="D1144" t="str">
            <v>Duke Energy Corporation</v>
          </cell>
          <cell r="E1144" t="str">
            <v>Nuclear</v>
          </cell>
          <cell r="G1144">
            <v>6339298</v>
          </cell>
          <cell r="H1144" t="str">
            <v>Regulated</v>
          </cell>
        </row>
        <row r="1145">
          <cell r="D1145" t="str">
            <v>North Carolina Eastern M P A</v>
          </cell>
          <cell r="E1145" t="str">
            <v>Nuclear</v>
          </cell>
          <cell r="G1145">
            <v>2621755</v>
          </cell>
          <cell r="H1145" t="str">
            <v>Regulated</v>
          </cell>
        </row>
        <row r="1146">
          <cell r="D1146" t="str">
            <v>NV Energy, Inc.</v>
          </cell>
          <cell r="E1146" t="str">
            <v>Oil</v>
          </cell>
          <cell r="G1146">
            <v>0</v>
          </cell>
          <cell r="H1146" t="str">
            <v>Regulated</v>
          </cell>
        </row>
        <row r="1147">
          <cell r="D1147" t="str">
            <v>Brookfield Renewable Energy Partners L.P.</v>
          </cell>
          <cell r="E1147" t="str">
            <v>Water</v>
          </cell>
          <cell r="G1147" t="str">
            <v>NA</v>
          </cell>
          <cell r="H1147" t="str">
            <v>Merchant Unregulated</v>
          </cell>
        </row>
        <row r="1148">
          <cell r="D1148" t="str">
            <v>Brookfield Asset Management Inc.</v>
          </cell>
          <cell r="E1148" t="str">
            <v>Water</v>
          </cell>
          <cell r="G1148" t="str">
            <v>NA</v>
          </cell>
          <cell r="H1148" t="str">
            <v>Merchant Unregulated</v>
          </cell>
        </row>
        <row r="1149">
          <cell r="D1149" t="str">
            <v>Ingenco Investors LLC</v>
          </cell>
          <cell r="E1149" t="str">
            <v>Biomass</v>
          </cell>
          <cell r="G1149" t="str">
            <v>NA</v>
          </cell>
          <cell r="H1149" t="str">
            <v>Merchant Unregulated</v>
          </cell>
        </row>
        <row r="1150">
          <cell r="D1150" t="str">
            <v>Ingenco Holdings LLC</v>
          </cell>
          <cell r="E1150" t="str">
            <v>Biomass</v>
          </cell>
          <cell r="G1150" t="str">
            <v>NA</v>
          </cell>
          <cell r="H1150" t="str">
            <v>Merchant Unregulated</v>
          </cell>
        </row>
        <row r="1151">
          <cell r="D1151" t="str">
            <v>Koch Industries, Inc.</v>
          </cell>
          <cell r="E1151" t="str">
            <v>Biomass</v>
          </cell>
          <cell r="G1151">
            <v>442967</v>
          </cell>
          <cell r="H1151" t="str">
            <v>Merchant Unregulated</v>
          </cell>
        </row>
        <row r="1152">
          <cell r="D1152" t="str">
            <v>Veresen Inc.</v>
          </cell>
          <cell r="E1152" t="str">
            <v>Other Nonrenewable</v>
          </cell>
          <cell r="G1152">
            <v>21572</v>
          </cell>
          <cell r="H1152" t="str">
            <v>Merchant Unregulated</v>
          </cell>
        </row>
        <row r="1153">
          <cell r="D1153" t="str">
            <v>Natural Gas Partners, LLC</v>
          </cell>
          <cell r="E1153" t="str">
            <v>Other Nonrenewable</v>
          </cell>
          <cell r="G1153">
            <v>33188</v>
          </cell>
          <cell r="H1153" t="str">
            <v>Merchant Unregulated</v>
          </cell>
        </row>
        <row r="1154">
          <cell r="D1154" t="str">
            <v>Beowulf (California) LLC</v>
          </cell>
          <cell r="E1154" t="str">
            <v>Other Nonrenewable</v>
          </cell>
          <cell r="G1154">
            <v>33179</v>
          </cell>
          <cell r="H1154" t="str">
            <v>Merchant Unregulated</v>
          </cell>
        </row>
        <row r="1155">
          <cell r="D1155" t="str">
            <v>American Municipal Power, Inc.</v>
          </cell>
          <cell r="E1155" t="str">
            <v>Oil</v>
          </cell>
          <cell r="G1155" t="str">
            <v>NA</v>
          </cell>
          <cell r="H1155" t="str">
            <v>Merchant Unregulated</v>
          </cell>
        </row>
        <row r="1156">
          <cell r="D1156" t="str">
            <v>Bryan City of OH</v>
          </cell>
          <cell r="E1156" t="str">
            <v>Gas</v>
          </cell>
          <cell r="G1156" t="str">
            <v>NA</v>
          </cell>
          <cell r="H1156" t="str">
            <v>Regulated</v>
          </cell>
        </row>
        <row r="1157">
          <cell r="D1157" t="str">
            <v>Bryan City of OH</v>
          </cell>
          <cell r="E1157" t="str">
            <v>Oil</v>
          </cell>
          <cell r="G1157" t="str">
            <v>NA</v>
          </cell>
          <cell r="H1157" t="str">
            <v>Regulated</v>
          </cell>
        </row>
        <row r="1158">
          <cell r="D1158" t="str">
            <v>Bryan City Of</v>
          </cell>
          <cell r="E1158" t="str">
            <v>Gas</v>
          </cell>
          <cell r="G1158">
            <v>447</v>
          </cell>
          <cell r="H1158" t="str">
            <v>Merchant Unregulated</v>
          </cell>
        </row>
        <row r="1159">
          <cell r="D1159" t="str">
            <v>Bryan City of OH</v>
          </cell>
          <cell r="E1159" t="str">
            <v>Solar</v>
          </cell>
          <cell r="G1159" t="str">
            <v>NA</v>
          </cell>
          <cell r="H1159" t="str">
            <v>Regulated</v>
          </cell>
        </row>
        <row r="1160">
          <cell r="D1160" t="str">
            <v>Duke Energy Corporation</v>
          </cell>
          <cell r="E1160" t="str">
            <v>Water</v>
          </cell>
          <cell r="G1160">
            <v>1208</v>
          </cell>
          <cell r="H1160" t="str">
            <v>Regulated</v>
          </cell>
        </row>
        <row r="1161">
          <cell r="D1161" t="str">
            <v>FirstEnergy Corp.</v>
          </cell>
          <cell r="E1161" t="str">
            <v>Gas</v>
          </cell>
          <cell r="G1161" t="str">
            <v>NA</v>
          </cell>
          <cell r="H1161" t="str">
            <v>Merchant Unregulated</v>
          </cell>
        </row>
        <row r="1162">
          <cell r="D1162" t="str">
            <v>CONSOL Energy Inc.</v>
          </cell>
          <cell r="E1162" t="str">
            <v>Gas</v>
          </cell>
          <cell r="G1162" t="str">
            <v>NA</v>
          </cell>
          <cell r="H1162" t="str">
            <v>Merchant Unregulated</v>
          </cell>
        </row>
        <row r="1163">
          <cell r="D1163" t="str">
            <v>American Electric Power Company, Inc.</v>
          </cell>
          <cell r="E1163" t="str">
            <v>Water</v>
          </cell>
          <cell r="G1163">
            <v>13675</v>
          </cell>
          <cell r="H1163" t="str">
            <v>Regulated</v>
          </cell>
        </row>
        <row r="1164">
          <cell r="D1164" t="str">
            <v>Lower Colorado River Authority</v>
          </cell>
          <cell r="E1164" t="str">
            <v>Water</v>
          </cell>
          <cell r="G1164" t="str">
            <v>NA</v>
          </cell>
          <cell r="H1164" t="str">
            <v>Merchant Unregulated</v>
          </cell>
        </row>
        <row r="1165">
          <cell r="D1165" t="str">
            <v>Duke Energy Corporation</v>
          </cell>
          <cell r="E1165" t="str">
            <v>Gas</v>
          </cell>
          <cell r="G1165">
            <v>4167226</v>
          </cell>
          <cell r="H1165" t="str">
            <v>Regulated</v>
          </cell>
        </row>
        <row r="1166">
          <cell r="D1166" t="str">
            <v>American Electric Power Company, Inc.</v>
          </cell>
          <cell r="E1166" t="str">
            <v>Water</v>
          </cell>
          <cell r="G1166">
            <v>37570</v>
          </cell>
          <cell r="H1166" t="str">
            <v>Regulated</v>
          </cell>
        </row>
        <row r="1167">
          <cell r="D1167" t="str">
            <v>Buckeye Florida Ltd. Partners</v>
          </cell>
          <cell r="E1167" t="str">
            <v>Biomass</v>
          </cell>
          <cell r="G1167" t="str">
            <v>NA</v>
          </cell>
          <cell r="H1167" t="str">
            <v>Merchant Unregulated</v>
          </cell>
        </row>
        <row r="1168">
          <cell r="D1168" t="str">
            <v>United States Government</v>
          </cell>
          <cell r="E1168" t="str">
            <v>Solar</v>
          </cell>
          <cell r="G1168" t="str">
            <v>NA</v>
          </cell>
          <cell r="H1168" t="str">
            <v>Merchant Unregulated</v>
          </cell>
        </row>
        <row r="1169">
          <cell r="D1169" t="str">
            <v>American Capital Energy, Inc</v>
          </cell>
          <cell r="E1169" t="str">
            <v>Solar</v>
          </cell>
          <cell r="G1169" t="str">
            <v>NA</v>
          </cell>
          <cell r="H1169" t="str">
            <v>Merchant Unregulated</v>
          </cell>
        </row>
        <row r="1170">
          <cell r="D1170" t="str">
            <v>Bucknell University</v>
          </cell>
          <cell r="E1170" t="str">
            <v>Gas</v>
          </cell>
          <cell r="G1170" t="str">
            <v>NA</v>
          </cell>
          <cell r="H1170" t="str">
            <v>Merchant Unregulated</v>
          </cell>
        </row>
        <row r="1171">
          <cell r="D1171" t="str">
            <v>PG&amp;E Corporation</v>
          </cell>
          <cell r="E1171" t="str">
            <v>Water</v>
          </cell>
          <cell r="G1171">
            <v>188697</v>
          </cell>
          <cell r="H1171" t="str">
            <v>Regulated</v>
          </cell>
        </row>
        <row r="1172">
          <cell r="D1172" t="str">
            <v>GDF Suez SA</v>
          </cell>
          <cell r="E1172" t="str">
            <v>Gas</v>
          </cell>
          <cell r="G1172">
            <v>304167</v>
          </cell>
          <cell r="H1172" t="str">
            <v>Merchant Unregulated</v>
          </cell>
        </row>
        <row r="1173">
          <cell r="D1173" t="str">
            <v>Verso Paper Holdings LLC</v>
          </cell>
          <cell r="E1173" t="str">
            <v>Gas</v>
          </cell>
          <cell r="G1173">
            <v>387121</v>
          </cell>
          <cell r="H1173" t="str">
            <v>Merchant Unregulated</v>
          </cell>
        </row>
        <row r="1174">
          <cell r="D1174" t="str">
            <v>Hydro-Québec</v>
          </cell>
          <cell r="E1174" t="str">
            <v>Gas</v>
          </cell>
          <cell r="G1174">
            <v>691290</v>
          </cell>
          <cell r="H1174" t="str">
            <v>Merchant Unregulated</v>
          </cell>
        </row>
        <row r="1175">
          <cell r="D1175" t="str">
            <v>SunEdison, Inc.</v>
          </cell>
          <cell r="E1175" t="str">
            <v>Solar</v>
          </cell>
          <cell r="G1175" t="str">
            <v>NA</v>
          </cell>
          <cell r="H1175" t="str">
            <v>Merchant Unregulated</v>
          </cell>
        </row>
        <row r="1176">
          <cell r="D1176" t="str">
            <v>Buena Vista Biomass Development LLC</v>
          </cell>
          <cell r="E1176" t="str">
            <v>Biomass</v>
          </cell>
          <cell r="G1176" t="str">
            <v>NA</v>
          </cell>
          <cell r="H1176" t="str">
            <v>Merchant Unregulated</v>
          </cell>
        </row>
        <row r="1177">
          <cell r="D1177" t="str">
            <v>Ameresco Inc.</v>
          </cell>
          <cell r="E1177" t="str">
            <v>Biomass</v>
          </cell>
          <cell r="G1177" t="str">
            <v>NA</v>
          </cell>
          <cell r="H1177" t="str">
            <v>Merchant Unregulated</v>
          </cell>
        </row>
        <row r="1178">
          <cell r="D1178" t="str">
            <v>Infigen Energy Limited</v>
          </cell>
          <cell r="E1178" t="str">
            <v>Wind</v>
          </cell>
          <cell r="G1178">
            <v>97965</v>
          </cell>
          <cell r="H1178" t="str">
            <v>Merchant Unregulated</v>
          </cell>
        </row>
        <row r="1179">
          <cell r="D1179" t="str">
            <v>Fall River Rural Elec Coop Inc</v>
          </cell>
          <cell r="E1179" t="str">
            <v>Water</v>
          </cell>
          <cell r="G1179" t="str">
            <v>NA</v>
          </cell>
          <cell r="H1179" t="str">
            <v>Merchant Unregulated</v>
          </cell>
        </row>
        <row r="1180">
          <cell r="D1180" t="str">
            <v>Edison International</v>
          </cell>
          <cell r="E1180" t="str">
            <v>Wind</v>
          </cell>
          <cell r="G1180" t="str">
            <v>NA</v>
          </cell>
          <cell r="H1180" t="str">
            <v>Merchant Unregulated</v>
          </cell>
        </row>
        <row r="1181">
          <cell r="D1181" t="str">
            <v>United States Government</v>
          </cell>
          <cell r="E1181" t="str">
            <v>Water</v>
          </cell>
          <cell r="G1181">
            <v>65983</v>
          </cell>
          <cell r="H1181" t="str">
            <v>Merchant Unregulated</v>
          </cell>
        </row>
        <row r="1182">
          <cell r="D1182" t="str">
            <v>AES Corporation</v>
          </cell>
          <cell r="E1182" t="str">
            <v>Wind</v>
          </cell>
          <cell r="G1182">
            <v>390997</v>
          </cell>
          <cell r="H1182" t="str">
            <v>Merchant Unregulated</v>
          </cell>
        </row>
        <row r="1183">
          <cell r="D1183" t="str">
            <v>AES Corporation</v>
          </cell>
          <cell r="E1183" t="str">
            <v>Wind</v>
          </cell>
          <cell r="G1183">
            <v>516758</v>
          </cell>
          <cell r="H1183" t="str">
            <v>Merchant Unregulated</v>
          </cell>
        </row>
        <row r="1184">
          <cell r="D1184" t="str">
            <v>AES Corporation</v>
          </cell>
          <cell r="E1184" t="str">
            <v>Wind</v>
          </cell>
          <cell r="G1184">
            <v>716153</v>
          </cell>
          <cell r="H1184" t="str">
            <v>Merchant Unregulated</v>
          </cell>
        </row>
        <row r="1185">
          <cell r="D1185" t="str">
            <v>Invenergy LLC</v>
          </cell>
          <cell r="E1185" t="str">
            <v>Wind</v>
          </cell>
          <cell r="G1185">
            <v>47492</v>
          </cell>
          <cell r="H1185" t="str">
            <v>Merchant Unregulated</v>
          </cell>
        </row>
        <row r="1186">
          <cell r="D1186" t="str">
            <v>Iberdrola, S.A.</v>
          </cell>
          <cell r="E1186" t="str">
            <v>Wind</v>
          </cell>
          <cell r="G1186">
            <v>176473</v>
          </cell>
          <cell r="H1186" t="str">
            <v>Merchant Unregulated</v>
          </cell>
        </row>
        <row r="1187">
          <cell r="D1187" t="str">
            <v>Iberdrola, S.A.</v>
          </cell>
          <cell r="E1187" t="str">
            <v>Wind</v>
          </cell>
          <cell r="G1187">
            <v>627768</v>
          </cell>
          <cell r="H1187" t="str">
            <v>Merchant Unregulated</v>
          </cell>
        </row>
        <row r="1188">
          <cell r="D1188" t="str">
            <v>NextEra Energy, Inc.</v>
          </cell>
          <cell r="E1188" t="str">
            <v>Wind</v>
          </cell>
          <cell r="G1188" t="str">
            <v>NA</v>
          </cell>
          <cell r="H1188" t="str">
            <v>Merchant Unregulated</v>
          </cell>
        </row>
        <row r="1189">
          <cell r="D1189" t="str">
            <v>United States Government</v>
          </cell>
          <cell r="E1189" t="str">
            <v>Water</v>
          </cell>
          <cell r="G1189">
            <v>105604</v>
          </cell>
          <cell r="H1189" t="str">
            <v>Merchant Unregulated</v>
          </cell>
        </row>
        <row r="1190">
          <cell r="D1190" t="str">
            <v>Blackstone Group L.P.</v>
          </cell>
          <cell r="E1190" t="str">
            <v>Oil</v>
          </cell>
          <cell r="G1190" t="str">
            <v>NA</v>
          </cell>
          <cell r="H1190" t="str">
            <v>Merchant Unregulated</v>
          </cell>
        </row>
        <row r="1191">
          <cell r="D1191" t="str">
            <v>Eurus Energy Holdings Corporation</v>
          </cell>
          <cell r="E1191" t="str">
            <v>Wind</v>
          </cell>
          <cell r="G1191">
            <v>327052</v>
          </cell>
          <cell r="H1191" t="str">
            <v>Merchant Unregulated</v>
          </cell>
        </row>
        <row r="1192">
          <cell r="D1192" t="str">
            <v>First Wind Holdings Inc.</v>
          </cell>
          <cell r="E1192" t="str">
            <v>Wind</v>
          </cell>
          <cell r="G1192" t="str">
            <v>NA</v>
          </cell>
          <cell r="H1192" t="str">
            <v>Merchant Unregulated</v>
          </cell>
        </row>
        <row r="1193">
          <cell r="D1193" t="str">
            <v>Emera Incorporated</v>
          </cell>
          <cell r="E1193" t="str">
            <v>Wind</v>
          </cell>
          <cell r="G1193" t="str">
            <v>NA</v>
          </cell>
          <cell r="H1193" t="str">
            <v>Merchant Unregulated</v>
          </cell>
        </row>
        <row r="1194">
          <cell r="D1194" t="str">
            <v>Tennessee Valley Authority</v>
          </cell>
          <cell r="E1194" t="str">
            <v>Coal</v>
          </cell>
          <cell r="G1194">
            <v>1933223</v>
          </cell>
          <cell r="H1194" t="str">
            <v>Merchant Unregulated</v>
          </cell>
        </row>
        <row r="1195">
          <cell r="D1195" t="str">
            <v>United States Government</v>
          </cell>
          <cell r="E1195" t="str">
            <v>Water</v>
          </cell>
          <cell r="G1195">
            <v>493696</v>
          </cell>
          <cell r="H1195" t="str">
            <v>Merchant Unregulated</v>
          </cell>
        </row>
        <row r="1196">
          <cell r="D1196" t="str">
            <v>Bulldog Wind Energy, LLC</v>
          </cell>
          <cell r="E1196" t="str">
            <v>Wind</v>
          </cell>
          <cell r="G1196" t="str">
            <v>NA</v>
          </cell>
          <cell r="H1196" t="str">
            <v>Merchant Unregulated</v>
          </cell>
        </row>
        <row r="1197">
          <cell r="D1197" t="str">
            <v>WGL Holdings, Inc.</v>
          </cell>
          <cell r="E1197" t="str">
            <v>Solar</v>
          </cell>
          <cell r="G1197" t="str">
            <v>NA</v>
          </cell>
          <cell r="H1197" t="str">
            <v>Merchant Unregulated</v>
          </cell>
        </row>
        <row r="1198">
          <cell r="D1198" t="str">
            <v>GDF Suez SA</v>
          </cell>
          <cell r="E1198" t="str">
            <v>Water</v>
          </cell>
          <cell r="G1198" t="str">
            <v>NA</v>
          </cell>
          <cell r="H1198" t="str">
            <v>Merchant Unregulated</v>
          </cell>
        </row>
        <row r="1199">
          <cell r="D1199" t="str">
            <v>Enerdyne Power Systems Inc.</v>
          </cell>
          <cell r="E1199" t="str">
            <v>Biomass</v>
          </cell>
          <cell r="G1199" t="str">
            <v>NA</v>
          </cell>
          <cell r="H1199" t="str">
            <v>Merchant Unregulated</v>
          </cell>
        </row>
        <row r="1200">
          <cell r="D1200" t="str">
            <v>Buncombe County, North Carolina</v>
          </cell>
          <cell r="E1200" t="str">
            <v>Biomass</v>
          </cell>
          <cell r="G1200" t="str">
            <v>NA</v>
          </cell>
          <cell r="H1200" t="str">
            <v>Merchant Unregulated</v>
          </cell>
        </row>
        <row r="1201">
          <cell r="D1201" t="str">
            <v>Bunge Foods</v>
          </cell>
          <cell r="E1201" t="str">
            <v>Gas</v>
          </cell>
          <cell r="G1201" t="str">
            <v>NA</v>
          </cell>
          <cell r="H1201" t="str">
            <v>Merchant Unregulated</v>
          </cell>
        </row>
        <row r="1202">
          <cell r="D1202" t="str">
            <v>Entergy Corporation</v>
          </cell>
          <cell r="E1202" t="str">
            <v>Gas</v>
          </cell>
          <cell r="G1202">
            <v>645</v>
          </cell>
          <cell r="H1202" t="str">
            <v>Regulated</v>
          </cell>
        </row>
        <row r="1203">
          <cell r="D1203" t="str">
            <v>Idaho Wind Partners 1, LLC</v>
          </cell>
          <cell r="E1203" t="str">
            <v>Wind</v>
          </cell>
          <cell r="G1203" t="str">
            <v>NA</v>
          </cell>
          <cell r="H1203" t="str">
            <v>Merchant Unregulated</v>
          </cell>
        </row>
        <row r="1204">
          <cell r="D1204" t="str">
            <v>Burlingame City of</v>
          </cell>
          <cell r="E1204" t="str">
            <v>Gas</v>
          </cell>
          <cell r="G1204" t="str">
            <v>NA</v>
          </cell>
          <cell r="H1204" t="str">
            <v>Regulated</v>
          </cell>
        </row>
        <row r="1205">
          <cell r="D1205" t="str">
            <v>SunEdison, Inc.</v>
          </cell>
          <cell r="E1205" t="str">
            <v>Solar</v>
          </cell>
          <cell r="G1205" t="str">
            <v>NA</v>
          </cell>
          <cell r="H1205" t="str">
            <v>Merchant Unregulated</v>
          </cell>
        </row>
        <row r="1206">
          <cell r="D1206" t="str">
            <v>Goldman Sachs Group, Inc.</v>
          </cell>
          <cell r="E1206" t="str">
            <v>Solar</v>
          </cell>
          <cell r="G1206" t="str">
            <v>NA</v>
          </cell>
          <cell r="H1206" t="str">
            <v>Merchant Unregulated</v>
          </cell>
        </row>
        <row r="1207">
          <cell r="D1207" t="str">
            <v>Burlington City of CO</v>
          </cell>
          <cell r="E1207" t="str">
            <v>Oil</v>
          </cell>
          <cell r="G1207" t="str">
            <v>NA</v>
          </cell>
          <cell r="H1207" t="str">
            <v>Regulated</v>
          </cell>
        </row>
        <row r="1208">
          <cell r="D1208" t="str">
            <v>DCO Energy LLC</v>
          </cell>
          <cell r="E1208" t="str">
            <v>Biomass</v>
          </cell>
          <cell r="G1208" t="str">
            <v>NA</v>
          </cell>
          <cell r="H1208" t="str">
            <v>Merchant Unregulated</v>
          </cell>
        </row>
        <row r="1209">
          <cell r="D1209" t="str">
            <v>South Jersey Industries, Inc.</v>
          </cell>
          <cell r="E1209" t="str">
            <v>Biomass</v>
          </cell>
          <cell r="G1209" t="str">
            <v>NA</v>
          </cell>
          <cell r="H1209" t="str">
            <v>Merchant Unregulated</v>
          </cell>
        </row>
        <row r="1210">
          <cell r="D1210" t="str">
            <v>Tri-State Generation &amp; Transmission Association, Inc.</v>
          </cell>
          <cell r="E1210" t="str">
            <v>Oil</v>
          </cell>
          <cell r="G1210" t="str">
            <v>NA</v>
          </cell>
          <cell r="H1210" t="str">
            <v>Merchant Unregulated</v>
          </cell>
        </row>
        <row r="1211">
          <cell r="D1211" t="str">
            <v>Alliant Energy Corporation</v>
          </cell>
          <cell r="E1211" t="str">
            <v>Gas</v>
          </cell>
          <cell r="G1211">
            <v>1180</v>
          </cell>
          <cell r="H1211" t="str">
            <v>Regulated</v>
          </cell>
        </row>
        <row r="1212">
          <cell r="D1212" t="str">
            <v>Public Service Enterprise Group Incorporated</v>
          </cell>
          <cell r="E1212" t="str">
            <v>Oil</v>
          </cell>
          <cell r="G1212">
            <v>111480</v>
          </cell>
          <cell r="H1212" t="str">
            <v>Merchant Unregulated</v>
          </cell>
        </row>
        <row r="1213">
          <cell r="D1213" t="str">
            <v>Vermont Air National Guard</v>
          </cell>
          <cell r="E1213" t="str">
            <v>Solar</v>
          </cell>
          <cell r="G1213" t="str">
            <v>NA</v>
          </cell>
          <cell r="H1213" t="str">
            <v>Merchant Unregulated</v>
          </cell>
        </row>
        <row r="1214">
          <cell r="D1214" t="str">
            <v>Silver Point Capital, L.P.</v>
          </cell>
          <cell r="E1214" t="str">
            <v>Biomass</v>
          </cell>
          <cell r="G1214" t="str">
            <v>NA</v>
          </cell>
          <cell r="H1214" t="str">
            <v>Merchant Unregulated</v>
          </cell>
        </row>
        <row r="1215">
          <cell r="D1215" t="str">
            <v>SunEdison, Inc.</v>
          </cell>
          <cell r="E1215" t="str">
            <v>Solar</v>
          </cell>
          <cell r="G1215" t="str">
            <v>NA</v>
          </cell>
          <cell r="H1215" t="str">
            <v>Merchant Unregulated</v>
          </cell>
        </row>
        <row r="1216">
          <cell r="D1216" t="str">
            <v>Alliant Energy Corporation</v>
          </cell>
          <cell r="E1216" t="str">
            <v>Coal</v>
          </cell>
          <cell r="G1216">
            <v>1163795</v>
          </cell>
          <cell r="H1216" t="str">
            <v>Regulated</v>
          </cell>
        </row>
        <row r="1217">
          <cell r="D1217" t="str">
            <v>Burlington City of KS</v>
          </cell>
          <cell r="E1217" t="str">
            <v>Gas</v>
          </cell>
          <cell r="G1217" t="str">
            <v>NA</v>
          </cell>
          <cell r="H1217" t="str">
            <v>Regulated</v>
          </cell>
        </row>
        <row r="1218">
          <cell r="D1218" t="str">
            <v>Burlington City of VT</v>
          </cell>
          <cell r="E1218" t="str">
            <v>Oil</v>
          </cell>
          <cell r="G1218" t="str">
            <v>NA</v>
          </cell>
          <cell r="H1218" t="str">
            <v>Regulated</v>
          </cell>
        </row>
        <row r="1219">
          <cell r="D1219" t="str">
            <v>IDACORP, Inc.</v>
          </cell>
          <cell r="E1219" t="str">
            <v>Water</v>
          </cell>
          <cell r="G1219" t="str">
            <v>NA</v>
          </cell>
          <cell r="H1219" t="str">
            <v>Merchant Unregulated</v>
          </cell>
        </row>
        <row r="1220">
          <cell r="D1220" t="str">
            <v>Public Employee Retirement System Of Idaho</v>
          </cell>
          <cell r="E1220" t="str">
            <v>Water</v>
          </cell>
          <cell r="G1220" t="str">
            <v>NA</v>
          </cell>
          <cell r="H1220" t="str">
            <v>Merchant Unregulated</v>
          </cell>
        </row>
        <row r="1221">
          <cell r="D1221" t="str">
            <v>Sierra Pacific Industries, Inc.</v>
          </cell>
          <cell r="E1221" t="str">
            <v>Biomass</v>
          </cell>
          <cell r="G1221" t="str">
            <v>NA</v>
          </cell>
          <cell r="H1221" t="str">
            <v>Merchant Unregulated</v>
          </cell>
        </row>
        <row r="1222">
          <cell r="D1222" t="str">
            <v>EIF Management, LLC</v>
          </cell>
          <cell r="E1222" t="str">
            <v>Biomass</v>
          </cell>
          <cell r="G1222">
            <v>224904</v>
          </cell>
          <cell r="H1222" t="str">
            <v>Merchant Unregulated</v>
          </cell>
        </row>
        <row r="1223">
          <cell r="D1223" t="str">
            <v>Covanta Holding Corporation</v>
          </cell>
          <cell r="E1223" t="str">
            <v>Biomass</v>
          </cell>
          <cell r="G1223" t="str">
            <v>NA</v>
          </cell>
          <cell r="H1223" t="str">
            <v>Merchant Unregulated</v>
          </cell>
        </row>
        <row r="1224">
          <cell r="D1224" t="str">
            <v>ArcelorMittal</v>
          </cell>
          <cell r="E1224" t="str">
            <v>Other Nonrenewable</v>
          </cell>
          <cell r="G1224">
            <v>758639</v>
          </cell>
          <cell r="H1224" t="str">
            <v>Merchant Unregulated</v>
          </cell>
        </row>
        <row r="1225">
          <cell r="D1225" t="str">
            <v>Emera Incorporated</v>
          </cell>
          <cell r="E1225" t="str">
            <v>Water</v>
          </cell>
          <cell r="G1225" t="str">
            <v>NA</v>
          </cell>
          <cell r="H1225" t="str">
            <v>Merchant Unregulated</v>
          </cell>
        </row>
        <row r="1226">
          <cell r="D1226" t="str">
            <v>Algonquin Power &amp; Utilities Corp.</v>
          </cell>
          <cell r="E1226" t="str">
            <v>Water</v>
          </cell>
          <cell r="G1226" t="str">
            <v>NA</v>
          </cell>
          <cell r="H1226" t="str">
            <v>Merchant Unregulated</v>
          </cell>
        </row>
        <row r="1227">
          <cell r="D1227" t="str">
            <v>Southern Company</v>
          </cell>
          <cell r="E1227" t="str">
            <v>Water</v>
          </cell>
          <cell r="G1227">
            <v>17039</v>
          </cell>
          <cell r="H1227" t="str">
            <v>Regulated</v>
          </cell>
        </row>
        <row r="1228">
          <cell r="D1228" t="str">
            <v>Burwell City of</v>
          </cell>
          <cell r="E1228" t="str">
            <v>Oil</v>
          </cell>
          <cell r="G1228" t="str">
            <v>NA</v>
          </cell>
          <cell r="H1228" t="str">
            <v>Regulated</v>
          </cell>
        </row>
        <row r="1229">
          <cell r="D1229" t="str">
            <v>Rutgers University</v>
          </cell>
          <cell r="E1229" t="str">
            <v>Gas</v>
          </cell>
          <cell r="G1229" t="str">
            <v>NA</v>
          </cell>
          <cell r="H1229" t="str">
            <v>Merchant Unregulated</v>
          </cell>
        </row>
        <row r="1230">
          <cell r="D1230" t="str">
            <v>AltaGas Ltd.</v>
          </cell>
          <cell r="E1230" t="str">
            <v>Wind</v>
          </cell>
          <cell r="G1230">
            <v>9791</v>
          </cell>
          <cell r="H1230" t="str">
            <v>Regulated</v>
          </cell>
        </row>
        <row r="1231">
          <cell r="D1231" t="str">
            <v>Black Hills Corporation</v>
          </cell>
          <cell r="E1231" t="str">
            <v>Wind</v>
          </cell>
          <cell r="G1231">
            <v>9791</v>
          </cell>
          <cell r="H1231" t="str">
            <v>Regulated</v>
          </cell>
        </row>
        <row r="1232">
          <cell r="D1232" t="str">
            <v>Bushnell City of IL</v>
          </cell>
          <cell r="E1232" t="str">
            <v>Oil</v>
          </cell>
          <cell r="G1232" t="str">
            <v>NA</v>
          </cell>
          <cell r="H1232" t="str">
            <v>Regulated</v>
          </cell>
        </row>
        <row r="1233">
          <cell r="D1233" t="str">
            <v>Butler City of</v>
          </cell>
          <cell r="E1233" t="str">
            <v>Oil</v>
          </cell>
          <cell r="G1233" t="str">
            <v>NA</v>
          </cell>
          <cell r="H1233" t="str">
            <v>Regulated</v>
          </cell>
        </row>
        <row r="1234">
          <cell r="D1234" t="str">
            <v>NextEra Energy, Inc.</v>
          </cell>
          <cell r="E1234" t="str">
            <v>Wind</v>
          </cell>
          <cell r="G1234">
            <v>127890</v>
          </cell>
          <cell r="H1234" t="str">
            <v>Merchant Unregulated</v>
          </cell>
        </row>
        <row r="1235">
          <cell r="D1235" t="str">
            <v>Fayetteville Public Works Commission</v>
          </cell>
          <cell r="E1235" t="str">
            <v>Gas</v>
          </cell>
          <cell r="G1235">
            <v>29029</v>
          </cell>
          <cell r="H1235" t="str">
            <v>Regulated</v>
          </cell>
        </row>
        <row r="1236">
          <cell r="D1236" t="str">
            <v>Fayetteville Public Works Commission</v>
          </cell>
          <cell r="E1236" t="str">
            <v>Gas</v>
          </cell>
          <cell r="G1236">
            <v>1665</v>
          </cell>
          <cell r="H1236" t="str">
            <v>Regulated</v>
          </cell>
        </row>
        <row r="1237">
          <cell r="D1237" t="str">
            <v>PG&amp;E Corporation</v>
          </cell>
          <cell r="E1237" t="str">
            <v>Water</v>
          </cell>
          <cell r="G1237">
            <v>104855</v>
          </cell>
          <cell r="H1237" t="str">
            <v>Regulated</v>
          </cell>
        </row>
        <row r="1238">
          <cell r="D1238" t="str">
            <v>Butte-Glenn Community College District</v>
          </cell>
          <cell r="E1238" t="str">
            <v>Solar</v>
          </cell>
          <cell r="G1238" t="str">
            <v>NA</v>
          </cell>
          <cell r="H1238" t="str">
            <v>Merchant Unregulated</v>
          </cell>
        </row>
        <row r="1239">
          <cell r="D1239" t="str">
            <v>Butte-Glenn Community College District</v>
          </cell>
          <cell r="E1239" t="str">
            <v>Solar</v>
          </cell>
          <cell r="G1239" t="str">
            <v>NA</v>
          </cell>
          <cell r="H1239" t="str">
            <v>Merchant Unregulated</v>
          </cell>
        </row>
        <row r="1240">
          <cell r="D1240" t="str">
            <v>Exelon Corporation</v>
          </cell>
          <cell r="E1240" t="str">
            <v>Wind</v>
          </cell>
          <cell r="G1240" t="str">
            <v>NA</v>
          </cell>
          <cell r="H1240" t="str">
            <v>Merchant Unregulated</v>
          </cell>
        </row>
        <row r="1241">
          <cell r="D1241" t="str">
            <v>Kent Madison</v>
          </cell>
          <cell r="E1241" t="str">
            <v>Wind</v>
          </cell>
          <cell r="G1241" t="str">
            <v>NA</v>
          </cell>
          <cell r="H1241" t="str">
            <v>Merchant Unregulated</v>
          </cell>
        </row>
        <row r="1242">
          <cell r="D1242" t="str">
            <v>Shannon Madison</v>
          </cell>
          <cell r="E1242" t="str">
            <v>Wind</v>
          </cell>
          <cell r="G1242" t="str">
            <v>NA</v>
          </cell>
          <cell r="H1242" t="str">
            <v>Merchant Unregulated</v>
          </cell>
        </row>
        <row r="1243">
          <cell r="D1243" t="str">
            <v>North Carolina Electric Membership Corporation</v>
          </cell>
          <cell r="E1243" t="str">
            <v>Oil</v>
          </cell>
          <cell r="G1243" t="str">
            <v>NA</v>
          </cell>
          <cell r="H1243" t="str">
            <v>Merchant Unregulated</v>
          </cell>
        </row>
        <row r="1244">
          <cell r="D1244" t="str">
            <v>Greenwood County</v>
          </cell>
          <cell r="E1244" t="str">
            <v>Water</v>
          </cell>
          <cell r="G1244">
            <v>2143</v>
          </cell>
          <cell r="H1244" t="str">
            <v>Regulated</v>
          </cell>
        </row>
        <row r="1245">
          <cell r="D1245" t="str">
            <v>Hudson Clean Energy Partners LP</v>
          </cell>
          <cell r="E1245" t="str">
            <v>Water</v>
          </cell>
          <cell r="G1245">
            <v>7388</v>
          </cell>
          <cell r="H1245" t="str">
            <v>Merchant Unregulated</v>
          </cell>
        </row>
        <row r="1246">
          <cell r="D1246" t="str">
            <v>American Electric Power Company, Inc.</v>
          </cell>
          <cell r="E1246" t="str">
            <v>Water</v>
          </cell>
          <cell r="G1246">
            <v>46882</v>
          </cell>
          <cell r="H1246" t="str">
            <v>Regulated</v>
          </cell>
        </row>
        <row r="1247">
          <cell r="D1247" t="str">
            <v>Enel S.p.A.</v>
          </cell>
          <cell r="E1247" t="str">
            <v>Water</v>
          </cell>
          <cell r="G1247" t="str">
            <v>NA</v>
          </cell>
          <cell r="H1247" t="str">
            <v>Merchant Unregulated</v>
          </cell>
        </row>
        <row r="1248">
          <cell r="D1248" t="str">
            <v>Virginia Cogen Inc</v>
          </cell>
          <cell r="E1248" t="str">
            <v>Gas</v>
          </cell>
          <cell r="G1248" t="str">
            <v>NA</v>
          </cell>
          <cell r="H1248" t="str">
            <v>Merchant Unregulated</v>
          </cell>
        </row>
        <row r="1249">
          <cell r="D1249" t="str">
            <v>Exelon Corporation</v>
          </cell>
          <cell r="E1249" t="str">
            <v>Nuclear</v>
          </cell>
          <cell r="G1249">
            <v>18318278</v>
          </cell>
          <cell r="H1249" t="str">
            <v>Merchant Unregulated</v>
          </cell>
        </row>
        <row r="1250">
          <cell r="D1250" t="str">
            <v>Wisconsin Energy Corporation</v>
          </cell>
          <cell r="E1250" t="str">
            <v>Wind</v>
          </cell>
          <cell r="G1250">
            <v>2545</v>
          </cell>
          <cell r="H1250" t="str">
            <v>Regulated</v>
          </cell>
        </row>
        <row r="1251">
          <cell r="D1251" t="str">
            <v>Fortistar LLC</v>
          </cell>
          <cell r="E1251" t="str">
            <v>Biomass</v>
          </cell>
          <cell r="G1251" t="str">
            <v>NA</v>
          </cell>
          <cell r="H1251" t="str">
            <v>Merchant Unregulated</v>
          </cell>
        </row>
        <row r="1252">
          <cell r="D1252" t="str">
            <v>Fortistar LLC</v>
          </cell>
          <cell r="E1252" t="str">
            <v>Biomass</v>
          </cell>
          <cell r="G1252" t="str">
            <v>NA</v>
          </cell>
          <cell r="H1252" t="str">
            <v>Merchant Unregulated</v>
          </cell>
        </row>
        <row r="1253">
          <cell r="D1253" t="str">
            <v>Lakeland City of</v>
          </cell>
          <cell r="E1253" t="str">
            <v>Gas</v>
          </cell>
          <cell r="G1253">
            <v>2412393</v>
          </cell>
          <cell r="H1253" t="str">
            <v>Regulated</v>
          </cell>
        </row>
        <row r="1254">
          <cell r="D1254" t="str">
            <v>Lakeland City of</v>
          </cell>
          <cell r="E1254" t="str">
            <v>Gas</v>
          </cell>
          <cell r="G1254">
            <v>154</v>
          </cell>
          <cell r="H1254" t="str">
            <v>Regulated</v>
          </cell>
        </row>
        <row r="1255">
          <cell r="D1255" t="str">
            <v>Lakeland City of</v>
          </cell>
          <cell r="E1255" t="str">
            <v>Oil</v>
          </cell>
          <cell r="G1255">
            <v>28</v>
          </cell>
          <cell r="H1255" t="str">
            <v>Regulated</v>
          </cell>
        </row>
        <row r="1256">
          <cell r="D1256" t="str">
            <v>Lakeland City of</v>
          </cell>
          <cell r="E1256" t="str">
            <v>Coal</v>
          </cell>
          <cell r="G1256">
            <v>954859</v>
          </cell>
          <cell r="H1256" t="str">
            <v>Regulated</v>
          </cell>
        </row>
        <row r="1257">
          <cell r="D1257" t="str">
            <v>Orlando Utilities Commission</v>
          </cell>
          <cell r="E1257" t="str">
            <v>Coal</v>
          </cell>
          <cell r="G1257">
            <v>329761</v>
          </cell>
          <cell r="H1257" t="str">
            <v>Regulated</v>
          </cell>
        </row>
        <row r="1258">
          <cell r="D1258" t="str">
            <v>Riverstone Holdings LLC</v>
          </cell>
          <cell r="E1258" t="str">
            <v>Coal</v>
          </cell>
          <cell r="G1258">
            <v>99706</v>
          </cell>
          <cell r="H1258" t="str">
            <v>Merchant Unregulated</v>
          </cell>
        </row>
        <row r="1259">
          <cell r="D1259" t="str">
            <v>Riverstone Holdings LLC</v>
          </cell>
          <cell r="E1259" t="str">
            <v>Oil</v>
          </cell>
          <cell r="G1259">
            <v>0</v>
          </cell>
          <cell r="H1259" t="str">
            <v>Merchant Unregulated</v>
          </cell>
        </row>
        <row r="1260">
          <cell r="D1260" t="str">
            <v>NRG Energy, Inc.</v>
          </cell>
          <cell r="E1260" t="str">
            <v>Coal</v>
          </cell>
          <cell r="G1260">
            <v>707472</v>
          </cell>
          <cell r="H1260" t="str">
            <v>Merchant Unregulated</v>
          </cell>
        </row>
        <row r="1261">
          <cell r="D1261" t="str">
            <v>Grand Island City of</v>
          </cell>
          <cell r="E1261" t="str">
            <v>Gas</v>
          </cell>
          <cell r="G1261">
            <v>-919</v>
          </cell>
          <cell r="H1261" t="str">
            <v>Regulated</v>
          </cell>
        </row>
        <row r="1262">
          <cell r="D1262" t="str">
            <v>Grand Island City of</v>
          </cell>
          <cell r="E1262" t="str">
            <v>Gas</v>
          </cell>
          <cell r="G1262">
            <v>3913</v>
          </cell>
          <cell r="H1262" t="str">
            <v>Regulated</v>
          </cell>
        </row>
        <row r="1263">
          <cell r="D1263" t="str">
            <v>CMS Energy Corporation</v>
          </cell>
          <cell r="E1263" t="str">
            <v>Water</v>
          </cell>
          <cell r="G1263">
            <v>0</v>
          </cell>
          <cell r="H1263" t="str">
            <v>Regulated</v>
          </cell>
        </row>
        <row r="1264">
          <cell r="D1264" t="str">
            <v>SunEdison, Inc.</v>
          </cell>
          <cell r="E1264" t="str">
            <v>Solar</v>
          </cell>
          <cell r="G1264" t="str">
            <v>NA</v>
          </cell>
          <cell r="H1264" t="str">
            <v>Merchant Unregulated</v>
          </cell>
        </row>
        <row r="1265">
          <cell r="D1265" t="str">
            <v>Royal Dutch Shell plc</v>
          </cell>
          <cell r="E1265" t="str">
            <v>Wind</v>
          </cell>
          <cell r="G1265">
            <v>59217</v>
          </cell>
          <cell r="H1265" t="str">
            <v>Merchant Unregulated</v>
          </cell>
        </row>
        <row r="1266">
          <cell r="D1266" t="str">
            <v>Goldman Sachs Group, Inc.</v>
          </cell>
          <cell r="E1266" t="str">
            <v>Wind</v>
          </cell>
          <cell r="G1266">
            <v>59217</v>
          </cell>
          <cell r="H1266" t="str">
            <v>Merchant Unregulated</v>
          </cell>
        </row>
        <row r="1267">
          <cell r="D1267" t="str">
            <v>NextEra Energy, Inc.</v>
          </cell>
          <cell r="E1267" t="str">
            <v>Wind</v>
          </cell>
          <cell r="G1267">
            <v>71929</v>
          </cell>
          <cell r="H1267" t="str">
            <v>Merchant Unregulated</v>
          </cell>
        </row>
        <row r="1268">
          <cell r="D1268" t="str">
            <v>Xcel Energy Inc.</v>
          </cell>
          <cell r="E1268" t="str">
            <v>Water</v>
          </cell>
          <cell r="G1268">
            <v>250055</v>
          </cell>
          <cell r="H1268" t="str">
            <v>Regulated</v>
          </cell>
        </row>
        <row r="1269">
          <cell r="D1269" t="str">
            <v>Avista Corporation</v>
          </cell>
          <cell r="E1269" t="str">
            <v>Water</v>
          </cell>
          <cell r="G1269">
            <v>1198885</v>
          </cell>
          <cell r="H1269" t="str">
            <v>Regulated</v>
          </cell>
        </row>
        <row r="1270">
          <cell r="D1270" t="str">
            <v>SunEdison, Inc.</v>
          </cell>
          <cell r="E1270" t="str">
            <v>Solar</v>
          </cell>
          <cell r="G1270" t="str">
            <v>NA</v>
          </cell>
          <cell r="H1270" t="str">
            <v>Merchant Unregulated</v>
          </cell>
        </row>
        <row r="1271">
          <cell r="D1271" t="str">
            <v>GDF Suez SA</v>
          </cell>
          <cell r="E1271" t="str">
            <v>Water</v>
          </cell>
          <cell r="G1271">
            <v>303915</v>
          </cell>
          <cell r="H1271" t="str">
            <v>Merchant Unregulated</v>
          </cell>
        </row>
        <row r="1272">
          <cell r="D1272" t="str">
            <v>Holyoke City of MA</v>
          </cell>
          <cell r="E1272" t="str">
            <v>Water</v>
          </cell>
          <cell r="G1272" t="str">
            <v>NA</v>
          </cell>
          <cell r="H1272" t="str">
            <v>Regulated</v>
          </cell>
        </row>
        <row r="1273">
          <cell r="D1273" t="str">
            <v>Mondelez International, Inc.</v>
          </cell>
          <cell r="E1273" t="str">
            <v>Gas</v>
          </cell>
          <cell r="G1273" t="str">
            <v>NA</v>
          </cell>
          <cell r="H1273" t="str">
            <v>Merchant Unregulated</v>
          </cell>
        </row>
        <row r="1274">
          <cell r="D1274" t="str">
            <v>Atlantic Power Corporation</v>
          </cell>
          <cell r="E1274" t="str">
            <v>Biomass</v>
          </cell>
          <cell r="G1274">
            <v>154112</v>
          </cell>
          <cell r="H1274" t="str">
            <v>Merchant Unregulated</v>
          </cell>
        </row>
        <row r="1275">
          <cell r="D1275" t="str">
            <v>Morrisville Village of</v>
          </cell>
          <cell r="E1275" t="str">
            <v>Water</v>
          </cell>
          <cell r="G1275" t="str">
            <v>NA</v>
          </cell>
          <cell r="H1275" t="str">
            <v>Regulated</v>
          </cell>
        </row>
        <row r="1276">
          <cell r="D1276" t="str">
            <v>Iberdrola, S.A.</v>
          </cell>
          <cell r="E1276" t="str">
            <v>Water</v>
          </cell>
          <cell r="G1276">
            <v>24432</v>
          </cell>
          <cell r="H1276" t="str">
            <v>Regulated</v>
          </cell>
        </row>
        <row r="1277">
          <cell r="D1277" t="str">
            <v>Caithness Energy LLC</v>
          </cell>
          <cell r="E1277" t="str">
            <v>Gas</v>
          </cell>
          <cell r="G1277">
            <v>2250535</v>
          </cell>
          <cell r="H1277" t="str">
            <v>Merchant Unregulated</v>
          </cell>
        </row>
        <row r="1278">
          <cell r="D1278" t="str">
            <v>ArcLight Capital Holdings, LLC</v>
          </cell>
          <cell r="E1278" t="str">
            <v>Wind</v>
          </cell>
          <cell r="G1278" t="str">
            <v>NA</v>
          </cell>
          <cell r="H1278" t="str">
            <v>Merchant Unregulated</v>
          </cell>
        </row>
        <row r="1279">
          <cell r="D1279" t="str">
            <v>Global Infrastructure Management, LLC</v>
          </cell>
          <cell r="E1279" t="str">
            <v>Wind</v>
          </cell>
          <cell r="G1279" t="str">
            <v>NA</v>
          </cell>
          <cell r="H1279" t="str">
            <v>Merchant Unregulated</v>
          </cell>
        </row>
        <row r="1280">
          <cell r="D1280" t="str">
            <v>California Polytechnic State University</v>
          </cell>
          <cell r="E1280" t="str">
            <v>Gas</v>
          </cell>
          <cell r="G1280" t="str">
            <v>NA</v>
          </cell>
          <cell r="H1280" t="str">
            <v>Merchant Unregulated</v>
          </cell>
        </row>
        <row r="1281">
          <cell r="D1281" t="str">
            <v>Los Angeles County</v>
          </cell>
          <cell r="E1281" t="str">
            <v>Gas</v>
          </cell>
          <cell r="G1281" t="str">
            <v>NA</v>
          </cell>
          <cell r="H1281" t="str">
            <v>Merchant Unregulated</v>
          </cell>
        </row>
        <row r="1282">
          <cell r="D1282" t="str">
            <v>Entergy Corporation</v>
          </cell>
          <cell r="E1282" t="str">
            <v>Gas</v>
          </cell>
          <cell r="G1282">
            <v>252699</v>
          </cell>
          <cell r="H1282" t="str">
            <v>Regulated</v>
          </cell>
        </row>
        <row r="1283">
          <cell r="D1283" t="str">
            <v>Brookfield Americas Infrastructure Fund L.P.</v>
          </cell>
          <cell r="E1283" t="str">
            <v>Water</v>
          </cell>
          <cell r="G1283">
            <v>61787</v>
          </cell>
          <cell r="H1283" t="str">
            <v>Merchant Unregulated</v>
          </cell>
        </row>
        <row r="1284">
          <cell r="D1284" t="str">
            <v>Integrys Energy Group, Inc.</v>
          </cell>
          <cell r="E1284" t="str">
            <v>Water</v>
          </cell>
          <cell r="G1284">
            <v>9580</v>
          </cell>
          <cell r="H1284" t="str">
            <v>Regulated</v>
          </cell>
        </row>
        <row r="1285">
          <cell r="D1285" t="str">
            <v>Tennessee Valley Authority</v>
          </cell>
          <cell r="E1285" t="str">
            <v>Gas</v>
          </cell>
          <cell r="G1285">
            <v>4510500</v>
          </cell>
          <cell r="H1285" t="str">
            <v>Merchant Unregulated</v>
          </cell>
        </row>
        <row r="1286">
          <cell r="D1286" t="str">
            <v>LS Power Group</v>
          </cell>
          <cell r="E1286" t="str">
            <v>Gas</v>
          </cell>
          <cell r="G1286">
            <v>190102</v>
          </cell>
          <cell r="H1286" t="str">
            <v>Merchant Unregulated</v>
          </cell>
        </row>
        <row r="1287">
          <cell r="D1287" t="str">
            <v>Plumas-Sierra Rural Electric Cooperative</v>
          </cell>
          <cell r="E1287" t="str">
            <v>Biomass</v>
          </cell>
          <cell r="G1287" t="str">
            <v>NA</v>
          </cell>
          <cell r="H1287" t="str">
            <v>Merchant Unregulated</v>
          </cell>
        </row>
        <row r="1288">
          <cell r="D1288" t="str">
            <v>SunEdison, Inc.</v>
          </cell>
          <cell r="E1288" t="str">
            <v>Solar</v>
          </cell>
          <cell r="G1288" t="str">
            <v>NA</v>
          </cell>
          <cell r="H1288" t="str">
            <v>Merchant Unregulated</v>
          </cell>
        </row>
        <row r="1289">
          <cell r="D1289" t="str">
            <v>California Institute of Technolgy</v>
          </cell>
          <cell r="E1289" t="str">
            <v>Gas</v>
          </cell>
          <cell r="G1289" t="str">
            <v>NA</v>
          </cell>
          <cell r="H1289" t="str">
            <v>Merchant Unregulated</v>
          </cell>
        </row>
        <row r="1290">
          <cell r="D1290" t="str">
            <v>Invenergy LLC</v>
          </cell>
          <cell r="E1290" t="str">
            <v>Wind</v>
          </cell>
          <cell r="G1290">
            <v>65192</v>
          </cell>
          <cell r="H1290" t="str">
            <v>Merchant Unregulated</v>
          </cell>
        </row>
        <row r="1291">
          <cell r="D1291" t="str">
            <v>SunEdison, Inc.</v>
          </cell>
          <cell r="E1291" t="str">
            <v>Solar</v>
          </cell>
          <cell r="G1291" t="str">
            <v>NA</v>
          </cell>
          <cell r="H1291" t="str">
            <v>Merchant Unregulated</v>
          </cell>
        </row>
        <row r="1292">
          <cell r="D1292" t="str">
            <v>Edison International</v>
          </cell>
          <cell r="E1292" t="str">
            <v>Gas</v>
          </cell>
          <cell r="G1292" t="str">
            <v>NA</v>
          </cell>
          <cell r="H1292" t="str">
            <v>Regulated</v>
          </cell>
        </row>
        <row r="1293">
          <cell r="D1293" t="str">
            <v>SunEdison, Inc.</v>
          </cell>
          <cell r="E1293" t="str">
            <v>Solar</v>
          </cell>
          <cell r="G1293" t="str">
            <v>NA</v>
          </cell>
          <cell r="H1293" t="str">
            <v>Merchant Unregulated</v>
          </cell>
        </row>
        <row r="1294">
          <cell r="D1294" t="str">
            <v>California State University, Chico</v>
          </cell>
          <cell r="E1294" t="str">
            <v>Solar</v>
          </cell>
          <cell r="G1294" t="str">
            <v>NA</v>
          </cell>
          <cell r="H1294" t="str">
            <v>Merchant Unregulated</v>
          </cell>
        </row>
        <row r="1295">
          <cell r="D1295" t="str">
            <v>NRG Energy, Inc.</v>
          </cell>
          <cell r="E1295" t="str">
            <v>Solar</v>
          </cell>
          <cell r="G1295">
            <v>4506</v>
          </cell>
          <cell r="H1295" t="str">
            <v>Merchant Unregulated</v>
          </cell>
        </row>
        <row r="1296">
          <cell r="D1296" t="str">
            <v>NRG Energy, Inc.</v>
          </cell>
          <cell r="E1296" t="str">
            <v>Solar</v>
          </cell>
          <cell r="G1296">
            <v>4320</v>
          </cell>
          <cell r="H1296" t="str">
            <v>Merchant Unregulated</v>
          </cell>
        </row>
        <row r="1297">
          <cell r="D1297" t="str">
            <v>PUD No 1 of Pend Oreille County</v>
          </cell>
          <cell r="E1297" t="str">
            <v>Water</v>
          </cell>
          <cell r="G1297" t="str">
            <v>NA</v>
          </cell>
          <cell r="H1297" t="str">
            <v>Regulated</v>
          </cell>
        </row>
        <row r="1298">
          <cell r="D1298" t="str">
            <v>Calpine Corporation</v>
          </cell>
          <cell r="E1298" t="str">
            <v>Geothermal</v>
          </cell>
          <cell r="G1298">
            <v>536435</v>
          </cell>
          <cell r="H1298" t="str">
            <v>Merchant Unregulated</v>
          </cell>
        </row>
        <row r="1299">
          <cell r="D1299" t="str">
            <v>CMS Energy Corporation</v>
          </cell>
          <cell r="E1299" t="str">
            <v>Water</v>
          </cell>
          <cell r="G1299">
            <v>12894</v>
          </cell>
          <cell r="H1299" t="str">
            <v>Regulated</v>
          </cell>
        </row>
        <row r="1300">
          <cell r="D1300" t="str">
            <v>NextEra Energy, Inc.</v>
          </cell>
          <cell r="E1300" t="str">
            <v>Wind</v>
          </cell>
          <cell r="G1300">
            <v>361799</v>
          </cell>
          <cell r="H1300" t="str">
            <v>Merchant Unregulated</v>
          </cell>
        </row>
        <row r="1301">
          <cell r="D1301" t="str">
            <v>Ameren Corporation</v>
          </cell>
          <cell r="E1301" t="str">
            <v>Nuclear</v>
          </cell>
          <cell r="G1301">
            <v>10718329</v>
          </cell>
          <cell r="H1301" t="str">
            <v>Regulated</v>
          </cell>
        </row>
        <row r="1302">
          <cell r="D1302" t="str">
            <v>Callaway Village of</v>
          </cell>
          <cell r="E1302" t="str">
            <v>Oil</v>
          </cell>
          <cell r="G1302" t="str">
            <v>NA</v>
          </cell>
          <cell r="H1302" t="str">
            <v>Regulated</v>
          </cell>
        </row>
        <row r="1303">
          <cell r="D1303" t="str">
            <v>Carlyle Group L.P.</v>
          </cell>
          <cell r="E1303" t="str">
            <v>Gas</v>
          </cell>
          <cell r="G1303" t="str">
            <v>NA</v>
          </cell>
          <cell r="H1303" t="str">
            <v>Merchant Unregulated</v>
          </cell>
        </row>
        <row r="1304">
          <cell r="D1304" t="str">
            <v>Calpine Corporation</v>
          </cell>
          <cell r="E1304" t="str">
            <v>Gas</v>
          </cell>
          <cell r="G1304">
            <v>282011</v>
          </cell>
          <cell r="H1304" t="str">
            <v>Merchant Unregulated</v>
          </cell>
        </row>
        <row r="1305">
          <cell r="D1305" t="str">
            <v>Meridian Energy Limited</v>
          </cell>
          <cell r="E1305" t="str">
            <v>Solar</v>
          </cell>
          <cell r="G1305" t="str">
            <v>NA</v>
          </cell>
          <cell r="H1305" t="str">
            <v>Merchant Unregulated</v>
          </cell>
        </row>
        <row r="1306">
          <cell r="D1306" t="str">
            <v>AT&amp;T Inc.</v>
          </cell>
          <cell r="E1306" t="str">
            <v>Biomass</v>
          </cell>
          <cell r="G1306" t="str">
            <v>NA</v>
          </cell>
          <cell r="H1306" t="str">
            <v>Merchant Unregulated</v>
          </cell>
        </row>
        <row r="1307">
          <cell r="D1307" t="str">
            <v>SunEdison, Inc.</v>
          </cell>
          <cell r="E1307" t="str">
            <v>Solar</v>
          </cell>
          <cell r="G1307" t="str">
            <v>NA</v>
          </cell>
          <cell r="H1307" t="str">
            <v>Merchant Unregulated</v>
          </cell>
        </row>
        <row r="1308">
          <cell r="D1308" t="str">
            <v>GDF Suez SA</v>
          </cell>
          <cell r="E1308" t="str">
            <v>Gas</v>
          </cell>
          <cell r="G1308">
            <v>52475</v>
          </cell>
          <cell r="H1308" t="str">
            <v>Merchant Unregulated</v>
          </cell>
        </row>
        <row r="1309">
          <cell r="D1309" t="str">
            <v>Air Products and Chemicals, Inc.</v>
          </cell>
          <cell r="E1309" t="str">
            <v>Gas</v>
          </cell>
          <cell r="G1309" t="str">
            <v>NA</v>
          </cell>
          <cell r="H1309" t="str">
            <v>Merchant Unregulated</v>
          </cell>
        </row>
        <row r="1310">
          <cell r="D1310" t="str">
            <v>Exelon Corporation</v>
          </cell>
          <cell r="E1310" t="str">
            <v>Nuclear</v>
          </cell>
          <cell r="G1310">
            <v>5685553</v>
          </cell>
          <cell r="H1310" t="str">
            <v>Merchant Unregulated</v>
          </cell>
        </row>
        <row r="1311">
          <cell r="D1311" t="str">
            <v>EDF Group</v>
          </cell>
          <cell r="E1311" t="str">
            <v>Nuclear</v>
          </cell>
          <cell r="G1311" t="str">
            <v>NA</v>
          </cell>
          <cell r="H1311" t="str">
            <v>Merchant Unregulated</v>
          </cell>
        </row>
        <row r="1312">
          <cell r="D1312" t="str">
            <v>EDF Group</v>
          </cell>
          <cell r="E1312" t="str">
            <v>Nuclear</v>
          </cell>
          <cell r="G1312">
            <v>6788275</v>
          </cell>
          <cell r="H1312" t="str">
            <v>Merchant Unregulated</v>
          </cell>
        </row>
        <row r="1313">
          <cell r="D1313" t="str">
            <v>East Bay Municipal Util Dist</v>
          </cell>
          <cell r="E1313" t="str">
            <v>Water</v>
          </cell>
          <cell r="G1313" t="str">
            <v>NA</v>
          </cell>
          <cell r="H1313" t="str">
            <v>Regulated</v>
          </cell>
        </row>
        <row r="1314">
          <cell r="D1314" t="str">
            <v>JPMorgan Chase &amp; Co.</v>
          </cell>
          <cell r="E1314" t="str">
            <v>Gas</v>
          </cell>
          <cell r="G1314" t="str">
            <v>NA</v>
          </cell>
          <cell r="H1314" t="str">
            <v>Merchant Unregulated</v>
          </cell>
        </row>
        <row r="1315">
          <cell r="D1315" t="str">
            <v>Manulife Financial Corporation</v>
          </cell>
          <cell r="E1315" t="str">
            <v>Gas</v>
          </cell>
          <cell r="G1315" t="str">
            <v>NA</v>
          </cell>
          <cell r="H1315" t="str">
            <v>Merchant Unregulated</v>
          </cell>
        </row>
        <row r="1316">
          <cell r="D1316" t="str">
            <v>Ontario Teachers' Pension Plan Board</v>
          </cell>
          <cell r="E1316" t="str">
            <v>Coal</v>
          </cell>
          <cell r="G1316" t="str">
            <v>NA</v>
          </cell>
          <cell r="H1316" t="str">
            <v>Merchant Unregulated</v>
          </cell>
        </row>
        <row r="1317">
          <cell r="D1317" t="str">
            <v>UBS AG</v>
          </cell>
          <cell r="E1317" t="str">
            <v>Coal</v>
          </cell>
          <cell r="G1317" t="str">
            <v>NA</v>
          </cell>
          <cell r="H1317" t="str">
            <v>Merchant Unregulated</v>
          </cell>
        </row>
        <row r="1318">
          <cell r="D1318" t="str">
            <v>Great River Energy</v>
          </cell>
          <cell r="E1318" t="str">
            <v>Gas</v>
          </cell>
          <cell r="G1318">
            <v>90169</v>
          </cell>
          <cell r="H1318" t="str">
            <v>Merchant Unregulated</v>
          </cell>
        </row>
        <row r="1319">
          <cell r="D1319" t="str">
            <v>Cambridge City of</v>
          </cell>
          <cell r="E1319" t="str">
            <v>Oil</v>
          </cell>
          <cell r="G1319" t="str">
            <v>NA</v>
          </cell>
          <cell r="H1319" t="str">
            <v>Regulated</v>
          </cell>
        </row>
        <row r="1320">
          <cell r="D1320" t="str">
            <v>Riverstone Holdings LLC</v>
          </cell>
          <cell r="E1320" t="str">
            <v>Gas</v>
          </cell>
          <cell r="G1320" t="str">
            <v>NA</v>
          </cell>
          <cell r="H1320" t="str">
            <v>Merchant Unregulated</v>
          </cell>
        </row>
        <row r="1321">
          <cell r="D1321" t="str">
            <v>PPL Corporation</v>
          </cell>
          <cell r="E1321" t="str">
            <v>Solar</v>
          </cell>
          <cell r="G1321" t="str">
            <v>NA</v>
          </cell>
          <cell r="H1321" t="str">
            <v>Merchant Unregulated</v>
          </cell>
        </row>
        <row r="1322">
          <cell r="D1322" t="str">
            <v>Waste Management, Inc.</v>
          </cell>
          <cell r="E1322" t="str">
            <v>Biomass</v>
          </cell>
          <cell r="G1322" t="str">
            <v>NA</v>
          </cell>
          <cell r="H1322" t="str">
            <v>Merchant Unregulated</v>
          </cell>
        </row>
        <row r="1323">
          <cell r="D1323" t="str">
            <v>Covanta Holding Corporation</v>
          </cell>
          <cell r="E1323" t="str">
            <v>Biomass</v>
          </cell>
          <cell r="G1323" t="str">
            <v>NA</v>
          </cell>
          <cell r="H1323" t="str">
            <v>Merchant Unregulated</v>
          </cell>
        </row>
        <row r="1324">
          <cell r="D1324" t="str">
            <v>ArcLight Capital Holdings, LLC</v>
          </cell>
          <cell r="E1324" t="str">
            <v>Wind</v>
          </cell>
          <cell r="G1324">
            <v>104560</v>
          </cell>
          <cell r="H1324" t="str">
            <v>Merchant Unregulated</v>
          </cell>
        </row>
        <row r="1325">
          <cell r="D1325" t="str">
            <v>Global Infrastructure Management, LLC</v>
          </cell>
          <cell r="E1325" t="str">
            <v>Wind</v>
          </cell>
          <cell r="G1325">
            <v>64085</v>
          </cell>
          <cell r="H1325" t="str">
            <v>Merchant Unregulated</v>
          </cell>
        </row>
        <row r="1326">
          <cell r="D1326" t="str">
            <v>Sacramento Municipal Utility District</v>
          </cell>
          <cell r="E1326" t="str">
            <v>Water</v>
          </cell>
          <cell r="G1326">
            <v>290612</v>
          </cell>
          <cell r="H1326" t="str">
            <v>Regulated</v>
          </cell>
        </row>
        <row r="1327">
          <cell r="D1327" t="str">
            <v>Massachusetts National Guard</v>
          </cell>
          <cell r="E1327" t="str">
            <v>Wind</v>
          </cell>
          <cell r="G1327" t="str">
            <v>NA</v>
          </cell>
          <cell r="H1327" t="str">
            <v>Merchant Unregulated</v>
          </cell>
        </row>
        <row r="1328">
          <cell r="D1328" t="str">
            <v>South Sutter Water District</v>
          </cell>
          <cell r="E1328" t="str">
            <v>Water</v>
          </cell>
          <cell r="G1328" t="str">
            <v>NA</v>
          </cell>
          <cell r="H1328" t="str">
            <v>Merchant Unregulated</v>
          </cell>
        </row>
        <row r="1329">
          <cell r="D1329" t="str">
            <v>BP plc</v>
          </cell>
          <cell r="E1329" t="str">
            <v>Wind</v>
          </cell>
          <cell r="G1329" t="str">
            <v>NA</v>
          </cell>
          <cell r="H1329" t="str">
            <v>Merchant Unregulated</v>
          </cell>
        </row>
        <row r="1330">
          <cell r="D1330" t="str">
            <v>Synergy Electric Company</v>
          </cell>
          <cell r="E1330" t="str">
            <v>Solar</v>
          </cell>
          <cell r="G1330" t="str">
            <v>NA</v>
          </cell>
          <cell r="H1330" t="str">
            <v>Merchant Unregulated</v>
          </cell>
        </row>
        <row r="1331">
          <cell r="D1331" t="str">
            <v>Idaho Wind Partners 1, LLC</v>
          </cell>
          <cell r="E1331" t="str">
            <v>Wind</v>
          </cell>
          <cell r="G1331" t="str">
            <v>NA</v>
          </cell>
          <cell r="H1331" t="str">
            <v>Merchant Unregulated</v>
          </cell>
        </row>
        <row r="1332">
          <cell r="D1332" t="str">
            <v>Nanosolar Incorporation</v>
          </cell>
          <cell r="E1332" t="str">
            <v>Solar</v>
          </cell>
          <cell r="G1332" t="str">
            <v>NA</v>
          </cell>
          <cell r="H1332" t="str">
            <v>Merchant Unregulated</v>
          </cell>
        </row>
        <row r="1333">
          <cell r="D1333" t="str">
            <v>Invenergy LLC</v>
          </cell>
          <cell r="E1333" t="str">
            <v>Wind</v>
          </cell>
          <cell r="G1333">
            <v>435884</v>
          </cell>
          <cell r="H1333" t="str">
            <v>Merchant Unregulated</v>
          </cell>
        </row>
        <row r="1334">
          <cell r="D1334" t="str">
            <v>SunEdison, Inc.</v>
          </cell>
          <cell r="E1334" t="str">
            <v>Solar</v>
          </cell>
          <cell r="G1334" t="str">
            <v>NA</v>
          </cell>
          <cell r="H1334" t="str">
            <v>Merchant Unregulated</v>
          </cell>
        </row>
        <row r="1335">
          <cell r="D1335" t="str">
            <v>Duke Energy Corporation</v>
          </cell>
          <cell r="E1335" t="str">
            <v>Wind</v>
          </cell>
          <cell r="G1335">
            <v>339071</v>
          </cell>
          <cell r="H1335" t="str">
            <v>Merchant Unregulated</v>
          </cell>
        </row>
        <row r="1336">
          <cell r="D1336" t="str">
            <v>Hawaiian Electric Industries, Inc.</v>
          </cell>
          <cell r="E1336" t="str">
            <v>Biomass</v>
          </cell>
          <cell r="G1336">
            <v>21613</v>
          </cell>
          <cell r="H1336" t="str">
            <v>Regulated</v>
          </cell>
        </row>
        <row r="1337">
          <cell r="D1337" t="str">
            <v>Sacramento Municipal Utility District</v>
          </cell>
          <cell r="E1337" t="str">
            <v>Gas</v>
          </cell>
          <cell r="G1337" t="str">
            <v>NA</v>
          </cell>
          <cell r="H1337" t="str">
            <v>Regulated</v>
          </cell>
        </row>
        <row r="1338">
          <cell r="D1338" t="str">
            <v>American Capital Energy, Inc</v>
          </cell>
          <cell r="E1338" t="str">
            <v>Solar</v>
          </cell>
          <cell r="G1338" t="str">
            <v>NA</v>
          </cell>
          <cell r="H1338" t="str">
            <v>Merchant Unregulated</v>
          </cell>
        </row>
        <row r="1339">
          <cell r="D1339" t="str">
            <v>Campbell Village of</v>
          </cell>
          <cell r="E1339" t="str">
            <v>Oil</v>
          </cell>
          <cell r="G1339" t="str">
            <v>NA</v>
          </cell>
          <cell r="H1339" t="str">
            <v>Regulated</v>
          </cell>
        </row>
        <row r="1340">
          <cell r="D1340" t="str">
            <v>International Paper Company</v>
          </cell>
          <cell r="E1340" t="str">
            <v>Biomass</v>
          </cell>
          <cell r="G1340" t="str">
            <v>NA</v>
          </cell>
          <cell r="H1340" t="str">
            <v>Merchant Unregulated</v>
          </cell>
        </row>
        <row r="1341">
          <cell r="D1341" t="str">
            <v>Devon Energy Corporation</v>
          </cell>
          <cell r="E1341" t="str">
            <v>Gas</v>
          </cell>
          <cell r="G1341" t="str">
            <v>NA</v>
          </cell>
          <cell r="H1341" t="str">
            <v>Merchant Unregulated</v>
          </cell>
        </row>
        <row r="1342">
          <cell r="D1342" t="str">
            <v>Northeast Utilities</v>
          </cell>
          <cell r="E1342" t="str">
            <v>Water</v>
          </cell>
          <cell r="G1342" t="str">
            <v>NA</v>
          </cell>
          <cell r="H1342" t="str">
            <v>Regulated</v>
          </cell>
        </row>
        <row r="1343">
          <cell r="D1343" t="str">
            <v>Nebraska Public Power District</v>
          </cell>
          <cell r="E1343" t="str">
            <v>Gas</v>
          </cell>
          <cell r="G1343">
            <v>37624</v>
          </cell>
          <cell r="H1343" t="str">
            <v>Regulated</v>
          </cell>
        </row>
        <row r="1344">
          <cell r="D1344" t="str">
            <v>Atlantic Power Corporation</v>
          </cell>
          <cell r="E1344" t="str">
            <v>Wind</v>
          </cell>
          <cell r="G1344">
            <v>137127</v>
          </cell>
          <cell r="H1344" t="str">
            <v>Merchant Unregulated</v>
          </cell>
        </row>
        <row r="1345">
          <cell r="D1345" t="str">
            <v>Greenlight Energy Resources, Inc.</v>
          </cell>
          <cell r="E1345" t="str">
            <v>Wind</v>
          </cell>
          <cell r="G1345">
            <v>1385</v>
          </cell>
          <cell r="H1345" t="str">
            <v>Merchant Unregulated</v>
          </cell>
        </row>
        <row r="1346">
          <cell r="D1346" t="str">
            <v>SCANA Corporation</v>
          </cell>
          <cell r="E1346" t="str">
            <v>Coal</v>
          </cell>
          <cell r="G1346">
            <v>1652185</v>
          </cell>
          <cell r="H1346" t="str">
            <v>Regulated</v>
          </cell>
        </row>
        <row r="1347">
          <cell r="D1347" t="str">
            <v>NRG Energy, Inc.</v>
          </cell>
          <cell r="E1347" t="str">
            <v>Oil</v>
          </cell>
          <cell r="G1347" t="str">
            <v>NA</v>
          </cell>
          <cell r="H1347" t="str">
            <v>Merchant Unregulated</v>
          </cell>
        </row>
        <row r="1348">
          <cell r="D1348" t="str">
            <v>Kissimmee Utility Authority</v>
          </cell>
          <cell r="E1348" t="str">
            <v>Gas</v>
          </cell>
          <cell r="G1348">
            <v>596411</v>
          </cell>
          <cell r="H1348" t="str">
            <v>Regulated</v>
          </cell>
        </row>
        <row r="1349">
          <cell r="D1349" t="str">
            <v>Florida Municipal Power Agency</v>
          </cell>
          <cell r="E1349" t="str">
            <v>Gas</v>
          </cell>
          <cell r="G1349">
            <v>1630663</v>
          </cell>
          <cell r="H1349" t="str">
            <v>Regulated</v>
          </cell>
        </row>
        <row r="1350">
          <cell r="D1350" t="str">
            <v>Kissimmee Utility Authority</v>
          </cell>
          <cell r="E1350" t="str">
            <v>Gas</v>
          </cell>
          <cell r="G1350" t="str">
            <v>NA</v>
          </cell>
          <cell r="H1350" t="str">
            <v>Regulated</v>
          </cell>
        </row>
        <row r="1351">
          <cell r="D1351" t="str">
            <v>Florida Municipal Power Agency</v>
          </cell>
          <cell r="E1351" t="str">
            <v>Gas</v>
          </cell>
          <cell r="G1351" t="str">
            <v>NA</v>
          </cell>
          <cell r="H1351" t="str">
            <v>Regulated</v>
          </cell>
        </row>
        <row r="1352">
          <cell r="D1352" t="str">
            <v>PPL Corporation</v>
          </cell>
          <cell r="E1352" t="str">
            <v>Coal</v>
          </cell>
          <cell r="G1352">
            <v>2666318</v>
          </cell>
          <cell r="H1352" t="str">
            <v>Regulated</v>
          </cell>
        </row>
        <row r="1353">
          <cell r="D1353" t="str">
            <v>PPL Corporation</v>
          </cell>
          <cell r="E1353" t="str">
            <v>Gas</v>
          </cell>
          <cell r="G1353">
            <v>296</v>
          </cell>
          <cell r="H1353" t="str">
            <v>Regulated</v>
          </cell>
        </row>
        <row r="1354">
          <cell r="D1354" t="str">
            <v>Enel S.p.A.</v>
          </cell>
          <cell r="E1354" t="str">
            <v>Wind</v>
          </cell>
          <cell r="G1354">
            <v>639023</v>
          </cell>
          <cell r="H1354" t="str">
            <v>Merchant Unregulated</v>
          </cell>
        </row>
        <row r="1355">
          <cell r="D1355" t="str">
            <v>Invenergy LLC</v>
          </cell>
          <cell r="E1355" t="str">
            <v>Gas</v>
          </cell>
          <cell r="G1355">
            <v>63006</v>
          </cell>
          <cell r="H1355" t="str">
            <v>Merchant Unregulated</v>
          </cell>
        </row>
        <row r="1356">
          <cell r="D1356" t="str">
            <v>Marubeni Corporation</v>
          </cell>
          <cell r="E1356" t="str">
            <v>Gas</v>
          </cell>
          <cell r="G1356">
            <v>60537</v>
          </cell>
          <cell r="H1356" t="str">
            <v>Merchant Unregulated</v>
          </cell>
        </row>
        <row r="1357">
          <cell r="D1357" t="str">
            <v>Rank Group Limited</v>
          </cell>
          <cell r="E1357" t="str">
            <v>Coal</v>
          </cell>
          <cell r="G1357" t="str">
            <v>NA</v>
          </cell>
          <cell r="H1357" t="str">
            <v>Merchant Unregulated</v>
          </cell>
        </row>
        <row r="1358">
          <cell r="D1358" t="str">
            <v>U.S. Bancorp</v>
          </cell>
          <cell r="E1358" t="str">
            <v>Solar</v>
          </cell>
          <cell r="G1358" t="str">
            <v>NA</v>
          </cell>
          <cell r="H1358" t="str">
            <v>Merchant Unregulated</v>
          </cell>
        </row>
        <row r="1359">
          <cell r="D1359" t="str">
            <v>Southern Sky Renewable Energy, LLC</v>
          </cell>
          <cell r="E1359" t="str">
            <v>Solar</v>
          </cell>
          <cell r="G1359" t="str">
            <v>NA</v>
          </cell>
          <cell r="H1359" t="str">
            <v>Merchant Unregulated</v>
          </cell>
        </row>
        <row r="1360">
          <cell r="D1360" t="str">
            <v>PG&amp;E Corporation</v>
          </cell>
          <cell r="E1360" t="str">
            <v>Solar</v>
          </cell>
          <cell r="G1360">
            <v>24235</v>
          </cell>
          <cell r="H1360" t="str">
            <v>Regulated</v>
          </cell>
        </row>
        <row r="1361">
          <cell r="D1361" t="str">
            <v>Guadalupe Blanco River Authority</v>
          </cell>
          <cell r="E1361" t="str">
            <v>Water</v>
          </cell>
          <cell r="G1361" t="str">
            <v>NA</v>
          </cell>
          <cell r="H1361" t="str">
            <v>Merchant Unregulated</v>
          </cell>
        </row>
        <row r="1362">
          <cell r="D1362" t="str">
            <v>United States Government</v>
          </cell>
          <cell r="E1362" t="str">
            <v>Water</v>
          </cell>
          <cell r="G1362">
            <v>323718</v>
          </cell>
          <cell r="H1362" t="str">
            <v>Merchant Unregulated</v>
          </cell>
        </row>
        <row r="1363">
          <cell r="D1363" t="str">
            <v>Anaheim City of</v>
          </cell>
          <cell r="E1363" t="str">
            <v>Gas</v>
          </cell>
          <cell r="G1363">
            <v>97232</v>
          </cell>
          <cell r="H1363" t="str">
            <v>Regulated</v>
          </cell>
        </row>
        <row r="1364">
          <cell r="D1364" t="str">
            <v>NextEra Energy, Inc.</v>
          </cell>
          <cell r="E1364" t="str">
            <v>Gas</v>
          </cell>
          <cell r="G1364" t="str">
            <v>NA</v>
          </cell>
          <cell r="H1364" t="str">
            <v>Regulated</v>
          </cell>
        </row>
        <row r="1365">
          <cell r="D1365" t="str">
            <v>NextEra Energy, Inc.</v>
          </cell>
          <cell r="E1365" t="str">
            <v>Oil</v>
          </cell>
          <cell r="G1365" t="str">
            <v>NA</v>
          </cell>
          <cell r="H1365" t="str">
            <v>Merchant Unregulated</v>
          </cell>
        </row>
        <row r="1366">
          <cell r="D1366" t="str">
            <v>Maxim Power Corporation</v>
          </cell>
          <cell r="E1366" t="str">
            <v>Gas</v>
          </cell>
          <cell r="G1366" t="str">
            <v>NA</v>
          </cell>
          <cell r="H1366" t="str">
            <v>Merchant Unregulated</v>
          </cell>
        </row>
        <row r="1367">
          <cell r="D1367" t="str">
            <v>State of Wisconsin</v>
          </cell>
          <cell r="E1367" t="str">
            <v>Oil</v>
          </cell>
          <cell r="G1367" t="str">
            <v>NA</v>
          </cell>
          <cell r="H1367" t="str">
            <v>Merchant Unregulated</v>
          </cell>
        </row>
        <row r="1368">
          <cell r="D1368" t="str">
            <v>NextEra Energy, Inc.</v>
          </cell>
          <cell r="E1368" t="str">
            <v>Wind</v>
          </cell>
          <cell r="G1368">
            <v>1826288</v>
          </cell>
          <cell r="H1368" t="str">
            <v>Merchant Unregulated</v>
          </cell>
        </row>
        <row r="1369">
          <cell r="D1369" t="str">
            <v>Infigen Energy Limited</v>
          </cell>
          <cell r="E1369" t="str">
            <v>Wind</v>
          </cell>
          <cell r="G1369">
            <v>320528</v>
          </cell>
          <cell r="H1369" t="str">
            <v>Merchant Unregulated</v>
          </cell>
        </row>
        <row r="1370">
          <cell r="D1370" t="str">
            <v>Berkshire Hathaway Inc.</v>
          </cell>
          <cell r="E1370" t="str">
            <v>Coal</v>
          </cell>
          <cell r="G1370">
            <v>1155942</v>
          </cell>
          <cell r="H1370" t="str">
            <v>Regulated</v>
          </cell>
        </row>
        <row r="1371">
          <cell r="D1371" t="str">
            <v>MidAmerican Energy Holdings Company</v>
          </cell>
          <cell r="E1371" t="str">
            <v>Coal</v>
          </cell>
          <cell r="G1371">
            <v>131298</v>
          </cell>
          <cell r="H1371" t="str">
            <v>Regulated</v>
          </cell>
        </row>
        <row r="1372">
          <cell r="D1372" t="str">
            <v>Energy Developments Limited</v>
          </cell>
          <cell r="E1372" t="str">
            <v>Biomass</v>
          </cell>
          <cell r="G1372" t="str">
            <v>NA</v>
          </cell>
          <cell r="H1372" t="str">
            <v>Merchant Unregulated</v>
          </cell>
        </row>
        <row r="1373">
          <cell r="D1373" t="str">
            <v>American Electric Power Company, Inc.</v>
          </cell>
          <cell r="E1373" t="str">
            <v>Coal</v>
          </cell>
          <cell r="G1373">
            <v>2375356</v>
          </cell>
          <cell r="H1373" t="str">
            <v>Regulated</v>
          </cell>
        </row>
        <row r="1374">
          <cell r="D1374" t="str">
            <v>Buckeye Power, Inc.</v>
          </cell>
          <cell r="E1374" t="str">
            <v>Coal</v>
          </cell>
          <cell r="G1374">
            <v>4996949</v>
          </cell>
          <cell r="H1374" t="str">
            <v>Regulated</v>
          </cell>
        </row>
        <row r="1375">
          <cell r="D1375" t="str">
            <v>General Electric Company</v>
          </cell>
          <cell r="E1375" t="str">
            <v>Gas</v>
          </cell>
          <cell r="G1375">
            <v>345707</v>
          </cell>
          <cell r="H1375" t="str">
            <v>Merchant Unregulated</v>
          </cell>
        </row>
        <row r="1376">
          <cell r="D1376" t="str">
            <v>Cargill, Inc.</v>
          </cell>
          <cell r="E1376" t="str">
            <v>Coal</v>
          </cell>
          <cell r="G1376" t="str">
            <v>NA</v>
          </cell>
          <cell r="H1376" t="str">
            <v>Merchant Unregulated</v>
          </cell>
        </row>
        <row r="1377">
          <cell r="D1377" t="str">
            <v>Cargill, Inc.</v>
          </cell>
          <cell r="E1377" t="str">
            <v>Coal</v>
          </cell>
          <cell r="G1377" t="str">
            <v>NA</v>
          </cell>
          <cell r="H1377" t="str">
            <v>Merchant Unregulated</v>
          </cell>
        </row>
        <row r="1378">
          <cell r="D1378" t="str">
            <v>PG&amp;E Corporation</v>
          </cell>
          <cell r="E1378" t="str">
            <v>Water</v>
          </cell>
          <cell r="G1378">
            <v>85757</v>
          </cell>
          <cell r="H1378" t="str">
            <v>Regulated</v>
          </cell>
        </row>
        <row r="1379">
          <cell r="D1379" t="str">
            <v>PG&amp;E Corporation</v>
          </cell>
          <cell r="E1379" t="str">
            <v>Water</v>
          </cell>
          <cell r="G1379">
            <v>354623</v>
          </cell>
          <cell r="H1379" t="str">
            <v>Regulated</v>
          </cell>
        </row>
        <row r="1380">
          <cell r="D1380" t="str">
            <v>Algonquin Power &amp; Utilities Corp.</v>
          </cell>
          <cell r="E1380" t="str">
            <v>Water</v>
          </cell>
          <cell r="G1380" t="str">
            <v>NA</v>
          </cell>
          <cell r="H1380" t="str">
            <v>Merchant Unregulated</v>
          </cell>
        </row>
        <row r="1381">
          <cell r="D1381" t="str">
            <v>Emera Incorporated</v>
          </cell>
          <cell r="E1381" t="str">
            <v>Water</v>
          </cell>
          <cell r="G1381" t="str">
            <v>NA</v>
          </cell>
          <cell r="H1381" t="str">
            <v>Merchant Unregulated</v>
          </cell>
        </row>
        <row r="1382">
          <cell r="D1382" t="str">
            <v>Algonquin Power &amp; Utilities Corp.</v>
          </cell>
          <cell r="E1382" t="str">
            <v>Oil</v>
          </cell>
          <cell r="G1382" t="str">
            <v>NA</v>
          </cell>
          <cell r="H1382" t="str">
            <v>Merchant Unregulated</v>
          </cell>
        </row>
        <row r="1383">
          <cell r="D1383" t="str">
            <v>Emera Incorporated</v>
          </cell>
          <cell r="E1383" t="str">
            <v>Oil</v>
          </cell>
          <cell r="G1383" t="str">
            <v>NA</v>
          </cell>
          <cell r="H1383" t="str">
            <v>Merchant Unregulated</v>
          </cell>
        </row>
        <row r="1384">
          <cell r="D1384" t="str">
            <v>Algonquin Power &amp; Utilities Corp.</v>
          </cell>
          <cell r="E1384" t="str">
            <v>Oil</v>
          </cell>
          <cell r="G1384" t="str">
            <v>NA</v>
          </cell>
          <cell r="H1384" t="str">
            <v>Merchant Unregulated</v>
          </cell>
        </row>
        <row r="1385">
          <cell r="D1385" t="str">
            <v>Emera Incorporated</v>
          </cell>
          <cell r="E1385" t="str">
            <v>Oil</v>
          </cell>
          <cell r="G1385" t="str">
            <v>NA</v>
          </cell>
          <cell r="H1385" t="str">
            <v>Merchant Unregulated</v>
          </cell>
        </row>
        <row r="1386">
          <cell r="D1386" t="str">
            <v>Carleton College</v>
          </cell>
          <cell r="E1386" t="str">
            <v>Wind</v>
          </cell>
          <cell r="G1386" t="str">
            <v>NA</v>
          </cell>
          <cell r="H1386" t="str">
            <v>Merchant Unregulated</v>
          </cell>
        </row>
        <row r="1387">
          <cell r="D1387" t="str">
            <v>Carleton College</v>
          </cell>
          <cell r="E1387" t="str">
            <v>Gas</v>
          </cell>
          <cell r="G1387" t="str">
            <v>NA</v>
          </cell>
          <cell r="H1387" t="str">
            <v>Merchant Unregulated</v>
          </cell>
        </row>
        <row r="1388">
          <cell r="D1388" t="str">
            <v>Carlisle Area School District</v>
          </cell>
          <cell r="E1388" t="str">
            <v>Solar</v>
          </cell>
          <cell r="G1388" t="str">
            <v>NA</v>
          </cell>
          <cell r="H1388" t="str">
            <v>Merchant Unregulated</v>
          </cell>
        </row>
        <row r="1389">
          <cell r="D1389" t="str">
            <v>Calpine Corporation</v>
          </cell>
          <cell r="E1389" t="str">
            <v>Gas</v>
          </cell>
          <cell r="G1389" t="str">
            <v>NA</v>
          </cell>
          <cell r="H1389" t="str">
            <v>Merchant Unregulated</v>
          </cell>
        </row>
        <row r="1390">
          <cell r="D1390" t="str">
            <v>Xcel Energy Inc.</v>
          </cell>
          <cell r="E1390" t="str">
            <v>Gas</v>
          </cell>
          <cell r="G1390">
            <v>837</v>
          </cell>
          <cell r="H1390" t="str">
            <v>Regulated</v>
          </cell>
        </row>
        <row r="1391">
          <cell r="D1391" t="str">
            <v>Carlyle City of</v>
          </cell>
          <cell r="E1391" t="str">
            <v>Oil</v>
          </cell>
          <cell r="G1391" t="str">
            <v>NA</v>
          </cell>
          <cell r="H1391" t="str">
            <v>Regulated</v>
          </cell>
        </row>
        <row r="1392">
          <cell r="D1392" t="str">
            <v>Eugene City of</v>
          </cell>
          <cell r="E1392" t="str">
            <v>Water</v>
          </cell>
          <cell r="G1392" t="str">
            <v>NA</v>
          </cell>
          <cell r="H1392" t="str">
            <v>Regulated</v>
          </cell>
        </row>
        <row r="1393">
          <cell r="D1393" t="str">
            <v>Carmi City of</v>
          </cell>
          <cell r="E1393" t="str">
            <v>Gas</v>
          </cell>
          <cell r="G1393" t="str">
            <v>NA</v>
          </cell>
          <cell r="H1393" t="str">
            <v>Regulated</v>
          </cell>
        </row>
        <row r="1394">
          <cell r="D1394" t="str">
            <v>Thumb Electric Cooperative</v>
          </cell>
          <cell r="E1394" t="str">
            <v>Oil</v>
          </cell>
          <cell r="G1394" t="str">
            <v>NA</v>
          </cell>
          <cell r="H1394" t="str">
            <v>Merchant Unregulated</v>
          </cell>
        </row>
        <row r="1395">
          <cell r="D1395" t="str">
            <v>Smithfield Packing Co</v>
          </cell>
          <cell r="E1395" t="str">
            <v>Oil</v>
          </cell>
          <cell r="G1395" t="str">
            <v>NA</v>
          </cell>
          <cell r="H1395" t="str">
            <v>Merchant Unregulated</v>
          </cell>
        </row>
        <row r="1396">
          <cell r="D1396" t="str">
            <v>Carolina Food Processors, Inc.</v>
          </cell>
          <cell r="E1396" t="str">
            <v>Oil</v>
          </cell>
          <cell r="G1396" t="str">
            <v>NA</v>
          </cell>
          <cell r="H1396" t="str">
            <v>Merchant Unregulated</v>
          </cell>
        </row>
        <row r="1397">
          <cell r="D1397" t="str">
            <v>Carolina Solar Energy LLC</v>
          </cell>
          <cell r="E1397" t="str">
            <v>Solar</v>
          </cell>
          <cell r="G1397" t="str">
            <v>NA</v>
          </cell>
          <cell r="H1397" t="str">
            <v>Merchant Unregulated</v>
          </cell>
        </row>
        <row r="1398">
          <cell r="D1398" t="str">
            <v>Entergy Corporation</v>
          </cell>
          <cell r="E1398" t="str">
            <v>Water</v>
          </cell>
          <cell r="G1398">
            <v>80907</v>
          </cell>
          <cell r="H1398" t="str">
            <v>Regulated</v>
          </cell>
        </row>
        <row r="1399">
          <cell r="D1399" t="str">
            <v>Brookfield Renewable Energy Partners L.P.</v>
          </cell>
          <cell r="E1399" t="str">
            <v>Gas</v>
          </cell>
          <cell r="G1399" t="str">
            <v>NA</v>
          </cell>
          <cell r="H1399" t="str">
            <v>Merchant Unregulated</v>
          </cell>
        </row>
        <row r="1400">
          <cell r="D1400" t="str">
            <v>Brookfield Asset Management Inc.</v>
          </cell>
          <cell r="E1400" t="str">
            <v>Gas</v>
          </cell>
          <cell r="G1400" t="str">
            <v>NA</v>
          </cell>
          <cell r="H1400" t="str">
            <v>Merchant Unregulated</v>
          </cell>
        </row>
        <row r="1401">
          <cell r="D1401" t="str">
            <v>EDF Group</v>
          </cell>
          <cell r="E1401" t="str">
            <v>Solar</v>
          </cell>
          <cell r="G1401" t="str">
            <v>NA</v>
          </cell>
          <cell r="H1401" t="str">
            <v>Merchant Unregulated</v>
          </cell>
        </row>
        <row r="1402">
          <cell r="D1402" t="str">
            <v>Berkshire Hathaway Inc.</v>
          </cell>
          <cell r="E1402" t="str">
            <v>Wind</v>
          </cell>
          <cell r="G1402">
            <v>487139</v>
          </cell>
          <cell r="H1402" t="str">
            <v>Regulated</v>
          </cell>
        </row>
        <row r="1403">
          <cell r="D1403" t="str">
            <v>MidAmerican Energy Holdings Company</v>
          </cell>
          <cell r="E1403" t="str">
            <v>Wind</v>
          </cell>
          <cell r="G1403">
            <v>55331</v>
          </cell>
          <cell r="H1403" t="str">
            <v>Regulated</v>
          </cell>
        </row>
        <row r="1404">
          <cell r="D1404" t="str">
            <v>Carroll's Food, Inc.</v>
          </cell>
          <cell r="E1404" t="str">
            <v>Oil</v>
          </cell>
          <cell r="G1404" t="str">
            <v>NA</v>
          </cell>
          <cell r="H1404" t="str">
            <v>Merchant Unregulated</v>
          </cell>
        </row>
        <row r="1405">
          <cell r="D1405" t="str">
            <v>Carrollton Board of Public Wks</v>
          </cell>
          <cell r="E1405" t="str">
            <v>Gas</v>
          </cell>
          <cell r="G1405" t="str">
            <v>NA</v>
          </cell>
          <cell r="H1405" t="str">
            <v>Regulated</v>
          </cell>
        </row>
        <row r="1406">
          <cell r="D1406" t="str">
            <v>Crestwood Energy, Inc.</v>
          </cell>
          <cell r="E1406" t="str">
            <v>Gas</v>
          </cell>
          <cell r="G1406" t="str">
            <v>NA</v>
          </cell>
          <cell r="H1406" t="str">
            <v>Merchant Unregulated</v>
          </cell>
        </row>
        <row r="1407">
          <cell r="D1407" t="str">
            <v>Crestwood Energy, Inc.</v>
          </cell>
          <cell r="E1407" t="str">
            <v>Gas</v>
          </cell>
          <cell r="G1407" t="str">
            <v>NA</v>
          </cell>
          <cell r="H1407" t="str">
            <v>Merchant Unregulated</v>
          </cell>
        </row>
        <row r="1408">
          <cell r="D1408" t="str">
            <v>Sacramento Municipal Utility District</v>
          </cell>
          <cell r="E1408" t="str">
            <v>Gas</v>
          </cell>
          <cell r="G1408" t="str">
            <v>NA</v>
          </cell>
          <cell r="H1408" t="str">
            <v>Regulated</v>
          </cell>
        </row>
        <row r="1409">
          <cell r="D1409" t="str">
            <v>Sacramento Municipal Utility District</v>
          </cell>
          <cell r="E1409" t="str">
            <v>Gas</v>
          </cell>
          <cell r="G1409" t="str">
            <v>NA</v>
          </cell>
          <cell r="H1409" t="str">
            <v>Regulated</v>
          </cell>
        </row>
        <row r="1410">
          <cell r="D1410" t="str">
            <v>Ricky P. Carstensen</v>
          </cell>
          <cell r="E1410" t="str">
            <v>Wind</v>
          </cell>
          <cell r="G1410" t="str">
            <v>NA</v>
          </cell>
          <cell r="H1410" t="str">
            <v>Merchant Unregulated</v>
          </cell>
        </row>
        <row r="1411">
          <cell r="D1411" t="str">
            <v>Edison International</v>
          </cell>
          <cell r="E1411" t="str">
            <v>Wind</v>
          </cell>
          <cell r="G1411" t="str">
            <v>NA</v>
          </cell>
          <cell r="H1411" t="str">
            <v>Merchant Unregulated</v>
          </cell>
        </row>
        <row r="1412">
          <cell r="D1412" t="str">
            <v>Caterpillar, Inc.</v>
          </cell>
          <cell r="E1412" t="str">
            <v>Gas</v>
          </cell>
          <cell r="G1412" t="str">
            <v>NA</v>
          </cell>
          <cell r="H1412" t="str">
            <v>Merchant Unregulated</v>
          </cell>
        </row>
        <row r="1413">
          <cell r="D1413" t="str">
            <v>United States Government</v>
          </cell>
          <cell r="E1413" t="str">
            <v>Water</v>
          </cell>
          <cell r="G1413">
            <v>486696</v>
          </cell>
          <cell r="H1413" t="str">
            <v>Merchant Unregulated</v>
          </cell>
        </row>
        <row r="1414">
          <cell r="D1414" t="str">
            <v>United States Government</v>
          </cell>
          <cell r="E1414" t="str">
            <v>Water</v>
          </cell>
          <cell r="G1414">
            <v>-3411</v>
          </cell>
          <cell r="H1414" t="str">
            <v>Merchant Unregulated</v>
          </cell>
        </row>
        <row r="1415">
          <cell r="D1415" t="str">
            <v>Carthage City of</v>
          </cell>
          <cell r="E1415" t="str">
            <v>Gas</v>
          </cell>
          <cell r="G1415" t="str">
            <v>NA</v>
          </cell>
          <cell r="H1415" t="str">
            <v>Regulated</v>
          </cell>
        </row>
        <row r="1416">
          <cell r="D1416" t="str">
            <v>Iberdrola, S.A.</v>
          </cell>
          <cell r="E1416" t="str">
            <v>Gas</v>
          </cell>
          <cell r="G1416" t="str">
            <v>NA</v>
          </cell>
          <cell r="H1416" t="str">
            <v>Merchant Unregulated</v>
          </cell>
        </row>
        <row r="1417">
          <cell r="D1417" t="str">
            <v>Gaz Métro Limited Partnership</v>
          </cell>
          <cell r="E1417" t="str">
            <v>Water</v>
          </cell>
          <cell r="G1417" t="str">
            <v>NA</v>
          </cell>
          <cell r="H1417" t="str">
            <v>Regulated</v>
          </cell>
        </row>
        <row r="1418">
          <cell r="D1418" t="str">
            <v>Calpine Corporation</v>
          </cell>
          <cell r="E1418" t="str">
            <v>Gas</v>
          </cell>
          <cell r="G1418">
            <v>2899630</v>
          </cell>
          <cell r="H1418" t="str">
            <v>Merchant Unregulated</v>
          </cell>
        </row>
        <row r="1419">
          <cell r="D1419" t="str">
            <v>SAS Institute Inc.</v>
          </cell>
          <cell r="E1419" t="str">
            <v>Solar</v>
          </cell>
          <cell r="G1419" t="str">
            <v>NA</v>
          </cell>
          <cell r="H1419" t="str">
            <v>Merchant Unregulated</v>
          </cell>
        </row>
        <row r="1420">
          <cell r="D1420" t="str">
            <v>FLS Energy Inc.</v>
          </cell>
          <cell r="E1420" t="str">
            <v>Solar</v>
          </cell>
          <cell r="G1420" t="str">
            <v>NA</v>
          </cell>
          <cell r="H1420" t="str">
            <v>Merchant Unregulated</v>
          </cell>
        </row>
        <row r="1421">
          <cell r="D1421" t="str">
            <v>IDACORP, Inc.</v>
          </cell>
          <cell r="E1421" t="str">
            <v>Water</v>
          </cell>
          <cell r="G1421">
            <v>52931</v>
          </cell>
          <cell r="H1421" t="str">
            <v>Regulated</v>
          </cell>
        </row>
        <row r="1422">
          <cell r="D1422" t="str">
            <v>Rochester Public Utilities</v>
          </cell>
          <cell r="E1422" t="str">
            <v>Gas</v>
          </cell>
          <cell r="G1422" t="str">
            <v>NA</v>
          </cell>
          <cell r="H1422" t="str">
            <v>Regulated</v>
          </cell>
        </row>
        <row r="1423">
          <cell r="D1423" t="str">
            <v>EIF Management, LLC</v>
          </cell>
          <cell r="E1423" t="str">
            <v>Water</v>
          </cell>
          <cell r="G1423" t="str">
            <v>NA</v>
          </cell>
          <cell r="H1423" t="str">
            <v>Merchant Unregulated</v>
          </cell>
        </row>
        <row r="1424">
          <cell r="D1424" t="str">
            <v>Cascade Village of</v>
          </cell>
          <cell r="E1424" t="str">
            <v>Wind</v>
          </cell>
          <cell r="G1424" t="str">
            <v>NA</v>
          </cell>
          <cell r="H1424" t="str">
            <v>Merchant Unregulated</v>
          </cell>
        </row>
        <row r="1425">
          <cell r="D1425" t="str">
            <v>Cascade Municipal Utilities</v>
          </cell>
          <cell r="E1425" t="str">
            <v>Oil</v>
          </cell>
          <cell r="G1425" t="str">
            <v>NA</v>
          </cell>
          <cell r="H1425" t="str">
            <v>Regulated</v>
          </cell>
        </row>
        <row r="1426">
          <cell r="D1426" t="str">
            <v>Casey City of</v>
          </cell>
          <cell r="E1426" t="str">
            <v>Oil</v>
          </cell>
          <cell r="G1426" t="str">
            <v>NA</v>
          </cell>
          <cell r="H1426" t="str">
            <v>Regulated</v>
          </cell>
        </row>
        <row r="1427">
          <cell r="D1427" t="str">
            <v>Cashton Village of</v>
          </cell>
          <cell r="E1427" t="str">
            <v>Oil</v>
          </cell>
          <cell r="G1427" t="str">
            <v>NA</v>
          </cell>
          <cell r="H1427" t="str">
            <v>Regulated</v>
          </cell>
        </row>
        <row r="1428">
          <cell r="D1428" t="str">
            <v>Cooperative Regions of Organic Producer Pool</v>
          </cell>
          <cell r="E1428" t="str">
            <v>Wind</v>
          </cell>
          <cell r="G1428" t="str">
            <v>NA</v>
          </cell>
          <cell r="H1428" t="str">
            <v>Merchant Unregulated</v>
          </cell>
        </row>
        <row r="1429">
          <cell r="D1429" t="str">
            <v>Gundersen Lutheran Health System, Inc.</v>
          </cell>
          <cell r="E1429" t="str">
            <v>Wind</v>
          </cell>
          <cell r="G1429" t="str">
            <v>NA</v>
          </cell>
          <cell r="H1429" t="str">
            <v>Merchant Unregulated</v>
          </cell>
        </row>
        <row r="1430">
          <cell r="D1430" t="str">
            <v>Chevron Corporation</v>
          </cell>
          <cell r="E1430" t="str">
            <v>Wind</v>
          </cell>
          <cell r="G1430" t="str">
            <v>NA</v>
          </cell>
          <cell r="H1430" t="str">
            <v>Merchant Unregulated</v>
          </cell>
        </row>
        <row r="1431">
          <cell r="D1431" t="str">
            <v>Omaha Public Power District</v>
          </cell>
          <cell r="E1431" t="str">
            <v>Gas</v>
          </cell>
          <cell r="G1431">
            <v>111821</v>
          </cell>
          <cell r="H1431" t="str">
            <v>Regulated</v>
          </cell>
        </row>
        <row r="1432">
          <cell r="D1432" t="str">
            <v>Iberdrola, S.A.</v>
          </cell>
          <cell r="E1432" t="str">
            <v>Wind</v>
          </cell>
          <cell r="G1432" t="str">
            <v>NA</v>
          </cell>
          <cell r="H1432" t="str">
            <v>Merchant Unregulated</v>
          </cell>
        </row>
        <row r="1433">
          <cell r="D1433" t="str">
            <v>Exelon Corporation</v>
          </cell>
          <cell r="E1433" t="str">
            <v>Wind</v>
          </cell>
          <cell r="G1433" t="str">
            <v>NA</v>
          </cell>
          <cell r="H1433" t="str">
            <v>Merchant Unregulated</v>
          </cell>
        </row>
        <row r="1434">
          <cell r="D1434" t="str">
            <v>Exelon Corporation</v>
          </cell>
          <cell r="E1434" t="str">
            <v>Wind</v>
          </cell>
          <cell r="G1434" t="str">
            <v>NA</v>
          </cell>
          <cell r="H1434" t="str">
            <v>Merchant Unregulated</v>
          </cell>
        </row>
        <row r="1435">
          <cell r="D1435" t="str">
            <v>Los Angeles Department of Water and Power</v>
          </cell>
          <cell r="E1435" t="str">
            <v>Water</v>
          </cell>
          <cell r="G1435">
            <v>565430</v>
          </cell>
          <cell r="H1435" t="str">
            <v>Regulated</v>
          </cell>
        </row>
        <row r="1436">
          <cell r="D1436" t="str">
            <v>Los Angeles Department of Water and Power</v>
          </cell>
          <cell r="E1436" t="str">
            <v>Water</v>
          </cell>
          <cell r="G1436" t="str">
            <v>NA</v>
          </cell>
          <cell r="H1436" t="str">
            <v>Regulated</v>
          </cell>
        </row>
        <row r="1437">
          <cell r="D1437" t="str">
            <v>Strata Solar LLC</v>
          </cell>
          <cell r="E1437" t="str">
            <v>Solar</v>
          </cell>
          <cell r="G1437" t="str">
            <v>NA</v>
          </cell>
          <cell r="H1437" t="str">
            <v>Merchant Unregulated</v>
          </cell>
        </row>
        <row r="1438">
          <cell r="D1438" t="str">
            <v>Alliant Energy Corporation</v>
          </cell>
          <cell r="E1438" t="str">
            <v>Water</v>
          </cell>
          <cell r="G1438">
            <v>35377</v>
          </cell>
          <cell r="H1438" t="str">
            <v>Regulated</v>
          </cell>
        </row>
        <row r="1439">
          <cell r="D1439" t="str">
            <v>Integrys Energy Group, Inc.</v>
          </cell>
          <cell r="E1439" t="str">
            <v>Water</v>
          </cell>
          <cell r="G1439">
            <v>35377</v>
          </cell>
          <cell r="H1439" t="str">
            <v>Regulated</v>
          </cell>
        </row>
        <row r="1440">
          <cell r="D1440" t="str">
            <v>Castle Rock Vineyards</v>
          </cell>
          <cell r="E1440" t="str">
            <v>Solar</v>
          </cell>
          <cell r="G1440" t="str">
            <v>NA</v>
          </cell>
          <cell r="H1440" t="str">
            <v>Merchant Unregulated</v>
          </cell>
        </row>
        <row r="1441">
          <cell r="D1441" t="str">
            <v>Wayzata Investment Partners LLC</v>
          </cell>
          <cell r="E1441" t="str">
            <v>Gas</v>
          </cell>
          <cell r="G1441" t="str">
            <v>NA</v>
          </cell>
          <cell r="H1441" t="str">
            <v>Merchant Unregulated</v>
          </cell>
        </row>
        <row r="1442">
          <cell r="D1442" t="str">
            <v>Citigroup Inc.</v>
          </cell>
          <cell r="E1442" t="str">
            <v>Solar</v>
          </cell>
          <cell r="G1442" t="str">
            <v>NA</v>
          </cell>
          <cell r="H1442" t="str">
            <v>Merchant Unregulated</v>
          </cell>
        </row>
        <row r="1443">
          <cell r="D1443" t="str">
            <v>Mitsubishi UFJ Financial Group, Inc.</v>
          </cell>
          <cell r="E1443" t="str">
            <v>Solar</v>
          </cell>
          <cell r="G1443" t="str">
            <v>NA</v>
          </cell>
          <cell r="H1443" t="str">
            <v>Merchant Unregulated</v>
          </cell>
        </row>
        <row r="1444">
          <cell r="D1444" t="str">
            <v>MetLife, Inc.</v>
          </cell>
          <cell r="E1444" t="str">
            <v>Solar</v>
          </cell>
          <cell r="G1444" t="str">
            <v>NA</v>
          </cell>
          <cell r="H1444" t="str">
            <v>Merchant Unregulated</v>
          </cell>
        </row>
        <row r="1445">
          <cell r="D1445" t="str">
            <v>General Electric Company</v>
          </cell>
          <cell r="E1445" t="str">
            <v>Solar</v>
          </cell>
          <cell r="G1445" t="str">
            <v>NA</v>
          </cell>
          <cell r="H1445" t="str">
            <v>Merchant Unregulated</v>
          </cell>
        </row>
        <row r="1446">
          <cell r="D1446" t="str">
            <v>EDF Group</v>
          </cell>
          <cell r="E1446" t="str">
            <v>Solar</v>
          </cell>
          <cell r="G1446" t="str">
            <v>NA</v>
          </cell>
          <cell r="H1446" t="str">
            <v>Merchant Unregulated</v>
          </cell>
        </row>
        <row r="1447">
          <cell r="D1447" t="str">
            <v>Renegy Holdings, Inc.</v>
          </cell>
          <cell r="E1447" t="str">
            <v>Oil</v>
          </cell>
          <cell r="G1447" t="str">
            <v>NA</v>
          </cell>
          <cell r="H1447" t="str">
            <v>Merchant Unregulated</v>
          </cell>
        </row>
        <row r="1448">
          <cell r="D1448" t="str">
            <v>Renegy Holdings, Inc.</v>
          </cell>
          <cell r="E1448" t="str">
            <v>Oil</v>
          </cell>
          <cell r="G1448" t="str">
            <v>NA</v>
          </cell>
          <cell r="H1448" t="str">
            <v>Merchant Unregulated</v>
          </cell>
        </row>
        <row r="1449">
          <cell r="D1449" t="str">
            <v>Brookfield Renewable Energy Partners L.P.</v>
          </cell>
          <cell r="E1449" t="str">
            <v>Water</v>
          </cell>
          <cell r="G1449" t="str">
            <v>NA</v>
          </cell>
          <cell r="H1449" t="str">
            <v>Merchant Unregulated</v>
          </cell>
        </row>
        <row r="1450">
          <cell r="D1450" t="str">
            <v>Brookfield Asset Management Inc.</v>
          </cell>
          <cell r="E1450" t="str">
            <v>Water</v>
          </cell>
          <cell r="G1450" t="str">
            <v>NA</v>
          </cell>
          <cell r="H1450" t="str">
            <v>Merchant Unregulated</v>
          </cell>
        </row>
        <row r="1451">
          <cell r="D1451" t="str">
            <v>Renewable World Energies, LLC</v>
          </cell>
          <cell r="E1451" t="str">
            <v>Water</v>
          </cell>
          <cell r="G1451" t="str">
            <v>NA</v>
          </cell>
          <cell r="H1451" t="str">
            <v>Merchant Unregulated</v>
          </cell>
        </row>
        <row r="1452">
          <cell r="D1452" t="str">
            <v>NextEra Energy, Inc.</v>
          </cell>
          <cell r="E1452" t="str">
            <v>Water</v>
          </cell>
          <cell r="G1452" t="str">
            <v>NA</v>
          </cell>
          <cell r="H1452" t="str">
            <v>Merchant Unregulated</v>
          </cell>
        </row>
        <row r="1453">
          <cell r="D1453" t="str">
            <v>North Carolina Electric Membership Corporation</v>
          </cell>
          <cell r="E1453" t="str">
            <v>Nuclear</v>
          </cell>
          <cell r="G1453">
            <v>5484291</v>
          </cell>
          <cell r="H1453" t="str">
            <v>Regulated</v>
          </cell>
        </row>
        <row r="1454">
          <cell r="D1454" t="str">
            <v>Duke Energy Corporation</v>
          </cell>
          <cell r="E1454" t="str">
            <v>Nuclear</v>
          </cell>
          <cell r="G1454">
            <v>3430359</v>
          </cell>
          <cell r="H1454" t="str">
            <v>Regulated</v>
          </cell>
        </row>
        <row r="1455">
          <cell r="D1455" t="str">
            <v>Piedmont Municipal Power Agency</v>
          </cell>
          <cell r="E1455" t="str">
            <v>Nuclear</v>
          </cell>
          <cell r="G1455">
            <v>2228663</v>
          </cell>
          <cell r="H1455" t="str">
            <v>Regulated</v>
          </cell>
        </row>
        <row r="1456">
          <cell r="D1456" t="str">
            <v>North Carolina Municipal Power Agency Number 1</v>
          </cell>
          <cell r="E1456" t="str">
            <v>Nuclear</v>
          </cell>
          <cell r="G1456">
            <v>6685988</v>
          </cell>
          <cell r="H1456" t="str">
            <v>Regulated</v>
          </cell>
        </row>
        <row r="1457">
          <cell r="D1457" t="str">
            <v>Morganton City of</v>
          </cell>
          <cell r="E1457" t="str">
            <v>Oil</v>
          </cell>
          <cell r="G1457" t="str">
            <v>NA</v>
          </cell>
          <cell r="H1457" t="str">
            <v>Regulated</v>
          </cell>
        </row>
        <row r="1458">
          <cell r="D1458" t="str">
            <v>Weber Basin Water Conservation Dist</v>
          </cell>
          <cell r="E1458" t="str">
            <v>Water</v>
          </cell>
          <cell r="G1458" t="str">
            <v>NA</v>
          </cell>
          <cell r="H1458" t="str">
            <v>Merchant Unregulated</v>
          </cell>
        </row>
        <row r="1459">
          <cell r="D1459" t="str">
            <v>Gaz Métro Limited Partnership</v>
          </cell>
          <cell r="E1459" t="str">
            <v>Water</v>
          </cell>
          <cell r="G1459" t="str">
            <v>NA</v>
          </cell>
          <cell r="H1459" t="str">
            <v>Regulated</v>
          </cell>
        </row>
        <row r="1460">
          <cell r="D1460" t="str">
            <v>Duke Energy Corporation</v>
          </cell>
          <cell r="E1460" t="str">
            <v>Coal</v>
          </cell>
          <cell r="G1460">
            <v>4741894</v>
          </cell>
          <cell r="H1460" t="str">
            <v>Regulated</v>
          </cell>
        </row>
        <row r="1461">
          <cell r="D1461" t="str">
            <v>Duke Energy Corporation</v>
          </cell>
          <cell r="E1461" t="str">
            <v>Gas</v>
          </cell>
          <cell r="G1461">
            <v>29904</v>
          </cell>
          <cell r="H1461" t="str">
            <v>Regulated</v>
          </cell>
        </row>
        <row r="1462">
          <cell r="D1462" t="str">
            <v>Duke Energy Corporation</v>
          </cell>
          <cell r="E1462" t="str">
            <v>Oil</v>
          </cell>
          <cell r="G1462">
            <v>256</v>
          </cell>
          <cell r="H1462" t="str">
            <v>Regulated</v>
          </cell>
        </row>
        <row r="1463">
          <cell r="D1463" t="str">
            <v>Upstate New York Power Producers Inc.</v>
          </cell>
          <cell r="E1463" t="str">
            <v>Coal</v>
          </cell>
          <cell r="G1463">
            <v>323422</v>
          </cell>
          <cell r="H1463" t="str">
            <v>Merchant Unregulated</v>
          </cell>
        </row>
        <row r="1464">
          <cell r="D1464" t="str">
            <v>Television City Cogen LP</v>
          </cell>
          <cell r="E1464" t="str">
            <v>Gas</v>
          </cell>
          <cell r="G1464" t="str">
            <v>NA</v>
          </cell>
          <cell r="H1464" t="str">
            <v>Merchant Unregulated</v>
          </cell>
        </row>
        <row r="1465">
          <cell r="D1465" t="str">
            <v>Los Angeles Department of Water and Power</v>
          </cell>
          <cell r="E1465" t="str">
            <v>Solar</v>
          </cell>
          <cell r="G1465" t="str">
            <v>NA</v>
          </cell>
          <cell r="H1465" t="str">
            <v>Regulated</v>
          </cell>
        </row>
        <row r="1466">
          <cell r="D1466" t="str">
            <v>Central Contra Coasta Sanitary District</v>
          </cell>
          <cell r="E1466" t="str">
            <v>Gas</v>
          </cell>
          <cell r="G1466" t="str">
            <v>NA</v>
          </cell>
          <cell r="H1466" t="str">
            <v>Merchant Unregulated</v>
          </cell>
        </row>
        <row r="1467">
          <cell r="D1467" t="str">
            <v>Klamath Irrigation District</v>
          </cell>
          <cell r="E1467" t="str">
            <v>Water</v>
          </cell>
          <cell r="G1467" t="str">
            <v>NA</v>
          </cell>
          <cell r="H1467" t="str">
            <v>Merchant Unregulated</v>
          </cell>
        </row>
        <row r="1468">
          <cell r="D1468" t="str">
            <v>Berkshire Hathaway Inc.</v>
          </cell>
          <cell r="E1468" t="str">
            <v>Geothermal</v>
          </cell>
          <cell r="G1468" t="str">
            <v>NA</v>
          </cell>
          <cell r="H1468" t="str">
            <v>Merchant Unregulated</v>
          </cell>
        </row>
        <row r="1469">
          <cell r="D1469" t="str">
            <v>MidAmerican Energy Holdings Company</v>
          </cell>
          <cell r="E1469" t="str">
            <v>Geothermal</v>
          </cell>
          <cell r="G1469" t="str">
            <v>NA</v>
          </cell>
          <cell r="H1469" t="str">
            <v>Merchant Unregulated</v>
          </cell>
        </row>
        <row r="1470">
          <cell r="D1470" t="str">
            <v>TransAlta Corporation</v>
          </cell>
          <cell r="E1470" t="str">
            <v>Geothermal</v>
          </cell>
          <cell r="G1470" t="str">
            <v>NA</v>
          </cell>
          <cell r="H1470" t="str">
            <v>Merchant Unregulated</v>
          </cell>
        </row>
        <row r="1471">
          <cell r="D1471" t="str">
            <v>Entergy Corporation</v>
          </cell>
          <cell r="E1471" t="str">
            <v>Gas</v>
          </cell>
          <cell r="G1471">
            <v>2581</v>
          </cell>
          <cell r="H1471" t="str">
            <v>Regulated</v>
          </cell>
        </row>
        <row r="1472">
          <cell r="D1472" t="str">
            <v>Entergy Corporation</v>
          </cell>
          <cell r="E1472" t="str">
            <v>Oil</v>
          </cell>
          <cell r="G1472">
            <v>8</v>
          </cell>
          <cell r="H1472" t="str">
            <v>Regulated</v>
          </cell>
        </row>
        <row r="1473">
          <cell r="D1473" t="str">
            <v>Consolidated Edison, Inc.</v>
          </cell>
          <cell r="E1473" t="str">
            <v>Solar</v>
          </cell>
          <cell r="G1473" t="str">
            <v>NA</v>
          </cell>
          <cell r="H1473" t="str">
            <v>Merchant Unregulated</v>
          </cell>
        </row>
        <row r="1474">
          <cell r="D1474" t="str">
            <v>Calpine Corporation</v>
          </cell>
          <cell r="E1474" t="str">
            <v>Oil</v>
          </cell>
          <cell r="G1474" t="str">
            <v>NA</v>
          </cell>
          <cell r="H1474" t="str">
            <v>Merchant Unregulated</v>
          </cell>
        </row>
        <row r="1475">
          <cell r="D1475" t="str">
            <v>Carlyle Group L.P.</v>
          </cell>
          <cell r="E1475" t="str">
            <v>Coal</v>
          </cell>
          <cell r="G1475" t="str">
            <v>NA</v>
          </cell>
          <cell r="H1475" t="str">
            <v>Merchant Unregulated</v>
          </cell>
        </row>
        <row r="1476">
          <cell r="D1476" t="str">
            <v>NRG Energy, Inc.</v>
          </cell>
          <cell r="E1476" t="str">
            <v>Gas</v>
          </cell>
          <cell r="G1476">
            <v>1234483</v>
          </cell>
          <cell r="H1476" t="str">
            <v>Merchant Unregulated</v>
          </cell>
        </row>
        <row r="1477">
          <cell r="D1477" t="str">
            <v>Cascade Investment LLC</v>
          </cell>
          <cell r="E1477" t="str">
            <v>Gas</v>
          </cell>
          <cell r="G1477">
            <v>864324</v>
          </cell>
          <cell r="H1477" t="str">
            <v>Merchant Unregulated</v>
          </cell>
        </row>
        <row r="1478">
          <cell r="D1478" t="str">
            <v>NRG Energy, Inc.</v>
          </cell>
          <cell r="E1478" t="str">
            <v>Gas</v>
          </cell>
          <cell r="G1478">
            <v>865359</v>
          </cell>
          <cell r="H1478" t="str">
            <v>Merchant Unregulated</v>
          </cell>
        </row>
        <row r="1479">
          <cell r="D1479" t="str">
            <v>Duke Energy Corporation</v>
          </cell>
          <cell r="E1479" t="str">
            <v>Water</v>
          </cell>
          <cell r="G1479">
            <v>17699</v>
          </cell>
          <cell r="H1479" t="str">
            <v>Regulated</v>
          </cell>
        </row>
        <row r="1480">
          <cell r="D1480" t="str">
            <v>Duke Energy Corporation</v>
          </cell>
          <cell r="E1480" t="str">
            <v>Water</v>
          </cell>
          <cell r="G1480">
            <v>93606</v>
          </cell>
          <cell r="H1480" t="str">
            <v>Regulated</v>
          </cell>
        </row>
        <row r="1481">
          <cell r="D1481" t="str">
            <v>Sempra Energy</v>
          </cell>
          <cell r="E1481" t="str">
            <v>Wind</v>
          </cell>
          <cell r="G1481">
            <v>400566</v>
          </cell>
          <cell r="H1481" t="str">
            <v>Merchant Unregulated</v>
          </cell>
        </row>
        <row r="1482">
          <cell r="D1482" t="str">
            <v>BP plc</v>
          </cell>
          <cell r="E1482" t="str">
            <v>Wind</v>
          </cell>
          <cell r="G1482">
            <v>400566</v>
          </cell>
          <cell r="H1482" t="str">
            <v>Merchant Unregulated</v>
          </cell>
        </row>
        <row r="1483">
          <cell r="D1483" t="str">
            <v>BP plc</v>
          </cell>
          <cell r="E1483" t="str">
            <v>Wind</v>
          </cell>
          <cell r="G1483">
            <v>278847</v>
          </cell>
          <cell r="H1483" t="str">
            <v>Merchant Unregulated</v>
          </cell>
        </row>
        <row r="1484">
          <cell r="D1484" t="str">
            <v>Infigen Energy Limited</v>
          </cell>
          <cell r="E1484" t="str">
            <v>Wind</v>
          </cell>
          <cell r="G1484">
            <v>558527</v>
          </cell>
          <cell r="H1484" t="str">
            <v>Merchant Unregulated</v>
          </cell>
        </row>
        <row r="1485">
          <cell r="D1485" t="str">
            <v>Xcel Energy Inc.</v>
          </cell>
          <cell r="E1485" t="str">
            <v>Water</v>
          </cell>
          <cell r="G1485">
            <v>26278</v>
          </cell>
          <cell r="H1485" t="str">
            <v>Regulated</v>
          </cell>
        </row>
        <row r="1486">
          <cell r="D1486" t="str">
            <v>Cedar Falls Utilities</v>
          </cell>
          <cell r="E1486" t="str">
            <v>Gas</v>
          </cell>
          <cell r="G1486" t="str">
            <v>NA</v>
          </cell>
          <cell r="H1486" t="str">
            <v>Regulated</v>
          </cell>
        </row>
        <row r="1487">
          <cell r="D1487" t="str">
            <v>Seattle City Light</v>
          </cell>
          <cell r="E1487" t="str">
            <v>Water</v>
          </cell>
          <cell r="G1487" t="str">
            <v>NA</v>
          </cell>
          <cell r="H1487" t="str">
            <v>Regulated</v>
          </cell>
        </row>
        <row r="1488">
          <cell r="D1488" t="str">
            <v>First Reserve Management, L.P.</v>
          </cell>
          <cell r="E1488" t="str">
            <v>Biomass</v>
          </cell>
          <cell r="G1488" t="str">
            <v>NA</v>
          </cell>
          <cell r="H1488" t="str">
            <v>Merchant Unregulated</v>
          </cell>
        </row>
        <row r="1489">
          <cell r="D1489" t="str">
            <v>MDU Resources Group, Inc.</v>
          </cell>
          <cell r="E1489" t="str">
            <v>Wind</v>
          </cell>
          <cell r="G1489">
            <v>62727</v>
          </cell>
          <cell r="H1489" t="str">
            <v>Regulated</v>
          </cell>
        </row>
        <row r="1490">
          <cell r="D1490" t="str">
            <v>Enbridge Inc.</v>
          </cell>
          <cell r="E1490" t="str">
            <v>Wind</v>
          </cell>
          <cell r="G1490">
            <v>867312</v>
          </cell>
          <cell r="H1490" t="str">
            <v>Merchant Unregulated</v>
          </cell>
        </row>
        <row r="1491">
          <cell r="D1491" t="str">
            <v>Archer-Daniels-Midland Company</v>
          </cell>
          <cell r="E1491" t="str">
            <v>Coal</v>
          </cell>
          <cell r="G1491">
            <v>983248</v>
          </cell>
          <cell r="H1491" t="str">
            <v>Merchant Unregulated</v>
          </cell>
        </row>
        <row r="1492">
          <cell r="D1492" t="str">
            <v>Alliant Energy Corporation</v>
          </cell>
          <cell r="E1492" t="str">
            <v>Wind</v>
          </cell>
          <cell r="G1492">
            <v>188161</v>
          </cell>
          <cell r="H1492" t="str">
            <v>Regulated</v>
          </cell>
        </row>
        <row r="1493">
          <cell r="D1493" t="str">
            <v>Koch Industries, Inc.</v>
          </cell>
          <cell r="E1493" t="str">
            <v>Biomass</v>
          </cell>
          <cell r="G1493">
            <v>550055</v>
          </cell>
          <cell r="H1493" t="str">
            <v>Merchant Unregulated</v>
          </cell>
        </row>
        <row r="1494">
          <cell r="D1494" t="str">
            <v>Cedarville University</v>
          </cell>
          <cell r="E1494" t="str">
            <v>Solar</v>
          </cell>
          <cell r="G1494" t="str">
            <v>NA</v>
          </cell>
          <cell r="H1494" t="str">
            <v>Merchant Unregulated</v>
          </cell>
        </row>
        <row r="1495">
          <cell r="D1495" t="str">
            <v>Edison International</v>
          </cell>
          <cell r="E1495" t="str">
            <v>Wind</v>
          </cell>
          <cell r="G1495">
            <v>530448</v>
          </cell>
          <cell r="H1495" t="str">
            <v>Merchant Unregulated</v>
          </cell>
        </row>
        <row r="1496">
          <cell r="D1496" t="str">
            <v>Celanese Engineering Resin, Inc.</v>
          </cell>
          <cell r="E1496" t="str">
            <v>Gas</v>
          </cell>
          <cell r="G1496" t="str">
            <v>NA</v>
          </cell>
          <cell r="H1496" t="str">
            <v>Merchant Unregulated</v>
          </cell>
        </row>
        <row r="1497">
          <cell r="D1497" t="str">
            <v>Duke Energy Corporation</v>
          </cell>
          <cell r="E1497" t="str">
            <v>Coal</v>
          </cell>
          <cell r="G1497" t="str">
            <v>NA</v>
          </cell>
          <cell r="H1497" t="str">
            <v>Merchant Unregulated</v>
          </cell>
        </row>
        <row r="1498">
          <cell r="D1498" t="str">
            <v>New Energy Capital Corp.</v>
          </cell>
          <cell r="E1498" t="str">
            <v>Solar</v>
          </cell>
          <cell r="G1498" t="str">
            <v>NA</v>
          </cell>
          <cell r="H1498" t="str">
            <v>Merchant Unregulated</v>
          </cell>
        </row>
        <row r="1499">
          <cell r="D1499" t="str">
            <v>SolarVision, LLC</v>
          </cell>
          <cell r="E1499" t="str">
            <v>Solar</v>
          </cell>
          <cell r="G1499" t="str">
            <v>NA</v>
          </cell>
          <cell r="H1499" t="str">
            <v>Merchant Unregulated</v>
          </cell>
        </row>
        <row r="1500">
          <cell r="D1500" t="str">
            <v>Foundation Windpower, LLC</v>
          </cell>
          <cell r="E1500" t="str">
            <v>Wind</v>
          </cell>
          <cell r="G1500" t="str">
            <v>NA</v>
          </cell>
          <cell r="H1500" t="str">
            <v>Merchant Unregulated</v>
          </cell>
        </row>
        <row r="1501">
          <cell r="D1501" t="str">
            <v>Metlakatla Power &amp; Light</v>
          </cell>
          <cell r="E1501" t="str">
            <v>Oil</v>
          </cell>
          <cell r="G1501" t="str">
            <v>NA</v>
          </cell>
          <cell r="H1501" t="str">
            <v>Merchant Unregulated</v>
          </cell>
        </row>
        <row r="1502">
          <cell r="D1502" t="str">
            <v>Moorhead Public Service</v>
          </cell>
          <cell r="E1502" t="str">
            <v>Oil</v>
          </cell>
          <cell r="G1502" t="str">
            <v>NA</v>
          </cell>
          <cell r="H1502" t="str">
            <v>Merchant Unregulated</v>
          </cell>
        </row>
        <row r="1503">
          <cell r="D1503" t="str">
            <v>OGE Energy Corp.</v>
          </cell>
          <cell r="E1503" t="str">
            <v>Wind</v>
          </cell>
          <cell r="G1503">
            <v>349694</v>
          </cell>
          <cell r="H1503" t="str">
            <v>Regulated</v>
          </cell>
        </row>
        <row r="1504">
          <cell r="D1504" t="str">
            <v>Center City of</v>
          </cell>
          <cell r="E1504" t="str">
            <v>Oil</v>
          </cell>
          <cell r="G1504" t="str">
            <v>NA</v>
          </cell>
          <cell r="H1504" t="str">
            <v>Regulated</v>
          </cell>
        </row>
        <row r="1505">
          <cell r="D1505" t="str">
            <v>Parowan City Corporation</v>
          </cell>
          <cell r="E1505" t="str">
            <v>Water</v>
          </cell>
          <cell r="G1505" t="str">
            <v>NA</v>
          </cell>
          <cell r="H1505" t="str">
            <v>Regulated</v>
          </cell>
        </row>
        <row r="1506">
          <cell r="D1506" t="str">
            <v>Hollingworth &amp; Vose Co</v>
          </cell>
          <cell r="E1506" t="str">
            <v>Water</v>
          </cell>
          <cell r="G1506" t="str">
            <v>NA</v>
          </cell>
          <cell r="H1506" t="str">
            <v>Merchant Unregulated</v>
          </cell>
        </row>
        <row r="1507">
          <cell r="D1507" t="str">
            <v>United States Government</v>
          </cell>
          <cell r="E1507" t="str">
            <v>Water</v>
          </cell>
          <cell r="G1507">
            <v>244685</v>
          </cell>
          <cell r="H1507" t="str">
            <v>Merchant Unregulated</v>
          </cell>
        </row>
        <row r="1508">
          <cell r="D1508" t="str">
            <v>Gaz Métro Limited Partnership</v>
          </cell>
          <cell r="E1508" t="str">
            <v>Water</v>
          </cell>
          <cell r="G1508" t="str">
            <v>NA</v>
          </cell>
          <cell r="H1508" t="str">
            <v>Regulated</v>
          </cell>
        </row>
        <row r="1509">
          <cell r="D1509" t="str">
            <v>Edison International</v>
          </cell>
          <cell r="E1509" t="str">
            <v>Gas</v>
          </cell>
          <cell r="G1509">
            <v>24959</v>
          </cell>
          <cell r="H1509" t="str">
            <v>Regulated</v>
          </cell>
        </row>
        <row r="1510">
          <cell r="D1510" t="str">
            <v>PG&amp;E Corporation</v>
          </cell>
          <cell r="E1510" t="str">
            <v>Water</v>
          </cell>
          <cell r="G1510">
            <v>-1291</v>
          </cell>
          <cell r="H1510" t="str">
            <v>Regulated</v>
          </cell>
        </row>
        <row r="1511">
          <cell r="D1511" t="str">
            <v>Alliant Energy Corporation</v>
          </cell>
          <cell r="E1511" t="str">
            <v>Oil</v>
          </cell>
          <cell r="G1511">
            <v>2394</v>
          </cell>
          <cell r="H1511" t="str">
            <v>Regulated</v>
          </cell>
        </row>
        <row r="1512">
          <cell r="D1512" t="str">
            <v>Alliant Energy Corporation</v>
          </cell>
          <cell r="E1512" t="str">
            <v>Oil</v>
          </cell>
          <cell r="G1512">
            <v>-207</v>
          </cell>
          <cell r="H1512" t="str">
            <v>Regulated</v>
          </cell>
        </row>
        <row r="1513">
          <cell r="D1513" t="str">
            <v>Miami Dade Water &amp; Sewer Authority</v>
          </cell>
          <cell r="E1513" t="str">
            <v>Biomass</v>
          </cell>
          <cell r="G1513" t="str">
            <v>NA</v>
          </cell>
          <cell r="H1513" t="str">
            <v>Merchant Unregulated</v>
          </cell>
        </row>
        <row r="1514">
          <cell r="D1514" t="str">
            <v>Public Service Enterprise Group Incorporated</v>
          </cell>
          <cell r="E1514" t="str">
            <v>Solar</v>
          </cell>
          <cell r="G1514" t="str">
            <v>NA</v>
          </cell>
          <cell r="H1514" t="str">
            <v>Regulated</v>
          </cell>
        </row>
        <row r="1515">
          <cell r="D1515" t="str">
            <v>Reedy Creek Improvement District</v>
          </cell>
          <cell r="E1515" t="str">
            <v>Gas</v>
          </cell>
          <cell r="G1515" t="str">
            <v>NA</v>
          </cell>
          <cell r="H1515" t="str">
            <v>Regulated</v>
          </cell>
        </row>
        <row r="1516">
          <cell r="D1516" t="str">
            <v>Sonoma County Dept of Transportation</v>
          </cell>
          <cell r="E1516" t="str">
            <v>Biomass</v>
          </cell>
          <cell r="G1516" t="str">
            <v>NA</v>
          </cell>
          <cell r="H1516" t="str">
            <v>Merchant Unregulated</v>
          </cell>
        </row>
        <row r="1517">
          <cell r="D1517" t="str">
            <v>Sonoma County Dept of Transportation</v>
          </cell>
          <cell r="E1517" t="str">
            <v>Biomass</v>
          </cell>
          <cell r="G1517" t="str">
            <v>NA</v>
          </cell>
          <cell r="H1517" t="str">
            <v>Merchant Unregulated</v>
          </cell>
        </row>
        <row r="1518">
          <cell r="D1518" t="str">
            <v>Central Michigan University</v>
          </cell>
          <cell r="E1518" t="str">
            <v>Gas</v>
          </cell>
          <cell r="G1518" t="str">
            <v>NA</v>
          </cell>
          <cell r="H1518" t="str">
            <v>Merchant Unregulated</v>
          </cell>
        </row>
        <row r="1519">
          <cell r="D1519" t="str">
            <v>Central Michigan University</v>
          </cell>
          <cell r="E1519" t="str">
            <v>Biomass</v>
          </cell>
          <cell r="G1519" t="str">
            <v>NA</v>
          </cell>
          <cell r="H1519" t="str">
            <v>Merchant Unregulated</v>
          </cell>
        </row>
        <row r="1520">
          <cell r="D1520" t="str">
            <v>Quasar Energy Group</v>
          </cell>
          <cell r="E1520" t="str">
            <v>Biomass</v>
          </cell>
          <cell r="G1520" t="str">
            <v>NA</v>
          </cell>
          <cell r="H1520" t="str">
            <v>Merchant Unregulated</v>
          </cell>
        </row>
        <row r="1521">
          <cell r="D1521" t="str">
            <v>Westar Energy, Inc.</v>
          </cell>
          <cell r="E1521" t="str">
            <v>Wind</v>
          </cell>
          <cell r="G1521">
            <v>294322</v>
          </cell>
          <cell r="H1521" t="str">
            <v>Regulated</v>
          </cell>
        </row>
        <row r="1522">
          <cell r="D1522" t="str">
            <v>State of Rhode Island</v>
          </cell>
          <cell r="E1522" t="str">
            <v>Oil</v>
          </cell>
          <cell r="G1522" t="str">
            <v>NA</v>
          </cell>
          <cell r="H1522" t="str">
            <v>Merchant Unregulated</v>
          </cell>
        </row>
        <row r="1523">
          <cell r="D1523" t="str">
            <v>State of Rhode Island</v>
          </cell>
          <cell r="E1523" t="str">
            <v>Oil</v>
          </cell>
          <cell r="G1523" t="str">
            <v>NA</v>
          </cell>
          <cell r="H1523" t="str">
            <v>Merchant Unregulated</v>
          </cell>
        </row>
        <row r="1524">
          <cell r="D1524" t="str">
            <v>ConocoPhillips Company</v>
          </cell>
          <cell r="E1524" t="str">
            <v>Gas</v>
          </cell>
          <cell r="G1524" t="str">
            <v>NA</v>
          </cell>
          <cell r="H1524" t="str">
            <v>Merchant Unregulated</v>
          </cell>
        </row>
        <row r="1525">
          <cell r="D1525" t="str">
            <v>ConocoPhillips Company</v>
          </cell>
          <cell r="E1525" t="str">
            <v>Gas</v>
          </cell>
          <cell r="G1525" t="str">
            <v>NA</v>
          </cell>
          <cell r="H1525" t="str">
            <v>Merchant Unregulated</v>
          </cell>
        </row>
        <row r="1526">
          <cell r="D1526" t="str">
            <v>Central Soya Co., Inc.</v>
          </cell>
          <cell r="E1526" t="str">
            <v>Coal</v>
          </cell>
          <cell r="G1526" t="str">
            <v>NA</v>
          </cell>
          <cell r="H1526" t="str">
            <v>Merchant Unregulated</v>
          </cell>
        </row>
        <row r="1527">
          <cell r="D1527" t="str">
            <v>County of Orange</v>
          </cell>
          <cell r="E1527" t="str">
            <v>Gas</v>
          </cell>
          <cell r="G1527" t="str">
            <v>NA</v>
          </cell>
          <cell r="H1527" t="str">
            <v>Merchant Unregulated</v>
          </cell>
        </row>
        <row r="1528">
          <cell r="D1528" t="str">
            <v>University of Cincinnati</v>
          </cell>
          <cell r="E1528" t="str">
            <v>Gas</v>
          </cell>
          <cell r="G1528" t="str">
            <v>NA</v>
          </cell>
          <cell r="H1528" t="str">
            <v>Merchant Unregulated</v>
          </cell>
        </row>
        <row r="1529">
          <cell r="D1529" t="str">
            <v>University of Cincinnati</v>
          </cell>
          <cell r="E1529" t="str">
            <v>Oil</v>
          </cell>
          <cell r="G1529" t="str">
            <v>NA</v>
          </cell>
          <cell r="H1529" t="str">
            <v>Merchant Unregulated</v>
          </cell>
        </row>
        <row r="1530">
          <cell r="D1530" t="str">
            <v>TransAlta Corporation</v>
          </cell>
          <cell r="E1530" t="str">
            <v>Coal</v>
          </cell>
          <cell r="G1530">
            <v>3735730</v>
          </cell>
          <cell r="H1530" t="str">
            <v>Merchant Unregulated</v>
          </cell>
        </row>
        <row r="1531">
          <cell r="D1531" t="str">
            <v>TransAlta Corporation</v>
          </cell>
          <cell r="E1531" t="str">
            <v>Gas</v>
          </cell>
          <cell r="G1531">
            <v>0</v>
          </cell>
          <cell r="H1531" t="str">
            <v>Merchant Unregulated</v>
          </cell>
        </row>
        <row r="1532">
          <cell r="D1532" t="str">
            <v>Alliance Power, Inc.</v>
          </cell>
          <cell r="E1532" t="str">
            <v>Gas</v>
          </cell>
          <cell r="G1532" t="str">
            <v>NA</v>
          </cell>
          <cell r="H1532" t="str">
            <v>Merchant Unregulated</v>
          </cell>
        </row>
        <row r="1533">
          <cell r="D1533" t="str">
            <v>Berkshire Hathaway Inc.</v>
          </cell>
          <cell r="E1533" t="str">
            <v>Wind</v>
          </cell>
          <cell r="G1533">
            <v>511531</v>
          </cell>
          <cell r="H1533" t="str">
            <v>Regulated</v>
          </cell>
        </row>
        <row r="1534">
          <cell r="D1534" t="str">
            <v>MidAmerican Energy Holdings Company</v>
          </cell>
          <cell r="E1534" t="str">
            <v>Wind</v>
          </cell>
          <cell r="G1534">
            <v>58103</v>
          </cell>
          <cell r="H1534" t="str">
            <v>Regulated</v>
          </cell>
        </row>
        <row r="1535">
          <cell r="D1535" t="str">
            <v>American Electric Power Company, Inc.</v>
          </cell>
          <cell r="E1535" t="str">
            <v>Gas</v>
          </cell>
          <cell r="G1535">
            <v>32687</v>
          </cell>
          <cell r="H1535" t="str">
            <v>Regulated</v>
          </cell>
        </row>
        <row r="1536">
          <cell r="D1536" t="str">
            <v>SunEdison, Inc.</v>
          </cell>
          <cell r="E1536" t="str">
            <v>Solar</v>
          </cell>
          <cell r="G1536" t="str">
            <v>NA</v>
          </cell>
          <cell r="H1536" t="str">
            <v>Merchant Unregulated</v>
          </cell>
        </row>
        <row r="1537">
          <cell r="D1537" t="str">
            <v>NextEra Energy, Inc.</v>
          </cell>
          <cell r="E1537" t="str">
            <v>Wind</v>
          </cell>
          <cell r="G1537" t="str">
            <v>NA</v>
          </cell>
          <cell r="H1537" t="str">
            <v>Merchant Unregulated</v>
          </cell>
        </row>
        <row r="1538">
          <cell r="D1538" t="str">
            <v>Certified Steel Company</v>
          </cell>
          <cell r="E1538" t="str">
            <v>Solar</v>
          </cell>
          <cell r="G1538" t="str">
            <v>NA</v>
          </cell>
          <cell r="H1538" t="str">
            <v>Merchant Unregulated</v>
          </cell>
        </row>
        <row r="1539">
          <cell r="D1539" t="str">
            <v>Formosa Plastics Corporation, USA</v>
          </cell>
          <cell r="E1539" t="str">
            <v>Coal</v>
          </cell>
          <cell r="G1539">
            <v>1252182</v>
          </cell>
          <cell r="H1539" t="str">
            <v>Merchant Unregulated</v>
          </cell>
        </row>
        <row r="1540">
          <cell r="D1540" t="str">
            <v>CF Industries Inc</v>
          </cell>
          <cell r="E1540" t="str">
            <v>Other Nonrenewable</v>
          </cell>
          <cell r="G1540" t="str">
            <v>NA</v>
          </cell>
          <cell r="H1540" t="str">
            <v>Merchant Unregulated</v>
          </cell>
        </row>
        <row r="1541">
          <cell r="D1541" t="str">
            <v>CG Windfarm LLC</v>
          </cell>
          <cell r="E1541" t="str">
            <v>Wind</v>
          </cell>
          <cell r="G1541" t="str">
            <v>NA</v>
          </cell>
          <cell r="H1541" t="str">
            <v>Merchant Unregulated</v>
          </cell>
        </row>
        <row r="1542">
          <cell r="D1542" t="str">
            <v>Edison International</v>
          </cell>
          <cell r="E1542" t="str">
            <v>Wind</v>
          </cell>
          <cell r="G1542" t="str">
            <v>NA</v>
          </cell>
          <cell r="H1542" t="str">
            <v>Merchant Unregulated</v>
          </cell>
        </row>
        <row r="1543">
          <cell r="D1543" t="str">
            <v>Auburn Energy</v>
          </cell>
          <cell r="E1543" t="str">
            <v>Biomass</v>
          </cell>
          <cell r="G1543" t="str">
            <v>NA</v>
          </cell>
          <cell r="H1543" t="str">
            <v>Merchant Unregulated</v>
          </cell>
        </row>
        <row r="1544">
          <cell r="D1544" t="str">
            <v>Winooski One Partnership</v>
          </cell>
          <cell r="E1544" t="str">
            <v>Water</v>
          </cell>
          <cell r="G1544" t="str">
            <v>NA</v>
          </cell>
          <cell r="H1544" t="str">
            <v>Merchant Unregulated</v>
          </cell>
        </row>
        <row r="1545">
          <cell r="D1545" t="str">
            <v>GDF Suez SA</v>
          </cell>
          <cell r="E1545" t="str">
            <v>Water</v>
          </cell>
          <cell r="G1545" t="str">
            <v>NA</v>
          </cell>
          <cell r="H1545" t="str">
            <v>Merchant Unregulated</v>
          </cell>
        </row>
        <row r="1546">
          <cell r="D1546" t="str">
            <v>Waste Management, Inc.</v>
          </cell>
          <cell r="E1546" t="str">
            <v>Biomass</v>
          </cell>
          <cell r="G1546" t="str">
            <v>NA</v>
          </cell>
          <cell r="H1546" t="str">
            <v>Merchant Unregulated</v>
          </cell>
        </row>
        <row r="1547">
          <cell r="D1547" t="str">
            <v>Juniper Generation, L.L.C.</v>
          </cell>
          <cell r="E1547" t="str">
            <v>Gas</v>
          </cell>
          <cell r="G1547" t="str">
            <v>NA</v>
          </cell>
          <cell r="H1547" t="str">
            <v>Merchant Unregulated</v>
          </cell>
        </row>
        <row r="1548">
          <cell r="D1548" t="str">
            <v>Wisconsin Energy Corporation</v>
          </cell>
          <cell r="E1548" t="str">
            <v>Water</v>
          </cell>
          <cell r="G1548">
            <v>19881</v>
          </cell>
          <cell r="H1548" t="str">
            <v>Regulated</v>
          </cell>
        </row>
        <row r="1549">
          <cell r="D1549" t="str">
            <v>NRG Energy, Inc.</v>
          </cell>
          <cell r="E1549" t="str">
            <v>Coal</v>
          </cell>
          <cell r="G1549" t="str">
            <v>NA</v>
          </cell>
          <cell r="H1549" t="str">
            <v>Merchant Unregulated</v>
          </cell>
        </row>
        <row r="1550">
          <cell r="D1550" t="str">
            <v>NRG Energy, Inc.</v>
          </cell>
          <cell r="E1550" t="str">
            <v>Oil</v>
          </cell>
          <cell r="G1550" t="str">
            <v>NA</v>
          </cell>
          <cell r="H1550" t="str">
            <v>Merchant Unregulated</v>
          </cell>
        </row>
        <row r="1551">
          <cell r="D1551" t="str">
            <v>NRG Energy, Inc.</v>
          </cell>
          <cell r="E1551" t="str">
            <v>Oil</v>
          </cell>
          <cell r="G1551" t="str">
            <v>NA</v>
          </cell>
          <cell r="H1551" t="str">
            <v>Merchant Unregulated</v>
          </cell>
        </row>
        <row r="1552">
          <cell r="D1552" t="str">
            <v>Exxon Mobil Corporation</v>
          </cell>
          <cell r="E1552" t="str">
            <v>Other Nonrenewable</v>
          </cell>
          <cell r="G1552" t="str">
            <v>NA</v>
          </cell>
          <cell r="H1552" t="str">
            <v>Merchant Unregulated</v>
          </cell>
        </row>
        <row r="1553">
          <cell r="D1553" t="str">
            <v>Basin Electric Power Cooperative</v>
          </cell>
          <cell r="E1553" t="str">
            <v>Wind</v>
          </cell>
          <cell r="G1553" t="str">
            <v>NA</v>
          </cell>
          <cell r="H1553" t="str">
            <v>Merchant Unregulated</v>
          </cell>
        </row>
        <row r="1554">
          <cell r="D1554" t="str">
            <v>EIF Management, LLC</v>
          </cell>
          <cell r="E1554" t="str">
            <v>Coal</v>
          </cell>
          <cell r="G1554">
            <v>74474</v>
          </cell>
          <cell r="H1554" t="str">
            <v>Merchant Unregulated</v>
          </cell>
        </row>
        <row r="1555">
          <cell r="D1555" t="str">
            <v>EIF Management, LLC</v>
          </cell>
          <cell r="E1555" t="str">
            <v>Coal</v>
          </cell>
          <cell r="G1555">
            <v>297902</v>
          </cell>
          <cell r="H1555" t="str">
            <v>Merchant Unregulated</v>
          </cell>
        </row>
        <row r="1556">
          <cell r="D1556" t="str">
            <v>Atlantic Power Corporation</v>
          </cell>
          <cell r="E1556" t="str">
            <v>Coal</v>
          </cell>
          <cell r="G1556">
            <v>248251</v>
          </cell>
          <cell r="H1556" t="str">
            <v>Merchant Unregulated</v>
          </cell>
        </row>
        <row r="1557">
          <cell r="D1557" t="str">
            <v>Chambersburg Borough of</v>
          </cell>
          <cell r="E1557" t="str">
            <v>Gas</v>
          </cell>
          <cell r="G1557" t="str">
            <v>NA</v>
          </cell>
          <cell r="H1557" t="str">
            <v>Regulated</v>
          </cell>
        </row>
        <row r="1558">
          <cell r="D1558" t="str">
            <v>FirstEnergy Corp.</v>
          </cell>
          <cell r="E1558" t="str">
            <v>Gas</v>
          </cell>
          <cell r="G1558" t="str">
            <v>NA</v>
          </cell>
          <cell r="H1558" t="str">
            <v>Merchant Unregulated</v>
          </cell>
        </row>
        <row r="1559">
          <cell r="D1559" t="str">
            <v>Central Electric Power Cooperative - MO</v>
          </cell>
          <cell r="E1559" t="str">
            <v>Coal</v>
          </cell>
          <cell r="G1559" t="str">
            <v>NA</v>
          </cell>
          <cell r="H1559" t="str">
            <v>Merchant Unregulated</v>
          </cell>
        </row>
        <row r="1560">
          <cell r="D1560" t="str">
            <v>Great River Energy</v>
          </cell>
          <cell r="E1560" t="str">
            <v>Wind</v>
          </cell>
          <cell r="G1560" t="str">
            <v>NA</v>
          </cell>
          <cell r="H1560" t="str">
            <v>Merchant Unregulated</v>
          </cell>
        </row>
        <row r="1561">
          <cell r="D1561" t="str">
            <v>E.ON SE</v>
          </cell>
          <cell r="E1561" t="str">
            <v>Wind</v>
          </cell>
          <cell r="G1561">
            <v>413620</v>
          </cell>
          <cell r="H1561" t="str">
            <v>Merchant Unregulated</v>
          </cell>
        </row>
        <row r="1562">
          <cell r="D1562" t="str">
            <v>EDF Group</v>
          </cell>
          <cell r="E1562" t="str">
            <v>Wind</v>
          </cell>
          <cell r="G1562">
            <v>267681</v>
          </cell>
          <cell r="H1562" t="str">
            <v>Merchant Unregulated</v>
          </cell>
        </row>
        <row r="1563">
          <cell r="D1563" t="str">
            <v>United States Government</v>
          </cell>
          <cell r="E1563" t="str">
            <v>Water</v>
          </cell>
          <cell r="G1563" t="str">
            <v>NA</v>
          </cell>
          <cell r="H1563" t="str">
            <v>Merchant Unregulated</v>
          </cell>
        </row>
        <row r="1564">
          <cell r="D1564" t="str">
            <v>ArcLight Capital Partners LLC</v>
          </cell>
          <cell r="E1564" t="str">
            <v>Wind</v>
          </cell>
          <cell r="G1564" t="str">
            <v>NA</v>
          </cell>
          <cell r="H1564" t="str">
            <v>Merchant Unregulated</v>
          </cell>
        </row>
        <row r="1565">
          <cell r="D1565" t="str">
            <v>Global Infrastructure Management, LLC</v>
          </cell>
          <cell r="E1565" t="str">
            <v>Wind</v>
          </cell>
          <cell r="G1565" t="str">
            <v>NA</v>
          </cell>
          <cell r="H1565" t="str">
            <v>Merchant Unregulated</v>
          </cell>
        </row>
        <row r="1566">
          <cell r="D1566" t="str">
            <v>Calpine Corporation</v>
          </cell>
          <cell r="E1566" t="str">
            <v>Gas</v>
          </cell>
          <cell r="G1566">
            <v>2536143</v>
          </cell>
          <cell r="H1566" t="str">
            <v>Merchant Unregulated</v>
          </cell>
        </row>
        <row r="1567">
          <cell r="D1567" t="str">
            <v>Fortistar LLC</v>
          </cell>
          <cell r="E1567" t="str">
            <v>Gas</v>
          </cell>
          <cell r="G1567">
            <v>530535</v>
          </cell>
          <cell r="H1567" t="str">
            <v>Merchant Unregulated</v>
          </cell>
        </row>
        <row r="1568">
          <cell r="D1568" t="str">
            <v>Global Infrastructure Management, LLC</v>
          </cell>
          <cell r="E1568" t="str">
            <v>Gas</v>
          </cell>
          <cell r="G1568">
            <v>4828397</v>
          </cell>
          <cell r="H1568" t="str">
            <v>Merchant Unregulated</v>
          </cell>
        </row>
        <row r="1569">
          <cell r="D1569" t="str">
            <v>Chanute City of</v>
          </cell>
          <cell r="E1569" t="str">
            <v>Gas</v>
          </cell>
          <cell r="G1569" t="str">
            <v>NA</v>
          </cell>
          <cell r="H1569" t="str">
            <v>Regulated</v>
          </cell>
        </row>
        <row r="1570">
          <cell r="D1570" t="str">
            <v>Chanute City of</v>
          </cell>
          <cell r="E1570" t="str">
            <v>Gas</v>
          </cell>
          <cell r="G1570" t="str">
            <v>NA</v>
          </cell>
          <cell r="H1570" t="str">
            <v>Regulated</v>
          </cell>
        </row>
        <row r="1571">
          <cell r="D1571" t="str">
            <v>Chanute City of</v>
          </cell>
          <cell r="E1571" t="str">
            <v>Gas</v>
          </cell>
          <cell r="G1571" t="str">
            <v>NA</v>
          </cell>
          <cell r="H1571" t="str">
            <v>Regulated</v>
          </cell>
        </row>
        <row r="1572">
          <cell r="D1572" t="str">
            <v>Gerald Wehmueller</v>
          </cell>
          <cell r="E1572" t="str">
            <v>Solar</v>
          </cell>
          <cell r="G1572" t="str">
            <v>NA</v>
          </cell>
          <cell r="H1572" t="str">
            <v>Merchant Unregulated</v>
          </cell>
        </row>
        <row r="1573">
          <cell r="D1573" t="str">
            <v>Chappell City of</v>
          </cell>
          <cell r="E1573" t="str">
            <v>Oil</v>
          </cell>
          <cell r="G1573" t="str">
            <v>NA</v>
          </cell>
          <cell r="H1573" t="str">
            <v>Regulated</v>
          </cell>
        </row>
        <row r="1574">
          <cell r="D1574" t="str">
            <v>Berkshire Hathaway Inc.</v>
          </cell>
          <cell r="E1574" t="str">
            <v>Wind</v>
          </cell>
          <cell r="G1574">
            <v>196742</v>
          </cell>
          <cell r="H1574" t="str">
            <v>Regulated</v>
          </cell>
        </row>
        <row r="1575">
          <cell r="D1575" t="str">
            <v>MidAmerican Energy Holdings Company</v>
          </cell>
          <cell r="E1575" t="str">
            <v>Wind</v>
          </cell>
          <cell r="G1575">
            <v>22347</v>
          </cell>
          <cell r="H1575" t="str">
            <v>Regulated</v>
          </cell>
        </row>
        <row r="1576">
          <cell r="D1576" t="str">
            <v>Ingenco Investors LLC</v>
          </cell>
          <cell r="E1576" t="str">
            <v>Biomass</v>
          </cell>
          <cell r="G1576" t="str">
            <v>NA</v>
          </cell>
          <cell r="H1576" t="str">
            <v>Merchant Unregulated</v>
          </cell>
        </row>
        <row r="1577">
          <cell r="D1577" t="str">
            <v>Ingenco Holdings LLC</v>
          </cell>
          <cell r="E1577" t="str">
            <v>Biomass</v>
          </cell>
          <cell r="G1577" t="str">
            <v>NA</v>
          </cell>
          <cell r="H1577" t="str">
            <v>Merchant Unregulated</v>
          </cell>
        </row>
        <row r="1578">
          <cell r="D1578" t="str">
            <v>Brookfield Renewable Energy Partners L.P.</v>
          </cell>
          <cell r="E1578" t="str">
            <v>Water</v>
          </cell>
          <cell r="G1578" t="str">
            <v>NA</v>
          </cell>
          <cell r="H1578" t="str">
            <v>Merchant Unregulated</v>
          </cell>
        </row>
        <row r="1579">
          <cell r="D1579" t="str">
            <v>Brookfield Asset Management Inc.</v>
          </cell>
          <cell r="E1579" t="str">
            <v>Water</v>
          </cell>
          <cell r="G1579" t="str">
            <v>NA</v>
          </cell>
          <cell r="H1579" t="str">
            <v>Merchant Unregulated</v>
          </cell>
        </row>
        <row r="1580">
          <cell r="D1580" t="str">
            <v>Rockville Centre Village of</v>
          </cell>
          <cell r="E1580" t="str">
            <v>Gas</v>
          </cell>
          <cell r="G1580" t="str">
            <v>NA</v>
          </cell>
          <cell r="H1580" t="str">
            <v>Regulated</v>
          </cell>
        </row>
        <row r="1581">
          <cell r="D1581" t="str">
            <v>PowerSouth Energy Cooperative</v>
          </cell>
          <cell r="E1581" t="str">
            <v>Coal</v>
          </cell>
          <cell r="G1581">
            <v>1870468</v>
          </cell>
          <cell r="H1581" t="str">
            <v>Merchant Unregulated</v>
          </cell>
        </row>
        <row r="1582">
          <cell r="D1582" t="str">
            <v>Charleston Clean Energy LLC</v>
          </cell>
          <cell r="E1582" t="str">
            <v>Biomass</v>
          </cell>
          <cell r="G1582" t="str">
            <v>NA</v>
          </cell>
          <cell r="H1582" t="str">
            <v>Merchant Unregulated</v>
          </cell>
        </row>
        <row r="1583">
          <cell r="D1583" t="str">
            <v>Kalamazoo Solar</v>
          </cell>
          <cell r="E1583" t="str">
            <v>Solar</v>
          </cell>
          <cell r="G1583" t="str">
            <v>NA</v>
          </cell>
          <cell r="H1583" t="str">
            <v>Merchant Unregulated</v>
          </cell>
        </row>
        <row r="1584">
          <cell r="D1584" t="str">
            <v>Brookfield Renewable Energy Partners L.P.</v>
          </cell>
          <cell r="E1584" t="str">
            <v>Water</v>
          </cell>
          <cell r="G1584" t="str">
            <v>NA</v>
          </cell>
          <cell r="H1584" t="str">
            <v>Merchant Unregulated</v>
          </cell>
        </row>
        <row r="1585">
          <cell r="D1585" t="str">
            <v>Brookfield Asset Management Inc.</v>
          </cell>
          <cell r="E1585" t="str">
            <v>Water</v>
          </cell>
          <cell r="G1585" t="str">
            <v>NA</v>
          </cell>
          <cell r="H1585" t="str">
            <v>Merchant Unregulated</v>
          </cell>
        </row>
        <row r="1586">
          <cell r="D1586" t="str">
            <v>Chasm Hydro Partnership</v>
          </cell>
          <cell r="E1586" t="str">
            <v>Water</v>
          </cell>
          <cell r="G1586" t="str">
            <v>NA</v>
          </cell>
          <cell r="H1586" t="str">
            <v>Merchant Unregulated</v>
          </cell>
        </row>
        <row r="1587">
          <cell r="D1587" t="str">
            <v>Enel S.p.A.</v>
          </cell>
          <cell r="E1587" t="str">
            <v>Water</v>
          </cell>
          <cell r="G1587" t="str">
            <v>NA</v>
          </cell>
          <cell r="H1587" t="str">
            <v>Merchant Unregulated</v>
          </cell>
        </row>
        <row r="1588">
          <cell r="D1588" t="str">
            <v>Riverstone Holdings LLC</v>
          </cell>
          <cell r="E1588" t="str">
            <v>Biomass</v>
          </cell>
          <cell r="G1588">
            <v>35524</v>
          </cell>
          <cell r="H1588" t="str">
            <v>Merchant Unregulated</v>
          </cell>
        </row>
        <row r="1589">
          <cell r="D1589" t="str">
            <v>MSD Capital, L.P.</v>
          </cell>
          <cell r="E1589" t="str">
            <v>Wind</v>
          </cell>
          <cell r="G1589">
            <v>96068</v>
          </cell>
          <cell r="H1589" t="str">
            <v>Merchant Unregulated</v>
          </cell>
        </row>
        <row r="1590">
          <cell r="D1590" t="str">
            <v>JPMorgan Chase &amp; Co.</v>
          </cell>
          <cell r="E1590" t="str">
            <v>Wind</v>
          </cell>
          <cell r="G1590">
            <v>64045</v>
          </cell>
          <cell r="H1590" t="str">
            <v>Merchant Unregulated</v>
          </cell>
        </row>
        <row r="1591">
          <cell r="D1591" t="str">
            <v>Noble Power, LLC</v>
          </cell>
          <cell r="E1591" t="str">
            <v>Wind</v>
          </cell>
          <cell r="G1591">
            <v>31640</v>
          </cell>
          <cell r="H1591" t="str">
            <v>Merchant Unregulated</v>
          </cell>
        </row>
        <row r="1592">
          <cell r="D1592" t="str">
            <v>Oglethorpe Power Corporation</v>
          </cell>
          <cell r="E1592" t="str">
            <v>Gas</v>
          </cell>
          <cell r="G1592">
            <v>2575313</v>
          </cell>
          <cell r="H1592" t="str">
            <v>Merchant Unregulated</v>
          </cell>
        </row>
        <row r="1593">
          <cell r="D1593" t="str">
            <v>Tennessee Valley Authority</v>
          </cell>
          <cell r="E1593" t="str">
            <v>Water</v>
          </cell>
          <cell r="G1593" t="str">
            <v>NA</v>
          </cell>
          <cell r="H1593" t="str">
            <v>Merchant Unregulated</v>
          </cell>
        </row>
        <row r="1594">
          <cell r="D1594" t="str">
            <v>Chautauqua County</v>
          </cell>
          <cell r="E1594" t="str">
            <v>Biomass</v>
          </cell>
          <cell r="G1594" t="str">
            <v>NA</v>
          </cell>
          <cell r="H1594" t="str">
            <v>Merchant Unregulated</v>
          </cell>
        </row>
        <row r="1595">
          <cell r="D1595" t="str">
            <v>United States Government</v>
          </cell>
          <cell r="E1595" t="str">
            <v>Water</v>
          </cell>
          <cell r="G1595" t="str">
            <v>NA</v>
          </cell>
          <cell r="H1595" t="str">
            <v>Merchant Unregulated</v>
          </cell>
        </row>
        <row r="1596">
          <cell r="D1596" t="str">
            <v>Great Lakes Tissue Co</v>
          </cell>
          <cell r="E1596" t="str">
            <v>Water</v>
          </cell>
          <cell r="G1596" t="str">
            <v>NA</v>
          </cell>
          <cell r="H1596" t="str">
            <v>Merchant Unregulated</v>
          </cell>
        </row>
        <row r="1597">
          <cell r="D1597" t="str">
            <v>Berkshire Hathaway Inc.</v>
          </cell>
          <cell r="E1597" t="str">
            <v>Gas</v>
          </cell>
          <cell r="G1597">
            <v>762728</v>
          </cell>
          <cell r="H1597" t="str">
            <v>Regulated</v>
          </cell>
        </row>
        <row r="1598">
          <cell r="D1598" t="str">
            <v>MidAmerican Energy Holdings Company</v>
          </cell>
          <cell r="E1598" t="str">
            <v>Gas</v>
          </cell>
          <cell r="G1598">
            <v>86635</v>
          </cell>
          <cell r="H1598" t="str">
            <v>Regulated</v>
          </cell>
        </row>
        <row r="1599">
          <cell r="D1599" t="str">
            <v>Chelan County Public Utility District No. 1</v>
          </cell>
          <cell r="E1599" t="str">
            <v>Water</v>
          </cell>
          <cell r="G1599" t="str">
            <v>NA</v>
          </cell>
          <cell r="H1599" t="str">
            <v>Regulated</v>
          </cell>
        </row>
        <row r="1600">
          <cell r="D1600" t="str">
            <v>Holyoke City of MA</v>
          </cell>
          <cell r="E1600" t="str">
            <v>Water</v>
          </cell>
          <cell r="G1600" t="str">
            <v>NA</v>
          </cell>
          <cell r="H1600" t="str">
            <v>Regulated</v>
          </cell>
        </row>
        <row r="1601">
          <cell r="D1601" t="str">
            <v>Golden Valley Electric Association Inc.</v>
          </cell>
          <cell r="E1601" t="str">
            <v>Oil</v>
          </cell>
          <cell r="G1601" t="str">
            <v>NA</v>
          </cell>
          <cell r="H1601" t="str">
            <v>Merchant Unregulated</v>
          </cell>
        </row>
        <row r="1602">
          <cell r="D1602" t="str">
            <v>Chena Power LLC</v>
          </cell>
          <cell r="E1602" t="str">
            <v>Geothermal</v>
          </cell>
          <cell r="G1602" t="str">
            <v>NA</v>
          </cell>
          <cell r="H1602" t="str">
            <v>Merchant Unregulated</v>
          </cell>
        </row>
        <row r="1603">
          <cell r="D1603" t="str">
            <v>Aurora Energy, LLC</v>
          </cell>
          <cell r="E1603" t="str">
            <v>Coal</v>
          </cell>
          <cell r="G1603" t="str">
            <v>NA</v>
          </cell>
          <cell r="H1603" t="str">
            <v>Merchant Unregulated</v>
          </cell>
        </row>
        <row r="1604">
          <cell r="D1604" t="str">
            <v>Brookfield Americas Infrastructure Fund L.P.</v>
          </cell>
          <cell r="E1604" t="str">
            <v>Water</v>
          </cell>
          <cell r="G1604">
            <v>49509</v>
          </cell>
          <cell r="H1604" t="str">
            <v>Merchant Unregulated</v>
          </cell>
        </row>
        <row r="1605">
          <cell r="D1605" t="str">
            <v>Xcel Energy Inc.</v>
          </cell>
          <cell r="E1605" t="str">
            <v>Coal</v>
          </cell>
          <cell r="G1605">
            <v>3020306</v>
          </cell>
          <cell r="H1605" t="str">
            <v>Regulated</v>
          </cell>
        </row>
        <row r="1606">
          <cell r="D1606" t="str">
            <v>LS Power Group</v>
          </cell>
          <cell r="E1606" t="str">
            <v>Gas</v>
          </cell>
          <cell r="G1606" t="str">
            <v>NA</v>
          </cell>
          <cell r="H1606" t="str">
            <v>Merchant Unregulated</v>
          </cell>
        </row>
        <row r="1607">
          <cell r="D1607" t="str">
            <v>Cherokee Falls Associates</v>
          </cell>
          <cell r="E1607" t="str">
            <v>Water</v>
          </cell>
          <cell r="G1607" t="str">
            <v>NA</v>
          </cell>
          <cell r="H1607" t="str">
            <v>Merchant Unregulated</v>
          </cell>
        </row>
        <row r="1608">
          <cell r="D1608" t="str">
            <v>Tennessee Valley Authority</v>
          </cell>
          <cell r="E1608" t="str">
            <v>Water</v>
          </cell>
          <cell r="G1608">
            <v>313286</v>
          </cell>
          <cell r="H1608" t="str">
            <v>Merchant Unregulated</v>
          </cell>
        </row>
        <row r="1609">
          <cell r="D1609" t="str">
            <v>Xcel Energy Inc.</v>
          </cell>
          <cell r="E1609" t="str">
            <v>Oil</v>
          </cell>
          <cell r="G1609" t="str">
            <v>NA</v>
          </cell>
          <cell r="H1609" t="str">
            <v>Regulated</v>
          </cell>
        </row>
        <row r="1610">
          <cell r="D1610" t="str">
            <v>SunEdison, Inc.</v>
          </cell>
          <cell r="E1610" t="str">
            <v>Solar</v>
          </cell>
          <cell r="G1610" t="str">
            <v>NA</v>
          </cell>
          <cell r="H1610" t="str">
            <v>Merchant Unregulated</v>
          </cell>
        </row>
        <row r="1611">
          <cell r="D1611" t="str">
            <v>SunEdison, Inc.</v>
          </cell>
          <cell r="E1611" t="str">
            <v>Solar</v>
          </cell>
          <cell r="G1611" t="str">
            <v>NA</v>
          </cell>
          <cell r="H1611" t="str">
            <v>Merchant Unregulated</v>
          </cell>
        </row>
        <row r="1612">
          <cell r="D1612" t="str">
            <v>Hudson Town of</v>
          </cell>
          <cell r="E1612" t="str">
            <v>Oil</v>
          </cell>
          <cell r="G1612" t="str">
            <v>NA</v>
          </cell>
          <cell r="H1612" t="str">
            <v>Regulated</v>
          </cell>
        </row>
        <row r="1613">
          <cell r="D1613" t="str">
            <v>North Carolina Municipal Power Agency Number 1</v>
          </cell>
          <cell r="E1613" t="str">
            <v>Oil</v>
          </cell>
          <cell r="G1613" t="str">
            <v>NA</v>
          </cell>
          <cell r="H1613" t="str">
            <v>Regulated</v>
          </cell>
        </row>
        <row r="1614">
          <cell r="D1614" t="str">
            <v>Dominion Resources, Inc.</v>
          </cell>
          <cell r="E1614" t="str">
            <v>Coal</v>
          </cell>
          <cell r="G1614">
            <v>1386577</v>
          </cell>
          <cell r="H1614" t="str">
            <v>Regulated</v>
          </cell>
        </row>
        <row r="1615">
          <cell r="D1615" t="str">
            <v>Dominion Resources, Inc.</v>
          </cell>
          <cell r="E1615" t="str">
            <v>Oil</v>
          </cell>
          <cell r="G1615">
            <v>402</v>
          </cell>
          <cell r="H1615" t="str">
            <v>Regulated</v>
          </cell>
        </row>
        <row r="1616">
          <cell r="D1616" t="str">
            <v>SunEdison, Inc.</v>
          </cell>
          <cell r="E1616" t="str">
            <v>Solar</v>
          </cell>
          <cell r="G1616" t="str">
            <v>NA</v>
          </cell>
          <cell r="H1616" t="str">
            <v>Merchant Unregulated</v>
          </cell>
        </row>
        <row r="1617">
          <cell r="D1617" t="str">
            <v>Goldman Sachs Group, Inc.</v>
          </cell>
          <cell r="E1617" t="str">
            <v>Solar</v>
          </cell>
          <cell r="G1617" t="str">
            <v>NA</v>
          </cell>
          <cell r="H1617" t="str">
            <v>Merchant Unregulated</v>
          </cell>
        </row>
        <row r="1618">
          <cell r="D1618" t="str">
            <v>Exelon Corporation</v>
          </cell>
          <cell r="E1618" t="str">
            <v>Oil</v>
          </cell>
          <cell r="G1618" t="str">
            <v>NA</v>
          </cell>
          <cell r="H1618" t="str">
            <v>Merchant Unregulated</v>
          </cell>
        </row>
        <row r="1619">
          <cell r="D1619" t="str">
            <v>Metlakatla Power &amp; Light</v>
          </cell>
          <cell r="E1619" t="str">
            <v>Water</v>
          </cell>
          <cell r="G1619" t="str">
            <v>NA</v>
          </cell>
          <cell r="H1619" t="str">
            <v>Merchant Unregulated</v>
          </cell>
        </row>
        <row r="1620">
          <cell r="D1620" t="str">
            <v>Kimberly-Clark Corporation</v>
          </cell>
          <cell r="E1620" t="str">
            <v>Coal</v>
          </cell>
          <cell r="G1620" t="str">
            <v>NA</v>
          </cell>
          <cell r="H1620" t="str">
            <v>Merchant Unregulated</v>
          </cell>
        </row>
        <row r="1621">
          <cell r="D1621" t="str">
            <v>Dominion Resources, Inc.</v>
          </cell>
          <cell r="E1621" t="str">
            <v>Coal</v>
          </cell>
          <cell r="G1621">
            <v>3614162</v>
          </cell>
          <cell r="H1621" t="str">
            <v>Regulated</v>
          </cell>
        </row>
        <row r="1622">
          <cell r="D1622" t="str">
            <v>Dominion Resources, Inc.</v>
          </cell>
          <cell r="E1622" t="str">
            <v>Gas</v>
          </cell>
          <cell r="G1622">
            <v>2746206</v>
          </cell>
          <cell r="H1622" t="str">
            <v>Regulated</v>
          </cell>
        </row>
        <row r="1623">
          <cell r="D1623" t="str">
            <v>Ingenco Investors LLC</v>
          </cell>
          <cell r="E1623" t="str">
            <v>Biomass</v>
          </cell>
          <cell r="G1623" t="str">
            <v>NA</v>
          </cell>
          <cell r="H1623" t="str">
            <v>Merchant Unregulated</v>
          </cell>
        </row>
        <row r="1624">
          <cell r="D1624" t="str">
            <v>Ingenco Holdings LLC</v>
          </cell>
          <cell r="E1624" t="str">
            <v>Biomass</v>
          </cell>
          <cell r="G1624" t="str">
            <v>NA</v>
          </cell>
          <cell r="H1624" t="str">
            <v>Merchant Unregulated</v>
          </cell>
        </row>
        <row r="1625">
          <cell r="D1625" t="str">
            <v>EDF Group</v>
          </cell>
          <cell r="E1625" t="str">
            <v>Wind</v>
          </cell>
          <cell r="G1625">
            <v>96666</v>
          </cell>
          <cell r="H1625" t="str">
            <v>Merchant Unregulated</v>
          </cell>
        </row>
        <row r="1626">
          <cell r="D1626" t="str">
            <v>Waste Management, Inc.</v>
          </cell>
          <cell r="E1626" t="str">
            <v>Biomass</v>
          </cell>
          <cell r="G1626" t="str">
            <v>NA</v>
          </cell>
          <cell r="H1626" t="str">
            <v>Merchant Unregulated</v>
          </cell>
        </row>
        <row r="1627">
          <cell r="D1627" t="str">
            <v>NRG Energy, Inc.</v>
          </cell>
          <cell r="E1627" t="str">
            <v>Coal</v>
          </cell>
          <cell r="G1627">
            <v>178276</v>
          </cell>
          <cell r="H1627" t="str">
            <v>Merchant Unregulated</v>
          </cell>
        </row>
        <row r="1628">
          <cell r="D1628" t="str">
            <v>Southern Company</v>
          </cell>
          <cell r="E1628" t="str">
            <v>Gas</v>
          </cell>
          <cell r="G1628">
            <v>1114385</v>
          </cell>
          <cell r="H1628" t="str">
            <v>Regulated</v>
          </cell>
        </row>
        <row r="1629">
          <cell r="D1629" t="str">
            <v>Chevron Corporation</v>
          </cell>
          <cell r="E1629" t="str">
            <v>Other Nonrenewable</v>
          </cell>
          <cell r="G1629" t="str">
            <v>NA</v>
          </cell>
          <cell r="H1629" t="str">
            <v>Merchant Unregulated</v>
          </cell>
        </row>
        <row r="1630">
          <cell r="D1630" t="str">
            <v>Chevron Corporation</v>
          </cell>
          <cell r="E1630" t="str">
            <v>Gas</v>
          </cell>
          <cell r="G1630" t="str">
            <v>NA</v>
          </cell>
          <cell r="H1630" t="str">
            <v>Merchant Unregulated</v>
          </cell>
        </row>
        <row r="1631">
          <cell r="D1631" t="str">
            <v>Nevada Irrigation District</v>
          </cell>
          <cell r="E1631" t="str">
            <v>Water</v>
          </cell>
          <cell r="G1631" t="str">
            <v>NA</v>
          </cell>
          <cell r="H1631" t="str">
            <v>Merchant Unregulated</v>
          </cell>
        </row>
        <row r="1632">
          <cell r="D1632" t="str">
            <v>New Generation Power, Inc.</v>
          </cell>
          <cell r="E1632" t="str">
            <v>Solar</v>
          </cell>
          <cell r="G1632" t="str">
            <v>NA</v>
          </cell>
          <cell r="H1632" t="str">
            <v>Merchant Unregulated</v>
          </cell>
        </row>
        <row r="1633">
          <cell r="D1633" t="str">
            <v>Wanxiang America Corporation</v>
          </cell>
          <cell r="E1633" t="str">
            <v>Solar</v>
          </cell>
          <cell r="G1633" t="str">
            <v>NA</v>
          </cell>
          <cell r="H1633" t="str">
            <v>Merchant Unregulated</v>
          </cell>
        </row>
        <row r="1634">
          <cell r="D1634" t="str">
            <v>Tennessee Valley Authority</v>
          </cell>
          <cell r="E1634" t="str">
            <v>Water</v>
          </cell>
          <cell r="G1634">
            <v>684111</v>
          </cell>
          <cell r="H1634" t="str">
            <v>Merchant Unregulated</v>
          </cell>
        </row>
        <row r="1635">
          <cell r="D1635" t="str">
            <v>SunEdison, Inc.</v>
          </cell>
          <cell r="E1635" t="str">
            <v>Solar</v>
          </cell>
          <cell r="G1635" t="str">
            <v>NA</v>
          </cell>
          <cell r="H1635" t="str">
            <v>Merchant Unregulated</v>
          </cell>
        </row>
        <row r="1636">
          <cell r="D1636" t="str">
            <v>Fortistar LLC</v>
          </cell>
          <cell r="E1636" t="str">
            <v>Biomass</v>
          </cell>
          <cell r="G1636" t="str">
            <v>NA</v>
          </cell>
          <cell r="H1636" t="str">
            <v>Merchant Unregulated</v>
          </cell>
        </row>
        <row r="1637">
          <cell r="D1637" t="str">
            <v>O'Connell Engineering &amp; Fin Inc</v>
          </cell>
          <cell r="E1637" t="str">
            <v>Water</v>
          </cell>
          <cell r="G1637" t="str">
            <v>NA</v>
          </cell>
          <cell r="H1637" t="str">
            <v>Merchant Unregulated</v>
          </cell>
        </row>
        <row r="1638">
          <cell r="D1638" t="str">
            <v>United States Government</v>
          </cell>
          <cell r="E1638" t="str">
            <v>Water</v>
          </cell>
          <cell r="G1638">
            <v>12480327</v>
          </cell>
          <cell r="H1638" t="str">
            <v>Merchant Unregulated</v>
          </cell>
        </row>
        <row r="1639">
          <cell r="D1639" t="str">
            <v>Rady Children's Hospital</v>
          </cell>
          <cell r="E1639" t="str">
            <v>Gas</v>
          </cell>
          <cell r="G1639" t="str">
            <v>NA</v>
          </cell>
          <cell r="H1639" t="str">
            <v>Merchant Unregulated</v>
          </cell>
        </row>
        <row r="1640">
          <cell r="D1640" t="str">
            <v>Rady Children's Hospital</v>
          </cell>
          <cell r="E1640" t="str">
            <v>Oil</v>
          </cell>
          <cell r="G1640" t="str">
            <v>NA</v>
          </cell>
          <cell r="H1640" t="str">
            <v>Merchant Unregulated</v>
          </cell>
        </row>
        <row r="1641">
          <cell r="D1641" t="str">
            <v>Duke Energy Corporation</v>
          </cell>
          <cell r="E1641" t="str">
            <v>Solar</v>
          </cell>
          <cell r="G1641" t="str">
            <v>NA</v>
          </cell>
          <cell r="H1641" t="str">
            <v>Regulated</v>
          </cell>
        </row>
        <row r="1642">
          <cell r="D1642" t="str">
            <v>Brookfield Americas Infrastructure Fund L.P.</v>
          </cell>
          <cell r="E1642" t="str">
            <v>Water</v>
          </cell>
          <cell r="G1642">
            <v>17471</v>
          </cell>
          <cell r="H1642" t="str">
            <v>Merchant Unregulated</v>
          </cell>
        </row>
        <row r="1643">
          <cell r="D1643" t="str">
            <v>PG&amp;E Corporation</v>
          </cell>
          <cell r="E1643" t="str">
            <v>Water</v>
          </cell>
          <cell r="G1643">
            <v>24013</v>
          </cell>
          <cell r="H1643" t="str">
            <v>Regulated</v>
          </cell>
        </row>
        <row r="1644">
          <cell r="D1644" t="str">
            <v>Inside Passage Electric Cooperative, Inc.</v>
          </cell>
          <cell r="E1644" t="str">
            <v>Oil</v>
          </cell>
          <cell r="G1644" t="str">
            <v>NA</v>
          </cell>
          <cell r="H1644" t="str">
            <v>Merchant Unregulated</v>
          </cell>
        </row>
        <row r="1645">
          <cell r="D1645" t="str">
            <v>Chillicothe Municipal Utils</v>
          </cell>
          <cell r="E1645" t="str">
            <v>Gas</v>
          </cell>
          <cell r="G1645" t="str">
            <v>NA</v>
          </cell>
          <cell r="H1645" t="str">
            <v>Regulated</v>
          </cell>
        </row>
        <row r="1646">
          <cell r="D1646" t="str">
            <v>Chillicothe Municipal Utils</v>
          </cell>
          <cell r="E1646" t="str">
            <v>Oil</v>
          </cell>
          <cell r="G1646" t="str">
            <v>NA</v>
          </cell>
          <cell r="H1646" t="str">
            <v>Regulated</v>
          </cell>
        </row>
        <row r="1647">
          <cell r="D1647" t="str">
            <v>P H Glatfelter Co</v>
          </cell>
          <cell r="E1647" t="str">
            <v>Biomass</v>
          </cell>
          <cell r="G1647">
            <v>481205</v>
          </cell>
          <cell r="H1647" t="str">
            <v>Merchant Unregulated</v>
          </cell>
        </row>
        <row r="1648">
          <cell r="D1648" t="str">
            <v>Manulife Financial Corporation</v>
          </cell>
          <cell r="E1648" t="str">
            <v>Gas</v>
          </cell>
          <cell r="G1648" t="str">
            <v>NA</v>
          </cell>
          <cell r="H1648" t="str">
            <v>Merchant Unregulated</v>
          </cell>
        </row>
        <row r="1649">
          <cell r="D1649" t="str">
            <v>JPMorgan Chase &amp; Co.</v>
          </cell>
          <cell r="E1649" t="str">
            <v>Gas</v>
          </cell>
          <cell r="G1649" t="str">
            <v>NA</v>
          </cell>
          <cell r="H1649" t="str">
            <v>Merchant Unregulated</v>
          </cell>
        </row>
        <row r="1650">
          <cell r="D1650" t="str">
            <v>Freeport-McMoRan Copper &amp; Gold Inc.</v>
          </cell>
          <cell r="E1650" t="str">
            <v>Gas</v>
          </cell>
          <cell r="G1650" t="str">
            <v>NA</v>
          </cell>
          <cell r="H1650" t="str">
            <v>Merchant Unregulated</v>
          </cell>
        </row>
        <row r="1651">
          <cell r="D1651" t="str">
            <v>Morgan Stanley</v>
          </cell>
          <cell r="E1651" t="str">
            <v>Solar</v>
          </cell>
          <cell r="G1651" t="str">
            <v>NA</v>
          </cell>
          <cell r="H1651" t="str">
            <v>Merchant Unregulated</v>
          </cell>
        </row>
        <row r="1652">
          <cell r="D1652" t="str">
            <v>Pinnacle West Capital Corporation</v>
          </cell>
          <cell r="E1652" t="str">
            <v>Solar</v>
          </cell>
          <cell r="G1652">
            <v>6292</v>
          </cell>
          <cell r="H1652" t="str">
            <v>Regulated</v>
          </cell>
        </row>
        <row r="1653">
          <cell r="D1653" t="str">
            <v>Xcel Energy Inc.</v>
          </cell>
          <cell r="E1653" t="str">
            <v>Water</v>
          </cell>
          <cell r="G1653">
            <v>50755</v>
          </cell>
          <cell r="H1653" t="str">
            <v>Regulated</v>
          </cell>
        </row>
        <row r="1654">
          <cell r="D1654" t="str">
            <v>General Electric Company</v>
          </cell>
          <cell r="E1654" t="str">
            <v>Wind</v>
          </cell>
          <cell r="G1654" t="str">
            <v>NA</v>
          </cell>
          <cell r="H1654" t="str">
            <v>Merchant Unregulated</v>
          </cell>
        </row>
        <row r="1655">
          <cell r="D1655" t="str">
            <v>Enel S.p.A.</v>
          </cell>
          <cell r="E1655" t="str">
            <v>Wind</v>
          </cell>
          <cell r="G1655" t="str">
            <v>NA</v>
          </cell>
          <cell r="H1655" t="str">
            <v>Merchant Unregulated</v>
          </cell>
        </row>
        <row r="1656">
          <cell r="D1656" t="str">
            <v>Alaska Power &amp; Telephone Co.</v>
          </cell>
          <cell r="E1656" t="str">
            <v>Oil</v>
          </cell>
          <cell r="G1656" t="str">
            <v>NA</v>
          </cell>
          <cell r="H1656" t="str">
            <v>Merchant Unregulated</v>
          </cell>
        </row>
        <row r="1657">
          <cell r="D1657" t="str">
            <v>Alaska Energy &amp; Resources Company</v>
          </cell>
          <cell r="E1657" t="str">
            <v>Oil</v>
          </cell>
          <cell r="G1657" t="str">
            <v>NA</v>
          </cell>
          <cell r="H1657" t="str">
            <v>Merchant Unregulated</v>
          </cell>
        </row>
        <row r="1658">
          <cell r="D1658" t="str">
            <v>Chittenden Falls Hydro Power Co. Inc.</v>
          </cell>
          <cell r="E1658" t="str">
            <v>Water</v>
          </cell>
          <cell r="G1658" t="str">
            <v>NA</v>
          </cell>
          <cell r="H1658" t="str">
            <v>Merchant Unregulated</v>
          </cell>
        </row>
        <row r="1659">
          <cell r="D1659" t="str">
            <v>Ascend Performance Materials LLC</v>
          </cell>
          <cell r="E1659" t="str">
            <v>Other Nonrenewable</v>
          </cell>
          <cell r="G1659" t="str">
            <v>NA</v>
          </cell>
          <cell r="H1659" t="str">
            <v>Merchant Unregulated</v>
          </cell>
        </row>
        <row r="1660">
          <cell r="D1660" t="str">
            <v>NRG Energy, Inc.</v>
          </cell>
          <cell r="E1660" t="str">
            <v>Gas</v>
          </cell>
          <cell r="G1660" t="str">
            <v>NA</v>
          </cell>
          <cell r="H1660" t="str">
            <v>Merchant Unregulated</v>
          </cell>
        </row>
        <row r="1661">
          <cell r="D1661" t="str">
            <v>Berkshire Hathaway Inc.</v>
          </cell>
          <cell r="E1661" t="str">
            <v>Coal</v>
          </cell>
          <cell r="G1661">
            <v>2321070</v>
          </cell>
          <cell r="H1661" t="str">
            <v>Regulated</v>
          </cell>
        </row>
        <row r="1662">
          <cell r="D1662" t="str">
            <v>Pinnacle West Capital Corporation</v>
          </cell>
          <cell r="E1662" t="str">
            <v>Coal</v>
          </cell>
          <cell r="G1662">
            <v>4400460</v>
          </cell>
          <cell r="H1662" t="str">
            <v>Regulated</v>
          </cell>
        </row>
        <row r="1663">
          <cell r="D1663" t="str">
            <v>MidAmerican Energy Holdings Company</v>
          </cell>
          <cell r="E1663" t="str">
            <v>Coal</v>
          </cell>
          <cell r="G1663">
            <v>263329</v>
          </cell>
          <cell r="H1663" t="str">
            <v>Regulated</v>
          </cell>
        </row>
        <row r="1664">
          <cell r="D1664" t="str">
            <v>Associated Electric Cooperative Inc.</v>
          </cell>
          <cell r="E1664" t="str">
            <v>Gas</v>
          </cell>
          <cell r="G1664">
            <v>3229287</v>
          </cell>
          <cell r="H1664" t="str">
            <v>Merchant Unregulated</v>
          </cell>
        </row>
        <row r="1665">
          <cell r="D1665" t="str">
            <v>Korean East-West Power Co., Ltd.</v>
          </cell>
          <cell r="E1665" t="str">
            <v>Gas</v>
          </cell>
          <cell r="G1665" t="str">
            <v>NA</v>
          </cell>
          <cell r="H1665" t="str">
            <v>Merchant Unregulated</v>
          </cell>
        </row>
        <row r="1666">
          <cell r="D1666" t="str">
            <v>Akeida Capital Management, LLC</v>
          </cell>
          <cell r="E1666" t="str">
            <v>Biomass</v>
          </cell>
          <cell r="G1666" t="str">
            <v>NA</v>
          </cell>
          <cell r="H1666" t="str">
            <v>Merchant Unregulated</v>
          </cell>
        </row>
        <row r="1667">
          <cell r="D1667" t="str">
            <v>Calpine Corporation</v>
          </cell>
          <cell r="E1667" t="str">
            <v>Oil</v>
          </cell>
          <cell r="G1667" t="str">
            <v>NA</v>
          </cell>
          <cell r="H1667" t="str">
            <v>Merchant Unregulated</v>
          </cell>
        </row>
        <row r="1668">
          <cell r="D1668" t="str">
            <v>Emera Incorporated</v>
          </cell>
          <cell r="E1668" t="str">
            <v>Water</v>
          </cell>
          <cell r="G1668" t="str">
            <v>NA</v>
          </cell>
          <cell r="H1668" t="str">
            <v>Merchant Unregulated</v>
          </cell>
        </row>
        <row r="1669">
          <cell r="D1669" t="str">
            <v>Algonquin Power &amp; Utilities Corp.</v>
          </cell>
          <cell r="E1669" t="str">
            <v>Water</v>
          </cell>
          <cell r="G1669" t="str">
            <v>NA</v>
          </cell>
          <cell r="H1669" t="str">
            <v>Merchant Unregulated</v>
          </cell>
        </row>
        <row r="1670">
          <cell r="D1670" t="str">
            <v>Exelon Corporation</v>
          </cell>
          <cell r="E1670" t="str">
            <v>Wind</v>
          </cell>
          <cell r="G1670" t="str">
            <v>NA</v>
          </cell>
          <cell r="H1670" t="str">
            <v>Merchant Unregulated</v>
          </cell>
        </row>
        <row r="1671">
          <cell r="D1671" t="str">
            <v>Individual Owner</v>
          </cell>
          <cell r="E1671" t="str">
            <v>Wind</v>
          </cell>
          <cell r="G1671" t="str">
            <v>NA</v>
          </cell>
          <cell r="H1671" t="str">
            <v>Merchant Unregulated</v>
          </cell>
        </row>
        <row r="1672">
          <cell r="D1672" t="str">
            <v>Exelon Corporation</v>
          </cell>
          <cell r="E1672" t="str">
            <v>Wind</v>
          </cell>
          <cell r="G1672" t="str">
            <v>NA</v>
          </cell>
          <cell r="H1672" t="str">
            <v>Merchant Unregulated</v>
          </cell>
        </row>
        <row r="1673">
          <cell r="D1673" t="str">
            <v>Steven L. Christoffer</v>
          </cell>
          <cell r="E1673" t="str">
            <v>Wind</v>
          </cell>
          <cell r="G1673" t="str">
            <v>NA</v>
          </cell>
          <cell r="H1673" t="str">
            <v>Merchant Unregulated</v>
          </cell>
        </row>
        <row r="1674">
          <cell r="D1674" t="str">
            <v>Exelon Corporation</v>
          </cell>
          <cell r="E1674" t="str">
            <v>Wind</v>
          </cell>
          <cell r="G1674" t="str">
            <v>NA</v>
          </cell>
          <cell r="H1674" t="str">
            <v>Merchant Unregulated</v>
          </cell>
        </row>
        <row r="1675">
          <cell r="D1675" t="str">
            <v>Steven L. Christoffer</v>
          </cell>
          <cell r="E1675" t="str">
            <v>Wind</v>
          </cell>
          <cell r="G1675" t="str">
            <v>NA</v>
          </cell>
          <cell r="H1675" t="str">
            <v>Merchant Unregulated</v>
          </cell>
        </row>
        <row r="1676">
          <cell r="D1676" t="str">
            <v>Exelon Corporation</v>
          </cell>
          <cell r="E1676" t="str">
            <v>Wind</v>
          </cell>
          <cell r="G1676" t="str">
            <v>NA</v>
          </cell>
          <cell r="H1676" t="str">
            <v>Merchant Unregulated</v>
          </cell>
        </row>
        <row r="1677">
          <cell r="D1677" t="str">
            <v>Individual Owner</v>
          </cell>
          <cell r="E1677" t="str">
            <v>Wind</v>
          </cell>
          <cell r="G1677" t="str">
            <v>NA</v>
          </cell>
          <cell r="H1677" t="str">
            <v>Merchant Unregulated</v>
          </cell>
        </row>
        <row r="1678">
          <cell r="D1678" t="str">
            <v>NV Energy, Inc.</v>
          </cell>
          <cell r="E1678" t="str">
            <v>Gas</v>
          </cell>
          <cell r="G1678">
            <v>6371049</v>
          </cell>
          <cell r="H1678" t="str">
            <v>Regulated</v>
          </cell>
        </row>
        <row r="1679">
          <cell r="D1679" t="str">
            <v>SunEdison, Inc.</v>
          </cell>
          <cell r="E1679" t="str">
            <v>Solar</v>
          </cell>
          <cell r="G1679" t="str">
            <v>NA</v>
          </cell>
          <cell r="H1679" t="str">
            <v>Merchant Unregulated</v>
          </cell>
        </row>
        <row r="1680">
          <cell r="D1680" t="str">
            <v>Goldman Sachs Group, Inc.</v>
          </cell>
          <cell r="E1680" t="str">
            <v>Solar</v>
          </cell>
          <cell r="G1680" t="str">
            <v>NA</v>
          </cell>
          <cell r="H1680" t="str">
            <v>Merchant Unregulated</v>
          </cell>
        </row>
        <row r="1681">
          <cell r="D1681" t="str">
            <v>SunEdison, Inc.</v>
          </cell>
          <cell r="E1681" t="str">
            <v>Solar</v>
          </cell>
          <cell r="G1681" t="str">
            <v>NA</v>
          </cell>
          <cell r="H1681" t="str">
            <v>Merchant Unregulated</v>
          </cell>
        </row>
        <row r="1682">
          <cell r="D1682" t="str">
            <v>Wellhead Electric Company Inc.</v>
          </cell>
          <cell r="E1682" t="str">
            <v>Gas</v>
          </cell>
          <cell r="G1682" t="str">
            <v>NA</v>
          </cell>
          <cell r="H1682" t="str">
            <v>Merchant Unregulated</v>
          </cell>
        </row>
        <row r="1683">
          <cell r="D1683" t="str">
            <v>SunEdison, Inc.</v>
          </cell>
          <cell r="E1683" t="str">
            <v>Solar</v>
          </cell>
          <cell r="G1683" t="str">
            <v>NA</v>
          </cell>
          <cell r="H1683" t="str">
            <v>Merchant Unregulated</v>
          </cell>
        </row>
        <row r="1684">
          <cell r="D1684" t="str">
            <v>Manassas City of</v>
          </cell>
          <cell r="E1684" t="str">
            <v>Oil</v>
          </cell>
          <cell r="G1684" t="str">
            <v>NA</v>
          </cell>
          <cell r="H1684" t="str">
            <v>Regulated</v>
          </cell>
        </row>
        <row r="1685">
          <cell r="D1685" t="str">
            <v>Waste Management, Inc.</v>
          </cell>
          <cell r="E1685" t="str">
            <v>Biomass</v>
          </cell>
          <cell r="G1685" t="str">
            <v>NA</v>
          </cell>
          <cell r="H1685" t="str">
            <v>Merchant Unregulated</v>
          </cell>
        </row>
        <row r="1686">
          <cell r="D1686" t="str">
            <v>CII Carbon LLC</v>
          </cell>
          <cell r="E1686" t="str">
            <v>Coal</v>
          </cell>
          <cell r="G1686" t="str">
            <v>NA</v>
          </cell>
          <cell r="H1686" t="str">
            <v>Merchant Unregulated</v>
          </cell>
        </row>
        <row r="1687">
          <cell r="D1687" t="str">
            <v>Turner Enterprises, Inc.</v>
          </cell>
          <cell r="E1687" t="str">
            <v>Solar</v>
          </cell>
          <cell r="G1687">
            <v>6992</v>
          </cell>
          <cell r="H1687" t="str">
            <v>Merchant Unregulated</v>
          </cell>
        </row>
        <row r="1688">
          <cell r="D1688" t="str">
            <v>Southern Company</v>
          </cell>
          <cell r="E1688" t="str">
            <v>Solar</v>
          </cell>
          <cell r="G1688">
            <v>62929</v>
          </cell>
          <cell r="H1688" t="str">
            <v>Merchant Unregulated</v>
          </cell>
        </row>
        <row r="1689">
          <cell r="D1689" t="str">
            <v>Sumitomo Corporation</v>
          </cell>
          <cell r="E1689" t="str">
            <v>Wind</v>
          </cell>
          <cell r="G1689">
            <v>138064</v>
          </cell>
          <cell r="H1689" t="str">
            <v>Merchant Unregulated</v>
          </cell>
        </row>
        <row r="1690">
          <cell r="D1690" t="str">
            <v>Duke Energy Corporation</v>
          </cell>
          <cell r="E1690" t="str">
            <v>Wind</v>
          </cell>
          <cell r="G1690">
            <v>138064</v>
          </cell>
          <cell r="H1690" t="str">
            <v>Merchant Unregulated</v>
          </cell>
        </row>
        <row r="1691">
          <cell r="D1691" t="str">
            <v>Mid-Kansas Electric Company, LLC</v>
          </cell>
          <cell r="E1691" t="str">
            <v>Gas</v>
          </cell>
          <cell r="G1691" t="str">
            <v>NA</v>
          </cell>
          <cell r="H1691" t="str">
            <v>Merchant Unregulated</v>
          </cell>
        </row>
        <row r="1692">
          <cell r="D1692" t="str">
            <v>Sunflower Electric Power Corporation</v>
          </cell>
          <cell r="E1692" t="str">
            <v>Gas</v>
          </cell>
          <cell r="G1692" t="str">
            <v>NA</v>
          </cell>
          <cell r="H1692" t="str">
            <v>Merchant Unregulated</v>
          </cell>
        </row>
        <row r="1693">
          <cell r="D1693" t="str">
            <v>NextEra Energy, Inc.</v>
          </cell>
          <cell r="E1693" t="str">
            <v>Wind</v>
          </cell>
          <cell r="G1693">
            <v>24965</v>
          </cell>
          <cell r="H1693" t="str">
            <v>Merchant Unregulated</v>
          </cell>
        </row>
        <row r="1694">
          <cell r="D1694" t="str">
            <v>Competitive Power Ventures Holdings, LLC</v>
          </cell>
          <cell r="E1694" t="str">
            <v>Wind</v>
          </cell>
          <cell r="G1694" t="str">
            <v>NA</v>
          </cell>
          <cell r="H1694" t="str">
            <v>Merchant Unregulated</v>
          </cell>
        </row>
        <row r="1695">
          <cell r="D1695" t="str">
            <v>Melink Corporation</v>
          </cell>
          <cell r="E1695" t="str">
            <v>Solar</v>
          </cell>
          <cell r="G1695" t="str">
            <v>NA</v>
          </cell>
          <cell r="H1695" t="str">
            <v>Merchant Unregulated</v>
          </cell>
        </row>
        <row r="1696">
          <cell r="D1696" t="str">
            <v>Cinnamon Bay LLC</v>
          </cell>
          <cell r="E1696" t="str">
            <v>Biomass</v>
          </cell>
          <cell r="G1696" t="str">
            <v>NA</v>
          </cell>
          <cell r="H1696" t="str">
            <v>Merchant Unregulated</v>
          </cell>
        </row>
        <row r="1697">
          <cell r="D1697" t="str">
            <v>A-Tech Group (Hong Kong) Co., Ltd.</v>
          </cell>
          <cell r="E1697" t="str">
            <v>Wind</v>
          </cell>
          <cell r="G1697">
            <v>23</v>
          </cell>
          <cell r="H1697" t="str">
            <v>Merchant Unregulated</v>
          </cell>
        </row>
        <row r="1698">
          <cell r="D1698" t="str">
            <v>Rachee (HongKong) Limited</v>
          </cell>
          <cell r="E1698" t="str">
            <v>Wind</v>
          </cell>
          <cell r="G1698">
            <v>23</v>
          </cell>
          <cell r="H1698" t="str">
            <v>Merchant Unregulated</v>
          </cell>
        </row>
        <row r="1699">
          <cell r="D1699" t="str">
            <v>Exelon Corporation</v>
          </cell>
          <cell r="E1699" t="str">
            <v>Wind</v>
          </cell>
          <cell r="G1699" t="str">
            <v>NA</v>
          </cell>
          <cell r="H1699" t="str">
            <v>Merchant Unregulated</v>
          </cell>
        </row>
        <row r="1700">
          <cell r="D1700" t="str">
            <v>Petroleos de Venezuela S.A.</v>
          </cell>
          <cell r="E1700" t="str">
            <v>Other Nonrenewable</v>
          </cell>
          <cell r="G1700">
            <v>201549</v>
          </cell>
          <cell r="H1700" t="str">
            <v>Merchant Unregulated</v>
          </cell>
        </row>
        <row r="1701">
          <cell r="D1701" t="str">
            <v>Albany City of OR</v>
          </cell>
          <cell r="E1701" t="str">
            <v>Water</v>
          </cell>
          <cell r="G1701" t="str">
            <v>NA</v>
          </cell>
          <cell r="H1701" t="str">
            <v>Merchant Unregulated</v>
          </cell>
        </row>
        <row r="1702">
          <cell r="D1702" t="str">
            <v>Dike City of</v>
          </cell>
          <cell r="E1702" t="str">
            <v>Oil</v>
          </cell>
          <cell r="G1702" t="str">
            <v>NA</v>
          </cell>
          <cell r="H1702" t="str">
            <v>Regulated</v>
          </cell>
        </row>
        <row r="1703">
          <cell r="D1703" t="str">
            <v>Methane Power Inc.</v>
          </cell>
          <cell r="E1703" t="str">
            <v>Biomass</v>
          </cell>
          <cell r="G1703" t="str">
            <v>NA</v>
          </cell>
          <cell r="H1703" t="str">
            <v>Merchant Unregulated</v>
          </cell>
        </row>
        <row r="1704">
          <cell r="D1704" t="str">
            <v>Hastings City Of, MN</v>
          </cell>
          <cell r="E1704" t="str">
            <v>Water</v>
          </cell>
          <cell r="G1704" t="str">
            <v>NA</v>
          </cell>
          <cell r="H1704" t="str">
            <v>Merchant Unregulated</v>
          </cell>
        </row>
        <row r="1705">
          <cell r="D1705" t="str">
            <v>Industry Metrolink PV 1, LLC</v>
          </cell>
          <cell r="E1705" t="str">
            <v>Solar</v>
          </cell>
          <cell r="G1705" t="str">
            <v>NA</v>
          </cell>
          <cell r="H1705" t="str">
            <v>Merchant Unregulated</v>
          </cell>
        </row>
        <row r="1706">
          <cell r="D1706" t="str">
            <v>Alpha Technologies, Inc.</v>
          </cell>
          <cell r="E1706" t="str">
            <v>Solar</v>
          </cell>
          <cell r="G1706" t="str">
            <v>NA</v>
          </cell>
          <cell r="H1706" t="str">
            <v>Merchant Unregulated</v>
          </cell>
        </row>
        <row r="1707">
          <cell r="D1707" t="str">
            <v>Marceline City of</v>
          </cell>
          <cell r="E1707" t="str">
            <v>Oil</v>
          </cell>
          <cell r="G1707" t="str">
            <v>NA</v>
          </cell>
          <cell r="H1707" t="str">
            <v>Regulated</v>
          </cell>
        </row>
        <row r="1708">
          <cell r="D1708" t="str">
            <v>Palo Alto City of</v>
          </cell>
          <cell r="E1708" t="str">
            <v>Gas</v>
          </cell>
          <cell r="G1708" t="str">
            <v>NA</v>
          </cell>
          <cell r="H1708" t="str">
            <v>Merchant Unregulated</v>
          </cell>
        </row>
        <row r="1709">
          <cell r="D1709" t="str">
            <v>Salisbury City of</v>
          </cell>
          <cell r="E1709" t="str">
            <v>Oil</v>
          </cell>
          <cell r="G1709" t="str">
            <v>NA</v>
          </cell>
          <cell r="H1709" t="str">
            <v>Regulated</v>
          </cell>
        </row>
        <row r="1710">
          <cell r="D1710" t="str">
            <v>Santa Ana City of</v>
          </cell>
          <cell r="E1710" t="str">
            <v>Water</v>
          </cell>
          <cell r="G1710" t="str">
            <v>NA</v>
          </cell>
          <cell r="H1710" t="str">
            <v>Merchant Unregulated</v>
          </cell>
        </row>
        <row r="1711">
          <cell r="D1711" t="str">
            <v>Seneca City of SC</v>
          </cell>
          <cell r="E1711" t="str">
            <v>Oil</v>
          </cell>
          <cell r="G1711" t="str">
            <v>NA</v>
          </cell>
          <cell r="H1711" t="str">
            <v>Regulated</v>
          </cell>
        </row>
        <row r="1712">
          <cell r="D1712" t="str">
            <v>Watertown City of NY</v>
          </cell>
          <cell r="E1712" t="str">
            <v>Water</v>
          </cell>
          <cell r="G1712" t="str">
            <v>NA</v>
          </cell>
          <cell r="H1712" t="str">
            <v>Regulated</v>
          </cell>
        </row>
        <row r="1713">
          <cell r="D1713" t="str">
            <v>Milliken &amp; Company</v>
          </cell>
          <cell r="E1713" t="str">
            <v>Oil</v>
          </cell>
          <cell r="G1713">
            <v>311</v>
          </cell>
          <cell r="H1713" t="str">
            <v>Regulated</v>
          </cell>
        </row>
        <row r="1714">
          <cell r="D1714" t="str">
            <v>Harrisonburg City of</v>
          </cell>
          <cell r="E1714" t="str">
            <v>Gas</v>
          </cell>
          <cell r="G1714" t="str">
            <v>NA</v>
          </cell>
          <cell r="H1714" t="str">
            <v>Regulated</v>
          </cell>
        </row>
        <row r="1715">
          <cell r="D1715" t="str">
            <v>IDACORP, Inc.</v>
          </cell>
          <cell r="E1715" t="str">
            <v>Water</v>
          </cell>
          <cell r="G1715">
            <v>464505</v>
          </cell>
          <cell r="H1715" t="str">
            <v>Regulated</v>
          </cell>
        </row>
        <row r="1716">
          <cell r="D1716" t="str">
            <v>United States Steel Corporation</v>
          </cell>
          <cell r="E1716" t="str">
            <v>Other Nonrenewable</v>
          </cell>
          <cell r="G1716">
            <v>131344</v>
          </cell>
          <cell r="H1716" t="str">
            <v>Merchant Unregulated</v>
          </cell>
        </row>
        <row r="1717">
          <cell r="D1717" t="str">
            <v>Renewable World Energies, LLC</v>
          </cell>
          <cell r="E1717" t="str">
            <v>Water</v>
          </cell>
          <cell r="G1717" t="str">
            <v>NA</v>
          </cell>
          <cell r="H1717" t="str">
            <v>Merchant Unregulated</v>
          </cell>
        </row>
        <row r="1718">
          <cell r="D1718" t="str">
            <v>Waste Management, Inc.</v>
          </cell>
          <cell r="E1718" t="str">
            <v>Biomass</v>
          </cell>
          <cell r="G1718" t="str">
            <v>NA</v>
          </cell>
          <cell r="H1718" t="str">
            <v>Merchant Unregulated</v>
          </cell>
        </row>
        <row r="1719">
          <cell r="D1719" t="str">
            <v>United States Government</v>
          </cell>
          <cell r="E1719" t="str">
            <v>Water</v>
          </cell>
          <cell r="G1719">
            <v>12366</v>
          </cell>
          <cell r="H1719" t="str">
            <v>Merchant Unregulated</v>
          </cell>
        </row>
        <row r="1720">
          <cell r="D1720" t="str">
            <v>United States Government</v>
          </cell>
          <cell r="E1720" t="str">
            <v>Water</v>
          </cell>
          <cell r="G1720">
            <v>11633</v>
          </cell>
          <cell r="H1720" t="str">
            <v>Merchant Unregulated</v>
          </cell>
        </row>
        <row r="1721">
          <cell r="D1721" t="str">
            <v>NorthWestern Corporation</v>
          </cell>
          <cell r="E1721" t="str">
            <v>Oil</v>
          </cell>
          <cell r="G1721">
            <v>-68</v>
          </cell>
          <cell r="H1721" t="str">
            <v>Regulated</v>
          </cell>
        </row>
        <row r="1722">
          <cell r="D1722" t="str">
            <v>NV Energy, Inc.</v>
          </cell>
          <cell r="E1722" t="str">
            <v>Gas</v>
          </cell>
          <cell r="G1722">
            <v>469240</v>
          </cell>
          <cell r="H1722" t="str">
            <v>Regulated</v>
          </cell>
        </row>
        <row r="1723">
          <cell r="D1723" t="str">
            <v>NV Energy, Inc.</v>
          </cell>
          <cell r="E1723" t="str">
            <v>Gas</v>
          </cell>
          <cell r="G1723">
            <v>83791</v>
          </cell>
          <cell r="H1723" t="str">
            <v>Regulated</v>
          </cell>
        </row>
        <row r="1724">
          <cell r="D1724" t="str">
            <v>Gaz Métro Limited Partnership</v>
          </cell>
          <cell r="E1724" t="str">
            <v>Water</v>
          </cell>
          <cell r="G1724" t="str">
            <v>NA</v>
          </cell>
          <cell r="H1724" t="str">
            <v>Regulated</v>
          </cell>
        </row>
        <row r="1725">
          <cell r="D1725" t="str">
            <v>EP Minerals</v>
          </cell>
          <cell r="E1725" t="str">
            <v>Gas</v>
          </cell>
          <cell r="G1725" t="str">
            <v>NA</v>
          </cell>
          <cell r="H1725" t="str">
            <v>Merchant Unregulated</v>
          </cell>
        </row>
        <row r="1726">
          <cell r="D1726" t="str">
            <v>NV Energy, Inc.</v>
          </cell>
          <cell r="E1726" t="str">
            <v>Solar</v>
          </cell>
          <cell r="G1726">
            <v>192</v>
          </cell>
          <cell r="H1726" t="str">
            <v>Regulated</v>
          </cell>
        </row>
        <row r="1727">
          <cell r="D1727" t="str">
            <v>Southern Nevada Water Authority</v>
          </cell>
          <cell r="E1727" t="str">
            <v>Solar</v>
          </cell>
          <cell r="G1727" t="str">
            <v>NA</v>
          </cell>
          <cell r="H1727" t="str">
            <v>Merchant Unregulated</v>
          </cell>
        </row>
        <row r="1728">
          <cell r="D1728" t="str">
            <v>Clark University</v>
          </cell>
          <cell r="E1728" t="str">
            <v>Gas</v>
          </cell>
          <cell r="G1728" t="str">
            <v>NA</v>
          </cell>
          <cell r="H1728" t="str">
            <v>Merchant Unregulated</v>
          </cell>
        </row>
        <row r="1729">
          <cell r="D1729" t="str">
            <v>Hoosier Energy Rural Electric Co-op Inc.</v>
          </cell>
          <cell r="E1729" t="str">
            <v>Biomass</v>
          </cell>
          <cell r="G1729" t="str">
            <v>NA</v>
          </cell>
          <cell r="H1729" t="str">
            <v>Merchant Unregulated</v>
          </cell>
        </row>
        <row r="1730">
          <cell r="D1730" t="str">
            <v>Hollingworth &amp; Vose Co</v>
          </cell>
          <cell r="E1730" t="str">
            <v>Water</v>
          </cell>
          <cell r="G1730" t="str">
            <v>NA</v>
          </cell>
          <cell r="H1730" t="str">
            <v>Merchant Unregulated</v>
          </cell>
        </row>
        <row r="1731">
          <cell r="D1731" t="str">
            <v>Hollingworth &amp; Vose Co</v>
          </cell>
          <cell r="E1731" t="str">
            <v>Water</v>
          </cell>
          <cell r="G1731" t="str">
            <v>NA</v>
          </cell>
          <cell r="H1731" t="str">
            <v>Merchant Unregulated</v>
          </cell>
        </row>
        <row r="1732">
          <cell r="D1732" t="str">
            <v>SunEdison, Inc.</v>
          </cell>
          <cell r="E1732" t="str">
            <v>Solar</v>
          </cell>
          <cell r="G1732" t="str">
            <v>NA</v>
          </cell>
          <cell r="H1732" t="str">
            <v>Merchant Unregulated</v>
          </cell>
        </row>
        <row r="1733">
          <cell r="D1733" t="str">
            <v>Wolverine Power Marketing Cooperative</v>
          </cell>
          <cell r="E1733" t="str">
            <v>Gas</v>
          </cell>
          <cell r="G1733" t="str">
            <v>NA</v>
          </cell>
          <cell r="H1733" t="str">
            <v>Merchant Unregulated</v>
          </cell>
        </row>
        <row r="1734">
          <cell r="D1734" t="str">
            <v>Presque Isle Electric &amp; Gas Coop</v>
          </cell>
          <cell r="E1734" t="str">
            <v>Gas</v>
          </cell>
          <cell r="G1734" t="str">
            <v>NA</v>
          </cell>
          <cell r="H1734" t="str">
            <v>Merchant Unregulated</v>
          </cell>
        </row>
        <row r="1735">
          <cell r="D1735" t="str">
            <v>Midwest Energy Cooperative</v>
          </cell>
          <cell r="E1735" t="str">
            <v>Gas</v>
          </cell>
          <cell r="G1735" t="str">
            <v>NA</v>
          </cell>
          <cell r="H1735" t="str">
            <v>Merchant Unregulated</v>
          </cell>
        </row>
        <row r="1736">
          <cell r="D1736" t="str">
            <v>HomeWorks Tri-County Electric Cooperative</v>
          </cell>
          <cell r="E1736" t="str">
            <v>Gas</v>
          </cell>
          <cell r="G1736" t="str">
            <v>NA</v>
          </cell>
          <cell r="H1736" t="str">
            <v>Merchant Unregulated</v>
          </cell>
        </row>
        <row r="1737">
          <cell r="D1737" t="str">
            <v>Great Lakes Energy Cooperative</v>
          </cell>
          <cell r="E1737" t="str">
            <v>Gas</v>
          </cell>
          <cell r="G1737" t="str">
            <v>NA</v>
          </cell>
          <cell r="H1737" t="str">
            <v>Merchant Unregulated</v>
          </cell>
        </row>
        <row r="1738">
          <cell r="D1738" t="str">
            <v>Spartan Renewable Energy, Inc.</v>
          </cell>
          <cell r="E1738" t="str">
            <v>Gas</v>
          </cell>
          <cell r="G1738" t="str">
            <v>NA</v>
          </cell>
          <cell r="H1738" t="str">
            <v>Merchant Unregulated</v>
          </cell>
        </row>
        <row r="1739">
          <cell r="D1739" t="str">
            <v>Cherryland Electric Cooperative Inc.</v>
          </cell>
          <cell r="E1739" t="str">
            <v>Gas</v>
          </cell>
          <cell r="G1739" t="str">
            <v>NA</v>
          </cell>
          <cell r="H1739" t="str">
            <v>Merchant Unregulated</v>
          </cell>
        </row>
        <row r="1740">
          <cell r="D1740" t="str">
            <v>Wolverine Power Marketing Cooperative</v>
          </cell>
          <cell r="E1740" t="str">
            <v>Gas</v>
          </cell>
          <cell r="G1740" t="str">
            <v>NA</v>
          </cell>
          <cell r="H1740" t="str">
            <v>Merchant Unregulated</v>
          </cell>
        </row>
        <row r="1741">
          <cell r="D1741" t="str">
            <v>Presque Isle Electric &amp; Gas Coop</v>
          </cell>
          <cell r="E1741" t="str">
            <v>Gas</v>
          </cell>
          <cell r="G1741" t="str">
            <v>NA</v>
          </cell>
          <cell r="H1741" t="str">
            <v>Merchant Unregulated</v>
          </cell>
        </row>
        <row r="1742">
          <cell r="D1742" t="str">
            <v>Midwest Energy Cooperative</v>
          </cell>
          <cell r="E1742" t="str">
            <v>Gas</v>
          </cell>
          <cell r="G1742" t="str">
            <v>NA</v>
          </cell>
          <cell r="H1742" t="str">
            <v>Merchant Unregulated</v>
          </cell>
        </row>
        <row r="1743">
          <cell r="D1743" t="str">
            <v>HomeWorks Tri-County Electric Cooperative</v>
          </cell>
          <cell r="E1743" t="str">
            <v>Gas</v>
          </cell>
          <cell r="G1743" t="str">
            <v>NA</v>
          </cell>
          <cell r="H1743" t="str">
            <v>Merchant Unregulated</v>
          </cell>
        </row>
        <row r="1744">
          <cell r="D1744" t="str">
            <v>Great Lakes Energy Cooperative</v>
          </cell>
          <cell r="E1744" t="str">
            <v>Gas</v>
          </cell>
          <cell r="G1744" t="str">
            <v>NA</v>
          </cell>
          <cell r="H1744" t="str">
            <v>Merchant Unregulated</v>
          </cell>
        </row>
        <row r="1745">
          <cell r="D1745" t="str">
            <v>Spartan Renewable Energy, Inc.</v>
          </cell>
          <cell r="E1745" t="str">
            <v>Gas</v>
          </cell>
          <cell r="G1745" t="str">
            <v>NA</v>
          </cell>
          <cell r="H1745" t="str">
            <v>Merchant Unregulated</v>
          </cell>
        </row>
        <row r="1746">
          <cell r="D1746" t="str">
            <v>Cherryland Electric Cooperative Inc.</v>
          </cell>
          <cell r="E1746" t="str">
            <v>Gas</v>
          </cell>
          <cell r="G1746" t="str">
            <v>NA</v>
          </cell>
          <cell r="H1746" t="str">
            <v>Merchant Unregulated</v>
          </cell>
        </row>
        <row r="1747">
          <cell r="D1747" t="str">
            <v>ALLETE, Inc.</v>
          </cell>
          <cell r="E1747" t="str">
            <v>Coal</v>
          </cell>
          <cell r="G1747">
            <v>6587613</v>
          </cell>
          <cell r="H1747" t="str">
            <v>Regulated</v>
          </cell>
        </row>
        <row r="1748">
          <cell r="D1748" t="str">
            <v>WPPI Energy</v>
          </cell>
          <cell r="E1748" t="str">
            <v>Coal</v>
          </cell>
          <cell r="G1748">
            <v>673064</v>
          </cell>
          <cell r="H1748" t="str">
            <v>Regulated</v>
          </cell>
        </row>
        <row r="1749">
          <cell r="D1749" t="str">
            <v>WPPI Energy</v>
          </cell>
          <cell r="E1749" t="str">
            <v>Oil</v>
          </cell>
          <cell r="G1749">
            <v>0</v>
          </cell>
          <cell r="H1749" t="str">
            <v>Regulated</v>
          </cell>
        </row>
        <row r="1750">
          <cell r="D1750" t="str">
            <v>ALLETE, Inc.</v>
          </cell>
          <cell r="E1750" t="str">
            <v>Oil</v>
          </cell>
          <cell r="G1750">
            <v>0</v>
          </cell>
          <cell r="H1750" t="str">
            <v>Regulated</v>
          </cell>
        </row>
        <row r="1751">
          <cell r="D1751" t="str">
            <v>Clay Center City of</v>
          </cell>
          <cell r="E1751" t="str">
            <v>Gas</v>
          </cell>
          <cell r="G1751" t="str">
            <v>NA</v>
          </cell>
          <cell r="H1751" t="str">
            <v>Regulated</v>
          </cell>
        </row>
        <row r="1752">
          <cell r="D1752" t="str">
            <v>Clay Center City of</v>
          </cell>
          <cell r="E1752" t="str">
            <v>Gas</v>
          </cell>
          <cell r="G1752" t="str">
            <v>NA</v>
          </cell>
          <cell r="H1752" t="str">
            <v>Regulated</v>
          </cell>
        </row>
        <row r="1753">
          <cell r="D1753" t="str">
            <v>Golden Triangle Regional Solid Waste Management Authority</v>
          </cell>
          <cell r="E1753" t="str">
            <v>Biomass</v>
          </cell>
          <cell r="G1753" t="str">
            <v>NA</v>
          </cell>
          <cell r="H1753" t="str">
            <v>Merchant Unregulated</v>
          </cell>
        </row>
        <row r="1754">
          <cell r="D1754" t="str">
            <v>American Electric Power Company, Inc.</v>
          </cell>
          <cell r="E1754" t="str">
            <v>Water</v>
          </cell>
          <cell r="G1754">
            <v>201510</v>
          </cell>
          <cell r="H1754" t="str">
            <v>Regulated</v>
          </cell>
        </row>
        <row r="1755">
          <cell r="D1755" t="str">
            <v>Clear Air Force Station</v>
          </cell>
          <cell r="E1755" t="str">
            <v>Coal</v>
          </cell>
          <cell r="G1755" t="str">
            <v>NA</v>
          </cell>
          <cell r="H1755" t="str">
            <v>Merchant Unregulated</v>
          </cell>
        </row>
        <row r="1756">
          <cell r="D1756" t="str">
            <v>Calpine Corporation</v>
          </cell>
          <cell r="E1756" t="str">
            <v>Gas</v>
          </cell>
          <cell r="G1756">
            <v>515034</v>
          </cell>
          <cell r="H1756" t="str">
            <v>Merchant Unregulated</v>
          </cell>
        </row>
        <row r="1757">
          <cell r="D1757" t="str">
            <v>IDACORP, Inc.</v>
          </cell>
          <cell r="E1757" t="str">
            <v>Water</v>
          </cell>
          <cell r="G1757">
            <v>16883</v>
          </cell>
          <cell r="H1757" t="str">
            <v>Regulated</v>
          </cell>
        </row>
        <row r="1758">
          <cell r="D1758" t="str">
            <v>Berkshire Hathaway Inc.</v>
          </cell>
          <cell r="E1758" t="str">
            <v>Water</v>
          </cell>
          <cell r="G1758">
            <v>45529</v>
          </cell>
          <cell r="H1758" t="str">
            <v>Regulated</v>
          </cell>
        </row>
        <row r="1759">
          <cell r="D1759" t="str">
            <v>MidAmerican Energy Holdings Company</v>
          </cell>
          <cell r="E1759" t="str">
            <v>Water</v>
          </cell>
          <cell r="G1759">
            <v>5172</v>
          </cell>
          <cell r="H1759" t="str">
            <v>Regulated</v>
          </cell>
        </row>
        <row r="1760">
          <cell r="D1760" t="str">
            <v>Berkshire Hathaway Inc.</v>
          </cell>
          <cell r="E1760" t="str">
            <v>Water</v>
          </cell>
          <cell r="G1760">
            <v>48629</v>
          </cell>
          <cell r="H1760" t="str">
            <v>Regulated</v>
          </cell>
        </row>
        <row r="1761">
          <cell r="D1761" t="str">
            <v>MidAmerican Energy Holdings Company</v>
          </cell>
          <cell r="E1761" t="str">
            <v>Water</v>
          </cell>
          <cell r="G1761">
            <v>5524</v>
          </cell>
          <cell r="H1761" t="str">
            <v>Regulated</v>
          </cell>
        </row>
        <row r="1762">
          <cell r="D1762" t="str">
            <v>Riverside City of</v>
          </cell>
          <cell r="E1762" t="str">
            <v>Gas</v>
          </cell>
          <cell r="G1762" t="str">
            <v>NA</v>
          </cell>
          <cell r="H1762" t="str">
            <v>Regulated</v>
          </cell>
        </row>
        <row r="1763">
          <cell r="D1763" t="str">
            <v>Taunton City of</v>
          </cell>
          <cell r="E1763" t="str">
            <v>Other Nonrenewable</v>
          </cell>
          <cell r="G1763">
            <v>82722</v>
          </cell>
          <cell r="H1763" t="str">
            <v>Regulated</v>
          </cell>
        </row>
        <row r="1764">
          <cell r="D1764" t="str">
            <v>Taunton City of</v>
          </cell>
          <cell r="E1764" t="str">
            <v>Oil</v>
          </cell>
          <cell r="G1764">
            <v>1086</v>
          </cell>
          <cell r="H1764" t="str">
            <v>Regulated</v>
          </cell>
        </row>
        <row r="1765">
          <cell r="D1765" t="str">
            <v>Emera Incorporated</v>
          </cell>
          <cell r="E1765" t="str">
            <v>Water</v>
          </cell>
          <cell r="G1765" t="str">
            <v>NA</v>
          </cell>
          <cell r="H1765" t="str">
            <v>Merchant Unregulated</v>
          </cell>
        </row>
        <row r="1766">
          <cell r="D1766" t="str">
            <v>Algonquin Power &amp; Utilities Corp.</v>
          </cell>
          <cell r="E1766" t="str">
            <v>Water</v>
          </cell>
          <cell r="G1766" t="str">
            <v>NA</v>
          </cell>
          <cell r="H1766" t="str">
            <v>Merchant Unregulated</v>
          </cell>
        </row>
        <row r="1767">
          <cell r="D1767" t="str">
            <v>American Municipal Power, Inc.</v>
          </cell>
          <cell r="E1767" t="str">
            <v>Oil</v>
          </cell>
          <cell r="G1767" t="str">
            <v>NA</v>
          </cell>
          <cell r="H1767" t="str">
            <v>Merchant Unregulated</v>
          </cell>
        </row>
        <row r="1768">
          <cell r="D1768" t="str">
            <v>Southern Company</v>
          </cell>
          <cell r="E1768" t="str">
            <v>Gas</v>
          </cell>
          <cell r="G1768">
            <v>1832</v>
          </cell>
          <cell r="H1768" t="str">
            <v>Merchant Unregulated</v>
          </cell>
        </row>
        <row r="1769">
          <cell r="D1769" t="str">
            <v>ArcelorMittal</v>
          </cell>
          <cell r="E1769" t="str">
            <v>Other Nonrenewable</v>
          </cell>
          <cell r="G1769" t="str">
            <v>NA</v>
          </cell>
          <cell r="H1769" t="str">
            <v>Merchant Unregulated</v>
          </cell>
        </row>
        <row r="1770">
          <cell r="D1770" t="str">
            <v>United States Sugar Corporation</v>
          </cell>
          <cell r="E1770" t="str">
            <v>Biomass</v>
          </cell>
          <cell r="G1770" t="str">
            <v>NA</v>
          </cell>
          <cell r="H1770" t="str">
            <v>Merchant Unregulated</v>
          </cell>
        </row>
        <row r="1771">
          <cell r="D1771" t="str">
            <v>Duke Energy Corporation</v>
          </cell>
          <cell r="E1771" t="str">
            <v>Coal</v>
          </cell>
          <cell r="G1771">
            <v>1181769</v>
          </cell>
          <cell r="H1771" t="str">
            <v>Regulated</v>
          </cell>
        </row>
        <row r="1772">
          <cell r="D1772" t="str">
            <v>Cliffside Mills, LLC</v>
          </cell>
          <cell r="E1772" t="str">
            <v>Water</v>
          </cell>
          <cell r="G1772" t="str">
            <v>NA</v>
          </cell>
          <cell r="H1772" t="str">
            <v>Merchant Unregulated</v>
          </cell>
        </row>
        <row r="1773">
          <cell r="D1773" t="str">
            <v>Sunflower Electric Power Corporation</v>
          </cell>
          <cell r="E1773" t="str">
            <v>Gas</v>
          </cell>
          <cell r="G1773" t="str">
            <v>NA</v>
          </cell>
          <cell r="H1773" t="str">
            <v>Merchant Unregulated</v>
          </cell>
        </row>
        <row r="1774">
          <cell r="D1774" t="str">
            <v>Converse Energy Inc</v>
          </cell>
          <cell r="E1774" t="str">
            <v>Water</v>
          </cell>
          <cell r="G1774" t="str">
            <v>NA</v>
          </cell>
          <cell r="H1774" t="str">
            <v>Merchant Unregulated</v>
          </cell>
        </row>
        <row r="1775">
          <cell r="D1775" t="str">
            <v>Sunflower Electric Power Corporation</v>
          </cell>
          <cell r="E1775" t="str">
            <v>Oil</v>
          </cell>
          <cell r="G1775" t="str">
            <v>NA</v>
          </cell>
          <cell r="H1775" t="str">
            <v>Merchant Unregulated</v>
          </cell>
        </row>
        <row r="1776">
          <cell r="D1776" t="str">
            <v>SunEdison, Inc.</v>
          </cell>
          <cell r="E1776" t="str">
            <v>Solar</v>
          </cell>
          <cell r="G1776" t="str">
            <v>NA</v>
          </cell>
          <cell r="H1776" t="str">
            <v>Merchant Unregulated</v>
          </cell>
        </row>
        <row r="1777">
          <cell r="D1777" t="str">
            <v>SunEdison, Inc.</v>
          </cell>
          <cell r="E1777" t="str">
            <v>Solar</v>
          </cell>
          <cell r="G1777" t="str">
            <v>NA</v>
          </cell>
          <cell r="H1777" t="str">
            <v>Merchant Unregulated</v>
          </cell>
        </row>
        <row r="1778">
          <cell r="D1778" t="str">
            <v>Wolverine Power Marketing Cooperative</v>
          </cell>
          <cell r="E1778" t="str">
            <v>Coal</v>
          </cell>
          <cell r="G1778">
            <v>56481</v>
          </cell>
          <cell r="H1778" t="str">
            <v>Regulated</v>
          </cell>
        </row>
        <row r="1779">
          <cell r="D1779" t="str">
            <v>Presque Isle Electric &amp; Gas Coop</v>
          </cell>
          <cell r="E1779" t="str">
            <v>Coal</v>
          </cell>
          <cell r="G1779">
            <v>56481</v>
          </cell>
          <cell r="H1779" t="str">
            <v>Regulated</v>
          </cell>
        </row>
        <row r="1780">
          <cell r="D1780" t="str">
            <v>Midwest Energy Cooperative</v>
          </cell>
          <cell r="E1780" t="str">
            <v>Coal</v>
          </cell>
          <cell r="G1780">
            <v>56481</v>
          </cell>
          <cell r="H1780" t="str">
            <v>Regulated</v>
          </cell>
        </row>
        <row r="1781">
          <cell r="D1781" t="str">
            <v>HomeWorks Tri-County Electric Cooperative</v>
          </cell>
          <cell r="E1781" t="str">
            <v>Coal</v>
          </cell>
          <cell r="G1781">
            <v>56481</v>
          </cell>
          <cell r="H1781" t="str">
            <v>Regulated</v>
          </cell>
        </row>
        <row r="1782">
          <cell r="D1782" t="str">
            <v>Great Lakes Energy Cooperative</v>
          </cell>
          <cell r="E1782" t="str">
            <v>Coal</v>
          </cell>
          <cell r="G1782">
            <v>56481</v>
          </cell>
          <cell r="H1782" t="str">
            <v>Regulated</v>
          </cell>
        </row>
        <row r="1783">
          <cell r="D1783" t="str">
            <v>Spartan Renewable Energy, Inc.</v>
          </cell>
          <cell r="E1783" t="str">
            <v>Coal</v>
          </cell>
          <cell r="G1783">
            <v>56481</v>
          </cell>
          <cell r="H1783" t="str">
            <v>Regulated</v>
          </cell>
        </row>
        <row r="1784">
          <cell r="D1784" t="str">
            <v>Cherryland Electric Cooperative Inc.</v>
          </cell>
          <cell r="E1784" t="str">
            <v>Coal</v>
          </cell>
          <cell r="G1784">
            <v>56481</v>
          </cell>
          <cell r="H1784" t="str">
            <v>Regulated</v>
          </cell>
        </row>
        <row r="1785">
          <cell r="D1785" t="str">
            <v>Buckeye Power, Inc.</v>
          </cell>
          <cell r="E1785" t="str">
            <v>Coal</v>
          </cell>
          <cell r="G1785">
            <v>1070211</v>
          </cell>
          <cell r="H1785" t="str">
            <v>Regulated</v>
          </cell>
        </row>
        <row r="1786">
          <cell r="D1786" t="str">
            <v>FirstEnergy Corp.</v>
          </cell>
          <cell r="E1786" t="str">
            <v>Coal</v>
          </cell>
          <cell r="G1786">
            <v>288364</v>
          </cell>
          <cell r="H1786" t="str">
            <v>Regulated</v>
          </cell>
        </row>
        <row r="1787">
          <cell r="D1787" t="str">
            <v>FirstEnergy Corp.</v>
          </cell>
          <cell r="E1787" t="str">
            <v>Coal</v>
          </cell>
          <cell r="G1787">
            <v>178964</v>
          </cell>
          <cell r="H1787" t="str">
            <v>Regulated</v>
          </cell>
        </row>
        <row r="1788">
          <cell r="D1788" t="str">
            <v>Vectren Corporation</v>
          </cell>
          <cell r="E1788" t="str">
            <v>Coal</v>
          </cell>
          <cell r="G1788">
            <v>89184</v>
          </cell>
          <cell r="H1788" t="str">
            <v>Regulated</v>
          </cell>
        </row>
        <row r="1789">
          <cell r="D1789" t="str">
            <v>PPL Corporation</v>
          </cell>
          <cell r="E1789" t="str">
            <v>Coal</v>
          </cell>
          <cell r="G1789">
            <v>334739</v>
          </cell>
          <cell r="H1789" t="str">
            <v>Regulated</v>
          </cell>
        </row>
        <row r="1790">
          <cell r="D1790" t="str">
            <v>Duke Energy Corporation</v>
          </cell>
          <cell r="E1790" t="str">
            <v>Coal</v>
          </cell>
          <cell r="G1790">
            <v>535106</v>
          </cell>
          <cell r="H1790" t="str">
            <v>Regulated</v>
          </cell>
        </row>
        <row r="1791">
          <cell r="D1791" t="str">
            <v>American Electric Power Company, Inc.</v>
          </cell>
          <cell r="E1791" t="str">
            <v>Coal</v>
          </cell>
          <cell r="G1791">
            <v>1184962</v>
          </cell>
          <cell r="H1791" t="str">
            <v>Regulated</v>
          </cell>
        </row>
        <row r="1792">
          <cell r="D1792" t="str">
            <v>FirstEnergy Corp.</v>
          </cell>
          <cell r="E1792" t="str">
            <v>Coal</v>
          </cell>
          <cell r="G1792">
            <v>29133</v>
          </cell>
          <cell r="H1792" t="str">
            <v>Regulated</v>
          </cell>
        </row>
        <row r="1793">
          <cell r="D1793" t="str">
            <v>American Electric Power Company, Inc.</v>
          </cell>
          <cell r="E1793" t="str">
            <v>Coal</v>
          </cell>
          <cell r="G1793">
            <v>466731</v>
          </cell>
          <cell r="H1793" t="str">
            <v>Regulated</v>
          </cell>
        </row>
        <row r="1794">
          <cell r="D1794" t="str">
            <v>American Electric Power Company, Inc.</v>
          </cell>
          <cell r="E1794" t="str">
            <v>Coal</v>
          </cell>
          <cell r="G1794">
            <v>932868</v>
          </cell>
          <cell r="H1794" t="str">
            <v>Regulated</v>
          </cell>
        </row>
        <row r="1795">
          <cell r="D1795" t="str">
            <v>PPL Corporation</v>
          </cell>
          <cell r="E1795" t="str">
            <v>Coal</v>
          </cell>
          <cell r="G1795">
            <v>148641</v>
          </cell>
          <cell r="H1795" t="str">
            <v>Regulated</v>
          </cell>
        </row>
        <row r="1796">
          <cell r="D1796" t="str">
            <v>AES Corporation</v>
          </cell>
          <cell r="E1796" t="str">
            <v>Coal</v>
          </cell>
          <cell r="G1796">
            <v>291335</v>
          </cell>
          <cell r="H1796" t="str">
            <v>Regulated</v>
          </cell>
        </row>
        <row r="1797">
          <cell r="D1797" t="str">
            <v>American Electric Power Company, Inc.</v>
          </cell>
          <cell r="E1797" t="str">
            <v>Coal</v>
          </cell>
          <cell r="G1797">
            <v>805094</v>
          </cell>
          <cell r="H1797" t="str">
            <v>Regulated</v>
          </cell>
        </row>
        <row r="1798">
          <cell r="D1798" t="str">
            <v>Archer-Daniels-Midland Company</v>
          </cell>
          <cell r="E1798" t="str">
            <v>Coal</v>
          </cell>
          <cell r="G1798" t="str">
            <v>NA</v>
          </cell>
          <cell r="H1798" t="str">
            <v>Merchant Unregulated</v>
          </cell>
        </row>
        <row r="1799">
          <cell r="D1799" t="str">
            <v>Casella Waste Systems, Inc.</v>
          </cell>
          <cell r="E1799" t="str">
            <v>Biomass</v>
          </cell>
          <cell r="G1799" t="str">
            <v>NA</v>
          </cell>
          <cell r="H1799" t="str">
            <v>Merchant Unregulated</v>
          </cell>
        </row>
        <row r="1800">
          <cell r="D1800" t="str">
            <v>Exelon Corporation</v>
          </cell>
          <cell r="E1800" t="str">
            <v>Nuclear</v>
          </cell>
          <cell r="G1800">
            <v>9373726</v>
          </cell>
          <cell r="H1800" t="str">
            <v>Merchant Unregulated</v>
          </cell>
        </row>
        <row r="1801">
          <cell r="D1801" t="str">
            <v>JPMorgan Chase &amp; Co.</v>
          </cell>
          <cell r="E1801" t="str">
            <v>Wind</v>
          </cell>
          <cell r="G1801">
            <v>55958</v>
          </cell>
          <cell r="H1801" t="str">
            <v>Merchant Unregulated</v>
          </cell>
        </row>
        <row r="1802">
          <cell r="D1802" t="str">
            <v>MSD Capital, L.P.</v>
          </cell>
          <cell r="E1802" t="str">
            <v>Wind</v>
          </cell>
          <cell r="G1802">
            <v>83936</v>
          </cell>
          <cell r="H1802" t="str">
            <v>Merchant Unregulated</v>
          </cell>
        </row>
        <row r="1803">
          <cell r="D1803" t="str">
            <v>Noble Power, LLC</v>
          </cell>
          <cell r="E1803" t="str">
            <v>Wind</v>
          </cell>
          <cell r="G1803">
            <v>27644</v>
          </cell>
          <cell r="H1803" t="str">
            <v>Merchant Unregulated</v>
          </cell>
        </row>
        <row r="1804">
          <cell r="D1804" t="str">
            <v>Clinton Village of</v>
          </cell>
          <cell r="E1804" t="str">
            <v>Gas</v>
          </cell>
          <cell r="G1804" t="str">
            <v>NA</v>
          </cell>
          <cell r="H1804" t="str">
            <v>Regulated</v>
          </cell>
        </row>
        <row r="1805">
          <cell r="D1805" t="str">
            <v>Constellation Wines U. S.</v>
          </cell>
          <cell r="E1805" t="str">
            <v>Solar</v>
          </cell>
          <cell r="G1805" t="str">
            <v>NA</v>
          </cell>
          <cell r="H1805" t="str">
            <v>Merchant Unregulated</v>
          </cell>
        </row>
        <row r="1806">
          <cell r="D1806" t="str">
            <v>Dominion Resources, Inc.</v>
          </cell>
          <cell r="E1806" t="str">
            <v>Coal</v>
          </cell>
          <cell r="G1806">
            <v>2200065</v>
          </cell>
          <cell r="H1806" t="str">
            <v>Regulated</v>
          </cell>
        </row>
        <row r="1807">
          <cell r="D1807" t="str">
            <v>Old Dominion Electric Cooperative</v>
          </cell>
          <cell r="E1807" t="str">
            <v>Coal</v>
          </cell>
          <cell r="G1807">
            <v>2200065</v>
          </cell>
          <cell r="H1807" t="str">
            <v>Regulated</v>
          </cell>
        </row>
        <row r="1808">
          <cell r="D1808" t="str">
            <v>Shamrock Utilities LLC</v>
          </cell>
          <cell r="E1808" t="str">
            <v>Water</v>
          </cell>
          <cell r="G1808" t="str">
            <v>NA</v>
          </cell>
          <cell r="H1808" t="str">
            <v>Merchant Unregulated</v>
          </cell>
        </row>
        <row r="1809">
          <cell r="D1809" t="str">
            <v>Fortistar LLC</v>
          </cell>
          <cell r="E1809" t="str">
            <v>Biomass</v>
          </cell>
          <cell r="G1809" t="str">
            <v>NA</v>
          </cell>
          <cell r="H1809" t="str">
            <v>Merchant Unregulated</v>
          </cell>
        </row>
        <row r="1810">
          <cell r="D1810" t="str">
            <v>TBS Properties</v>
          </cell>
          <cell r="E1810" t="str">
            <v>Oil</v>
          </cell>
          <cell r="G1810" t="str">
            <v>NA</v>
          </cell>
          <cell r="H1810" t="str">
            <v>Merchant Unregulated</v>
          </cell>
        </row>
        <row r="1811">
          <cell r="D1811" t="str">
            <v>Co-generation Co</v>
          </cell>
          <cell r="E1811" t="str">
            <v>Biomass</v>
          </cell>
          <cell r="G1811" t="str">
            <v>NA</v>
          </cell>
          <cell r="H1811" t="str">
            <v>Merchant Unregulated</v>
          </cell>
        </row>
        <row r="1812">
          <cell r="D1812" t="str">
            <v>Co-generation Co</v>
          </cell>
          <cell r="E1812" t="str">
            <v>Biomass</v>
          </cell>
          <cell r="G1812" t="str">
            <v>NA</v>
          </cell>
          <cell r="H1812" t="str">
            <v>Merchant Unregulated</v>
          </cell>
        </row>
        <row r="1813">
          <cell r="D1813" t="str">
            <v>Imperial Irrigation District</v>
          </cell>
          <cell r="E1813" t="str">
            <v>Gas</v>
          </cell>
          <cell r="G1813" t="str">
            <v>NA</v>
          </cell>
          <cell r="H1813" t="str">
            <v>Merchant Unregulated</v>
          </cell>
        </row>
        <row r="1814">
          <cell r="D1814" t="str">
            <v>Great River Energy</v>
          </cell>
          <cell r="E1814" t="str">
            <v>Coal</v>
          </cell>
          <cell r="G1814">
            <v>9227879</v>
          </cell>
          <cell r="H1814" t="str">
            <v>Merchant Unregulated</v>
          </cell>
        </row>
        <row r="1815">
          <cell r="D1815" t="str">
            <v>Great River Energy</v>
          </cell>
          <cell r="E1815" t="str">
            <v>Oil</v>
          </cell>
          <cell r="G1815">
            <v>0</v>
          </cell>
          <cell r="H1815" t="str">
            <v>Merchant Unregulated</v>
          </cell>
        </row>
        <row r="1816">
          <cell r="D1816" t="str">
            <v>Aspen Skiing Company, LLC</v>
          </cell>
          <cell r="E1816" t="str">
            <v>Gas</v>
          </cell>
          <cell r="G1816" t="str">
            <v>NA</v>
          </cell>
          <cell r="H1816" t="str">
            <v>Merchant Unregulated</v>
          </cell>
        </row>
        <row r="1817">
          <cell r="D1817" t="str">
            <v>Chevron Corporation</v>
          </cell>
          <cell r="E1817" t="str">
            <v>Gas</v>
          </cell>
          <cell r="G1817" t="str">
            <v>NA</v>
          </cell>
          <cell r="H1817" t="str">
            <v>Merchant Unregulated</v>
          </cell>
        </row>
        <row r="1818">
          <cell r="D1818" t="str">
            <v>Chevron Corporation</v>
          </cell>
          <cell r="E1818" t="str">
            <v>Gas</v>
          </cell>
          <cell r="G1818" t="str">
            <v>NA</v>
          </cell>
          <cell r="H1818" t="str">
            <v>Merchant Unregulated</v>
          </cell>
        </row>
        <row r="1819">
          <cell r="D1819" t="str">
            <v>Chevron Corporation</v>
          </cell>
          <cell r="E1819" t="str">
            <v>Gas</v>
          </cell>
          <cell r="G1819" t="str">
            <v>NA</v>
          </cell>
          <cell r="H1819" t="str">
            <v>Merchant Unregulated</v>
          </cell>
        </row>
        <row r="1820">
          <cell r="D1820" t="str">
            <v>Edison International</v>
          </cell>
          <cell r="E1820" t="str">
            <v>Gas</v>
          </cell>
          <cell r="G1820" t="str">
            <v>NA</v>
          </cell>
          <cell r="H1820" t="str">
            <v>Merchant Unregulated</v>
          </cell>
        </row>
        <row r="1821">
          <cell r="D1821" t="str">
            <v>Royal Dutch Shell plc</v>
          </cell>
          <cell r="E1821" t="str">
            <v>Gas</v>
          </cell>
          <cell r="G1821" t="str">
            <v>NA</v>
          </cell>
          <cell r="H1821" t="str">
            <v>Merchant Unregulated</v>
          </cell>
        </row>
        <row r="1822">
          <cell r="D1822" t="str">
            <v>Exxon Mobil Corporation</v>
          </cell>
          <cell r="E1822" t="str">
            <v>Gas</v>
          </cell>
          <cell r="G1822" t="str">
            <v>NA</v>
          </cell>
          <cell r="H1822" t="str">
            <v>Merchant Unregulated</v>
          </cell>
        </row>
        <row r="1823">
          <cell r="D1823" t="str">
            <v>Chevron Corporation</v>
          </cell>
          <cell r="E1823" t="str">
            <v>Solar</v>
          </cell>
          <cell r="G1823" t="str">
            <v>NA</v>
          </cell>
          <cell r="H1823" t="str">
            <v>Merchant Unregulated</v>
          </cell>
        </row>
        <row r="1824">
          <cell r="D1824" t="str">
            <v>United States Coast Guard Yard Curtis Bay</v>
          </cell>
          <cell r="E1824" t="str">
            <v>Biomass</v>
          </cell>
          <cell r="G1824" t="str">
            <v>NA</v>
          </cell>
          <cell r="H1824" t="str">
            <v>Merchant Unregulated</v>
          </cell>
        </row>
        <row r="1825">
          <cell r="D1825" t="str">
            <v>Carlyle Group L.P.</v>
          </cell>
          <cell r="E1825" t="str">
            <v>Biomass</v>
          </cell>
          <cell r="G1825">
            <v>97813</v>
          </cell>
          <cell r="H1825" t="str">
            <v>Merchant Unregulated</v>
          </cell>
        </row>
        <row r="1826">
          <cell r="D1826" t="str">
            <v>Riverstone Holdings LLC</v>
          </cell>
          <cell r="E1826" t="str">
            <v>Biomass</v>
          </cell>
          <cell r="G1826">
            <v>97813</v>
          </cell>
          <cell r="H1826" t="str">
            <v>Merchant Unregulated</v>
          </cell>
        </row>
        <row r="1827">
          <cell r="D1827" t="str">
            <v>Coastal Community Action Program</v>
          </cell>
          <cell r="E1827" t="str">
            <v>Wind</v>
          </cell>
          <cell r="G1827" t="str">
            <v>NA</v>
          </cell>
          <cell r="H1827" t="str">
            <v>Merchant Unregulated</v>
          </cell>
        </row>
        <row r="1828">
          <cell r="D1828" t="str">
            <v>Montauk Energy Holdings, LLC</v>
          </cell>
          <cell r="E1828" t="str">
            <v>Biomass</v>
          </cell>
          <cell r="G1828" t="str">
            <v>NA</v>
          </cell>
          <cell r="H1828" t="str">
            <v>Merchant Unregulated</v>
          </cell>
        </row>
        <row r="1829">
          <cell r="D1829" t="str">
            <v>Hosken Consolidated Investments Limited</v>
          </cell>
          <cell r="E1829" t="str">
            <v>Biomass</v>
          </cell>
          <cell r="G1829" t="str">
            <v>NA</v>
          </cell>
          <cell r="H1829" t="str">
            <v>Merchant Unregulated</v>
          </cell>
        </row>
        <row r="1830">
          <cell r="D1830" t="str">
            <v>Levan Town Corp</v>
          </cell>
          <cell r="E1830" t="str">
            <v>Water</v>
          </cell>
          <cell r="G1830" t="str">
            <v>NA</v>
          </cell>
          <cell r="H1830" t="str">
            <v>Regulated</v>
          </cell>
        </row>
        <row r="1831">
          <cell r="D1831" t="str">
            <v>Springfield Water and Sewer Commission</v>
          </cell>
          <cell r="E1831" t="str">
            <v>Water</v>
          </cell>
          <cell r="G1831" t="str">
            <v>NA</v>
          </cell>
          <cell r="H1831" t="str">
            <v>Merchant Unregulated</v>
          </cell>
        </row>
        <row r="1832">
          <cell r="D1832" t="str">
            <v>Ocean Renewable Power Company, LLC</v>
          </cell>
          <cell r="E1832" t="str">
            <v>Water</v>
          </cell>
          <cell r="G1832" t="str">
            <v>NA</v>
          </cell>
          <cell r="H1832" t="str">
            <v>Merchant Unregulated</v>
          </cell>
        </row>
        <row r="1833">
          <cell r="D1833" t="str">
            <v>Coca-Cola Company</v>
          </cell>
          <cell r="E1833" t="str">
            <v>Gas</v>
          </cell>
          <cell r="G1833" t="str">
            <v>NA</v>
          </cell>
          <cell r="H1833" t="str">
            <v>Merchant Unregulated</v>
          </cell>
        </row>
        <row r="1834">
          <cell r="D1834" t="str">
            <v>PPL Corporation</v>
          </cell>
          <cell r="E1834" t="str">
            <v>Water</v>
          </cell>
          <cell r="G1834" t="str">
            <v>NA</v>
          </cell>
          <cell r="H1834" t="str">
            <v>Merchant Unregulated</v>
          </cell>
        </row>
        <row r="1835">
          <cell r="D1835" t="str">
            <v>Ameren Corporation</v>
          </cell>
          <cell r="E1835" t="str">
            <v>Coal</v>
          </cell>
          <cell r="G1835">
            <v>5060276</v>
          </cell>
          <cell r="H1835" t="str">
            <v>Merchant Unregulated</v>
          </cell>
        </row>
        <row r="1836">
          <cell r="D1836" t="str">
            <v>Coffeyville City of</v>
          </cell>
          <cell r="E1836" t="str">
            <v>Gas</v>
          </cell>
          <cell r="G1836" t="str">
            <v>NA</v>
          </cell>
          <cell r="H1836" t="str">
            <v>Regulated</v>
          </cell>
        </row>
        <row r="1837">
          <cell r="D1837" t="str">
            <v>Coffeyville City of</v>
          </cell>
          <cell r="E1837" t="str">
            <v>Oil</v>
          </cell>
          <cell r="G1837" t="str">
            <v>NA</v>
          </cell>
          <cell r="H1837" t="str">
            <v>Regulated</v>
          </cell>
        </row>
        <row r="1838">
          <cell r="D1838" t="str">
            <v>Power Resources Cooperative</v>
          </cell>
          <cell r="E1838" t="str">
            <v>Biomass</v>
          </cell>
          <cell r="G1838" t="str">
            <v>NA</v>
          </cell>
          <cell r="H1838" t="str">
            <v>Merchant Unregulated</v>
          </cell>
        </row>
        <row r="1839">
          <cell r="D1839" t="str">
            <v>Alaska Power &amp; Telephone Co.</v>
          </cell>
          <cell r="E1839" t="str">
            <v>Oil</v>
          </cell>
          <cell r="G1839" t="str">
            <v>NA</v>
          </cell>
          <cell r="H1839" t="str">
            <v>Merchant Unregulated</v>
          </cell>
        </row>
        <row r="1840">
          <cell r="D1840" t="str">
            <v>Alaska Energy &amp; Resources Company</v>
          </cell>
          <cell r="E1840" t="str">
            <v>Oil</v>
          </cell>
          <cell r="G1840" t="str">
            <v>NA</v>
          </cell>
          <cell r="H1840" t="str">
            <v>Merchant Unregulated</v>
          </cell>
        </row>
        <row r="1841">
          <cell r="D1841" t="str">
            <v>SCANA Corporation</v>
          </cell>
          <cell r="E1841" t="str">
            <v>Coal</v>
          </cell>
          <cell r="G1841">
            <v>579252</v>
          </cell>
          <cell r="H1841" t="str">
            <v>Regulated</v>
          </cell>
        </row>
        <row r="1842">
          <cell r="D1842" t="str">
            <v>University of Arizona</v>
          </cell>
          <cell r="E1842" t="str">
            <v>Gas</v>
          </cell>
          <cell r="G1842" t="str">
            <v>NA</v>
          </cell>
          <cell r="H1842" t="str">
            <v>Merchant Unregulated</v>
          </cell>
        </row>
        <row r="1843">
          <cell r="D1843" t="str">
            <v>Coggon City of</v>
          </cell>
          <cell r="E1843" t="str">
            <v>Oil</v>
          </cell>
          <cell r="G1843" t="str">
            <v>NA</v>
          </cell>
          <cell r="H1843" t="str">
            <v>Regulated</v>
          </cell>
        </row>
        <row r="1844">
          <cell r="D1844" t="str">
            <v>Emera Incorporated</v>
          </cell>
          <cell r="E1844" t="str">
            <v>Wind</v>
          </cell>
          <cell r="G1844">
            <v>36640</v>
          </cell>
          <cell r="H1844" t="str">
            <v>Merchant Unregulated</v>
          </cell>
        </row>
        <row r="1845">
          <cell r="D1845" t="str">
            <v>First Wind Holdings Inc.</v>
          </cell>
          <cell r="E1845" t="str">
            <v>Wind</v>
          </cell>
          <cell r="G1845">
            <v>38135</v>
          </cell>
          <cell r="H1845" t="str">
            <v>Merchant Unregulated</v>
          </cell>
        </row>
        <row r="1846">
          <cell r="D1846" t="str">
            <v>Emera Incorporated</v>
          </cell>
          <cell r="E1846" t="str">
            <v>Wind</v>
          </cell>
          <cell r="G1846">
            <v>16496</v>
          </cell>
          <cell r="H1846" t="str">
            <v>Merchant Unregulated</v>
          </cell>
        </row>
        <row r="1847">
          <cell r="D1847" t="str">
            <v>First Wind Holdings Inc.</v>
          </cell>
          <cell r="E1847" t="str">
            <v>Wind</v>
          </cell>
          <cell r="G1847">
            <v>17169</v>
          </cell>
          <cell r="H1847" t="str">
            <v>Merchant Unregulated</v>
          </cell>
        </row>
        <row r="1848">
          <cell r="D1848" t="str">
            <v>Ameresco Inc.</v>
          </cell>
          <cell r="E1848" t="str">
            <v>Gas</v>
          </cell>
          <cell r="G1848" t="str">
            <v>NA</v>
          </cell>
          <cell r="H1848" t="str">
            <v>Merchant Unregulated</v>
          </cell>
        </row>
        <row r="1849">
          <cell r="D1849" t="str">
            <v>SCANA Corporation</v>
          </cell>
          <cell r="E1849" t="str">
            <v>Gas</v>
          </cell>
          <cell r="G1849">
            <v>4083</v>
          </cell>
          <cell r="H1849" t="str">
            <v>Regulated</v>
          </cell>
        </row>
        <row r="1850">
          <cell r="D1850" t="str">
            <v>Tennessee Valley Authority</v>
          </cell>
          <cell r="E1850" t="str">
            <v>Coal</v>
          </cell>
          <cell r="G1850">
            <v>3364920</v>
          </cell>
          <cell r="H1850" t="str">
            <v>Merchant Unregulated</v>
          </cell>
        </row>
        <row r="1851">
          <cell r="D1851" t="str">
            <v>Tennessee Valley Authority</v>
          </cell>
          <cell r="E1851" t="str">
            <v>Gas</v>
          </cell>
          <cell r="G1851">
            <v>4541</v>
          </cell>
          <cell r="H1851" t="str">
            <v>Merchant Unregulated</v>
          </cell>
        </row>
        <row r="1852">
          <cell r="D1852" t="str">
            <v>Midwest Energy, Inc.</v>
          </cell>
          <cell r="E1852" t="str">
            <v>Gas</v>
          </cell>
          <cell r="G1852">
            <v>686</v>
          </cell>
          <cell r="H1852" t="str">
            <v>Regulated</v>
          </cell>
        </row>
        <row r="1853">
          <cell r="D1853" t="str">
            <v>Colby City of</v>
          </cell>
          <cell r="E1853" t="str">
            <v>Oil</v>
          </cell>
          <cell r="G1853" t="str">
            <v>NA</v>
          </cell>
          <cell r="H1853" t="str">
            <v>Regulated</v>
          </cell>
        </row>
        <row r="1854">
          <cell r="D1854" t="str">
            <v>Gaz Métro Limited Partnership</v>
          </cell>
          <cell r="E1854" t="str">
            <v>Oil</v>
          </cell>
          <cell r="G1854">
            <v>96</v>
          </cell>
          <cell r="H1854" t="str">
            <v>Regulated</v>
          </cell>
        </row>
        <row r="1855">
          <cell r="D1855" t="str">
            <v>Toro Energy of California - SLO, LLC</v>
          </cell>
          <cell r="E1855" t="str">
            <v>Biomass</v>
          </cell>
          <cell r="G1855" t="str">
            <v>NA</v>
          </cell>
          <cell r="H1855" t="str">
            <v>Merchant Unregulated</v>
          </cell>
        </row>
        <row r="1856">
          <cell r="D1856" t="str">
            <v>MetLife Capital Credit L. P.</v>
          </cell>
          <cell r="E1856" t="str">
            <v>Wind</v>
          </cell>
          <cell r="G1856" t="str">
            <v>NA</v>
          </cell>
          <cell r="H1856" t="str">
            <v>Merchant Unregulated</v>
          </cell>
        </row>
        <row r="1857">
          <cell r="D1857" t="str">
            <v>Mountain Air Resources LLC</v>
          </cell>
          <cell r="E1857" t="str">
            <v>Wind</v>
          </cell>
          <cell r="G1857" t="str">
            <v>NA</v>
          </cell>
          <cell r="H1857" t="str">
            <v>Merchant Unregulated</v>
          </cell>
        </row>
        <row r="1858">
          <cell r="D1858" t="str">
            <v>Coldwater Board of Public Utilities</v>
          </cell>
          <cell r="E1858" t="str">
            <v>Gas</v>
          </cell>
          <cell r="G1858" t="str">
            <v>NA</v>
          </cell>
          <cell r="H1858" t="str">
            <v>Regulated</v>
          </cell>
        </row>
        <row r="1859">
          <cell r="D1859" t="str">
            <v>Metropolitan Dist of Hartford</v>
          </cell>
          <cell r="E1859" t="str">
            <v>Water</v>
          </cell>
          <cell r="G1859" t="str">
            <v>NA</v>
          </cell>
          <cell r="H1859" t="str">
            <v>Merchant Unregulated</v>
          </cell>
        </row>
        <row r="1860">
          <cell r="D1860" t="str">
            <v>PPL Corporation</v>
          </cell>
          <cell r="E1860" t="str">
            <v>Biomass</v>
          </cell>
          <cell r="G1860" t="str">
            <v>NA</v>
          </cell>
          <cell r="H1860" t="str">
            <v>Merchant Unregulated</v>
          </cell>
        </row>
        <row r="1861">
          <cell r="D1861" t="str">
            <v>PG&amp;E Corporation</v>
          </cell>
          <cell r="E1861" t="str">
            <v>Water</v>
          </cell>
          <cell r="G1861">
            <v>48961</v>
          </cell>
          <cell r="H1861" t="str">
            <v>Regulated</v>
          </cell>
        </row>
        <row r="1862">
          <cell r="D1862" t="str">
            <v>Holcomb Rock Company</v>
          </cell>
          <cell r="E1862" t="str">
            <v>Water</v>
          </cell>
          <cell r="G1862" t="str">
            <v>NA</v>
          </cell>
          <cell r="H1862" t="str">
            <v>Merchant Unregulated</v>
          </cell>
        </row>
        <row r="1863">
          <cell r="D1863" t="str">
            <v>Sikeston City of</v>
          </cell>
          <cell r="E1863" t="str">
            <v>Oil</v>
          </cell>
          <cell r="G1863" t="str">
            <v>NA</v>
          </cell>
          <cell r="H1863" t="str">
            <v>Regulated</v>
          </cell>
        </row>
        <row r="1864">
          <cell r="D1864" t="str">
            <v>GDF Suez SA</v>
          </cell>
          <cell r="E1864" t="str">
            <v>Coal</v>
          </cell>
          <cell r="G1864">
            <v>5364223</v>
          </cell>
          <cell r="H1864" t="str">
            <v>Merchant Unregulated</v>
          </cell>
        </row>
        <row r="1865">
          <cell r="D1865" t="str">
            <v>DTE Energy Company</v>
          </cell>
          <cell r="E1865" t="str">
            <v>Oil</v>
          </cell>
          <cell r="G1865">
            <v>165</v>
          </cell>
          <cell r="H1865" t="str">
            <v>Regulated</v>
          </cell>
        </row>
        <row r="1866">
          <cell r="D1866" t="str">
            <v>Yuba County Water Agency</v>
          </cell>
          <cell r="E1866" t="str">
            <v>Water</v>
          </cell>
          <cell r="G1866">
            <v>1103485</v>
          </cell>
          <cell r="H1866" t="str">
            <v>Merchant Unregulated</v>
          </cell>
        </row>
        <row r="1867">
          <cell r="D1867" t="str">
            <v>Calaveras County Water District</v>
          </cell>
          <cell r="E1867" t="str">
            <v>Water</v>
          </cell>
          <cell r="G1867">
            <v>304970</v>
          </cell>
          <cell r="H1867" t="str">
            <v>Merchant Unregulated</v>
          </cell>
        </row>
        <row r="1868">
          <cell r="D1868" t="str">
            <v>Collins Hydroelectric Partners</v>
          </cell>
          <cell r="E1868" t="str">
            <v>Water</v>
          </cell>
          <cell r="G1868" t="str">
            <v>NA</v>
          </cell>
          <cell r="H1868" t="str">
            <v>Merchant Unregulated</v>
          </cell>
        </row>
        <row r="1869">
          <cell r="D1869" t="str">
            <v>Collins Pine Co</v>
          </cell>
          <cell r="E1869" t="str">
            <v>Biomass</v>
          </cell>
          <cell r="G1869" t="str">
            <v>NA</v>
          </cell>
          <cell r="H1869" t="str">
            <v>Merchant Unregulated</v>
          </cell>
        </row>
        <row r="1870">
          <cell r="D1870" t="str">
            <v>Cleveland City of OH</v>
          </cell>
          <cell r="E1870" t="str">
            <v>Gas</v>
          </cell>
          <cell r="G1870" t="str">
            <v>NA</v>
          </cell>
          <cell r="H1870" t="str">
            <v>Regulated</v>
          </cell>
        </row>
        <row r="1871">
          <cell r="D1871" t="str">
            <v>Forest City Enterprises, Inc.</v>
          </cell>
          <cell r="E1871" t="str">
            <v>Biomass</v>
          </cell>
          <cell r="G1871" t="str">
            <v>NA</v>
          </cell>
          <cell r="H1871" t="str">
            <v>Merchant Unregulated</v>
          </cell>
        </row>
        <row r="1872">
          <cell r="D1872" t="str">
            <v>Quasar Energy Group</v>
          </cell>
          <cell r="E1872" t="str">
            <v>Biomass</v>
          </cell>
          <cell r="G1872" t="str">
            <v>NA</v>
          </cell>
          <cell r="H1872" t="str">
            <v>Merchant Unregulated</v>
          </cell>
        </row>
        <row r="1873">
          <cell r="D1873" t="str">
            <v>Imperial Holly Corp.</v>
          </cell>
          <cell r="E1873" t="str">
            <v>Gas</v>
          </cell>
          <cell r="G1873" t="str">
            <v>NA</v>
          </cell>
          <cell r="H1873" t="str">
            <v>Merchant Unregulated</v>
          </cell>
        </row>
        <row r="1874">
          <cell r="D1874" t="str">
            <v>Enpower Corp.</v>
          </cell>
          <cell r="E1874" t="str">
            <v>Biomass</v>
          </cell>
          <cell r="G1874" t="str">
            <v>NA</v>
          </cell>
          <cell r="H1874" t="str">
            <v>Merchant Unregulated</v>
          </cell>
        </row>
        <row r="1875">
          <cell r="D1875" t="str">
            <v>EIF Management, LLC</v>
          </cell>
          <cell r="E1875" t="str">
            <v>Biomass</v>
          </cell>
          <cell r="G1875" t="str">
            <v>NA</v>
          </cell>
          <cell r="H1875" t="str">
            <v>Merchant Unregulated</v>
          </cell>
        </row>
        <row r="1876">
          <cell r="D1876" t="str">
            <v>Innovative Energy Systems Inc.</v>
          </cell>
          <cell r="E1876" t="str">
            <v>Biomass</v>
          </cell>
          <cell r="G1876" t="str">
            <v>NA</v>
          </cell>
          <cell r="H1876" t="str">
            <v>Merchant Unregulated</v>
          </cell>
        </row>
        <row r="1877">
          <cell r="D1877" t="str">
            <v>Exelon Corporation</v>
          </cell>
          <cell r="E1877" t="str">
            <v>Gas</v>
          </cell>
          <cell r="G1877">
            <v>1365898</v>
          </cell>
          <cell r="H1877" t="str">
            <v>Merchant Unregulated</v>
          </cell>
        </row>
        <row r="1878">
          <cell r="D1878" t="str">
            <v>GDF Suez SA</v>
          </cell>
          <cell r="E1878" t="str">
            <v>Coal</v>
          </cell>
          <cell r="G1878" t="str">
            <v>NA</v>
          </cell>
          <cell r="H1878" t="str">
            <v>Merchant Unregulated</v>
          </cell>
        </row>
        <row r="1879">
          <cell r="D1879" t="str">
            <v>Iberdrola, S.A.</v>
          </cell>
          <cell r="E1879" t="str">
            <v>Wind</v>
          </cell>
          <cell r="G1879">
            <v>127340</v>
          </cell>
          <cell r="H1879" t="str">
            <v>Merchant Unregulated</v>
          </cell>
        </row>
        <row r="1880">
          <cell r="D1880" t="str">
            <v>Royal Dutch Shell plc</v>
          </cell>
          <cell r="E1880" t="str">
            <v>Wind</v>
          </cell>
          <cell r="G1880">
            <v>127340</v>
          </cell>
          <cell r="H1880" t="str">
            <v>Merchant Unregulated</v>
          </cell>
        </row>
        <row r="1881">
          <cell r="D1881" t="str">
            <v>Alliance Power, Inc.</v>
          </cell>
          <cell r="E1881" t="str">
            <v>Wind</v>
          </cell>
          <cell r="G1881">
            <v>10666</v>
          </cell>
          <cell r="H1881" t="str">
            <v>Merchant Unregulated</v>
          </cell>
        </row>
        <row r="1882">
          <cell r="D1882" t="str">
            <v>General Electric Company</v>
          </cell>
          <cell r="E1882" t="str">
            <v>Wind</v>
          </cell>
          <cell r="G1882">
            <v>10666</v>
          </cell>
          <cell r="H1882" t="str">
            <v>Merchant Unregulated</v>
          </cell>
        </row>
        <row r="1883">
          <cell r="D1883" t="str">
            <v>Colorado Pork, LLC</v>
          </cell>
          <cell r="E1883" t="str">
            <v>Other Nonrenewable</v>
          </cell>
          <cell r="G1883" t="str">
            <v>NA</v>
          </cell>
          <cell r="H1883" t="str">
            <v>Merchant Unregulated</v>
          </cell>
        </row>
        <row r="1884">
          <cell r="D1884" t="str">
            <v>GDF Suez SA</v>
          </cell>
          <cell r="E1884" t="str">
            <v>Other Nonrenewable</v>
          </cell>
          <cell r="G1884" t="str">
            <v>NA</v>
          </cell>
          <cell r="H1884" t="str">
            <v>Merchant Unregulated</v>
          </cell>
        </row>
        <row r="1885">
          <cell r="D1885" t="str">
            <v>NorthWestern Corporation</v>
          </cell>
          <cell r="E1885" t="str">
            <v>Coal</v>
          </cell>
          <cell r="G1885">
            <v>1298607</v>
          </cell>
          <cell r="H1885" t="str">
            <v>Regulated</v>
          </cell>
        </row>
        <row r="1886">
          <cell r="D1886" t="str">
            <v>Berkshire Hathaway Inc.</v>
          </cell>
          <cell r="E1886" t="str">
            <v>Coal</v>
          </cell>
          <cell r="G1886">
            <v>777939</v>
          </cell>
          <cell r="H1886" t="str">
            <v>Regulated</v>
          </cell>
        </row>
        <row r="1887">
          <cell r="D1887" t="str">
            <v>Puget Holdings LLC</v>
          </cell>
          <cell r="E1887" t="str">
            <v>Coal</v>
          </cell>
          <cell r="G1887">
            <v>3960752</v>
          </cell>
          <cell r="H1887" t="str">
            <v>Regulated</v>
          </cell>
        </row>
        <row r="1888">
          <cell r="D1888" t="str">
            <v>Portland General Electric Company</v>
          </cell>
          <cell r="E1888" t="str">
            <v>Coal</v>
          </cell>
          <cell r="G1888">
            <v>1732291</v>
          </cell>
          <cell r="H1888" t="str">
            <v>Regulated</v>
          </cell>
        </row>
        <row r="1889">
          <cell r="D1889" t="str">
            <v>Avista Corporation</v>
          </cell>
          <cell r="E1889" t="str">
            <v>Coal</v>
          </cell>
          <cell r="G1889">
            <v>1298607</v>
          </cell>
          <cell r="H1889" t="str">
            <v>Regulated</v>
          </cell>
        </row>
        <row r="1890">
          <cell r="D1890" t="str">
            <v>MidAmerican Energy Holdings Company</v>
          </cell>
          <cell r="E1890" t="str">
            <v>Coal</v>
          </cell>
          <cell r="G1890">
            <v>88206</v>
          </cell>
          <cell r="H1890" t="str">
            <v>Regulated</v>
          </cell>
        </row>
        <row r="1891">
          <cell r="D1891" t="str">
            <v>PPL Corporation</v>
          </cell>
          <cell r="E1891" t="str">
            <v>Coal</v>
          </cell>
          <cell r="G1891">
            <v>3094604</v>
          </cell>
          <cell r="H1891" t="str">
            <v>Regulated</v>
          </cell>
        </row>
        <row r="1892">
          <cell r="D1892" t="str">
            <v>Colstrip Energy Limited Partnership</v>
          </cell>
          <cell r="E1892" t="str">
            <v>Coal</v>
          </cell>
          <cell r="G1892" t="str">
            <v>NA</v>
          </cell>
          <cell r="H1892" t="str">
            <v>Merchant Unregulated</v>
          </cell>
        </row>
        <row r="1893">
          <cell r="D1893" t="str">
            <v>Brookfield Renewable Energy Partners L.P.</v>
          </cell>
          <cell r="E1893" t="str">
            <v>Water</v>
          </cell>
          <cell r="G1893" t="str">
            <v>NA</v>
          </cell>
          <cell r="H1893" t="str">
            <v>Merchant Unregulated</v>
          </cell>
        </row>
        <row r="1894">
          <cell r="D1894" t="str">
            <v>Brookfield Asset Management Inc.</v>
          </cell>
          <cell r="E1894" t="str">
            <v>Water</v>
          </cell>
          <cell r="G1894" t="str">
            <v>NA</v>
          </cell>
          <cell r="H1894" t="str">
            <v>Merchant Unregulated</v>
          </cell>
        </row>
        <row r="1895">
          <cell r="D1895" t="str">
            <v>Fortistar LLC</v>
          </cell>
          <cell r="E1895" t="str">
            <v>Biomass</v>
          </cell>
          <cell r="G1895" t="str">
            <v>NA</v>
          </cell>
          <cell r="H1895" t="str">
            <v>Merchant Unregulated</v>
          </cell>
        </row>
        <row r="1896">
          <cell r="D1896" t="str">
            <v>Columbia, City of SC</v>
          </cell>
          <cell r="E1896" t="str">
            <v>Water</v>
          </cell>
          <cell r="G1896" t="str">
            <v>NA</v>
          </cell>
          <cell r="H1896" t="str">
            <v>Merchant Unregulated</v>
          </cell>
        </row>
        <row r="1897">
          <cell r="D1897" t="str">
            <v>MGE Energy, Inc.</v>
          </cell>
          <cell r="E1897" t="str">
            <v>Coal</v>
          </cell>
          <cell r="G1897">
            <v>1610446</v>
          </cell>
          <cell r="H1897" t="str">
            <v>Regulated</v>
          </cell>
        </row>
        <row r="1898">
          <cell r="D1898" t="str">
            <v>Integrys Energy Group, Inc.</v>
          </cell>
          <cell r="E1898" t="str">
            <v>Coal</v>
          </cell>
          <cell r="G1898">
            <v>2327826</v>
          </cell>
          <cell r="H1898" t="str">
            <v>Regulated</v>
          </cell>
        </row>
        <row r="1899">
          <cell r="D1899" t="str">
            <v>Alliant Energy Corporation</v>
          </cell>
          <cell r="E1899" t="str">
            <v>Coal</v>
          </cell>
          <cell r="G1899">
            <v>3381936</v>
          </cell>
          <cell r="H1899" t="str">
            <v>Regulated</v>
          </cell>
        </row>
        <row r="1900">
          <cell r="D1900" t="str">
            <v>Columbia City of Missouri</v>
          </cell>
          <cell r="E1900" t="str">
            <v>Gas</v>
          </cell>
          <cell r="G1900" t="str">
            <v>NA</v>
          </cell>
          <cell r="H1900" t="str">
            <v>Regulated</v>
          </cell>
        </row>
        <row r="1901">
          <cell r="D1901" t="str">
            <v>Calpine Corporation</v>
          </cell>
          <cell r="E1901" t="str">
            <v>Gas</v>
          </cell>
          <cell r="G1901">
            <v>51407</v>
          </cell>
          <cell r="H1901" t="str">
            <v>Merchant Unregulated</v>
          </cell>
        </row>
        <row r="1902">
          <cell r="D1902" t="str">
            <v>Columbia Flooring Inc</v>
          </cell>
          <cell r="E1902" t="str">
            <v>Biomass</v>
          </cell>
          <cell r="G1902" t="str">
            <v>NA</v>
          </cell>
          <cell r="H1902" t="str">
            <v>Merchant Unregulated</v>
          </cell>
        </row>
        <row r="1903">
          <cell r="D1903" t="str">
            <v>Energy Northwest</v>
          </cell>
          <cell r="E1903" t="str">
            <v>Nuclear</v>
          </cell>
          <cell r="G1903">
            <v>9333709</v>
          </cell>
          <cell r="H1903" t="str">
            <v>Merchant Unregulated</v>
          </cell>
        </row>
        <row r="1904">
          <cell r="D1904" t="str">
            <v>Columbia City of Missouri</v>
          </cell>
          <cell r="E1904" t="str">
            <v>Oil</v>
          </cell>
          <cell r="G1904" t="str">
            <v>NA</v>
          </cell>
          <cell r="H1904" t="str">
            <v>Regulated</v>
          </cell>
        </row>
        <row r="1905">
          <cell r="D1905" t="str">
            <v>Waste Management, Inc.</v>
          </cell>
          <cell r="E1905" t="str">
            <v>Biomass</v>
          </cell>
          <cell r="G1905" t="str">
            <v>NA</v>
          </cell>
          <cell r="H1905" t="str">
            <v>Merchant Unregulated</v>
          </cell>
        </row>
        <row r="1906">
          <cell r="D1906" t="str">
            <v>Columbia City of Missouri</v>
          </cell>
          <cell r="E1906" t="str">
            <v>Coal</v>
          </cell>
          <cell r="G1906" t="str">
            <v>NA</v>
          </cell>
          <cell r="H1906" t="str">
            <v>Regulated</v>
          </cell>
        </row>
        <row r="1907">
          <cell r="D1907" t="str">
            <v>Columbia City of Missouri</v>
          </cell>
          <cell r="E1907" t="str">
            <v>Gas</v>
          </cell>
          <cell r="G1907" t="str">
            <v>NA</v>
          </cell>
          <cell r="H1907" t="str">
            <v>Regulated</v>
          </cell>
        </row>
        <row r="1908">
          <cell r="D1908" t="str">
            <v>Loup River Public Power District</v>
          </cell>
          <cell r="E1908" t="str">
            <v>Water</v>
          </cell>
          <cell r="G1908" t="str">
            <v>NA</v>
          </cell>
          <cell r="H1908" t="str">
            <v>Regulated</v>
          </cell>
        </row>
        <row r="1909">
          <cell r="D1909" t="str">
            <v>Archer-Daniels-Midland Company</v>
          </cell>
          <cell r="E1909" t="str">
            <v>Coal</v>
          </cell>
          <cell r="G1909" t="str">
            <v>NA</v>
          </cell>
          <cell r="H1909" t="str">
            <v>Merchant Unregulated</v>
          </cell>
        </row>
        <row r="1910">
          <cell r="D1910" t="str">
            <v>Columbus City of OH</v>
          </cell>
          <cell r="E1910" t="str">
            <v>Oil</v>
          </cell>
          <cell r="G1910" t="str">
            <v>NA</v>
          </cell>
          <cell r="H1910" t="str">
            <v>Regulated</v>
          </cell>
        </row>
        <row r="1911">
          <cell r="D1911" t="str">
            <v>Columbus City of OH</v>
          </cell>
          <cell r="E1911" t="str">
            <v>Oil</v>
          </cell>
          <cell r="G1911" t="str">
            <v>NA</v>
          </cell>
          <cell r="H1911" t="str">
            <v>Regulated</v>
          </cell>
        </row>
        <row r="1912">
          <cell r="D1912" t="str">
            <v>Columbus City of OH</v>
          </cell>
          <cell r="E1912" t="str">
            <v>Oil</v>
          </cell>
          <cell r="G1912" t="str">
            <v>NA</v>
          </cell>
          <cell r="H1912" t="str">
            <v>Regulated</v>
          </cell>
        </row>
        <row r="1913">
          <cell r="D1913" t="str">
            <v>Weyerhaeuser Company</v>
          </cell>
          <cell r="E1913" t="str">
            <v>Biomass</v>
          </cell>
          <cell r="G1913">
            <v>473067</v>
          </cell>
          <cell r="H1913" t="str">
            <v>Merchant Unregulated</v>
          </cell>
        </row>
        <row r="1914">
          <cell r="D1914" t="str">
            <v>PG&amp;E Corporation</v>
          </cell>
          <cell r="E1914" t="str">
            <v>Gas</v>
          </cell>
          <cell r="G1914">
            <v>2696864</v>
          </cell>
          <cell r="H1914" t="str">
            <v>Regulated</v>
          </cell>
        </row>
        <row r="1915">
          <cell r="D1915" t="str">
            <v>Exelon Corporation</v>
          </cell>
          <cell r="E1915" t="str">
            <v>Coal</v>
          </cell>
          <cell r="G1915" t="str">
            <v>NA</v>
          </cell>
          <cell r="H1915" t="str">
            <v>Merchant Unregulated</v>
          </cell>
        </row>
        <row r="1916">
          <cell r="D1916" t="str">
            <v>UBS AG</v>
          </cell>
          <cell r="E1916" t="str">
            <v>Coal</v>
          </cell>
          <cell r="G1916" t="str">
            <v>NA</v>
          </cell>
          <cell r="H1916" t="str">
            <v>Merchant Unregulated</v>
          </cell>
        </row>
        <row r="1917">
          <cell r="D1917" t="str">
            <v>Ontario Teachers' Pension Plan Board</v>
          </cell>
          <cell r="E1917" t="str">
            <v>Coal</v>
          </cell>
          <cell r="G1917" t="str">
            <v>NA</v>
          </cell>
          <cell r="H1917" t="str">
            <v>Merchant Unregulated</v>
          </cell>
        </row>
        <row r="1918">
          <cell r="D1918" t="str">
            <v>Holy Cross Electric Assn, Inc</v>
          </cell>
          <cell r="E1918" t="str">
            <v>Coal</v>
          </cell>
          <cell r="G1918">
            <v>395861</v>
          </cell>
          <cell r="H1918" t="str">
            <v>Regulated</v>
          </cell>
        </row>
        <row r="1919">
          <cell r="D1919" t="str">
            <v>Intermountain Rural Elec Assn</v>
          </cell>
          <cell r="E1919" t="str">
            <v>Coal</v>
          </cell>
          <cell r="G1919">
            <v>1237749</v>
          </cell>
          <cell r="H1919" t="str">
            <v>Regulated</v>
          </cell>
        </row>
        <row r="1920">
          <cell r="D1920" t="str">
            <v>Xcel Energy Inc.</v>
          </cell>
          <cell r="E1920" t="str">
            <v>Coal</v>
          </cell>
          <cell r="G1920">
            <v>7487608</v>
          </cell>
          <cell r="H1920" t="str">
            <v>Regulated</v>
          </cell>
        </row>
        <row r="1921">
          <cell r="D1921" t="str">
            <v>American Electric Power Company, Inc.</v>
          </cell>
          <cell r="E1921" t="str">
            <v>Gas</v>
          </cell>
          <cell r="G1921">
            <v>979535</v>
          </cell>
          <cell r="H1921" t="str">
            <v>Regulated</v>
          </cell>
        </row>
        <row r="1922">
          <cell r="D1922" t="str">
            <v>American Electric Power Company, Inc.</v>
          </cell>
          <cell r="E1922" t="str">
            <v>Oil</v>
          </cell>
          <cell r="G1922">
            <v>0</v>
          </cell>
          <cell r="H1922" t="str">
            <v>Regulated</v>
          </cell>
        </row>
        <row r="1923">
          <cell r="D1923" t="str">
            <v>Mitsubishi Heavy Industries, Ltd.</v>
          </cell>
          <cell r="E1923" t="str">
            <v>Nuclear</v>
          </cell>
          <cell r="G1923" t="str">
            <v>NA</v>
          </cell>
          <cell r="H1923" t="str">
            <v>Merchant Unregulated</v>
          </cell>
        </row>
        <row r="1924">
          <cell r="D1924" t="str">
            <v>Texas Energy Future Holdings LP</v>
          </cell>
          <cell r="E1924" t="str">
            <v>Nuclear</v>
          </cell>
          <cell r="G1924">
            <v>19896924</v>
          </cell>
          <cell r="H1924" t="str">
            <v>Merchant Unregulated</v>
          </cell>
        </row>
        <row r="1925">
          <cell r="D1925" t="str">
            <v>Nevada Irrigation District</v>
          </cell>
          <cell r="E1925" t="str">
            <v>Water</v>
          </cell>
          <cell r="G1925" t="str">
            <v>NA</v>
          </cell>
          <cell r="H1925" t="str">
            <v>Merchant Unregulated</v>
          </cell>
        </row>
        <row r="1926">
          <cell r="D1926" t="str">
            <v>Nevada Irrigation District</v>
          </cell>
          <cell r="E1926" t="str">
            <v>Water</v>
          </cell>
          <cell r="G1926" t="str">
            <v>NA</v>
          </cell>
          <cell r="H1926" t="str">
            <v>Merchant Unregulated</v>
          </cell>
        </row>
        <row r="1927">
          <cell r="D1927" t="str">
            <v>Tokyo Electric Power Company</v>
          </cell>
          <cell r="E1927" t="str">
            <v>Wind</v>
          </cell>
          <cell r="G1927">
            <v>54688</v>
          </cell>
          <cell r="H1927" t="str">
            <v>Merchant Unregulated</v>
          </cell>
        </row>
        <row r="1928">
          <cell r="D1928" t="str">
            <v>Infigen Energy Limited</v>
          </cell>
          <cell r="E1928" t="str">
            <v>Wind</v>
          </cell>
          <cell r="G1928">
            <v>54688</v>
          </cell>
          <cell r="H1928" t="str">
            <v>Merchant Unregulated</v>
          </cell>
        </row>
        <row r="1929">
          <cell r="D1929" t="str">
            <v>Kaukauna City of</v>
          </cell>
          <cell r="E1929" t="str">
            <v>Water</v>
          </cell>
          <cell r="G1929" t="str">
            <v>NA</v>
          </cell>
          <cell r="H1929" t="str">
            <v>Regulated</v>
          </cell>
        </row>
        <row r="1930">
          <cell r="D1930" t="str">
            <v>Appleton Coates LLC</v>
          </cell>
          <cell r="E1930" t="str">
            <v>Gas</v>
          </cell>
          <cell r="G1930" t="str">
            <v>NA</v>
          </cell>
          <cell r="H1930" t="str">
            <v>Merchant Unregulated</v>
          </cell>
        </row>
        <row r="1931">
          <cell r="D1931" t="str">
            <v>Integrys Energy Group, Inc.</v>
          </cell>
          <cell r="E1931" t="str">
            <v>Gas</v>
          </cell>
          <cell r="G1931" t="str">
            <v>NA</v>
          </cell>
          <cell r="H1931" t="str">
            <v>Merchant Unregulated</v>
          </cell>
        </row>
        <row r="1932">
          <cell r="D1932" t="str">
            <v>TransCanada Corporation</v>
          </cell>
          <cell r="E1932" t="str">
            <v>Water</v>
          </cell>
          <cell r="G1932">
            <v>304375</v>
          </cell>
          <cell r="H1932" t="str">
            <v>Merchant Unregulated</v>
          </cell>
        </row>
        <row r="1933">
          <cell r="D1933" t="str">
            <v>Los Angeles County</v>
          </cell>
          <cell r="E1933" t="str">
            <v>Biomass</v>
          </cell>
          <cell r="G1933" t="str">
            <v>NA</v>
          </cell>
          <cell r="H1933" t="str">
            <v>Merchant Unregulated</v>
          </cell>
        </row>
        <row r="1934">
          <cell r="D1934" t="str">
            <v>ITOCHU Corporation</v>
          </cell>
          <cell r="E1934" t="str">
            <v>Oil</v>
          </cell>
          <cell r="G1934">
            <v>75457</v>
          </cell>
          <cell r="H1934" t="str">
            <v>Merchant Unregulated</v>
          </cell>
        </row>
        <row r="1935">
          <cell r="D1935" t="str">
            <v>Public Service Enterprise Group Incorporated</v>
          </cell>
          <cell r="E1935" t="str">
            <v>Solar</v>
          </cell>
          <cell r="G1935" t="str">
            <v>NA</v>
          </cell>
          <cell r="H1935" t="str">
            <v>Regulated</v>
          </cell>
        </row>
        <row r="1936">
          <cell r="D1936" t="str">
            <v>Pinnacle West Capital Corporation</v>
          </cell>
          <cell r="E1936" t="str">
            <v>Solar</v>
          </cell>
          <cell r="G1936" t="str">
            <v>NA</v>
          </cell>
          <cell r="H1936" t="str">
            <v>Regulated</v>
          </cell>
        </row>
        <row r="1937">
          <cell r="D1937" t="str">
            <v>Norgaard Turbines</v>
          </cell>
          <cell r="E1937" t="str">
            <v>Wind</v>
          </cell>
          <cell r="G1937">
            <v>1061</v>
          </cell>
          <cell r="H1937" t="str">
            <v>Merchant Unregulated</v>
          </cell>
        </row>
        <row r="1938">
          <cell r="D1938" t="str">
            <v>Edison International</v>
          </cell>
          <cell r="E1938" t="str">
            <v>Wind</v>
          </cell>
          <cell r="G1938">
            <v>104969</v>
          </cell>
          <cell r="H1938" t="str">
            <v>Merchant Unregulated</v>
          </cell>
        </row>
        <row r="1939">
          <cell r="D1939" t="str">
            <v>Juwi GmbH</v>
          </cell>
          <cell r="E1939" t="str">
            <v>Wind</v>
          </cell>
          <cell r="G1939" t="str">
            <v>NA</v>
          </cell>
          <cell r="H1939" t="str">
            <v>Merchant Unregulated</v>
          </cell>
        </row>
        <row r="1940">
          <cell r="D1940" t="str">
            <v>BlackRock NTR Renewable Power Fund (Master) L.P.</v>
          </cell>
          <cell r="E1940" t="str">
            <v>Wind</v>
          </cell>
          <cell r="G1940" t="str">
            <v>NA</v>
          </cell>
          <cell r="H1940" t="str">
            <v>Merchant Unregulated</v>
          </cell>
        </row>
        <row r="1941">
          <cell r="D1941" t="str">
            <v>Community Wind South, LLC</v>
          </cell>
          <cell r="E1941" t="str">
            <v>Wind</v>
          </cell>
          <cell r="G1941" t="str">
            <v>NA</v>
          </cell>
          <cell r="H1941" t="str">
            <v>Merchant Unregulated</v>
          </cell>
        </row>
        <row r="1942">
          <cell r="D1942" t="str">
            <v>Exelon Corporation</v>
          </cell>
          <cell r="E1942" t="str">
            <v>Wind</v>
          </cell>
          <cell r="G1942">
            <v>134179</v>
          </cell>
          <cell r="H1942" t="str">
            <v>Merchant Unregulated</v>
          </cell>
        </row>
        <row r="1943">
          <cell r="D1943" t="str">
            <v>Wisconsin Energy Corporation</v>
          </cell>
          <cell r="E1943" t="str">
            <v>Gas</v>
          </cell>
          <cell r="G1943">
            <v>79821</v>
          </cell>
          <cell r="H1943" t="str">
            <v>Regulated</v>
          </cell>
        </row>
        <row r="1944">
          <cell r="D1944" t="str">
            <v>Waste Management, Inc.</v>
          </cell>
          <cell r="E1944" t="str">
            <v>Biomass</v>
          </cell>
          <cell r="G1944" t="str">
            <v>NA</v>
          </cell>
          <cell r="H1944" t="str">
            <v>Merchant Unregulated</v>
          </cell>
        </row>
        <row r="1945">
          <cell r="D1945" t="str">
            <v>Concord Steam Corporation</v>
          </cell>
          <cell r="E1945" t="str">
            <v>Biomass</v>
          </cell>
          <cell r="G1945" t="str">
            <v>NA</v>
          </cell>
          <cell r="H1945" t="str">
            <v>Merchant Unregulated</v>
          </cell>
        </row>
        <row r="1946">
          <cell r="D1946" t="str">
            <v>Fortistar LLC</v>
          </cell>
          <cell r="E1946" t="str">
            <v>Biomass</v>
          </cell>
          <cell r="G1946" t="str">
            <v>NA</v>
          </cell>
          <cell r="H1946" t="str">
            <v>Merchant Unregulated</v>
          </cell>
        </row>
        <row r="1947">
          <cell r="D1947" t="str">
            <v>Shoe Show, Inc</v>
          </cell>
          <cell r="E1947" t="str">
            <v>Solar</v>
          </cell>
          <cell r="G1947" t="str">
            <v>NA</v>
          </cell>
          <cell r="H1947" t="str">
            <v>Merchant Unregulated</v>
          </cell>
        </row>
        <row r="1948">
          <cell r="D1948" t="str">
            <v>AES Corporation</v>
          </cell>
          <cell r="E1948" t="str">
            <v>Wind</v>
          </cell>
          <cell r="G1948">
            <v>102840</v>
          </cell>
          <cell r="H1948" t="str">
            <v>Merchant Unregulated</v>
          </cell>
        </row>
        <row r="1949">
          <cell r="D1949" t="str">
            <v>NRG Energy, Inc.</v>
          </cell>
          <cell r="E1949" t="str">
            <v>Coal</v>
          </cell>
          <cell r="G1949" t="str">
            <v>NA</v>
          </cell>
          <cell r="H1949" t="str">
            <v>Merchant Unregulated</v>
          </cell>
        </row>
        <row r="1950">
          <cell r="D1950" t="str">
            <v>Exelon Corporation</v>
          </cell>
          <cell r="E1950" t="str">
            <v>Coal</v>
          </cell>
          <cell r="G1950" t="str">
            <v>NA</v>
          </cell>
          <cell r="H1950" t="str">
            <v>Merchant Unregulated</v>
          </cell>
        </row>
        <row r="1951">
          <cell r="D1951" t="str">
            <v>Duquesne Light Holdings, Inc.</v>
          </cell>
          <cell r="E1951" t="str">
            <v>Coal</v>
          </cell>
          <cell r="G1951" t="str">
            <v>NA</v>
          </cell>
          <cell r="H1951" t="str">
            <v>Merchant Unregulated</v>
          </cell>
        </row>
        <row r="1952">
          <cell r="D1952" t="str">
            <v>Exelon Corporation</v>
          </cell>
          <cell r="E1952" t="str">
            <v>Coal</v>
          </cell>
          <cell r="G1952" t="str">
            <v>NA</v>
          </cell>
          <cell r="H1952" t="str">
            <v>Merchant Unregulated</v>
          </cell>
        </row>
        <row r="1953">
          <cell r="D1953" t="str">
            <v>NRG Energy, Inc.</v>
          </cell>
          <cell r="E1953" t="str">
            <v>Coal</v>
          </cell>
          <cell r="G1953" t="str">
            <v>NA</v>
          </cell>
          <cell r="H1953" t="str">
            <v>Merchant Unregulated</v>
          </cell>
        </row>
        <row r="1954">
          <cell r="D1954" t="str">
            <v>PPL Corporation</v>
          </cell>
          <cell r="E1954" t="str">
            <v>Coal</v>
          </cell>
          <cell r="G1954" t="str">
            <v>NA</v>
          </cell>
          <cell r="H1954" t="str">
            <v>Merchant Unregulated</v>
          </cell>
        </row>
        <row r="1955">
          <cell r="D1955" t="str">
            <v>Public Service Enterprise Group Incorporated</v>
          </cell>
          <cell r="E1955" t="str">
            <v>Coal</v>
          </cell>
          <cell r="G1955" t="str">
            <v>NA</v>
          </cell>
          <cell r="H1955" t="str">
            <v>Merchant Unregulated</v>
          </cell>
        </row>
        <row r="1956">
          <cell r="D1956" t="str">
            <v>UGI Corporation</v>
          </cell>
          <cell r="E1956" t="str">
            <v>Coal</v>
          </cell>
          <cell r="G1956" t="str">
            <v>NA</v>
          </cell>
          <cell r="H1956" t="str">
            <v>Merchant Unregulated</v>
          </cell>
        </row>
        <row r="1957">
          <cell r="D1957" t="str">
            <v>Public Service Enterprise Group Incorporated</v>
          </cell>
          <cell r="E1957" t="str">
            <v>Water</v>
          </cell>
          <cell r="G1957" t="str">
            <v>NA</v>
          </cell>
          <cell r="H1957" t="str">
            <v>Merchant Unregulated</v>
          </cell>
        </row>
        <row r="1958">
          <cell r="D1958" t="str">
            <v>Pennsylvania Renewable Resources</v>
          </cell>
          <cell r="E1958" t="str">
            <v>Water</v>
          </cell>
          <cell r="G1958" t="str">
            <v>NA</v>
          </cell>
          <cell r="H1958" t="str">
            <v>Merchant Unregulated</v>
          </cell>
        </row>
        <row r="1959">
          <cell r="D1959" t="str">
            <v>NRG Energy, Inc.</v>
          </cell>
          <cell r="E1959" t="str">
            <v>Oil</v>
          </cell>
          <cell r="G1959" t="str">
            <v>NA</v>
          </cell>
          <cell r="H1959" t="str">
            <v>Merchant Unregulated</v>
          </cell>
        </row>
        <row r="1960">
          <cell r="D1960" t="str">
            <v>Exelon Corporation</v>
          </cell>
          <cell r="E1960" t="str">
            <v>Oil</v>
          </cell>
          <cell r="G1960" t="str">
            <v>NA</v>
          </cell>
          <cell r="H1960" t="str">
            <v>Merchant Unregulated</v>
          </cell>
        </row>
        <row r="1961">
          <cell r="D1961" t="str">
            <v>Duquesne Light Holdings, Inc.</v>
          </cell>
          <cell r="E1961" t="str">
            <v>Oil</v>
          </cell>
          <cell r="G1961" t="str">
            <v>NA</v>
          </cell>
          <cell r="H1961" t="str">
            <v>Merchant Unregulated</v>
          </cell>
        </row>
        <row r="1962">
          <cell r="D1962" t="str">
            <v>Exelon Corporation</v>
          </cell>
          <cell r="E1962" t="str">
            <v>Oil</v>
          </cell>
          <cell r="G1962" t="str">
            <v>NA</v>
          </cell>
          <cell r="H1962" t="str">
            <v>Merchant Unregulated</v>
          </cell>
        </row>
        <row r="1963">
          <cell r="D1963" t="str">
            <v>PPL Corporation</v>
          </cell>
          <cell r="E1963" t="str">
            <v>Oil</v>
          </cell>
          <cell r="G1963" t="str">
            <v>NA</v>
          </cell>
          <cell r="H1963" t="str">
            <v>Merchant Unregulated</v>
          </cell>
        </row>
        <row r="1964">
          <cell r="D1964" t="str">
            <v>NRG Energy, Inc.</v>
          </cell>
          <cell r="E1964" t="str">
            <v>Oil</v>
          </cell>
          <cell r="G1964" t="str">
            <v>NA</v>
          </cell>
          <cell r="H1964" t="str">
            <v>Merchant Unregulated</v>
          </cell>
        </row>
        <row r="1965">
          <cell r="D1965" t="str">
            <v>Public Service Enterprise Group Incorporated</v>
          </cell>
          <cell r="E1965" t="str">
            <v>Oil</v>
          </cell>
          <cell r="G1965" t="str">
            <v>NA</v>
          </cell>
          <cell r="H1965" t="str">
            <v>Merchant Unregulated</v>
          </cell>
        </row>
        <row r="1966">
          <cell r="D1966" t="str">
            <v>UGI Corporation</v>
          </cell>
          <cell r="E1966" t="str">
            <v>Oil</v>
          </cell>
          <cell r="G1966" t="str">
            <v>NA</v>
          </cell>
          <cell r="H1966" t="str">
            <v>Merchant Unregulated</v>
          </cell>
        </row>
        <row r="1967">
          <cell r="D1967" t="str">
            <v>Enel S.p.A.</v>
          </cell>
          <cell r="E1967" t="str">
            <v>Water</v>
          </cell>
          <cell r="G1967" t="str">
            <v>NA</v>
          </cell>
          <cell r="H1967" t="str">
            <v>Merchant Unregulated</v>
          </cell>
        </row>
        <row r="1968">
          <cell r="D1968" t="str">
            <v>American Electric Power Company, Inc.</v>
          </cell>
          <cell r="E1968" t="str">
            <v>Coal</v>
          </cell>
          <cell r="G1968">
            <v>4121799</v>
          </cell>
          <cell r="H1968" t="str">
            <v>Regulated</v>
          </cell>
        </row>
        <row r="1969">
          <cell r="D1969" t="str">
            <v>AES Corporation</v>
          </cell>
          <cell r="E1969" t="str">
            <v>Coal</v>
          </cell>
          <cell r="G1969">
            <v>486859</v>
          </cell>
          <cell r="H1969" t="str">
            <v>Regulated</v>
          </cell>
        </row>
        <row r="1970">
          <cell r="D1970" t="str">
            <v>Duke Energy Corporation</v>
          </cell>
          <cell r="E1970" t="str">
            <v>Coal</v>
          </cell>
          <cell r="G1970">
            <v>1180386</v>
          </cell>
          <cell r="H1970" t="str">
            <v>Regulated</v>
          </cell>
        </row>
        <row r="1971">
          <cell r="D1971" t="str">
            <v>NexGen Energy Partners, LLC</v>
          </cell>
          <cell r="E1971" t="str">
            <v>Wind</v>
          </cell>
          <cell r="G1971" t="str">
            <v>NA</v>
          </cell>
          <cell r="H1971" t="str">
            <v>Merchant Unregulated</v>
          </cell>
        </row>
        <row r="1972">
          <cell r="D1972" t="str">
            <v>DTE Energy Company</v>
          </cell>
          <cell r="E1972" t="str">
            <v>Oil</v>
          </cell>
          <cell r="G1972">
            <v>83</v>
          </cell>
          <cell r="H1972" t="str">
            <v>Regulated</v>
          </cell>
        </row>
        <row r="1973">
          <cell r="D1973" t="str">
            <v>Duke Energy Corporation</v>
          </cell>
          <cell r="E1973" t="str">
            <v>Oil</v>
          </cell>
          <cell r="G1973">
            <v>5</v>
          </cell>
          <cell r="H1973" t="str">
            <v>Regulated</v>
          </cell>
        </row>
        <row r="1974">
          <cell r="D1974" t="str">
            <v>ConocoPhillips Company</v>
          </cell>
          <cell r="E1974" t="str">
            <v>Other Nonrenewable</v>
          </cell>
          <cell r="G1974" t="str">
            <v>NA</v>
          </cell>
          <cell r="H1974" t="str">
            <v>Merchant Unregulated</v>
          </cell>
        </row>
        <row r="1975">
          <cell r="D1975" t="str">
            <v>Exelon Corporation</v>
          </cell>
          <cell r="E1975" t="str">
            <v>Water</v>
          </cell>
          <cell r="G1975">
            <v>1639132</v>
          </cell>
          <cell r="H1975" t="str">
            <v>Merchant Unregulated</v>
          </cell>
        </row>
        <row r="1976">
          <cell r="D1976" t="str">
            <v>Montauk Energy Holdings, LLC</v>
          </cell>
          <cell r="E1976" t="str">
            <v>Biomass</v>
          </cell>
          <cell r="G1976" t="str">
            <v>NA</v>
          </cell>
          <cell r="H1976" t="str">
            <v>Merchant Unregulated</v>
          </cell>
        </row>
        <row r="1977">
          <cell r="D1977" t="str">
            <v>Hosken Consolidated Investments Limited</v>
          </cell>
          <cell r="E1977" t="str">
            <v>Biomass</v>
          </cell>
          <cell r="G1977" t="str">
            <v>NA</v>
          </cell>
          <cell r="H1977" t="str">
            <v>Merchant Unregulated</v>
          </cell>
        </row>
        <row r="1978">
          <cell r="D1978" t="str">
            <v>Conservation Services Group</v>
          </cell>
          <cell r="E1978" t="str">
            <v>Solar</v>
          </cell>
          <cell r="G1978" t="str">
            <v>NA</v>
          </cell>
          <cell r="H1978" t="str">
            <v>Merchant Unregulated</v>
          </cell>
        </row>
        <row r="1979">
          <cell r="D1979" t="str">
            <v>American Electric Power Company, Inc.</v>
          </cell>
          <cell r="E1979" t="str">
            <v>Water</v>
          </cell>
          <cell r="G1979">
            <v>4909</v>
          </cell>
          <cell r="H1979" t="str">
            <v>Regulated</v>
          </cell>
        </row>
        <row r="1980">
          <cell r="D1980" t="str">
            <v>NextEra Energy, Inc.</v>
          </cell>
          <cell r="E1980" t="str">
            <v>Water</v>
          </cell>
          <cell r="G1980" t="str">
            <v>NA</v>
          </cell>
          <cell r="H1980" t="str">
            <v>Merchant Unregulated</v>
          </cell>
        </row>
        <row r="1981">
          <cell r="D1981" t="str">
            <v>Los Angeles Department of Water and Power</v>
          </cell>
          <cell r="E1981" t="str">
            <v>Water</v>
          </cell>
          <cell r="G1981" t="str">
            <v>NA</v>
          </cell>
          <cell r="H1981" t="str">
            <v>Regulated</v>
          </cell>
        </row>
        <row r="1982">
          <cell r="D1982" t="str">
            <v>CMS Energy Corporation</v>
          </cell>
          <cell r="E1982" t="str">
            <v>Water</v>
          </cell>
          <cell r="G1982">
            <v>22867</v>
          </cell>
          <cell r="H1982" t="str">
            <v>Regulated</v>
          </cell>
        </row>
        <row r="1983">
          <cell r="D1983" t="str">
            <v>TransCanada Corporation</v>
          </cell>
          <cell r="E1983" t="str">
            <v>Gas</v>
          </cell>
          <cell r="G1983">
            <v>313996</v>
          </cell>
          <cell r="H1983" t="str">
            <v>Merchant Unregulated</v>
          </cell>
        </row>
        <row r="1984">
          <cell r="D1984" t="str">
            <v>NRG Energy, Inc.</v>
          </cell>
          <cell r="E1984" t="str">
            <v>Gas</v>
          </cell>
          <cell r="G1984" t="str">
            <v>NA</v>
          </cell>
          <cell r="H1984" t="str">
            <v>Merchant Unregulated</v>
          </cell>
        </row>
        <row r="1985">
          <cell r="D1985" t="str">
            <v>NRG Energy, Inc.</v>
          </cell>
          <cell r="E1985" t="str">
            <v>Gas</v>
          </cell>
          <cell r="G1985" t="str">
            <v>NA</v>
          </cell>
          <cell r="H1985" t="str">
            <v>Merchant Unregulated</v>
          </cell>
        </row>
        <row r="1986">
          <cell r="D1986" t="str">
            <v>Coon Rapids City of</v>
          </cell>
          <cell r="E1986" t="str">
            <v>Oil</v>
          </cell>
          <cell r="G1986" t="str">
            <v>NA</v>
          </cell>
          <cell r="H1986" t="str">
            <v>Regulated</v>
          </cell>
        </row>
        <row r="1987">
          <cell r="D1987" t="str">
            <v>V.H. Cooper and Company, Inc.</v>
          </cell>
          <cell r="E1987" t="str">
            <v>Wind</v>
          </cell>
          <cell r="G1987" t="str">
            <v>NA</v>
          </cell>
          <cell r="H1987" t="str">
            <v>Merchant Unregulated</v>
          </cell>
        </row>
        <row r="1988">
          <cell r="D1988" t="str">
            <v>Chugach Electric Association, Inc.</v>
          </cell>
          <cell r="E1988" t="str">
            <v>Water</v>
          </cell>
          <cell r="G1988">
            <v>77589</v>
          </cell>
          <cell r="H1988" t="str">
            <v>Merchant Unregulated</v>
          </cell>
        </row>
        <row r="1989">
          <cell r="D1989" t="str">
            <v>Nebraska Public Power District</v>
          </cell>
          <cell r="E1989" t="str">
            <v>Nuclear</v>
          </cell>
          <cell r="G1989">
            <v>5817276</v>
          </cell>
          <cell r="H1989" t="str">
            <v>Regulated</v>
          </cell>
        </row>
        <row r="1990">
          <cell r="D1990" t="str">
            <v>Integrys Energy Group, Inc.</v>
          </cell>
          <cell r="E1990" t="str">
            <v>Solar</v>
          </cell>
          <cell r="G1990" t="str">
            <v>NA</v>
          </cell>
          <cell r="H1990" t="str">
            <v>Merchant Unregulated</v>
          </cell>
        </row>
        <row r="1991">
          <cell r="D1991" t="str">
            <v>Resolute Forest Products</v>
          </cell>
          <cell r="E1991" t="str">
            <v>Biomass</v>
          </cell>
          <cell r="G1991" t="str">
            <v>NA</v>
          </cell>
          <cell r="H1991" t="str">
            <v>Merchant Unregulated</v>
          </cell>
        </row>
        <row r="1992">
          <cell r="D1992" t="str">
            <v>Berkshire Hathaway Inc.</v>
          </cell>
          <cell r="E1992" t="str">
            <v>Water</v>
          </cell>
          <cell r="G1992">
            <v>76646</v>
          </cell>
          <cell r="H1992" t="str">
            <v>Regulated</v>
          </cell>
        </row>
        <row r="1993">
          <cell r="D1993" t="str">
            <v>MidAmerican Energy Holdings Company</v>
          </cell>
          <cell r="E1993" t="str">
            <v>Water</v>
          </cell>
          <cell r="G1993">
            <v>8706</v>
          </cell>
          <cell r="H1993" t="str">
            <v>Regulated</v>
          </cell>
        </row>
        <row r="1994">
          <cell r="D1994" t="str">
            <v>Berkshire Hathaway Inc.</v>
          </cell>
          <cell r="E1994" t="str">
            <v>Water</v>
          </cell>
          <cell r="G1994">
            <v>98256</v>
          </cell>
          <cell r="H1994" t="str">
            <v>Regulated</v>
          </cell>
        </row>
        <row r="1995">
          <cell r="D1995" t="str">
            <v>MidAmerican Energy Holdings Company</v>
          </cell>
          <cell r="E1995" t="str">
            <v>Water</v>
          </cell>
          <cell r="G1995">
            <v>11160</v>
          </cell>
          <cell r="H1995" t="str">
            <v>Regulated</v>
          </cell>
        </row>
        <row r="1996">
          <cell r="D1996" t="str">
            <v>SCANA Corporation</v>
          </cell>
          <cell r="E1996" t="str">
            <v>Coal</v>
          </cell>
          <cell r="G1996">
            <v>1988813</v>
          </cell>
          <cell r="H1996" t="str">
            <v>Regulated</v>
          </cell>
        </row>
        <row r="1997">
          <cell r="D1997" t="str">
            <v>Enel S.p.A.</v>
          </cell>
          <cell r="E1997" t="str">
            <v>Water</v>
          </cell>
          <cell r="G1997" t="str">
            <v>NA</v>
          </cell>
          <cell r="H1997" t="str">
            <v>Merchant Unregulated</v>
          </cell>
        </row>
        <row r="1998">
          <cell r="D1998" t="str">
            <v>El Paso Electric Company</v>
          </cell>
          <cell r="E1998" t="str">
            <v>Gas</v>
          </cell>
          <cell r="G1998">
            <v>37421</v>
          </cell>
          <cell r="H1998" t="str">
            <v>Regulated</v>
          </cell>
        </row>
        <row r="1999">
          <cell r="D1999" t="str">
            <v>Iberdrola, S.A.</v>
          </cell>
          <cell r="E1999" t="str">
            <v>Solar</v>
          </cell>
          <cell r="G1999" t="str">
            <v>NA</v>
          </cell>
          <cell r="H1999" t="str">
            <v>Merchant Unregulated</v>
          </cell>
        </row>
        <row r="2000">
          <cell r="D2000" t="str">
            <v>Farmer's Irrigation District</v>
          </cell>
          <cell r="E2000" t="str">
            <v>Water</v>
          </cell>
          <cell r="G2000" t="str">
            <v>NA</v>
          </cell>
          <cell r="H2000" t="str">
            <v>Merchant Unregulated</v>
          </cell>
        </row>
        <row r="2001">
          <cell r="D2001" t="str">
            <v>Sempra Energy</v>
          </cell>
          <cell r="E2001" t="str">
            <v>Solar</v>
          </cell>
          <cell r="G2001">
            <v>106378</v>
          </cell>
          <cell r="H2001" t="str">
            <v>Merchant Unregulated</v>
          </cell>
        </row>
        <row r="2002">
          <cell r="D2002" t="str">
            <v>Consolidated Edison, Inc.</v>
          </cell>
          <cell r="E2002" t="str">
            <v>Solar</v>
          </cell>
          <cell r="G2002" t="str">
            <v>NA</v>
          </cell>
          <cell r="H2002" t="str">
            <v>Merchant Unregulated</v>
          </cell>
        </row>
        <row r="2003">
          <cell r="D2003" t="str">
            <v>Sempra Energy</v>
          </cell>
          <cell r="E2003" t="str">
            <v>Solar</v>
          </cell>
          <cell r="G2003" t="str">
            <v>NA</v>
          </cell>
          <cell r="H2003" t="str">
            <v>Merchant Unregulated</v>
          </cell>
        </row>
        <row r="2004">
          <cell r="D2004" t="str">
            <v>Berkshire Hathaway Inc.</v>
          </cell>
          <cell r="E2004" t="str">
            <v>Gas</v>
          </cell>
          <cell r="G2004">
            <v>525</v>
          </cell>
          <cell r="H2004" t="str">
            <v>Regulated</v>
          </cell>
        </row>
        <row r="2005">
          <cell r="D2005" t="str">
            <v>MidAmerican Energy Holdings Company</v>
          </cell>
          <cell r="E2005" t="str">
            <v>Gas</v>
          </cell>
          <cell r="G2005">
            <v>60</v>
          </cell>
          <cell r="H2005" t="str">
            <v>Regulated</v>
          </cell>
        </row>
        <row r="2006">
          <cell r="D2006" t="str">
            <v>Brookfield Asset Management Inc.</v>
          </cell>
          <cell r="E2006" t="str">
            <v>Wind</v>
          </cell>
          <cell r="G2006">
            <v>184436</v>
          </cell>
          <cell r="H2006" t="str">
            <v>Merchant Unregulated</v>
          </cell>
        </row>
        <row r="2007">
          <cell r="D2007" t="str">
            <v>CTV Management Group</v>
          </cell>
          <cell r="E2007" t="str">
            <v>Wind</v>
          </cell>
          <cell r="G2007" t="str">
            <v>NA</v>
          </cell>
          <cell r="H2007" t="str">
            <v>Merchant Unregulated</v>
          </cell>
        </row>
        <row r="2008">
          <cell r="D2008" t="str">
            <v>United States Government</v>
          </cell>
          <cell r="E2008" t="str">
            <v>Water</v>
          </cell>
          <cell r="G2008" t="str">
            <v>NA</v>
          </cell>
          <cell r="H2008" t="str">
            <v>Merchant Unregulated</v>
          </cell>
        </row>
        <row r="2009">
          <cell r="D2009" t="str">
            <v>Berkshire Hathaway Inc.</v>
          </cell>
          <cell r="E2009" t="str">
            <v>Gas</v>
          </cell>
          <cell r="G2009">
            <v>4108</v>
          </cell>
          <cell r="H2009" t="str">
            <v>Merchant Unregulated</v>
          </cell>
        </row>
        <row r="2010">
          <cell r="D2010" t="str">
            <v>MidAmerican Energy Holdings Company</v>
          </cell>
          <cell r="E2010" t="str">
            <v>Gas</v>
          </cell>
          <cell r="G2010">
            <v>467</v>
          </cell>
          <cell r="H2010" t="str">
            <v>Merchant Unregulated</v>
          </cell>
        </row>
        <row r="2011">
          <cell r="D2011" t="str">
            <v>Corn Products International Inc</v>
          </cell>
          <cell r="E2011" t="str">
            <v>Coal</v>
          </cell>
          <cell r="G2011" t="str">
            <v>NA</v>
          </cell>
          <cell r="H2011" t="str">
            <v>Merchant Unregulated</v>
          </cell>
        </row>
        <row r="2012">
          <cell r="D2012" t="str">
            <v>Corn Products International Inc</v>
          </cell>
          <cell r="E2012" t="str">
            <v>Gas</v>
          </cell>
          <cell r="G2012" t="str">
            <v>NA</v>
          </cell>
          <cell r="H2012" t="str">
            <v>Merchant Unregulated</v>
          </cell>
        </row>
        <row r="2013">
          <cell r="D2013" t="str">
            <v>Corn Products International Inc</v>
          </cell>
          <cell r="E2013" t="str">
            <v>Gas</v>
          </cell>
          <cell r="G2013" t="str">
            <v>NA</v>
          </cell>
          <cell r="H2013" t="str">
            <v>Merchant Unregulated</v>
          </cell>
        </row>
        <row r="2014">
          <cell r="D2014" t="str">
            <v>Corn Products International Inc</v>
          </cell>
          <cell r="E2014" t="str">
            <v>Biomass</v>
          </cell>
          <cell r="G2014" t="str">
            <v>NA</v>
          </cell>
          <cell r="H2014" t="str">
            <v>Merchant Unregulated</v>
          </cell>
        </row>
        <row r="2015">
          <cell r="D2015" t="str">
            <v>Cargill, Inc.</v>
          </cell>
          <cell r="E2015" t="str">
            <v>Coal</v>
          </cell>
          <cell r="G2015" t="str">
            <v>NA</v>
          </cell>
          <cell r="H2015" t="str">
            <v>Merchant Unregulated</v>
          </cell>
        </row>
        <row r="2016">
          <cell r="D2016" t="str">
            <v>North Carolina Municipal Power Agency Number 1</v>
          </cell>
          <cell r="E2016" t="str">
            <v>Oil</v>
          </cell>
          <cell r="G2016" t="str">
            <v>NA</v>
          </cell>
          <cell r="H2016" t="str">
            <v>Regulated</v>
          </cell>
        </row>
        <row r="2017">
          <cell r="D2017" t="str">
            <v>Xcel Energy Inc.</v>
          </cell>
          <cell r="E2017" t="str">
            <v>Water</v>
          </cell>
          <cell r="G2017">
            <v>57258</v>
          </cell>
          <cell r="H2017" t="str">
            <v>Regulated</v>
          </cell>
        </row>
        <row r="2018">
          <cell r="D2018" t="str">
            <v>Cornell Hydro</v>
          </cell>
          <cell r="E2018" t="str">
            <v>Water</v>
          </cell>
          <cell r="G2018" t="str">
            <v>NA</v>
          </cell>
          <cell r="H2018" t="str">
            <v>Merchant Unregulated</v>
          </cell>
        </row>
        <row r="2019">
          <cell r="D2019" t="str">
            <v>Cornell University</v>
          </cell>
          <cell r="E2019" t="str">
            <v>Gas</v>
          </cell>
          <cell r="G2019">
            <v>203572</v>
          </cell>
          <cell r="H2019" t="str">
            <v>Merchant Unregulated</v>
          </cell>
        </row>
        <row r="2020">
          <cell r="D2020" t="str">
            <v>Corning City of</v>
          </cell>
          <cell r="E2020" t="str">
            <v>Oil</v>
          </cell>
          <cell r="G2020" t="str">
            <v>NA</v>
          </cell>
          <cell r="H2020" t="str">
            <v>Regulated</v>
          </cell>
        </row>
        <row r="2021">
          <cell r="D2021" t="str">
            <v>Metropolitan Water District of Southern California</v>
          </cell>
          <cell r="E2021" t="str">
            <v>Water</v>
          </cell>
          <cell r="G2021" t="str">
            <v>NA</v>
          </cell>
          <cell r="H2021" t="str">
            <v>Merchant Unregulated</v>
          </cell>
        </row>
        <row r="2022">
          <cell r="D2022" t="str">
            <v>ArcLight Capital Partners LLC</v>
          </cell>
          <cell r="E2022" t="str">
            <v>Gas</v>
          </cell>
          <cell r="G2022" t="str">
            <v>NA</v>
          </cell>
          <cell r="H2022" t="str">
            <v>Merchant Unregulated</v>
          </cell>
        </row>
        <row r="2023">
          <cell r="D2023" t="str">
            <v>Spectrum Capital, Ltd.</v>
          </cell>
          <cell r="E2023" t="str">
            <v>Gas</v>
          </cell>
          <cell r="G2023" t="str">
            <v>NA</v>
          </cell>
          <cell r="H2023" t="str">
            <v>Merchant Unregulated</v>
          </cell>
        </row>
        <row r="2024">
          <cell r="D2024" t="str">
            <v>Berkley Capital Investors, LP</v>
          </cell>
          <cell r="E2024" t="str">
            <v>Gas</v>
          </cell>
          <cell r="G2024" t="str">
            <v>NA</v>
          </cell>
          <cell r="H2024" t="str">
            <v>Merchant Unregulated</v>
          </cell>
        </row>
        <row r="2025">
          <cell r="D2025" t="str">
            <v>SunEdison, Inc.</v>
          </cell>
          <cell r="E2025" t="str">
            <v>Solar</v>
          </cell>
          <cell r="G2025" t="str">
            <v>NA</v>
          </cell>
          <cell r="H2025" t="str">
            <v>Merchant Unregulated</v>
          </cell>
        </row>
        <row r="2026">
          <cell r="D2026" t="str">
            <v>Total S.A.</v>
          </cell>
          <cell r="E2026" t="str">
            <v>Solar</v>
          </cell>
          <cell r="G2026" t="str">
            <v>NA</v>
          </cell>
          <cell r="H2026" t="str">
            <v>Merchant Unregulated</v>
          </cell>
        </row>
        <row r="2027">
          <cell r="D2027" t="str">
            <v>SunPower Corporation</v>
          </cell>
          <cell r="E2027" t="str">
            <v>Solar</v>
          </cell>
          <cell r="G2027" t="str">
            <v>NA</v>
          </cell>
          <cell r="H2027" t="str">
            <v>Merchant Unregulated</v>
          </cell>
        </row>
        <row r="2028">
          <cell r="D2028" t="str">
            <v>Salt River Project</v>
          </cell>
          <cell r="E2028" t="str">
            <v>Coal</v>
          </cell>
          <cell r="G2028">
            <v>5590723</v>
          </cell>
          <cell r="H2028" t="str">
            <v>Merchant Unregulated</v>
          </cell>
        </row>
        <row r="2029">
          <cell r="D2029" t="str">
            <v>Lyondell Chemical Company</v>
          </cell>
          <cell r="E2029" t="str">
            <v>Gas</v>
          </cell>
          <cell r="G2029" t="str">
            <v>NA</v>
          </cell>
          <cell r="H2029" t="str">
            <v>Merchant Unregulated</v>
          </cell>
        </row>
        <row r="2030">
          <cell r="D2030" t="str">
            <v>Calpine Corporation</v>
          </cell>
          <cell r="E2030" t="str">
            <v>Gas</v>
          </cell>
          <cell r="G2030">
            <v>2238880</v>
          </cell>
          <cell r="H2030" t="str">
            <v>Merchant Unregulated</v>
          </cell>
        </row>
        <row r="2031">
          <cell r="D2031" t="str">
            <v>NRG Energy, Inc.</v>
          </cell>
          <cell r="E2031" t="str">
            <v>Oil</v>
          </cell>
          <cell r="G2031" t="str">
            <v>NA</v>
          </cell>
          <cell r="H2031" t="str">
            <v>Merchant Unregulated</v>
          </cell>
        </row>
        <row r="2032">
          <cell r="D2032" t="str">
            <v>Massachusetts Water Resources Authority</v>
          </cell>
          <cell r="E2032" t="str">
            <v>Water</v>
          </cell>
          <cell r="G2032" t="str">
            <v>NA</v>
          </cell>
          <cell r="H2032" t="str">
            <v>Merchant Unregulated</v>
          </cell>
        </row>
        <row r="2033">
          <cell r="D2033" t="str">
            <v>Rock-Tenn Co</v>
          </cell>
          <cell r="E2033" t="str">
            <v>Biomass</v>
          </cell>
          <cell r="G2033" t="str">
            <v>NA</v>
          </cell>
          <cell r="H2033" t="str">
            <v>Merchant Unregulated</v>
          </cell>
        </row>
        <row r="2034">
          <cell r="D2034" t="str">
            <v>Aeg Holdings, LLC</v>
          </cell>
          <cell r="E2034" t="str">
            <v>Biomass</v>
          </cell>
          <cell r="G2034" t="str">
            <v>NA</v>
          </cell>
          <cell r="H2034" t="str">
            <v>Merchant Unregulated</v>
          </cell>
        </row>
        <row r="2035">
          <cell r="D2035" t="str">
            <v>ArcLight Capital Holdings, LLC</v>
          </cell>
          <cell r="E2035" t="str">
            <v>Geothermal</v>
          </cell>
          <cell r="G2035">
            <v>326744</v>
          </cell>
          <cell r="H2035" t="str">
            <v>Merchant Unregulated</v>
          </cell>
        </row>
        <row r="2036">
          <cell r="D2036" t="str">
            <v>Global Infrastructure Management, LLC</v>
          </cell>
          <cell r="E2036" t="str">
            <v>Geothermal</v>
          </cell>
          <cell r="G2036">
            <v>200265</v>
          </cell>
          <cell r="H2036" t="str">
            <v>Merchant Unregulated</v>
          </cell>
        </row>
        <row r="2037">
          <cell r="D2037" t="str">
            <v>Sacramento Municipal Utility District</v>
          </cell>
          <cell r="E2037" t="str">
            <v>Gas</v>
          </cell>
          <cell r="G2037">
            <v>3622730</v>
          </cell>
          <cell r="H2037" t="str">
            <v>Regulated</v>
          </cell>
        </row>
        <row r="2038">
          <cell r="D2038" t="str">
            <v>Prudential Financial, Inc.</v>
          </cell>
          <cell r="E2038" t="str">
            <v>Gas</v>
          </cell>
          <cell r="G2038" t="str">
            <v>NA</v>
          </cell>
          <cell r="H2038" t="str">
            <v>Merchant Unregulated</v>
          </cell>
        </row>
        <row r="2039">
          <cell r="D2039" t="str">
            <v>ITOCHU Corporation</v>
          </cell>
          <cell r="E2039" t="str">
            <v>Gas</v>
          </cell>
          <cell r="G2039" t="str">
            <v>NA</v>
          </cell>
          <cell r="H2039" t="str">
            <v>Merchant Unregulated</v>
          </cell>
        </row>
        <row r="2040">
          <cell r="D2040" t="str">
            <v>Manulife Financial Corporation</v>
          </cell>
          <cell r="E2040" t="str">
            <v>Gas</v>
          </cell>
          <cell r="G2040" t="str">
            <v>NA</v>
          </cell>
          <cell r="H2040" t="str">
            <v>Merchant Unregulated</v>
          </cell>
        </row>
        <row r="2041">
          <cell r="D2041" t="str">
            <v>Osaka Gas Company, Ltd.</v>
          </cell>
          <cell r="E2041" t="str">
            <v>Gas</v>
          </cell>
          <cell r="G2041" t="str">
            <v>NA</v>
          </cell>
          <cell r="H2041" t="str">
            <v>Merchant Unregulated</v>
          </cell>
        </row>
        <row r="2042">
          <cell r="D2042" t="str">
            <v>D. E. Shaw &amp; Co., L.P.</v>
          </cell>
          <cell r="E2042" t="str">
            <v>Gas</v>
          </cell>
          <cell r="G2042" t="str">
            <v>NA</v>
          </cell>
          <cell r="H2042" t="str">
            <v>Merchant Unregulated</v>
          </cell>
        </row>
        <row r="2043">
          <cell r="D2043" t="str">
            <v>Pinnacle West Capital Corporation</v>
          </cell>
          <cell r="E2043" t="str">
            <v>Solar</v>
          </cell>
          <cell r="G2043">
            <v>46172</v>
          </cell>
          <cell r="H2043" t="str">
            <v>Regulated</v>
          </cell>
        </row>
        <row r="2044">
          <cell r="D2044" t="str">
            <v>Los Angeles Department of Water and Power</v>
          </cell>
          <cell r="E2044" t="str">
            <v>Water</v>
          </cell>
          <cell r="G2044" t="str">
            <v>NA</v>
          </cell>
          <cell r="H2044" t="str">
            <v>Regulated</v>
          </cell>
        </row>
        <row r="2045">
          <cell r="D2045" t="str">
            <v>NRG Energy, Inc.</v>
          </cell>
          <cell r="E2045" t="str">
            <v>Gas</v>
          </cell>
          <cell r="G2045">
            <v>6993276</v>
          </cell>
          <cell r="H2045" t="str">
            <v>Merchant Unregulated</v>
          </cell>
        </row>
        <row r="2046">
          <cell r="D2046" t="str">
            <v>United States Government</v>
          </cell>
          <cell r="E2046" t="str">
            <v>Water</v>
          </cell>
          <cell r="G2046" t="str">
            <v>NA</v>
          </cell>
          <cell r="H2046" t="str">
            <v>Merchant Unregulated</v>
          </cell>
        </row>
        <row r="2047">
          <cell r="D2047" t="str">
            <v>Cleco Corporation</v>
          </cell>
          <cell r="E2047" t="str">
            <v>Gas</v>
          </cell>
          <cell r="G2047">
            <v>1434842</v>
          </cell>
          <cell r="H2047" t="str">
            <v>Merchant Unregulated</v>
          </cell>
        </row>
        <row r="2048">
          <cell r="D2048" t="str">
            <v>Packaging Corp of America</v>
          </cell>
          <cell r="E2048" t="str">
            <v>Biomass</v>
          </cell>
          <cell r="G2048">
            <v>405084</v>
          </cell>
          <cell r="H2048" t="str">
            <v>Merchant Unregulated</v>
          </cell>
        </row>
        <row r="2049">
          <cell r="D2049" t="str">
            <v>Landgas of IL Corp.</v>
          </cell>
          <cell r="E2049" t="str">
            <v>Biomass</v>
          </cell>
          <cell r="G2049" t="str">
            <v>NA</v>
          </cell>
          <cell r="H2049" t="str">
            <v>Merchant Unregulated</v>
          </cell>
        </row>
        <row r="2050">
          <cell r="D2050" t="str">
            <v>Silver Point Capital, L.P.</v>
          </cell>
          <cell r="E2050" t="str">
            <v>Biomass</v>
          </cell>
          <cell r="G2050" t="str">
            <v>NA</v>
          </cell>
          <cell r="H2050" t="str">
            <v>Merchant Unregulated</v>
          </cell>
        </row>
        <row r="2051">
          <cell r="D2051" t="str">
            <v>International Paper Company</v>
          </cell>
          <cell r="E2051" t="str">
            <v>Biomass</v>
          </cell>
          <cell r="G2051">
            <v>356970</v>
          </cell>
          <cell r="H2051" t="str">
            <v>Merchant Unregulated</v>
          </cell>
        </row>
        <row r="2052">
          <cell r="D2052" t="str">
            <v>International Paper Company</v>
          </cell>
          <cell r="E2052" t="str">
            <v>Gas</v>
          </cell>
          <cell r="G2052">
            <v>115352</v>
          </cell>
          <cell r="H2052" t="str">
            <v>Merchant Unregulated</v>
          </cell>
        </row>
        <row r="2053">
          <cell r="D2053" t="str">
            <v>Covanta Holding Corporation</v>
          </cell>
          <cell r="E2053" t="str">
            <v>Biomass</v>
          </cell>
          <cell r="G2053" t="str">
            <v>NA</v>
          </cell>
          <cell r="H2053" t="str">
            <v>Merchant Unregulated</v>
          </cell>
        </row>
        <row r="2054">
          <cell r="D2054" t="str">
            <v>Covanta Holding Corporation</v>
          </cell>
          <cell r="E2054" t="str">
            <v>Biomass</v>
          </cell>
          <cell r="G2054">
            <v>547200</v>
          </cell>
          <cell r="H2054" t="str">
            <v>Merchant Unregulated</v>
          </cell>
        </row>
        <row r="2055">
          <cell r="D2055" t="str">
            <v>Hennepin County, Minnesota</v>
          </cell>
          <cell r="E2055" t="str">
            <v>Biomass</v>
          </cell>
          <cell r="G2055" t="str">
            <v>NA</v>
          </cell>
          <cell r="H2055" t="str">
            <v>Merchant Unregulated</v>
          </cell>
        </row>
        <row r="2056">
          <cell r="D2056" t="str">
            <v>Honolulu City &amp; County of</v>
          </cell>
          <cell r="E2056" t="str">
            <v>Biomass</v>
          </cell>
          <cell r="G2056">
            <v>301196</v>
          </cell>
          <cell r="H2056" t="str">
            <v>Merchant Unregulated</v>
          </cell>
        </row>
        <row r="2057">
          <cell r="D2057" t="str">
            <v>Covanta Holding Corporation</v>
          </cell>
          <cell r="E2057" t="str">
            <v>Biomass</v>
          </cell>
          <cell r="G2057" t="str">
            <v>NA</v>
          </cell>
          <cell r="H2057" t="str">
            <v>Merchant Unregulated</v>
          </cell>
        </row>
        <row r="2058">
          <cell r="D2058" t="str">
            <v>Covanta Holding Corporation</v>
          </cell>
          <cell r="E2058" t="str">
            <v>Biomass</v>
          </cell>
          <cell r="G2058" t="str">
            <v>NA</v>
          </cell>
          <cell r="H2058" t="str">
            <v>Merchant Unregulated</v>
          </cell>
        </row>
        <row r="2059">
          <cell r="D2059" t="str">
            <v>Covanta Holding Corporation</v>
          </cell>
          <cell r="E2059" t="str">
            <v>Biomass</v>
          </cell>
          <cell r="G2059">
            <v>216060</v>
          </cell>
          <cell r="H2059" t="str">
            <v>Merchant Unregulated</v>
          </cell>
        </row>
        <row r="2060">
          <cell r="D2060" t="str">
            <v>Covanta Holding Corporation</v>
          </cell>
          <cell r="E2060" t="str">
            <v>Biomass</v>
          </cell>
          <cell r="G2060">
            <v>219303</v>
          </cell>
          <cell r="H2060" t="str">
            <v>Merchant Unregulated</v>
          </cell>
        </row>
        <row r="2061">
          <cell r="D2061" t="str">
            <v>IDACORP, Inc.</v>
          </cell>
          <cell r="E2061" t="str">
            <v>Water</v>
          </cell>
          <cell r="G2061" t="str">
            <v>NA</v>
          </cell>
          <cell r="H2061" t="str">
            <v>Merchant Unregulated</v>
          </cell>
        </row>
        <row r="2062">
          <cell r="D2062" t="str">
            <v>Public Employee Retirement System Of Idaho</v>
          </cell>
          <cell r="E2062" t="str">
            <v>Water</v>
          </cell>
          <cell r="G2062" t="str">
            <v>NA</v>
          </cell>
          <cell r="H2062" t="str">
            <v>Merchant Unregulated</v>
          </cell>
        </row>
        <row r="2063">
          <cell r="D2063" t="str">
            <v>Bio Energy (Texas), LLC</v>
          </cell>
          <cell r="E2063" t="str">
            <v>Biomass</v>
          </cell>
          <cell r="G2063" t="str">
            <v>NA</v>
          </cell>
          <cell r="H2063" t="str">
            <v>Merchant Unregulated</v>
          </cell>
        </row>
        <row r="2064">
          <cell r="D2064" t="str">
            <v>Washington Electric Cooperative Inc. - VT</v>
          </cell>
          <cell r="E2064" t="str">
            <v>Biomass</v>
          </cell>
          <cell r="G2064" t="str">
            <v>NA</v>
          </cell>
          <cell r="H2064" t="str">
            <v>Merchant Unregulated</v>
          </cell>
        </row>
        <row r="2065">
          <cell r="D2065" t="str">
            <v>Tenaska Inc.</v>
          </cell>
          <cell r="E2065" t="str">
            <v>Gas</v>
          </cell>
          <cell r="G2065">
            <v>4114854</v>
          </cell>
          <cell r="H2065" t="str">
            <v>Merchant Unregulated</v>
          </cell>
        </row>
        <row r="2066">
          <cell r="D2066" t="str">
            <v>SunEdison, Inc.</v>
          </cell>
          <cell r="E2066" t="str">
            <v>Solar</v>
          </cell>
          <cell r="G2066" t="str">
            <v>NA</v>
          </cell>
          <cell r="H2066" t="str">
            <v>Merchant Unregulated</v>
          </cell>
        </row>
        <row r="2067">
          <cell r="D2067" t="str">
            <v>MeadWestvaco Corporation</v>
          </cell>
          <cell r="E2067" t="str">
            <v>Biomass</v>
          </cell>
          <cell r="G2067">
            <v>676343</v>
          </cell>
          <cell r="H2067" t="str">
            <v>Merchant Unregulated</v>
          </cell>
        </row>
        <row r="2068">
          <cell r="D2068" t="str">
            <v>Exelon Corporation</v>
          </cell>
          <cell r="E2068" t="str">
            <v>Wind</v>
          </cell>
          <cell r="G2068">
            <v>129330</v>
          </cell>
          <cell r="H2068" t="str">
            <v>Merchant Unregulated</v>
          </cell>
        </row>
        <row r="2069">
          <cell r="D2069" t="str">
            <v>PG&amp;E Corporation</v>
          </cell>
          <cell r="E2069" t="str">
            <v>Water</v>
          </cell>
          <cell r="G2069">
            <v>4206</v>
          </cell>
          <cell r="H2069" t="str">
            <v>Regulated</v>
          </cell>
        </row>
        <row r="2070">
          <cell r="D2070" t="str">
            <v>Duke Energy Corporation</v>
          </cell>
          <cell r="E2070" t="str">
            <v>Water</v>
          </cell>
          <cell r="G2070">
            <v>100905</v>
          </cell>
          <cell r="H2070" t="str">
            <v>Regulated</v>
          </cell>
        </row>
        <row r="2071">
          <cell r="D2071" t="str">
            <v>NextEra Energy, Inc.</v>
          </cell>
          <cell r="E2071" t="str">
            <v>Wind</v>
          </cell>
          <cell r="G2071" t="str">
            <v>NA</v>
          </cell>
          <cell r="H2071" t="str">
            <v>Merchant Unregulated</v>
          </cell>
        </row>
        <row r="2072">
          <cell r="D2072" t="str">
            <v>Yakima-Tieton Irrigation Dist</v>
          </cell>
          <cell r="E2072" t="str">
            <v>Water</v>
          </cell>
          <cell r="G2072" t="str">
            <v>NA</v>
          </cell>
          <cell r="H2072" t="str">
            <v>Merchant Unregulated</v>
          </cell>
        </row>
        <row r="2073">
          <cell r="D2073" t="str">
            <v>PUD No 1 of Lewis County</v>
          </cell>
          <cell r="E2073" t="str">
            <v>Water</v>
          </cell>
          <cell r="G2073" t="str">
            <v>NA</v>
          </cell>
          <cell r="H2073" t="str">
            <v>Regulated</v>
          </cell>
        </row>
        <row r="2074">
          <cell r="D2074" t="str">
            <v>Cox Enterprises, Inc.</v>
          </cell>
          <cell r="E2074" t="str">
            <v>Solar</v>
          </cell>
          <cell r="G2074" t="str">
            <v>NA</v>
          </cell>
          <cell r="H2074" t="str">
            <v>Merchant Unregulated</v>
          </cell>
        </row>
        <row r="2075">
          <cell r="D2075" t="str">
            <v>Cox Waste-to-Energy</v>
          </cell>
          <cell r="E2075" t="str">
            <v>Biomass</v>
          </cell>
          <cell r="G2075" t="str">
            <v>NA</v>
          </cell>
          <cell r="H2075" t="str">
            <v>Merchant Unregulated</v>
          </cell>
        </row>
        <row r="2076">
          <cell r="D2076" t="str">
            <v>NorthWestern Corporation</v>
          </cell>
          <cell r="E2076" t="str">
            <v>Coal</v>
          </cell>
          <cell r="G2076">
            <v>229487</v>
          </cell>
          <cell r="H2076" t="str">
            <v>Regulated</v>
          </cell>
        </row>
        <row r="2077">
          <cell r="D2077" t="str">
            <v>Otter Tail Corporation</v>
          </cell>
          <cell r="E2077" t="str">
            <v>Coal</v>
          </cell>
          <cell r="G2077">
            <v>803198</v>
          </cell>
          <cell r="H2077" t="str">
            <v>Regulated</v>
          </cell>
        </row>
        <row r="2078">
          <cell r="D2078" t="str">
            <v>Northern Municipal Power Agency</v>
          </cell>
          <cell r="E2078" t="str">
            <v>Coal</v>
          </cell>
          <cell r="G2078">
            <v>688457</v>
          </cell>
          <cell r="H2078" t="str">
            <v>Regulated</v>
          </cell>
        </row>
        <row r="2079">
          <cell r="D2079" t="str">
            <v>MDU Resources Group, Inc.</v>
          </cell>
          <cell r="E2079" t="str">
            <v>Coal</v>
          </cell>
          <cell r="G2079">
            <v>573716</v>
          </cell>
          <cell r="H2079" t="str">
            <v>Regulated</v>
          </cell>
        </row>
        <row r="2080">
          <cell r="D2080" t="str">
            <v>Fortistar LLC</v>
          </cell>
          <cell r="E2080" t="str">
            <v>Biomass</v>
          </cell>
          <cell r="G2080" t="str">
            <v>NA</v>
          </cell>
          <cell r="H2080" t="str">
            <v>Merchant Unregulated</v>
          </cell>
        </row>
        <row r="2081">
          <cell r="D2081" t="str">
            <v>Metropolitan Water District of Southern California</v>
          </cell>
          <cell r="E2081" t="str">
            <v>Water</v>
          </cell>
          <cell r="G2081" t="str">
            <v>NA</v>
          </cell>
          <cell r="H2081" t="str">
            <v>Merchant Unregulated</v>
          </cell>
        </row>
        <row r="2082">
          <cell r="D2082" t="str">
            <v>Portland General Electric Company</v>
          </cell>
          <cell r="E2082" t="str">
            <v>Gas</v>
          </cell>
          <cell r="G2082">
            <v>1127834</v>
          </cell>
          <cell r="H2082" t="str">
            <v>Regulated</v>
          </cell>
        </row>
        <row r="2083">
          <cell r="D2083" t="str">
            <v>Avista Corporation</v>
          </cell>
          <cell r="E2083" t="str">
            <v>Gas</v>
          </cell>
          <cell r="G2083">
            <v>1142118</v>
          </cell>
          <cell r="H2083" t="str">
            <v>Regulated</v>
          </cell>
        </row>
        <row r="2084">
          <cell r="D2084" t="str">
            <v>Exelon Corporation</v>
          </cell>
          <cell r="E2084" t="str">
            <v>Wind</v>
          </cell>
          <cell r="G2084" t="str">
            <v>NA</v>
          </cell>
          <cell r="H2084" t="str">
            <v>Merchant Unregulated</v>
          </cell>
        </row>
        <row r="2085">
          <cell r="D2085" t="str">
            <v>Renewable Energy Solutions, LLC</v>
          </cell>
          <cell r="E2085" t="str">
            <v>Wind</v>
          </cell>
          <cell r="G2085" t="str">
            <v>NA</v>
          </cell>
          <cell r="H2085" t="str">
            <v>Merchant Unregulated</v>
          </cell>
        </row>
        <row r="2086">
          <cell r="D2086" t="str">
            <v>Competitive Power Ventures Holdings, LLC</v>
          </cell>
          <cell r="E2086" t="str">
            <v>Wind</v>
          </cell>
          <cell r="G2086">
            <v>262916</v>
          </cell>
          <cell r="H2086" t="str">
            <v>Merchant Unregulated</v>
          </cell>
        </row>
        <row r="2087">
          <cell r="D2087" t="str">
            <v>General Electric Company</v>
          </cell>
          <cell r="E2087" t="str">
            <v>Wind</v>
          </cell>
          <cell r="G2087">
            <v>112570</v>
          </cell>
          <cell r="H2087" t="str">
            <v>Merchant Unregulated</v>
          </cell>
        </row>
        <row r="2088">
          <cell r="D2088" t="str">
            <v>ITOCHU Corporation</v>
          </cell>
          <cell r="E2088" t="str">
            <v>Wind</v>
          </cell>
          <cell r="G2088">
            <v>168853</v>
          </cell>
          <cell r="H2088" t="str">
            <v>Merchant Unregulated</v>
          </cell>
        </row>
        <row r="2089">
          <cell r="D2089" t="str">
            <v>General Electric Company</v>
          </cell>
          <cell r="E2089" t="str">
            <v>Gas</v>
          </cell>
          <cell r="G2089" t="str">
            <v>NA</v>
          </cell>
          <cell r="H2089" t="str">
            <v>Merchant Unregulated</v>
          </cell>
        </row>
        <row r="2090">
          <cell r="D2090" t="str">
            <v>General Electric Company</v>
          </cell>
          <cell r="E2090" t="str">
            <v>Gas</v>
          </cell>
          <cell r="G2090" t="str">
            <v>NA</v>
          </cell>
          <cell r="H2090" t="str">
            <v>Merchant Unregulated</v>
          </cell>
        </row>
        <row r="2091">
          <cell r="D2091" t="str">
            <v>Mitsubishi Corporation</v>
          </cell>
          <cell r="E2091" t="str">
            <v>Gas</v>
          </cell>
          <cell r="G2091" t="str">
            <v>NA</v>
          </cell>
          <cell r="H2091" t="str">
            <v>Merchant Unregulated</v>
          </cell>
        </row>
        <row r="2092">
          <cell r="D2092" t="str">
            <v>Competitive Power Ventures Holdings, LLC</v>
          </cell>
          <cell r="E2092" t="str">
            <v>Gas</v>
          </cell>
          <cell r="G2092" t="str">
            <v>NA</v>
          </cell>
          <cell r="H2092" t="str">
            <v>Merchant Unregulated</v>
          </cell>
        </row>
        <row r="2093">
          <cell r="D2093" t="str">
            <v>Mitsubishi Corporation</v>
          </cell>
          <cell r="E2093" t="str">
            <v>Gas</v>
          </cell>
          <cell r="G2093" t="str">
            <v>NA</v>
          </cell>
          <cell r="H2093" t="str">
            <v>Merchant Unregulated</v>
          </cell>
        </row>
        <row r="2094">
          <cell r="D2094" t="str">
            <v>Berkshire Hathaway Inc.</v>
          </cell>
          <cell r="E2094" t="str">
            <v>Gas</v>
          </cell>
          <cell r="G2094">
            <v>102848</v>
          </cell>
          <cell r="H2094" t="str">
            <v>Merchant Unregulated</v>
          </cell>
        </row>
        <row r="2095">
          <cell r="D2095" t="str">
            <v>MidAmerican Energy Holdings Company</v>
          </cell>
          <cell r="E2095" t="str">
            <v>Gas</v>
          </cell>
          <cell r="G2095">
            <v>11680</v>
          </cell>
          <cell r="H2095" t="str">
            <v>Merchant Unregulated</v>
          </cell>
        </row>
        <row r="2096">
          <cell r="D2096" t="str">
            <v>TransAlta Corporation</v>
          </cell>
          <cell r="E2096" t="str">
            <v>Gas</v>
          </cell>
          <cell r="G2096">
            <v>114534</v>
          </cell>
          <cell r="H2096" t="str">
            <v>Merchant Unregulated</v>
          </cell>
        </row>
        <row r="2097">
          <cell r="D2097" t="str">
            <v>SunEdison, Inc.</v>
          </cell>
          <cell r="E2097" t="str">
            <v>Solar</v>
          </cell>
          <cell r="G2097" t="str">
            <v>NA</v>
          </cell>
          <cell r="H2097" t="str">
            <v>Merchant Unregulated</v>
          </cell>
        </row>
        <row r="2098">
          <cell r="D2098" t="str">
            <v>Berkshire Hathaway Inc.</v>
          </cell>
          <cell r="E2098" t="str">
            <v>Coal</v>
          </cell>
          <cell r="G2098">
            <v>1042145</v>
          </cell>
          <cell r="H2098" t="str">
            <v>Regulated</v>
          </cell>
        </row>
        <row r="2099">
          <cell r="D2099" t="str">
            <v>Tri-State Generation &amp; Transmission Association, Inc.</v>
          </cell>
          <cell r="E2099" t="str">
            <v>Coal</v>
          </cell>
          <cell r="G2099">
            <v>4596994</v>
          </cell>
          <cell r="H2099" t="str">
            <v>Regulated</v>
          </cell>
        </row>
        <row r="2100">
          <cell r="D2100" t="str">
            <v>MidAmerican Energy Holdings Company</v>
          </cell>
          <cell r="E2100" t="str">
            <v>Coal</v>
          </cell>
          <cell r="G2100">
            <v>118344</v>
          </cell>
          <cell r="H2100" t="str">
            <v>Regulated</v>
          </cell>
        </row>
        <row r="2101">
          <cell r="D2101" t="str">
            <v>Platte River Power Authority</v>
          </cell>
          <cell r="E2101" t="str">
            <v>Coal</v>
          </cell>
          <cell r="G2101">
            <v>1084344</v>
          </cell>
          <cell r="H2101" t="str">
            <v>Regulated</v>
          </cell>
        </row>
        <row r="2102">
          <cell r="D2102" t="str">
            <v>Xcel Energy Inc.</v>
          </cell>
          <cell r="E2102" t="str">
            <v>Coal</v>
          </cell>
          <cell r="G2102">
            <v>585288</v>
          </cell>
          <cell r="H2102" t="str">
            <v>Regulated</v>
          </cell>
        </row>
        <row r="2103">
          <cell r="D2103" t="str">
            <v>Salt River Project</v>
          </cell>
          <cell r="E2103" t="str">
            <v>Coal</v>
          </cell>
          <cell r="G2103">
            <v>1746694</v>
          </cell>
          <cell r="H2103" t="str">
            <v>Regulated</v>
          </cell>
        </row>
        <row r="2104">
          <cell r="D2104" t="str">
            <v>Alaska Power &amp; Telephone Co.</v>
          </cell>
          <cell r="E2104" t="str">
            <v>Oil</v>
          </cell>
          <cell r="G2104" t="str">
            <v>NA</v>
          </cell>
          <cell r="H2104" t="str">
            <v>Merchant Unregulated</v>
          </cell>
        </row>
        <row r="2105">
          <cell r="D2105" t="str">
            <v>Alaska Energy &amp; Resources Company</v>
          </cell>
          <cell r="E2105" t="str">
            <v>Oil</v>
          </cell>
          <cell r="G2105" t="str">
            <v>NA</v>
          </cell>
          <cell r="H2105" t="str">
            <v>Merchant Unregulated</v>
          </cell>
        </row>
        <row r="2106">
          <cell r="D2106" t="str">
            <v>Emera Incorporated</v>
          </cell>
          <cell r="E2106" t="str">
            <v>Water</v>
          </cell>
          <cell r="G2106" t="str">
            <v>NA</v>
          </cell>
          <cell r="H2106" t="str">
            <v>Merchant Unregulated</v>
          </cell>
        </row>
        <row r="2107">
          <cell r="D2107" t="str">
            <v>Algonquin Power &amp; Utilities Corp.</v>
          </cell>
          <cell r="E2107" t="str">
            <v>Water</v>
          </cell>
          <cell r="G2107" t="str">
            <v>NA</v>
          </cell>
          <cell r="H2107" t="str">
            <v>Merchant Unregulated</v>
          </cell>
        </row>
        <row r="2108">
          <cell r="D2108" t="str">
            <v>Sharp Corporation</v>
          </cell>
          <cell r="E2108" t="str">
            <v>Solar</v>
          </cell>
          <cell r="G2108" t="str">
            <v>NA</v>
          </cell>
          <cell r="H2108" t="str">
            <v>Merchant Unregulated</v>
          </cell>
        </row>
        <row r="2109">
          <cell r="D2109" t="str">
            <v>Sharp Corporation</v>
          </cell>
          <cell r="E2109" t="str">
            <v>Solar</v>
          </cell>
          <cell r="G2109" t="str">
            <v>NA</v>
          </cell>
          <cell r="H2109" t="str">
            <v>Merchant Unregulated</v>
          </cell>
        </row>
        <row r="2110">
          <cell r="D2110" t="str">
            <v>Integrys Energy Group, Inc.</v>
          </cell>
          <cell r="E2110" t="str">
            <v>Wind</v>
          </cell>
          <cell r="G2110">
            <v>315656</v>
          </cell>
          <cell r="H2110" t="str">
            <v>Regulated</v>
          </cell>
        </row>
        <row r="2111">
          <cell r="D2111" t="str">
            <v>PG&amp;E Corporation</v>
          </cell>
          <cell r="E2111" t="str">
            <v>Water</v>
          </cell>
          <cell r="G2111">
            <v>945</v>
          </cell>
          <cell r="H2111" t="str">
            <v>Regulated</v>
          </cell>
        </row>
        <row r="2112">
          <cell r="D2112" t="str">
            <v>Greater New Bedford Regional Refuse Management District</v>
          </cell>
          <cell r="E2112" t="str">
            <v>Gas</v>
          </cell>
          <cell r="G2112" t="str">
            <v>NA</v>
          </cell>
          <cell r="H2112" t="str">
            <v>Merchant Unregulated</v>
          </cell>
        </row>
        <row r="2113">
          <cell r="D2113" t="str">
            <v>AltaGas Ltd.</v>
          </cell>
          <cell r="E2113" t="str">
            <v>Biomass</v>
          </cell>
          <cell r="G2113" t="str">
            <v>NA</v>
          </cell>
          <cell r="H2113" t="str">
            <v>Merchant Unregulated</v>
          </cell>
        </row>
        <row r="2114">
          <cell r="D2114" t="str">
            <v>CMS Energy Corporation</v>
          </cell>
          <cell r="E2114" t="str">
            <v>Biomass</v>
          </cell>
          <cell r="G2114" t="str">
            <v>NA</v>
          </cell>
          <cell r="H2114" t="str">
            <v>Merchant Unregulated</v>
          </cell>
        </row>
        <row r="2115">
          <cell r="D2115" t="str">
            <v>Crawfordsville City of</v>
          </cell>
          <cell r="E2115" t="str">
            <v>Coal</v>
          </cell>
          <cell r="G2115" t="str">
            <v>NA</v>
          </cell>
          <cell r="H2115" t="str">
            <v>Regulated</v>
          </cell>
        </row>
        <row r="2116">
          <cell r="D2116" t="str">
            <v>Crawfordsville City of</v>
          </cell>
          <cell r="E2116" t="str">
            <v>Oil</v>
          </cell>
          <cell r="G2116" t="str">
            <v>NA</v>
          </cell>
          <cell r="H2116" t="str">
            <v>Regulated</v>
          </cell>
        </row>
        <row r="2117">
          <cell r="D2117" t="str">
            <v>UGI Corporation</v>
          </cell>
          <cell r="E2117" t="str">
            <v>Solar</v>
          </cell>
          <cell r="G2117" t="str">
            <v>NA</v>
          </cell>
          <cell r="H2117" t="str">
            <v>Merchant Unregulated</v>
          </cell>
        </row>
        <row r="2118">
          <cell r="D2118" t="str">
            <v>PPL Corporation</v>
          </cell>
          <cell r="E2118" t="str">
            <v>Solar</v>
          </cell>
          <cell r="G2118" t="str">
            <v>NA</v>
          </cell>
          <cell r="H2118" t="str">
            <v>Merchant Unregulated</v>
          </cell>
        </row>
        <row r="2119">
          <cell r="D2119" t="str">
            <v>Calpine Corporation</v>
          </cell>
          <cell r="E2119" t="str">
            <v>Gas</v>
          </cell>
          <cell r="G2119" t="str">
            <v>NA</v>
          </cell>
          <cell r="H2119" t="str">
            <v>Merchant Unregulated</v>
          </cell>
        </row>
        <row r="2120">
          <cell r="D2120" t="str">
            <v>New York Power Authority</v>
          </cell>
          <cell r="E2120" t="str">
            <v>Water</v>
          </cell>
          <cell r="G2120" t="str">
            <v>NA</v>
          </cell>
          <cell r="H2120" t="str">
            <v>Merchant Unregulated</v>
          </cell>
        </row>
        <row r="2121">
          <cell r="D2121" t="str">
            <v>EAH Housing</v>
          </cell>
          <cell r="E2121" t="str">
            <v>Solar</v>
          </cell>
          <cell r="G2121" t="str">
            <v>NA</v>
          </cell>
          <cell r="H2121" t="str">
            <v>Merchant Unregulated</v>
          </cell>
        </row>
        <row r="2122">
          <cell r="D2122" t="str">
            <v>JPMorgan Chase &amp; Co.</v>
          </cell>
          <cell r="E2122" t="str">
            <v>Wind</v>
          </cell>
          <cell r="G2122">
            <v>79971</v>
          </cell>
          <cell r="H2122" t="str">
            <v>Merchant Unregulated</v>
          </cell>
        </row>
        <row r="2123">
          <cell r="D2123" t="str">
            <v>Infigen Energy Limited</v>
          </cell>
          <cell r="E2123" t="str">
            <v>Wind</v>
          </cell>
          <cell r="G2123">
            <v>54075</v>
          </cell>
          <cell r="H2123" t="str">
            <v>Merchant Unregulated</v>
          </cell>
        </row>
        <row r="2124">
          <cell r="D2124" t="str">
            <v>Tokyo Electric Power Company</v>
          </cell>
          <cell r="E2124" t="str">
            <v>Wind</v>
          </cell>
          <cell r="G2124">
            <v>10968</v>
          </cell>
          <cell r="H2124" t="str">
            <v>Merchant Unregulated</v>
          </cell>
        </row>
        <row r="2125">
          <cell r="D2125" t="str">
            <v>Toyota Tsusho Corporation</v>
          </cell>
          <cell r="E2125" t="str">
            <v>Wind</v>
          </cell>
          <cell r="G2125">
            <v>7311</v>
          </cell>
          <cell r="H2125" t="str">
            <v>Merchant Unregulated</v>
          </cell>
        </row>
        <row r="2126">
          <cell r="D2126" t="str">
            <v>PG&amp;E Corporation</v>
          </cell>
          <cell r="E2126" t="str">
            <v>Water</v>
          </cell>
          <cell r="G2126">
            <v>220162</v>
          </cell>
          <cell r="H2126" t="str">
            <v>Regulated</v>
          </cell>
        </row>
        <row r="2127">
          <cell r="D2127" t="str">
            <v>Crestwood Corp</v>
          </cell>
          <cell r="E2127" t="str">
            <v>Oil</v>
          </cell>
          <cell r="G2127" t="str">
            <v>NA</v>
          </cell>
          <cell r="H2127" t="str">
            <v>Merchant Unregulated</v>
          </cell>
        </row>
        <row r="2128">
          <cell r="D2128" t="str">
            <v>Tenaska Inc.</v>
          </cell>
          <cell r="E2128" t="str">
            <v>Gas</v>
          </cell>
          <cell r="G2128">
            <v>29706</v>
          </cell>
          <cell r="H2128" t="str">
            <v>Merchant Unregulated</v>
          </cell>
        </row>
        <row r="2129">
          <cell r="D2129" t="str">
            <v>Crete City of</v>
          </cell>
          <cell r="E2129" t="str">
            <v>Gas</v>
          </cell>
          <cell r="G2129" t="str">
            <v>NA</v>
          </cell>
          <cell r="H2129" t="str">
            <v>Regulated</v>
          </cell>
        </row>
        <row r="2130">
          <cell r="D2130" t="str">
            <v>Calpine Corporation</v>
          </cell>
          <cell r="E2130" t="str">
            <v>Oil</v>
          </cell>
          <cell r="G2130" t="str">
            <v>NA</v>
          </cell>
          <cell r="H2130" t="str">
            <v>Merchant Unregulated</v>
          </cell>
        </row>
        <row r="2131">
          <cell r="D2131" t="str">
            <v>Southern Company</v>
          </cell>
          <cell r="E2131" t="str">
            <v>Coal</v>
          </cell>
          <cell r="G2131">
            <v>2770727</v>
          </cell>
          <cell r="H2131" t="str">
            <v>Regulated</v>
          </cell>
        </row>
        <row r="2132">
          <cell r="D2132" t="str">
            <v>Exelon Corporation</v>
          </cell>
          <cell r="E2132" t="str">
            <v>Wind</v>
          </cell>
          <cell r="G2132">
            <v>125602</v>
          </cell>
          <cell r="H2132" t="str">
            <v>Merchant Unregulated</v>
          </cell>
        </row>
        <row r="2133">
          <cell r="D2133" t="str">
            <v>First Reserve Corporation</v>
          </cell>
          <cell r="E2133" t="str">
            <v>Gas</v>
          </cell>
          <cell r="G2133" t="str">
            <v>NA</v>
          </cell>
          <cell r="H2133" t="str">
            <v>Merchant Unregulated</v>
          </cell>
        </row>
        <row r="2134">
          <cell r="D2134" t="str">
            <v>General Electric Company</v>
          </cell>
          <cell r="E2134" t="str">
            <v>Gas</v>
          </cell>
          <cell r="G2134" t="str">
            <v>NA</v>
          </cell>
          <cell r="H2134" t="str">
            <v>Merchant Unregulated</v>
          </cell>
        </row>
        <row r="2135">
          <cell r="D2135" t="str">
            <v>Osaka Gas Company, Ltd.</v>
          </cell>
          <cell r="E2135" t="str">
            <v>Gas</v>
          </cell>
          <cell r="G2135" t="str">
            <v>NA</v>
          </cell>
          <cell r="H2135" t="str">
            <v>Merchant Unregulated</v>
          </cell>
        </row>
        <row r="2136">
          <cell r="D2136" t="str">
            <v>Edison International</v>
          </cell>
          <cell r="E2136" t="str">
            <v>Wind</v>
          </cell>
          <cell r="G2136">
            <v>13114</v>
          </cell>
          <cell r="H2136" t="str">
            <v>Merchant Unregulated</v>
          </cell>
        </row>
        <row r="2137">
          <cell r="D2137" t="str">
            <v>South Carolina Public Service Authority</v>
          </cell>
          <cell r="E2137" t="str">
            <v>Coal</v>
          </cell>
          <cell r="G2137">
            <v>13068757</v>
          </cell>
          <cell r="H2137" t="str">
            <v>Regulated</v>
          </cell>
        </row>
        <row r="2138">
          <cell r="D2138" t="str">
            <v>Salt River Project</v>
          </cell>
          <cell r="E2138" t="str">
            <v>Water</v>
          </cell>
          <cell r="G2138" t="str">
            <v>NA</v>
          </cell>
          <cell r="H2138" t="str">
            <v>Merchant Unregulated</v>
          </cell>
        </row>
        <row r="2139">
          <cell r="D2139" t="str">
            <v>Koch Industries, Inc.</v>
          </cell>
          <cell r="E2139" t="str">
            <v>Biomass</v>
          </cell>
          <cell r="G2139">
            <v>532207</v>
          </cell>
          <cell r="H2139" t="str">
            <v>Merchant Unregulated</v>
          </cell>
        </row>
        <row r="2140">
          <cell r="D2140" t="str">
            <v>Great Plains Energy Inc.</v>
          </cell>
          <cell r="E2140" t="str">
            <v>Gas</v>
          </cell>
          <cell r="G2140">
            <v>84795</v>
          </cell>
          <cell r="H2140" t="str">
            <v>Regulated</v>
          </cell>
        </row>
        <row r="2141">
          <cell r="D2141" t="str">
            <v>Waste Management, Inc.</v>
          </cell>
          <cell r="E2141" t="str">
            <v>Biomass</v>
          </cell>
          <cell r="G2141" t="str">
            <v>NA</v>
          </cell>
          <cell r="H2141" t="str">
            <v>Merchant Unregulated</v>
          </cell>
        </row>
        <row r="2142">
          <cell r="D2142" t="str">
            <v>OGE Energy Corp.</v>
          </cell>
          <cell r="E2142" t="str">
            <v>Wind</v>
          </cell>
          <cell r="G2142">
            <v>916121</v>
          </cell>
          <cell r="H2142" t="str">
            <v>Regulated</v>
          </cell>
        </row>
        <row r="2143">
          <cell r="D2143" t="str">
            <v>Edison International</v>
          </cell>
          <cell r="E2143" t="str">
            <v>Wind</v>
          </cell>
          <cell r="G2143" t="str">
            <v>NA</v>
          </cell>
          <cell r="H2143" t="str">
            <v>Merchant Unregulated</v>
          </cell>
        </row>
        <row r="2144">
          <cell r="D2144" t="str">
            <v>Croswell City of</v>
          </cell>
          <cell r="E2144" t="str">
            <v>Oil</v>
          </cell>
          <cell r="G2144" t="str">
            <v>NA</v>
          </cell>
          <cell r="H2144" t="str">
            <v>Regulated</v>
          </cell>
        </row>
        <row r="2145">
          <cell r="D2145" t="str">
            <v>Crotched Mt Rehab Center Inc</v>
          </cell>
          <cell r="E2145" t="str">
            <v>Oil</v>
          </cell>
          <cell r="G2145" t="str">
            <v>NA</v>
          </cell>
          <cell r="H2145" t="str">
            <v>Merchant Unregulated</v>
          </cell>
        </row>
        <row r="2146">
          <cell r="D2146" t="str">
            <v>CMS Energy Corporation</v>
          </cell>
          <cell r="E2146" t="str">
            <v>Water</v>
          </cell>
          <cell r="G2146">
            <v>33542</v>
          </cell>
          <cell r="H2146" t="str">
            <v>Regulated</v>
          </cell>
        </row>
        <row r="2147">
          <cell r="D2147" t="str">
            <v>Exelon Corporation</v>
          </cell>
          <cell r="E2147" t="str">
            <v>Oil</v>
          </cell>
          <cell r="G2147">
            <v>4423</v>
          </cell>
          <cell r="H2147" t="str">
            <v>Merchant Unregulated</v>
          </cell>
        </row>
        <row r="2148">
          <cell r="D2148" t="str">
            <v>United States Government</v>
          </cell>
          <cell r="E2148" t="str">
            <v>Water</v>
          </cell>
          <cell r="G2148" t="str">
            <v>NA</v>
          </cell>
          <cell r="H2148" t="str">
            <v>Merchant Unregulated</v>
          </cell>
        </row>
        <row r="2149">
          <cell r="D2149" t="str">
            <v>Crystal Falls City of</v>
          </cell>
          <cell r="E2149" t="str">
            <v>Water</v>
          </cell>
          <cell r="G2149" t="str">
            <v>NA</v>
          </cell>
          <cell r="H2149" t="str">
            <v>Regulated</v>
          </cell>
        </row>
        <row r="2150">
          <cell r="D2150" t="str">
            <v>NextEra Energy, Inc.</v>
          </cell>
          <cell r="E2150" t="str">
            <v>Wind</v>
          </cell>
          <cell r="G2150">
            <v>477701</v>
          </cell>
          <cell r="H2150" t="str">
            <v>Merchant Unregulated</v>
          </cell>
        </row>
        <row r="2151">
          <cell r="D2151" t="str">
            <v>NextEra Energy, Inc.</v>
          </cell>
          <cell r="E2151" t="str">
            <v>Wind</v>
          </cell>
          <cell r="G2151">
            <v>499636</v>
          </cell>
          <cell r="H2151" t="str">
            <v>Merchant Unregulated</v>
          </cell>
        </row>
        <row r="2152">
          <cell r="D2152" t="str">
            <v>NextEra Energy, Inc.</v>
          </cell>
          <cell r="E2152" t="str">
            <v>Wind</v>
          </cell>
          <cell r="G2152">
            <v>124670</v>
          </cell>
          <cell r="H2152" t="str">
            <v>Merchant Unregulated</v>
          </cell>
        </row>
        <row r="2153">
          <cell r="D2153" t="str">
            <v>Puget Holdings LLC</v>
          </cell>
          <cell r="E2153" t="str">
            <v>Oil</v>
          </cell>
          <cell r="G2153">
            <v>298</v>
          </cell>
          <cell r="H2153" t="str">
            <v>Regulated</v>
          </cell>
        </row>
        <row r="2154">
          <cell r="D2154" t="str">
            <v>Duke Energy Corporation</v>
          </cell>
          <cell r="E2154" t="str">
            <v>Coal</v>
          </cell>
          <cell r="G2154">
            <v>4923306</v>
          </cell>
          <cell r="H2154" t="str">
            <v>Regulated</v>
          </cell>
        </row>
        <row r="2155">
          <cell r="D2155" t="str">
            <v>Crystal Springs Hydro Elec LP</v>
          </cell>
          <cell r="E2155" t="str">
            <v>Water</v>
          </cell>
          <cell r="G2155" t="str">
            <v>NA</v>
          </cell>
          <cell r="H2155" t="str">
            <v>Merchant Unregulated</v>
          </cell>
        </row>
        <row r="2156">
          <cell r="D2156" t="str">
            <v>Duke Energy Corporation</v>
          </cell>
          <cell r="E2156" t="str">
            <v>Solar</v>
          </cell>
          <cell r="G2156" t="str">
            <v>NA</v>
          </cell>
          <cell r="H2156" t="str">
            <v>Merchant Unregulated</v>
          </cell>
        </row>
        <row r="2157">
          <cell r="D2157" t="str">
            <v>Computer Sciences Corporation</v>
          </cell>
          <cell r="E2157" t="str">
            <v>Gas</v>
          </cell>
          <cell r="G2157" t="str">
            <v>NA</v>
          </cell>
          <cell r="H2157" t="str">
            <v>Merchant Unregulated</v>
          </cell>
        </row>
        <row r="2158">
          <cell r="D2158" t="str">
            <v>Armour Pharmaceutical Co</v>
          </cell>
          <cell r="E2158" t="str">
            <v>Gas</v>
          </cell>
          <cell r="G2158" t="str">
            <v>NA</v>
          </cell>
          <cell r="H2158" t="str">
            <v>Merchant Unregulated</v>
          </cell>
        </row>
        <row r="2159">
          <cell r="D2159" t="str">
            <v>Waste Management, Inc.</v>
          </cell>
          <cell r="E2159" t="str">
            <v>Biomass</v>
          </cell>
          <cell r="G2159" t="str">
            <v>NA</v>
          </cell>
          <cell r="H2159" t="str">
            <v>Merchant Unregulated</v>
          </cell>
        </row>
        <row r="2160">
          <cell r="D2160" t="str">
            <v>PG&amp;E Corporation</v>
          </cell>
          <cell r="E2160" t="str">
            <v>Gas</v>
          </cell>
          <cell r="G2160" t="str">
            <v>NA</v>
          </cell>
          <cell r="H2160" t="str">
            <v>Regulated</v>
          </cell>
        </row>
        <row r="2161">
          <cell r="D2161" t="str">
            <v>SunEdison, Inc.</v>
          </cell>
          <cell r="E2161" t="str">
            <v>Solar</v>
          </cell>
          <cell r="G2161" t="str">
            <v>NA</v>
          </cell>
          <cell r="H2161" t="str">
            <v>Merchant Unregulated</v>
          </cell>
        </row>
        <row r="2162">
          <cell r="D2162" t="str">
            <v>Goldman Sachs Group, Inc.</v>
          </cell>
          <cell r="E2162" t="str">
            <v>Solar</v>
          </cell>
          <cell r="G2162" t="str">
            <v>NA</v>
          </cell>
          <cell r="H2162" t="str">
            <v>Merchant Unregulated</v>
          </cell>
        </row>
        <row r="2163">
          <cell r="D2163" t="str">
            <v>SunEdison, Inc.</v>
          </cell>
          <cell r="E2163" t="str">
            <v>Solar</v>
          </cell>
          <cell r="G2163" t="str">
            <v>NA</v>
          </cell>
          <cell r="H2163" t="str">
            <v>Merchant Unregulated</v>
          </cell>
        </row>
        <row r="2164">
          <cell r="D2164" t="str">
            <v>MMA Solar Fund III GP, Inc.</v>
          </cell>
          <cell r="E2164" t="str">
            <v>Solar</v>
          </cell>
          <cell r="G2164" t="str">
            <v>NA</v>
          </cell>
          <cell r="H2164" t="str">
            <v>Merchant Unregulated</v>
          </cell>
        </row>
        <row r="2165">
          <cell r="D2165" t="str">
            <v>California State University, Long Beach</v>
          </cell>
          <cell r="E2165" t="str">
            <v>Gas</v>
          </cell>
          <cell r="G2165" t="str">
            <v>NA</v>
          </cell>
          <cell r="H2165" t="str">
            <v>Merchant Unregulated</v>
          </cell>
        </row>
        <row r="2166">
          <cell r="D2166" t="str">
            <v>BP plc</v>
          </cell>
          <cell r="E2166" t="str">
            <v>Solar</v>
          </cell>
          <cell r="G2166" t="str">
            <v>NA</v>
          </cell>
          <cell r="H2166" t="str">
            <v>Merchant Unregulated</v>
          </cell>
        </row>
        <row r="2167">
          <cell r="D2167" t="str">
            <v>CTV Management Group</v>
          </cell>
          <cell r="E2167" t="str">
            <v>Wind</v>
          </cell>
          <cell r="G2167" t="str">
            <v>NA</v>
          </cell>
          <cell r="H2167" t="str">
            <v>Merchant Unregulated</v>
          </cell>
        </row>
        <row r="2168">
          <cell r="D2168" t="str">
            <v>Basin Electric Power Cooperative</v>
          </cell>
          <cell r="E2168" t="str">
            <v>Gas</v>
          </cell>
          <cell r="G2168" t="str">
            <v>NA</v>
          </cell>
          <cell r="H2168" t="str">
            <v>Merchant Unregulated</v>
          </cell>
        </row>
        <row r="2169">
          <cell r="D2169" t="str">
            <v>Tennessee Valley Authority</v>
          </cell>
          <cell r="E2169" t="str">
            <v>Coal</v>
          </cell>
          <cell r="G2169">
            <v>14449896</v>
          </cell>
          <cell r="H2169" t="str">
            <v>Merchant Unregulated</v>
          </cell>
        </row>
        <row r="2170">
          <cell r="D2170" t="str">
            <v>PPL Corporation</v>
          </cell>
          <cell r="E2170" t="str">
            <v>Biomass</v>
          </cell>
          <cell r="G2170" t="str">
            <v>NA</v>
          </cell>
          <cell r="H2170" t="str">
            <v>Merchant Unregulated</v>
          </cell>
        </row>
        <row r="2171">
          <cell r="D2171" t="str">
            <v>Calpine Corporation</v>
          </cell>
          <cell r="E2171" t="str">
            <v>Gas</v>
          </cell>
          <cell r="G2171">
            <v>43314</v>
          </cell>
          <cell r="H2171" t="str">
            <v>Merchant Unregulated</v>
          </cell>
        </row>
        <row r="2172">
          <cell r="D2172" t="str">
            <v>Cumberland City of</v>
          </cell>
          <cell r="E2172" t="str">
            <v>Gas</v>
          </cell>
          <cell r="G2172" t="str">
            <v>NA</v>
          </cell>
          <cell r="H2172" t="str">
            <v>Regulated</v>
          </cell>
        </row>
        <row r="2173">
          <cell r="D2173" t="str">
            <v>Larsen Bay City of</v>
          </cell>
          <cell r="E2173" t="str">
            <v>Oil</v>
          </cell>
          <cell r="G2173" t="str">
            <v>NA</v>
          </cell>
          <cell r="H2173" t="str">
            <v>Regulated</v>
          </cell>
        </row>
        <row r="2174">
          <cell r="D2174" t="str">
            <v>Xcel Energy Inc.</v>
          </cell>
          <cell r="E2174" t="str">
            <v>Gas</v>
          </cell>
          <cell r="G2174">
            <v>932190</v>
          </cell>
          <cell r="H2174" t="str">
            <v>Regulated</v>
          </cell>
        </row>
        <row r="2175">
          <cell r="D2175" t="str">
            <v>Xcel Energy Inc.</v>
          </cell>
          <cell r="E2175" t="str">
            <v>Gas</v>
          </cell>
          <cell r="G2175">
            <v>108594</v>
          </cell>
          <cell r="H2175" t="str">
            <v>Regulated</v>
          </cell>
        </row>
        <row r="2176">
          <cell r="D2176" t="str">
            <v>Berkshire Hathaway Inc.</v>
          </cell>
          <cell r="E2176" t="str">
            <v>Gas</v>
          </cell>
          <cell r="G2176">
            <v>1915005</v>
          </cell>
          <cell r="H2176" t="str">
            <v>Regulated</v>
          </cell>
        </row>
        <row r="2177">
          <cell r="D2177" t="str">
            <v>MidAmerican Energy Holdings Company</v>
          </cell>
          <cell r="E2177" t="str">
            <v>Gas</v>
          </cell>
          <cell r="G2177">
            <v>217518</v>
          </cell>
          <cell r="H2177" t="str">
            <v>Regulated</v>
          </cell>
        </row>
        <row r="2178">
          <cell r="D2178" t="str">
            <v>Curtis City of</v>
          </cell>
          <cell r="E2178" t="str">
            <v>Gas</v>
          </cell>
          <cell r="G2178" t="str">
            <v>NA</v>
          </cell>
          <cell r="H2178" t="str">
            <v>Regulated</v>
          </cell>
        </row>
        <row r="2179">
          <cell r="D2179" t="str">
            <v>Curtis Livestock Ranch</v>
          </cell>
          <cell r="E2179" t="str">
            <v>Biomass</v>
          </cell>
          <cell r="G2179" t="str">
            <v>NA</v>
          </cell>
          <cell r="H2179" t="str">
            <v>Merchant Unregulated</v>
          </cell>
        </row>
        <row r="2180">
          <cell r="D2180" t="str">
            <v>Atlantic Power Corporation</v>
          </cell>
          <cell r="E2180" t="str">
            <v>Water</v>
          </cell>
          <cell r="G2180">
            <v>300234</v>
          </cell>
          <cell r="H2180" t="str">
            <v>Merchant Unregulated</v>
          </cell>
        </row>
        <row r="2181">
          <cell r="D2181" t="str">
            <v>Dominion Resources, Inc.</v>
          </cell>
          <cell r="E2181" t="str">
            <v>Water</v>
          </cell>
          <cell r="G2181">
            <v>8534</v>
          </cell>
          <cell r="H2181" t="str">
            <v>Regulated</v>
          </cell>
        </row>
        <row r="2182">
          <cell r="D2182" t="str">
            <v>Cushing City of</v>
          </cell>
          <cell r="E2182" t="str">
            <v>Oil</v>
          </cell>
          <cell r="G2182" t="str">
            <v>NA</v>
          </cell>
          <cell r="H2182" t="str">
            <v>Regulated</v>
          </cell>
        </row>
        <row r="2183">
          <cell r="D2183" t="str">
            <v>Tacoma City of (WA)</v>
          </cell>
          <cell r="E2183" t="str">
            <v>Water</v>
          </cell>
          <cell r="G2183" t="str">
            <v>NA</v>
          </cell>
          <cell r="H2183" t="str">
            <v>Regulated</v>
          </cell>
        </row>
        <row r="2184">
          <cell r="D2184" t="str">
            <v>Tacoma City of (WA)</v>
          </cell>
          <cell r="E2184" t="str">
            <v>Water</v>
          </cell>
          <cell r="G2184" t="str">
            <v>NA</v>
          </cell>
          <cell r="H2184" t="str">
            <v>Regulated</v>
          </cell>
        </row>
        <row r="2185">
          <cell r="D2185" t="str">
            <v>Manitowoc Public Utilities</v>
          </cell>
          <cell r="E2185" t="str">
            <v>Gas</v>
          </cell>
          <cell r="G2185" t="str">
            <v>NA</v>
          </cell>
          <cell r="H2185" t="str">
            <v>Regulated</v>
          </cell>
        </row>
        <row r="2186">
          <cell r="D2186" t="str">
            <v>Berkshire Hathaway Inc.</v>
          </cell>
          <cell r="E2186" t="str">
            <v>Water</v>
          </cell>
          <cell r="G2186">
            <v>45266</v>
          </cell>
          <cell r="H2186" t="str">
            <v>Regulated</v>
          </cell>
        </row>
        <row r="2187">
          <cell r="D2187" t="str">
            <v>MidAmerican Energy Holdings Company</v>
          </cell>
          <cell r="E2187" t="str">
            <v>Water</v>
          </cell>
          <cell r="G2187">
            <v>5142</v>
          </cell>
          <cell r="H2187" t="str">
            <v>Regulated</v>
          </cell>
        </row>
        <row r="2188">
          <cell r="D2188" t="str">
            <v>Cutrale Citrus Juices USA Inc</v>
          </cell>
          <cell r="E2188" t="str">
            <v>Gas</v>
          </cell>
          <cell r="G2188" t="str">
            <v>NA</v>
          </cell>
          <cell r="H2188" t="str">
            <v>Merchant Unregulated</v>
          </cell>
        </row>
        <row r="2189">
          <cell r="D2189" t="str">
            <v>Cutrale Citrus Juices USA Inc</v>
          </cell>
          <cell r="E2189" t="str">
            <v>Gas</v>
          </cell>
          <cell r="G2189" t="str">
            <v>NA</v>
          </cell>
          <cell r="H2189" t="str">
            <v>Merchant Unregulated</v>
          </cell>
        </row>
        <row r="2190">
          <cell r="D2190" t="str">
            <v>Sempra Energy</v>
          </cell>
          <cell r="E2190" t="str">
            <v>Gas</v>
          </cell>
          <cell r="G2190">
            <v>46441</v>
          </cell>
          <cell r="H2190" t="str">
            <v>Regulated</v>
          </cell>
        </row>
        <row r="2191">
          <cell r="D2191" t="str">
            <v>Jonesboro City of (AR)</v>
          </cell>
          <cell r="E2191" t="str">
            <v>Gas</v>
          </cell>
          <cell r="G2191">
            <v>187179</v>
          </cell>
          <cell r="H2191" t="str">
            <v>Regulated</v>
          </cell>
        </row>
        <row r="2192">
          <cell r="D2192" t="str">
            <v>Chevron Corporation</v>
          </cell>
          <cell r="E2192" t="str">
            <v>Gas</v>
          </cell>
          <cell r="G2192" t="str">
            <v>NA</v>
          </cell>
          <cell r="H2192" t="str">
            <v>Merchant Unregulated</v>
          </cell>
        </row>
        <row r="2193">
          <cell r="D2193" t="str">
            <v>Chevron Corporation</v>
          </cell>
          <cell r="E2193" t="str">
            <v>Gas</v>
          </cell>
          <cell r="G2193" t="str">
            <v>NA</v>
          </cell>
          <cell r="H2193" t="str">
            <v>Merchant Unregulated</v>
          </cell>
        </row>
        <row r="2194">
          <cell r="D2194" t="str">
            <v>Chevron Corporation</v>
          </cell>
          <cell r="E2194" t="str">
            <v>Gas</v>
          </cell>
          <cell r="G2194" t="str">
            <v>NA</v>
          </cell>
          <cell r="H2194" t="str">
            <v>Merchant Unregulated</v>
          </cell>
        </row>
        <row r="2195">
          <cell r="D2195" t="str">
            <v>East Texas Electric Co-op, Inc.</v>
          </cell>
          <cell r="E2195" t="str">
            <v>Gas</v>
          </cell>
          <cell r="G2195" t="str">
            <v>NA</v>
          </cell>
          <cell r="H2195" t="str">
            <v>Merchant Unregulated</v>
          </cell>
        </row>
        <row r="2196">
          <cell r="D2196" t="str">
            <v>Connecticut Municipal Electric Energy Cooperative</v>
          </cell>
          <cell r="E2196" t="str">
            <v>Oil</v>
          </cell>
          <cell r="G2196" t="str">
            <v>NA</v>
          </cell>
          <cell r="H2196" t="str">
            <v>Regulated</v>
          </cell>
        </row>
        <row r="2197">
          <cell r="D2197" t="str">
            <v>Big Rivers Electric Corporation</v>
          </cell>
          <cell r="E2197" t="str">
            <v>Coal</v>
          </cell>
          <cell r="G2197">
            <v>3093436</v>
          </cell>
          <cell r="H2197" t="str">
            <v>Merchant Unregulated</v>
          </cell>
        </row>
        <row r="2198">
          <cell r="D2198" t="str">
            <v>Alexandria City of LA</v>
          </cell>
          <cell r="E2198" t="str">
            <v>Gas</v>
          </cell>
          <cell r="G2198">
            <v>1974</v>
          </cell>
          <cell r="H2198" t="str">
            <v>Regulated</v>
          </cell>
        </row>
        <row r="2199">
          <cell r="D2199" t="str">
            <v>Cloverland Electric Cooperative</v>
          </cell>
          <cell r="E2199" t="str">
            <v>Oil</v>
          </cell>
          <cell r="G2199" t="str">
            <v>NA</v>
          </cell>
          <cell r="H2199" t="str">
            <v>Merchant Unregulated</v>
          </cell>
        </row>
        <row r="2200">
          <cell r="D2200" t="str">
            <v>Southern Company</v>
          </cell>
          <cell r="E2200" t="str">
            <v>Gas</v>
          </cell>
          <cell r="G2200">
            <v>372074</v>
          </cell>
          <cell r="H2200" t="str">
            <v>Merchant Unregulated</v>
          </cell>
        </row>
        <row r="2201">
          <cell r="D2201" t="str">
            <v>Dahowa Hydro</v>
          </cell>
          <cell r="E2201" t="str">
            <v>Water</v>
          </cell>
          <cell r="G2201" t="str">
            <v>NA</v>
          </cell>
          <cell r="H2201" t="str">
            <v>Merchant Unregulated</v>
          </cell>
        </row>
        <row r="2202">
          <cell r="D2202" t="str">
            <v>DAI Oildale Inc.</v>
          </cell>
          <cell r="E2202" t="str">
            <v>Gas</v>
          </cell>
          <cell r="G2202" t="str">
            <v>NA</v>
          </cell>
          <cell r="H2202" t="str">
            <v>Merchant Unregulated</v>
          </cell>
        </row>
        <row r="2203">
          <cell r="D2203" t="str">
            <v>Dakota Magic Casino</v>
          </cell>
          <cell r="E2203" t="str">
            <v>Oil</v>
          </cell>
          <cell r="G2203" t="str">
            <v>NA</v>
          </cell>
          <cell r="H2203" t="str">
            <v>Merchant Unregulated</v>
          </cell>
        </row>
        <row r="2204">
          <cell r="D2204" t="str">
            <v>East Kentucky Power Cooperative Inc.</v>
          </cell>
          <cell r="E2204" t="str">
            <v>Coal</v>
          </cell>
          <cell r="G2204">
            <v>236713</v>
          </cell>
          <cell r="H2204" t="str">
            <v>Merchant Unregulated</v>
          </cell>
        </row>
        <row r="2205">
          <cell r="D2205" t="str">
            <v>United States Government</v>
          </cell>
          <cell r="E2205" t="str">
            <v>Water</v>
          </cell>
          <cell r="G2205" t="str">
            <v>NA</v>
          </cell>
          <cell r="H2205" t="str">
            <v>Merchant Unregulated</v>
          </cell>
        </row>
        <row r="2206">
          <cell r="D2206" t="str">
            <v>Dallas City Of</v>
          </cell>
          <cell r="E2206" t="str">
            <v>Biomass</v>
          </cell>
          <cell r="G2206" t="str">
            <v>NA</v>
          </cell>
          <cell r="H2206" t="str">
            <v>Merchant Unregulated</v>
          </cell>
        </row>
        <row r="2207">
          <cell r="D2207" t="str">
            <v>United States Government</v>
          </cell>
          <cell r="E2207" t="str">
            <v>Water</v>
          </cell>
          <cell r="G2207">
            <v>7805592</v>
          </cell>
          <cell r="H2207" t="str">
            <v>Merchant Unregulated</v>
          </cell>
        </row>
        <row r="2208">
          <cell r="D2208" t="str">
            <v>Northern Wasco County P U D</v>
          </cell>
          <cell r="E2208" t="str">
            <v>Water</v>
          </cell>
          <cell r="G2208" t="str">
            <v>NA</v>
          </cell>
          <cell r="H2208" t="str">
            <v>Regulated</v>
          </cell>
        </row>
        <row r="2209">
          <cell r="D2209" t="str">
            <v>Springfield City of - (IL)</v>
          </cell>
          <cell r="E2209" t="str">
            <v>Coal</v>
          </cell>
          <cell r="G2209">
            <v>1953684</v>
          </cell>
          <cell r="H2209" t="str">
            <v>Regulated</v>
          </cell>
        </row>
        <row r="2210">
          <cell r="D2210" t="str">
            <v>FirstEnergy Corp.</v>
          </cell>
          <cell r="E2210" t="str">
            <v>Water</v>
          </cell>
          <cell r="G2210" t="str">
            <v>NA</v>
          </cell>
          <cell r="H2210" t="str">
            <v>Merchant Unregulated</v>
          </cell>
        </row>
        <row r="2211">
          <cell r="D2211" t="str">
            <v>FirstEnergy Corp.</v>
          </cell>
          <cell r="E2211" t="str">
            <v>Water</v>
          </cell>
          <cell r="G2211" t="str">
            <v>NA</v>
          </cell>
          <cell r="H2211" t="str">
            <v>Merchant Unregulated</v>
          </cell>
        </row>
        <row r="2212">
          <cell r="D2212" t="str">
            <v>Kruger, Inc.</v>
          </cell>
          <cell r="E2212" t="str">
            <v>Water</v>
          </cell>
          <cell r="G2212" t="str">
            <v>NA</v>
          </cell>
          <cell r="H2212" t="str">
            <v>Merchant Unregulated</v>
          </cell>
        </row>
        <row r="2213">
          <cell r="D2213" t="str">
            <v>CMS Energy Corporation</v>
          </cell>
          <cell r="E2213" t="str">
            <v>Gas</v>
          </cell>
          <cell r="G2213">
            <v>2282073</v>
          </cell>
          <cell r="H2213" t="str">
            <v>Regulated</v>
          </cell>
        </row>
        <row r="2214">
          <cell r="D2214" t="str">
            <v>Duke Energy Corporation</v>
          </cell>
          <cell r="E2214" t="str">
            <v>Gas</v>
          </cell>
          <cell r="G2214">
            <v>251652</v>
          </cell>
          <cell r="H2214" t="str">
            <v>Regulated</v>
          </cell>
        </row>
        <row r="2215">
          <cell r="D2215" t="str">
            <v>Renewable World Energies, LLC</v>
          </cell>
          <cell r="E2215" t="str">
            <v>Water</v>
          </cell>
          <cell r="G2215" t="str">
            <v>NA</v>
          </cell>
          <cell r="H2215" t="str">
            <v>Merchant Unregulated</v>
          </cell>
        </row>
        <row r="2216">
          <cell r="D2216" t="str">
            <v>Northwestern Wisconsin Electric Company</v>
          </cell>
          <cell r="E2216" t="str">
            <v>Oil</v>
          </cell>
          <cell r="G2216">
            <v>0</v>
          </cell>
          <cell r="H2216" t="str">
            <v>Regulated</v>
          </cell>
        </row>
        <row r="2217">
          <cell r="D2217" t="str">
            <v>Northwestern Wisconsin Electric Company</v>
          </cell>
          <cell r="E2217" t="str">
            <v>Oil</v>
          </cell>
          <cell r="G2217">
            <v>1</v>
          </cell>
          <cell r="H2217" t="str">
            <v>Regulated</v>
          </cell>
        </row>
        <row r="2218">
          <cell r="D2218" t="str">
            <v>Dane County, Wisconsin</v>
          </cell>
          <cell r="E2218" t="str">
            <v>Solar</v>
          </cell>
          <cell r="G2218" t="str">
            <v>NA</v>
          </cell>
          <cell r="H2218" t="str">
            <v>Merchant Unregulated</v>
          </cell>
        </row>
        <row r="2219">
          <cell r="D2219" t="str">
            <v>Clear Horizons LLC</v>
          </cell>
          <cell r="E2219" t="str">
            <v>Biomass</v>
          </cell>
          <cell r="G2219" t="str">
            <v>NA</v>
          </cell>
          <cell r="H2219" t="str">
            <v>Merchant Unregulated</v>
          </cell>
        </row>
        <row r="2220">
          <cell r="D2220" t="str">
            <v>Dane County, Wisconsin</v>
          </cell>
          <cell r="E2220" t="str">
            <v>Biomass</v>
          </cell>
          <cell r="G2220" t="str">
            <v>NA</v>
          </cell>
          <cell r="H2220" t="str">
            <v>Merchant Unregulated</v>
          </cell>
        </row>
        <row r="2221">
          <cell r="D2221" t="str">
            <v>Kennebunk Light &amp; Power Dist</v>
          </cell>
          <cell r="E2221" t="str">
            <v>Water</v>
          </cell>
          <cell r="G2221" t="str">
            <v>NA</v>
          </cell>
          <cell r="H2221" t="str">
            <v>Regulated</v>
          </cell>
        </row>
        <row r="2222">
          <cell r="D2222" t="str">
            <v>Danielson Wind Farms LLC</v>
          </cell>
          <cell r="E2222" t="str">
            <v>Wind</v>
          </cell>
          <cell r="G2222" t="str">
            <v>NA</v>
          </cell>
          <cell r="H2222" t="str">
            <v>Merchant Unregulated</v>
          </cell>
        </row>
        <row r="2223">
          <cell r="D2223" t="str">
            <v>IDACORP, Inc.</v>
          </cell>
          <cell r="E2223" t="str">
            <v>Gas</v>
          </cell>
          <cell r="G2223">
            <v>72685</v>
          </cell>
          <cell r="H2223" t="str">
            <v>Regulated</v>
          </cell>
        </row>
        <row r="2224">
          <cell r="D2224" t="str">
            <v>American Electric Power Company, Inc.</v>
          </cell>
          <cell r="E2224" t="str">
            <v>Gas</v>
          </cell>
          <cell r="G2224">
            <v>77009</v>
          </cell>
          <cell r="H2224" t="str">
            <v>Regulated</v>
          </cell>
        </row>
        <row r="2225">
          <cell r="D2225" t="str">
            <v>Dominion Resources, Inc.</v>
          </cell>
          <cell r="E2225" t="str">
            <v>Gas</v>
          </cell>
          <cell r="G2225">
            <v>113774</v>
          </cell>
          <cell r="H2225" t="str">
            <v>Regulated</v>
          </cell>
        </row>
        <row r="2226">
          <cell r="D2226" t="str">
            <v>United States Government</v>
          </cell>
          <cell r="E2226" t="str">
            <v>Water</v>
          </cell>
          <cell r="G2226">
            <v>347751</v>
          </cell>
          <cell r="H2226" t="str">
            <v>Merchant Unregulated</v>
          </cell>
        </row>
        <row r="2227">
          <cell r="D2227" t="str">
            <v>Duke Energy Corporation</v>
          </cell>
          <cell r="E2227" t="str">
            <v>Gas</v>
          </cell>
          <cell r="G2227">
            <v>18492</v>
          </cell>
          <cell r="H2227" t="str">
            <v>Regulated</v>
          </cell>
        </row>
        <row r="2228">
          <cell r="D2228" t="str">
            <v>Riverview Dairy of MN, LLP</v>
          </cell>
          <cell r="E2228" t="str">
            <v>Biomass</v>
          </cell>
          <cell r="G2228" t="str">
            <v>NA</v>
          </cell>
          <cell r="H2228" t="str">
            <v>Merchant Unregulated</v>
          </cell>
        </row>
        <row r="2229">
          <cell r="D2229" t="str">
            <v>Consolidated Edison, Inc.</v>
          </cell>
          <cell r="E2229" t="str">
            <v>Solar</v>
          </cell>
          <cell r="G2229" t="str">
            <v>NA</v>
          </cell>
          <cell r="H2229" t="str">
            <v>Merchant Unregulated</v>
          </cell>
        </row>
        <row r="2230">
          <cell r="D2230" t="str">
            <v>Dartmouth College</v>
          </cell>
          <cell r="E2230" t="str">
            <v>Oil</v>
          </cell>
          <cell r="G2230" t="str">
            <v>NA</v>
          </cell>
          <cell r="H2230" t="str">
            <v>Merchant Unregulated</v>
          </cell>
        </row>
        <row r="2231">
          <cell r="D2231" t="str">
            <v>Consolidated Edison, Inc.</v>
          </cell>
          <cell r="E2231" t="str">
            <v>Solar</v>
          </cell>
          <cell r="G2231" t="str">
            <v>NA</v>
          </cell>
          <cell r="H2231" t="str">
            <v>Merchant Unregulated</v>
          </cell>
        </row>
        <row r="2232">
          <cell r="D2232" t="str">
            <v>Riverstone Holdings LLC</v>
          </cell>
          <cell r="E2232" t="str">
            <v>Gas</v>
          </cell>
          <cell r="G2232" t="str">
            <v>NA</v>
          </cell>
          <cell r="H2232" t="str">
            <v>Merchant Unregulated</v>
          </cell>
        </row>
        <row r="2233">
          <cell r="D2233" t="str">
            <v>Riverstone Holdings LLC</v>
          </cell>
          <cell r="E2233" t="str">
            <v>Gas</v>
          </cell>
          <cell r="G2233" t="str">
            <v>NA</v>
          </cell>
          <cell r="H2233" t="str">
            <v>Merchant Unregulated</v>
          </cell>
        </row>
        <row r="2234">
          <cell r="D2234" t="str">
            <v>Fortis Inc.</v>
          </cell>
          <cell r="E2234" t="str">
            <v>Water</v>
          </cell>
          <cell r="G2234" t="str">
            <v>NA</v>
          </cell>
          <cell r="H2234" t="str">
            <v>Regulated</v>
          </cell>
        </row>
        <row r="2235">
          <cell r="D2235" t="str">
            <v>Thomson Corp</v>
          </cell>
          <cell r="E2235" t="str">
            <v>Oil</v>
          </cell>
          <cell r="G2235" t="str">
            <v>NA</v>
          </cell>
          <cell r="H2235" t="str">
            <v>Merchant Unregulated</v>
          </cell>
        </row>
        <row r="2236">
          <cell r="D2236" t="str">
            <v>Thomson Corp</v>
          </cell>
          <cell r="E2236" t="str">
            <v>Oil</v>
          </cell>
          <cell r="G2236" t="str">
            <v>NA</v>
          </cell>
          <cell r="H2236" t="str">
            <v>Merchant Unregulated</v>
          </cell>
        </row>
        <row r="2237">
          <cell r="D2237" t="str">
            <v>NorthWestern Corporation</v>
          </cell>
          <cell r="E2237" t="str">
            <v>Gas</v>
          </cell>
          <cell r="G2237">
            <v>360148</v>
          </cell>
          <cell r="H2237" t="str">
            <v>Regulated</v>
          </cell>
        </row>
        <row r="2238">
          <cell r="D2238" t="str">
            <v>Berkshire Hathaway Inc.</v>
          </cell>
          <cell r="E2238" t="str">
            <v>Coal</v>
          </cell>
          <cell r="G2238">
            <v>4406046</v>
          </cell>
          <cell r="H2238" t="str">
            <v>Regulated</v>
          </cell>
        </row>
        <row r="2239">
          <cell r="D2239" t="str">
            <v>MidAmerican Energy Holdings Company</v>
          </cell>
          <cell r="E2239" t="str">
            <v>Coal</v>
          </cell>
          <cell r="G2239">
            <v>500464</v>
          </cell>
          <cell r="H2239" t="str">
            <v>Regulated</v>
          </cell>
        </row>
        <row r="2240">
          <cell r="D2240" t="str">
            <v>Davenport, City of</v>
          </cell>
          <cell r="E2240" t="str">
            <v>Biomass</v>
          </cell>
          <cell r="G2240" t="str">
            <v>NA</v>
          </cell>
          <cell r="H2240" t="str">
            <v>Merchant Unregulated</v>
          </cell>
        </row>
        <row r="2241">
          <cell r="D2241" t="str">
            <v>Nebraska Public Power District</v>
          </cell>
          <cell r="E2241" t="str">
            <v>Oil</v>
          </cell>
          <cell r="G2241" t="str">
            <v>NA</v>
          </cell>
          <cell r="H2241" t="str">
            <v>Regulated</v>
          </cell>
        </row>
        <row r="2242">
          <cell r="D2242" t="str">
            <v>D&amp;J Properties</v>
          </cell>
          <cell r="E2242" t="str">
            <v>Solar</v>
          </cell>
          <cell r="G2242" t="str">
            <v>NA</v>
          </cell>
          <cell r="H2242" t="str">
            <v>Merchant Unregulated</v>
          </cell>
        </row>
        <row r="2243">
          <cell r="D2243" t="str">
            <v>Old Dominion Freight Line Inc</v>
          </cell>
          <cell r="E2243" t="str">
            <v>Solar</v>
          </cell>
          <cell r="G2243" t="str">
            <v>NA</v>
          </cell>
          <cell r="H2243" t="str">
            <v>Merchant Unregulated</v>
          </cell>
        </row>
        <row r="2244">
          <cell r="D2244" t="str">
            <v>DTE Energy Company</v>
          </cell>
          <cell r="E2244" t="str">
            <v>Biomass</v>
          </cell>
          <cell r="G2244" t="str">
            <v>NA</v>
          </cell>
          <cell r="H2244" t="str">
            <v>Regulated</v>
          </cell>
        </row>
        <row r="2245">
          <cell r="D2245" t="str">
            <v>United States Government</v>
          </cell>
          <cell r="E2245" t="str">
            <v>Water</v>
          </cell>
          <cell r="G2245">
            <v>1149201</v>
          </cell>
          <cell r="H2245" t="str">
            <v>Merchant Unregulated</v>
          </cell>
        </row>
        <row r="2246">
          <cell r="D2246" t="str">
            <v>FirstEnergy Corp.</v>
          </cell>
          <cell r="E2246" t="str">
            <v>Nuclear</v>
          </cell>
          <cell r="G2246">
            <v>7113892</v>
          </cell>
          <cell r="H2246" t="str">
            <v>Merchant Unregulated</v>
          </cell>
        </row>
        <row r="2247">
          <cell r="D2247" t="str">
            <v>Zions Bancorporation</v>
          </cell>
          <cell r="E2247" t="str">
            <v>Solar</v>
          </cell>
          <cell r="G2247" t="str">
            <v>NA</v>
          </cell>
          <cell r="H2247" t="str">
            <v>Merchant Unregulated</v>
          </cell>
        </row>
        <row r="2248">
          <cell r="D2248" t="str">
            <v>NextEra Energy, Inc.</v>
          </cell>
          <cell r="E2248" t="str">
            <v>Wind</v>
          </cell>
          <cell r="G2248">
            <v>438842</v>
          </cell>
          <cell r="H2248" t="str">
            <v>Merchant Unregulated</v>
          </cell>
        </row>
        <row r="2249">
          <cell r="D2249" t="str">
            <v>DTE Energy Company</v>
          </cell>
          <cell r="E2249" t="str">
            <v>Oil</v>
          </cell>
          <cell r="G2249">
            <v>-146</v>
          </cell>
          <cell r="H2249" t="str">
            <v>Regulated</v>
          </cell>
        </row>
        <row r="2250">
          <cell r="D2250" t="str">
            <v>Otter Tail Corporation</v>
          </cell>
          <cell r="E2250" t="str">
            <v>Water</v>
          </cell>
          <cell r="G2250">
            <v>6055</v>
          </cell>
          <cell r="H2250" t="str">
            <v>Regulated</v>
          </cell>
        </row>
        <row r="2251">
          <cell r="D2251" t="str">
            <v>Hydro-Op One Associates</v>
          </cell>
          <cell r="E2251" t="str">
            <v>Water</v>
          </cell>
          <cell r="G2251">
            <v>12499</v>
          </cell>
          <cell r="H2251" t="str">
            <v>Merchant Unregulated</v>
          </cell>
        </row>
        <row r="2252">
          <cell r="D2252" t="str">
            <v>Dayton City of IA</v>
          </cell>
          <cell r="E2252" t="str">
            <v>Oil</v>
          </cell>
          <cell r="G2252" t="str">
            <v>NA</v>
          </cell>
          <cell r="H2252" t="str">
            <v>Regulated</v>
          </cell>
        </row>
        <row r="2253">
          <cell r="D2253" t="str">
            <v>Summit Hydropower, Inc</v>
          </cell>
          <cell r="E2253" t="str">
            <v>Water</v>
          </cell>
          <cell r="G2253" t="str">
            <v>NA</v>
          </cell>
          <cell r="H2253" t="str">
            <v>Merchant Unregulated</v>
          </cell>
        </row>
        <row r="2254">
          <cell r="D2254" t="str">
            <v>Integrys Energy Group, Inc.</v>
          </cell>
          <cell r="E2254" t="str">
            <v>Gas</v>
          </cell>
          <cell r="G2254">
            <v>41543</v>
          </cell>
          <cell r="H2254" t="str">
            <v>Regulated</v>
          </cell>
        </row>
        <row r="2255">
          <cell r="D2255" t="str">
            <v>PG&amp;E Corporation</v>
          </cell>
          <cell r="E2255" t="str">
            <v>Water</v>
          </cell>
          <cell r="G2255">
            <v>75349</v>
          </cell>
          <cell r="H2255" t="str">
            <v>Regulated</v>
          </cell>
        </row>
        <row r="2256">
          <cell r="D2256" t="str">
            <v>Yuba County Water Agency</v>
          </cell>
          <cell r="E2256" t="str">
            <v>Water</v>
          </cell>
          <cell r="G2256" t="str">
            <v>NA</v>
          </cell>
          <cell r="H2256" t="str">
            <v>Merchant Unregulated</v>
          </cell>
        </row>
        <row r="2257">
          <cell r="D2257" t="str">
            <v>Manassas City of</v>
          </cell>
          <cell r="E2257" t="str">
            <v>Oil</v>
          </cell>
          <cell r="G2257" t="str">
            <v>NA</v>
          </cell>
          <cell r="H2257" t="str">
            <v>Regulated</v>
          </cell>
        </row>
        <row r="2258">
          <cell r="D2258" t="str">
            <v>NiSource Inc.</v>
          </cell>
          <cell r="E2258" t="str">
            <v>Gas</v>
          </cell>
          <cell r="G2258">
            <v>362</v>
          </cell>
          <cell r="H2258" t="str">
            <v>Regulated</v>
          </cell>
        </row>
        <row r="2259">
          <cell r="D2259" t="str">
            <v>Duke Energy Corporation</v>
          </cell>
          <cell r="E2259" t="str">
            <v>Water</v>
          </cell>
          <cell r="G2259">
            <v>104232</v>
          </cell>
          <cell r="H2259" t="str">
            <v>Regulated</v>
          </cell>
        </row>
        <row r="2260">
          <cell r="D2260" t="str">
            <v>CMS Energy Corporation</v>
          </cell>
          <cell r="E2260" t="str">
            <v>Gas</v>
          </cell>
          <cell r="G2260">
            <v>3110140</v>
          </cell>
          <cell r="H2260" t="str">
            <v>Merchant Unregulated</v>
          </cell>
        </row>
        <row r="2261">
          <cell r="D2261" t="str">
            <v>Duke Energy Corporation</v>
          </cell>
          <cell r="E2261" t="str">
            <v>Oil</v>
          </cell>
          <cell r="G2261">
            <v>27855</v>
          </cell>
          <cell r="H2261" t="str">
            <v>Regulated</v>
          </cell>
        </row>
        <row r="2262">
          <cell r="D2262" t="str">
            <v>Archer-Daniels-Midland Company</v>
          </cell>
          <cell r="E2262" t="str">
            <v>Coal</v>
          </cell>
          <cell r="G2262">
            <v>1157988</v>
          </cell>
          <cell r="H2262" t="str">
            <v>Merchant Unregulated</v>
          </cell>
        </row>
        <row r="2263">
          <cell r="D2263" t="str">
            <v>Tate &amp; Lyle</v>
          </cell>
          <cell r="E2263" t="str">
            <v>Coal</v>
          </cell>
          <cell r="G2263" t="str">
            <v>NA</v>
          </cell>
          <cell r="H2263" t="str">
            <v>Merchant Unregulated</v>
          </cell>
        </row>
        <row r="2264">
          <cell r="D2264" t="str">
            <v>Calpine Corporation</v>
          </cell>
          <cell r="E2264" t="str">
            <v>Gas</v>
          </cell>
          <cell r="G2264">
            <v>3180314</v>
          </cell>
          <cell r="H2264" t="str">
            <v>Merchant Unregulated</v>
          </cell>
        </row>
        <row r="2265">
          <cell r="D2265" t="str">
            <v>Morgan County of</v>
          </cell>
          <cell r="E2265" t="str">
            <v>Biomass</v>
          </cell>
          <cell r="G2265" t="str">
            <v>NA</v>
          </cell>
          <cell r="H2265" t="str">
            <v>Merchant Unregulated</v>
          </cell>
        </row>
        <row r="2266">
          <cell r="D2266" t="str">
            <v>Austin Energy</v>
          </cell>
          <cell r="E2266" t="str">
            <v>Gas</v>
          </cell>
          <cell r="G2266">
            <v>1021487</v>
          </cell>
          <cell r="H2266" t="str">
            <v>Regulated</v>
          </cell>
        </row>
        <row r="2267">
          <cell r="D2267" t="str">
            <v>Austin Energy</v>
          </cell>
          <cell r="E2267" t="str">
            <v>Gas</v>
          </cell>
          <cell r="G2267">
            <v>24358</v>
          </cell>
          <cell r="H2267" t="str">
            <v>Regulated</v>
          </cell>
        </row>
        <row r="2268">
          <cell r="D2268" t="str">
            <v>Sun Capital Partners, Inc.</v>
          </cell>
          <cell r="E2268" t="str">
            <v>Coal</v>
          </cell>
          <cell r="G2268" t="str">
            <v>NA</v>
          </cell>
          <cell r="H2268" t="str">
            <v>Merchant Unregulated</v>
          </cell>
        </row>
        <row r="2269">
          <cell r="D2269" t="str">
            <v>Texas Energy Future Holdings LP</v>
          </cell>
          <cell r="E2269" t="str">
            <v>Gas</v>
          </cell>
          <cell r="G2269">
            <v>22989</v>
          </cell>
          <cell r="H2269" t="str">
            <v>Merchant Unregulated</v>
          </cell>
        </row>
        <row r="2270">
          <cell r="D2270" t="str">
            <v>Brookfield Renewable Energy Partners L.P.</v>
          </cell>
          <cell r="E2270" t="str">
            <v>Water</v>
          </cell>
          <cell r="G2270" t="str">
            <v>NA</v>
          </cell>
          <cell r="H2270" t="str">
            <v>Merchant Unregulated</v>
          </cell>
        </row>
        <row r="2271">
          <cell r="D2271" t="str">
            <v>Brookfield Asset Management Inc.</v>
          </cell>
          <cell r="E2271" t="str">
            <v>Water</v>
          </cell>
          <cell r="G2271" t="str">
            <v>NA</v>
          </cell>
          <cell r="H2271" t="str">
            <v>Merchant Unregulated</v>
          </cell>
        </row>
        <row r="2272">
          <cell r="D2272" t="str">
            <v>AES Corporation</v>
          </cell>
          <cell r="E2272" t="str">
            <v>Coal</v>
          </cell>
          <cell r="G2272">
            <v>55890</v>
          </cell>
          <cell r="H2272" t="str">
            <v>Merchant Unregulated</v>
          </cell>
        </row>
        <row r="2273">
          <cell r="D2273" t="str">
            <v>Calpine Corporation</v>
          </cell>
          <cell r="E2273" t="str">
            <v>Gas</v>
          </cell>
          <cell r="G2273" t="str">
            <v>NA</v>
          </cell>
          <cell r="H2273" t="str">
            <v>Merchant Unregulated</v>
          </cell>
        </row>
        <row r="2274">
          <cell r="D2274" t="str">
            <v>Calpine Corporation</v>
          </cell>
          <cell r="E2274" t="str">
            <v>Gas</v>
          </cell>
          <cell r="G2274" t="str">
            <v>NA</v>
          </cell>
          <cell r="H2274" t="str">
            <v>Merchant Unregulated</v>
          </cell>
        </row>
        <row r="2275">
          <cell r="D2275" t="str">
            <v>PG&amp;E Corporation</v>
          </cell>
          <cell r="E2275" t="str">
            <v>Water</v>
          </cell>
          <cell r="G2275">
            <v>20730</v>
          </cell>
          <cell r="H2275" t="str">
            <v>Regulated</v>
          </cell>
        </row>
        <row r="2276">
          <cell r="D2276" t="str">
            <v>United States Government</v>
          </cell>
          <cell r="E2276" t="str">
            <v>Water</v>
          </cell>
          <cell r="G2276" t="str">
            <v>NA</v>
          </cell>
          <cell r="H2276" t="str">
            <v>Merchant Unregulated</v>
          </cell>
        </row>
        <row r="2277">
          <cell r="D2277" t="str">
            <v>Basin Electric Power Cooperative</v>
          </cell>
          <cell r="E2277" t="str">
            <v>Gas</v>
          </cell>
          <cell r="G2277">
            <v>27096</v>
          </cell>
          <cell r="H2277" t="str">
            <v>Merchant Unregulated</v>
          </cell>
        </row>
        <row r="2278">
          <cell r="D2278" t="str">
            <v>Massachusetts Water Resources Authority</v>
          </cell>
          <cell r="E2278" t="str">
            <v>Oil</v>
          </cell>
          <cell r="G2278" t="str">
            <v>NA</v>
          </cell>
          <cell r="H2278" t="str">
            <v>Merchant Unregulated</v>
          </cell>
        </row>
        <row r="2279">
          <cell r="D2279" t="str">
            <v>Massachusetts Water Resources Authority</v>
          </cell>
          <cell r="E2279" t="str">
            <v>Water</v>
          </cell>
          <cell r="G2279" t="str">
            <v>NA</v>
          </cell>
          <cell r="H2279" t="str">
            <v>Merchant Unregulated</v>
          </cell>
        </row>
        <row r="2280">
          <cell r="D2280" t="str">
            <v>Massachusetts Water Resources Authority</v>
          </cell>
          <cell r="E2280" t="str">
            <v>Solar</v>
          </cell>
          <cell r="G2280" t="str">
            <v>NA</v>
          </cell>
          <cell r="H2280" t="str">
            <v>Merchant Unregulated</v>
          </cell>
        </row>
        <row r="2281">
          <cell r="D2281" t="str">
            <v>Massachusetts Water Resources Authority</v>
          </cell>
          <cell r="E2281" t="str">
            <v>Biomass</v>
          </cell>
          <cell r="G2281" t="str">
            <v>NA</v>
          </cell>
          <cell r="H2281" t="str">
            <v>Merchant Unregulated</v>
          </cell>
        </row>
        <row r="2282">
          <cell r="D2282" t="str">
            <v>Massachusetts Water Resources Authority</v>
          </cell>
          <cell r="E2282" t="str">
            <v>Wind</v>
          </cell>
          <cell r="G2282" t="str">
            <v>NA</v>
          </cell>
          <cell r="H2282" t="str">
            <v>Merchant Unregulated</v>
          </cell>
        </row>
        <row r="2283">
          <cell r="D2283" t="str">
            <v>Calpine Corporation</v>
          </cell>
          <cell r="E2283" t="str">
            <v>Gas</v>
          </cell>
          <cell r="G2283">
            <v>6235100</v>
          </cell>
          <cell r="H2283" t="str">
            <v>Merchant Unregulated</v>
          </cell>
        </row>
        <row r="2284">
          <cell r="D2284" t="str">
            <v>Alliant Energy Corporation</v>
          </cell>
          <cell r="E2284" t="str">
            <v>Biomass</v>
          </cell>
          <cell r="G2284" t="str">
            <v>NA</v>
          </cell>
          <cell r="H2284" t="str">
            <v>Regulated</v>
          </cell>
        </row>
        <row r="2285">
          <cell r="D2285" t="str">
            <v>Brookfield Renewable Energy Partners L.P.</v>
          </cell>
          <cell r="E2285" t="str">
            <v>Water</v>
          </cell>
          <cell r="G2285" t="str">
            <v>NA</v>
          </cell>
          <cell r="H2285" t="str">
            <v>Merchant Unregulated</v>
          </cell>
        </row>
        <row r="2286">
          <cell r="D2286" t="str">
            <v>Brookfield Asset Management Inc.</v>
          </cell>
          <cell r="E2286" t="str">
            <v>Water</v>
          </cell>
          <cell r="G2286" t="str">
            <v>NA</v>
          </cell>
          <cell r="H2286" t="str">
            <v>Merchant Unregulated</v>
          </cell>
        </row>
        <row r="2287">
          <cell r="D2287" t="str">
            <v>Wabash Valley Power Association, Inc.</v>
          </cell>
          <cell r="E2287" t="str">
            <v>Biomass</v>
          </cell>
          <cell r="G2287">
            <v>33037</v>
          </cell>
          <cell r="H2287" t="str">
            <v>Merchant Unregulated</v>
          </cell>
        </row>
        <row r="2288">
          <cell r="D2288" t="str">
            <v>TransCanada Corporation</v>
          </cell>
          <cell r="E2288" t="str">
            <v>Water</v>
          </cell>
          <cell r="G2288" t="str">
            <v>NA</v>
          </cell>
          <cell r="H2288" t="str">
            <v>Merchant Unregulated</v>
          </cell>
        </row>
        <row r="2289">
          <cell r="D2289" t="str">
            <v>TransCanada Corporation</v>
          </cell>
          <cell r="E2289" t="str">
            <v>Water</v>
          </cell>
          <cell r="G2289" t="str">
            <v>NA</v>
          </cell>
          <cell r="H2289" t="str">
            <v>Merchant Unregulated</v>
          </cell>
        </row>
        <row r="2290">
          <cell r="D2290" t="str">
            <v>TransCanada Corporation</v>
          </cell>
          <cell r="E2290" t="str">
            <v>Water</v>
          </cell>
          <cell r="G2290" t="str">
            <v>NA</v>
          </cell>
          <cell r="H2290" t="str">
            <v>Merchant Unregulated</v>
          </cell>
        </row>
        <row r="2291">
          <cell r="D2291" t="str">
            <v>TransCanada Corporation</v>
          </cell>
          <cell r="E2291" t="str">
            <v>Water</v>
          </cell>
          <cell r="G2291" t="str">
            <v>NA</v>
          </cell>
          <cell r="H2291" t="str">
            <v>Merchant Unregulated</v>
          </cell>
        </row>
        <row r="2292">
          <cell r="D2292" t="str">
            <v>Gainesville Regional Utilities</v>
          </cell>
          <cell r="E2292" t="str">
            <v>Coal</v>
          </cell>
          <cell r="G2292">
            <v>981065</v>
          </cell>
          <cell r="H2292" t="str">
            <v>Regulated</v>
          </cell>
        </row>
        <row r="2293">
          <cell r="D2293" t="str">
            <v>Gainesville Regional Utilities</v>
          </cell>
          <cell r="E2293" t="str">
            <v>Gas</v>
          </cell>
          <cell r="G2293">
            <v>15293</v>
          </cell>
          <cell r="H2293" t="str">
            <v>Regulated</v>
          </cell>
        </row>
        <row r="2294">
          <cell r="D2294" t="str">
            <v>Waste Management, Inc.</v>
          </cell>
          <cell r="E2294" t="str">
            <v>Biomass</v>
          </cell>
          <cell r="G2294" t="str">
            <v>NA</v>
          </cell>
          <cell r="H2294" t="str">
            <v>Merchant Unregulated</v>
          </cell>
        </row>
        <row r="2295">
          <cell r="D2295" t="str">
            <v>Brookfield Renewable Energy Partners L.P.</v>
          </cell>
          <cell r="E2295" t="str">
            <v>Water</v>
          </cell>
          <cell r="G2295" t="str">
            <v>NA</v>
          </cell>
          <cell r="H2295" t="str">
            <v>Merchant Unregulated</v>
          </cell>
        </row>
        <row r="2296">
          <cell r="D2296" t="str">
            <v>Brookfield Asset Management Inc.</v>
          </cell>
          <cell r="E2296" t="str">
            <v>Water</v>
          </cell>
          <cell r="G2296" t="str">
            <v>NA</v>
          </cell>
          <cell r="H2296" t="str">
            <v>Merchant Unregulated</v>
          </cell>
        </row>
        <row r="2297">
          <cell r="D2297" t="str">
            <v>United States Government</v>
          </cell>
          <cell r="E2297" t="str">
            <v>Water</v>
          </cell>
          <cell r="G2297">
            <v>4255</v>
          </cell>
          <cell r="H2297" t="str">
            <v>Merchant Unregulated</v>
          </cell>
        </row>
        <row r="2298">
          <cell r="D2298" t="str">
            <v>United States Government</v>
          </cell>
          <cell r="E2298" t="str">
            <v>Water</v>
          </cell>
          <cell r="G2298">
            <v>42410</v>
          </cell>
          <cell r="H2298" t="str">
            <v>Merchant Unregulated</v>
          </cell>
        </row>
        <row r="2299">
          <cell r="D2299" t="str">
            <v>Dekalb County Hospital Authority</v>
          </cell>
          <cell r="E2299" t="str">
            <v>Oil</v>
          </cell>
          <cell r="G2299" t="str">
            <v>NA</v>
          </cell>
          <cell r="H2299" t="str">
            <v>Merchant Unregulated</v>
          </cell>
        </row>
        <row r="2300">
          <cell r="D2300" t="str">
            <v>Dekalb County Hospital Authority</v>
          </cell>
          <cell r="E2300" t="str">
            <v>Oil</v>
          </cell>
          <cell r="G2300" t="str">
            <v>NA</v>
          </cell>
          <cell r="H2300" t="str">
            <v>Merchant Unregulated</v>
          </cell>
        </row>
        <row r="2301">
          <cell r="D2301" t="str">
            <v>Delano City of</v>
          </cell>
          <cell r="E2301" t="str">
            <v>Oil</v>
          </cell>
          <cell r="G2301" t="str">
            <v>NA</v>
          </cell>
          <cell r="H2301" t="str">
            <v>Regulated</v>
          </cell>
        </row>
        <row r="2302">
          <cell r="D2302" t="str">
            <v>Delano City of</v>
          </cell>
          <cell r="E2302" t="str">
            <v>Oil</v>
          </cell>
          <cell r="G2302" t="str">
            <v>NA</v>
          </cell>
          <cell r="H2302" t="str">
            <v>Regulated</v>
          </cell>
        </row>
        <row r="2303">
          <cell r="D2303" t="str">
            <v>Covanta Holding Corporation</v>
          </cell>
          <cell r="E2303" t="str">
            <v>Biomass</v>
          </cell>
          <cell r="G2303">
            <v>321112</v>
          </cell>
          <cell r="H2303" t="str">
            <v>Merchant Unregulated</v>
          </cell>
        </row>
        <row r="2304">
          <cell r="D2304" t="str">
            <v>Blackstone Group L.P.</v>
          </cell>
          <cell r="E2304" t="str">
            <v>Other Nonrenewable</v>
          </cell>
          <cell r="G2304">
            <v>96422</v>
          </cell>
          <cell r="H2304" t="str">
            <v>Merchant Unregulated</v>
          </cell>
        </row>
        <row r="2305">
          <cell r="D2305" t="str">
            <v>First Reserve Management, L.P.</v>
          </cell>
          <cell r="E2305" t="str">
            <v>Other Nonrenewable</v>
          </cell>
          <cell r="G2305">
            <v>96422</v>
          </cell>
          <cell r="H2305" t="str">
            <v>Merchant Unregulated</v>
          </cell>
        </row>
        <row r="2306">
          <cell r="D2306" t="str">
            <v>Petroplus Holdings AG</v>
          </cell>
          <cell r="E2306" t="str">
            <v>Other Nonrenewable</v>
          </cell>
          <cell r="G2306">
            <v>96452</v>
          </cell>
          <cell r="H2306" t="str">
            <v>Merchant Unregulated</v>
          </cell>
        </row>
        <row r="2307">
          <cell r="D2307" t="str">
            <v>Calpine Corporation</v>
          </cell>
          <cell r="E2307" t="str">
            <v>Oil</v>
          </cell>
          <cell r="G2307" t="str">
            <v>NA</v>
          </cell>
          <cell r="H2307" t="str">
            <v>Merchant Unregulated</v>
          </cell>
        </row>
        <row r="2308">
          <cell r="D2308" t="str">
            <v>Blackstone Group L.P.</v>
          </cell>
          <cell r="E2308" t="str">
            <v>Other Nonrenewable</v>
          </cell>
          <cell r="G2308">
            <v>160678</v>
          </cell>
          <cell r="H2308" t="str">
            <v>Merchant Unregulated</v>
          </cell>
        </row>
        <row r="2309">
          <cell r="D2309" t="str">
            <v>First Reserve Management, L.P.</v>
          </cell>
          <cell r="E2309" t="str">
            <v>Other Nonrenewable</v>
          </cell>
          <cell r="G2309">
            <v>160678</v>
          </cell>
          <cell r="H2309" t="str">
            <v>Merchant Unregulated</v>
          </cell>
        </row>
        <row r="2310">
          <cell r="D2310" t="str">
            <v>Petroplus Holdings AG</v>
          </cell>
          <cell r="E2310" t="str">
            <v>Other Nonrenewable</v>
          </cell>
          <cell r="G2310">
            <v>160724</v>
          </cell>
          <cell r="H2310" t="str">
            <v>Merchant Unregulated</v>
          </cell>
        </row>
        <row r="2311">
          <cell r="D2311" t="str">
            <v>Covanta Holding Corporation</v>
          </cell>
          <cell r="E2311" t="str">
            <v>Biomass</v>
          </cell>
          <cell r="G2311">
            <v>610148</v>
          </cell>
          <cell r="H2311" t="str">
            <v>Merchant Unregulated</v>
          </cell>
        </row>
        <row r="2312">
          <cell r="D2312" t="str">
            <v>Exelon Corporation</v>
          </cell>
          <cell r="E2312" t="str">
            <v>Oil</v>
          </cell>
          <cell r="G2312" t="str">
            <v>NA</v>
          </cell>
          <cell r="H2312" t="str">
            <v>Merchant Unregulated</v>
          </cell>
        </row>
        <row r="2313">
          <cell r="D2313" t="str">
            <v>NextEra Energy, Inc.</v>
          </cell>
          <cell r="E2313" t="str">
            <v>Wind</v>
          </cell>
          <cell r="G2313" t="str">
            <v>NA</v>
          </cell>
          <cell r="H2313" t="str">
            <v>Merchant Unregulated</v>
          </cell>
        </row>
        <row r="2314">
          <cell r="D2314" t="str">
            <v>Associated Electric Cooperative Inc.</v>
          </cell>
          <cell r="E2314" t="str">
            <v>Gas</v>
          </cell>
          <cell r="G2314">
            <v>687809</v>
          </cell>
          <cell r="H2314" t="str">
            <v>Merchant Unregulated</v>
          </cell>
        </row>
        <row r="2315">
          <cell r="D2315" t="str">
            <v>DTE Energy Company</v>
          </cell>
          <cell r="E2315" t="str">
            <v>Gas</v>
          </cell>
          <cell r="G2315">
            <v>44519</v>
          </cell>
          <cell r="H2315" t="str">
            <v>Regulated</v>
          </cell>
        </row>
        <row r="2316">
          <cell r="D2316" t="str">
            <v>OCI Company Ltd.</v>
          </cell>
          <cell r="E2316" t="str">
            <v>Solar</v>
          </cell>
          <cell r="G2316" t="str">
            <v>NA</v>
          </cell>
          <cell r="H2316" t="str">
            <v>Merchant Unregulated</v>
          </cell>
        </row>
        <row r="2317">
          <cell r="D2317" t="str">
            <v>Delta City of</v>
          </cell>
          <cell r="E2317" t="str">
            <v>Gas</v>
          </cell>
          <cell r="G2317" t="str">
            <v>NA</v>
          </cell>
          <cell r="H2317" t="str">
            <v>Regulated</v>
          </cell>
        </row>
        <row r="2318">
          <cell r="D2318" t="str">
            <v>Calpine Corporation</v>
          </cell>
          <cell r="E2318" t="str">
            <v>Gas</v>
          </cell>
          <cell r="G2318">
            <v>5704657</v>
          </cell>
          <cell r="H2318" t="str">
            <v>Merchant Unregulated</v>
          </cell>
        </row>
        <row r="2319">
          <cell r="D2319" t="str">
            <v>PNM Resources, Inc.</v>
          </cell>
          <cell r="E2319" t="str">
            <v>Solar</v>
          </cell>
          <cell r="G2319">
            <v>11631</v>
          </cell>
          <cell r="H2319" t="str">
            <v>Regulated</v>
          </cell>
        </row>
        <row r="2320">
          <cell r="D2320" t="str">
            <v>UNS Energy Corporation</v>
          </cell>
          <cell r="E2320" t="str">
            <v>Gas</v>
          </cell>
          <cell r="G2320">
            <v>5488</v>
          </cell>
          <cell r="H2320" t="str">
            <v>Regulated</v>
          </cell>
        </row>
        <row r="2321">
          <cell r="D2321" t="str">
            <v>United States Government</v>
          </cell>
          <cell r="E2321" t="str">
            <v>Water</v>
          </cell>
          <cell r="G2321" t="str">
            <v>NA</v>
          </cell>
          <cell r="H2321" t="str">
            <v>Merchant Unregulated</v>
          </cell>
        </row>
        <row r="2322">
          <cell r="D2322" t="str">
            <v>DTE Energy Company</v>
          </cell>
          <cell r="E2322" t="str">
            <v>Biomass</v>
          </cell>
          <cell r="G2322" t="str">
            <v>NA</v>
          </cell>
          <cell r="H2322" t="str">
            <v>Merchant Unregulated</v>
          </cell>
        </row>
        <row r="2323">
          <cell r="D2323" t="str">
            <v>SunEdison, Inc.</v>
          </cell>
          <cell r="E2323" t="str">
            <v>Solar</v>
          </cell>
          <cell r="G2323" t="str">
            <v>NA</v>
          </cell>
          <cell r="H2323" t="str">
            <v>Merchant Unregulated</v>
          </cell>
        </row>
        <row r="2324">
          <cell r="D2324" t="str">
            <v>MMA Solar Fund III GP, Inc.</v>
          </cell>
          <cell r="E2324" t="str">
            <v>Solar</v>
          </cell>
          <cell r="G2324" t="str">
            <v>NA</v>
          </cell>
          <cell r="H2324" t="str">
            <v>Merchant Unregulated</v>
          </cell>
        </row>
        <row r="2325">
          <cell r="D2325" t="str">
            <v>Intermountain Electric, Incorporated</v>
          </cell>
          <cell r="E2325" t="str">
            <v>Solar</v>
          </cell>
          <cell r="G2325" t="str">
            <v>NA</v>
          </cell>
          <cell r="H2325" t="str">
            <v>Merchant Unregulated</v>
          </cell>
        </row>
        <row r="2326">
          <cell r="D2326" t="str">
            <v>Exelon Corporation</v>
          </cell>
          <cell r="E2326" t="str">
            <v>Solar</v>
          </cell>
          <cell r="G2326" t="str">
            <v>NA</v>
          </cell>
          <cell r="H2326" t="str">
            <v>Merchant Unregulated</v>
          </cell>
        </row>
        <row r="2327">
          <cell r="D2327" t="str">
            <v>Conservation Services Group</v>
          </cell>
          <cell r="E2327" t="str">
            <v>Solar</v>
          </cell>
          <cell r="G2327" t="str">
            <v>NA</v>
          </cell>
          <cell r="H2327" t="str">
            <v>Merchant Unregulated</v>
          </cell>
        </row>
        <row r="2328">
          <cell r="D2328" t="str">
            <v>McCallum Enterprises I LP</v>
          </cell>
          <cell r="E2328" t="str">
            <v>Water</v>
          </cell>
          <cell r="G2328" t="str">
            <v>NA</v>
          </cell>
          <cell r="H2328" t="str">
            <v>Merchant Unregulated</v>
          </cell>
        </row>
        <row r="2329">
          <cell r="D2329" t="str">
            <v>Boise Cascade, LLC</v>
          </cell>
          <cell r="E2329" t="str">
            <v>Biomass</v>
          </cell>
          <cell r="G2329" t="str">
            <v>NA</v>
          </cell>
          <cell r="H2329" t="str">
            <v>Merchant Unregulated</v>
          </cell>
        </row>
        <row r="2330">
          <cell r="D2330" t="str">
            <v>George DeRuyter &amp; Sons Dairy</v>
          </cell>
          <cell r="E2330" t="str">
            <v>Biomass</v>
          </cell>
          <cell r="G2330" t="str">
            <v>NA</v>
          </cell>
          <cell r="H2330" t="str">
            <v>Merchant Unregulated</v>
          </cell>
        </row>
        <row r="2331">
          <cell r="D2331" t="str">
            <v>Archer-Daniels-Midland Company</v>
          </cell>
          <cell r="E2331" t="str">
            <v>Coal</v>
          </cell>
          <cell r="G2331" t="str">
            <v>NA</v>
          </cell>
          <cell r="H2331" t="str">
            <v>Merchant Unregulated</v>
          </cell>
        </row>
        <row r="2332">
          <cell r="D2332" t="str">
            <v>Des Moines Metro WRF</v>
          </cell>
          <cell r="E2332" t="str">
            <v>Biomass</v>
          </cell>
          <cell r="G2332" t="str">
            <v>NA</v>
          </cell>
          <cell r="H2332" t="str">
            <v>Merchant Unregulated</v>
          </cell>
        </row>
        <row r="2333">
          <cell r="D2333" t="str">
            <v>Sexton Energy LLC</v>
          </cell>
          <cell r="E2333" t="str">
            <v>Biomass</v>
          </cell>
          <cell r="G2333" t="str">
            <v>NA</v>
          </cell>
          <cell r="H2333" t="str">
            <v>Merchant Unregulated</v>
          </cell>
        </row>
        <row r="2334">
          <cell r="D2334" t="str">
            <v>Salt River Project</v>
          </cell>
          <cell r="E2334" t="str">
            <v>Gas</v>
          </cell>
          <cell r="G2334">
            <v>1123309</v>
          </cell>
          <cell r="H2334" t="str">
            <v>Merchant Unregulated</v>
          </cell>
        </row>
        <row r="2335">
          <cell r="D2335" t="str">
            <v>MetLife Capital Credit L. P.</v>
          </cell>
          <cell r="E2335" t="str">
            <v>Wind</v>
          </cell>
          <cell r="G2335" t="str">
            <v>NA</v>
          </cell>
          <cell r="H2335" t="str">
            <v>Merchant Unregulated</v>
          </cell>
        </row>
        <row r="2336">
          <cell r="D2336" t="str">
            <v>Mountain Air Resources LLC</v>
          </cell>
          <cell r="E2336" t="str">
            <v>Wind</v>
          </cell>
          <cell r="G2336" t="str">
            <v>NA</v>
          </cell>
          <cell r="H2336" t="str">
            <v>Merchant Unregulated</v>
          </cell>
        </row>
        <row r="2337">
          <cell r="D2337" t="str">
            <v>Ormat Industries Ltd.</v>
          </cell>
          <cell r="E2337" t="str">
            <v>Geothermal</v>
          </cell>
          <cell r="G2337" t="str">
            <v>NA</v>
          </cell>
          <cell r="H2337" t="str">
            <v>Merchant Unregulated</v>
          </cell>
        </row>
        <row r="2338">
          <cell r="D2338" t="str">
            <v>Ormat Technologies, Inc.</v>
          </cell>
          <cell r="E2338" t="str">
            <v>Geothermal</v>
          </cell>
          <cell r="G2338" t="str">
            <v>NA</v>
          </cell>
          <cell r="H2338" t="str">
            <v>Merchant Unregulated</v>
          </cell>
        </row>
        <row r="2339">
          <cell r="D2339" t="str">
            <v>American Electric Power Company, Inc.</v>
          </cell>
          <cell r="E2339" t="str">
            <v>Wind</v>
          </cell>
          <cell r="G2339">
            <v>446076</v>
          </cell>
          <cell r="H2339" t="str">
            <v>Regulated</v>
          </cell>
        </row>
        <row r="2340">
          <cell r="D2340" t="str">
            <v>Sempra Energy</v>
          </cell>
          <cell r="E2340" t="str">
            <v>Gas</v>
          </cell>
          <cell r="G2340">
            <v>2441959</v>
          </cell>
          <cell r="H2340" t="str">
            <v>Regulated</v>
          </cell>
        </row>
        <row r="2341">
          <cell r="D2341" t="str">
            <v>Denham Capital Management LP</v>
          </cell>
          <cell r="E2341" t="str">
            <v>Biomass</v>
          </cell>
          <cell r="G2341">
            <v>327398</v>
          </cell>
          <cell r="H2341" t="str">
            <v>Merchant Unregulated</v>
          </cell>
        </row>
        <row r="2342">
          <cell r="D2342" t="str">
            <v>Deshler City of NE</v>
          </cell>
          <cell r="E2342" t="str">
            <v>Oil</v>
          </cell>
          <cell r="G2342" t="str">
            <v>NA</v>
          </cell>
          <cell r="H2342" t="str">
            <v>Regulated</v>
          </cell>
        </row>
        <row r="2343">
          <cell r="D2343" t="str">
            <v>LS Power Group</v>
          </cell>
          <cell r="E2343" t="str">
            <v>Gas</v>
          </cell>
          <cell r="G2343">
            <v>297118</v>
          </cell>
          <cell r="H2343" t="str">
            <v>Merchant Unregulated</v>
          </cell>
        </row>
        <row r="2344">
          <cell r="D2344" t="str">
            <v>NextEra Energy, Inc.</v>
          </cell>
          <cell r="E2344" t="str">
            <v>Solar</v>
          </cell>
          <cell r="G2344">
            <v>52048</v>
          </cell>
          <cell r="H2344" t="str">
            <v>Regulated</v>
          </cell>
        </row>
        <row r="2345">
          <cell r="D2345" t="str">
            <v>Cloverland Electric Cooperative</v>
          </cell>
          <cell r="E2345" t="str">
            <v>Oil</v>
          </cell>
          <cell r="G2345" t="str">
            <v>NA</v>
          </cell>
          <cell r="H2345" t="str">
            <v>Merchant Unregulated</v>
          </cell>
        </row>
        <row r="2346">
          <cell r="D2346" t="str">
            <v>United States Government</v>
          </cell>
          <cell r="E2346" t="str">
            <v>Water</v>
          </cell>
          <cell r="G2346" t="str">
            <v>NA</v>
          </cell>
          <cell r="H2346" t="str">
            <v>Merchant Unregulated</v>
          </cell>
        </row>
        <row r="2347">
          <cell r="D2347" t="str">
            <v>Detroit Lakes City of</v>
          </cell>
          <cell r="E2347" t="str">
            <v>Oil</v>
          </cell>
          <cell r="G2347" t="str">
            <v>NA</v>
          </cell>
          <cell r="H2347" t="str">
            <v>Regulated</v>
          </cell>
        </row>
        <row r="2348">
          <cell r="D2348" t="str">
            <v>California Department of Water Resources</v>
          </cell>
          <cell r="E2348" t="str">
            <v>Water</v>
          </cell>
          <cell r="G2348">
            <v>940177</v>
          </cell>
          <cell r="H2348" t="str">
            <v>Merchant Unregulated</v>
          </cell>
        </row>
        <row r="2349">
          <cell r="D2349" t="str">
            <v>NRG Energy, Inc.</v>
          </cell>
          <cell r="E2349" t="str">
            <v>Oil</v>
          </cell>
          <cell r="G2349">
            <v>3080</v>
          </cell>
          <cell r="H2349" t="str">
            <v>Merchant Unregulated</v>
          </cell>
        </row>
        <row r="2350">
          <cell r="D2350" t="str">
            <v>Enel S.p.A.</v>
          </cell>
          <cell r="E2350" t="str">
            <v>Water</v>
          </cell>
          <cell r="G2350" t="str">
            <v>NA</v>
          </cell>
          <cell r="H2350" t="str">
            <v>Merchant Unregulated</v>
          </cell>
        </row>
        <row r="2351">
          <cell r="D2351" t="str">
            <v>Daewoo Shipbuilding and Marine Engineering Co., Ltd.</v>
          </cell>
          <cell r="E2351" t="str">
            <v>Wind</v>
          </cell>
          <cell r="G2351" t="str">
            <v>NA</v>
          </cell>
          <cell r="H2351" t="str">
            <v>Merchant Unregulated</v>
          </cell>
        </row>
        <row r="2352">
          <cell r="D2352" t="str">
            <v>Daewoo Shipbuilding and Marine Engineering Co., Ltd.</v>
          </cell>
          <cell r="E2352" t="str">
            <v>Wind</v>
          </cell>
          <cell r="G2352">
            <v>2177</v>
          </cell>
          <cell r="H2352" t="str">
            <v>Merchant Unregulated</v>
          </cell>
        </row>
        <row r="2353">
          <cell r="D2353" t="str">
            <v>United States Government</v>
          </cell>
          <cell r="E2353" t="str">
            <v>Water</v>
          </cell>
          <cell r="G2353" t="str">
            <v>NA</v>
          </cell>
          <cell r="H2353" t="str">
            <v>Merchant Unregulated</v>
          </cell>
        </row>
        <row r="2354">
          <cell r="D2354" t="str">
            <v>Enel S.p.A.</v>
          </cell>
          <cell r="E2354" t="str">
            <v>Water</v>
          </cell>
          <cell r="G2354" t="str">
            <v>NA</v>
          </cell>
          <cell r="H2354" t="str">
            <v>Merchant Unregulated</v>
          </cell>
        </row>
        <row r="2355">
          <cell r="D2355" t="str">
            <v>Riverside City of</v>
          </cell>
          <cell r="E2355" t="str">
            <v>Biomass</v>
          </cell>
          <cell r="G2355" t="str">
            <v>NA</v>
          </cell>
          <cell r="H2355" t="str">
            <v>Regulated</v>
          </cell>
        </row>
        <row r="2356">
          <cell r="D2356" t="str">
            <v>Waste Management, Inc.</v>
          </cell>
          <cell r="E2356" t="str">
            <v>Biomass</v>
          </cell>
          <cell r="G2356" t="str">
            <v>NA</v>
          </cell>
          <cell r="H2356" t="str">
            <v>Merchant Unregulated</v>
          </cell>
        </row>
        <row r="2357">
          <cell r="D2357" t="str">
            <v>Waste Management, Inc.</v>
          </cell>
          <cell r="E2357" t="str">
            <v>Biomass</v>
          </cell>
          <cell r="G2357" t="str">
            <v>NA</v>
          </cell>
          <cell r="H2357" t="str">
            <v>Merchant Unregulated</v>
          </cell>
        </row>
        <row r="2358">
          <cell r="D2358" t="str">
            <v>Seattle City Light</v>
          </cell>
          <cell r="E2358" t="str">
            <v>Water</v>
          </cell>
          <cell r="G2358" t="str">
            <v>NA</v>
          </cell>
          <cell r="H2358" t="str">
            <v>Regulated</v>
          </cell>
        </row>
        <row r="2359">
          <cell r="D2359" t="str">
            <v>PG&amp;E Corporation</v>
          </cell>
          <cell r="E2359" t="str">
            <v>Nuclear</v>
          </cell>
          <cell r="G2359">
            <v>17712468</v>
          </cell>
          <cell r="H2359" t="str">
            <v>Regulated</v>
          </cell>
        </row>
        <row r="2360">
          <cell r="D2360" t="str">
            <v>NextEra Energy, Inc.</v>
          </cell>
          <cell r="E2360" t="str">
            <v>Wind</v>
          </cell>
          <cell r="G2360" t="str">
            <v>NA</v>
          </cell>
          <cell r="H2360" t="str">
            <v>Merchant Unregulated</v>
          </cell>
        </row>
        <row r="2361">
          <cell r="D2361" t="str">
            <v>Enel S.p.A.</v>
          </cell>
          <cell r="E2361" t="str">
            <v>Water</v>
          </cell>
          <cell r="G2361" t="str">
            <v>NA</v>
          </cell>
          <cell r="H2361" t="str">
            <v>Merchant Unregulated</v>
          </cell>
        </row>
        <row r="2362">
          <cell r="D2362" t="str">
            <v>Valero Energy Corporation</v>
          </cell>
          <cell r="E2362" t="str">
            <v>Wind</v>
          </cell>
          <cell r="G2362">
            <v>188202</v>
          </cell>
          <cell r="H2362" t="str">
            <v>Merchant Unregulated</v>
          </cell>
        </row>
        <row r="2363">
          <cell r="D2363" t="str">
            <v>Metropolitan Water District of Southern California</v>
          </cell>
          <cell r="E2363" t="str">
            <v>Water</v>
          </cell>
          <cell r="G2363" t="str">
            <v>NA</v>
          </cell>
          <cell r="H2363" t="str">
            <v>Merchant Unregulated</v>
          </cell>
        </row>
        <row r="2364">
          <cell r="D2364" t="str">
            <v>MDU Resources Group, Inc.</v>
          </cell>
          <cell r="E2364" t="str">
            <v>Wind</v>
          </cell>
          <cell r="G2364">
            <v>90956</v>
          </cell>
          <cell r="H2364" t="str">
            <v>Regulated</v>
          </cell>
        </row>
        <row r="2365">
          <cell r="D2365" t="str">
            <v>Fortis Inc.</v>
          </cell>
          <cell r="E2365" t="str">
            <v>Water</v>
          </cell>
          <cell r="G2365" t="str">
            <v>NA</v>
          </cell>
          <cell r="H2365" t="str">
            <v>Merchant Unregulated</v>
          </cell>
        </row>
        <row r="2366">
          <cell r="D2366" t="str">
            <v>Strata Solar LLC</v>
          </cell>
          <cell r="E2366" t="str">
            <v>Solar</v>
          </cell>
          <cell r="G2366" t="str">
            <v>NA</v>
          </cell>
          <cell r="H2366" t="str">
            <v>Merchant Unregulated</v>
          </cell>
        </row>
        <row r="2367">
          <cell r="D2367" t="str">
            <v>NRG Energy, Inc.</v>
          </cell>
          <cell r="E2367" t="str">
            <v>Coal</v>
          </cell>
          <cell r="G2367" t="str">
            <v>NA</v>
          </cell>
          <cell r="H2367" t="str">
            <v>Merchant Unregulated</v>
          </cell>
        </row>
        <row r="2368">
          <cell r="D2368" t="str">
            <v>NRG Energy, Inc.</v>
          </cell>
          <cell r="E2368" t="str">
            <v>Gas</v>
          </cell>
          <cell r="G2368" t="str">
            <v>NA</v>
          </cell>
          <cell r="H2368" t="str">
            <v>Merchant Unregulated</v>
          </cell>
        </row>
        <row r="2369">
          <cell r="D2369" t="str">
            <v>Duke Energy Corporation</v>
          </cell>
          <cell r="E2369" t="str">
            <v>Gas</v>
          </cell>
          <cell r="G2369">
            <v>1344</v>
          </cell>
          <cell r="H2369" t="str">
            <v>Regulated</v>
          </cell>
        </row>
        <row r="2370">
          <cell r="D2370" t="str">
            <v>MGE Energy, Inc.</v>
          </cell>
          <cell r="E2370" t="str">
            <v>Oil</v>
          </cell>
          <cell r="G2370">
            <v>548</v>
          </cell>
          <cell r="H2370" t="str">
            <v>Regulated</v>
          </cell>
        </row>
        <row r="2371">
          <cell r="D2371" t="str">
            <v>Old Dominion Electric Cooperative</v>
          </cell>
          <cell r="E2371" t="str">
            <v>Oil</v>
          </cell>
          <cell r="G2371" t="str">
            <v>NA</v>
          </cell>
          <cell r="H2371" t="str">
            <v>Merchant Unregulated</v>
          </cell>
        </row>
        <row r="2372">
          <cell r="D2372" t="str">
            <v>Old Dominion Electric Cooperative</v>
          </cell>
          <cell r="E2372" t="str">
            <v>Oil</v>
          </cell>
          <cell r="G2372" t="str">
            <v>NA</v>
          </cell>
          <cell r="H2372" t="str">
            <v>Merchant Unregulated</v>
          </cell>
        </row>
        <row r="2373">
          <cell r="D2373" t="str">
            <v>Old Dominion Electric Cooperative</v>
          </cell>
          <cell r="E2373" t="str">
            <v>Oil</v>
          </cell>
          <cell r="G2373" t="str">
            <v>NA</v>
          </cell>
          <cell r="H2373" t="str">
            <v>Merchant Unregulated</v>
          </cell>
        </row>
        <row r="2374">
          <cell r="D2374" t="str">
            <v>Enel S.p.A.</v>
          </cell>
          <cell r="E2374" t="str">
            <v>Water</v>
          </cell>
          <cell r="G2374" t="str">
            <v>NA</v>
          </cell>
          <cell r="H2374" t="str">
            <v>Merchant Unregulated</v>
          </cell>
        </row>
        <row r="2375">
          <cell r="D2375" t="str">
            <v>EDF Group</v>
          </cell>
          <cell r="E2375" t="str">
            <v>Wind</v>
          </cell>
          <cell r="G2375" t="str">
            <v>NA</v>
          </cell>
          <cell r="H2375" t="str">
            <v>Merchant Unregulated</v>
          </cell>
        </row>
        <row r="2376">
          <cell r="D2376" t="str">
            <v>Individual Owner</v>
          </cell>
          <cell r="E2376" t="str">
            <v>Wind</v>
          </cell>
          <cell r="G2376" t="str">
            <v>NA</v>
          </cell>
          <cell r="H2376" t="str">
            <v>Merchant Unregulated</v>
          </cell>
        </row>
        <row r="2377">
          <cell r="D2377" t="str">
            <v>EDF Group</v>
          </cell>
          <cell r="E2377" t="str">
            <v>Wind</v>
          </cell>
          <cell r="G2377" t="str">
            <v>NA</v>
          </cell>
          <cell r="H2377" t="str">
            <v>Merchant Unregulated</v>
          </cell>
        </row>
        <row r="2378">
          <cell r="D2378" t="str">
            <v>EDF Group</v>
          </cell>
          <cell r="E2378" t="str">
            <v>Wind</v>
          </cell>
          <cell r="G2378" t="str">
            <v>NA</v>
          </cell>
          <cell r="H2378" t="str">
            <v>Merchant Unregulated</v>
          </cell>
        </row>
        <row r="2379">
          <cell r="D2379" t="str">
            <v>EDF Group</v>
          </cell>
          <cell r="E2379" t="str">
            <v>Wind</v>
          </cell>
          <cell r="G2379" t="str">
            <v>NA</v>
          </cell>
          <cell r="H2379" t="str">
            <v>Merchant Unregulated</v>
          </cell>
        </row>
        <row r="2380">
          <cell r="D2380" t="str">
            <v>EDF Group</v>
          </cell>
          <cell r="E2380" t="str">
            <v>Wind</v>
          </cell>
          <cell r="G2380" t="str">
            <v>NA</v>
          </cell>
          <cell r="H2380" t="str">
            <v>Merchant Unregulated</v>
          </cell>
        </row>
        <row r="2381">
          <cell r="D2381" t="str">
            <v>EDF Group</v>
          </cell>
          <cell r="E2381" t="str">
            <v>Wind</v>
          </cell>
          <cell r="G2381" t="str">
            <v>NA</v>
          </cell>
          <cell r="H2381" t="str">
            <v>Merchant Unregulated</v>
          </cell>
        </row>
        <row r="2382">
          <cell r="D2382" t="str">
            <v>EDF Group</v>
          </cell>
          <cell r="E2382" t="str">
            <v>Wind</v>
          </cell>
          <cell r="G2382" t="str">
            <v>NA</v>
          </cell>
          <cell r="H2382" t="str">
            <v>Merchant Unregulated</v>
          </cell>
        </row>
        <row r="2383">
          <cell r="D2383" t="str">
            <v>Energy Capital Partners LLC</v>
          </cell>
          <cell r="E2383" t="str">
            <v>Gas</v>
          </cell>
          <cell r="G2383">
            <v>657213</v>
          </cell>
          <cell r="H2383" t="str">
            <v>Merchant Unregulated</v>
          </cell>
        </row>
        <row r="2384">
          <cell r="D2384" t="str">
            <v>Roseburg Forest Products Co</v>
          </cell>
          <cell r="E2384" t="str">
            <v>Biomass</v>
          </cell>
          <cell r="G2384">
            <v>121595</v>
          </cell>
          <cell r="H2384" t="str">
            <v>Merchant Unregulated</v>
          </cell>
        </row>
        <row r="2385">
          <cell r="D2385" t="str">
            <v>Nushagak Electric &amp; Telephone Cooperative, Inc.</v>
          </cell>
          <cell r="E2385" t="str">
            <v>Oil</v>
          </cell>
          <cell r="G2385" t="str">
            <v>NA</v>
          </cell>
          <cell r="H2385" t="str">
            <v>Merchant Unregulated</v>
          </cell>
        </row>
        <row r="2386">
          <cell r="D2386" t="str">
            <v>Denver City &amp; County of</v>
          </cell>
          <cell r="E2386" t="str">
            <v>Water</v>
          </cell>
          <cell r="G2386" t="str">
            <v>NA</v>
          </cell>
          <cell r="H2386" t="str">
            <v>Merchant Unregulated</v>
          </cell>
        </row>
        <row r="2387">
          <cell r="D2387" t="str">
            <v>Union Oil Co of California</v>
          </cell>
          <cell r="E2387" t="str">
            <v>Gas</v>
          </cell>
          <cell r="G2387" t="str">
            <v>NA</v>
          </cell>
          <cell r="H2387" t="str">
            <v>Merchant Unregulated</v>
          </cell>
        </row>
        <row r="2388">
          <cell r="D2388" t="str">
            <v>Union Oil Co of California</v>
          </cell>
          <cell r="E2388" t="str">
            <v>Gas</v>
          </cell>
          <cell r="G2388" t="str">
            <v>NA</v>
          </cell>
          <cell r="H2388" t="str">
            <v>Merchant Unregulated</v>
          </cell>
        </row>
        <row r="2389">
          <cell r="D2389" t="str">
            <v>Iberdrola, S.A.</v>
          </cell>
          <cell r="E2389" t="str">
            <v>Wind</v>
          </cell>
          <cell r="G2389">
            <v>138165</v>
          </cell>
          <cell r="H2389" t="str">
            <v>Merchant Unregulated</v>
          </cell>
        </row>
        <row r="2390">
          <cell r="D2390" t="str">
            <v>International Turbine Res Inc</v>
          </cell>
          <cell r="E2390" t="str">
            <v>Wind</v>
          </cell>
          <cell r="G2390" t="str">
            <v>NA</v>
          </cell>
          <cell r="H2390" t="str">
            <v>Merchant Unregulated</v>
          </cell>
        </row>
        <row r="2391">
          <cell r="D2391" t="str">
            <v>California State University, Fresno</v>
          </cell>
          <cell r="E2391" t="str">
            <v>Biomass</v>
          </cell>
          <cell r="G2391" t="str">
            <v>NA</v>
          </cell>
          <cell r="H2391" t="str">
            <v>Merchant Unregulated</v>
          </cell>
        </row>
        <row r="2392">
          <cell r="D2392" t="str">
            <v>Sustainable Power Group</v>
          </cell>
          <cell r="E2392" t="str">
            <v>Solar</v>
          </cell>
          <cell r="G2392" t="str">
            <v>NA</v>
          </cell>
          <cell r="H2392" t="str">
            <v>Merchant Unregulated</v>
          </cell>
        </row>
        <row r="2393">
          <cell r="D2393" t="str">
            <v>San Francisco City &amp; County of</v>
          </cell>
          <cell r="E2393" t="str">
            <v>Water</v>
          </cell>
          <cell r="G2393">
            <v>399040</v>
          </cell>
          <cell r="H2393" t="str">
            <v>Regulated</v>
          </cell>
        </row>
        <row r="2394">
          <cell r="D2394" t="str">
            <v>Municipal Mortgage &amp; Equity, LLC</v>
          </cell>
          <cell r="E2394" t="str">
            <v>Solar</v>
          </cell>
          <cell r="G2394" t="str">
            <v>NA</v>
          </cell>
          <cell r="H2394" t="str">
            <v>Merchant Unregulated</v>
          </cell>
        </row>
        <row r="2395">
          <cell r="D2395" t="str">
            <v>Williams Companies, Inc.</v>
          </cell>
          <cell r="E2395" t="str">
            <v>Gas</v>
          </cell>
          <cell r="G2395" t="str">
            <v>NA</v>
          </cell>
          <cell r="H2395" t="str">
            <v>Merchant Unregulated</v>
          </cell>
        </row>
        <row r="2396">
          <cell r="D2396" t="str">
            <v>District 45 Dairy, LLP</v>
          </cell>
          <cell r="E2396" t="str">
            <v>Biomass</v>
          </cell>
          <cell r="G2396" t="str">
            <v>NA</v>
          </cell>
          <cell r="H2396" t="str">
            <v>Merchant Unregulated</v>
          </cell>
        </row>
        <row r="2397">
          <cell r="D2397" t="str">
            <v>Williams Companies, Inc.</v>
          </cell>
          <cell r="E2397" t="str">
            <v>Gas</v>
          </cell>
          <cell r="G2397" t="str">
            <v>NA</v>
          </cell>
          <cell r="H2397" t="str">
            <v>Merchant Unregulated</v>
          </cell>
        </row>
        <row r="2398">
          <cell r="D2398" t="str">
            <v>Los Angeles Department of Water and Power</v>
          </cell>
          <cell r="E2398" t="str">
            <v>Water</v>
          </cell>
          <cell r="G2398" t="str">
            <v>NA</v>
          </cell>
          <cell r="H2398" t="str">
            <v>Regulated</v>
          </cell>
        </row>
        <row r="2399">
          <cell r="D2399" t="str">
            <v>PPL Corporation</v>
          </cell>
          <cell r="E2399" t="str">
            <v>Water</v>
          </cell>
          <cell r="G2399">
            <v>37726</v>
          </cell>
          <cell r="H2399" t="str">
            <v>Regulated</v>
          </cell>
        </row>
        <row r="2400">
          <cell r="D2400" t="str">
            <v>ArcLight Capital Holdings, LLC</v>
          </cell>
          <cell r="E2400" t="str">
            <v>Geothermal</v>
          </cell>
          <cell r="G2400">
            <v>296486</v>
          </cell>
          <cell r="H2400" t="str">
            <v>Merchant Unregulated</v>
          </cell>
        </row>
        <row r="2401">
          <cell r="D2401" t="str">
            <v>Global Infrastructure Management, LLC</v>
          </cell>
          <cell r="E2401" t="str">
            <v>Geothermal</v>
          </cell>
          <cell r="G2401">
            <v>181714</v>
          </cell>
          <cell r="H2401" t="str">
            <v>Merchant Unregulated</v>
          </cell>
        </row>
        <row r="2402">
          <cell r="D2402" t="str">
            <v>EIF Management, LLC</v>
          </cell>
          <cell r="E2402" t="str">
            <v>Water</v>
          </cell>
          <cell r="G2402" t="str">
            <v>NA</v>
          </cell>
          <cell r="H2402" t="str">
            <v>Merchant Unregulated</v>
          </cell>
        </row>
        <row r="2403">
          <cell r="D2403" t="str">
            <v>Silver Point Capital, L.P.</v>
          </cell>
          <cell r="E2403" t="str">
            <v>Biomass</v>
          </cell>
          <cell r="G2403" t="str">
            <v>NA</v>
          </cell>
          <cell r="H2403" t="str">
            <v>Merchant Unregulated</v>
          </cell>
        </row>
        <row r="2404">
          <cell r="D2404" t="str">
            <v>Landgas of IL Corp.</v>
          </cell>
          <cell r="E2404" t="str">
            <v>Biomass</v>
          </cell>
          <cell r="G2404" t="str">
            <v>NA</v>
          </cell>
          <cell r="H2404" t="str">
            <v>Merchant Unregulated</v>
          </cell>
        </row>
        <row r="2405">
          <cell r="D2405" t="str">
            <v>Exelon Corporation</v>
          </cell>
          <cell r="E2405" t="str">
            <v>Wind</v>
          </cell>
          <cell r="G2405" t="str">
            <v>NA</v>
          </cell>
          <cell r="H2405" t="str">
            <v>Merchant Unregulated</v>
          </cell>
        </row>
        <row r="2406">
          <cell r="D2406" t="str">
            <v>Individual Owner</v>
          </cell>
          <cell r="E2406" t="str">
            <v>Wind</v>
          </cell>
          <cell r="G2406" t="str">
            <v>NA</v>
          </cell>
          <cell r="H2406" t="str">
            <v>Merchant Unregulated</v>
          </cell>
        </row>
        <row r="2407">
          <cell r="D2407" t="str">
            <v>SG, LLC</v>
          </cell>
          <cell r="E2407" t="str">
            <v>Wind</v>
          </cell>
          <cell r="G2407" t="str">
            <v>NA</v>
          </cell>
          <cell r="H2407" t="str">
            <v>Merchant Unregulated</v>
          </cell>
        </row>
        <row r="2408">
          <cell r="D2408" t="str">
            <v>Dodge Falls Associates LP</v>
          </cell>
          <cell r="E2408" t="str">
            <v>Water</v>
          </cell>
          <cell r="G2408" t="str">
            <v>NA</v>
          </cell>
          <cell r="H2408" t="str">
            <v>Merchant Unregulated</v>
          </cell>
        </row>
        <row r="2409">
          <cell r="D2409" t="str">
            <v>National Renewable Energy Laboratory</v>
          </cell>
          <cell r="E2409" t="str">
            <v>Solar</v>
          </cell>
          <cell r="G2409" t="str">
            <v>NA</v>
          </cell>
          <cell r="H2409" t="str">
            <v>Merchant Unregulated</v>
          </cell>
        </row>
        <row r="2410">
          <cell r="D2410" t="str">
            <v>SunEdison, Inc.</v>
          </cell>
          <cell r="E2410" t="str">
            <v>Solar</v>
          </cell>
          <cell r="G2410" t="str">
            <v>NA</v>
          </cell>
          <cell r="H2410" t="str">
            <v>Merchant Unregulated</v>
          </cell>
        </row>
        <row r="2411">
          <cell r="D2411" t="str">
            <v>Kansas Power Pool</v>
          </cell>
          <cell r="E2411" t="str">
            <v>Gas</v>
          </cell>
          <cell r="G2411" t="str">
            <v>NA</v>
          </cell>
          <cell r="H2411" t="str">
            <v>Regulated</v>
          </cell>
        </row>
        <row r="2412">
          <cell r="D2412" t="str">
            <v>Harbinger Capital Partners LLC</v>
          </cell>
          <cell r="E2412" t="str">
            <v>Gas</v>
          </cell>
          <cell r="G2412" t="str">
            <v>NA</v>
          </cell>
          <cell r="H2412" t="str">
            <v>Regulated</v>
          </cell>
        </row>
        <row r="2413">
          <cell r="D2413" t="str">
            <v>Independence City of MO</v>
          </cell>
          <cell r="E2413" t="str">
            <v>Gas</v>
          </cell>
          <cell r="G2413" t="str">
            <v>NA</v>
          </cell>
          <cell r="H2413" t="str">
            <v>Regulated</v>
          </cell>
        </row>
        <row r="2414">
          <cell r="D2414" t="str">
            <v>Missouri Joint Municipal Electric Utility Commission</v>
          </cell>
          <cell r="E2414" t="str">
            <v>Gas</v>
          </cell>
          <cell r="G2414" t="str">
            <v>NA</v>
          </cell>
          <cell r="H2414" t="str">
            <v>Regulated</v>
          </cell>
        </row>
        <row r="2415">
          <cell r="D2415" t="str">
            <v>American Electric Power Company, Inc.</v>
          </cell>
          <cell r="E2415" t="str">
            <v>Coal</v>
          </cell>
          <cell r="G2415">
            <v>1857349</v>
          </cell>
          <cell r="H2415" t="str">
            <v>Regulated</v>
          </cell>
        </row>
        <row r="2416">
          <cell r="D2416" t="str">
            <v>Oklahoma Municipal Power Authority</v>
          </cell>
          <cell r="E2416" t="str">
            <v>Coal</v>
          </cell>
          <cell r="G2416">
            <v>180519</v>
          </cell>
          <cell r="H2416" t="str">
            <v>Regulated</v>
          </cell>
        </row>
        <row r="2417">
          <cell r="D2417" t="str">
            <v>Northeast Texas Elec Coop, Inc</v>
          </cell>
          <cell r="E2417" t="str">
            <v>Coal</v>
          </cell>
          <cell r="G2417">
            <v>270546</v>
          </cell>
          <cell r="H2417" t="str">
            <v>Regulated</v>
          </cell>
        </row>
        <row r="2418">
          <cell r="D2418" t="str">
            <v>Cleco Corporation</v>
          </cell>
          <cell r="E2418" t="str">
            <v>Coal</v>
          </cell>
          <cell r="G2418">
            <v>2308414</v>
          </cell>
          <cell r="H2418" t="str">
            <v>Regulated</v>
          </cell>
        </row>
        <row r="2419">
          <cell r="D2419" t="str">
            <v>Fortis Inc.</v>
          </cell>
          <cell r="E2419" t="str">
            <v>Water</v>
          </cell>
          <cell r="G2419" t="str">
            <v>NA</v>
          </cell>
          <cell r="H2419" t="str">
            <v>Merchant Unregulated</v>
          </cell>
        </row>
        <row r="2420">
          <cell r="D2420" t="str">
            <v>Edison Hydroelectric, LLC</v>
          </cell>
          <cell r="E2420" t="str">
            <v>Water</v>
          </cell>
          <cell r="G2420" t="str">
            <v>NA</v>
          </cell>
          <cell r="H2420" t="str">
            <v>Merchant Unregulated</v>
          </cell>
        </row>
        <row r="2421">
          <cell r="D2421" t="str">
            <v>Austin Energy</v>
          </cell>
          <cell r="E2421" t="str">
            <v>Gas</v>
          </cell>
          <cell r="G2421" t="str">
            <v>NA</v>
          </cell>
          <cell r="H2421" t="str">
            <v>Regulated</v>
          </cell>
        </row>
        <row r="2422">
          <cell r="D2422" t="str">
            <v>Plains Exploration &amp; Production Co.</v>
          </cell>
          <cell r="E2422" t="str">
            <v>Gas</v>
          </cell>
          <cell r="G2422" t="str">
            <v>NA</v>
          </cell>
          <cell r="H2422" t="str">
            <v>Merchant Unregulated</v>
          </cell>
        </row>
        <row r="2423">
          <cell r="D2423" t="str">
            <v>Manassas City of</v>
          </cell>
          <cell r="E2423" t="str">
            <v>Oil</v>
          </cell>
          <cell r="G2423" t="str">
            <v>NA</v>
          </cell>
          <cell r="H2423" t="str">
            <v>Regulated</v>
          </cell>
        </row>
        <row r="2424">
          <cell r="D2424" t="str">
            <v>Manassas City of</v>
          </cell>
          <cell r="E2424" t="str">
            <v>Oil</v>
          </cell>
          <cell r="G2424" t="str">
            <v>NA</v>
          </cell>
          <cell r="H2424" t="str">
            <v>Regulated</v>
          </cell>
        </row>
        <row r="2425">
          <cell r="D2425" t="str">
            <v>Hastings City of</v>
          </cell>
          <cell r="E2425" t="str">
            <v>Gas</v>
          </cell>
          <cell r="G2425" t="str">
            <v>NA</v>
          </cell>
          <cell r="H2425" t="str">
            <v>Regulated</v>
          </cell>
        </row>
        <row r="2426">
          <cell r="D2426" t="str">
            <v>Modesto Irrigation District</v>
          </cell>
          <cell r="E2426" t="str">
            <v>Water</v>
          </cell>
          <cell r="G2426">
            <v>95004</v>
          </cell>
          <cell r="H2426" t="str">
            <v>Merchant Unregulated</v>
          </cell>
        </row>
        <row r="2427">
          <cell r="D2427" t="str">
            <v>Turlock Irrigation District</v>
          </cell>
          <cell r="E2427" t="str">
            <v>Water</v>
          </cell>
          <cell r="G2427">
            <v>206213</v>
          </cell>
          <cell r="H2427" t="str">
            <v>Merchant Unregulated</v>
          </cell>
        </row>
        <row r="2428">
          <cell r="D2428" t="str">
            <v>American Electric Power Company, Inc.</v>
          </cell>
          <cell r="E2428" t="str">
            <v>Nuclear</v>
          </cell>
          <cell r="G2428">
            <v>17719209</v>
          </cell>
          <cell r="H2428" t="str">
            <v>Regulated</v>
          </cell>
        </row>
        <row r="2429">
          <cell r="D2429" t="str">
            <v>Oakdale &amp; South San Joaquin Irrigation District</v>
          </cell>
          <cell r="E2429" t="str">
            <v>Water</v>
          </cell>
          <cell r="G2429" t="str">
            <v>NA</v>
          </cell>
          <cell r="H2429" t="str">
            <v>Regulated</v>
          </cell>
        </row>
        <row r="2430">
          <cell r="D2430" t="str">
            <v>National Grid plc</v>
          </cell>
          <cell r="E2430" t="str">
            <v>Solar</v>
          </cell>
          <cell r="G2430" t="str">
            <v>NA</v>
          </cell>
          <cell r="H2430" t="str">
            <v>Regulated</v>
          </cell>
        </row>
        <row r="2431">
          <cell r="D2431" t="str">
            <v>Industry Funds Management Ltd.</v>
          </cell>
          <cell r="E2431" t="str">
            <v>Oil</v>
          </cell>
          <cell r="G2431" t="str">
            <v>NA</v>
          </cell>
          <cell r="H2431" t="str">
            <v>Merchant Unregulated</v>
          </cell>
        </row>
        <row r="2432">
          <cell r="D2432" t="str">
            <v>Ameresco Inc.</v>
          </cell>
          <cell r="E2432" t="str">
            <v>Biomass</v>
          </cell>
          <cell r="G2432" t="str">
            <v>NA</v>
          </cell>
          <cell r="H2432" t="str">
            <v>Merchant Unregulated</v>
          </cell>
        </row>
        <row r="2433">
          <cell r="D2433" t="str">
            <v>LS Power Group</v>
          </cell>
          <cell r="E2433" t="str">
            <v>Gas</v>
          </cell>
          <cell r="G2433">
            <v>3340129</v>
          </cell>
          <cell r="H2433" t="str">
            <v>Merchant Unregulated</v>
          </cell>
        </row>
        <row r="2434">
          <cell r="D2434" t="str">
            <v>LS Power Group</v>
          </cell>
          <cell r="E2434" t="str">
            <v>Gas</v>
          </cell>
          <cell r="G2434">
            <v>97046</v>
          </cell>
          <cell r="H2434" t="str">
            <v>Merchant Unregulated</v>
          </cell>
        </row>
        <row r="2435">
          <cell r="D2435" t="str">
            <v>Alaska Power &amp; Telephone Co.</v>
          </cell>
          <cell r="E2435" t="str">
            <v>Oil</v>
          </cell>
          <cell r="G2435" t="str">
            <v>NA</v>
          </cell>
          <cell r="H2435" t="str">
            <v>Merchant Unregulated</v>
          </cell>
        </row>
        <row r="2436">
          <cell r="D2436" t="str">
            <v>Alaska Energy &amp; Resources Company</v>
          </cell>
          <cell r="E2436" t="str">
            <v>Oil</v>
          </cell>
          <cell r="G2436" t="str">
            <v>NA</v>
          </cell>
          <cell r="H2436" t="str">
            <v>Merchant Unregulated</v>
          </cell>
        </row>
        <row r="2437">
          <cell r="D2437" t="str">
            <v>AgPower Jerome, LLC</v>
          </cell>
          <cell r="E2437" t="str">
            <v>Biomass</v>
          </cell>
          <cell r="G2437" t="str">
            <v>NA</v>
          </cell>
          <cell r="H2437" t="str">
            <v>Merchant Unregulated</v>
          </cell>
        </row>
        <row r="2438">
          <cell r="D2438" t="str">
            <v>Juniper Generation, L.L.C.</v>
          </cell>
          <cell r="E2438" t="str">
            <v>Gas</v>
          </cell>
          <cell r="G2438" t="str">
            <v>NA</v>
          </cell>
          <cell r="H2438" t="str">
            <v>Merchant Unregulated</v>
          </cell>
        </row>
        <row r="2439">
          <cell r="D2439" t="str">
            <v>ArcLight Energy Partners Fund II, LP</v>
          </cell>
          <cell r="E2439" t="str">
            <v>Gas</v>
          </cell>
          <cell r="G2439" t="str">
            <v>NA</v>
          </cell>
          <cell r="H2439" t="str">
            <v>Merchant Unregulated</v>
          </cell>
        </row>
        <row r="2440">
          <cell r="D2440" t="str">
            <v>General Electric Company</v>
          </cell>
          <cell r="E2440" t="str">
            <v>Gas</v>
          </cell>
          <cell r="G2440" t="str">
            <v>NA</v>
          </cell>
          <cell r="H2440" t="str">
            <v>Merchant Unregulated</v>
          </cell>
        </row>
        <row r="2441">
          <cell r="D2441" t="str">
            <v>Double S Dairy</v>
          </cell>
          <cell r="E2441" t="str">
            <v>Biomass</v>
          </cell>
          <cell r="G2441" t="str">
            <v>NA</v>
          </cell>
          <cell r="H2441" t="str">
            <v>Merchant Unregulated</v>
          </cell>
        </row>
        <row r="2442">
          <cell r="D2442" t="str">
            <v>Imperial Irrigation District</v>
          </cell>
          <cell r="E2442" t="str">
            <v>Water</v>
          </cell>
          <cell r="G2442" t="str">
            <v>NA</v>
          </cell>
          <cell r="H2442" t="str">
            <v>Merchant Unregulated</v>
          </cell>
        </row>
        <row r="2443">
          <cell r="D2443" t="str">
            <v>Imperial Irrigation District</v>
          </cell>
          <cell r="E2443" t="str">
            <v>Water</v>
          </cell>
          <cell r="G2443" t="str">
            <v>NA</v>
          </cell>
          <cell r="H2443" t="str">
            <v>Merchant Unregulated</v>
          </cell>
        </row>
        <row r="2444">
          <cell r="D2444" t="str">
            <v>Pinnacle West Capital Corporation</v>
          </cell>
          <cell r="E2444" t="str">
            <v>Oil</v>
          </cell>
          <cell r="G2444">
            <v>131</v>
          </cell>
          <cell r="H2444" t="str">
            <v>Regulated</v>
          </cell>
        </row>
        <row r="2445">
          <cell r="D2445" t="str">
            <v>Tennessee Valley Authority</v>
          </cell>
          <cell r="E2445" t="str">
            <v>Water</v>
          </cell>
          <cell r="G2445">
            <v>349796</v>
          </cell>
          <cell r="H2445" t="str">
            <v>Merchant Unregulated</v>
          </cell>
        </row>
        <row r="2446">
          <cell r="D2446" t="str">
            <v>Consolidated Edison, Inc.</v>
          </cell>
          <cell r="E2446" t="str">
            <v>Solar</v>
          </cell>
          <cell r="G2446" t="str">
            <v>NA</v>
          </cell>
          <cell r="H2446" t="str">
            <v>Merchant Unregulated</v>
          </cell>
        </row>
        <row r="2447">
          <cell r="D2447" t="str">
            <v>Dover City of OH</v>
          </cell>
          <cell r="E2447" t="str">
            <v>Coal</v>
          </cell>
          <cell r="G2447" t="str">
            <v>NA</v>
          </cell>
          <cell r="H2447" t="str">
            <v>Regulated</v>
          </cell>
        </row>
        <row r="2448">
          <cell r="D2448" t="str">
            <v>American Municipal Power, Inc.</v>
          </cell>
          <cell r="E2448" t="str">
            <v>Oil</v>
          </cell>
          <cell r="G2448" t="str">
            <v>NA</v>
          </cell>
          <cell r="H2448" t="str">
            <v>Merchant Unregulated</v>
          </cell>
        </row>
        <row r="2449">
          <cell r="D2449" t="str">
            <v>Dover City of OH</v>
          </cell>
          <cell r="E2449" t="str">
            <v>Gas</v>
          </cell>
          <cell r="G2449" t="str">
            <v>NA</v>
          </cell>
          <cell r="H2449" t="str">
            <v>Regulated</v>
          </cell>
        </row>
        <row r="2450">
          <cell r="D2450" t="str">
            <v>NRG Yield, Inc.</v>
          </cell>
          <cell r="E2450" t="str">
            <v>Gas</v>
          </cell>
          <cell r="G2450" t="str">
            <v>NA</v>
          </cell>
          <cell r="H2450" t="str">
            <v>Merchant Unregulated</v>
          </cell>
        </row>
        <row r="2451">
          <cell r="D2451" t="str">
            <v>NRG Energy, Inc.</v>
          </cell>
          <cell r="E2451" t="str">
            <v>Gas</v>
          </cell>
          <cell r="G2451" t="str">
            <v>NA</v>
          </cell>
          <cell r="H2451" t="str">
            <v>Merchant Unregulated</v>
          </cell>
        </row>
        <row r="2452">
          <cell r="D2452" t="str">
            <v>NRG Yield, Inc.</v>
          </cell>
          <cell r="E2452" t="str">
            <v>Gas</v>
          </cell>
          <cell r="G2452" t="str">
            <v>NA</v>
          </cell>
          <cell r="H2452" t="str">
            <v>Merchant Unregulated</v>
          </cell>
        </row>
        <row r="2453">
          <cell r="D2453" t="str">
            <v>NRG Energy, Inc.</v>
          </cell>
          <cell r="E2453" t="str">
            <v>Gas</v>
          </cell>
          <cell r="G2453" t="str">
            <v>NA</v>
          </cell>
          <cell r="H2453" t="str">
            <v>Merchant Unregulated</v>
          </cell>
        </row>
        <row r="2454">
          <cell r="D2454" t="str">
            <v>Dover City of OH</v>
          </cell>
          <cell r="E2454" t="str">
            <v>Oil</v>
          </cell>
          <cell r="G2454" t="str">
            <v>NA</v>
          </cell>
          <cell r="H2454" t="str">
            <v>Regulated</v>
          </cell>
        </row>
        <row r="2455">
          <cell r="D2455" t="str">
            <v>LS Power Group</v>
          </cell>
          <cell r="E2455" t="str">
            <v>Solar</v>
          </cell>
          <cell r="G2455" t="str">
            <v>NA</v>
          </cell>
          <cell r="H2455" t="str">
            <v>Merchant Unregulated</v>
          </cell>
        </row>
        <row r="2456">
          <cell r="D2456" t="str">
            <v>Dow Chemical Company</v>
          </cell>
          <cell r="E2456" t="str">
            <v>Other Nonrenewable</v>
          </cell>
          <cell r="G2456">
            <v>2108105</v>
          </cell>
          <cell r="H2456" t="str">
            <v>Merchant Unregulated</v>
          </cell>
        </row>
        <row r="2457">
          <cell r="D2457" t="str">
            <v>Dow Chemical Company</v>
          </cell>
          <cell r="E2457" t="str">
            <v>Gas</v>
          </cell>
          <cell r="G2457">
            <v>2846640</v>
          </cell>
          <cell r="H2457" t="str">
            <v>Merchant Unregulated</v>
          </cell>
        </row>
        <row r="2458">
          <cell r="D2458" t="str">
            <v>Twenty-First Century Fox, Inc.</v>
          </cell>
          <cell r="E2458" t="str">
            <v>Solar</v>
          </cell>
          <cell r="G2458" t="str">
            <v>NA</v>
          </cell>
          <cell r="H2458" t="str">
            <v>Merchant Unregulated</v>
          </cell>
        </row>
        <row r="2459">
          <cell r="D2459" t="str">
            <v>Integrys Energy Group, Inc.</v>
          </cell>
          <cell r="E2459" t="str">
            <v>Solar</v>
          </cell>
          <cell r="G2459" t="str">
            <v>NA</v>
          </cell>
          <cell r="H2459" t="str">
            <v>Merchant Unregulated</v>
          </cell>
        </row>
        <row r="2460">
          <cell r="D2460" t="str">
            <v>Duke Energy Corporation</v>
          </cell>
          <cell r="E2460" t="str">
            <v>Solar</v>
          </cell>
          <cell r="G2460" t="str">
            <v>NA</v>
          </cell>
          <cell r="H2460" t="str">
            <v>Merchant Unregulated</v>
          </cell>
        </row>
        <row r="2461">
          <cell r="D2461" t="str">
            <v>Franklin City of VA</v>
          </cell>
          <cell r="E2461" t="str">
            <v>Oil</v>
          </cell>
          <cell r="G2461" t="str">
            <v>NA</v>
          </cell>
          <cell r="H2461" t="str">
            <v>Regulated</v>
          </cell>
        </row>
        <row r="2462">
          <cell r="D2462" t="str">
            <v>Walton Electric Member Corp</v>
          </cell>
          <cell r="E2462" t="str">
            <v>Gas</v>
          </cell>
          <cell r="G2462">
            <v>68162</v>
          </cell>
          <cell r="H2462" t="str">
            <v>Merchant Unregulated</v>
          </cell>
        </row>
        <row r="2463">
          <cell r="D2463" t="str">
            <v>Ameresco Inc.</v>
          </cell>
          <cell r="E2463" t="str">
            <v>Solar</v>
          </cell>
          <cell r="G2463" t="str">
            <v>NA</v>
          </cell>
          <cell r="H2463" t="str">
            <v>Merchant Unregulated</v>
          </cell>
        </row>
        <row r="2464">
          <cell r="D2464" t="str">
            <v>Exelon Corporation</v>
          </cell>
          <cell r="E2464" t="str">
            <v>Solar</v>
          </cell>
          <cell r="G2464" t="str">
            <v>NA</v>
          </cell>
          <cell r="H2464" t="str">
            <v>Merchant Unregulated</v>
          </cell>
        </row>
        <row r="2465">
          <cell r="D2465" t="str">
            <v>Encana Corporation</v>
          </cell>
          <cell r="E2465" t="str">
            <v>Gas</v>
          </cell>
          <cell r="G2465" t="str">
            <v>NA</v>
          </cell>
          <cell r="H2465" t="str">
            <v>Merchant Unregulated</v>
          </cell>
        </row>
        <row r="2466">
          <cell r="D2466" t="str">
            <v>Exelon Corporation</v>
          </cell>
          <cell r="E2466" t="str">
            <v>Nuclear</v>
          </cell>
          <cell r="G2466">
            <v>14802000</v>
          </cell>
          <cell r="H2466" t="str">
            <v>Merchant Unregulated</v>
          </cell>
        </row>
        <row r="2467">
          <cell r="D2467" t="str">
            <v>American Electric Power Company, Inc.</v>
          </cell>
          <cell r="E2467" t="str">
            <v>Gas</v>
          </cell>
          <cell r="G2467">
            <v>470486</v>
          </cell>
          <cell r="H2467" t="str">
            <v>Regulated</v>
          </cell>
        </row>
        <row r="2468">
          <cell r="D2468" t="str">
            <v>Alliance Power, Inc.</v>
          </cell>
          <cell r="E2468" t="str">
            <v>Gas</v>
          </cell>
          <cell r="G2468" t="str">
            <v>NA</v>
          </cell>
          <cell r="H2468" t="str">
            <v>Merchant Unregulated</v>
          </cell>
        </row>
        <row r="2469">
          <cell r="D2469" t="str">
            <v>North Carolina Municipal Power Agency Number 1</v>
          </cell>
          <cell r="E2469" t="str">
            <v>Oil</v>
          </cell>
          <cell r="G2469" t="str">
            <v>NA</v>
          </cell>
          <cell r="H2469" t="str">
            <v>Regulated</v>
          </cell>
        </row>
        <row r="2470">
          <cell r="D2470" t="str">
            <v>Imperial Irrigation District</v>
          </cell>
          <cell r="E2470" t="str">
            <v>Water</v>
          </cell>
          <cell r="G2470" t="str">
            <v>NA</v>
          </cell>
          <cell r="H2470" t="str">
            <v>Merchant Unregulated</v>
          </cell>
        </row>
        <row r="2471">
          <cell r="D2471" t="str">
            <v>Imperial Irrigation District</v>
          </cell>
          <cell r="E2471" t="str">
            <v>Water</v>
          </cell>
          <cell r="G2471" t="str">
            <v>NA</v>
          </cell>
          <cell r="H2471" t="str">
            <v>Merchant Unregulated</v>
          </cell>
        </row>
        <row r="2472">
          <cell r="D2472" t="str">
            <v>United States Government</v>
          </cell>
          <cell r="E2472" t="str">
            <v>Water</v>
          </cell>
          <cell r="G2472" t="str">
            <v>NA</v>
          </cell>
          <cell r="H2472" t="str">
            <v>Merchant Unregulated</v>
          </cell>
        </row>
        <row r="2473">
          <cell r="D2473" t="str">
            <v>Imperial Irrigation District</v>
          </cell>
          <cell r="E2473" t="str">
            <v>Water</v>
          </cell>
          <cell r="G2473" t="str">
            <v>NA</v>
          </cell>
          <cell r="H2473" t="str">
            <v>Merchant Unregulated</v>
          </cell>
        </row>
        <row r="2474">
          <cell r="D2474" t="str">
            <v>United States Government</v>
          </cell>
          <cell r="E2474" t="str">
            <v>Water</v>
          </cell>
          <cell r="G2474" t="str">
            <v>NA</v>
          </cell>
          <cell r="H2474" t="str">
            <v>Merchant Unregulated</v>
          </cell>
        </row>
        <row r="2475">
          <cell r="D2475" t="str">
            <v>Imperial Irrigation District</v>
          </cell>
          <cell r="E2475" t="str">
            <v>Water</v>
          </cell>
          <cell r="G2475" t="str">
            <v>NA</v>
          </cell>
          <cell r="H2475" t="str">
            <v>Merchant Unregulated</v>
          </cell>
        </row>
        <row r="2476">
          <cell r="D2476" t="str">
            <v>Imperial Irrigation District</v>
          </cell>
          <cell r="E2476" t="str">
            <v>Water</v>
          </cell>
          <cell r="G2476" t="str">
            <v>NA</v>
          </cell>
          <cell r="H2476" t="str">
            <v>Merchant Unregulated</v>
          </cell>
        </row>
        <row r="2477">
          <cell r="D2477" t="str">
            <v>PG&amp;E Corporation</v>
          </cell>
          <cell r="E2477" t="str">
            <v>Water</v>
          </cell>
          <cell r="G2477">
            <v>34840</v>
          </cell>
          <cell r="H2477" t="str">
            <v>Regulated</v>
          </cell>
        </row>
        <row r="2478">
          <cell r="D2478" t="str">
            <v>PG&amp;E Corporation</v>
          </cell>
          <cell r="E2478" t="str">
            <v>Water</v>
          </cell>
          <cell r="G2478">
            <v>271751</v>
          </cell>
          <cell r="H2478" t="str">
            <v>Regulated</v>
          </cell>
        </row>
        <row r="2479">
          <cell r="D2479" t="str">
            <v>Oregon Environmental Industries LLC</v>
          </cell>
          <cell r="E2479" t="str">
            <v>Biomass</v>
          </cell>
          <cell r="G2479" t="str">
            <v>NA</v>
          </cell>
          <cell r="H2479" t="str">
            <v>Merchant Unregulated</v>
          </cell>
        </row>
        <row r="2480">
          <cell r="D2480" t="str">
            <v>Dry Creek LLC</v>
          </cell>
          <cell r="E2480" t="str">
            <v>Water</v>
          </cell>
          <cell r="G2480" t="str">
            <v>NA</v>
          </cell>
          <cell r="H2480" t="str">
            <v>Merchant Unregulated</v>
          </cell>
        </row>
        <row r="2481">
          <cell r="D2481" t="str">
            <v>Wyoming Municipal Power Agency</v>
          </cell>
          <cell r="E2481" t="str">
            <v>Coal</v>
          </cell>
          <cell r="G2481">
            <v>219629</v>
          </cell>
          <cell r="H2481" t="str">
            <v>Regulated</v>
          </cell>
        </row>
        <row r="2482">
          <cell r="D2482" t="str">
            <v>Basin Electric Power Cooperative</v>
          </cell>
          <cell r="E2482" t="str">
            <v>Coal</v>
          </cell>
          <cell r="G2482">
            <v>2873742</v>
          </cell>
          <cell r="H2482" t="str">
            <v>Regulated</v>
          </cell>
        </row>
        <row r="2483">
          <cell r="D2483" t="str">
            <v>Iberdrola, S.A.</v>
          </cell>
          <cell r="E2483" t="str">
            <v>Wind</v>
          </cell>
          <cell r="G2483">
            <v>112688</v>
          </cell>
          <cell r="H2483" t="str">
            <v>Merchant Unregulated</v>
          </cell>
        </row>
        <row r="2484">
          <cell r="D2484" t="str">
            <v>Iberdrola, S.A.</v>
          </cell>
          <cell r="E2484" t="str">
            <v>Wind</v>
          </cell>
          <cell r="G2484">
            <v>114097</v>
          </cell>
          <cell r="H2484" t="str">
            <v>Merchant Unregulated</v>
          </cell>
        </row>
        <row r="2485">
          <cell r="D2485" t="str">
            <v>DST Systems, Inc.</v>
          </cell>
          <cell r="E2485" t="str">
            <v>Gas</v>
          </cell>
          <cell r="G2485" t="str">
            <v>NA</v>
          </cell>
          <cell r="H2485" t="str">
            <v>Merchant Unregulated</v>
          </cell>
        </row>
        <row r="2486">
          <cell r="D2486" t="str">
            <v>DTE Energy Company</v>
          </cell>
          <cell r="E2486" t="str">
            <v>Biomass</v>
          </cell>
          <cell r="G2486" t="str">
            <v>NA</v>
          </cell>
          <cell r="H2486" t="str">
            <v>Merchant Unregulated</v>
          </cell>
        </row>
        <row r="2487">
          <cell r="D2487" t="str">
            <v>NewPage Holdings Inc.</v>
          </cell>
          <cell r="E2487" t="str">
            <v>Water</v>
          </cell>
          <cell r="G2487" t="str">
            <v>NA</v>
          </cell>
          <cell r="H2487" t="str">
            <v>Regulated</v>
          </cell>
        </row>
        <row r="2488">
          <cell r="D2488" t="str">
            <v>Dupage County</v>
          </cell>
          <cell r="E2488" t="str">
            <v>Gas</v>
          </cell>
          <cell r="G2488" t="str">
            <v>NA</v>
          </cell>
          <cell r="H2488" t="str">
            <v>Merchant Unregulated</v>
          </cell>
        </row>
        <row r="2489">
          <cell r="D2489" t="str">
            <v>NextEra Energy, Inc.</v>
          </cell>
          <cell r="E2489" t="str">
            <v>Nuclear</v>
          </cell>
          <cell r="G2489">
            <v>3042897</v>
          </cell>
          <cell r="H2489" t="str">
            <v>Merchant Unregulated</v>
          </cell>
        </row>
        <row r="2490">
          <cell r="D2490" t="str">
            <v>Central Iowa Power Cooperative</v>
          </cell>
          <cell r="E2490" t="str">
            <v>Nuclear</v>
          </cell>
          <cell r="G2490">
            <v>869400</v>
          </cell>
          <cell r="H2490" t="str">
            <v>Merchant Unregulated</v>
          </cell>
        </row>
        <row r="2491">
          <cell r="D2491" t="str">
            <v>Corn Belt Power Cooperative</v>
          </cell>
          <cell r="E2491" t="str">
            <v>Nuclear</v>
          </cell>
          <cell r="G2491">
            <v>434702</v>
          </cell>
          <cell r="H2491" t="str">
            <v>Merchant Unregulated</v>
          </cell>
        </row>
        <row r="2492">
          <cell r="D2492" t="str">
            <v>Alliant Energy Corporation</v>
          </cell>
          <cell r="E2492" t="str">
            <v>Coal</v>
          </cell>
          <cell r="G2492">
            <v>82130</v>
          </cell>
          <cell r="H2492" t="str">
            <v>Regulated</v>
          </cell>
        </row>
        <row r="2493">
          <cell r="D2493" t="str">
            <v>Alliant Energy Corporation</v>
          </cell>
          <cell r="E2493" t="str">
            <v>Oil</v>
          </cell>
          <cell r="G2493">
            <v>-82</v>
          </cell>
          <cell r="H2493" t="str">
            <v>Regulated</v>
          </cell>
        </row>
        <row r="2494">
          <cell r="D2494" t="str">
            <v>Ameren Corporation</v>
          </cell>
          <cell r="E2494" t="str">
            <v>Coal</v>
          </cell>
          <cell r="G2494">
            <v>2818206</v>
          </cell>
          <cell r="H2494" t="str">
            <v>Merchant Unregulated</v>
          </cell>
        </row>
        <row r="2495">
          <cell r="D2495" t="str">
            <v>NewPage Holdings Inc.</v>
          </cell>
          <cell r="E2495" t="str">
            <v>Other Nonrenewable</v>
          </cell>
          <cell r="G2495" t="str">
            <v>NA</v>
          </cell>
          <cell r="H2495" t="str">
            <v>Merchant Unregulated</v>
          </cell>
        </row>
        <row r="2496">
          <cell r="D2496" t="str">
            <v>NRG Energy, Inc.</v>
          </cell>
          <cell r="E2496" t="str">
            <v>Coal</v>
          </cell>
          <cell r="G2496">
            <v>621795</v>
          </cell>
          <cell r="H2496" t="str">
            <v>Merchant Unregulated</v>
          </cell>
        </row>
        <row r="2497">
          <cell r="D2497" t="str">
            <v>Guadalupe Blanco River Authority</v>
          </cell>
          <cell r="E2497" t="str">
            <v>Water</v>
          </cell>
          <cell r="G2497" t="str">
            <v>NA</v>
          </cell>
          <cell r="H2497" t="str">
            <v>Merchant Unregulated</v>
          </cell>
        </row>
        <row r="2498">
          <cell r="D2498" t="str">
            <v>Berkshire Hathaway Inc.</v>
          </cell>
          <cell r="E2498" t="str">
            <v>Wind</v>
          </cell>
          <cell r="G2498">
            <v>348398</v>
          </cell>
          <cell r="H2498" t="str">
            <v>Regulated</v>
          </cell>
        </row>
        <row r="2499">
          <cell r="D2499" t="str">
            <v>MidAmerican Energy Holdings Company</v>
          </cell>
          <cell r="E2499" t="str">
            <v>Wind</v>
          </cell>
          <cell r="G2499">
            <v>39575</v>
          </cell>
          <cell r="H2499" t="str">
            <v>Regulated</v>
          </cell>
        </row>
        <row r="2500">
          <cell r="D2500" t="str">
            <v>FLS Energy Inc.</v>
          </cell>
          <cell r="E2500" t="str">
            <v>Solar</v>
          </cell>
          <cell r="G2500" t="str">
            <v>NA</v>
          </cell>
          <cell r="H2500" t="str">
            <v>Merchant Unregulated</v>
          </cell>
        </row>
        <row r="2501">
          <cell r="D2501" t="str">
            <v>FLS Energy Inc.</v>
          </cell>
          <cell r="E2501" t="str">
            <v>Solar</v>
          </cell>
          <cell r="G2501" t="str">
            <v>NA</v>
          </cell>
          <cell r="H2501" t="str">
            <v>Merchant Unregulated</v>
          </cell>
        </row>
        <row r="2502">
          <cell r="D2502" t="str">
            <v>Durant City of IA</v>
          </cell>
          <cell r="E2502" t="str">
            <v>Oil</v>
          </cell>
          <cell r="G2502" t="str">
            <v>NA</v>
          </cell>
          <cell r="H2502" t="str">
            <v>Regulated</v>
          </cell>
        </row>
        <row r="2503">
          <cell r="D2503" t="str">
            <v>Durgin &amp; Crowell Lumber Co</v>
          </cell>
          <cell r="E2503" t="str">
            <v>Oil</v>
          </cell>
          <cell r="G2503" t="str">
            <v>NA</v>
          </cell>
          <cell r="H2503" t="str">
            <v>Merchant Unregulated</v>
          </cell>
        </row>
        <row r="2504">
          <cell r="D2504" t="str">
            <v>University of New Hampshire</v>
          </cell>
          <cell r="E2504" t="str">
            <v>Biomass</v>
          </cell>
          <cell r="G2504" t="str">
            <v>NA</v>
          </cell>
          <cell r="H2504" t="str">
            <v>Merchant Unregulated</v>
          </cell>
        </row>
        <row r="2505">
          <cell r="D2505" t="str">
            <v>Nevada Irrigation District</v>
          </cell>
          <cell r="E2505" t="str">
            <v>Water</v>
          </cell>
          <cell r="G2505" t="str">
            <v>NA</v>
          </cell>
          <cell r="H2505" t="str">
            <v>Merchant Unregulated</v>
          </cell>
        </row>
        <row r="2506">
          <cell r="D2506" t="str">
            <v>PG&amp;E Corporation</v>
          </cell>
          <cell r="E2506" t="str">
            <v>Water</v>
          </cell>
          <cell r="G2506">
            <v>105095</v>
          </cell>
          <cell r="H2506" t="str">
            <v>Regulated</v>
          </cell>
        </row>
        <row r="2507">
          <cell r="D2507" t="str">
            <v>Unalaska City of</v>
          </cell>
          <cell r="E2507" t="str">
            <v>Oil</v>
          </cell>
          <cell r="G2507" t="str">
            <v>NA</v>
          </cell>
          <cell r="H2507" t="str">
            <v>Regulated</v>
          </cell>
        </row>
        <row r="2508">
          <cell r="D2508" t="str">
            <v>Dutch Energy Corporation</v>
          </cell>
          <cell r="E2508" t="str">
            <v>Wind</v>
          </cell>
          <cell r="G2508" t="str">
            <v>NA</v>
          </cell>
          <cell r="H2508" t="str">
            <v>Merchant Unregulated</v>
          </cell>
        </row>
        <row r="2509">
          <cell r="D2509" t="str">
            <v>Dutchess County Res Recovery Agency</v>
          </cell>
          <cell r="E2509" t="str">
            <v>Biomass</v>
          </cell>
          <cell r="G2509" t="str">
            <v>NA</v>
          </cell>
          <cell r="H2509" t="str">
            <v>Merchant Unregulated</v>
          </cell>
        </row>
        <row r="2510">
          <cell r="D2510" t="str">
            <v>Industry Funds Management Ltd.</v>
          </cell>
          <cell r="E2510" t="str">
            <v>Water</v>
          </cell>
          <cell r="G2510" t="str">
            <v>NA</v>
          </cell>
          <cell r="H2510" t="str">
            <v>Merchant Unregulated</v>
          </cell>
        </row>
        <row r="2511">
          <cell r="D2511" t="str">
            <v>United States Government</v>
          </cell>
          <cell r="E2511" t="str">
            <v>Water</v>
          </cell>
          <cell r="G2511">
            <v>1991779</v>
          </cell>
          <cell r="H2511" t="str">
            <v>Merchant Unregulated</v>
          </cell>
        </row>
        <row r="2512">
          <cell r="D2512" t="str">
            <v>Southern Company</v>
          </cell>
          <cell r="E2512" t="str">
            <v>Gas</v>
          </cell>
          <cell r="G2512">
            <v>6479775</v>
          </cell>
          <cell r="H2512" t="str">
            <v>Merchant Unregulated</v>
          </cell>
        </row>
        <row r="2513">
          <cell r="D2513" t="str">
            <v>Southern Company</v>
          </cell>
          <cell r="E2513" t="str">
            <v>Coal</v>
          </cell>
          <cell r="G2513">
            <v>2228165</v>
          </cell>
          <cell r="H2513" t="str">
            <v>Regulated</v>
          </cell>
        </row>
        <row r="2514">
          <cell r="D2514" t="str">
            <v>Southern Company</v>
          </cell>
          <cell r="E2514" t="str">
            <v>Coal</v>
          </cell>
          <cell r="G2514">
            <v>5906786</v>
          </cell>
          <cell r="H2514" t="str">
            <v>Regulated</v>
          </cell>
        </row>
        <row r="2515">
          <cell r="D2515" t="str">
            <v>Southern Company</v>
          </cell>
          <cell r="E2515" t="str">
            <v>Oil</v>
          </cell>
          <cell r="G2515">
            <v>42</v>
          </cell>
          <cell r="H2515" t="str">
            <v>Regulated</v>
          </cell>
        </row>
        <row r="2516">
          <cell r="D2516" t="str">
            <v>Southern Company</v>
          </cell>
          <cell r="E2516" t="str">
            <v>Oil</v>
          </cell>
          <cell r="G2516">
            <v>42</v>
          </cell>
          <cell r="H2516" t="str">
            <v>Regulated</v>
          </cell>
        </row>
        <row r="2517">
          <cell r="D2517" t="str">
            <v>Ameren Corporation</v>
          </cell>
          <cell r="E2517" t="str">
            <v>Coal</v>
          </cell>
          <cell r="G2517">
            <v>4401524</v>
          </cell>
          <cell r="H2517" t="str">
            <v>Merchant Unregulated</v>
          </cell>
        </row>
        <row r="2518">
          <cell r="D2518" t="str">
            <v>National Grid plc</v>
          </cell>
          <cell r="E2518" t="str">
            <v>Gas</v>
          </cell>
          <cell r="G2518">
            <v>883721</v>
          </cell>
          <cell r="H2518" t="str">
            <v>Merchant Unregulated</v>
          </cell>
        </row>
        <row r="2519">
          <cell r="D2519" t="str">
            <v>Brookfield Renewable Energy Partners L.P.</v>
          </cell>
          <cell r="E2519" t="str">
            <v>Water</v>
          </cell>
          <cell r="G2519" t="str">
            <v>NA</v>
          </cell>
          <cell r="H2519" t="str">
            <v>Merchant Unregulated</v>
          </cell>
        </row>
        <row r="2520">
          <cell r="D2520" t="str">
            <v>Brookfield Asset Management Inc.</v>
          </cell>
          <cell r="E2520" t="str">
            <v>Water</v>
          </cell>
          <cell r="G2520" t="str">
            <v>NA</v>
          </cell>
          <cell r="H2520" t="str">
            <v>Merchant Unregulated</v>
          </cell>
        </row>
        <row r="2521">
          <cell r="D2521" t="str">
            <v>PPL Corporation</v>
          </cell>
          <cell r="E2521" t="str">
            <v>Coal</v>
          </cell>
          <cell r="G2521">
            <v>2368623</v>
          </cell>
          <cell r="H2521" t="str">
            <v>Regulated</v>
          </cell>
        </row>
        <row r="2522">
          <cell r="D2522" t="str">
            <v>PPL Corporation</v>
          </cell>
          <cell r="E2522" t="str">
            <v>Gas</v>
          </cell>
          <cell r="G2522">
            <v>49007</v>
          </cell>
          <cell r="H2522" t="str">
            <v>Regulated</v>
          </cell>
        </row>
        <row r="2523">
          <cell r="D2523" t="str">
            <v>PPL Corporation</v>
          </cell>
          <cell r="E2523" t="str">
            <v>Gas</v>
          </cell>
          <cell r="G2523">
            <v>198380</v>
          </cell>
          <cell r="H2523" t="str">
            <v>Regulated</v>
          </cell>
        </row>
        <row r="2524">
          <cell r="D2524" t="str">
            <v>Brookfield Renewable Energy Partners L.P.</v>
          </cell>
          <cell r="E2524" t="str">
            <v>Water</v>
          </cell>
          <cell r="G2524" t="str">
            <v>NA</v>
          </cell>
          <cell r="H2524" t="str">
            <v>Merchant Unregulated</v>
          </cell>
        </row>
        <row r="2525">
          <cell r="D2525" t="str">
            <v>Brookfield Asset Management Inc.</v>
          </cell>
          <cell r="E2525" t="str">
            <v>Water</v>
          </cell>
          <cell r="G2525" t="str">
            <v>NA</v>
          </cell>
          <cell r="H2525" t="str">
            <v>Merchant Unregulated</v>
          </cell>
        </row>
        <row r="2526">
          <cell r="D2526" t="str">
            <v>Alaska Power &amp; Telephone Co.</v>
          </cell>
          <cell r="E2526" t="str">
            <v>Oil</v>
          </cell>
          <cell r="G2526" t="str">
            <v>NA</v>
          </cell>
          <cell r="H2526" t="str">
            <v>Merchant Unregulated</v>
          </cell>
        </row>
        <row r="2527">
          <cell r="D2527" t="str">
            <v>Alaska Energy &amp; Resources Company</v>
          </cell>
          <cell r="E2527" t="str">
            <v>Oil</v>
          </cell>
          <cell r="G2527" t="str">
            <v>NA</v>
          </cell>
          <cell r="H2527" t="str">
            <v>Merchant Unregulated</v>
          </cell>
        </row>
        <row r="2528">
          <cell r="D2528" t="str">
            <v>Maverick County Water Control and Improvement District No. 1</v>
          </cell>
          <cell r="E2528" t="str">
            <v>Water</v>
          </cell>
          <cell r="G2528" t="str">
            <v>NA</v>
          </cell>
          <cell r="H2528" t="str">
            <v>Merchant Unregulated</v>
          </cell>
        </row>
        <row r="2529">
          <cell r="D2529" t="str">
            <v>Berkshire Hathaway Inc.</v>
          </cell>
          <cell r="E2529" t="str">
            <v>Water</v>
          </cell>
          <cell r="G2529">
            <v>16072</v>
          </cell>
          <cell r="H2529" t="str">
            <v>Regulated</v>
          </cell>
        </row>
        <row r="2530">
          <cell r="D2530" t="str">
            <v>MidAmerican Energy Holdings Company</v>
          </cell>
          <cell r="E2530" t="str">
            <v>Water</v>
          </cell>
          <cell r="G2530">
            <v>1825</v>
          </cell>
          <cell r="H2530" t="str">
            <v>Regulated</v>
          </cell>
        </row>
        <row r="2531">
          <cell r="D2531" t="str">
            <v>Noble Group Limited</v>
          </cell>
          <cell r="E2531" t="str">
            <v>Gas</v>
          </cell>
          <cell r="G2531" t="str">
            <v>NA</v>
          </cell>
          <cell r="H2531" t="str">
            <v>Merchant Unregulated</v>
          </cell>
        </row>
        <row r="2532">
          <cell r="D2532" t="str">
            <v>Rockland Capital, LLC</v>
          </cell>
          <cell r="E2532" t="str">
            <v>Gas</v>
          </cell>
          <cell r="G2532" t="str">
            <v>NA</v>
          </cell>
          <cell r="H2532" t="str">
            <v>Merchant Unregulated</v>
          </cell>
        </row>
        <row r="2533">
          <cell r="D2533" t="str">
            <v>AES Corporation</v>
          </cell>
          <cell r="E2533" t="str">
            <v>Coal</v>
          </cell>
          <cell r="G2533">
            <v>313507</v>
          </cell>
          <cell r="H2533" t="str">
            <v>Regulated</v>
          </cell>
        </row>
        <row r="2534">
          <cell r="D2534" t="str">
            <v>AES Corporation</v>
          </cell>
          <cell r="E2534" t="str">
            <v>Oil</v>
          </cell>
          <cell r="G2534">
            <v>32</v>
          </cell>
          <cell r="H2534" t="str">
            <v>Regulated</v>
          </cell>
        </row>
        <row r="2535">
          <cell r="D2535" t="str">
            <v>Waste Management, Inc.</v>
          </cell>
          <cell r="E2535" t="str">
            <v>Biomass</v>
          </cell>
          <cell r="G2535" t="str">
            <v>NA</v>
          </cell>
          <cell r="H2535" t="str">
            <v>Merchant Unregulated</v>
          </cell>
        </row>
        <row r="2536">
          <cell r="D2536" t="str">
            <v>Corn Belt Power Cooperative</v>
          </cell>
          <cell r="E2536" t="str">
            <v>Coal</v>
          </cell>
          <cell r="G2536">
            <v>3005</v>
          </cell>
          <cell r="H2536" t="str">
            <v>Merchant Unregulated</v>
          </cell>
        </row>
        <row r="2537">
          <cell r="D2537" t="str">
            <v>Basin Electric Power Cooperative</v>
          </cell>
          <cell r="E2537" t="str">
            <v>Gas</v>
          </cell>
          <cell r="G2537">
            <v>3659</v>
          </cell>
          <cell r="H2537" t="str">
            <v>Merchant Unregulated</v>
          </cell>
        </row>
        <row r="2538">
          <cell r="D2538" t="str">
            <v>Corn Belt Power Cooperative</v>
          </cell>
          <cell r="E2538" t="str">
            <v>Gas</v>
          </cell>
          <cell r="G2538">
            <v>3659</v>
          </cell>
          <cell r="H2538" t="str">
            <v>Merchant Unregulated</v>
          </cell>
        </row>
        <row r="2539">
          <cell r="D2539" t="str">
            <v>Earlville City of</v>
          </cell>
          <cell r="E2539" t="str">
            <v>Oil</v>
          </cell>
          <cell r="G2539" t="str">
            <v>NA</v>
          </cell>
          <cell r="H2539" t="str">
            <v>Regulated</v>
          </cell>
        </row>
        <row r="2540">
          <cell r="D2540" t="str">
            <v>Wabash Valley Power Association, Inc.</v>
          </cell>
          <cell r="E2540" t="str">
            <v>Biomass</v>
          </cell>
          <cell r="G2540">
            <v>37549</v>
          </cell>
          <cell r="H2540" t="str">
            <v>Merchant Unregulated</v>
          </cell>
        </row>
        <row r="2541">
          <cell r="D2541" t="str">
            <v>Winfield City of</v>
          </cell>
          <cell r="E2541" t="str">
            <v>Gas</v>
          </cell>
          <cell r="G2541" t="str">
            <v>NA</v>
          </cell>
          <cell r="H2541" t="str">
            <v>Regulated</v>
          </cell>
        </row>
        <row r="2542">
          <cell r="D2542" t="str">
            <v>Winfield City of</v>
          </cell>
          <cell r="E2542" t="str">
            <v>Oil</v>
          </cell>
          <cell r="G2542" t="str">
            <v>NA</v>
          </cell>
          <cell r="H2542" t="str">
            <v>Regulated</v>
          </cell>
        </row>
        <row r="2543">
          <cell r="D2543" t="str">
            <v>Gaz Métro Limited Partnership</v>
          </cell>
          <cell r="E2543" t="str">
            <v>Water</v>
          </cell>
          <cell r="G2543" t="str">
            <v>NA</v>
          </cell>
          <cell r="H2543" t="str">
            <v>Regulated</v>
          </cell>
        </row>
        <row r="2544">
          <cell r="D2544" t="str">
            <v>AES Corporation</v>
          </cell>
          <cell r="E2544" t="str">
            <v>Coal</v>
          </cell>
          <cell r="G2544">
            <v>987246</v>
          </cell>
          <cell r="H2544" t="str">
            <v>Regulated</v>
          </cell>
        </row>
        <row r="2545">
          <cell r="D2545" t="str">
            <v>Duke Energy Corporation</v>
          </cell>
          <cell r="E2545" t="str">
            <v>Coal</v>
          </cell>
          <cell r="G2545">
            <v>2197415</v>
          </cell>
          <cell r="H2545" t="str">
            <v>Regulated</v>
          </cell>
        </row>
        <row r="2546">
          <cell r="D2546" t="str">
            <v>University of Cincinnati</v>
          </cell>
          <cell r="E2546" t="str">
            <v>Oil</v>
          </cell>
          <cell r="G2546" t="str">
            <v>NA</v>
          </cell>
          <cell r="H2546" t="str">
            <v>Merchant Unregulated</v>
          </cell>
        </row>
        <row r="2547">
          <cell r="D2547" t="str">
            <v>University of Cincinnati</v>
          </cell>
          <cell r="E2547" t="str">
            <v>Coal</v>
          </cell>
          <cell r="G2547" t="str">
            <v>NA</v>
          </cell>
          <cell r="H2547" t="str">
            <v>Merchant Unregulated</v>
          </cell>
        </row>
        <row r="2548">
          <cell r="D2548" t="str">
            <v>DTE Energy Company</v>
          </cell>
          <cell r="E2548" t="str">
            <v>Gas</v>
          </cell>
          <cell r="G2548">
            <v>125151</v>
          </cell>
          <cell r="H2548" t="str">
            <v>Merchant Unregulated</v>
          </cell>
        </row>
        <row r="2549">
          <cell r="D2549" t="str">
            <v>Renewable World Energies, LLC</v>
          </cell>
          <cell r="E2549" t="str">
            <v>Water</v>
          </cell>
          <cell r="G2549" t="str">
            <v>NA</v>
          </cell>
          <cell r="H2549" t="str">
            <v>Merchant Unregulated</v>
          </cell>
        </row>
        <row r="2550">
          <cell r="D2550" t="str">
            <v>National Grid plc</v>
          </cell>
          <cell r="E2550" t="str">
            <v>Oil</v>
          </cell>
          <cell r="G2550" t="str">
            <v>NA</v>
          </cell>
          <cell r="H2550" t="str">
            <v>Merchant Unregulated</v>
          </cell>
        </row>
        <row r="2551">
          <cell r="D2551" t="str">
            <v>National Grid plc</v>
          </cell>
          <cell r="E2551" t="str">
            <v>Oil</v>
          </cell>
          <cell r="G2551" t="str">
            <v>NA</v>
          </cell>
          <cell r="H2551" t="str">
            <v>Merchant Unregulated</v>
          </cell>
        </row>
        <row r="2552">
          <cell r="D2552" t="str">
            <v>Imperial Irrigation District</v>
          </cell>
          <cell r="E2552" t="str">
            <v>Water</v>
          </cell>
          <cell r="G2552" t="str">
            <v>NA</v>
          </cell>
          <cell r="H2552" t="str">
            <v>Merchant Unregulated</v>
          </cell>
        </row>
        <row r="2553">
          <cell r="D2553" t="str">
            <v>Waverly Municipal Elec Utility</v>
          </cell>
          <cell r="E2553" t="str">
            <v>Water</v>
          </cell>
          <cell r="G2553" t="str">
            <v>NA</v>
          </cell>
          <cell r="H2553" t="str">
            <v>Regulated</v>
          </cell>
        </row>
        <row r="2554">
          <cell r="D2554" t="str">
            <v>SunEdison, Inc.</v>
          </cell>
          <cell r="E2554" t="str">
            <v>Solar</v>
          </cell>
          <cell r="G2554" t="str">
            <v>NA</v>
          </cell>
          <cell r="H2554" t="str">
            <v>Merchant Unregulated</v>
          </cell>
        </row>
        <row r="2555">
          <cell r="D2555" t="str">
            <v>MMA Solar Fund III GP, Inc.</v>
          </cell>
          <cell r="E2555" t="str">
            <v>Solar</v>
          </cell>
          <cell r="G2555" t="str">
            <v>NA</v>
          </cell>
          <cell r="H2555" t="str">
            <v>Merchant Unregulated</v>
          </cell>
        </row>
        <row r="2556">
          <cell r="D2556" t="str">
            <v>Cate Street Capital</v>
          </cell>
          <cell r="E2556" t="str">
            <v>Biomass</v>
          </cell>
          <cell r="G2556" t="str">
            <v>NA</v>
          </cell>
          <cell r="H2556" t="str">
            <v>Merchant Unregulated</v>
          </cell>
        </row>
        <row r="2557">
          <cell r="D2557" t="str">
            <v>Brookfield Renewable Energy Partners L.P.</v>
          </cell>
          <cell r="E2557" t="str">
            <v>Water</v>
          </cell>
          <cell r="G2557" t="str">
            <v>NA</v>
          </cell>
          <cell r="H2557" t="str">
            <v>Merchant Unregulated</v>
          </cell>
        </row>
        <row r="2558">
          <cell r="D2558" t="str">
            <v>Brookfield Asset Management Inc.</v>
          </cell>
          <cell r="E2558" t="str">
            <v>Water</v>
          </cell>
          <cell r="G2558" t="str">
            <v>NA</v>
          </cell>
          <cell r="H2558" t="str">
            <v>Merchant Unregulated</v>
          </cell>
        </row>
        <row r="2559">
          <cell r="D2559" t="str">
            <v>Calleguas Mun. Water District</v>
          </cell>
          <cell r="E2559" t="str">
            <v>Water</v>
          </cell>
          <cell r="G2559" t="str">
            <v>NA</v>
          </cell>
          <cell r="H2559" t="str">
            <v>Regulated</v>
          </cell>
        </row>
        <row r="2560">
          <cell r="D2560" t="str">
            <v>Consolidated Edison, Inc.</v>
          </cell>
          <cell r="E2560" t="str">
            <v>Oil</v>
          </cell>
          <cell r="G2560">
            <v>742854</v>
          </cell>
          <cell r="H2560" t="str">
            <v>Regulated</v>
          </cell>
        </row>
        <row r="2561">
          <cell r="D2561" t="str">
            <v>Consolidated Edison, Inc.</v>
          </cell>
          <cell r="E2561" t="str">
            <v>Gas</v>
          </cell>
          <cell r="G2561">
            <v>2331584</v>
          </cell>
          <cell r="H2561" t="str">
            <v>Regulated</v>
          </cell>
        </row>
        <row r="2562">
          <cell r="D2562" t="str">
            <v>Berkshire Hathaway Inc.</v>
          </cell>
          <cell r="E2562" t="str">
            <v>Water</v>
          </cell>
          <cell r="G2562">
            <v>0</v>
          </cell>
          <cell r="H2562" t="str">
            <v>Regulated</v>
          </cell>
        </row>
        <row r="2563">
          <cell r="D2563" t="str">
            <v>MidAmerican Energy Holdings Company</v>
          </cell>
          <cell r="E2563" t="str">
            <v>Water</v>
          </cell>
          <cell r="G2563">
            <v>0</v>
          </cell>
          <cell r="H2563" t="str">
            <v>Regulated</v>
          </cell>
        </row>
        <row r="2564">
          <cell r="D2564" t="str">
            <v>Ziegler Power Systems</v>
          </cell>
          <cell r="E2564" t="str">
            <v>Oil</v>
          </cell>
          <cell r="G2564" t="str">
            <v>NA</v>
          </cell>
          <cell r="H2564" t="str">
            <v>Merchant Unregulated</v>
          </cell>
        </row>
        <row r="2565">
          <cell r="D2565" t="str">
            <v>Chevron Corporation</v>
          </cell>
          <cell r="E2565" t="str">
            <v>Gas</v>
          </cell>
          <cell r="G2565" t="str">
            <v>NA</v>
          </cell>
          <cell r="H2565" t="str">
            <v>Merchant Unregulated</v>
          </cell>
        </row>
        <row r="2566">
          <cell r="D2566" t="str">
            <v>East Wayne Solar, LLC</v>
          </cell>
          <cell r="E2566" t="str">
            <v>Solar</v>
          </cell>
          <cell r="G2566" t="str">
            <v>NA</v>
          </cell>
          <cell r="H2566" t="str">
            <v>Merchant Unregulated</v>
          </cell>
        </row>
        <row r="2567">
          <cell r="D2567" t="str">
            <v>Eurus Energy Holdings Corporation</v>
          </cell>
          <cell r="E2567" t="str">
            <v>Wind</v>
          </cell>
          <cell r="G2567" t="str">
            <v>NA</v>
          </cell>
          <cell r="H2567" t="str">
            <v>Merchant Unregulated</v>
          </cell>
        </row>
        <row r="2568">
          <cell r="D2568" t="str">
            <v>Syncarpha Capital</v>
          </cell>
          <cell r="E2568" t="str">
            <v>Solar</v>
          </cell>
          <cell r="G2568" t="str">
            <v>NA</v>
          </cell>
          <cell r="H2568" t="str">
            <v>Merchant Unregulated</v>
          </cell>
        </row>
        <row r="2569">
          <cell r="D2569" t="str">
            <v>Maryland Dept of Public Safety &amp; Correct</v>
          </cell>
          <cell r="E2569" t="str">
            <v>Biomass</v>
          </cell>
          <cell r="G2569" t="str">
            <v>NA</v>
          </cell>
          <cell r="H2569" t="str">
            <v>Merchant Unregulated</v>
          </cell>
        </row>
        <row r="2570">
          <cell r="D2570" t="str">
            <v>Maryland Dept of Public Safety &amp; Correct</v>
          </cell>
          <cell r="E2570" t="str">
            <v>Oil</v>
          </cell>
          <cell r="G2570" t="str">
            <v>NA</v>
          </cell>
          <cell r="H2570" t="str">
            <v>Merchant Unregulated</v>
          </cell>
        </row>
        <row r="2571">
          <cell r="D2571" t="str">
            <v>Iberdrola, S.A.</v>
          </cell>
          <cell r="E2571" t="str">
            <v>Wind</v>
          </cell>
          <cell r="G2571" t="str">
            <v>NA</v>
          </cell>
          <cell r="H2571" t="str">
            <v>Merchant Unregulated</v>
          </cell>
        </row>
        <row r="2572">
          <cell r="D2572" t="str">
            <v>Commonwealth Landfill Gas</v>
          </cell>
          <cell r="E2572" t="str">
            <v>Biomass</v>
          </cell>
          <cell r="G2572" t="str">
            <v>NA</v>
          </cell>
          <cell r="H2572" t="str">
            <v>Merchant Unregulated</v>
          </cell>
        </row>
        <row r="2573">
          <cell r="D2573" t="str">
            <v>Pepco Holdings, Inc.</v>
          </cell>
          <cell r="E2573" t="str">
            <v>Biomass</v>
          </cell>
          <cell r="G2573" t="str">
            <v>NA</v>
          </cell>
          <cell r="H2573" t="str">
            <v>Merchant Unregulated</v>
          </cell>
        </row>
        <row r="2574">
          <cell r="D2574" t="str">
            <v>Eastern Maine Electric Co-op</v>
          </cell>
          <cell r="E2574" t="str">
            <v>Oil</v>
          </cell>
          <cell r="G2574" t="str">
            <v>NA</v>
          </cell>
          <cell r="H2574" t="str">
            <v>Merchant Unregulated</v>
          </cell>
        </row>
        <row r="2575">
          <cell r="D2575" t="str">
            <v>Lincoln Paper and Tissue, LLC</v>
          </cell>
          <cell r="E2575" t="str">
            <v>Biomass</v>
          </cell>
          <cell r="G2575" t="str">
            <v>NA</v>
          </cell>
          <cell r="H2575" t="str">
            <v>Merchant Unregulated</v>
          </cell>
        </row>
        <row r="2576">
          <cell r="D2576" t="str">
            <v>FirstEnergy Corp.</v>
          </cell>
          <cell r="E2576" t="str">
            <v>Coal</v>
          </cell>
          <cell r="G2576" t="str">
            <v>NA</v>
          </cell>
          <cell r="H2576" t="str">
            <v>Merchant Unregulated</v>
          </cell>
        </row>
        <row r="2577">
          <cell r="D2577" t="str">
            <v>FirstEnergy Corp.</v>
          </cell>
          <cell r="E2577" t="str">
            <v>Coal</v>
          </cell>
          <cell r="G2577" t="str">
            <v>NA</v>
          </cell>
          <cell r="H2577" t="str">
            <v>Merchant Unregulated</v>
          </cell>
        </row>
        <row r="2578">
          <cell r="D2578" t="str">
            <v>FirstEnergy Corp.</v>
          </cell>
          <cell r="E2578" t="str">
            <v>Oil</v>
          </cell>
          <cell r="G2578">
            <v>-20</v>
          </cell>
          <cell r="H2578" t="str">
            <v>Merchant Unregulated</v>
          </cell>
        </row>
        <row r="2579">
          <cell r="D2579" t="str">
            <v>FirstEnergy Corp.</v>
          </cell>
          <cell r="E2579" t="str">
            <v>Biomass</v>
          </cell>
          <cell r="G2579" t="str">
            <v>NA</v>
          </cell>
          <cell r="H2579" t="str">
            <v>Merchant Unregulated</v>
          </cell>
        </row>
        <row r="2580">
          <cell r="D2580" t="str">
            <v>Eastman Chemical Company</v>
          </cell>
          <cell r="E2580" t="str">
            <v>Gas</v>
          </cell>
          <cell r="G2580">
            <v>2044879</v>
          </cell>
          <cell r="H2580" t="str">
            <v>Merchant Unregulated</v>
          </cell>
        </row>
        <row r="2581">
          <cell r="D2581" t="str">
            <v>Northeast Utilities</v>
          </cell>
          <cell r="E2581" t="str">
            <v>Water</v>
          </cell>
          <cell r="G2581">
            <v>22749</v>
          </cell>
          <cell r="H2581" t="str">
            <v>Regulated</v>
          </cell>
        </row>
        <row r="2582">
          <cell r="D2582" t="str">
            <v>Eastman Gelatine Corp</v>
          </cell>
          <cell r="E2582" t="str">
            <v>Gas</v>
          </cell>
          <cell r="G2582" t="str">
            <v>NA</v>
          </cell>
          <cell r="H2582" t="str">
            <v>Merchant Unregulated</v>
          </cell>
        </row>
        <row r="2583">
          <cell r="D2583" t="str">
            <v>Easton Utilities Commission</v>
          </cell>
          <cell r="E2583" t="str">
            <v>Oil</v>
          </cell>
          <cell r="G2583" t="str">
            <v>NA</v>
          </cell>
          <cell r="H2583" t="str">
            <v>Regulated</v>
          </cell>
        </row>
        <row r="2584">
          <cell r="D2584" t="str">
            <v>Easton Utilities Commission</v>
          </cell>
          <cell r="E2584" t="str">
            <v>Oil</v>
          </cell>
          <cell r="G2584" t="str">
            <v>NA</v>
          </cell>
          <cell r="H2584" t="str">
            <v>Regulated</v>
          </cell>
        </row>
        <row r="2585">
          <cell r="D2585" t="str">
            <v>Easton Utilities Commission</v>
          </cell>
          <cell r="E2585" t="str">
            <v>Oil</v>
          </cell>
          <cell r="G2585" t="str">
            <v>NA</v>
          </cell>
          <cell r="H2585" t="str">
            <v>Regulated</v>
          </cell>
        </row>
        <row r="2586">
          <cell r="D2586" t="str">
            <v>International Paper Company</v>
          </cell>
          <cell r="E2586" t="str">
            <v>Biomass</v>
          </cell>
          <cell r="G2586">
            <v>576621</v>
          </cell>
          <cell r="H2586" t="str">
            <v>Merchant Unregulated</v>
          </cell>
        </row>
        <row r="2587">
          <cell r="D2587" t="str">
            <v>Emera Incorporated</v>
          </cell>
          <cell r="E2587" t="str">
            <v>Oil</v>
          </cell>
          <cell r="G2587">
            <v>0</v>
          </cell>
          <cell r="H2587" t="str">
            <v>Regulated</v>
          </cell>
        </row>
        <row r="2588">
          <cell r="D2588" t="str">
            <v>Edison International</v>
          </cell>
          <cell r="E2588" t="str">
            <v>Wind</v>
          </cell>
          <cell r="G2588" t="str">
            <v>NA</v>
          </cell>
          <cell r="H2588" t="str">
            <v>Merchant Unregulated</v>
          </cell>
        </row>
        <row r="2589">
          <cell r="D2589" t="str">
            <v>High Point Town of</v>
          </cell>
          <cell r="E2589" t="str">
            <v>Oil</v>
          </cell>
          <cell r="G2589" t="str">
            <v>NA</v>
          </cell>
          <cell r="H2589" t="str">
            <v>Merchant Unregulated</v>
          </cell>
        </row>
        <row r="2590">
          <cell r="D2590" t="str">
            <v>Xcel Energy Inc.</v>
          </cell>
          <cell r="E2590" t="str">
            <v>Water</v>
          </cell>
          <cell r="G2590">
            <v>30413</v>
          </cell>
          <cell r="H2590" t="str">
            <v>Regulated</v>
          </cell>
        </row>
        <row r="2591">
          <cell r="D2591" t="str">
            <v>NextEra Energy, Inc.</v>
          </cell>
          <cell r="E2591" t="str">
            <v>Coal</v>
          </cell>
          <cell r="G2591" t="str">
            <v>NA</v>
          </cell>
          <cell r="H2591" t="str">
            <v>Merchant Unregulated</v>
          </cell>
        </row>
        <row r="2592">
          <cell r="D2592" t="str">
            <v>Babcock &amp; Wilcox Company</v>
          </cell>
          <cell r="E2592" t="str">
            <v>Coal</v>
          </cell>
          <cell r="G2592" t="str">
            <v>NA</v>
          </cell>
          <cell r="H2592" t="str">
            <v>Merchant Unregulated</v>
          </cell>
        </row>
        <row r="2593">
          <cell r="D2593" t="str">
            <v>Citizens Energy Corporation</v>
          </cell>
          <cell r="E2593" t="str">
            <v>Solar</v>
          </cell>
          <cell r="G2593" t="str">
            <v>NA</v>
          </cell>
          <cell r="H2593" t="str">
            <v>Merchant Unregulated</v>
          </cell>
        </row>
        <row r="2594">
          <cell r="D2594" t="str">
            <v>E.ON SE</v>
          </cell>
          <cell r="E2594" t="str">
            <v>Wind</v>
          </cell>
          <cell r="G2594">
            <v>400840</v>
          </cell>
          <cell r="H2594" t="str">
            <v>Merchant Unregulated</v>
          </cell>
        </row>
        <row r="2595">
          <cell r="D2595" t="str">
            <v>Bountiful City City of</v>
          </cell>
          <cell r="E2595" t="str">
            <v>Water</v>
          </cell>
          <cell r="G2595" t="str">
            <v>NA</v>
          </cell>
          <cell r="H2595" t="str">
            <v>Regulated</v>
          </cell>
        </row>
        <row r="2596">
          <cell r="D2596" t="str">
            <v>Lansing Board of Water &amp; Light</v>
          </cell>
          <cell r="E2596" t="str">
            <v>Coal</v>
          </cell>
          <cell r="G2596">
            <v>906958</v>
          </cell>
          <cell r="H2596" t="str">
            <v>Regulated</v>
          </cell>
        </row>
        <row r="2597">
          <cell r="D2597" t="str">
            <v>Bio-Gas Technologies, LTD.</v>
          </cell>
          <cell r="E2597" t="str">
            <v>Biomass</v>
          </cell>
          <cell r="G2597" t="str">
            <v>NA</v>
          </cell>
          <cell r="H2597" t="str">
            <v>Merchant Unregulated</v>
          </cell>
        </row>
        <row r="2598">
          <cell r="D2598" t="str">
            <v>MidAmerican Energy Holdings Company</v>
          </cell>
          <cell r="E2598" t="str">
            <v>Wind</v>
          </cell>
          <cell r="G2598" t="str">
            <v>NA</v>
          </cell>
          <cell r="H2598" t="str">
            <v>Regulated</v>
          </cell>
        </row>
        <row r="2599">
          <cell r="D2599" t="str">
            <v>Berkshire Hathaway Inc.</v>
          </cell>
          <cell r="E2599" t="str">
            <v>Wind</v>
          </cell>
          <cell r="G2599" t="str">
            <v>NA</v>
          </cell>
          <cell r="H2599" t="str">
            <v>Regulated</v>
          </cell>
        </row>
        <row r="2600">
          <cell r="D2600" t="str">
            <v>JPMorgan Chase &amp; Co.</v>
          </cell>
          <cell r="E2600" t="str">
            <v>Wind</v>
          </cell>
          <cell r="G2600" t="str">
            <v>NA</v>
          </cell>
          <cell r="H2600" t="str">
            <v>Regulated</v>
          </cell>
        </row>
        <row r="2601">
          <cell r="D2601" t="str">
            <v>Morse Group</v>
          </cell>
          <cell r="E2601" t="str">
            <v>Biomass</v>
          </cell>
          <cell r="G2601" t="str">
            <v>NA</v>
          </cell>
          <cell r="H2601" t="str">
            <v>Merchant Unregulated</v>
          </cell>
        </row>
        <row r="2602">
          <cell r="D2602" t="str">
            <v>Acciona, S.A.</v>
          </cell>
          <cell r="E2602" t="str">
            <v>Wind</v>
          </cell>
          <cell r="G2602">
            <v>245567</v>
          </cell>
          <cell r="H2602" t="str">
            <v>Merchant Unregulated</v>
          </cell>
        </row>
        <row r="2603">
          <cell r="D2603" t="str">
            <v>University of New Hampshire</v>
          </cell>
          <cell r="E2603" t="str">
            <v>Biomass</v>
          </cell>
          <cell r="G2603" t="str">
            <v>NA</v>
          </cell>
          <cell r="H2603" t="str">
            <v>Merchant Unregulated</v>
          </cell>
        </row>
        <row r="2604">
          <cell r="D2604" t="str">
            <v>Exelon Corporation</v>
          </cell>
          <cell r="E2604" t="str">
            <v>Oil</v>
          </cell>
          <cell r="G2604">
            <v>42539</v>
          </cell>
          <cell r="H2604" t="str">
            <v>Merchant Unregulated</v>
          </cell>
        </row>
        <row r="2605">
          <cell r="D2605" t="str">
            <v>Exelon Corporation</v>
          </cell>
          <cell r="E2605" t="str">
            <v>Oil</v>
          </cell>
          <cell r="G2605">
            <v>846</v>
          </cell>
          <cell r="H2605" t="str">
            <v>Merchant Unregulated</v>
          </cell>
        </row>
        <row r="2606">
          <cell r="D2606" t="str">
            <v>Edenton Town of</v>
          </cell>
          <cell r="E2606" t="str">
            <v>Oil</v>
          </cell>
          <cell r="G2606" t="str">
            <v>NA</v>
          </cell>
          <cell r="H2606" t="str">
            <v>Regulated</v>
          </cell>
        </row>
        <row r="2607">
          <cell r="D2607" t="str">
            <v>Boyce Hydro Power LLC</v>
          </cell>
          <cell r="E2607" t="str">
            <v>Water</v>
          </cell>
          <cell r="G2607">
            <v>14512</v>
          </cell>
          <cell r="H2607" t="str">
            <v>Merchant Unregulated</v>
          </cell>
        </row>
        <row r="2608">
          <cell r="D2608" t="str">
            <v>EDF Group</v>
          </cell>
          <cell r="E2608" t="str">
            <v>Wind</v>
          </cell>
          <cell r="G2608" t="str">
            <v>NA</v>
          </cell>
          <cell r="H2608" t="str">
            <v>Merchant Unregulated</v>
          </cell>
        </row>
        <row r="2609">
          <cell r="D2609" t="str">
            <v>EDF Group</v>
          </cell>
          <cell r="E2609" t="str">
            <v>Wind</v>
          </cell>
          <cell r="G2609" t="str">
            <v>NA</v>
          </cell>
          <cell r="H2609" t="str">
            <v>Merchant Unregulated</v>
          </cell>
        </row>
        <row r="2610">
          <cell r="D2610" t="str">
            <v>EDF Group</v>
          </cell>
          <cell r="E2610" t="str">
            <v>Wind</v>
          </cell>
          <cell r="G2610">
            <v>44345</v>
          </cell>
          <cell r="H2610" t="str">
            <v>Merchant Unregulated</v>
          </cell>
        </row>
        <row r="2611">
          <cell r="D2611" t="str">
            <v>Calpine Corporation</v>
          </cell>
          <cell r="E2611" t="str">
            <v>Gas</v>
          </cell>
          <cell r="G2611">
            <v>43542</v>
          </cell>
          <cell r="H2611" t="str">
            <v>Merchant Unregulated</v>
          </cell>
        </row>
        <row r="2612">
          <cell r="D2612" t="str">
            <v>Calpine Corporation</v>
          </cell>
          <cell r="E2612" t="str">
            <v>Gas</v>
          </cell>
          <cell r="G2612">
            <v>1031986</v>
          </cell>
          <cell r="H2612" t="str">
            <v>Merchant Unregulated</v>
          </cell>
        </row>
        <row r="2613">
          <cell r="D2613" t="str">
            <v>Calpine Corporation</v>
          </cell>
          <cell r="E2613" t="str">
            <v>Gas</v>
          </cell>
          <cell r="G2613">
            <v>0</v>
          </cell>
          <cell r="H2613" t="str">
            <v>Merchant Unregulated</v>
          </cell>
        </row>
        <row r="2614">
          <cell r="D2614" t="str">
            <v>Calpine Corporation</v>
          </cell>
          <cell r="E2614" t="str">
            <v>Gas</v>
          </cell>
          <cell r="G2614">
            <v>31</v>
          </cell>
          <cell r="H2614" t="str">
            <v>Merchant Unregulated</v>
          </cell>
        </row>
        <row r="2615">
          <cell r="D2615" t="str">
            <v>EIF Management, LLC</v>
          </cell>
          <cell r="E2615" t="str">
            <v>Coal</v>
          </cell>
          <cell r="G2615" t="str">
            <v>NA</v>
          </cell>
          <cell r="H2615" t="str">
            <v>Merchant Unregulated</v>
          </cell>
        </row>
        <row r="2616">
          <cell r="D2616" t="str">
            <v>EIF Management, LLC</v>
          </cell>
          <cell r="E2616" t="str">
            <v>Coal</v>
          </cell>
          <cell r="G2616" t="str">
            <v>NA</v>
          </cell>
          <cell r="H2616" t="str">
            <v>Merchant Unregulated</v>
          </cell>
        </row>
        <row r="2617">
          <cell r="D2617" t="str">
            <v>American Municipal Power, Inc.</v>
          </cell>
          <cell r="E2617" t="str">
            <v>Oil</v>
          </cell>
          <cell r="G2617" t="str">
            <v>NA</v>
          </cell>
          <cell r="H2617" t="str">
            <v>Merchant Unregulated</v>
          </cell>
        </row>
        <row r="2618">
          <cell r="D2618" t="str">
            <v>Alliant Energy Corporation</v>
          </cell>
          <cell r="E2618" t="str">
            <v>Coal</v>
          </cell>
          <cell r="G2618">
            <v>3150555</v>
          </cell>
          <cell r="H2618" t="str">
            <v>Regulated</v>
          </cell>
        </row>
        <row r="2619">
          <cell r="D2619" t="str">
            <v>Integrys Energy Group, Inc.</v>
          </cell>
          <cell r="E2619" t="str">
            <v>Coal</v>
          </cell>
          <cell r="G2619">
            <v>447611</v>
          </cell>
          <cell r="H2619" t="str">
            <v>Regulated</v>
          </cell>
        </row>
        <row r="2620">
          <cell r="D2620" t="str">
            <v>Electric Power Development Co. Ltd.</v>
          </cell>
          <cell r="E2620" t="str">
            <v>Gas</v>
          </cell>
          <cell r="G2620" t="str">
            <v>NA</v>
          </cell>
          <cell r="H2620" t="str">
            <v>Merchant Unregulated</v>
          </cell>
        </row>
        <row r="2621">
          <cell r="D2621" t="str">
            <v>Manulife Financial Corporation</v>
          </cell>
          <cell r="E2621" t="str">
            <v>Gas</v>
          </cell>
          <cell r="G2621" t="str">
            <v>NA</v>
          </cell>
          <cell r="H2621" t="str">
            <v>Merchant Unregulated</v>
          </cell>
        </row>
        <row r="2622">
          <cell r="D2622" t="str">
            <v>Public Service Enterprise Group Incorporated</v>
          </cell>
          <cell r="E2622" t="str">
            <v>Gas</v>
          </cell>
          <cell r="G2622">
            <v>34009</v>
          </cell>
          <cell r="H2622" t="str">
            <v>Merchant Unregulated</v>
          </cell>
        </row>
        <row r="2623">
          <cell r="D2623" t="str">
            <v>Cloverland Electric Cooperative</v>
          </cell>
          <cell r="E2623" t="str">
            <v>Water</v>
          </cell>
          <cell r="G2623" t="str">
            <v>NA</v>
          </cell>
          <cell r="H2623" t="str">
            <v>Regulated</v>
          </cell>
        </row>
        <row r="2624">
          <cell r="D2624" t="str">
            <v>BP plc</v>
          </cell>
          <cell r="E2624" t="str">
            <v>Wind</v>
          </cell>
          <cell r="G2624" t="str">
            <v>NA</v>
          </cell>
          <cell r="H2624" t="str">
            <v>Merchant Unregulated</v>
          </cell>
        </row>
        <row r="2625">
          <cell r="D2625" t="str">
            <v>California Department of Water Resources</v>
          </cell>
          <cell r="E2625" t="str">
            <v>Water</v>
          </cell>
          <cell r="G2625">
            <v>1434598</v>
          </cell>
          <cell r="H2625" t="str">
            <v>Merchant Unregulated</v>
          </cell>
        </row>
        <row r="2626">
          <cell r="D2626" t="str">
            <v>California Department of Water Resources</v>
          </cell>
          <cell r="E2626" t="str">
            <v>Water</v>
          </cell>
          <cell r="G2626" t="str">
            <v>NA</v>
          </cell>
          <cell r="H2626" t="str">
            <v>Merchant Unregulated</v>
          </cell>
        </row>
        <row r="2627">
          <cell r="D2627" t="str">
            <v>Southern Company</v>
          </cell>
          <cell r="E2627" t="str">
            <v>Gas</v>
          </cell>
          <cell r="G2627">
            <v>389843</v>
          </cell>
          <cell r="H2627" t="str">
            <v>Merchant Unregulated</v>
          </cell>
        </row>
        <row r="2628">
          <cell r="D2628" t="str">
            <v>Duke Energy Corporation</v>
          </cell>
          <cell r="E2628" t="str">
            <v>Coal</v>
          </cell>
          <cell r="G2628" t="str">
            <v>NA</v>
          </cell>
          <cell r="H2628" t="str">
            <v>Regulated</v>
          </cell>
        </row>
        <row r="2629">
          <cell r="D2629" t="str">
            <v>Oglethorpe Power Corporation</v>
          </cell>
          <cell r="E2629" t="str">
            <v>Nuclear</v>
          </cell>
          <cell r="G2629">
            <v>4315032</v>
          </cell>
          <cell r="H2629" t="str">
            <v>Regulated</v>
          </cell>
        </row>
        <row r="2630">
          <cell r="D2630" t="str">
            <v>Municipal Electric Authority of Georgia</v>
          </cell>
          <cell r="E2630" t="str">
            <v>Nuclear</v>
          </cell>
          <cell r="G2630">
            <v>2545868</v>
          </cell>
          <cell r="H2630" t="str">
            <v>Regulated</v>
          </cell>
        </row>
        <row r="2631">
          <cell r="D2631" t="str">
            <v>Southern Company</v>
          </cell>
          <cell r="E2631" t="str">
            <v>Nuclear</v>
          </cell>
          <cell r="G2631">
            <v>7206101</v>
          </cell>
          <cell r="H2631" t="str">
            <v>Regulated</v>
          </cell>
        </row>
        <row r="2632">
          <cell r="D2632" t="str">
            <v>Dalton Utilities</v>
          </cell>
          <cell r="E2632" t="str">
            <v>Nuclear</v>
          </cell>
          <cell r="G2632">
            <v>316436</v>
          </cell>
          <cell r="H2632" t="str">
            <v>Regulated</v>
          </cell>
        </row>
        <row r="2633">
          <cell r="D2633" t="str">
            <v>Alaska Village Electric Cooperative, Inc.</v>
          </cell>
          <cell r="E2633" t="str">
            <v>Oil</v>
          </cell>
          <cell r="G2633" t="str">
            <v>NA</v>
          </cell>
          <cell r="H2633" t="str">
            <v>Merchant Unregulated</v>
          </cell>
        </row>
        <row r="2634">
          <cell r="D2634" t="str">
            <v>Denham Capital Management LP</v>
          </cell>
          <cell r="E2634" t="str">
            <v>Biomass</v>
          </cell>
          <cell r="G2634" t="str">
            <v>NA</v>
          </cell>
          <cell r="H2634" t="str">
            <v>Merchant Unregulated</v>
          </cell>
        </row>
        <row r="2635">
          <cell r="D2635" t="str">
            <v>Recycled Energy Development, LLC</v>
          </cell>
          <cell r="E2635" t="str">
            <v>Biomass</v>
          </cell>
          <cell r="G2635" t="str">
            <v>NA</v>
          </cell>
          <cell r="H2635" t="str">
            <v>Merchant Unregulated</v>
          </cell>
        </row>
        <row r="2636">
          <cell r="D2636" t="str">
            <v>Brookfield Renewable Energy Partners L.P.</v>
          </cell>
          <cell r="E2636" t="str">
            <v>Water</v>
          </cell>
          <cell r="G2636" t="str">
            <v>NA</v>
          </cell>
          <cell r="H2636" t="str">
            <v>Merchant Unregulated</v>
          </cell>
        </row>
        <row r="2637">
          <cell r="D2637" t="str">
            <v>Brookfield Asset Management Inc.</v>
          </cell>
          <cell r="E2637" t="str">
            <v>Water</v>
          </cell>
          <cell r="G2637" t="str">
            <v>NA</v>
          </cell>
          <cell r="H2637" t="str">
            <v>Merchant Unregulated</v>
          </cell>
        </row>
        <row r="2638">
          <cell r="D2638" t="str">
            <v>ArcLight Capital Partners LLC</v>
          </cell>
          <cell r="E2638" t="str">
            <v>Gas</v>
          </cell>
          <cell r="G2638">
            <v>1202041</v>
          </cell>
          <cell r="H2638" t="str">
            <v>Merchant Unregulated</v>
          </cell>
        </row>
        <row r="2639">
          <cell r="D2639" t="str">
            <v>General Electric Company</v>
          </cell>
          <cell r="E2639" t="str">
            <v>Gas</v>
          </cell>
          <cell r="G2639">
            <v>598621</v>
          </cell>
          <cell r="H2639" t="str">
            <v>Merchant Unregulated</v>
          </cell>
        </row>
        <row r="2640">
          <cell r="D2640" t="str">
            <v>GIC Private Limited</v>
          </cell>
          <cell r="E2640" t="str">
            <v>Gas</v>
          </cell>
          <cell r="G2640">
            <v>598621</v>
          </cell>
          <cell r="H2640" t="str">
            <v>Merchant Unregulated</v>
          </cell>
        </row>
        <row r="2641">
          <cell r="D2641" t="str">
            <v>Brookfield Renewable Energy Partners L.P.</v>
          </cell>
          <cell r="E2641" t="str">
            <v>Water</v>
          </cell>
          <cell r="G2641" t="str">
            <v>NA</v>
          </cell>
          <cell r="H2641" t="str">
            <v>Merchant Unregulated</v>
          </cell>
        </row>
        <row r="2642">
          <cell r="D2642" t="str">
            <v>Brookfield Asset Management Inc.</v>
          </cell>
          <cell r="E2642" t="str">
            <v>Water</v>
          </cell>
          <cell r="G2642" t="str">
            <v>NA</v>
          </cell>
          <cell r="H2642" t="str">
            <v>Merchant Unregulated</v>
          </cell>
        </row>
        <row r="2643">
          <cell r="D2643" t="str">
            <v>Kinder Morgan Energy Partners, L.P.</v>
          </cell>
          <cell r="E2643" t="str">
            <v>Gas</v>
          </cell>
          <cell r="G2643" t="str">
            <v>NA</v>
          </cell>
          <cell r="H2643" t="str">
            <v>Merchant Unregulated</v>
          </cell>
        </row>
        <row r="2644">
          <cell r="D2644" t="str">
            <v>Kinder Morgan Inc.</v>
          </cell>
          <cell r="E2644" t="str">
            <v>Gas</v>
          </cell>
          <cell r="G2644" t="str">
            <v>NA</v>
          </cell>
          <cell r="H2644" t="str">
            <v>Merchant Unregulated</v>
          </cell>
        </row>
        <row r="2645">
          <cell r="D2645" t="str">
            <v>Egegik Light &amp; Power Co.</v>
          </cell>
          <cell r="E2645" t="str">
            <v>Oil</v>
          </cell>
          <cell r="G2645" t="str">
            <v>NA</v>
          </cell>
          <cell r="H2645" t="str">
            <v>Merchant Unregulated</v>
          </cell>
        </row>
        <row r="2646">
          <cell r="D2646" t="str">
            <v>Enel S.p.A.</v>
          </cell>
          <cell r="E2646" t="str">
            <v>Water</v>
          </cell>
          <cell r="G2646" t="str">
            <v>NA</v>
          </cell>
          <cell r="H2646" t="str">
            <v>Merchant Unregulated</v>
          </cell>
        </row>
        <row r="2647">
          <cell r="D2647" t="str">
            <v>United States Government</v>
          </cell>
          <cell r="E2647" t="str">
            <v>Coal</v>
          </cell>
          <cell r="G2647">
            <v>72445</v>
          </cell>
          <cell r="H2647" t="str">
            <v>Merchant Unregulated</v>
          </cell>
        </row>
        <row r="2648">
          <cell r="D2648" t="str">
            <v>United States Government</v>
          </cell>
          <cell r="E2648" t="str">
            <v>Oil</v>
          </cell>
          <cell r="G2648">
            <v>174</v>
          </cell>
          <cell r="H2648" t="str">
            <v>Merchant Unregulated</v>
          </cell>
        </row>
        <row r="2649">
          <cell r="D2649" t="str">
            <v>Anchorage Municipal Light &amp; Power</v>
          </cell>
          <cell r="E2649" t="str">
            <v>Water</v>
          </cell>
          <cell r="G2649">
            <v>37907</v>
          </cell>
          <cell r="H2649" t="str">
            <v>Regulated</v>
          </cell>
        </row>
        <row r="2650">
          <cell r="D2650" t="str">
            <v>Matanuska Electric Association Incorporated</v>
          </cell>
          <cell r="E2650" t="str">
            <v>Water</v>
          </cell>
          <cell r="G2650">
            <v>11878</v>
          </cell>
          <cell r="H2650" t="str">
            <v>Regulated</v>
          </cell>
        </row>
        <row r="2651">
          <cell r="D2651" t="str">
            <v>Chugach Electric Association, Inc.</v>
          </cell>
          <cell r="E2651" t="str">
            <v>Water</v>
          </cell>
          <cell r="G2651">
            <v>21339</v>
          </cell>
          <cell r="H2651" t="str">
            <v>Regulated</v>
          </cell>
        </row>
        <row r="2652">
          <cell r="D2652" t="str">
            <v>Waste Management, Inc.</v>
          </cell>
          <cell r="E2652" t="str">
            <v>Biomass</v>
          </cell>
          <cell r="G2652" t="str">
            <v>NA</v>
          </cell>
          <cell r="H2652" t="str">
            <v>Merchant Unregulated</v>
          </cell>
        </row>
        <row r="2653">
          <cell r="D2653" t="str">
            <v>NRG Energy, Inc.</v>
          </cell>
          <cell r="E2653" t="str">
            <v>Gas</v>
          </cell>
          <cell r="G2653" t="str">
            <v>NA</v>
          </cell>
          <cell r="H2653" t="str">
            <v>Merchant Unregulated</v>
          </cell>
        </row>
        <row r="2654">
          <cell r="D2654" t="str">
            <v>SunEdison, Inc.</v>
          </cell>
          <cell r="E2654" t="str">
            <v>Solar</v>
          </cell>
          <cell r="G2654" t="str">
            <v>NA</v>
          </cell>
          <cell r="H2654" t="str">
            <v>Merchant Unregulated</v>
          </cell>
        </row>
        <row r="2655">
          <cell r="D2655" t="str">
            <v>El Cajon Energy, LLC</v>
          </cell>
          <cell r="E2655" t="str">
            <v>Gas</v>
          </cell>
          <cell r="G2655" t="str">
            <v>NA</v>
          </cell>
          <cell r="H2655" t="str">
            <v>Merchant Unregulated</v>
          </cell>
        </row>
        <row r="2656">
          <cell r="D2656" t="str">
            <v>Imperial Irrigation District</v>
          </cell>
          <cell r="E2656" t="str">
            <v>Gas</v>
          </cell>
          <cell r="G2656">
            <v>750823</v>
          </cell>
          <cell r="H2656" t="str">
            <v>Merchant Unregulated</v>
          </cell>
        </row>
        <row r="2657">
          <cell r="D2657" t="str">
            <v>Imperial Irrigation District</v>
          </cell>
          <cell r="E2657" t="str">
            <v>Gas</v>
          </cell>
          <cell r="G2657">
            <v>161544</v>
          </cell>
          <cell r="H2657" t="str">
            <v>Merchant Unregulated</v>
          </cell>
        </row>
        <row r="2658">
          <cell r="D2658" t="str">
            <v>El Dorado Irrigation District</v>
          </cell>
          <cell r="E2658" t="str">
            <v>Water</v>
          </cell>
          <cell r="G2658" t="str">
            <v>NA</v>
          </cell>
          <cell r="H2658" t="str">
            <v>Merchant Unregulated</v>
          </cell>
        </row>
        <row r="2659">
          <cell r="D2659" t="str">
            <v>Sempra Energy</v>
          </cell>
          <cell r="E2659" t="str">
            <v>Solar</v>
          </cell>
          <cell r="G2659" t="str">
            <v>NA</v>
          </cell>
          <cell r="H2659" t="str">
            <v>Merchant Unregulated</v>
          </cell>
        </row>
        <row r="2660">
          <cell r="D2660" t="str">
            <v>Akeida Capital Management, LLC</v>
          </cell>
          <cell r="E2660" t="str">
            <v>Biomass</v>
          </cell>
          <cell r="G2660" t="str">
            <v>NA</v>
          </cell>
          <cell r="H2660" t="str">
            <v>Merchant Unregulated</v>
          </cell>
        </row>
        <row r="2661">
          <cell r="D2661" t="str">
            <v>NRG Energy, Inc.</v>
          </cell>
          <cell r="E2661" t="str">
            <v>Gas</v>
          </cell>
          <cell r="G2661">
            <v>602624</v>
          </cell>
          <cell r="H2661" t="str">
            <v>Merchant Unregulated</v>
          </cell>
        </row>
        <row r="2662">
          <cell r="D2662" t="str">
            <v>Chevron Corporation</v>
          </cell>
          <cell r="E2662" t="str">
            <v>Gas</v>
          </cell>
          <cell r="G2662" t="str">
            <v>NA</v>
          </cell>
          <cell r="H2662" t="str">
            <v>Merchant Unregulated</v>
          </cell>
        </row>
        <row r="2663">
          <cell r="D2663" t="str">
            <v>NRG Energy, Inc.</v>
          </cell>
          <cell r="E2663" t="str">
            <v>Gas</v>
          </cell>
          <cell r="G2663" t="str">
            <v>NA</v>
          </cell>
          <cell r="H2663" t="str">
            <v>Merchant Unregulated</v>
          </cell>
        </row>
        <row r="2664">
          <cell r="D2664" t="str">
            <v>Waste Management, Inc.</v>
          </cell>
          <cell r="E2664" t="str">
            <v>Biomass</v>
          </cell>
          <cell r="G2664" t="str">
            <v>NA</v>
          </cell>
          <cell r="H2664" t="str">
            <v>Merchant Unregulated</v>
          </cell>
        </row>
        <row r="2665">
          <cell r="D2665" t="str">
            <v>Los Alamos County</v>
          </cell>
          <cell r="E2665" t="str">
            <v>Water</v>
          </cell>
          <cell r="G2665" t="str">
            <v>NA</v>
          </cell>
          <cell r="H2665" t="str">
            <v>Regulated</v>
          </cell>
        </row>
        <row r="2666">
          <cell r="D2666" t="str">
            <v>NRG Energy, Inc.</v>
          </cell>
          <cell r="E2666" t="str">
            <v>Wind</v>
          </cell>
          <cell r="G2666">
            <v>385213</v>
          </cell>
          <cell r="H2666" t="str">
            <v>Merchant Unregulated</v>
          </cell>
        </row>
        <row r="2667">
          <cell r="D2667" t="str">
            <v>SunEdison, Inc.</v>
          </cell>
          <cell r="E2667" t="str">
            <v>Solar</v>
          </cell>
          <cell r="G2667" t="str">
            <v>NA</v>
          </cell>
          <cell r="H2667" t="str">
            <v>Merchant Unregulated</v>
          </cell>
        </row>
        <row r="2668">
          <cell r="D2668" t="str">
            <v>PG&amp;E Corporation</v>
          </cell>
          <cell r="E2668" t="str">
            <v>Water</v>
          </cell>
          <cell r="G2668">
            <v>337179</v>
          </cell>
          <cell r="H2668" t="str">
            <v>Regulated</v>
          </cell>
        </row>
        <row r="2669">
          <cell r="D2669" t="str">
            <v>Culpeper Town of</v>
          </cell>
          <cell r="E2669" t="str">
            <v>Oil</v>
          </cell>
          <cell r="G2669" t="str">
            <v>NA</v>
          </cell>
          <cell r="H2669" t="str">
            <v>Regulated</v>
          </cell>
        </row>
        <row r="2670">
          <cell r="D2670" t="str">
            <v>Berkshire Hathaway Inc.</v>
          </cell>
          <cell r="E2670" t="str">
            <v>Gas</v>
          </cell>
          <cell r="G2670">
            <v>31814</v>
          </cell>
          <cell r="H2670" t="str">
            <v>Regulated</v>
          </cell>
        </row>
        <row r="2671">
          <cell r="D2671" t="str">
            <v>MidAmerican Energy Holdings Company</v>
          </cell>
          <cell r="E2671" t="str">
            <v>Gas</v>
          </cell>
          <cell r="G2671">
            <v>3613</v>
          </cell>
          <cell r="H2671" t="str">
            <v>Regulated</v>
          </cell>
        </row>
        <row r="2672">
          <cell r="D2672" t="str">
            <v>Puget Holdings LLC</v>
          </cell>
          <cell r="E2672" t="str">
            <v>Water</v>
          </cell>
          <cell r="G2672">
            <v>49583</v>
          </cell>
          <cell r="H2672" t="str">
            <v>Regulated</v>
          </cell>
        </row>
        <row r="2673">
          <cell r="D2673" t="str">
            <v>United States Government</v>
          </cell>
          <cell r="E2673" t="str">
            <v>Water</v>
          </cell>
          <cell r="G2673" t="str">
            <v>NA</v>
          </cell>
          <cell r="H2673" t="str">
            <v>Merchant Unregulated</v>
          </cell>
        </row>
        <row r="2674">
          <cell r="D2674" t="str">
            <v>Ameren Corporation</v>
          </cell>
          <cell r="E2674" t="str">
            <v>Gas</v>
          </cell>
          <cell r="G2674">
            <v>77288</v>
          </cell>
          <cell r="H2674" t="str">
            <v>Merchant Unregulated</v>
          </cell>
        </row>
        <row r="2675">
          <cell r="D2675" t="str">
            <v>Evonik Industries AG</v>
          </cell>
          <cell r="E2675" t="str">
            <v>Oil</v>
          </cell>
          <cell r="G2675" t="str">
            <v>NA</v>
          </cell>
          <cell r="H2675" t="str">
            <v>Merchant Unregulated</v>
          </cell>
        </row>
        <row r="2676">
          <cell r="D2676" t="str">
            <v>Alaska Village Electric Cooperative, Inc.</v>
          </cell>
          <cell r="E2676" t="str">
            <v>Oil</v>
          </cell>
          <cell r="G2676" t="str">
            <v>NA</v>
          </cell>
          <cell r="H2676" t="str">
            <v>Merchant Unregulated</v>
          </cell>
        </row>
        <row r="2677">
          <cell r="D2677" t="str">
            <v>Dominion Resources, Inc.</v>
          </cell>
          <cell r="E2677" t="str">
            <v>Gas</v>
          </cell>
          <cell r="G2677">
            <v>121252</v>
          </cell>
          <cell r="H2677" t="str">
            <v>Regulated</v>
          </cell>
        </row>
        <row r="2678">
          <cell r="D2678" t="str">
            <v>Vanguard Natural Resources, LLC</v>
          </cell>
          <cell r="E2678" t="str">
            <v>Gas</v>
          </cell>
          <cell r="G2678" t="str">
            <v>NA</v>
          </cell>
          <cell r="H2678" t="str">
            <v>Merchant Unregulated</v>
          </cell>
        </row>
        <row r="2679">
          <cell r="D2679" t="str">
            <v>Exxon Mobil Corporation</v>
          </cell>
          <cell r="E2679" t="str">
            <v>Gas</v>
          </cell>
          <cell r="G2679" t="str">
            <v>NA</v>
          </cell>
          <cell r="H2679" t="str">
            <v>Merchant Unregulated</v>
          </cell>
        </row>
        <row r="2680">
          <cell r="D2680" t="str">
            <v>Omaha Public Power District</v>
          </cell>
          <cell r="E2680" t="str">
            <v>Biomass</v>
          </cell>
          <cell r="G2680" t="str">
            <v>NA</v>
          </cell>
          <cell r="H2680" t="str">
            <v>Regulated</v>
          </cell>
        </row>
        <row r="2681">
          <cell r="D2681" t="str">
            <v>NextEra Energy, Inc.</v>
          </cell>
          <cell r="E2681" t="str">
            <v>Wind</v>
          </cell>
          <cell r="G2681">
            <v>703229</v>
          </cell>
          <cell r="H2681" t="str">
            <v>Merchant Unregulated</v>
          </cell>
        </row>
        <row r="2682">
          <cell r="D2682" t="str">
            <v>Enel S.p.A.</v>
          </cell>
          <cell r="E2682" t="str">
            <v>Water</v>
          </cell>
          <cell r="G2682" t="str">
            <v>NA</v>
          </cell>
          <cell r="H2682" t="str">
            <v>Merchant Unregulated</v>
          </cell>
        </row>
        <row r="2683">
          <cell r="D2683" t="str">
            <v>Occidental of Elk Hills, Inc.</v>
          </cell>
          <cell r="E2683" t="str">
            <v>Gas</v>
          </cell>
          <cell r="G2683" t="str">
            <v>NA</v>
          </cell>
          <cell r="H2683" t="str">
            <v>Merchant Unregulated</v>
          </cell>
        </row>
        <row r="2684">
          <cell r="D2684" t="str">
            <v>Chevron Corporation</v>
          </cell>
          <cell r="E2684" t="str">
            <v>Gas</v>
          </cell>
          <cell r="G2684" t="str">
            <v>NA</v>
          </cell>
          <cell r="H2684" t="str">
            <v>Merchant Unregulated</v>
          </cell>
        </row>
        <row r="2685">
          <cell r="D2685" t="str">
            <v>Occidental Petroleum Corporation</v>
          </cell>
          <cell r="E2685" t="str">
            <v>Gas</v>
          </cell>
          <cell r="G2685">
            <v>3485986</v>
          </cell>
          <cell r="H2685" t="str">
            <v>Merchant Unregulated</v>
          </cell>
        </row>
        <row r="2686">
          <cell r="D2686" t="str">
            <v>Dairyland Power Co-op</v>
          </cell>
          <cell r="E2686" t="str">
            <v>Gas</v>
          </cell>
          <cell r="G2686" t="str">
            <v>NA</v>
          </cell>
          <cell r="H2686" t="str">
            <v>Merchant Unregulated</v>
          </cell>
        </row>
        <row r="2687">
          <cell r="D2687" t="str">
            <v>Antrim County</v>
          </cell>
          <cell r="E2687" t="str">
            <v>Water</v>
          </cell>
          <cell r="G2687" t="str">
            <v>NA</v>
          </cell>
          <cell r="H2687" t="str">
            <v>Merchant Unregulated</v>
          </cell>
        </row>
        <row r="2688">
          <cell r="D2688" t="str">
            <v>Great River Energy</v>
          </cell>
          <cell r="E2688" t="str">
            <v>Biomass</v>
          </cell>
          <cell r="G2688">
            <v>130742</v>
          </cell>
          <cell r="H2688" t="str">
            <v>Merchant Unregulated</v>
          </cell>
        </row>
        <row r="2689">
          <cell r="D2689" t="str">
            <v>Great River Energy</v>
          </cell>
          <cell r="E2689" t="str">
            <v>Gas</v>
          </cell>
          <cell r="G2689">
            <v>97980</v>
          </cell>
          <cell r="H2689" t="str">
            <v>Merchant Unregulated</v>
          </cell>
        </row>
        <row r="2690">
          <cell r="D2690" t="str">
            <v>Iberdrola, S.A.</v>
          </cell>
          <cell r="E2690" t="str">
            <v>Wind</v>
          </cell>
          <cell r="G2690">
            <v>572146</v>
          </cell>
          <cell r="H2690" t="str">
            <v>Merchant Unregulated</v>
          </cell>
        </row>
        <row r="2691">
          <cell r="D2691" t="str">
            <v>Elk River City of</v>
          </cell>
          <cell r="E2691" t="str">
            <v>Oil</v>
          </cell>
          <cell r="G2691" t="str">
            <v>NA</v>
          </cell>
          <cell r="H2691" t="str">
            <v>Regulated</v>
          </cell>
        </row>
        <row r="2692">
          <cell r="D2692" t="str">
            <v>Renewable Power Markets Access, Inc</v>
          </cell>
          <cell r="E2692" t="str">
            <v>Wind</v>
          </cell>
          <cell r="G2692">
            <v>146983</v>
          </cell>
          <cell r="H2692" t="str">
            <v>Merchant Unregulated</v>
          </cell>
        </row>
        <row r="2693">
          <cell r="D2693" t="str">
            <v>American Electric Power Company, Inc.</v>
          </cell>
          <cell r="E2693" t="str">
            <v>Water</v>
          </cell>
          <cell r="G2693">
            <v>12891</v>
          </cell>
          <cell r="H2693" t="str">
            <v>Regulated</v>
          </cell>
        </row>
        <row r="2694">
          <cell r="D2694" t="str">
            <v>Edison International</v>
          </cell>
          <cell r="E2694" t="str">
            <v>Wind</v>
          </cell>
          <cell r="G2694">
            <v>181848</v>
          </cell>
          <cell r="H2694" t="str">
            <v>Merchant Unregulated</v>
          </cell>
        </row>
        <row r="2695">
          <cell r="D2695" t="str">
            <v>Tenaska Inc.</v>
          </cell>
          <cell r="E2695" t="str">
            <v>Wind</v>
          </cell>
          <cell r="G2695">
            <v>90909</v>
          </cell>
          <cell r="H2695" t="str">
            <v>Merchant Unregulated</v>
          </cell>
        </row>
        <row r="2696">
          <cell r="D2696" t="str">
            <v>PARPÚBLICA - Participações Públicas (SGPS), S.A.</v>
          </cell>
          <cell r="E2696" t="str">
            <v>Wind</v>
          </cell>
          <cell r="G2696" t="str">
            <v>NA</v>
          </cell>
          <cell r="H2696" t="str">
            <v>Merchant Unregulated</v>
          </cell>
        </row>
        <row r="2697">
          <cell r="D2697" t="str">
            <v>HidroCantábrico Energia S.A.</v>
          </cell>
          <cell r="E2697" t="str">
            <v>Wind</v>
          </cell>
          <cell r="G2697" t="str">
            <v>NA</v>
          </cell>
          <cell r="H2697" t="str">
            <v>Merchant Unregulated</v>
          </cell>
        </row>
        <row r="2698">
          <cell r="D2698" t="str">
            <v>China Three Gorges Corporation</v>
          </cell>
          <cell r="E2698" t="str">
            <v>Wind</v>
          </cell>
          <cell r="G2698" t="str">
            <v>NA</v>
          </cell>
          <cell r="H2698" t="str">
            <v>Merchant Unregulated</v>
          </cell>
        </row>
        <row r="2699">
          <cell r="D2699" t="str">
            <v>EDP - Energias de Portugal SA</v>
          </cell>
          <cell r="E2699" t="str">
            <v>Wind</v>
          </cell>
          <cell r="G2699" t="str">
            <v>NA</v>
          </cell>
          <cell r="H2699" t="str">
            <v>Merchant Unregulated</v>
          </cell>
        </row>
        <row r="2700">
          <cell r="D2700" t="str">
            <v>OMERS Administration Corporation</v>
          </cell>
          <cell r="E2700" t="str">
            <v>Wind</v>
          </cell>
          <cell r="G2700" t="str">
            <v>NA</v>
          </cell>
          <cell r="H2700" t="str">
            <v>Merchant Unregulated</v>
          </cell>
        </row>
        <row r="2701">
          <cell r="D2701" t="str">
            <v>EDP Renováveis</v>
          </cell>
          <cell r="E2701" t="str">
            <v>Wind</v>
          </cell>
          <cell r="G2701" t="str">
            <v>NA</v>
          </cell>
          <cell r="H2701" t="str">
            <v>Merchant Unregulated</v>
          </cell>
        </row>
        <row r="2702">
          <cell r="D2702" t="str">
            <v>Arkansas Electric Cooperative Corp.</v>
          </cell>
          <cell r="E2702" t="str">
            <v>Gas</v>
          </cell>
          <cell r="G2702" t="str">
            <v>NA</v>
          </cell>
          <cell r="H2702" t="str">
            <v>Merchant Unregulated</v>
          </cell>
        </row>
        <row r="2703">
          <cell r="D2703" t="str">
            <v>Merck &amp; Company, Inc.</v>
          </cell>
          <cell r="E2703" t="str">
            <v>Gas</v>
          </cell>
          <cell r="G2703" t="str">
            <v>NA</v>
          </cell>
          <cell r="H2703" t="str">
            <v>Merchant Unregulated</v>
          </cell>
        </row>
        <row r="2704">
          <cell r="D2704" t="str">
            <v>Merck &amp; Company, Inc.</v>
          </cell>
          <cell r="E2704" t="str">
            <v>Oil</v>
          </cell>
          <cell r="G2704" t="str">
            <v>NA</v>
          </cell>
          <cell r="H2704" t="str">
            <v>Merchant Unregulated</v>
          </cell>
        </row>
        <row r="2705">
          <cell r="D2705" t="str">
            <v>Noble Power, LLC</v>
          </cell>
          <cell r="E2705" t="str">
            <v>Wind</v>
          </cell>
          <cell r="G2705">
            <v>26031</v>
          </cell>
          <cell r="H2705" t="str">
            <v>Merchant Unregulated</v>
          </cell>
        </row>
        <row r="2706">
          <cell r="D2706" t="str">
            <v>MSD Capital, L.P.</v>
          </cell>
          <cell r="E2706" t="str">
            <v>Wind</v>
          </cell>
          <cell r="G2706">
            <v>79035</v>
          </cell>
          <cell r="H2706" t="str">
            <v>Merchant Unregulated</v>
          </cell>
        </row>
        <row r="2707">
          <cell r="D2707" t="str">
            <v>JPMorgan Chase &amp; Co.</v>
          </cell>
          <cell r="E2707" t="str">
            <v>Wind</v>
          </cell>
          <cell r="G2707">
            <v>52691</v>
          </cell>
          <cell r="H2707" t="str">
            <v>Merchant Unregulated</v>
          </cell>
        </row>
        <row r="2708">
          <cell r="D2708" t="str">
            <v>Ellinwood City of</v>
          </cell>
          <cell r="E2708" t="str">
            <v>Oil</v>
          </cell>
          <cell r="G2708" t="str">
            <v>NA</v>
          </cell>
          <cell r="H2708" t="str">
            <v>Regulated</v>
          </cell>
        </row>
        <row r="2709">
          <cell r="D2709" t="str">
            <v>Ebara Corporation</v>
          </cell>
          <cell r="E2709" t="str">
            <v>Gas</v>
          </cell>
          <cell r="G2709" t="str">
            <v>NA</v>
          </cell>
          <cell r="H2709" t="str">
            <v>Merchant Unregulated</v>
          </cell>
        </row>
        <row r="2710">
          <cell r="D2710" t="str">
            <v>Arkansas Electric Cooperative Corp.</v>
          </cell>
          <cell r="E2710" t="str">
            <v>Water</v>
          </cell>
          <cell r="G2710" t="str">
            <v>NA</v>
          </cell>
          <cell r="H2710" t="str">
            <v>Merchant Unregulated</v>
          </cell>
        </row>
        <row r="2711">
          <cell r="D2711" t="str">
            <v>ArcLight Capital Partners LLC</v>
          </cell>
          <cell r="E2711" t="str">
            <v>Water</v>
          </cell>
          <cell r="G2711" t="str">
            <v>NA</v>
          </cell>
          <cell r="H2711" t="str">
            <v>Merchant Unregulated</v>
          </cell>
        </row>
        <row r="2712">
          <cell r="D2712" t="str">
            <v>NRG Energy, Inc.</v>
          </cell>
          <cell r="E2712" t="str">
            <v>Gas</v>
          </cell>
          <cell r="G2712" t="str">
            <v>NA</v>
          </cell>
          <cell r="H2712" t="str">
            <v>Merchant Unregulated</v>
          </cell>
        </row>
        <row r="2713">
          <cell r="D2713" t="str">
            <v>Iberdrola, S.A.</v>
          </cell>
          <cell r="E2713" t="str">
            <v>Wind</v>
          </cell>
          <cell r="G2713">
            <v>438664</v>
          </cell>
          <cell r="H2713" t="str">
            <v>Merchant Unregulated</v>
          </cell>
        </row>
        <row r="2714">
          <cell r="D2714" t="str">
            <v>Iberdrola, S.A.</v>
          </cell>
          <cell r="E2714" t="str">
            <v>Wind</v>
          </cell>
          <cell r="G2714">
            <v>326293</v>
          </cell>
          <cell r="H2714" t="str">
            <v>Merchant Unregulated</v>
          </cell>
        </row>
        <row r="2715">
          <cell r="D2715" t="str">
            <v>WPPI Energy</v>
          </cell>
          <cell r="E2715" t="str">
            <v>Coal</v>
          </cell>
          <cell r="G2715">
            <v>162598</v>
          </cell>
          <cell r="H2715" t="str">
            <v>Regulated</v>
          </cell>
        </row>
        <row r="2716">
          <cell r="D2716" t="str">
            <v>Wisconsin Energy Corporation</v>
          </cell>
          <cell r="E2716" t="str">
            <v>Coal</v>
          </cell>
          <cell r="G2716">
            <v>1626761</v>
          </cell>
          <cell r="H2716" t="str">
            <v>Regulated</v>
          </cell>
        </row>
        <row r="2717">
          <cell r="D2717" t="str">
            <v>MGE Energy, Inc.</v>
          </cell>
          <cell r="E2717" t="str">
            <v>Coal</v>
          </cell>
          <cell r="G2717">
            <v>162598</v>
          </cell>
          <cell r="H2717" t="str">
            <v>Regulated</v>
          </cell>
        </row>
        <row r="2718">
          <cell r="D2718" t="str">
            <v>Brookfield Renewable Energy Partners L.P.</v>
          </cell>
          <cell r="E2718" t="str">
            <v>Water</v>
          </cell>
          <cell r="G2718" t="str">
            <v>NA</v>
          </cell>
          <cell r="H2718" t="str">
            <v>Merchant Unregulated</v>
          </cell>
        </row>
        <row r="2719">
          <cell r="D2719" t="str">
            <v>Brookfield Asset Management Inc.</v>
          </cell>
          <cell r="E2719" t="str">
            <v>Water</v>
          </cell>
          <cell r="G2719" t="str">
            <v>NA</v>
          </cell>
          <cell r="H2719" t="str">
            <v>Merchant Unregulated</v>
          </cell>
        </row>
        <row r="2720">
          <cell r="D2720" t="str">
            <v>Owensboro City of</v>
          </cell>
          <cell r="E2720" t="str">
            <v>Coal</v>
          </cell>
          <cell r="G2720">
            <v>2400380</v>
          </cell>
          <cell r="H2720" t="str">
            <v>Regulated</v>
          </cell>
        </row>
        <row r="2721">
          <cell r="D2721" t="str">
            <v>Riverstone Holdings LLC</v>
          </cell>
          <cell r="E2721" t="str">
            <v>Gas</v>
          </cell>
          <cell r="G2721" t="str">
            <v>NA</v>
          </cell>
          <cell r="H2721" t="str">
            <v>Merchant Unregulated</v>
          </cell>
        </row>
        <row r="2722">
          <cell r="D2722" t="str">
            <v>Elroy City of</v>
          </cell>
          <cell r="E2722" t="str">
            <v>Oil</v>
          </cell>
          <cell r="G2722" t="str">
            <v>NA</v>
          </cell>
          <cell r="H2722" t="str">
            <v>Regulated</v>
          </cell>
        </row>
        <row r="2723">
          <cell r="D2723" t="str">
            <v>East Columbia Basin Irrigation</v>
          </cell>
          <cell r="E2723" t="str">
            <v>Water</v>
          </cell>
          <cell r="G2723" t="str">
            <v>NA</v>
          </cell>
          <cell r="H2723" t="str">
            <v>Merchant Unregulated</v>
          </cell>
        </row>
        <row r="2724">
          <cell r="D2724" t="str">
            <v>Quincy-Columbia Basin Irr Dist</v>
          </cell>
          <cell r="E2724" t="str">
            <v>Water</v>
          </cell>
          <cell r="G2724" t="str">
            <v>NA</v>
          </cell>
          <cell r="H2724" t="str">
            <v>Merchant Unregulated</v>
          </cell>
        </row>
        <row r="2725">
          <cell r="D2725" t="str">
            <v>South Columbia Basin Irrigation District</v>
          </cell>
          <cell r="E2725" t="str">
            <v>Water</v>
          </cell>
          <cell r="G2725" t="str">
            <v>NA</v>
          </cell>
          <cell r="H2725" t="str">
            <v>Merchant Unregulated</v>
          </cell>
        </row>
        <row r="2726">
          <cell r="D2726" t="str">
            <v>Dominion Resources, Inc.</v>
          </cell>
          <cell r="E2726" t="str">
            <v>Gas</v>
          </cell>
          <cell r="G2726" t="str">
            <v>NA</v>
          </cell>
          <cell r="H2726" t="str">
            <v>Merchant Unregulated</v>
          </cell>
        </row>
        <row r="2727">
          <cell r="D2727" t="str">
            <v>Energy Capital Partners LLC</v>
          </cell>
          <cell r="E2727" t="str">
            <v>Gas</v>
          </cell>
          <cell r="G2727" t="str">
            <v>NA</v>
          </cell>
          <cell r="H2727" t="str">
            <v>Merchant Unregulated</v>
          </cell>
        </row>
        <row r="2728">
          <cell r="D2728" t="str">
            <v>Electric Power Development Co. Ltd.</v>
          </cell>
          <cell r="E2728" t="str">
            <v>Gas</v>
          </cell>
          <cell r="G2728">
            <v>203701</v>
          </cell>
          <cell r="H2728" t="str">
            <v>Merchant Unregulated</v>
          </cell>
        </row>
        <row r="2729">
          <cell r="D2729" t="str">
            <v>Manulife Financial Corporation</v>
          </cell>
          <cell r="E2729" t="str">
            <v>Gas</v>
          </cell>
          <cell r="G2729">
            <v>203701</v>
          </cell>
          <cell r="H2729" t="str">
            <v>Merchant Unregulated</v>
          </cell>
        </row>
        <row r="2730">
          <cell r="D2730" t="str">
            <v>Emcore Corporation</v>
          </cell>
          <cell r="E2730" t="str">
            <v>Solar</v>
          </cell>
          <cell r="G2730" t="str">
            <v>NA</v>
          </cell>
          <cell r="H2730" t="str">
            <v>Merchant Unregulated</v>
          </cell>
        </row>
        <row r="2731">
          <cell r="D2731" t="str">
            <v>Emerson City of</v>
          </cell>
          <cell r="E2731" t="str">
            <v>Gas</v>
          </cell>
          <cell r="G2731" t="str">
            <v>NA</v>
          </cell>
          <cell r="H2731" t="str">
            <v>Regulated</v>
          </cell>
        </row>
        <row r="2732">
          <cell r="D2732" t="str">
            <v>Alliant Energy Corporation</v>
          </cell>
          <cell r="E2732" t="str">
            <v>Gas</v>
          </cell>
          <cell r="G2732">
            <v>868238</v>
          </cell>
          <cell r="H2732" t="str">
            <v>Regulated</v>
          </cell>
        </row>
        <row r="2733">
          <cell r="D2733" t="str">
            <v>Alliant Energy Corporation</v>
          </cell>
          <cell r="E2733" t="str">
            <v>Oil</v>
          </cell>
          <cell r="G2733">
            <v>0</v>
          </cell>
          <cell r="H2733" t="str">
            <v>Regulated</v>
          </cell>
        </row>
        <row r="2734">
          <cell r="D2734" t="str">
            <v>Hampshire Paper Co Inc</v>
          </cell>
          <cell r="E2734" t="str">
            <v>Water</v>
          </cell>
          <cell r="G2734" t="str">
            <v>NA</v>
          </cell>
          <cell r="H2734" t="str">
            <v>Merchant Unregulated</v>
          </cell>
        </row>
        <row r="2735">
          <cell r="D2735" t="str">
            <v>Alaska Village Electric Cooperative, Inc.</v>
          </cell>
          <cell r="E2735" t="str">
            <v>Oil</v>
          </cell>
          <cell r="G2735" t="str">
            <v>NA</v>
          </cell>
          <cell r="H2735" t="str">
            <v>Merchant Unregulated</v>
          </cell>
        </row>
        <row r="2736">
          <cell r="D2736" t="str">
            <v>Empire District Electric Company</v>
          </cell>
          <cell r="E2736" t="str">
            <v>Gas</v>
          </cell>
          <cell r="G2736">
            <v>76187</v>
          </cell>
          <cell r="H2736" t="str">
            <v>Regulated</v>
          </cell>
        </row>
        <row r="2737">
          <cell r="D2737" t="str">
            <v>Energy Capital Partners LLC</v>
          </cell>
          <cell r="E2737" t="str">
            <v>Gas</v>
          </cell>
          <cell r="G2737">
            <v>3541874</v>
          </cell>
          <cell r="H2737" t="str">
            <v>Merchant Unregulated</v>
          </cell>
        </row>
        <row r="2738">
          <cell r="D2738" t="str">
            <v>Kruger, Inc.</v>
          </cell>
          <cell r="E2738" t="str">
            <v>Water</v>
          </cell>
          <cell r="G2738" t="str">
            <v>NA</v>
          </cell>
          <cell r="H2738" t="str">
            <v>Merchant Unregulated</v>
          </cell>
        </row>
        <row r="2739">
          <cell r="D2739" t="str">
            <v>Westar Energy, Inc.</v>
          </cell>
          <cell r="E2739" t="str">
            <v>Gas</v>
          </cell>
          <cell r="G2739">
            <v>545907</v>
          </cell>
          <cell r="H2739" t="str">
            <v>Regulated</v>
          </cell>
        </row>
        <row r="2740">
          <cell r="D2740" t="str">
            <v>NRG Energy, Inc.</v>
          </cell>
          <cell r="E2740" t="str">
            <v>Gas</v>
          </cell>
          <cell r="G2740">
            <v>1373932</v>
          </cell>
          <cell r="H2740" t="str">
            <v>Merchant Unregulated</v>
          </cell>
        </row>
        <row r="2741">
          <cell r="D2741" t="str">
            <v>NRG Energy, Inc.</v>
          </cell>
          <cell r="E2741" t="str">
            <v>Gas</v>
          </cell>
          <cell r="G2741">
            <v>2604</v>
          </cell>
          <cell r="H2741" t="str">
            <v>Merchant Unregulated</v>
          </cell>
        </row>
        <row r="2742">
          <cell r="D2742" t="str">
            <v>Encina Wastewater Authority</v>
          </cell>
          <cell r="E2742" t="str">
            <v>Biomass</v>
          </cell>
          <cell r="G2742" t="str">
            <v>NA</v>
          </cell>
          <cell r="H2742" t="str">
            <v>Merchant Unregulated</v>
          </cell>
        </row>
        <row r="2743">
          <cell r="D2743" t="str">
            <v>Puget Holdings LLC</v>
          </cell>
          <cell r="E2743" t="str">
            <v>Gas</v>
          </cell>
          <cell r="G2743">
            <v>108457</v>
          </cell>
          <cell r="H2743" t="str">
            <v>Regulated</v>
          </cell>
        </row>
        <row r="2744">
          <cell r="D2744" t="str">
            <v>Encore Ceramics</v>
          </cell>
          <cell r="E2744" t="str">
            <v>Solar</v>
          </cell>
          <cell r="G2744" t="str">
            <v>NA</v>
          </cell>
          <cell r="H2744" t="str">
            <v>Merchant Unregulated</v>
          </cell>
        </row>
        <row r="2745">
          <cell r="D2745" t="str">
            <v>NextEra Energy, Inc.</v>
          </cell>
          <cell r="E2745" t="str">
            <v>Wind</v>
          </cell>
          <cell r="G2745">
            <v>295079</v>
          </cell>
          <cell r="H2745" t="str">
            <v>Merchant Unregulated</v>
          </cell>
        </row>
        <row r="2746">
          <cell r="D2746" t="str">
            <v>NextEra Energy, Inc.</v>
          </cell>
          <cell r="E2746" t="str">
            <v>Wind</v>
          </cell>
          <cell r="G2746">
            <v>167476</v>
          </cell>
          <cell r="H2746" t="str">
            <v>Merchant Unregulated</v>
          </cell>
        </row>
        <row r="2747">
          <cell r="D2747" t="str">
            <v>Adm Northern Sun Div</v>
          </cell>
          <cell r="E2747" t="str">
            <v>Biomass</v>
          </cell>
          <cell r="G2747" t="str">
            <v>NA</v>
          </cell>
          <cell r="H2747" t="str">
            <v>Merchant Unregulated</v>
          </cell>
        </row>
        <row r="2748">
          <cell r="D2748" t="str">
            <v>Michigan South Central Power Agency</v>
          </cell>
          <cell r="E2748" t="str">
            <v>Coal</v>
          </cell>
          <cell r="G2748" t="str">
            <v>NA</v>
          </cell>
          <cell r="H2748" t="str">
            <v>Merchant Unregulated</v>
          </cell>
        </row>
        <row r="2749">
          <cell r="D2749" t="str">
            <v>Michigan South Central Power Agency</v>
          </cell>
          <cell r="E2749" t="str">
            <v>Oil</v>
          </cell>
          <cell r="G2749" t="str">
            <v>NA</v>
          </cell>
          <cell r="H2749" t="str">
            <v>Merchant Unregulated</v>
          </cell>
        </row>
        <row r="2750">
          <cell r="D2750" t="str">
            <v>Enel S.p.A.</v>
          </cell>
          <cell r="E2750" t="str">
            <v>Geothermal</v>
          </cell>
          <cell r="G2750" t="str">
            <v>NA</v>
          </cell>
          <cell r="H2750" t="str">
            <v>Merchant Unregulated</v>
          </cell>
        </row>
        <row r="2751">
          <cell r="D2751" t="str">
            <v>Brookfield Renewable Energy Partners L.P.</v>
          </cell>
          <cell r="E2751" t="str">
            <v>Wind</v>
          </cell>
          <cell r="G2751" t="str">
            <v>NA</v>
          </cell>
          <cell r="H2751" t="str">
            <v>Merchant Unregulated</v>
          </cell>
        </row>
        <row r="2752">
          <cell r="D2752" t="str">
            <v>Brookfield Asset Management Inc.</v>
          </cell>
          <cell r="E2752" t="str">
            <v>Wind</v>
          </cell>
          <cell r="G2752" t="str">
            <v>NA</v>
          </cell>
          <cell r="H2752" t="str">
            <v>Merchant Unregulated</v>
          </cell>
        </row>
        <row r="2753">
          <cell r="D2753" t="str">
            <v>Engineered Carbons Inc</v>
          </cell>
          <cell r="E2753" t="str">
            <v>Other Nonrenewable</v>
          </cell>
          <cell r="G2753" t="str">
            <v>NA</v>
          </cell>
          <cell r="H2753" t="str">
            <v>Merchant Unregulated</v>
          </cell>
        </row>
        <row r="2754">
          <cell r="D2754" t="str">
            <v>Engineered Carbons Inc</v>
          </cell>
          <cell r="E2754" t="str">
            <v>Other Nonrenewable</v>
          </cell>
          <cell r="G2754" t="str">
            <v>NA</v>
          </cell>
          <cell r="H2754" t="str">
            <v>Merchant Unregulated</v>
          </cell>
        </row>
        <row r="2755">
          <cell r="D2755" t="str">
            <v>American Municipal Power, Inc.</v>
          </cell>
          <cell r="E2755" t="str">
            <v>Oil</v>
          </cell>
          <cell r="G2755" t="str">
            <v>NA</v>
          </cell>
          <cell r="H2755" t="str">
            <v>Merchant Unregulated</v>
          </cell>
        </row>
        <row r="2756">
          <cell r="D2756" t="str">
            <v>SunEdison, Inc.</v>
          </cell>
          <cell r="E2756" t="str">
            <v>Solar</v>
          </cell>
          <cell r="G2756" t="str">
            <v>NA</v>
          </cell>
          <cell r="H2756" t="str">
            <v>Merchant Unregulated</v>
          </cell>
        </row>
        <row r="2757">
          <cell r="D2757" t="str">
            <v>Goldman Sachs Group, Inc.</v>
          </cell>
          <cell r="E2757" t="str">
            <v>Solar</v>
          </cell>
          <cell r="G2757" t="str">
            <v>NA</v>
          </cell>
          <cell r="H2757" t="str">
            <v>Merchant Unregulated</v>
          </cell>
        </row>
        <row r="2758">
          <cell r="D2758" t="str">
            <v>GDF Suez SA</v>
          </cell>
          <cell r="E2758" t="str">
            <v>Gas</v>
          </cell>
          <cell r="G2758">
            <v>2022150</v>
          </cell>
          <cell r="H2758" t="str">
            <v>Merchant Unregulated</v>
          </cell>
        </row>
        <row r="2759">
          <cell r="D2759" t="str">
            <v>Greenville Gas Producers, LLC</v>
          </cell>
          <cell r="E2759" t="str">
            <v>Biomass</v>
          </cell>
          <cell r="G2759" t="str">
            <v>NA</v>
          </cell>
          <cell r="H2759" t="str">
            <v>Merchant Unregulated</v>
          </cell>
        </row>
        <row r="2760">
          <cell r="D2760" t="str">
            <v>Enosburg Falls Village of</v>
          </cell>
          <cell r="E2760" t="str">
            <v>Oil</v>
          </cell>
          <cell r="G2760" t="str">
            <v>NA</v>
          </cell>
          <cell r="H2760" t="str">
            <v>Regulated</v>
          </cell>
        </row>
        <row r="2761">
          <cell r="D2761" t="str">
            <v>NextEra Energy, Inc.</v>
          </cell>
          <cell r="E2761" t="str">
            <v>Wind</v>
          </cell>
          <cell r="G2761">
            <v>39832</v>
          </cell>
          <cell r="H2761" t="str">
            <v>Merchant Unregulated</v>
          </cell>
        </row>
        <row r="2762">
          <cell r="D2762" t="str">
            <v>Bay Shore Cogen, Inc.</v>
          </cell>
          <cell r="E2762" t="str">
            <v>Gas</v>
          </cell>
          <cell r="G2762" t="str">
            <v>NA</v>
          </cell>
          <cell r="H2762" t="str">
            <v>Merchant Unregulated</v>
          </cell>
        </row>
        <row r="2763">
          <cell r="D2763" t="str">
            <v>Enterprise Products Partners L.P.</v>
          </cell>
          <cell r="E2763" t="str">
            <v>Gas</v>
          </cell>
          <cell r="G2763" t="str">
            <v>NA</v>
          </cell>
          <cell r="H2763" t="str">
            <v>Merchant Unregulated</v>
          </cell>
        </row>
        <row r="2764">
          <cell r="D2764" t="str">
            <v>Regents of the University of Minnesota</v>
          </cell>
          <cell r="E2764" t="str">
            <v>Wind</v>
          </cell>
          <cell r="G2764" t="str">
            <v>NA</v>
          </cell>
          <cell r="H2764" t="str">
            <v>Merchant Unregulated</v>
          </cell>
        </row>
        <row r="2765">
          <cell r="D2765" t="str">
            <v>Ephraim City of</v>
          </cell>
          <cell r="E2765" t="str">
            <v>Water</v>
          </cell>
          <cell r="G2765" t="str">
            <v>NA</v>
          </cell>
          <cell r="H2765" t="str">
            <v>Regulated</v>
          </cell>
        </row>
        <row r="2766">
          <cell r="D2766" t="str">
            <v>Ephraim City of</v>
          </cell>
          <cell r="E2766" t="str">
            <v>Water</v>
          </cell>
          <cell r="G2766" t="str">
            <v>NA</v>
          </cell>
          <cell r="H2766" t="str">
            <v>Regulated</v>
          </cell>
        </row>
        <row r="2767">
          <cell r="D2767" t="str">
            <v>Ephraim City of</v>
          </cell>
          <cell r="E2767" t="str">
            <v>Water</v>
          </cell>
          <cell r="G2767" t="str">
            <v>NA</v>
          </cell>
          <cell r="H2767" t="str">
            <v>Regulated</v>
          </cell>
        </row>
        <row r="2768">
          <cell r="D2768" t="str">
            <v>Brookfield Renewable Energy Partners L.P.</v>
          </cell>
          <cell r="E2768" t="str">
            <v>Water</v>
          </cell>
          <cell r="G2768" t="str">
            <v>NA</v>
          </cell>
          <cell r="H2768" t="str">
            <v>Merchant Unregulated</v>
          </cell>
        </row>
        <row r="2769">
          <cell r="D2769" t="str">
            <v>Brookfield Asset Management Inc.</v>
          </cell>
          <cell r="E2769" t="str">
            <v>Water</v>
          </cell>
          <cell r="G2769" t="str">
            <v>NA</v>
          </cell>
          <cell r="H2769" t="str">
            <v>Merchant Unregulated</v>
          </cell>
        </row>
        <row r="2770">
          <cell r="D2770" t="str">
            <v>Conergy AG</v>
          </cell>
          <cell r="E2770" t="str">
            <v>Solar</v>
          </cell>
          <cell r="G2770" t="str">
            <v>NA</v>
          </cell>
          <cell r="H2770" t="str">
            <v>Merchant Unregulated</v>
          </cell>
        </row>
        <row r="2771">
          <cell r="D2771" t="str">
            <v>Eq - Waste Energy Services Inc</v>
          </cell>
          <cell r="E2771" t="str">
            <v>Biomass</v>
          </cell>
          <cell r="G2771" t="str">
            <v>NA</v>
          </cell>
          <cell r="H2771" t="str">
            <v>Merchant Unregulated</v>
          </cell>
        </row>
        <row r="2772">
          <cell r="D2772" t="str">
            <v>Ergon Refining Inc</v>
          </cell>
          <cell r="E2772" t="str">
            <v>Gas</v>
          </cell>
          <cell r="G2772" t="str">
            <v>NA</v>
          </cell>
          <cell r="H2772" t="str">
            <v>Merchant Unregulated</v>
          </cell>
        </row>
        <row r="2773">
          <cell r="D2773" t="str">
            <v>Lansing Board of Water &amp; Light</v>
          </cell>
          <cell r="E2773" t="str">
            <v>Coal</v>
          </cell>
          <cell r="G2773" t="str">
            <v>NA</v>
          </cell>
          <cell r="H2773" t="str">
            <v>Regulated</v>
          </cell>
        </row>
        <row r="2774">
          <cell r="D2774" t="str">
            <v>UPC Energy Group</v>
          </cell>
          <cell r="E2774" t="str">
            <v>Solar</v>
          </cell>
          <cell r="G2774" t="str">
            <v>NA</v>
          </cell>
          <cell r="H2774" t="str">
            <v>Merchant Unregulated</v>
          </cell>
        </row>
        <row r="2775">
          <cell r="D2775" t="str">
            <v>Erie City of</v>
          </cell>
          <cell r="E2775" t="str">
            <v>Oil</v>
          </cell>
          <cell r="G2775" t="str">
            <v>NA</v>
          </cell>
          <cell r="H2775" t="str">
            <v>Regulated</v>
          </cell>
        </row>
        <row r="2776">
          <cell r="D2776" t="str">
            <v>Erie Coke Corporation</v>
          </cell>
          <cell r="E2776" t="str">
            <v>Other Nonrenewable</v>
          </cell>
          <cell r="G2776" t="str">
            <v>NA</v>
          </cell>
          <cell r="H2776" t="str">
            <v>Merchant Unregulated</v>
          </cell>
        </row>
        <row r="2777">
          <cell r="D2777" t="str">
            <v>Erie City of</v>
          </cell>
          <cell r="E2777" t="str">
            <v>Oil</v>
          </cell>
          <cell r="G2777" t="str">
            <v>NA</v>
          </cell>
          <cell r="H2777" t="str">
            <v>Regulated</v>
          </cell>
        </row>
        <row r="2778">
          <cell r="D2778" t="str">
            <v>Brookfield Renewable Energy Partners L.P.</v>
          </cell>
          <cell r="E2778" t="str">
            <v>Water</v>
          </cell>
          <cell r="G2778" t="str">
            <v>NA</v>
          </cell>
          <cell r="H2778" t="str">
            <v>Merchant Unregulated</v>
          </cell>
        </row>
        <row r="2779">
          <cell r="D2779" t="str">
            <v>Brookfield Asset Management Inc.</v>
          </cell>
          <cell r="E2779" t="str">
            <v>Water</v>
          </cell>
          <cell r="G2779" t="str">
            <v>NA</v>
          </cell>
          <cell r="H2779" t="str">
            <v>Merchant Unregulated</v>
          </cell>
        </row>
        <row r="2780">
          <cell r="D2780" t="str">
            <v>Tri-State Generation &amp; Transmission Association, Inc.</v>
          </cell>
          <cell r="E2780" t="str">
            <v>Coal</v>
          </cell>
          <cell r="G2780">
            <v>1122027</v>
          </cell>
          <cell r="H2780" t="str">
            <v>Merchant Unregulated</v>
          </cell>
        </row>
        <row r="2781">
          <cell r="D2781" t="str">
            <v>Escanaba City of</v>
          </cell>
          <cell r="E2781" t="str">
            <v>Coal</v>
          </cell>
          <cell r="G2781" t="str">
            <v>NA</v>
          </cell>
          <cell r="H2781" t="str">
            <v>Regulated</v>
          </cell>
        </row>
        <row r="2782">
          <cell r="D2782" t="str">
            <v>Escanaba City of</v>
          </cell>
          <cell r="E2782" t="str">
            <v>Oil</v>
          </cell>
          <cell r="G2782" t="str">
            <v>NA</v>
          </cell>
          <cell r="H2782" t="str">
            <v>Regulated</v>
          </cell>
        </row>
        <row r="2783">
          <cell r="D2783" t="str">
            <v>Integrys Energy Group, Inc.</v>
          </cell>
          <cell r="E2783" t="str">
            <v>Water</v>
          </cell>
          <cell r="G2783" t="str">
            <v>NA</v>
          </cell>
          <cell r="H2783" t="str">
            <v>Regulated</v>
          </cell>
        </row>
        <row r="2784">
          <cell r="D2784" t="str">
            <v>NewPage Holdings Inc.</v>
          </cell>
          <cell r="E2784" t="str">
            <v>Coal</v>
          </cell>
          <cell r="G2784">
            <v>17212</v>
          </cell>
          <cell r="H2784" t="str">
            <v>Merchant Unregulated</v>
          </cell>
        </row>
        <row r="2785">
          <cell r="D2785" t="str">
            <v>Wellhead Electric Company Inc.</v>
          </cell>
          <cell r="E2785" t="str">
            <v>Gas</v>
          </cell>
          <cell r="G2785" t="str">
            <v>NA</v>
          </cell>
          <cell r="H2785" t="str">
            <v>Merchant Unregulated</v>
          </cell>
        </row>
        <row r="2786">
          <cell r="D2786" t="str">
            <v>Public Service Enterprise Group Incorporated</v>
          </cell>
          <cell r="E2786" t="str">
            <v>Gas</v>
          </cell>
          <cell r="G2786">
            <v>61095</v>
          </cell>
          <cell r="H2786" t="str">
            <v>Merchant Unregulated</v>
          </cell>
        </row>
        <row r="2787">
          <cell r="D2787" t="str">
            <v>DCO Energy LLC</v>
          </cell>
          <cell r="E2787" t="str">
            <v>Gas</v>
          </cell>
          <cell r="G2787" t="str">
            <v>NA</v>
          </cell>
          <cell r="H2787" t="str">
            <v>Merchant Unregulated</v>
          </cell>
        </row>
        <row r="2788">
          <cell r="D2788" t="str">
            <v>Covanta Holding Corporation</v>
          </cell>
          <cell r="E2788" t="str">
            <v>Biomass</v>
          </cell>
          <cell r="G2788">
            <v>465056</v>
          </cell>
          <cell r="H2788" t="str">
            <v>Merchant Unregulated</v>
          </cell>
        </row>
        <row r="2789">
          <cell r="D2789" t="str">
            <v>Associated Electric Cooperative Inc.</v>
          </cell>
          <cell r="E2789" t="str">
            <v>Gas</v>
          </cell>
          <cell r="G2789" t="str">
            <v>NA</v>
          </cell>
          <cell r="H2789" t="str">
            <v>Merchant Unregulated</v>
          </cell>
        </row>
        <row r="2790">
          <cell r="D2790" t="str">
            <v>Gaz Métro Limited Partnership</v>
          </cell>
          <cell r="E2790" t="str">
            <v>Water</v>
          </cell>
          <cell r="G2790">
            <v>40663</v>
          </cell>
          <cell r="H2790" t="str">
            <v>Regulated</v>
          </cell>
        </row>
        <row r="2791">
          <cell r="D2791" t="str">
            <v>Gaz Métro Limited Partnership</v>
          </cell>
          <cell r="E2791" t="str">
            <v>Oil</v>
          </cell>
          <cell r="G2791">
            <v>59</v>
          </cell>
          <cell r="H2791" t="str">
            <v>Regulated</v>
          </cell>
        </row>
        <row r="2792">
          <cell r="D2792" t="str">
            <v>Constellation Wines U. S.</v>
          </cell>
          <cell r="E2792" t="str">
            <v>Solar</v>
          </cell>
          <cell r="G2792" t="str">
            <v>NA</v>
          </cell>
          <cell r="H2792" t="str">
            <v>Merchant Unregulated</v>
          </cell>
        </row>
        <row r="2793">
          <cell r="D2793" t="str">
            <v>Southern Company</v>
          </cell>
          <cell r="E2793" t="str">
            <v>Water</v>
          </cell>
          <cell r="G2793">
            <v>27</v>
          </cell>
          <cell r="H2793" t="str">
            <v>Regulated</v>
          </cell>
        </row>
        <row r="2794">
          <cell r="D2794" t="str">
            <v>United States Government</v>
          </cell>
          <cell r="E2794" t="str">
            <v>Water</v>
          </cell>
          <cell r="G2794">
            <v>130760</v>
          </cell>
          <cell r="H2794" t="str">
            <v>Merchant Unregulated</v>
          </cell>
        </row>
        <row r="2795">
          <cell r="D2795" t="str">
            <v>Kruger, Inc.</v>
          </cell>
          <cell r="E2795" t="str">
            <v>Water</v>
          </cell>
          <cell r="G2795" t="str">
            <v>NA</v>
          </cell>
          <cell r="H2795" t="str">
            <v>Merchant Unregulated</v>
          </cell>
        </row>
        <row r="2796">
          <cell r="D2796" t="str">
            <v>Estherville City of</v>
          </cell>
          <cell r="E2796" t="str">
            <v>Gas</v>
          </cell>
          <cell r="G2796" t="str">
            <v>NA</v>
          </cell>
          <cell r="H2796" t="str">
            <v>Regulated</v>
          </cell>
        </row>
        <row r="2797">
          <cell r="D2797" t="str">
            <v>NRG Energy, Inc.</v>
          </cell>
          <cell r="E2797" t="str">
            <v>Gas</v>
          </cell>
          <cell r="G2797" t="str">
            <v>NA</v>
          </cell>
          <cell r="H2797" t="str">
            <v>Merchant Unregulated</v>
          </cell>
        </row>
        <row r="2798">
          <cell r="D2798" t="str">
            <v>Metropolitan Water District of Southern California</v>
          </cell>
          <cell r="E2798" t="str">
            <v>Water</v>
          </cell>
          <cell r="G2798" t="str">
            <v>NA</v>
          </cell>
          <cell r="H2798" t="str">
            <v>Merchant Unregulated</v>
          </cell>
        </row>
        <row r="2799">
          <cell r="D2799" t="str">
            <v>Total S.A.</v>
          </cell>
          <cell r="E2799" t="str">
            <v>Solar</v>
          </cell>
          <cell r="G2799" t="str">
            <v>NA</v>
          </cell>
          <cell r="H2799" t="str">
            <v>Merchant Unregulated</v>
          </cell>
        </row>
        <row r="2800">
          <cell r="D2800" t="str">
            <v>SunPower Corporation</v>
          </cell>
          <cell r="E2800" t="str">
            <v>Solar</v>
          </cell>
          <cell r="G2800" t="str">
            <v>NA</v>
          </cell>
          <cell r="H2800" t="str">
            <v>Merchant Unregulated</v>
          </cell>
        </row>
        <row r="2801">
          <cell r="D2801" t="str">
            <v>United States Government</v>
          </cell>
          <cell r="E2801" t="str">
            <v>Water</v>
          </cell>
          <cell r="G2801">
            <v>103871</v>
          </cell>
          <cell r="H2801" t="str">
            <v>Merchant Unregulated</v>
          </cell>
        </row>
        <row r="2802">
          <cell r="D2802" t="str">
            <v>EUI Management Individual Investors</v>
          </cell>
          <cell r="E2802" t="str">
            <v>Wind</v>
          </cell>
          <cell r="G2802" t="str">
            <v>NA</v>
          </cell>
          <cell r="H2802" t="str">
            <v>Merchant Unregulated</v>
          </cell>
        </row>
        <row r="2803">
          <cell r="D2803" t="str">
            <v>Aeroturbine Energy Corporation</v>
          </cell>
          <cell r="E2803" t="str">
            <v>Wind</v>
          </cell>
          <cell r="G2803" t="str">
            <v>NA</v>
          </cell>
          <cell r="H2803" t="str">
            <v>Merchant Unregulated</v>
          </cell>
        </row>
        <row r="2804">
          <cell r="D2804" t="str">
            <v>Energy Unlimited Inc</v>
          </cell>
          <cell r="E2804" t="str">
            <v>Wind</v>
          </cell>
          <cell r="G2804" t="str">
            <v>NA</v>
          </cell>
          <cell r="H2804" t="str">
            <v>Merchant Unregulated</v>
          </cell>
        </row>
        <row r="2805">
          <cell r="D2805" t="str">
            <v>Tokyo Electric Power Company</v>
          </cell>
          <cell r="E2805" t="str">
            <v>Wind</v>
          </cell>
          <cell r="G2805">
            <v>153678</v>
          </cell>
          <cell r="H2805" t="str">
            <v>Merchant Unregulated</v>
          </cell>
        </row>
        <row r="2806">
          <cell r="D2806" t="str">
            <v>Kruger, Inc.</v>
          </cell>
          <cell r="E2806" t="str">
            <v>Water</v>
          </cell>
          <cell r="G2806" t="str">
            <v>NA</v>
          </cell>
          <cell r="H2806" t="str">
            <v>Merchant Unregulated</v>
          </cell>
        </row>
        <row r="2807">
          <cell r="D2807" t="str">
            <v>Golden Valley Electric Association Inc.</v>
          </cell>
          <cell r="E2807" t="str">
            <v>Wind</v>
          </cell>
          <cell r="G2807" t="str">
            <v>NA</v>
          </cell>
          <cell r="H2807" t="str">
            <v>Merchant Unregulated</v>
          </cell>
        </row>
        <row r="2808">
          <cell r="D2808" t="str">
            <v>Evanston Board of Education</v>
          </cell>
          <cell r="E2808" t="str">
            <v>Gas</v>
          </cell>
          <cell r="G2808" t="str">
            <v>NA</v>
          </cell>
          <cell r="H2808" t="str">
            <v>Merchant Unregulated</v>
          </cell>
        </row>
        <row r="2809">
          <cell r="D2809" t="str">
            <v>Evergreen BioPower, LLC</v>
          </cell>
          <cell r="E2809" t="str">
            <v>Biomass</v>
          </cell>
          <cell r="G2809" t="str">
            <v>NA</v>
          </cell>
          <cell r="H2809" t="str">
            <v>Merchant Unregulated</v>
          </cell>
        </row>
        <row r="2810">
          <cell r="D2810" t="str">
            <v>FLS Energy Inc.</v>
          </cell>
          <cell r="E2810" t="str">
            <v>Solar</v>
          </cell>
          <cell r="G2810" t="str">
            <v>NA</v>
          </cell>
          <cell r="H2810" t="str">
            <v>Merchant Unregulated</v>
          </cell>
        </row>
        <row r="2811">
          <cell r="D2811" t="str">
            <v>SunEdison, Inc.</v>
          </cell>
          <cell r="E2811" t="str">
            <v>Solar</v>
          </cell>
          <cell r="G2811" t="str">
            <v>NA</v>
          </cell>
          <cell r="H2811" t="str">
            <v>Merchant Unregulated</v>
          </cell>
        </row>
        <row r="2812">
          <cell r="D2812" t="str">
            <v>Exelon Corporation</v>
          </cell>
          <cell r="E2812" t="str">
            <v>Wind</v>
          </cell>
          <cell r="G2812" t="str">
            <v>NA</v>
          </cell>
          <cell r="H2812" t="str">
            <v>Merchant Unregulated</v>
          </cell>
        </row>
        <row r="2813">
          <cell r="D2813" t="str">
            <v>Exelon Corporation</v>
          </cell>
          <cell r="E2813" t="str">
            <v>Solar</v>
          </cell>
          <cell r="G2813" t="str">
            <v>NA</v>
          </cell>
          <cell r="H2813" t="str">
            <v>Merchant Unregulated</v>
          </cell>
        </row>
        <row r="2814">
          <cell r="D2814" t="str">
            <v>Exelon Corporation</v>
          </cell>
          <cell r="E2814" t="str">
            <v>Wind</v>
          </cell>
          <cell r="G2814" t="str">
            <v>NA</v>
          </cell>
          <cell r="H2814" t="str">
            <v>Merchant Unregulated</v>
          </cell>
        </row>
        <row r="2815">
          <cell r="D2815" t="str">
            <v>Exelon Corporation</v>
          </cell>
          <cell r="E2815" t="str">
            <v>Wind</v>
          </cell>
          <cell r="G2815" t="str">
            <v>NA</v>
          </cell>
          <cell r="H2815" t="str">
            <v>Merchant Unregulated</v>
          </cell>
        </row>
        <row r="2816">
          <cell r="D2816" t="str">
            <v>Exelon Corporation</v>
          </cell>
          <cell r="E2816" t="str">
            <v>Wind</v>
          </cell>
          <cell r="G2816" t="str">
            <v>NA</v>
          </cell>
          <cell r="H2816" t="str">
            <v>Merchant Unregulated</v>
          </cell>
        </row>
        <row r="2817">
          <cell r="D2817" t="str">
            <v>Exelon Corporation</v>
          </cell>
          <cell r="E2817" t="str">
            <v>Wind</v>
          </cell>
          <cell r="G2817" t="str">
            <v>NA</v>
          </cell>
          <cell r="H2817" t="str">
            <v>Merchant Unregulated</v>
          </cell>
        </row>
        <row r="2818">
          <cell r="D2818" t="str">
            <v>Exelon Corporation</v>
          </cell>
          <cell r="E2818" t="str">
            <v>Wind</v>
          </cell>
          <cell r="G2818" t="str">
            <v>NA</v>
          </cell>
          <cell r="H2818" t="str">
            <v>Merchant Unregulated</v>
          </cell>
        </row>
        <row r="2819">
          <cell r="D2819" t="str">
            <v>Exelon Corporation</v>
          </cell>
          <cell r="E2819" t="str">
            <v>Wind</v>
          </cell>
          <cell r="G2819">
            <v>246494</v>
          </cell>
          <cell r="H2819" t="str">
            <v>Merchant Unregulated</v>
          </cell>
        </row>
        <row r="2820">
          <cell r="D2820" t="str">
            <v>Exelon Corporation</v>
          </cell>
          <cell r="E2820" t="str">
            <v>Wind</v>
          </cell>
          <cell r="G2820" t="str">
            <v>NA</v>
          </cell>
          <cell r="H2820" t="str">
            <v>Merchant Unregulated</v>
          </cell>
        </row>
        <row r="2821">
          <cell r="D2821" t="str">
            <v>Exelon Corporation</v>
          </cell>
          <cell r="E2821" t="str">
            <v>Wind</v>
          </cell>
          <cell r="G2821" t="str">
            <v>NA</v>
          </cell>
          <cell r="H2821" t="str">
            <v>Merchant Unregulated</v>
          </cell>
        </row>
        <row r="2822">
          <cell r="D2822" t="str">
            <v>Exelon Corporation</v>
          </cell>
          <cell r="E2822" t="str">
            <v>Wind</v>
          </cell>
          <cell r="G2822" t="str">
            <v>NA</v>
          </cell>
          <cell r="H2822" t="str">
            <v>Merchant Unregulated</v>
          </cell>
        </row>
        <row r="2823">
          <cell r="D2823" t="str">
            <v>Exelon Corporation</v>
          </cell>
          <cell r="E2823" t="str">
            <v>Wind</v>
          </cell>
          <cell r="G2823" t="str">
            <v>NA</v>
          </cell>
          <cell r="H2823" t="str">
            <v>Merchant Unregulated</v>
          </cell>
        </row>
        <row r="2824">
          <cell r="D2824" t="str">
            <v>Exelon Corporation</v>
          </cell>
          <cell r="E2824" t="str">
            <v>Wind</v>
          </cell>
          <cell r="G2824" t="str">
            <v>NA</v>
          </cell>
          <cell r="H2824" t="str">
            <v>Merchant Unregulated</v>
          </cell>
        </row>
        <row r="2825">
          <cell r="D2825" t="str">
            <v>Conergy AG</v>
          </cell>
          <cell r="E2825" t="str">
            <v>Solar</v>
          </cell>
          <cell r="G2825" t="str">
            <v>NA</v>
          </cell>
          <cell r="H2825" t="str">
            <v>Merchant Unregulated</v>
          </cell>
        </row>
        <row r="2826">
          <cell r="D2826" t="str">
            <v>Missouri Basin Municipal Power Agency</v>
          </cell>
          <cell r="E2826" t="str">
            <v>Gas</v>
          </cell>
          <cell r="G2826" t="str">
            <v>NA</v>
          </cell>
          <cell r="H2826" t="str">
            <v>Regulated</v>
          </cell>
        </row>
        <row r="2827">
          <cell r="D2827" t="str">
            <v>ArcelorMittal</v>
          </cell>
          <cell r="E2827" t="str">
            <v>Other Nonrenewable</v>
          </cell>
          <cell r="G2827" t="str">
            <v>NA</v>
          </cell>
          <cell r="H2827" t="str">
            <v>Merchant Unregulated</v>
          </cell>
        </row>
        <row r="2828">
          <cell r="D2828" t="str">
            <v>Exelon Corporation</v>
          </cell>
          <cell r="E2828" t="str">
            <v>Gas</v>
          </cell>
          <cell r="G2828">
            <v>95286</v>
          </cell>
          <cell r="H2828" t="str">
            <v>Merchant Unregulated</v>
          </cell>
        </row>
        <row r="2829">
          <cell r="D2829" t="str">
            <v>Exxon Mobil Corporation</v>
          </cell>
          <cell r="E2829" t="str">
            <v>Gas</v>
          </cell>
          <cell r="G2829" t="str">
            <v>NA</v>
          </cell>
          <cell r="H2829" t="str">
            <v>Merchant Unregulated</v>
          </cell>
        </row>
        <row r="2830">
          <cell r="D2830" t="str">
            <v>Vectren Corporation</v>
          </cell>
          <cell r="E2830" t="str">
            <v>Coal</v>
          </cell>
          <cell r="G2830">
            <v>1693312</v>
          </cell>
          <cell r="H2830" t="str">
            <v>Regulated</v>
          </cell>
        </row>
        <row r="2831">
          <cell r="D2831" t="str">
            <v>F.E.Warren Air Force Base</v>
          </cell>
          <cell r="E2831" t="str">
            <v>Wind</v>
          </cell>
          <cell r="G2831" t="str">
            <v>NA</v>
          </cell>
          <cell r="H2831" t="str">
            <v>Merchant Unregulated</v>
          </cell>
        </row>
        <row r="2832">
          <cell r="D2832" t="str">
            <v>Springfield City of - (IL)</v>
          </cell>
          <cell r="E2832" t="str">
            <v>Oil</v>
          </cell>
          <cell r="G2832" t="str">
            <v>NA</v>
          </cell>
          <cell r="H2832" t="str">
            <v>Regulated</v>
          </cell>
        </row>
        <row r="2833">
          <cell r="D2833" t="str">
            <v>Central Iowa Power Cooperative</v>
          </cell>
          <cell r="E2833" t="str">
            <v>Coal</v>
          </cell>
          <cell r="G2833" t="str">
            <v>NA</v>
          </cell>
          <cell r="H2833" t="str">
            <v>Merchant Unregulated</v>
          </cell>
        </row>
        <row r="2834">
          <cell r="D2834" t="str">
            <v>Golden Valley Electric Association Inc.</v>
          </cell>
          <cell r="E2834" t="str">
            <v>Oil</v>
          </cell>
          <cell r="G2834" t="str">
            <v>NA</v>
          </cell>
          <cell r="H2834" t="str">
            <v>Merchant Unregulated</v>
          </cell>
        </row>
        <row r="2835">
          <cell r="D2835" t="str">
            <v>Golden Valley Electric Association Inc.</v>
          </cell>
          <cell r="E2835" t="str">
            <v>Oil</v>
          </cell>
          <cell r="G2835" t="str">
            <v>NA</v>
          </cell>
          <cell r="H2835" t="str">
            <v>Merchant Unregulated</v>
          </cell>
        </row>
        <row r="2836">
          <cell r="D2836" t="str">
            <v>Fairbanks Morse Engine</v>
          </cell>
          <cell r="E2836" t="str">
            <v>Oil</v>
          </cell>
          <cell r="G2836" t="str">
            <v>NA</v>
          </cell>
          <cell r="H2836" t="str">
            <v>Merchant Unregulated</v>
          </cell>
        </row>
        <row r="2837">
          <cell r="D2837" t="str">
            <v>Fairbury City of</v>
          </cell>
          <cell r="E2837" t="str">
            <v>Gas</v>
          </cell>
          <cell r="G2837" t="str">
            <v>NA</v>
          </cell>
          <cell r="H2837" t="str">
            <v>Regulated</v>
          </cell>
        </row>
        <row r="2838">
          <cell r="D2838" t="str">
            <v>Fairfax City of</v>
          </cell>
          <cell r="E2838" t="str">
            <v>Oil</v>
          </cell>
          <cell r="G2838" t="str">
            <v>NA</v>
          </cell>
          <cell r="H2838" t="str">
            <v>Regulated</v>
          </cell>
        </row>
        <row r="2839">
          <cell r="D2839" t="str">
            <v>Gaz Métro Limited Partnership</v>
          </cell>
          <cell r="E2839" t="str">
            <v>Water</v>
          </cell>
          <cell r="G2839" t="str">
            <v>NA</v>
          </cell>
          <cell r="H2839" t="str">
            <v>Regulated</v>
          </cell>
        </row>
        <row r="2840">
          <cell r="D2840" t="str">
            <v>Fairfield City of</v>
          </cell>
          <cell r="E2840" t="str">
            <v>Oil</v>
          </cell>
          <cell r="G2840" t="str">
            <v>NA</v>
          </cell>
          <cell r="H2840" t="str">
            <v>Regulated</v>
          </cell>
        </row>
        <row r="2841">
          <cell r="D2841" t="str">
            <v>SCANA Corporation</v>
          </cell>
          <cell r="E2841" t="str">
            <v>Water</v>
          </cell>
          <cell r="G2841">
            <v>635923</v>
          </cell>
          <cell r="H2841" t="str">
            <v>Regulated</v>
          </cell>
        </row>
        <row r="2842">
          <cell r="D2842" t="str">
            <v>SunEdison, Inc.</v>
          </cell>
          <cell r="E2842" t="str">
            <v>Solar</v>
          </cell>
          <cell r="G2842" t="str">
            <v>NA</v>
          </cell>
          <cell r="H2842" t="str">
            <v>Merchant Unregulated</v>
          </cell>
        </row>
        <row r="2843">
          <cell r="D2843" t="str">
            <v>Fairfield University</v>
          </cell>
          <cell r="E2843" t="str">
            <v>Gas</v>
          </cell>
          <cell r="G2843" t="str">
            <v>NA</v>
          </cell>
          <cell r="H2843" t="str">
            <v>Merchant Unregulated</v>
          </cell>
        </row>
        <row r="2844">
          <cell r="D2844" t="str">
            <v>United States Steel Corporation</v>
          </cell>
          <cell r="E2844" t="str">
            <v>Other Nonrenewable</v>
          </cell>
          <cell r="G2844">
            <v>155093</v>
          </cell>
          <cell r="H2844" t="str">
            <v>Merchant Unregulated</v>
          </cell>
        </row>
        <row r="2845">
          <cell r="D2845" t="str">
            <v>Ameren Corporation</v>
          </cell>
          <cell r="E2845" t="str">
            <v>Oil</v>
          </cell>
          <cell r="G2845">
            <v>643</v>
          </cell>
          <cell r="H2845" t="str">
            <v>Regulated</v>
          </cell>
        </row>
        <row r="2846">
          <cell r="D2846" t="str">
            <v>Korean East-West Power Co., Ltd.</v>
          </cell>
          <cell r="E2846" t="str">
            <v>Biomass</v>
          </cell>
          <cell r="G2846" t="str">
            <v>NA</v>
          </cell>
          <cell r="H2846" t="str">
            <v>Merchant Unregulated</v>
          </cell>
        </row>
        <row r="2847">
          <cell r="D2847" t="str">
            <v>Palmer Capital Corporation</v>
          </cell>
          <cell r="E2847" t="str">
            <v>Wind</v>
          </cell>
          <cell r="G2847" t="str">
            <v>NA</v>
          </cell>
          <cell r="H2847" t="str">
            <v>Merchant Unregulated</v>
          </cell>
        </row>
        <row r="2848">
          <cell r="D2848" t="str">
            <v>Solaya Energy LLC</v>
          </cell>
          <cell r="E2848" t="str">
            <v>Wind</v>
          </cell>
          <cell r="G2848" t="str">
            <v>NA</v>
          </cell>
          <cell r="H2848" t="str">
            <v>Merchant Unregulated</v>
          </cell>
        </row>
        <row r="2849">
          <cell r="D2849" t="str">
            <v>Cost Containment, Inc.</v>
          </cell>
          <cell r="E2849" t="str">
            <v>Wind</v>
          </cell>
          <cell r="G2849" t="str">
            <v>NA</v>
          </cell>
          <cell r="H2849" t="str">
            <v>Merchant Unregulated</v>
          </cell>
        </row>
        <row r="2850">
          <cell r="D2850" t="str">
            <v>Exelon Corporation</v>
          </cell>
          <cell r="E2850" t="str">
            <v>Biomass</v>
          </cell>
          <cell r="G2850">
            <v>246861</v>
          </cell>
          <cell r="H2850" t="str">
            <v>Merchant Unregulated</v>
          </cell>
        </row>
        <row r="2851">
          <cell r="D2851" t="str">
            <v>Dominion Resources, Inc.</v>
          </cell>
          <cell r="E2851" t="str">
            <v>Gas</v>
          </cell>
          <cell r="G2851">
            <v>8229949</v>
          </cell>
          <cell r="H2851" t="str">
            <v>Merchant Unregulated</v>
          </cell>
        </row>
        <row r="2852">
          <cell r="D2852" t="str">
            <v>Southern Minnesota Municipal Power Agency</v>
          </cell>
          <cell r="E2852" t="str">
            <v>Oil</v>
          </cell>
          <cell r="G2852" t="str">
            <v>NA</v>
          </cell>
          <cell r="H2852" t="str">
            <v>Regulated</v>
          </cell>
        </row>
        <row r="2853">
          <cell r="D2853" t="str">
            <v>Wind Turbine Corporation</v>
          </cell>
          <cell r="E2853" t="str">
            <v>Wind</v>
          </cell>
          <cell r="G2853" t="str">
            <v>NA</v>
          </cell>
          <cell r="H2853" t="str">
            <v>Merchant Unregulated</v>
          </cell>
        </row>
        <row r="2854">
          <cell r="D2854" t="str">
            <v>Southern Minnesota Municipal Power Agency</v>
          </cell>
          <cell r="E2854" t="str">
            <v>Wind</v>
          </cell>
          <cell r="G2854" t="str">
            <v>NA</v>
          </cell>
          <cell r="H2854" t="str">
            <v>Regulated</v>
          </cell>
        </row>
        <row r="2855">
          <cell r="D2855" t="str">
            <v>Fairview City of</v>
          </cell>
          <cell r="E2855" t="str">
            <v>Oil</v>
          </cell>
          <cell r="G2855" t="str">
            <v>NA</v>
          </cell>
          <cell r="H2855" t="str">
            <v>Regulated</v>
          </cell>
        </row>
        <row r="2856">
          <cell r="D2856" t="str">
            <v>International Bound &amp; Water Commission</v>
          </cell>
          <cell r="E2856" t="str">
            <v>Water</v>
          </cell>
          <cell r="G2856" t="str">
            <v>NA</v>
          </cell>
          <cell r="H2856" t="str">
            <v>Merchant Unregulated</v>
          </cell>
        </row>
        <row r="2857">
          <cell r="D2857" t="str">
            <v>Berkshire Hathaway Inc.</v>
          </cell>
          <cell r="E2857" t="str">
            <v>Water</v>
          </cell>
          <cell r="G2857">
            <v>9368</v>
          </cell>
          <cell r="H2857" t="str">
            <v>Regulated</v>
          </cell>
        </row>
        <row r="2858">
          <cell r="D2858" t="str">
            <v>MidAmerican Energy Holdings Company</v>
          </cell>
          <cell r="E2858" t="str">
            <v>Water</v>
          </cell>
          <cell r="G2858">
            <v>1064</v>
          </cell>
          <cell r="H2858" t="str">
            <v>Regulated</v>
          </cell>
        </row>
        <row r="2859">
          <cell r="D2859" t="str">
            <v>Fortistar LLC</v>
          </cell>
          <cell r="E2859" t="str">
            <v>Biomass</v>
          </cell>
          <cell r="G2859" t="str">
            <v>NA</v>
          </cell>
          <cell r="H2859" t="str">
            <v>Merchant Unregulated</v>
          </cell>
        </row>
        <row r="2860">
          <cell r="D2860" t="str">
            <v>Fortistar LLC</v>
          </cell>
          <cell r="E2860" t="str">
            <v>Biomass</v>
          </cell>
          <cell r="G2860" t="str">
            <v>NA</v>
          </cell>
          <cell r="H2860" t="str">
            <v>Merchant Unregulated</v>
          </cell>
        </row>
        <row r="2861">
          <cell r="D2861" t="str">
            <v>EIF Management, LLC</v>
          </cell>
          <cell r="E2861" t="str">
            <v>Water</v>
          </cell>
          <cell r="G2861" t="str">
            <v>NA</v>
          </cell>
          <cell r="H2861" t="str">
            <v>Merchant Unregulated</v>
          </cell>
        </row>
        <row r="2862">
          <cell r="D2862" t="str">
            <v>Fallbrook Public Utility District</v>
          </cell>
          <cell r="E2862" t="str">
            <v>Solar</v>
          </cell>
          <cell r="G2862" t="str">
            <v>NA</v>
          </cell>
          <cell r="H2862" t="str">
            <v>Merchant Unregulated</v>
          </cell>
        </row>
        <row r="2863">
          <cell r="D2863" t="str">
            <v>Hydro FS, LLC</v>
          </cell>
          <cell r="E2863" t="str">
            <v>Water</v>
          </cell>
          <cell r="G2863" t="str">
            <v>NA</v>
          </cell>
          <cell r="H2863" t="str">
            <v>Merchant Unregulated</v>
          </cell>
        </row>
        <row r="2864">
          <cell r="D2864" t="str">
            <v>Exelon Corporation</v>
          </cell>
          <cell r="E2864" t="str">
            <v>Oil</v>
          </cell>
          <cell r="G2864" t="str">
            <v>NA</v>
          </cell>
          <cell r="H2864" t="str">
            <v>Merchant Unregulated</v>
          </cell>
        </row>
        <row r="2865">
          <cell r="D2865" t="str">
            <v>Falls City City of</v>
          </cell>
          <cell r="E2865" t="str">
            <v>Gas</v>
          </cell>
          <cell r="G2865" t="str">
            <v>NA</v>
          </cell>
          <cell r="H2865" t="str">
            <v>Regulated</v>
          </cell>
        </row>
        <row r="2866">
          <cell r="D2866" t="str">
            <v>Falls Creek Hydropower LP</v>
          </cell>
          <cell r="E2866" t="str">
            <v>Water</v>
          </cell>
          <cell r="G2866" t="str">
            <v>NA</v>
          </cell>
          <cell r="H2866" t="str">
            <v>Merchant Unregulated</v>
          </cell>
        </row>
        <row r="2867">
          <cell r="D2867" t="str">
            <v>Alcoa, Inc.</v>
          </cell>
          <cell r="E2867" t="str">
            <v>Water</v>
          </cell>
          <cell r="G2867">
            <v>88470</v>
          </cell>
          <cell r="H2867" t="str">
            <v>Merchant Unregulated</v>
          </cell>
        </row>
        <row r="2868">
          <cell r="D2868" t="str">
            <v>IDACORP, Inc.</v>
          </cell>
          <cell r="E2868" t="str">
            <v>Water</v>
          </cell>
          <cell r="G2868" t="str">
            <v>NA</v>
          </cell>
          <cell r="H2868" t="str">
            <v>Merchant Unregulated</v>
          </cell>
        </row>
        <row r="2869">
          <cell r="D2869" t="str">
            <v>Environmental Energy Company</v>
          </cell>
          <cell r="E2869" t="str">
            <v>Water</v>
          </cell>
          <cell r="G2869" t="str">
            <v>NA</v>
          </cell>
          <cell r="H2869" t="str">
            <v>Merchant Unregulated</v>
          </cell>
        </row>
        <row r="2870">
          <cell r="D2870" t="str">
            <v>GDF Suez SA</v>
          </cell>
          <cell r="E2870" t="str">
            <v>Water</v>
          </cell>
          <cell r="G2870" t="str">
            <v>NA</v>
          </cell>
          <cell r="H2870" t="str">
            <v>Merchant Unregulated</v>
          </cell>
        </row>
        <row r="2871">
          <cell r="D2871" t="str">
            <v>Falmouth Town of</v>
          </cell>
          <cell r="E2871" t="str">
            <v>Wind</v>
          </cell>
          <cell r="G2871" t="str">
            <v>NA</v>
          </cell>
          <cell r="H2871" t="str">
            <v>Merchant Unregulated</v>
          </cell>
        </row>
        <row r="2872">
          <cell r="D2872" t="str">
            <v>Notus Clean Energy LLC</v>
          </cell>
          <cell r="E2872" t="str">
            <v>Wind</v>
          </cell>
          <cell r="G2872" t="str">
            <v>NA</v>
          </cell>
          <cell r="H2872" t="str">
            <v>Merchant Unregulated</v>
          </cell>
        </row>
        <row r="2873">
          <cell r="D2873" t="str">
            <v>Alaska Power &amp; Telephone Co.</v>
          </cell>
          <cell r="E2873" t="str">
            <v>Oil</v>
          </cell>
          <cell r="G2873" t="str">
            <v>NA</v>
          </cell>
          <cell r="H2873" t="str">
            <v>Merchant Unregulated</v>
          </cell>
        </row>
        <row r="2874">
          <cell r="D2874" t="str">
            <v>Alaska Energy &amp; Resources Company</v>
          </cell>
          <cell r="E2874" t="str">
            <v>Oil</v>
          </cell>
          <cell r="G2874" t="str">
            <v>NA</v>
          </cell>
          <cell r="H2874" t="str">
            <v>Merchant Unregulated</v>
          </cell>
        </row>
        <row r="2875">
          <cell r="D2875" t="str">
            <v>Pacific Power Management LLC</v>
          </cell>
          <cell r="E2875" t="str">
            <v>Solar</v>
          </cell>
          <cell r="G2875" t="str">
            <v>NA</v>
          </cell>
          <cell r="H2875" t="str">
            <v>Merchant Unregulated</v>
          </cell>
        </row>
        <row r="2876">
          <cell r="D2876" t="str">
            <v>Portland General Electric Company</v>
          </cell>
          <cell r="E2876" t="str">
            <v>Water</v>
          </cell>
          <cell r="G2876">
            <v>166808</v>
          </cell>
          <cell r="H2876" t="str">
            <v>Regulated</v>
          </cell>
        </row>
        <row r="2877">
          <cell r="D2877" t="str">
            <v>Boise Project Board of Control</v>
          </cell>
          <cell r="E2877" t="str">
            <v>Water</v>
          </cell>
          <cell r="G2877" t="str">
            <v>NA</v>
          </cell>
          <cell r="H2877" t="str">
            <v>Merchant Unregulated</v>
          </cell>
        </row>
        <row r="2878">
          <cell r="D2878" t="str">
            <v>Minnesota Municipal Power Agency</v>
          </cell>
          <cell r="E2878" t="str">
            <v>Gas</v>
          </cell>
          <cell r="G2878">
            <v>739764</v>
          </cell>
          <cell r="H2878" t="str">
            <v>Regulated</v>
          </cell>
        </row>
        <row r="2879">
          <cell r="D2879" t="str">
            <v>Farm Power Northwest LLC</v>
          </cell>
          <cell r="E2879" t="str">
            <v>Biomass</v>
          </cell>
          <cell r="G2879" t="str">
            <v>NA</v>
          </cell>
          <cell r="H2879" t="str">
            <v>Merchant Unregulated</v>
          </cell>
        </row>
        <row r="2880">
          <cell r="D2880" t="str">
            <v>Farm Power Northwest LLC</v>
          </cell>
          <cell r="E2880" t="str">
            <v>Biomass</v>
          </cell>
          <cell r="G2880" t="str">
            <v>NA</v>
          </cell>
          <cell r="H2880" t="str">
            <v>Merchant Unregulated</v>
          </cell>
        </row>
        <row r="2881">
          <cell r="D2881" t="str">
            <v>Farm Power Northwest LLC</v>
          </cell>
          <cell r="E2881" t="str">
            <v>Biomass</v>
          </cell>
          <cell r="G2881" t="str">
            <v>NA</v>
          </cell>
          <cell r="H2881" t="str">
            <v>Merchant Unregulated</v>
          </cell>
        </row>
        <row r="2882">
          <cell r="D2882" t="str">
            <v>Farmer City City of</v>
          </cell>
          <cell r="E2882" t="str">
            <v>Oil</v>
          </cell>
          <cell r="G2882" t="str">
            <v>NA</v>
          </cell>
          <cell r="H2882" t="str">
            <v>Regulated</v>
          </cell>
        </row>
        <row r="2883">
          <cell r="D2883" t="str">
            <v>Waste Management, Inc.</v>
          </cell>
          <cell r="E2883" t="str">
            <v>Biomass</v>
          </cell>
          <cell r="G2883" t="str">
            <v>NA</v>
          </cell>
          <cell r="H2883" t="str">
            <v>Merchant Unregulated</v>
          </cell>
        </row>
        <row r="2884">
          <cell r="D2884" t="str">
            <v>Iberdrola, S.A.</v>
          </cell>
          <cell r="E2884" t="str">
            <v>Wind</v>
          </cell>
          <cell r="G2884">
            <v>362004</v>
          </cell>
          <cell r="H2884" t="str">
            <v>Merchant Unregulated</v>
          </cell>
        </row>
        <row r="2885">
          <cell r="D2885" t="str">
            <v>Fala Direct Mail Group</v>
          </cell>
          <cell r="E2885" t="str">
            <v>Solar</v>
          </cell>
          <cell r="G2885" t="str">
            <v>NA</v>
          </cell>
          <cell r="H2885" t="str">
            <v>Merchant Unregulated</v>
          </cell>
        </row>
        <row r="2886">
          <cell r="D2886" t="str">
            <v>NorthWestern Corporation</v>
          </cell>
          <cell r="E2886" t="str">
            <v>Oil</v>
          </cell>
          <cell r="G2886">
            <v>-92</v>
          </cell>
          <cell r="H2886" t="str">
            <v>Regulated</v>
          </cell>
        </row>
        <row r="2887">
          <cell r="D2887" t="str">
            <v>Pepco Holdings, Inc.</v>
          </cell>
          <cell r="E2887" t="str">
            <v>Biomass</v>
          </cell>
          <cell r="G2887" t="str">
            <v>NA</v>
          </cell>
          <cell r="H2887" t="str">
            <v>Merchant Unregulated</v>
          </cell>
        </row>
        <row r="2888">
          <cell r="D2888" t="str">
            <v>Duke Energy Corporation</v>
          </cell>
          <cell r="E2888" t="str">
            <v>Gas</v>
          </cell>
          <cell r="G2888">
            <v>4270183</v>
          </cell>
          <cell r="H2888" t="str">
            <v>Regulated</v>
          </cell>
        </row>
        <row r="2889">
          <cell r="D2889" t="str">
            <v>Austin Energy</v>
          </cell>
          <cell r="E2889" t="str">
            <v>Coal</v>
          </cell>
          <cell r="G2889">
            <v>3033423</v>
          </cell>
          <cell r="H2889" t="str">
            <v>Regulated</v>
          </cell>
        </row>
        <row r="2890">
          <cell r="D2890" t="str">
            <v>Lower Colorado River Authority</v>
          </cell>
          <cell r="E2890" t="str">
            <v>Coal</v>
          </cell>
          <cell r="G2890">
            <v>5286448</v>
          </cell>
          <cell r="H2890" t="str">
            <v>Regulated</v>
          </cell>
        </row>
        <row r="2891">
          <cell r="D2891" t="str">
            <v>Fayette City of</v>
          </cell>
          <cell r="E2891" t="str">
            <v>Oil</v>
          </cell>
          <cell r="G2891" t="str">
            <v>NA</v>
          </cell>
          <cell r="H2891" t="str">
            <v>Regulated</v>
          </cell>
        </row>
        <row r="2892">
          <cell r="D2892" t="str">
            <v>South Jersey Industries, Inc.</v>
          </cell>
          <cell r="E2892" t="str">
            <v>Biomass</v>
          </cell>
          <cell r="G2892" t="str">
            <v>NA</v>
          </cell>
          <cell r="H2892" t="str">
            <v>Merchant Unregulated</v>
          </cell>
        </row>
        <row r="2893">
          <cell r="D2893" t="str">
            <v>DCO Energy LLC</v>
          </cell>
          <cell r="E2893" t="str">
            <v>Biomass</v>
          </cell>
          <cell r="G2893" t="str">
            <v>NA</v>
          </cell>
          <cell r="H2893" t="str">
            <v>Merchant Unregulated</v>
          </cell>
        </row>
        <row r="2894">
          <cell r="D2894" t="str">
            <v>Calpine Corporation</v>
          </cell>
          <cell r="E2894" t="str">
            <v>Gas</v>
          </cell>
          <cell r="G2894" t="str">
            <v>NA</v>
          </cell>
          <cell r="H2894" t="str">
            <v>Merchant Unregulated</v>
          </cell>
        </row>
        <row r="2895">
          <cell r="D2895" t="str">
            <v>NRG Energy, Inc.</v>
          </cell>
          <cell r="E2895" t="str">
            <v>Solar</v>
          </cell>
          <cell r="G2895" t="str">
            <v>NA</v>
          </cell>
          <cell r="H2895" t="str">
            <v>Merchant Unregulated</v>
          </cell>
        </row>
        <row r="2896">
          <cell r="D2896" t="str">
            <v>Federal Express Corporation</v>
          </cell>
          <cell r="E2896" t="str">
            <v>Solar</v>
          </cell>
          <cell r="G2896" t="str">
            <v>NA</v>
          </cell>
          <cell r="H2896" t="str">
            <v>Merchant Unregulated</v>
          </cell>
        </row>
        <row r="2897">
          <cell r="D2897" t="str">
            <v>Federal Express Corporation</v>
          </cell>
          <cell r="E2897" t="str">
            <v>Solar</v>
          </cell>
          <cell r="G2897" t="str">
            <v>NA</v>
          </cell>
          <cell r="H2897" t="str">
            <v>Merchant Unregulated</v>
          </cell>
        </row>
        <row r="2898">
          <cell r="D2898" t="str">
            <v>Federal Express Corporation</v>
          </cell>
          <cell r="E2898" t="str">
            <v>Solar</v>
          </cell>
          <cell r="G2898" t="str">
            <v>NA</v>
          </cell>
          <cell r="H2898" t="str">
            <v>Merchant Unregulated</v>
          </cell>
        </row>
        <row r="2899">
          <cell r="D2899" t="str">
            <v>Brookfield Renewable Energy Partners L.P.</v>
          </cell>
          <cell r="E2899" t="str">
            <v>Water</v>
          </cell>
          <cell r="G2899" t="str">
            <v>NA</v>
          </cell>
          <cell r="H2899" t="str">
            <v>Merchant Unregulated</v>
          </cell>
        </row>
        <row r="2900">
          <cell r="D2900" t="str">
            <v>Brookfield Asset Management Inc.</v>
          </cell>
          <cell r="E2900" t="str">
            <v>Water</v>
          </cell>
          <cell r="G2900" t="str">
            <v>NA</v>
          </cell>
          <cell r="H2900" t="str">
            <v>Merchant Unregulated</v>
          </cell>
        </row>
        <row r="2901">
          <cell r="D2901" t="str">
            <v>Fall River Rural Elec Coop Inc</v>
          </cell>
          <cell r="E2901" t="str">
            <v>Water</v>
          </cell>
          <cell r="G2901" t="str">
            <v>NA</v>
          </cell>
          <cell r="H2901" t="str">
            <v>Merchant Unregulated</v>
          </cell>
        </row>
        <row r="2902">
          <cell r="D2902" t="str">
            <v>CDM Hydroelectric Company</v>
          </cell>
          <cell r="E2902" t="str">
            <v>Water</v>
          </cell>
          <cell r="G2902" t="str">
            <v>NA</v>
          </cell>
          <cell r="H2902" t="str">
            <v>Merchant Unregulated</v>
          </cell>
        </row>
        <row r="2903">
          <cell r="D2903" t="str">
            <v>Enel S.p.A.</v>
          </cell>
          <cell r="E2903" t="str">
            <v>Wind</v>
          </cell>
          <cell r="G2903" t="str">
            <v>NA</v>
          </cell>
          <cell r="H2903" t="str">
            <v>Merchant Unregulated</v>
          </cell>
        </row>
        <row r="2904">
          <cell r="D2904" t="str">
            <v>Fennimore City of</v>
          </cell>
          <cell r="E2904" t="str">
            <v>Oil</v>
          </cell>
          <cell r="G2904" t="str">
            <v>NA</v>
          </cell>
          <cell r="H2904" t="str">
            <v>Regulated</v>
          </cell>
        </row>
        <row r="2905">
          <cell r="D2905" t="str">
            <v>EDF Group</v>
          </cell>
          <cell r="E2905" t="str">
            <v>Wind</v>
          </cell>
          <cell r="G2905">
            <v>751918</v>
          </cell>
          <cell r="H2905" t="str">
            <v>Merchant Unregulated</v>
          </cell>
        </row>
        <row r="2906">
          <cell r="D2906" t="str">
            <v>Otter Tail Corporation</v>
          </cell>
          <cell r="E2906" t="str">
            <v>Oil</v>
          </cell>
          <cell r="G2906">
            <v>23</v>
          </cell>
          <cell r="H2906" t="str">
            <v>Regulated</v>
          </cell>
        </row>
        <row r="2907">
          <cell r="D2907" t="str">
            <v>DTE Energy Company</v>
          </cell>
          <cell r="E2907" t="str">
            <v>Nuclear</v>
          </cell>
          <cell r="G2907">
            <v>5122292</v>
          </cell>
          <cell r="H2907" t="str">
            <v>Regulated</v>
          </cell>
        </row>
        <row r="2908">
          <cell r="D2908" t="str">
            <v>DTE Energy Company</v>
          </cell>
          <cell r="E2908" t="str">
            <v>Oil</v>
          </cell>
          <cell r="G2908">
            <v>691</v>
          </cell>
          <cell r="H2908" t="str">
            <v>Regulated</v>
          </cell>
        </row>
        <row r="2909">
          <cell r="D2909" t="str">
            <v>Rayonier Inc.</v>
          </cell>
          <cell r="E2909" t="str">
            <v>Biomass</v>
          </cell>
          <cell r="G2909">
            <v>221601</v>
          </cell>
          <cell r="H2909" t="str">
            <v>Merchant Unregulated</v>
          </cell>
        </row>
        <row r="2910">
          <cell r="D2910" t="str">
            <v>Addison Solar Farm, LLC</v>
          </cell>
          <cell r="E2910" t="str">
            <v>Solar</v>
          </cell>
          <cell r="G2910" t="str">
            <v>NA</v>
          </cell>
          <cell r="H2910" t="str">
            <v>Merchant Unregulated</v>
          </cell>
        </row>
        <row r="2911">
          <cell r="D2911" t="str">
            <v>Edison International</v>
          </cell>
          <cell r="E2911" t="str">
            <v>Wind</v>
          </cell>
          <cell r="G2911" t="str">
            <v>NA</v>
          </cell>
          <cell r="H2911" t="str">
            <v>Merchant Unregulated</v>
          </cell>
        </row>
        <row r="2912">
          <cell r="D2912" t="str">
            <v>Fey Windfarm LLC</v>
          </cell>
          <cell r="E2912" t="str">
            <v>Wind</v>
          </cell>
          <cell r="G2912" t="str">
            <v>NA</v>
          </cell>
          <cell r="H2912" t="str">
            <v>Merchant Unregulated</v>
          </cell>
        </row>
        <row r="2913">
          <cell r="D2913" t="str">
            <v>Recovery Corporation</v>
          </cell>
          <cell r="E2913" t="str">
            <v>Biomass</v>
          </cell>
          <cell r="G2913" t="str">
            <v>NA</v>
          </cell>
          <cell r="H2913" t="str">
            <v>Merchant Unregulated</v>
          </cell>
        </row>
        <row r="2914">
          <cell r="D2914" t="str">
            <v>ContourGlobal LP</v>
          </cell>
          <cell r="E2914" t="str">
            <v>Biomass</v>
          </cell>
          <cell r="G2914" t="str">
            <v>NA</v>
          </cell>
          <cell r="H2914" t="str">
            <v>Merchant Unregulated</v>
          </cell>
        </row>
        <row r="2915">
          <cell r="D2915" t="str">
            <v>New Smyrna Beach Utilities Commission</v>
          </cell>
          <cell r="E2915" t="str">
            <v>Oil</v>
          </cell>
          <cell r="G2915" t="str">
            <v>NA</v>
          </cell>
          <cell r="H2915" t="str">
            <v>Regulated</v>
          </cell>
        </row>
        <row r="2916">
          <cell r="D2916" t="str">
            <v>Brookfield Renewable Energy Partners L.P.</v>
          </cell>
          <cell r="E2916" t="str">
            <v>Water</v>
          </cell>
          <cell r="G2916" t="str">
            <v>NA</v>
          </cell>
          <cell r="H2916" t="str">
            <v>Merchant Unregulated</v>
          </cell>
        </row>
        <row r="2917">
          <cell r="D2917" t="str">
            <v>Emera Incorporated</v>
          </cell>
          <cell r="E2917" t="str">
            <v>Water</v>
          </cell>
          <cell r="G2917" t="str">
            <v>NA</v>
          </cell>
          <cell r="H2917" t="str">
            <v>Merchant Unregulated</v>
          </cell>
        </row>
        <row r="2918">
          <cell r="D2918" t="str">
            <v>Brookfield Asset Management Inc.</v>
          </cell>
          <cell r="E2918" t="str">
            <v>Water</v>
          </cell>
          <cell r="G2918" t="str">
            <v>NA</v>
          </cell>
          <cell r="H2918" t="str">
            <v>Merchant Unregulated</v>
          </cell>
        </row>
        <row r="2919">
          <cell r="D2919" t="str">
            <v>Kootenai Electric Cooperative Inc.</v>
          </cell>
          <cell r="E2919" t="str">
            <v>Biomass</v>
          </cell>
          <cell r="G2919" t="str">
            <v>NA</v>
          </cell>
          <cell r="H2919" t="str">
            <v>Merchant Unregulated</v>
          </cell>
        </row>
        <row r="2920">
          <cell r="D2920" t="str">
            <v>Los Angeles City of</v>
          </cell>
          <cell r="E2920" t="str">
            <v>Solar</v>
          </cell>
          <cell r="G2920" t="str">
            <v>NA</v>
          </cell>
          <cell r="H2920" t="str">
            <v>Merchant Unregulated</v>
          </cell>
        </row>
        <row r="2921">
          <cell r="D2921" t="str">
            <v>Finch Paper Holdings, LLC</v>
          </cell>
          <cell r="E2921" t="str">
            <v>Oil</v>
          </cell>
          <cell r="G2921">
            <v>143509</v>
          </cell>
          <cell r="H2921" t="str">
            <v>Merchant Unregulated</v>
          </cell>
        </row>
        <row r="2922">
          <cell r="D2922" t="str">
            <v>Finley BioEnergy LLC</v>
          </cell>
          <cell r="E2922" t="str">
            <v>Biomass</v>
          </cell>
          <cell r="G2922" t="str">
            <v>NA</v>
          </cell>
          <cell r="H2922" t="str">
            <v>Merchant Unregulated</v>
          </cell>
        </row>
        <row r="2923">
          <cell r="D2923" t="str">
            <v>Cook Inlet Region, Incorporated</v>
          </cell>
          <cell r="E2923" t="str">
            <v>Wind</v>
          </cell>
          <cell r="G2923" t="str">
            <v>NA</v>
          </cell>
          <cell r="H2923" t="str">
            <v>Merchant Unregulated</v>
          </cell>
        </row>
        <row r="2924">
          <cell r="D2924" t="str">
            <v>Fiscalini Properties, L.P.</v>
          </cell>
          <cell r="E2924" t="str">
            <v>Biomass</v>
          </cell>
          <cell r="G2924" t="str">
            <v>NA</v>
          </cell>
          <cell r="H2924" t="str">
            <v>Merchant Unregulated</v>
          </cell>
        </row>
        <row r="2925">
          <cell r="D2925" t="str">
            <v>Berkshire Hathaway Inc.</v>
          </cell>
          <cell r="E2925" t="str">
            <v>Water</v>
          </cell>
          <cell r="G2925">
            <v>38460</v>
          </cell>
          <cell r="H2925" t="str">
            <v>Regulated</v>
          </cell>
        </row>
        <row r="2926">
          <cell r="D2926" t="str">
            <v>MidAmerican Energy Holdings Company</v>
          </cell>
          <cell r="E2926" t="str">
            <v>Water</v>
          </cell>
          <cell r="G2926">
            <v>4369</v>
          </cell>
          <cell r="H2926" t="str">
            <v>Regulated</v>
          </cell>
        </row>
        <row r="2927">
          <cell r="D2927" t="str">
            <v>Yuba County Water Agency</v>
          </cell>
          <cell r="E2927" t="str">
            <v>Water</v>
          </cell>
          <cell r="G2927" t="str">
            <v>NA</v>
          </cell>
          <cell r="H2927" t="str">
            <v>Merchant Unregulated</v>
          </cell>
        </row>
        <row r="2928">
          <cell r="D2928" t="str">
            <v>PPL Corporation</v>
          </cell>
          <cell r="E2928" t="str">
            <v>Oil</v>
          </cell>
          <cell r="G2928" t="str">
            <v>NA</v>
          </cell>
          <cell r="H2928" t="str">
            <v>Merchant Unregulated</v>
          </cell>
        </row>
        <row r="2929">
          <cell r="D2929" t="str">
            <v>Fishers Island Electric Corp</v>
          </cell>
          <cell r="E2929" t="str">
            <v>Oil</v>
          </cell>
          <cell r="G2929" t="str">
            <v>NA</v>
          </cell>
          <cell r="H2929" t="str">
            <v>Merchant Unregulated</v>
          </cell>
        </row>
        <row r="2930">
          <cell r="D2930" t="str">
            <v>Fishers Island Utility Co.</v>
          </cell>
          <cell r="E2930" t="str">
            <v>Oil</v>
          </cell>
          <cell r="G2930" t="str">
            <v>NA</v>
          </cell>
          <cell r="H2930" t="str">
            <v>Merchant Unregulated</v>
          </cell>
        </row>
        <row r="2931">
          <cell r="D2931" t="str">
            <v>Duke Energy Corporation</v>
          </cell>
          <cell r="E2931" t="str">
            <v>Water</v>
          </cell>
          <cell r="G2931">
            <v>91594</v>
          </cell>
          <cell r="H2931" t="str">
            <v>Regulated</v>
          </cell>
        </row>
        <row r="2932">
          <cell r="D2932" t="str">
            <v>Edison International</v>
          </cell>
          <cell r="E2932" t="str">
            <v>Oil</v>
          </cell>
          <cell r="G2932">
            <v>375</v>
          </cell>
          <cell r="H2932" t="str">
            <v>Merchant Unregulated</v>
          </cell>
        </row>
        <row r="2933">
          <cell r="D2933" t="str">
            <v>MGE Energy, Inc.</v>
          </cell>
          <cell r="E2933" t="str">
            <v>Gas</v>
          </cell>
          <cell r="G2933">
            <v>4138</v>
          </cell>
          <cell r="H2933" t="str">
            <v>Regulated</v>
          </cell>
        </row>
        <row r="2934">
          <cell r="D2934" t="str">
            <v>Waste Management, Inc.</v>
          </cell>
          <cell r="E2934" t="str">
            <v>Biomass</v>
          </cell>
          <cell r="G2934" t="str">
            <v>NA</v>
          </cell>
          <cell r="H2934" t="str">
            <v>Merchant Unregulated</v>
          </cell>
        </row>
        <row r="2935">
          <cell r="D2935" t="str">
            <v>Arkansas Electric Cooperative Corp.</v>
          </cell>
          <cell r="E2935" t="str">
            <v>Gas</v>
          </cell>
          <cell r="G2935">
            <v>114459</v>
          </cell>
          <cell r="H2935" t="str">
            <v>Merchant Unregulated</v>
          </cell>
        </row>
        <row r="2936">
          <cell r="D2936" t="str">
            <v>CMS Energy Corporation</v>
          </cell>
          <cell r="E2936" t="str">
            <v>Water</v>
          </cell>
          <cell r="G2936">
            <v>21525</v>
          </cell>
          <cell r="H2936" t="str">
            <v>Regulated</v>
          </cell>
        </row>
        <row r="2937">
          <cell r="D2937" t="str">
            <v>Brookfield Renewable Energy Partners L.P.</v>
          </cell>
          <cell r="E2937" t="str">
            <v>Water</v>
          </cell>
          <cell r="G2937" t="str">
            <v>NA</v>
          </cell>
          <cell r="H2937" t="str">
            <v>Merchant Unregulated</v>
          </cell>
        </row>
        <row r="2938">
          <cell r="D2938" t="str">
            <v>Brookfield Asset Management Inc.</v>
          </cell>
          <cell r="E2938" t="str">
            <v>Water</v>
          </cell>
          <cell r="G2938" t="str">
            <v>NA</v>
          </cell>
          <cell r="H2938" t="str">
            <v>Merchant Unregulated</v>
          </cell>
        </row>
        <row r="2939">
          <cell r="D2939" t="str">
            <v>Waste Management, Inc.</v>
          </cell>
          <cell r="E2939" t="str">
            <v>Biomass</v>
          </cell>
          <cell r="G2939" t="str">
            <v>NA</v>
          </cell>
          <cell r="H2939" t="str">
            <v>Merchant Unregulated</v>
          </cell>
        </row>
        <row r="2940">
          <cell r="D2940" t="str">
            <v>PG&amp;E Corporation</v>
          </cell>
          <cell r="E2940" t="str">
            <v>Solar</v>
          </cell>
          <cell r="G2940">
            <v>29948</v>
          </cell>
          <cell r="H2940" t="str">
            <v>Regulated</v>
          </cell>
        </row>
        <row r="2941">
          <cell r="D2941" t="str">
            <v>Dairyland Power Co-op</v>
          </cell>
          <cell r="E2941" t="str">
            <v>Biomass</v>
          </cell>
          <cell r="G2941" t="str">
            <v>NA</v>
          </cell>
          <cell r="H2941" t="str">
            <v>Merchant Unregulated</v>
          </cell>
        </row>
        <row r="2942">
          <cell r="D2942" t="str">
            <v>Farmington City of MO</v>
          </cell>
          <cell r="E2942" t="str">
            <v>Oil</v>
          </cell>
          <cell r="G2942" t="str">
            <v>NA</v>
          </cell>
          <cell r="H2942" t="str">
            <v>Regulated</v>
          </cell>
        </row>
        <row r="2943">
          <cell r="D2943" t="str">
            <v>Farmington City of MO</v>
          </cell>
          <cell r="E2943" t="str">
            <v>Oil</v>
          </cell>
          <cell r="G2943" t="str">
            <v>NA</v>
          </cell>
          <cell r="H2943" t="str">
            <v>Regulated</v>
          </cell>
        </row>
        <row r="2944">
          <cell r="D2944" t="str">
            <v>Farmington City of MO</v>
          </cell>
          <cell r="E2944" t="str">
            <v>Oil</v>
          </cell>
          <cell r="G2944" t="str">
            <v>NA</v>
          </cell>
          <cell r="H2944" t="str">
            <v>Regulated</v>
          </cell>
        </row>
        <row r="2945">
          <cell r="D2945" t="str">
            <v>Farmington City of MO</v>
          </cell>
          <cell r="E2945" t="str">
            <v>Oil</v>
          </cell>
          <cell r="G2945" t="str">
            <v>NA</v>
          </cell>
          <cell r="H2945" t="str">
            <v>Regulated</v>
          </cell>
        </row>
        <row r="2946">
          <cell r="D2946" t="str">
            <v>Pinnacle West Capital Corporation</v>
          </cell>
          <cell r="E2946" t="str">
            <v>Solar</v>
          </cell>
          <cell r="G2946">
            <v>32</v>
          </cell>
          <cell r="H2946" t="str">
            <v>Regulated</v>
          </cell>
        </row>
        <row r="2947">
          <cell r="D2947" t="str">
            <v>Flagstaff City of</v>
          </cell>
          <cell r="E2947" t="str">
            <v>Biomass</v>
          </cell>
          <cell r="G2947" t="str">
            <v>NA</v>
          </cell>
          <cell r="H2947" t="str">
            <v>Merchant Unregulated</v>
          </cell>
        </row>
        <row r="2948">
          <cell r="D2948" t="str">
            <v>Xcel Energy Inc.</v>
          </cell>
          <cell r="E2948" t="str">
            <v>Gas</v>
          </cell>
          <cell r="G2948">
            <v>1522</v>
          </cell>
          <cell r="H2948" t="str">
            <v>Regulated</v>
          </cell>
        </row>
        <row r="2949">
          <cell r="D2949" t="str">
            <v>Renewable World Energies, LLC</v>
          </cell>
          <cell r="E2949" t="str">
            <v>Water</v>
          </cell>
          <cell r="G2949" t="str">
            <v>NA</v>
          </cell>
          <cell r="H2949" t="str">
            <v>Merchant Unregulated</v>
          </cell>
        </row>
        <row r="2950">
          <cell r="D2950" t="str">
            <v>Renewable World Energies, LLC</v>
          </cell>
          <cell r="E2950" t="str">
            <v>Water</v>
          </cell>
          <cell r="G2950" t="str">
            <v>NA</v>
          </cell>
          <cell r="H2950" t="str">
            <v>Merchant Unregulated</v>
          </cell>
        </row>
        <row r="2951">
          <cell r="D2951" t="str">
            <v>Dairyland Power Co-op</v>
          </cell>
          <cell r="E2951" t="str">
            <v>Water</v>
          </cell>
          <cell r="G2951" t="str">
            <v>NA</v>
          </cell>
          <cell r="H2951" t="str">
            <v>Merchant Unregulated</v>
          </cell>
        </row>
        <row r="2952">
          <cell r="D2952" t="str">
            <v>Flambeau River Papers LLC</v>
          </cell>
          <cell r="E2952" t="str">
            <v>Biomass</v>
          </cell>
          <cell r="G2952" t="str">
            <v>NA</v>
          </cell>
          <cell r="H2952" t="str">
            <v>Merchant Unregulated</v>
          </cell>
        </row>
        <row r="2953">
          <cell r="D2953" t="str">
            <v>United States Government</v>
          </cell>
          <cell r="E2953" t="str">
            <v>Water</v>
          </cell>
          <cell r="G2953" t="str">
            <v>NA</v>
          </cell>
          <cell r="H2953" t="str">
            <v>Merchant Unregulated</v>
          </cell>
        </row>
        <row r="2954">
          <cell r="D2954" t="str">
            <v>Exelon Corporation</v>
          </cell>
          <cell r="E2954" t="str">
            <v>Solar</v>
          </cell>
          <cell r="G2954" t="str">
            <v>NA</v>
          </cell>
          <cell r="H2954" t="str">
            <v>Merchant Unregulated</v>
          </cell>
        </row>
        <row r="2955">
          <cell r="D2955" t="str">
            <v>Sempra Energy</v>
          </cell>
          <cell r="E2955" t="str">
            <v>Wind</v>
          </cell>
          <cell r="G2955">
            <v>101908</v>
          </cell>
          <cell r="H2955" t="str">
            <v>Merchant Unregulated</v>
          </cell>
        </row>
        <row r="2956">
          <cell r="D2956" t="str">
            <v>BP plc</v>
          </cell>
          <cell r="E2956" t="str">
            <v>Wind</v>
          </cell>
          <cell r="G2956">
            <v>101908</v>
          </cell>
          <cell r="H2956" t="str">
            <v>Merchant Unregulated</v>
          </cell>
        </row>
        <row r="2957">
          <cell r="D2957" t="str">
            <v>BP plc</v>
          </cell>
          <cell r="E2957" t="str">
            <v>Wind</v>
          </cell>
          <cell r="G2957">
            <v>161627</v>
          </cell>
          <cell r="H2957" t="str">
            <v>Merchant Unregulated</v>
          </cell>
        </row>
        <row r="2958">
          <cell r="D2958" t="str">
            <v>Westar Energy, Inc.</v>
          </cell>
          <cell r="E2958" t="str">
            <v>Wind</v>
          </cell>
          <cell r="G2958">
            <v>143723</v>
          </cell>
          <cell r="H2958" t="str">
            <v>Regulated</v>
          </cell>
        </row>
        <row r="2959">
          <cell r="D2959" t="str">
            <v>Brookfield Renewable Energy Partners L.P.</v>
          </cell>
          <cell r="E2959" t="str">
            <v>Water</v>
          </cell>
          <cell r="G2959" t="str">
            <v>NA</v>
          </cell>
          <cell r="H2959" t="str">
            <v>Merchant Unregulated</v>
          </cell>
        </row>
        <row r="2960">
          <cell r="D2960" t="str">
            <v>Brookfield Asset Management Inc.</v>
          </cell>
          <cell r="E2960" t="str">
            <v>Water</v>
          </cell>
          <cell r="G2960" t="str">
            <v>NA</v>
          </cell>
          <cell r="H2960" t="str">
            <v>Merchant Unregulated</v>
          </cell>
        </row>
        <row r="2961">
          <cell r="D2961" t="str">
            <v>Corporación Gestamp</v>
          </cell>
          <cell r="E2961" t="str">
            <v>Wind</v>
          </cell>
          <cell r="G2961">
            <v>195592</v>
          </cell>
          <cell r="H2961" t="str">
            <v>Merchant Unregulated</v>
          </cell>
        </row>
        <row r="2962">
          <cell r="D2962" t="str">
            <v>Banco Santander SA</v>
          </cell>
          <cell r="E2962" t="str">
            <v>Wind</v>
          </cell>
          <cell r="G2962">
            <v>40062</v>
          </cell>
          <cell r="H2962" t="str">
            <v>Merchant Unregulated</v>
          </cell>
        </row>
        <row r="2963">
          <cell r="D2963" t="str">
            <v>Flathead Electric Cooperative, Inc.</v>
          </cell>
          <cell r="E2963" t="str">
            <v>Biomass</v>
          </cell>
          <cell r="G2963" t="str">
            <v>NA</v>
          </cell>
          <cell r="H2963" t="str">
            <v>Merchant Unregulated</v>
          </cell>
        </row>
        <row r="2964">
          <cell r="D2964" t="str">
            <v>United States Government</v>
          </cell>
          <cell r="E2964" t="str">
            <v>Water</v>
          </cell>
          <cell r="G2964">
            <v>219799</v>
          </cell>
          <cell r="H2964" t="str">
            <v>Merchant Unregulated</v>
          </cell>
        </row>
        <row r="2965">
          <cell r="D2965" t="str">
            <v>United States Government</v>
          </cell>
          <cell r="E2965" t="str">
            <v>Water</v>
          </cell>
          <cell r="G2965">
            <v>39480</v>
          </cell>
          <cell r="H2965" t="str">
            <v>Merchant Unregulated</v>
          </cell>
        </row>
        <row r="2966">
          <cell r="D2966" t="str">
            <v>Truckee Meadows Water Authority</v>
          </cell>
          <cell r="E2966" t="str">
            <v>Water</v>
          </cell>
          <cell r="G2966" t="str">
            <v>NA</v>
          </cell>
          <cell r="H2966" t="str">
            <v>Merchant Unregulated</v>
          </cell>
        </row>
        <row r="2967">
          <cell r="D2967" t="str">
            <v>Consolidated Edison, Inc.</v>
          </cell>
          <cell r="E2967" t="str">
            <v>Solar</v>
          </cell>
          <cell r="G2967" t="str">
            <v>NA</v>
          </cell>
          <cell r="H2967" t="str">
            <v>Merchant Unregulated</v>
          </cell>
        </row>
        <row r="2968">
          <cell r="D2968" t="str">
            <v>Exelon Corporation</v>
          </cell>
          <cell r="E2968" t="str">
            <v>Solar</v>
          </cell>
          <cell r="G2968" t="str">
            <v>NA</v>
          </cell>
          <cell r="H2968" t="str">
            <v>Merchant Unregulated</v>
          </cell>
        </row>
        <row r="2969">
          <cell r="D2969" t="str">
            <v>Arkansas Electric Cooperative Corp.</v>
          </cell>
          <cell r="E2969" t="str">
            <v>Coal</v>
          </cell>
          <cell r="G2969">
            <v>1895550</v>
          </cell>
          <cell r="H2969" t="str">
            <v>Regulated</v>
          </cell>
        </row>
        <row r="2970">
          <cell r="D2970" t="str">
            <v>American Electric Power Company, Inc.</v>
          </cell>
          <cell r="E2970" t="str">
            <v>Coal</v>
          </cell>
          <cell r="G2970">
            <v>1895550</v>
          </cell>
          <cell r="H2970" t="str">
            <v>Regulated</v>
          </cell>
        </row>
        <row r="2971">
          <cell r="D2971" t="str">
            <v>Board of County Commissioners of Granite</v>
          </cell>
          <cell r="E2971" t="str">
            <v>Water</v>
          </cell>
          <cell r="G2971" t="str">
            <v>NA</v>
          </cell>
          <cell r="H2971" t="str">
            <v>Merchant Unregulated</v>
          </cell>
        </row>
        <row r="2972">
          <cell r="D2972" t="str">
            <v>Southern Company</v>
          </cell>
          <cell r="E2972" t="str">
            <v>Water</v>
          </cell>
          <cell r="G2972">
            <v>18177</v>
          </cell>
          <cell r="H2972" t="str">
            <v>Regulated</v>
          </cell>
        </row>
        <row r="2973">
          <cell r="D2973" t="str">
            <v>Weyerhaeuser Company</v>
          </cell>
          <cell r="E2973" t="str">
            <v>Biomass</v>
          </cell>
          <cell r="G2973" t="str">
            <v>NA</v>
          </cell>
          <cell r="H2973" t="str">
            <v>Merchant Unregulated</v>
          </cell>
        </row>
        <row r="2974">
          <cell r="D2974" t="str">
            <v>Eagle Rock Energy Partners, L.P.</v>
          </cell>
          <cell r="E2974" t="str">
            <v>Gas</v>
          </cell>
          <cell r="G2974" t="str">
            <v>NA</v>
          </cell>
          <cell r="H2974" t="str">
            <v>Merchant Unregulated</v>
          </cell>
        </row>
        <row r="2975">
          <cell r="D2975" t="str">
            <v>Eagle Rock Energy Partners, L.P.</v>
          </cell>
          <cell r="E2975" t="str">
            <v>Gas</v>
          </cell>
          <cell r="G2975" t="str">
            <v>NA</v>
          </cell>
          <cell r="H2975" t="str">
            <v>Merchant Unregulated</v>
          </cell>
        </row>
        <row r="2976">
          <cell r="D2976" t="str">
            <v>Flora City of</v>
          </cell>
          <cell r="E2976" t="str">
            <v>Oil</v>
          </cell>
          <cell r="G2976" t="str">
            <v>NA</v>
          </cell>
          <cell r="H2976" t="str">
            <v>Regulated</v>
          </cell>
        </row>
        <row r="2977">
          <cell r="D2977" t="str">
            <v>Flora City of</v>
          </cell>
          <cell r="E2977" t="str">
            <v>Oil</v>
          </cell>
          <cell r="G2977" t="str">
            <v>NA</v>
          </cell>
          <cell r="H2977" t="str">
            <v>Regulated</v>
          </cell>
        </row>
        <row r="2978">
          <cell r="D2978" t="str">
            <v>Omya Inc.</v>
          </cell>
          <cell r="E2978" t="str">
            <v>Oil</v>
          </cell>
          <cell r="G2978" t="str">
            <v>NA</v>
          </cell>
          <cell r="H2978" t="str">
            <v>Merchant Unregulated</v>
          </cell>
        </row>
        <row r="2979">
          <cell r="D2979" t="str">
            <v>Navitas Energy, Inc.</v>
          </cell>
          <cell r="E2979" t="str">
            <v>Wind</v>
          </cell>
          <cell r="G2979" t="str">
            <v>NA</v>
          </cell>
          <cell r="H2979" t="str">
            <v>Merchant Unregulated</v>
          </cell>
        </row>
        <row r="2980">
          <cell r="D2980" t="str">
            <v>Gamesa Corporacion Tecnologica S.A.</v>
          </cell>
          <cell r="E2980" t="str">
            <v>Wind</v>
          </cell>
          <cell r="G2980" t="str">
            <v>NA</v>
          </cell>
          <cell r="H2980" t="str">
            <v>Merchant Unregulated</v>
          </cell>
        </row>
        <row r="2981">
          <cell r="D2981" t="str">
            <v>Enel S.p.A.</v>
          </cell>
          <cell r="E2981" t="str">
            <v>Wind</v>
          </cell>
          <cell r="G2981" t="str">
            <v>NA</v>
          </cell>
          <cell r="H2981" t="str">
            <v>Merchant Unregulated</v>
          </cell>
        </row>
        <row r="2982">
          <cell r="D2982" t="str">
            <v>Rock-Tenn Co</v>
          </cell>
          <cell r="E2982" t="str">
            <v>Coal</v>
          </cell>
          <cell r="G2982">
            <v>562433</v>
          </cell>
          <cell r="H2982" t="str">
            <v>Merchant Unregulated</v>
          </cell>
        </row>
        <row r="2983">
          <cell r="D2983" t="str">
            <v>Florida Gulf Coast University</v>
          </cell>
          <cell r="E2983" t="str">
            <v>Solar</v>
          </cell>
          <cell r="G2983" t="str">
            <v>NA</v>
          </cell>
          <cell r="H2983" t="str">
            <v>Merchant Unregulated</v>
          </cell>
        </row>
        <row r="2984">
          <cell r="D2984" t="str">
            <v>Citrus World Inc</v>
          </cell>
          <cell r="E2984" t="str">
            <v>Gas</v>
          </cell>
          <cell r="G2984" t="str">
            <v>NA</v>
          </cell>
          <cell r="H2984" t="str">
            <v>Merchant Unregulated</v>
          </cell>
        </row>
        <row r="2985">
          <cell r="D2985" t="str">
            <v>Algonquin Power &amp; Utilities Corp.</v>
          </cell>
          <cell r="E2985" t="str">
            <v>Oil</v>
          </cell>
          <cell r="G2985" t="str">
            <v>NA</v>
          </cell>
          <cell r="H2985" t="str">
            <v>Merchant Unregulated</v>
          </cell>
        </row>
        <row r="2986">
          <cell r="D2986" t="str">
            <v>Emera Incorporated</v>
          </cell>
          <cell r="E2986" t="str">
            <v>Oil</v>
          </cell>
          <cell r="G2986" t="str">
            <v>NA</v>
          </cell>
          <cell r="H2986" t="str">
            <v>Merchant Unregulated</v>
          </cell>
        </row>
        <row r="2987">
          <cell r="D2987" t="str">
            <v>Iberdrola, S.A.</v>
          </cell>
          <cell r="E2987" t="str">
            <v>Wind</v>
          </cell>
          <cell r="G2987" t="str">
            <v>NA</v>
          </cell>
          <cell r="H2987" t="str">
            <v>Merchant Unregulated</v>
          </cell>
        </row>
        <row r="2988">
          <cell r="D2988" t="str">
            <v>FMC Corp</v>
          </cell>
          <cell r="E2988" t="str">
            <v>Coal</v>
          </cell>
          <cell r="G2988" t="str">
            <v>NA</v>
          </cell>
          <cell r="H2988" t="str">
            <v>Merchant Unregulated</v>
          </cell>
        </row>
        <row r="2989">
          <cell r="D2989" t="str">
            <v>Ouzinkie City of</v>
          </cell>
          <cell r="E2989" t="str">
            <v>Water</v>
          </cell>
          <cell r="G2989" t="str">
            <v>NA</v>
          </cell>
          <cell r="H2989" t="str">
            <v>Regulated</v>
          </cell>
        </row>
        <row r="2990">
          <cell r="D2990" t="str">
            <v>United States Government</v>
          </cell>
          <cell r="E2990" t="str">
            <v>Water</v>
          </cell>
          <cell r="G2990">
            <v>465842</v>
          </cell>
          <cell r="H2990" t="str">
            <v>Merchant Unregulated</v>
          </cell>
        </row>
        <row r="2991">
          <cell r="D2991" t="str">
            <v>Intel Corporation</v>
          </cell>
          <cell r="E2991" t="str">
            <v>Solar</v>
          </cell>
          <cell r="G2991" t="str">
            <v>NA</v>
          </cell>
          <cell r="H2991" t="str">
            <v>Merchant Unregulated</v>
          </cell>
        </row>
        <row r="2992">
          <cell r="D2992" t="str">
            <v>ALLETE, Inc.</v>
          </cell>
          <cell r="E2992" t="str">
            <v>Water</v>
          </cell>
          <cell r="G2992">
            <v>0</v>
          </cell>
          <cell r="H2992" t="str">
            <v>Regulated</v>
          </cell>
        </row>
        <row r="2993">
          <cell r="D2993" t="str">
            <v>Edison International</v>
          </cell>
          <cell r="E2993" t="str">
            <v>Water</v>
          </cell>
          <cell r="G2993">
            <v>5227</v>
          </cell>
          <cell r="H2993" t="str">
            <v>Regulated</v>
          </cell>
        </row>
        <row r="2994">
          <cell r="D2994" t="str">
            <v>SunEdison, Inc.</v>
          </cell>
          <cell r="E2994" t="str">
            <v>Solar</v>
          </cell>
          <cell r="G2994" t="str">
            <v>NA</v>
          </cell>
          <cell r="H2994" t="str">
            <v>Merchant Unregulated</v>
          </cell>
        </row>
        <row r="2995">
          <cell r="D2995" t="str">
            <v>Tennessee Valley Authority</v>
          </cell>
          <cell r="E2995" t="str">
            <v>Water</v>
          </cell>
          <cell r="G2995">
            <v>773465</v>
          </cell>
          <cell r="H2995" t="str">
            <v>Merchant Unregulated</v>
          </cell>
        </row>
        <row r="2996">
          <cell r="D2996" t="str">
            <v>Pacific Power Management LLC</v>
          </cell>
          <cell r="E2996" t="str">
            <v>Solar</v>
          </cell>
          <cell r="G2996" t="str">
            <v>NA</v>
          </cell>
          <cell r="H2996" t="str">
            <v>Merchant Unregulated</v>
          </cell>
        </row>
        <row r="2997">
          <cell r="D2997" t="str">
            <v>Exelon Corporation</v>
          </cell>
          <cell r="E2997" t="str">
            <v>Solar</v>
          </cell>
          <cell r="G2997" t="str">
            <v>NA</v>
          </cell>
          <cell r="H2997" t="str">
            <v>Merchant Unregulated</v>
          </cell>
        </row>
        <row r="2998">
          <cell r="D2998" t="str">
            <v>United States Government</v>
          </cell>
          <cell r="E2998" t="str">
            <v>Water</v>
          </cell>
          <cell r="G2998" t="str">
            <v>NA</v>
          </cell>
          <cell r="H2998" t="str">
            <v>Merchant Unregulated</v>
          </cell>
        </row>
        <row r="2999">
          <cell r="D2999" t="str">
            <v>Food Lion, LLC</v>
          </cell>
          <cell r="E2999" t="str">
            <v>Oil</v>
          </cell>
          <cell r="G2999" t="str">
            <v>NA</v>
          </cell>
          <cell r="H2999" t="str">
            <v>Merchant Unregulated</v>
          </cell>
        </row>
        <row r="3000">
          <cell r="D3000" t="str">
            <v>Food Lion, LLC</v>
          </cell>
          <cell r="E3000" t="str">
            <v>Oil</v>
          </cell>
          <cell r="G3000" t="str">
            <v>NA</v>
          </cell>
          <cell r="H3000" t="str">
            <v>Merchant Unregulated</v>
          </cell>
        </row>
        <row r="3001">
          <cell r="D3001" t="str">
            <v>Duke Energy Corporation</v>
          </cell>
          <cell r="E3001" t="str">
            <v>Solar</v>
          </cell>
          <cell r="G3001" t="str">
            <v>NA</v>
          </cell>
          <cell r="H3001" t="str">
            <v>Regulated</v>
          </cell>
        </row>
        <row r="3002">
          <cell r="D3002" t="str">
            <v>CMS Energy Corporation</v>
          </cell>
          <cell r="E3002" t="str">
            <v>Water</v>
          </cell>
          <cell r="G3002">
            <v>25755</v>
          </cell>
          <cell r="H3002" t="str">
            <v>Regulated</v>
          </cell>
        </row>
        <row r="3003">
          <cell r="D3003" t="str">
            <v>Berkshire Hathaway Inc.</v>
          </cell>
          <cell r="E3003" t="str">
            <v>Wind</v>
          </cell>
          <cell r="G3003">
            <v>76449</v>
          </cell>
          <cell r="H3003" t="str">
            <v>Regulated</v>
          </cell>
        </row>
        <row r="3004">
          <cell r="D3004" t="str">
            <v>MidAmerican Energy Holdings Company</v>
          </cell>
          <cell r="E3004" t="str">
            <v>Wind</v>
          </cell>
          <cell r="G3004">
            <v>8688</v>
          </cell>
          <cell r="H3004" t="str">
            <v>Regulated</v>
          </cell>
        </row>
        <row r="3005">
          <cell r="D3005" t="str">
            <v>Eugene City of</v>
          </cell>
          <cell r="E3005" t="str">
            <v>Wind</v>
          </cell>
          <cell r="G3005">
            <v>22919</v>
          </cell>
          <cell r="H3005" t="str">
            <v>Regulated</v>
          </cell>
        </row>
        <row r="3006">
          <cell r="D3006" t="str">
            <v>Global Infrastructure Management, LLC</v>
          </cell>
          <cell r="E3006" t="str">
            <v>Wind</v>
          </cell>
          <cell r="G3006" t="str">
            <v>NA</v>
          </cell>
          <cell r="H3006" t="str">
            <v>Merchant Unregulated</v>
          </cell>
        </row>
        <row r="3007">
          <cell r="D3007" t="str">
            <v>ArcLight Capital Holdings, LLC</v>
          </cell>
          <cell r="E3007" t="str">
            <v>Wind</v>
          </cell>
          <cell r="G3007" t="str">
            <v>NA</v>
          </cell>
          <cell r="H3007" t="str">
            <v>Merchant Unregulated</v>
          </cell>
        </row>
        <row r="3008">
          <cell r="D3008" t="str">
            <v>Global Infrastructure Management, LLC</v>
          </cell>
          <cell r="E3008" t="str">
            <v>Wind</v>
          </cell>
          <cell r="G3008" t="str">
            <v>NA</v>
          </cell>
          <cell r="H3008" t="str">
            <v>Merchant Unregulated</v>
          </cell>
        </row>
        <row r="3009">
          <cell r="D3009" t="str">
            <v>ArcLight Capital Holdings, LLC</v>
          </cell>
          <cell r="E3009" t="str">
            <v>Wind</v>
          </cell>
          <cell r="G3009" t="str">
            <v>NA</v>
          </cell>
          <cell r="H3009" t="str">
            <v>Merchant Unregulated</v>
          </cell>
        </row>
        <row r="3010">
          <cell r="D3010" t="str">
            <v>ArcLight Capital Holdings, LLC</v>
          </cell>
          <cell r="E3010" t="str">
            <v>Wind</v>
          </cell>
          <cell r="G3010" t="str">
            <v>NA</v>
          </cell>
          <cell r="H3010" t="str">
            <v>Merchant Unregulated</v>
          </cell>
        </row>
        <row r="3011">
          <cell r="D3011" t="str">
            <v>Global Infrastructure Management, LLC</v>
          </cell>
          <cell r="E3011" t="str">
            <v>Wind</v>
          </cell>
          <cell r="G3011" t="str">
            <v>NA</v>
          </cell>
          <cell r="H3011" t="str">
            <v>Merchant Unregulated</v>
          </cell>
        </row>
        <row r="3012">
          <cell r="D3012" t="str">
            <v>Los Angeles Department of Water and Power</v>
          </cell>
          <cell r="E3012" t="str">
            <v>Water</v>
          </cell>
          <cell r="G3012" t="str">
            <v>NA</v>
          </cell>
          <cell r="H3012" t="str">
            <v>Regulated</v>
          </cell>
        </row>
        <row r="3013">
          <cell r="D3013" t="str">
            <v>Metropolitan Water District of Southern California</v>
          </cell>
          <cell r="E3013" t="str">
            <v>Water</v>
          </cell>
          <cell r="G3013" t="str">
            <v>NA</v>
          </cell>
          <cell r="H3013" t="str">
            <v>Merchant Unregulated</v>
          </cell>
        </row>
        <row r="3014">
          <cell r="D3014" t="str">
            <v>Denver City &amp; County of</v>
          </cell>
          <cell r="E3014" t="str">
            <v>Water</v>
          </cell>
          <cell r="G3014" t="str">
            <v>NA</v>
          </cell>
          <cell r="H3014" t="str">
            <v>Merchant Unregulated</v>
          </cell>
        </row>
        <row r="3015">
          <cell r="D3015" t="str">
            <v>Pinnacle West Capital Corporation</v>
          </cell>
          <cell r="E3015" t="str">
            <v>Solar</v>
          </cell>
          <cell r="G3015" t="str">
            <v>NA</v>
          </cell>
          <cell r="H3015" t="str">
            <v>Regulated</v>
          </cell>
        </row>
        <row r="3016">
          <cell r="D3016" t="str">
            <v>Forbes Park LLC</v>
          </cell>
          <cell r="E3016" t="str">
            <v>Wind</v>
          </cell>
          <cell r="G3016" t="str">
            <v>NA</v>
          </cell>
          <cell r="H3016" t="str">
            <v>Merchant Unregulated</v>
          </cell>
        </row>
        <row r="3017">
          <cell r="D3017" t="str">
            <v>South Feather Water &amp; Power Agency</v>
          </cell>
          <cell r="E3017" t="str">
            <v>Water</v>
          </cell>
          <cell r="G3017" t="str">
            <v>NA</v>
          </cell>
          <cell r="H3017" t="str">
            <v>Merchant Unregulated</v>
          </cell>
        </row>
        <row r="3018">
          <cell r="D3018" t="str">
            <v>Ford Hydro Ltd Partnership</v>
          </cell>
          <cell r="E3018" t="str">
            <v>Water</v>
          </cell>
          <cell r="G3018" t="str">
            <v>NA</v>
          </cell>
          <cell r="H3018" t="str">
            <v>Merchant Unregulated</v>
          </cell>
        </row>
        <row r="3019">
          <cell r="D3019" t="str">
            <v>FPOC, LLC</v>
          </cell>
          <cell r="E3019" t="str">
            <v>Solar</v>
          </cell>
          <cell r="G3019" t="str">
            <v>NA</v>
          </cell>
          <cell r="H3019" t="str">
            <v>Merchant Unregulated</v>
          </cell>
        </row>
        <row r="3020">
          <cell r="D3020" t="str">
            <v>University of New Mexico</v>
          </cell>
          <cell r="E3020" t="str">
            <v>Gas</v>
          </cell>
          <cell r="G3020" t="str">
            <v>NA</v>
          </cell>
          <cell r="H3020" t="str">
            <v>Merchant Unregulated</v>
          </cell>
        </row>
        <row r="3021">
          <cell r="D3021" t="str">
            <v>University of New Mexico</v>
          </cell>
          <cell r="E3021" t="str">
            <v>Gas</v>
          </cell>
          <cell r="G3021" t="str">
            <v>NA</v>
          </cell>
          <cell r="H3021" t="str">
            <v>Merchant Unregulated</v>
          </cell>
        </row>
        <row r="3022">
          <cell r="D3022" t="str">
            <v>Exelon Corporation</v>
          </cell>
          <cell r="E3022" t="str">
            <v>Gas</v>
          </cell>
          <cell r="G3022">
            <v>3121056</v>
          </cell>
          <cell r="H3022" t="str">
            <v>Merchant Unregulated</v>
          </cell>
        </row>
        <row r="3023">
          <cell r="D3023" t="str">
            <v>Forest City City of</v>
          </cell>
          <cell r="E3023" t="str">
            <v>Oil</v>
          </cell>
          <cell r="G3023" t="str">
            <v>NA</v>
          </cell>
          <cell r="H3023" t="str">
            <v>Regulated</v>
          </cell>
        </row>
        <row r="3024">
          <cell r="D3024" t="str">
            <v>E.ON SE</v>
          </cell>
          <cell r="E3024" t="str">
            <v>Wind</v>
          </cell>
          <cell r="G3024">
            <v>417897</v>
          </cell>
          <cell r="H3024" t="str">
            <v>Merchant Unregulated</v>
          </cell>
        </row>
        <row r="3025">
          <cell r="D3025" t="str">
            <v>Emera Incorporated</v>
          </cell>
          <cell r="E3025" t="str">
            <v>Water</v>
          </cell>
          <cell r="G3025" t="str">
            <v>NA</v>
          </cell>
          <cell r="H3025" t="str">
            <v>Merchant Unregulated</v>
          </cell>
        </row>
        <row r="3026">
          <cell r="D3026" t="str">
            <v>Algonquin Power &amp; Utilities Corp.</v>
          </cell>
          <cell r="E3026" t="str">
            <v>Water</v>
          </cell>
          <cell r="G3026" t="str">
            <v>NA</v>
          </cell>
          <cell r="H3026" t="str">
            <v>Merchant Unregulated</v>
          </cell>
        </row>
        <row r="3027">
          <cell r="D3027" t="str">
            <v>Maxim Power Corporation</v>
          </cell>
          <cell r="E3027" t="str">
            <v>Gas</v>
          </cell>
          <cell r="G3027" t="str">
            <v>NA</v>
          </cell>
          <cell r="H3027" t="str">
            <v>Merchant Unregulated</v>
          </cell>
        </row>
        <row r="3028">
          <cell r="D3028" t="str">
            <v>Energy Growth Partnership I</v>
          </cell>
          <cell r="E3028" t="str">
            <v>Water</v>
          </cell>
          <cell r="G3028" t="str">
            <v>NA</v>
          </cell>
          <cell r="H3028" t="str">
            <v>Merchant Unregulated</v>
          </cell>
        </row>
        <row r="3029">
          <cell r="D3029" t="str">
            <v>Formosa Plastics Corporation, USA</v>
          </cell>
          <cell r="E3029" t="str">
            <v>Gas</v>
          </cell>
          <cell r="G3029" t="str">
            <v>NA</v>
          </cell>
          <cell r="H3029" t="str">
            <v>Merchant Unregulated</v>
          </cell>
        </row>
        <row r="3030">
          <cell r="D3030" t="str">
            <v>Formosa Plastics Corporation, USA</v>
          </cell>
          <cell r="E3030" t="str">
            <v>Gas</v>
          </cell>
          <cell r="G3030" t="str">
            <v>NA</v>
          </cell>
          <cell r="H3030" t="str">
            <v>Merchant Unregulated</v>
          </cell>
        </row>
        <row r="3031">
          <cell r="D3031" t="str">
            <v>Formosa Plastics Corporation, USA</v>
          </cell>
          <cell r="E3031" t="str">
            <v>Gas</v>
          </cell>
          <cell r="G3031">
            <v>3663592</v>
          </cell>
          <cell r="H3031" t="str">
            <v>Merchant Unregulated</v>
          </cell>
        </row>
        <row r="3032">
          <cell r="D3032" t="str">
            <v>NextEra Energy, Inc.</v>
          </cell>
          <cell r="E3032" t="str">
            <v>Gas</v>
          </cell>
          <cell r="G3032">
            <v>9105730</v>
          </cell>
          <cell r="H3032" t="str">
            <v>Merchant Unregulated</v>
          </cell>
        </row>
        <row r="3033">
          <cell r="D3033" t="str">
            <v>Morgan Stanley</v>
          </cell>
          <cell r="E3033" t="str">
            <v>Solar</v>
          </cell>
          <cell r="G3033" t="str">
            <v>NA</v>
          </cell>
          <cell r="H3033" t="str">
            <v>Merchant Unregulated</v>
          </cell>
        </row>
        <row r="3034">
          <cell r="D3034" t="str">
            <v>NV Energy, Inc.</v>
          </cell>
          <cell r="E3034" t="str">
            <v>Gas</v>
          </cell>
          <cell r="G3034">
            <v>250005</v>
          </cell>
          <cell r="H3034" t="str">
            <v>Regulated</v>
          </cell>
        </row>
        <row r="3035">
          <cell r="D3035" t="str">
            <v>Mid-Kansas Electric Company, LLC</v>
          </cell>
          <cell r="E3035" t="str">
            <v>Gas</v>
          </cell>
          <cell r="G3035">
            <v>421677</v>
          </cell>
          <cell r="H3035" t="str">
            <v>Merchant Unregulated</v>
          </cell>
        </row>
        <row r="3036">
          <cell r="D3036" t="str">
            <v>Riverstone Holdings LLC</v>
          </cell>
          <cell r="E3036" t="str">
            <v>Biomass</v>
          </cell>
          <cell r="G3036">
            <v>268451</v>
          </cell>
          <cell r="H3036" t="str">
            <v>Merchant Unregulated</v>
          </cell>
        </row>
        <row r="3037">
          <cell r="D3037" t="str">
            <v>United States Government</v>
          </cell>
          <cell r="E3037" t="str">
            <v>Water</v>
          </cell>
          <cell r="G3037" t="str">
            <v>NA</v>
          </cell>
          <cell r="H3037" t="str">
            <v>Merchant Unregulated</v>
          </cell>
        </row>
        <row r="3038">
          <cell r="D3038" t="str">
            <v>United States Government</v>
          </cell>
          <cell r="E3038" t="str">
            <v>Oil</v>
          </cell>
          <cell r="G3038" t="str">
            <v>NA</v>
          </cell>
          <cell r="H3038" t="str">
            <v>Merchant Unregulated</v>
          </cell>
        </row>
        <row r="3039">
          <cell r="D3039" t="str">
            <v>Connecticut Municipal Electric Energy Cooperative</v>
          </cell>
          <cell r="E3039" t="str">
            <v>Oil</v>
          </cell>
          <cell r="G3039" t="str">
            <v>NA</v>
          </cell>
          <cell r="H3039" t="str">
            <v>Regulated</v>
          </cell>
        </row>
        <row r="3040">
          <cell r="D3040" t="str">
            <v>Tennessee Valley Authority</v>
          </cell>
          <cell r="E3040" t="str">
            <v>Water</v>
          </cell>
          <cell r="G3040">
            <v>721218</v>
          </cell>
          <cell r="H3040" t="str">
            <v>Merchant Unregulated</v>
          </cell>
        </row>
        <row r="3041">
          <cell r="D3041" t="str">
            <v>Xcel Energy Inc.</v>
          </cell>
          <cell r="E3041" t="str">
            <v>Gas</v>
          </cell>
          <cell r="G3041">
            <v>20795</v>
          </cell>
          <cell r="H3041" t="str">
            <v>Regulated</v>
          </cell>
        </row>
        <row r="3042">
          <cell r="D3042" t="str">
            <v>FirstEnergy Corp.</v>
          </cell>
          <cell r="E3042" t="str">
            <v>Coal</v>
          </cell>
          <cell r="G3042">
            <v>5554695</v>
          </cell>
          <cell r="H3042" t="str">
            <v>Regulated</v>
          </cell>
        </row>
        <row r="3043">
          <cell r="D3043" t="str">
            <v>NextEra Energy, Inc.</v>
          </cell>
          <cell r="E3043" t="str">
            <v>Gas</v>
          </cell>
          <cell r="G3043">
            <v>8932837</v>
          </cell>
          <cell r="H3043" t="str">
            <v>Regulated</v>
          </cell>
        </row>
        <row r="3044">
          <cell r="D3044" t="str">
            <v>Tennessee Valley Authority</v>
          </cell>
          <cell r="E3044" t="str">
            <v>Water</v>
          </cell>
          <cell r="G3044" t="str">
            <v>NA</v>
          </cell>
          <cell r="H3044" t="str">
            <v>Merchant Unregulated</v>
          </cell>
        </row>
        <row r="3045">
          <cell r="D3045" t="str">
            <v>United States Government</v>
          </cell>
          <cell r="E3045" t="str">
            <v>Water</v>
          </cell>
          <cell r="G3045" t="str">
            <v>NA</v>
          </cell>
          <cell r="H3045" t="str">
            <v>Merchant Unregulated</v>
          </cell>
        </row>
        <row r="3046">
          <cell r="D3046" t="str">
            <v>Fort Pierre City of</v>
          </cell>
          <cell r="E3046" t="str">
            <v>Oil</v>
          </cell>
          <cell r="G3046" t="str">
            <v>NA</v>
          </cell>
          <cell r="H3046" t="str">
            <v>Regulated</v>
          </cell>
        </row>
        <row r="3047">
          <cell r="D3047" t="str">
            <v>United States Government</v>
          </cell>
          <cell r="E3047" t="str">
            <v>Water</v>
          </cell>
          <cell r="G3047">
            <v>1955739</v>
          </cell>
          <cell r="H3047" t="str">
            <v>Merchant Unregulated</v>
          </cell>
        </row>
        <row r="3048">
          <cell r="D3048" t="str">
            <v>Xcel Energy Inc.</v>
          </cell>
          <cell r="E3048" t="str">
            <v>Gas</v>
          </cell>
          <cell r="G3048">
            <v>3258913</v>
          </cell>
          <cell r="H3048" t="str">
            <v>Regulated</v>
          </cell>
        </row>
        <row r="3049">
          <cell r="D3049" t="str">
            <v>Xcel Energy Inc.</v>
          </cell>
          <cell r="E3049" t="str">
            <v>Gas</v>
          </cell>
          <cell r="G3049">
            <v>101884</v>
          </cell>
          <cell r="H3049" t="str">
            <v>Regulated</v>
          </cell>
        </row>
        <row r="3050">
          <cell r="D3050" t="str">
            <v>Doyon Utilities, LLC</v>
          </cell>
          <cell r="E3050" t="str">
            <v>Coal</v>
          </cell>
          <cell r="G3050">
            <v>97497</v>
          </cell>
          <cell r="H3050" t="str">
            <v>Merchant Unregulated</v>
          </cell>
        </row>
        <row r="3051">
          <cell r="D3051" t="str">
            <v>Fortistar LLC</v>
          </cell>
          <cell r="E3051" t="str">
            <v>Biomass</v>
          </cell>
          <cell r="G3051" t="str">
            <v>NA</v>
          </cell>
          <cell r="H3051" t="str">
            <v>Merchant Unregulated</v>
          </cell>
        </row>
        <row r="3052">
          <cell r="D3052" t="str">
            <v>G2 Energy LLC</v>
          </cell>
          <cell r="E3052" t="str">
            <v>Biomass</v>
          </cell>
          <cell r="G3052" t="str">
            <v>NA</v>
          </cell>
          <cell r="H3052" t="str">
            <v>Merchant Unregulated</v>
          </cell>
        </row>
        <row r="3053">
          <cell r="D3053" t="str">
            <v>Portland General Electric Company</v>
          </cell>
          <cell r="E3053" t="str">
            <v>Oil</v>
          </cell>
          <cell r="G3053">
            <v>6</v>
          </cell>
          <cell r="H3053" t="str">
            <v>Regulated</v>
          </cell>
        </row>
        <row r="3054">
          <cell r="D3054" t="str">
            <v>Invenergy LLC</v>
          </cell>
          <cell r="E3054" t="str">
            <v>Wind</v>
          </cell>
          <cell r="G3054">
            <v>351243</v>
          </cell>
          <cell r="H3054" t="str">
            <v>Merchant Unregulated</v>
          </cell>
        </row>
        <row r="3055">
          <cell r="D3055" t="str">
            <v>Edison International</v>
          </cell>
          <cell r="E3055" t="str">
            <v>Wind</v>
          </cell>
          <cell r="G3055">
            <v>51035</v>
          </cell>
          <cell r="H3055" t="str">
            <v>Merchant Unregulated</v>
          </cell>
        </row>
        <row r="3056">
          <cell r="D3056" t="str">
            <v>Colorado &amp; Santa Fe Energy Co</v>
          </cell>
          <cell r="E3056" t="str">
            <v>Wind</v>
          </cell>
          <cell r="G3056" t="str">
            <v>NA</v>
          </cell>
          <cell r="H3056" t="str">
            <v>Merchant Unregulated</v>
          </cell>
        </row>
        <row r="3057">
          <cell r="D3057" t="str">
            <v>United States Government</v>
          </cell>
          <cell r="E3057" t="str">
            <v>Water</v>
          </cell>
          <cell r="G3057" t="str">
            <v>NA</v>
          </cell>
          <cell r="H3057" t="str">
            <v>Merchant Unregulated</v>
          </cell>
        </row>
        <row r="3058">
          <cell r="D3058" t="str">
            <v>Foster Wheeler AG</v>
          </cell>
          <cell r="E3058" t="str">
            <v>Gas</v>
          </cell>
          <cell r="G3058" t="str">
            <v>NA</v>
          </cell>
          <cell r="H3058" t="str">
            <v>Merchant Unregulated</v>
          </cell>
        </row>
        <row r="3059">
          <cell r="D3059" t="str">
            <v>General Electric Company</v>
          </cell>
          <cell r="E3059" t="str">
            <v>Gas</v>
          </cell>
          <cell r="G3059" t="str">
            <v>NA</v>
          </cell>
          <cell r="H3059" t="str">
            <v>Merchant Unregulated</v>
          </cell>
        </row>
        <row r="3060">
          <cell r="D3060" t="str">
            <v>Foundation Windpower, LLC</v>
          </cell>
          <cell r="E3060" t="str">
            <v>Wind</v>
          </cell>
          <cell r="G3060" t="str">
            <v>NA</v>
          </cell>
          <cell r="H3060" t="str">
            <v>Merchant Unregulated</v>
          </cell>
        </row>
        <row r="3061">
          <cell r="D3061" t="str">
            <v>Foundation Windpower, LLC</v>
          </cell>
          <cell r="E3061" t="str">
            <v>Wind</v>
          </cell>
          <cell r="G3061" t="str">
            <v>NA</v>
          </cell>
          <cell r="H3061" t="str">
            <v>Merchant Unregulated</v>
          </cell>
        </row>
        <row r="3062">
          <cell r="D3062" t="str">
            <v>Foundation Windpower, LLC</v>
          </cell>
          <cell r="E3062" t="str">
            <v>Wind</v>
          </cell>
          <cell r="G3062" t="str">
            <v>NA</v>
          </cell>
          <cell r="H3062" t="str">
            <v>Merchant Unregulated</v>
          </cell>
        </row>
        <row r="3063">
          <cell r="D3063" t="str">
            <v>Foundation Windpower, LLC</v>
          </cell>
          <cell r="E3063" t="str">
            <v>Wind</v>
          </cell>
          <cell r="G3063" t="str">
            <v>NA</v>
          </cell>
          <cell r="H3063" t="str">
            <v>Merchant Unregulated</v>
          </cell>
        </row>
        <row r="3064">
          <cell r="D3064" t="str">
            <v>Foundation Windpower, LLC</v>
          </cell>
          <cell r="E3064" t="str">
            <v>Wind</v>
          </cell>
          <cell r="G3064" t="str">
            <v>NA</v>
          </cell>
          <cell r="H3064" t="str">
            <v>Merchant Unregulated</v>
          </cell>
        </row>
        <row r="3065">
          <cell r="D3065" t="str">
            <v>Foundation ST Owner, LLC</v>
          </cell>
          <cell r="E3065" t="str">
            <v>Wind</v>
          </cell>
          <cell r="G3065" t="str">
            <v>NA</v>
          </cell>
          <cell r="H3065" t="str">
            <v>Merchant Unregulated</v>
          </cell>
        </row>
        <row r="3066">
          <cell r="D3066" t="str">
            <v>Foundation Windpower, LLC</v>
          </cell>
          <cell r="E3066" t="str">
            <v>Wind</v>
          </cell>
          <cell r="G3066" t="str">
            <v>NA</v>
          </cell>
          <cell r="H3066" t="str">
            <v>Merchant Unregulated</v>
          </cell>
        </row>
        <row r="3067">
          <cell r="D3067" t="str">
            <v>Foundation Windpower, LLC</v>
          </cell>
          <cell r="E3067" t="str">
            <v>Wind</v>
          </cell>
          <cell r="G3067" t="str">
            <v>NA</v>
          </cell>
          <cell r="H3067" t="str">
            <v>Merchant Unregulated</v>
          </cell>
        </row>
        <row r="3068">
          <cell r="D3068" t="str">
            <v>Berkshire Hathaway Inc.</v>
          </cell>
          <cell r="E3068" t="str">
            <v>Water</v>
          </cell>
          <cell r="G3068">
            <v>0</v>
          </cell>
          <cell r="H3068" t="str">
            <v>Regulated</v>
          </cell>
        </row>
        <row r="3069">
          <cell r="D3069" t="str">
            <v>MidAmerican Energy Holdings Company</v>
          </cell>
          <cell r="E3069" t="str">
            <v>Water</v>
          </cell>
          <cell r="G3069">
            <v>0</v>
          </cell>
          <cell r="H3069" t="str">
            <v>Regulated</v>
          </cell>
        </row>
        <row r="3070">
          <cell r="D3070" t="str">
            <v>Southwest Generation</v>
          </cell>
          <cell r="E3070" t="str">
            <v>Gas</v>
          </cell>
          <cell r="G3070">
            <v>243084</v>
          </cell>
          <cell r="H3070" t="str">
            <v>Merchant Unregulated</v>
          </cell>
        </row>
        <row r="3071">
          <cell r="D3071" t="str">
            <v>UNS Energy Corporation</v>
          </cell>
          <cell r="E3071" t="str">
            <v>Coal</v>
          </cell>
          <cell r="G3071">
            <v>706307</v>
          </cell>
          <cell r="H3071" t="str">
            <v>Regulated</v>
          </cell>
        </row>
        <row r="3072">
          <cell r="D3072" t="str">
            <v>Pinnacle West Capital Corporation</v>
          </cell>
          <cell r="E3072" t="str">
            <v>Coal</v>
          </cell>
          <cell r="G3072">
            <v>5176380</v>
          </cell>
          <cell r="H3072" t="str">
            <v>Regulated</v>
          </cell>
        </row>
        <row r="3073">
          <cell r="D3073" t="str">
            <v>El Paso Electric Company</v>
          </cell>
          <cell r="E3073" t="str">
            <v>Coal</v>
          </cell>
          <cell r="G3073">
            <v>704933</v>
          </cell>
          <cell r="H3073" t="str">
            <v>Regulated</v>
          </cell>
        </row>
        <row r="3074">
          <cell r="D3074" t="str">
            <v>PNM Resources, Inc.</v>
          </cell>
          <cell r="E3074" t="str">
            <v>Coal</v>
          </cell>
          <cell r="G3074">
            <v>1309555</v>
          </cell>
          <cell r="H3074" t="str">
            <v>Regulated</v>
          </cell>
        </row>
        <row r="3075">
          <cell r="D3075" t="str">
            <v>Edison International</v>
          </cell>
          <cell r="E3075" t="str">
            <v>Coal</v>
          </cell>
          <cell r="G3075">
            <v>4836967</v>
          </cell>
          <cell r="H3075" t="str">
            <v>Regulated</v>
          </cell>
        </row>
        <row r="3076">
          <cell r="D3076" t="str">
            <v>Salt River Project</v>
          </cell>
          <cell r="E3076" t="str">
            <v>Coal</v>
          </cell>
          <cell r="G3076">
            <v>1007244</v>
          </cell>
          <cell r="H3076" t="str">
            <v>Regulated</v>
          </cell>
        </row>
        <row r="3077">
          <cell r="D3077" t="str">
            <v>Exelon Corporation</v>
          </cell>
          <cell r="E3077" t="str">
            <v>Wind</v>
          </cell>
          <cell r="G3077" t="str">
            <v>NA</v>
          </cell>
          <cell r="H3077" t="str">
            <v>Merchant Unregulated</v>
          </cell>
        </row>
        <row r="3078">
          <cell r="D3078" t="str">
            <v>Fortistar LLC</v>
          </cell>
          <cell r="E3078" t="str">
            <v>Biomass</v>
          </cell>
          <cell r="G3078" t="str">
            <v>NA</v>
          </cell>
          <cell r="H3078" t="str">
            <v>Merchant Unregulated</v>
          </cell>
        </row>
        <row r="3079">
          <cell r="D3079" t="str">
            <v>Exelon Corporation</v>
          </cell>
          <cell r="E3079" t="str">
            <v>Wind</v>
          </cell>
          <cell r="G3079" t="str">
            <v>NA</v>
          </cell>
          <cell r="H3079" t="str">
            <v>Merchant Unregulated</v>
          </cell>
        </row>
        <row r="3080">
          <cell r="D3080" t="str">
            <v>Thunder Bay Power Co</v>
          </cell>
          <cell r="E3080" t="str">
            <v>Water</v>
          </cell>
          <cell r="G3080" t="str">
            <v>NA</v>
          </cell>
          <cell r="H3080" t="str">
            <v>Merchant Unregulated</v>
          </cell>
        </row>
        <row r="3081">
          <cell r="D3081" t="str">
            <v>Little Rock Wastewater Utility</v>
          </cell>
          <cell r="E3081" t="str">
            <v>Biomass</v>
          </cell>
          <cell r="G3081" t="str">
            <v>NA</v>
          </cell>
          <cell r="H3081" t="str">
            <v>Merchant Unregulated</v>
          </cell>
        </row>
        <row r="3082">
          <cell r="D3082" t="str">
            <v>Boralex Inc.</v>
          </cell>
          <cell r="E3082" t="str">
            <v>Water</v>
          </cell>
          <cell r="G3082" t="str">
            <v>NA</v>
          </cell>
          <cell r="H3082" t="str">
            <v>Merchant Unregulated</v>
          </cell>
        </row>
        <row r="3083">
          <cell r="D3083" t="str">
            <v>Enel S.p.A.</v>
          </cell>
          <cell r="E3083" t="str">
            <v>Water</v>
          </cell>
          <cell r="G3083" t="str">
            <v>NA</v>
          </cell>
          <cell r="H3083" t="str">
            <v>Merchant Unregulated</v>
          </cell>
        </row>
        <row r="3084">
          <cell r="D3084" t="str">
            <v>Dominion Resources, Inc.</v>
          </cell>
          <cell r="E3084" t="str">
            <v>Wind</v>
          </cell>
          <cell r="G3084">
            <v>361591</v>
          </cell>
          <cell r="H3084" t="str">
            <v>Merchant Unregulated</v>
          </cell>
        </row>
        <row r="3085">
          <cell r="D3085" t="str">
            <v>Sempra Energy</v>
          </cell>
          <cell r="E3085" t="str">
            <v>Wind</v>
          </cell>
          <cell r="G3085">
            <v>240101</v>
          </cell>
          <cell r="H3085" t="str">
            <v>Merchant Unregulated</v>
          </cell>
        </row>
        <row r="3086">
          <cell r="D3086" t="str">
            <v>BP plc</v>
          </cell>
          <cell r="E3086" t="str">
            <v>Wind</v>
          </cell>
          <cell r="G3086">
            <v>839489</v>
          </cell>
          <cell r="H3086" t="str">
            <v>Merchant Unregulated</v>
          </cell>
        </row>
        <row r="3087">
          <cell r="D3087" t="str">
            <v>BP plc</v>
          </cell>
          <cell r="E3087" t="str">
            <v>Wind</v>
          </cell>
          <cell r="G3087" t="str">
            <v>NA</v>
          </cell>
          <cell r="H3087" t="str">
            <v>Merchant Unregulated</v>
          </cell>
        </row>
        <row r="3088">
          <cell r="D3088" t="str">
            <v>Integrys Energy Group, Inc.</v>
          </cell>
          <cell r="E3088" t="str">
            <v>Gas</v>
          </cell>
          <cell r="G3088" t="str">
            <v>NA</v>
          </cell>
          <cell r="H3088" t="str">
            <v>Regulated</v>
          </cell>
        </row>
        <row r="3089">
          <cell r="D3089" t="str">
            <v>Fox Islands Electric Cooperative Inc.</v>
          </cell>
          <cell r="E3089" t="str">
            <v>Wind</v>
          </cell>
          <cell r="G3089" t="str">
            <v>NA</v>
          </cell>
          <cell r="H3089" t="str">
            <v>Merchant Unregulated</v>
          </cell>
        </row>
        <row r="3090">
          <cell r="D3090" t="str">
            <v>Alliant Energy Corporation</v>
          </cell>
          <cell r="E3090" t="str">
            <v>Gas</v>
          </cell>
          <cell r="G3090">
            <v>21278</v>
          </cell>
          <cell r="H3090" t="str">
            <v>Regulated</v>
          </cell>
        </row>
        <row r="3091">
          <cell r="D3091" t="str">
            <v>Fox Metro Water Reclamation</v>
          </cell>
          <cell r="E3091" t="str">
            <v>Gas</v>
          </cell>
          <cell r="G3091" t="str">
            <v>NA</v>
          </cell>
          <cell r="H3091" t="str">
            <v>Merchant Unregulated</v>
          </cell>
        </row>
        <row r="3092">
          <cell r="D3092" t="str">
            <v>Thermagen Power Group, LLC</v>
          </cell>
          <cell r="E3092" t="str">
            <v>Biomass</v>
          </cell>
          <cell r="G3092" t="str">
            <v>NA</v>
          </cell>
          <cell r="H3092" t="str">
            <v>Merchant Unregulated</v>
          </cell>
        </row>
        <row r="3093">
          <cell r="D3093" t="str">
            <v>Mashantucket Pequot Tribal Nation</v>
          </cell>
          <cell r="E3093" t="str">
            <v>Gas</v>
          </cell>
          <cell r="G3093" t="str">
            <v>NA</v>
          </cell>
          <cell r="H3093" t="str">
            <v>Merchant Unregulated</v>
          </cell>
        </row>
        <row r="3094">
          <cell r="D3094" t="str">
            <v>NextEra Energy, Inc.</v>
          </cell>
          <cell r="E3094" t="str">
            <v>Wind</v>
          </cell>
          <cell r="G3094">
            <v>666256</v>
          </cell>
          <cell r="H3094" t="str">
            <v>Merchant Unregulated</v>
          </cell>
        </row>
        <row r="3095">
          <cell r="D3095" t="str">
            <v>Exelon Corporation</v>
          </cell>
          <cell r="E3095" t="str">
            <v>Oil</v>
          </cell>
          <cell r="G3095" t="str">
            <v>NA</v>
          </cell>
          <cell r="H3095" t="str">
            <v>Merchant Unregulated</v>
          </cell>
        </row>
        <row r="3096">
          <cell r="D3096" t="str">
            <v>Hoosier Energy Rural Electric Co-op Inc.</v>
          </cell>
          <cell r="E3096" t="str">
            <v>Coal</v>
          </cell>
          <cell r="G3096">
            <v>487722</v>
          </cell>
          <cell r="H3096" t="str">
            <v>Merchant Unregulated</v>
          </cell>
        </row>
        <row r="3097">
          <cell r="D3097" t="str">
            <v>Marquette City of</v>
          </cell>
          <cell r="E3097" t="str">
            <v>Water</v>
          </cell>
          <cell r="G3097" t="str">
            <v>NA</v>
          </cell>
          <cell r="H3097" t="str">
            <v>Regulated</v>
          </cell>
        </row>
        <row r="3098">
          <cell r="D3098" t="str">
            <v>Portland City of</v>
          </cell>
          <cell r="E3098" t="str">
            <v>Oil</v>
          </cell>
          <cell r="G3098" t="str">
            <v>NA</v>
          </cell>
          <cell r="H3098" t="str">
            <v>Regulated</v>
          </cell>
        </row>
        <row r="3099">
          <cell r="D3099" t="str">
            <v>AES Corporation</v>
          </cell>
          <cell r="E3099" t="str">
            <v>Gas</v>
          </cell>
          <cell r="G3099">
            <v>53289</v>
          </cell>
          <cell r="H3099" t="str">
            <v>Regulated</v>
          </cell>
        </row>
        <row r="3100">
          <cell r="D3100" t="str">
            <v>AES Corporation</v>
          </cell>
          <cell r="E3100" t="str">
            <v>Oil</v>
          </cell>
          <cell r="G3100">
            <v>81</v>
          </cell>
          <cell r="H3100" t="str">
            <v>Regulated</v>
          </cell>
        </row>
        <row r="3101">
          <cell r="D3101" t="str">
            <v>Tri-State Generation &amp; Transmission Association, Inc.</v>
          </cell>
          <cell r="E3101" t="str">
            <v>Gas</v>
          </cell>
          <cell r="G3101" t="str">
            <v>NA</v>
          </cell>
          <cell r="H3101" t="str">
            <v>Merchant Unregulated</v>
          </cell>
        </row>
        <row r="3102">
          <cell r="D3102" t="str">
            <v>South San Joaquin Irr District</v>
          </cell>
          <cell r="E3102" t="str">
            <v>Water</v>
          </cell>
          <cell r="G3102" t="str">
            <v>NA</v>
          </cell>
          <cell r="H3102" t="str">
            <v>Merchant Unregulated</v>
          </cell>
        </row>
        <row r="3103">
          <cell r="D3103" t="str">
            <v>Southern Company</v>
          </cell>
          <cell r="E3103" t="str">
            <v>Gas</v>
          </cell>
          <cell r="G3103">
            <v>10863076</v>
          </cell>
          <cell r="H3103" t="str">
            <v>Merchant Unregulated</v>
          </cell>
        </row>
        <row r="3104">
          <cell r="D3104" t="str">
            <v>Franklin County of</v>
          </cell>
          <cell r="E3104" t="str">
            <v>Oil</v>
          </cell>
          <cell r="G3104" t="str">
            <v>NA</v>
          </cell>
          <cell r="H3104" t="str">
            <v>Merchant Unregulated</v>
          </cell>
        </row>
        <row r="3105">
          <cell r="D3105" t="str">
            <v>Alliant Energy Corporation</v>
          </cell>
          <cell r="E3105" t="str">
            <v>Wind</v>
          </cell>
          <cell r="G3105">
            <v>10909</v>
          </cell>
          <cell r="H3105" t="str">
            <v>Merchant Unregulated</v>
          </cell>
        </row>
        <row r="3106">
          <cell r="D3106" t="str">
            <v>Cleco Corporation</v>
          </cell>
          <cell r="E3106" t="str">
            <v>Gas</v>
          </cell>
          <cell r="G3106">
            <v>8</v>
          </cell>
          <cell r="H3106" t="str">
            <v>Regulated</v>
          </cell>
        </row>
        <row r="3107">
          <cell r="D3107" t="str">
            <v>NRG Energy, Inc.</v>
          </cell>
          <cell r="E3107" t="str">
            <v>Oil</v>
          </cell>
          <cell r="G3107" t="str">
            <v>NA</v>
          </cell>
          <cell r="H3107" t="str">
            <v>Merchant Unregulated</v>
          </cell>
        </row>
        <row r="3108">
          <cell r="D3108" t="str">
            <v>Ameresco Inc.</v>
          </cell>
          <cell r="E3108" t="str">
            <v>Gas</v>
          </cell>
          <cell r="G3108" t="str">
            <v>NA</v>
          </cell>
          <cell r="H3108" t="str">
            <v>Merchant Unregulated</v>
          </cell>
        </row>
        <row r="3109">
          <cell r="D3109" t="str">
            <v>International Paper Company</v>
          </cell>
          <cell r="E3109" t="str">
            <v>Biomass</v>
          </cell>
          <cell r="G3109">
            <v>131649</v>
          </cell>
          <cell r="H3109" t="str">
            <v>Merchant Unregulated</v>
          </cell>
        </row>
        <row r="3110">
          <cell r="D3110" t="str">
            <v>International Paper Company</v>
          </cell>
          <cell r="E3110" t="str">
            <v>Gas</v>
          </cell>
          <cell r="G3110">
            <v>49439</v>
          </cell>
          <cell r="H3110" t="str">
            <v>Merchant Unregulated</v>
          </cell>
        </row>
        <row r="3111">
          <cell r="D3111" t="str">
            <v>Franklin Heating Station</v>
          </cell>
          <cell r="E3111" t="str">
            <v>Gas</v>
          </cell>
          <cell r="G3111" t="str">
            <v>NA</v>
          </cell>
          <cell r="H3111" t="str">
            <v>Merchant Unregulated</v>
          </cell>
        </row>
        <row r="3112">
          <cell r="D3112" t="str">
            <v>Franklin Heating Station</v>
          </cell>
          <cell r="E3112" t="str">
            <v>Oil</v>
          </cell>
          <cell r="G3112" t="str">
            <v>NA</v>
          </cell>
          <cell r="H3112" t="str">
            <v>Merchant Unregulated</v>
          </cell>
        </row>
        <row r="3113">
          <cell r="D3113" t="str">
            <v>Los Angeles Department of Water and Power</v>
          </cell>
          <cell r="E3113" t="str">
            <v>Water</v>
          </cell>
          <cell r="G3113" t="str">
            <v>NA</v>
          </cell>
          <cell r="H3113" t="str">
            <v>Regulated</v>
          </cell>
        </row>
        <row r="3114">
          <cell r="D3114" t="str">
            <v>Duke Energy Corporation</v>
          </cell>
          <cell r="E3114" t="str">
            <v>Water</v>
          </cell>
          <cell r="G3114">
            <v>1489</v>
          </cell>
          <cell r="H3114" t="str">
            <v>Regulated</v>
          </cell>
        </row>
        <row r="3115">
          <cell r="D3115" t="str">
            <v>Brookfield Renewable Energy Partners L.P.</v>
          </cell>
          <cell r="E3115" t="str">
            <v>Water</v>
          </cell>
          <cell r="G3115" t="str">
            <v>NA</v>
          </cell>
          <cell r="H3115" t="str">
            <v>Merchant Unregulated</v>
          </cell>
        </row>
        <row r="3116">
          <cell r="D3116" t="str">
            <v>Brookfield Asset Management Inc.</v>
          </cell>
          <cell r="E3116" t="str">
            <v>Water</v>
          </cell>
          <cell r="G3116" t="str">
            <v>NA</v>
          </cell>
          <cell r="H3116" t="str">
            <v>Merchant Unregulated</v>
          </cell>
        </row>
        <row r="3117">
          <cell r="D3117" t="str">
            <v>Hudson Clean Energy Partners LP</v>
          </cell>
          <cell r="E3117" t="str">
            <v>Water</v>
          </cell>
          <cell r="G3117" t="str">
            <v>NA</v>
          </cell>
          <cell r="H3117" t="str">
            <v>Merchant Unregulated</v>
          </cell>
        </row>
        <row r="3118">
          <cell r="D3118" t="str">
            <v>SunEdison, Inc.</v>
          </cell>
          <cell r="E3118" t="str">
            <v>Solar</v>
          </cell>
          <cell r="G3118" t="str">
            <v>NA</v>
          </cell>
          <cell r="H3118" t="str">
            <v>Merchant Unregulated</v>
          </cell>
        </row>
        <row r="3119">
          <cell r="D3119" t="str">
            <v>Bloom Energy Corporation</v>
          </cell>
          <cell r="E3119" t="str">
            <v>Gas</v>
          </cell>
          <cell r="G3119" t="str">
            <v>NA</v>
          </cell>
          <cell r="H3119" t="str">
            <v>Merchant Unregulated</v>
          </cell>
        </row>
        <row r="3120">
          <cell r="D3120" t="str">
            <v>Franklin City of NE</v>
          </cell>
          <cell r="E3120" t="str">
            <v>Gas</v>
          </cell>
          <cell r="G3120" t="str">
            <v>NA</v>
          </cell>
          <cell r="H3120" t="str">
            <v>Regulated</v>
          </cell>
        </row>
        <row r="3121">
          <cell r="D3121" t="str">
            <v>Northwestern Wisconsin Electric Company</v>
          </cell>
          <cell r="E3121" t="str">
            <v>Oil</v>
          </cell>
          <cell r="G3121">
            <v>35</v>
          </cell>
          <cell r="H3121" t="str">
            <v>Regulated</v>
          </cell>
        </row>
        <row r="3122">
          <cell r="D3122" t="str">
            <v>Frederick County of, Virginia</v>
          </cell>
          <cell r="E3122" t="str">
            <v>Biomass</v>
          </cell>
          <cell r="G3122" t="str">
            <v>NA</v>
          </cell>
          <cell r="H3122" t="str">
            <v>Merchant Unregulated</v>
          </cell>
        </row>
        <row r="3123">
          <cell r="D3123" t="str">
            <v>Puget Holdings LLC</v>
          </cell>
          <cell r="E3123" t="str">
            <v>Gas</v>
          </cell>
          <cell r="G3123">
            <v>31650</v>
          </cell>
          <cell r="H3123" t="str">
            <v>Regulated</v>
          </cell>
        </row>
        <row r="3124">
          <cell r="D3124" t="str">
            <v>Atlantic Power Corporation</v>
          </cell>
          <cell r="E3124" t="str">
            <v>Gas</v>
          </cell>
          <cell r="G3124">
            <v>176232</v>
          </cell>
          <cell r="H3124" t="str">
            <v>Regulated</v>
          </cell>
        </row>
        <row r="3125">
          <cell r="D3125" t="str">
            <v>Puget Holdings LLC</v>
          </cell>
          <cell r="E3125" t="str">
            <v>Gas</v>
          </cell>
          <cell r="G3125">
            <v>175176</v>
          </cell>
          <cell r="H3125" t="str">
            <v>Regulated</v>
          </cell>
        </row>
        <row r="3126">
          <cell r="D3126" t="str">
            <v>Puget Holdings LLC</v>
          </cell>
          <cell r="E3126" t="str">
            <v>Gas</v>
          </cell>
          <cell r="G3126">
            <v>44985</v>
          </cell>
          <cell r="H3126" t="str">
            <v>Regulated</v>
          </cell>
        </row>
        <row r="3127">
          <cell r="D3127" t="str">
            <v>Freeburg Village of</v>
          </cell>
          <cell r="E3127" t="str">
            <v>Oil</v>
          </cell>
          <cell r="G3127" t="str">
            <v>NA</v>
          </cell>
          <cell r="H3127" t="str">
            <v>Regulated</v>
          </cell>
        </row>
        <row r="3128">
          <cell r="D3128" t="str">
            <v>Southwestern Electric Cooperative, Inc. - IL</v>
          </cell>
          <cell r="E3128" t="str">
            <v>Gas</v>
          </cell>
          <cell r="G3128" t="str">
            <v>NA</v>
          </cell>
          <cell r="H3128" t="str">
            <v>Merchant Unregulated</v>
          </cell>
        </row>
        <row r="3129">
          <cell r="D3129" t="str">
            <v>SunEdison, Inc.</v>
          </cell>
          <cell r="E3129" t="str">
            <v>Solar</v>
          </cell>
          <cell r="G3129" t="str">
            <v>NA</v>
          </cell>
          <cell r="H3129" t="str">
            <v>Merchant Unregulated</v>
          </cell>
        </row>
        <row r="3130">
          <cell r="D3130" t="str">
            <v>BASF SE</v>
          </cell>
          <cell r="E3130" t="str">
            <v>Gas</v>
          </cell>
          <cell r="G3130" t="str">
            <v>NA</v>
          </cell>
          <cell r="H3130" t="str">
            <v>Merchant Unregulated</v>
          </cell>
        </row>
        <row r="3131">
          <cell r="D3131" t="str">
            <v>Freeport Village of Inc</v>
          </cell>
          <cell r="E3131" t="str">
            <v>Oil</v>
          </cell>
          <cell r="G3131" t="str">
            <v>NA</v>
          </cell>
          <cell r="H3131" t="str">
            <v>Regulated</v>
          </cell>
        </row>
        <row r="3132">
          <cell r="D3132" t="str">
            <v>Freeport Village of Inc</v>
          </cell>
          <cell r="E3132" t="str">
            <v>Gas</v>
          </cell>
          <cell r="G3132" t="str">
            <v>NA</v>
          </cell>
          <cell r="H3132" t="str">
            <v>Regulated</v>
          </cell>
        </row>
        <row r="3133">
          <cell r="D3133" t="str">
            <v>Calpine Corporation</v>
          </cell>
          <cell r="E3133" t="str">
            <v>Gas</v>
          </cell>
          <cell r="G3133">
            <v>1366774</v>
          </cell>
          <cell r="H3133" t="str">
            <v>Merchant Unregulated</v>
          </cell>
        </row>
        <row r="3134">
          <cell r="D3134" t="str">
            <v>Electric Power Development Co. Ltd.</v>
          </cell>
          <cell r="E3134" t="str">
            <v>Gas</v>
          </cell>
          <cell r="G3134" t="str">
            <v>NA</v>
          </cell>
          <cell r="H3134" t="str">
            <v>Merchant Unregulated</v>
          </cell>
        </row>
        <row r="3135">
          <cell r="D3135" t="str">
            <v>Manulife Financial Corporation</v>
          </cell>
          <cell r="E3135" t="str">
            <v>Gas</v>
          </cell>
          <cell r="G3135" t="str">
            <v>NA</v>
          </cell>
          <cell r="H3135" t="str">
            <v>Merchant Unregulated</v>
          </cell>
        </row>
        <row r="3136">
          <cell r="D3136" t="str">
            <v>Calpine Corporation</v>
          </cell>
          <cell r="E3136" t="str">
            <v>Gas</v>
          </cell>
          <cell r="G3136">
            <v>3987727</v>
          </cell>
          <cell r="H3136" t="str">
            <v>Merchant Unregulated</v>
          </cell>
        </row>
        <row r="3137">
          <cell r="D3137" t="str">
            <v>Rayburn Country Electric Cooperative, Inc.</v>
          </cell>
          <cell r="E3137" t="str">
            <v>Gas</v>
          </cell>
          <cell r="G3137">
            <v>1329242</v>
          </cell>
          <cell r="H3137" t="str">
            <v>Merchant Unregulated</v>
          </cell>
        </row>
        <row r="3138">
          <cell r="D3138" t="str">
            <v>SunEdison, Inc.</v>
          </cell>
          <cell r="E3138" t="str">
            <v>Solar</v>
          </cell>
          <cell r="G3138" t="str">
            <v>NA</v>
          </cell>
          <cell r="H3138" t="str">
            <v>Merchant Unregulated</v>
          </cell>
        </row>
        <row r="3139">
          <cell r="D3139" t="str">
            <v>United States Government</v>
          </cell>
          <cell r="E3139" t="str">
            <v>Water</v>
          </cell>
          <cell r="G3139">
            <v>175615</v>
          </cell>
          <cell r="H3139" t="str">
            <v>Merchant Unregulated</v>
          </cell>
        </row>
        <row r="3140">
          <cell r="D3140" t="str">
            <v>Indus Energy LLC</v>
          </cell>
          <cell r="E3140" t="str">
            <v>Biomass</v>
          </cell>
          <cell r="G3140" t="str">
            <v>NA</v>
          </cell>
          <cell r="H3140" t="str">
            <v>Merchant Unregulated</v>
          </cell>
        </row>
        <row r="3141">
          <cell r="D3141" t="str">
            <v>North Central Cooperative</v>
          </cell>
          <cell r="E3141" t="str">
            <v>Biomass</v>
          </cell>
          <cell r="G3141" t="str">
            <v>NA</v>
          </cell>
          <cell r="H3141" t="str">
            <v>Merchant Unregulated</v>
          </cell>
        </row>
        <row r="3142">
          <cell r="D3142" t="str">
            <v>NOVI Energy, LLC</v>
          </cell>
          <cell r="E3142" t="str">
            <v>Biomass</v>
          </cell>
          <cell r="G3142" t="str">
            <v>NA</v>
          </cell>
          <cell r="H3142" t="str">
            <v>Merchant Unregulated</v>
          </cell>
        </row>
        <row r="3143">
          <cell r="D3143" t="str">
            <v>Xcel Energy Inc.</v>
          </cell>
          <cell r="E3143" t="str">
            <v>Biomass</v>
          </cell>
          <cell r="G3143">
            <v>66896</v>
          </cell>
          <cell r="H3143" t="str">
            <v>Regulated</v>
          </cell>
        </row>
        <row r="3144">
          <cell r="D3144" t="str">
            <v>Xcel Energy Inc.</v>
          </cell>
          <cell r="E3144" t="str">
            <v>Oil</v>
          </cell>
          <cell r="G3144">
            <v>2502</v>
          </cell>
          <cell r="H3144" t="str">
            <v>Regulated</v>
          </cell>
        </row>
        <row r="3145">
          <cell r="D3145" t="str">
            <v>EIF Management, LLC</v>
          </cell>
          <cell r="E3145" t="str">
            <v>Water</v>
          </cell>
          <cell r="G3145" t="str">
            <v>NA</v>
          </cell>
          <cell r="H3145" t="str">
            <v>Merchant Unregulated</v>
          </cell>
        </row>
        <row r="3146">
          <cell r="D3146" t="str">
            <v>Placer County Water Agency</v>
          </cell>
          <cell r="E3146" t="str">
            <v>Water</v>
          </cell>
          <cell r="G3146" t="str">
            <v>NA</v>
          </cell>
          <cell r="H3146" t="str">
            <v>Merchant Unregulated</v>
          </cell>
        </row>
        <row r="3147">
          <cell r="D3147" t="str">
            <v>French Paper Co</v>
          </cell>
          <cell r="E3147" t="str">
            <v>Water</v>
          </cell>
          <cell r="G3147" t="str">
            <v>NA</v>
          </cell>
          <cell r="H3147" t="str">
            <v>Merchant Unregulated</v>
          </cell>
        </row>
        <row r="3148">
          <cell r="D3148" t="str">
            <v>Consolidated Edison, Inc.</v>
          </cell>
          <cell r="E3148" t="str">
            <v>Solar</v>
          </cell>
          <cell r="G3148" t="str">
            <v>NA</v>
          </cell>
          <cell r="H3148" t="str">
            <v>Merchant Unregulated</v>
          </cell>
        </row>
        <row r="3149">
          <cell r="D3149" t="str">
            <v>Consolidated Edison, Inc.</v>
          </cell>
          <cell r="E3149" t="str">
            <v>Solar</v>
          </cell>
          <cell r="G3149" t="str">
            <v>NA</v>
          </cell>
          <cell r="H3149" t="str">
            <v>Merchant Unregulated</v>
          </cell>
        </row>
        <row r="3150">
          <cell r="D3150" t="str">
            <v>Fresno Cogeneration Partners</v>
          </cell>
          <cell r="E3150" t="str">
            <v>Gas</v>
          </cell>
          <cell r="G3150" t="str">
            <v>NA</v>
          </cell>
          <cell r="H3150" t="str">
            <v>Merchant Unregulated</v>
          </cell>
        </row>
        <row r="3151">
          <cell r="D3151" t="str">
            <v>Fresno Cogeneration Partners</v>
          </cell>
          <cell r="E3151" t="str">
            <v>Gas</v>
          </cell>
          <cell r="G3151" t="str">
            <v>NA</v>
          </cell>
          <cell r="H3151" t="str">
            <v>Merchant Unregulated</v>
          </cell>
        </row>
        <row r="3152">
          <cell r="D3152" t="str">
            <v>Fresno, City of</v>
          </cell>
          <cell r="E3152" t="str">
            <v>Gas</v>
          </cell>
          <cell r="G3152" t="str">
            <v>NA</v>
          </cell>
          <cell r="H3152" t="str">
            <v>Merchant Unregulated</v>
          </cell>
        </row>
        <row r="3153">
          <cell r="D3153" t="str">
            <v>SunEdison, Inc.</v>
          </cell>
          <cell r="E3153" t="str">
            <v>Solar</v>
          </cell>
          <cell r="G3153" t="str">
            <v>NA</v>
          </cell>
          <cell r="H3153" t="str">
            <v>Merchant Unregulated</v>
          </cell>
        </row>
        <row r="3154">
          <cell r="D3154" t="str">
            <v>SunEdison, Inc.</v>
          </cell>
          <cell r="E3154" t="str">
            <v>Solar</v>
          </cell>
          <cell r="G3154" t="str">
            <v>NA</v>
          </cell>
          <cell r="H3154" t="str">
            <v>Merchant Unregulated</v>
          </cell>
        </row>
        <row r="3155">
          <cell r="D3155" t="str">
            <v>PPL Corporation</v>
          </cell>
          <cell r="E3155" t="str">
            <v>Biomass</v>
          </cell>
          <cell r="G3155" t="str">
            <v>NA</v>
          </cell>
          <cell r="H3155" t="str">
            <v>Merchant Unregulated</v>
          </cell>
        </row>
        <row r="3156">
          <cell r="D3156" t="str">
            <v>Friant Power Authority</v>
          </cell>
          <cell r="E3156" t="str">
            <v>Water</v>
          </cell>
          <cell r="G3156">
            <v>55985</v>
          </cell>
          <cell r="H3156" t="str">
            <v>Merchant Unregulated</v>
          </cell>
        </row>
        <row r="3157">
          <cell r="D3157" t="str">
            <v>Enel S.p.A.</v>
          </cell>
          <cell r="E3157" t="str">
            <v>Water</v>
          </cell>
          <cell r="G3157" t="str">
            <v>NA</v>
          </cell>
          <cell r="H3157" t="str">
            <v>Merchant Unregulated</v>
          </cell>
        </row>
        <row r="3158">
          <cell r="D3158" t="str">
            <v>PepsiCo, Incorporated</v>
          </cell>
          <cell r="E3158" t="str">
            <v>Solar</v>
          </cell>
          <cell r="G3158" t="str">
            <v>NA</v>
          </cell>
          <cell r="H3158" t="str">
            <v>Merchant Unregulated</v>
          </cell>
        </row>
        <row r="3159">
          <cell r="D3159" t="str">
            <v>Frito-Lay North America Inc</v>
          </cell>
          <cell r="E3159" t="str">
            <v>Gas</v>
          </cell>
          <cell r="G3159" t="str">
            <v>NA</v>
          </cell>
          <cell r="H3159" t="str">
            <v>Merchant Unregulated</v>
          </cell>
        </row>
        <row r="3160">
          <cell r="D3160" t="str">
            <v>EIF Management, LLC</v>
          </cell>
          <cell r="E3160" t="str">
            <v>Biomass</v>
          </cell>
          <cell r="G3160" t="str">
            <v>NA</v>
          </cell>
          <cell r="H3160" t="str">
            <v>Merchant Unregulated</v>
          </cell>
        </row>
        <row r="3161">
          <cell r="D3161" t="str">
            <v>Colorado Springs Utilities</v>
          </cell>
          <cell r="E3161" t="str">
            <v>Gas</v>
          </cell>
          <cell r="G3161">
            <v>1303389</v>
          </cell>
          <cell r="H3161" t="str">
            <v>Regulated</v>
          </cell>
        </row>
        <row r="3162">
          <cell r="D3162" t="str">
            <v>Chicopee City of</v>
          </cell>
          <cell r="E3162" t="str">
            <v>Oil</v>
          </cell>
          <cell r="G3162" t="str">
            <v>NA</v>
          </cell>
          <cell r="H3162" t="str">
            <v>Regulated</v>
          </cell>
        </row>
        <row r="3163">
          <cell r="D3163" t="str">
            <v>Centrica Plc.</v>
          </cell>
          <cell r="E3163" t="str">
            <v>Gas</v>
          </cell>
          <cell r="G3163">
            <v>3060831</v>
          </cell>
          <cell r="H3163" t="str">
            <v>Merchant Unregulated</v>
          </cell>
        </row>
        <row r="3164">
          <cell r="D3164" t="str">
            <v>Xcel Energy Inc.</v>
          </cell>
          <cell r="E3164" t="str">
            <v>Gas</v>
          </cell>
          <cell r="G3164">
            <v>419</v>
          </cell>
          <cell r="H3164" t="str">
            <v>Regulated</v>
          </cell>
        </row>
        <row r="3165">
          <cell r="D3165" t="str">
            <v>MetLife Inc.</v>
          </cell>
          <cell r="E3165" t="str">
            <v>Solar</v>
          </cell>
          <cell r="G3165">
            <v>31994</v>
          </cell>
          <cell r="H3165" t="str">
            <v>Merchant Unregulated</v>
          </cell>
        </row>
        <row r="3166">
          <cell r="D3166" t="str">
            <v>Longsol Holdings US Inc.</v>
          </cell>
          <cell r="E3166" t="str">
            <v>Solar</v>
          </cell>
          <cell r="G3166">
            <v>31994</v>
          </cell>
          <cell r="H3166" t="str">
            <v>Merchant Unregulated</v>
          </cell>
        </row>
        <row r="3167">
          <cell r="D3167" t="str">
            <v>SunEdison, Inc.</v>
          </cell>
          <cell r="E3167" t="str">
            <v>Solar</v>
          </cell>
          <cell r="G3167" t="str">
            <v>NA</v>
          </cell>
          <cell r="H3167" t="str">
            <v>Merchant Unregulated</v>
          </cell>
        </row>
        <row r="3168">
          <cell r="D3168" t="str">
            <v>NRG Energy, Inc.</v>
          </cell>
          <cell r="E3168" t="str">
            <v>Solar</v>
          </cell>
          <cell r="G3168" t="str">
            <v>NA</v>
          </cell>
          <cell r="H3168" t="str">
            <v>Merchant Unregulated</v>
          </cell>
        </row>
        <row r="3169">
          <cell r="D3169" t="str">
            <v>NRG Yield, Inc.</v>
          </cell>
          <cell r="E3169" t="str">
            <v>Solar</v>
          </cell>
          <cell r="G3169" t="str">
            <v>NA</v>
          </cell>
          <cell r="H3169" t="str">
            <v>Merchant Unregulated</v>
          </cell>
        </row>
        <row r="3170">
          <cell r="D3170" t="str">
            <v>Fort Miller Associates</v>
          </cell>
          <cell r="E3170" t="str">
            <v>Water</v>
          </cell>
          <cell r="G3170" t="str">
            <v>NA</v>
          </cell>
          <cell r="H3170" t="str">
            <v>Merchant Unregulated</v>
          </cell>
        </row>
        <row r="3171">
          <cell r="D3171" t="str">
            <v>NextEra Energy, Inc.</v>
          </cell>
          <cell r="E3171" t="str">
            <v>Gas</v>
          </cell>
          <cell r="G3171">
            <v>1854</v>
          </cell>
          <cell r="H3171" t="str">
            <v>Regulated</v>
          </cell>
        </row>
        <row r="3172">
          <cell r="D3172" t="str">
            <v>DCP Midstream, LLC</v>
          </cell>
          <cell r="E3172" t="str">
            <v>Gas</v>
          </cell>
          <cell r="G3172" t="str">
            <v>NA</v>
          </cell>
          <cell r="H3172" t="str">
            <v>Merchant Unregulated</v>
          </cell>
        </row>
        <row r="3173">
          <cell r="D3173" t="str">
            <v>Brookfield Renewable Energy Partners L.P.</v>
          </cell>
          <cell r="E3173" t="str">
            <v>Water</v>
          </cell>
          <cell r="G3173" t="str">
            <v>NA</v>
          </cell>
          <cell r="H3173" t="str">
            <v>Merchant Unregulated</v>
          </cell>
        </row>
        <row r="3174">
          <cell r="D3174" t="str">
            <v>Brookfield Asset Management Inc.</v>
          </cell>
          <cell r="E3174" t="str">
            <v>Water</v>
          </cell>
          <cell r="G3174" t="str">
            <v>NA</v>
          </cell>
          <cell r="H3174" t="str">
            <v>Merchant Unregulated</v>
          </cell>
        </row>
        <row r="3175">
          <cell r="D3175" t="str">
            <v>Arkansas Electric Cooperative Corp.</v>
          </cell>
          <cell r="E3175" t="str">
            <v>Gas</v>
          </cell>
          <cell r="G3175" t="str">
            <v>NA</v>
          </cell>
          <cell r="H3175" t="str">
            <v>Merchant Unregulated</v>
          </cell>
        </row>
        <row r="3176">
          <cell r="D3176" t="str">
            <v>Fulton City of MO</v>
          </cell>
          <cell r="E3176" t="str">
            <v>Gas</v>
          </cell>
          <cell r="G3176" t="str">
            <v>NA</v>
          </cell>
          <cell r="H3176" t="str">
            <v>Regulated</v>
          </cell>
        </row>
        <row r="3177">
          <cell r="D3177" t="str">
            <v>Fulton City of MO</v>
          </cell>
          <cell r="E3177" t="str">
            <v>Oil</v>
          </cell>
          <cell r="G3177" t="str">
            <v>NA</v>
          </cell>
          <cell r="H3177" t="str">
            <v>Regulated</v>
          </cell>
        </row>
        <row r="3178">
          <cell r="D3178" t="str">
            <v>Canadian Solar Inc.</v>
          </cell>
          <cell r="E3178" t="str">
            <v>Solar</v>
          </cell>
          <cell r="G3178" t="str">
            <v>NA</v>
          </cell>
          <cell r="H3178" t="str">
            <v>Merchant Unregulated</v>
          </cell>
        </row>
        <row r="3179">
          <cell r="D3179" t="str">
            <v>Strata Solar LLC</v>
          </cell>
          <cell r="E3179" t="str">
            <v>Solar</v>
          </cell>
          <cell r="G3179" t="str">
            <v>NA</v>
          </cell>
          <cell r="H3179" t="str">
            <v>Merchant Unregulated</v>
          </cell>
        </row>
        <row r="3180">
          <cell r="D3180" t="str">
            <v>Exelon Corporation</v>
          </cell>
          <cell r="E3180" t="str">
            <v>Wind</v>
          </cell>
          <cell r="G3180" t="str">
            <v>NA</v>
          </cell>
          <cell r="H3180" t="str">
            <v>Merchant Unregulated</v>
          </cell>
        </row>
        <row r="3181">
          <cell r="D3181" t="str">
            <v>Individual Owner</v>
          </cell>
          <cell r="E3181" t="str">
            <v>Wind</v>
          </cell>
          <cell r="G3181" t="str">
            <v>NA</v>
          </cell>
          <cell r="H3181" t="str">
            <v>Merchant Unregulated</v>
          </cell>
        </row>
        <row r="3182">
          <cell r="D3182" t="str">
            <v>Duke Energy Corporation</v>
          </cell>
          <cell r="E3182" t="str">
            <v>Oil</v>
          </cell>
          <cell r="G3182">
            <v>6824</v>
          </cell>
          <cell r="H3182" t="str">
            <v>Regulated</v>
          </cell>
        </row>
        <row r="3183">
          <cell r="D3183" t="str">
            <v>Horsehead Holding Corp.</v>
          </cell>
          <cell r="E3183" t="str">
            <v>Coal</v>
          </cell>
          <cell r="G3183" t="str">
            <v>NA</v>
          </cell>
          <cell r="H3183" t="str">
            <v>Merchant Unregulated</v>
          </cell>
        </row>
        <row r="3184">
          <cell r="D3184" t="str">
            <v>Duke Energy Corporation</v>
          </cell>
          <cell r="E3184" t="str">
            <v>Coal</v>
          </cell>
          <cell r="G3184">
            <v>1948724</v>
          </cell>
          <cell r="H3184" t="str">
            <v>Regulated</v>
          </cell>
        </row>
        <row r="3185">
          <cell r="D3185" t="str">
            <v>G2 Energy LLC</v>
          </cell>
          <cell r="E3185" t="str">
            <v>Biomass</v>
          </cell>
          <cell r="G3185" t="str">
            <v>NA</v>
          </cell>
          <cell r="H3185" t="str">
            <v>Merchant Unregulated</v>
          </cell>
        </row>
        <row r="3186">
          <cell r="D3186" t="str">
            <v>G2 Participation LLC</v>
          </cell>
          <cell r="E3186" t="str">
            <v>Biomass</v>
          </cell>
          <cell r="G3186" t="str">
            <v>NA</v>
          </cell>
          <cell r="H3186" t="str">
            <v>Merchant Unregulated</v>
          </cell>
        </row>
        <row r="3187">
          <cell r="D3187" t="str">
            <v>G2 Energy LLC</v>
          </cell>
          <cell r="E3187" t="str">
            <v>Biomass</v>
          </cell>
          <cell r="G3187" t="str">
            <v>NA</v>
          </cell>
          <cell r="H3187" t="str">
            <v>Merchant Unregulated</v>
          </cell>
        </row>
        <row r="3188">
          <cell r="D3188" t="str">
            <v>G2 Participation LLC</v>
          </cell>
          <cell r="E3188" t="str">
            <v>Biomass</v>
          </cell>
          <cell r="G3188" t="str">
            <v>NA</v>
          </cell>
          <cell r="H3188" t="str">
            <v>Merchant Unregulated</v>
          </cell>
        </row>
        <row r="3189">
          <cell r="D3189" t="str">
            <v>G2 Energy LLC</v>
          </cell>
          <cell r="E3189" t="str">
            <v>Biomass</v>
          </cell>
          <cell r="G3189" t="str">
            <v>NA</v>
          </cell>
          <cell r="H3189" t="str">
            <v>Merchant Unregulated</v>
          </cell>
        </row>
        <row r="3190">
          <cell r="D3190" t="str">
            <v>Berkshire Hathaway Inc.</v>
          </cell>
          <cell r="E3190" t="str">
            <v>Gas</v>
          </cell>
          <cell r="G3190">
            <v>108073</v>
          </cell>
          <cell r="H3190" t="str">
            <v>Regulated</v>
          </cell>
        </row>
        <row r="3191">
          <cell r="D3191" t="str">
            <v>MidAmerican Energy Holdings Company</v>
          </cell>
          <cell r="E3191" t="str">
            <v>Gas</v>
          </cell>
          <cell r="G3191">
            <v>12275</v>
          </cell>
          <cell r="H3191" t="str">
            <v>Regulated</v>
          </cell>
        </row>
        <row r="3192">
          <cell r="D3192" t="str">
            <v>Berkshire Hathaway Inc.</v>
          </cell>
          <cell r="E3192" t="str">
            <v>Gas</v>
          </cell>
          <cell r="G3192">
            <v>82492</v>
          </cell>
          <cell r="H3192" t="str">
            <v>Regulated</v>
          </cell>
        </row>
        <row r="3193">
          <cell r="D3193" t="str">
            <v>MidAmerican Energy Holdings Company</v>
          </cell>
          <cell r="E3193" t="str">
            <v>Gas</v>
          </cell>
          <cell r="G3193">
            <v>9369</v>
          </cell>
          <cell r="H3193" t="str">
            <v>Regulated</v>
          </cell>
        </row>
        <row r="3194">
          <cell r="D3194" t="str">
            <v>Southern Company</v>
          </cell>
          <cell r="E3194" t="str">
            <v>Coal</v>
          </cell>
          <cell r="G3194">
            <v>222100</v>
          </cell>
          <cell r="H3194" t="str">
            <v>Regulated</v>
          </cell>
        </row>
        <row r="3195">
          <cell r="D3195" t="str">
            <v>Gaz Métro Limited Partnership</v>
          </cell>
          <cell r="E3195" t="str">
            <v>Water</v>
          </cell>
          <cell r="G3195" t="str">
            <v>NA</v>
          </cell>
          <cell r="H3195" t="str">
            <v>Regulated</v>
          </cell>
        </row>
        <row r="3196">
          <cell r="D3196" t="str">
            <v>USRG Holdco 3A, LLC</v>
          </cell>
          <cell r="E3196" t="str">
            <v>Wind</v>
          </cell>
          <cell r="G3196" t="str">
            <v>NA</v>
          </cell>
          <cell r="H3196" t="str">
            <v>Merchant Unregulated</v>
          </cell>
        </row>
        <row r="3197">
          <cell r="D3197" t="str">
            <v>ConocoPhillips Company</v>
          </cell>
          <cell r="E3197" t="str">
            <v>Wind</v>
          </cell>
          <cell r="G3197" t="str">
            <v>NA</v>
          </cell>
          <cell r="H3197" t="str">
            <v>Merchant Unregulated</v>
          </cell>
        </row>
        <row r="3198">
          <cell r="D3198" t="str">
            <v>Northwater Intellectual Property Fund L.P.</v>
          </cell>
          <cell r="E3198" t="str">
            <v>Wind</v>
          </cell>
          <cell r="G3198" t="str">
            <v>NA</v>
          </cell>
          <cell r="H3198" t="str">
            <v>Merchant Unregulated</v>
          </cell>
        </row>
        <row r="3199">
          <cell r="D3199" t="str">
            <v>General Compression</v>
          </cell>
          <cell r="E3199" t="str">
            <v>Wind</v>
          </cell>
          <cell r="G3199" t="str">
            <v>NA</v>
          </cell>
          <cell r="H3199" t="str">
            <v>Merchant Unregulated</v>
          </cell>
        </row>
        <row r="3200">
          <cell r="D3200" t="str">
            <v>Serious Change LP</v>
          </cell>
          <cell r="E3200" t="str">
            <v>Wind</v>
          </cell>
          <cell r="G3200" t="str">
            <v>NA</v>
          </cell>
          <cell r="H3200" t="str">
            <v>Merchant Unregulated</v>
          </cell>
        </row>
        <row r="3201">
          <cell r="D3201" t="str">
            <v>Ormat Industries Ltd.</v>
          </cell>
          <cell r="E3201" t="str">
            <v>Geothermal</v>
          </cell>
          <cell r="G3201" t="str">
            <v>NA</v>
          </cell>
          <cell r="H3201" t="str">
            <v>Merchant Unregulated</v>
          </cell>
        </row>
        <row r="3202">
          <cell r="D3202" t="str">
            <v>Ormat Technologies, Inc.</v>
          </cell>
          <cell r="E3202" t="str">
            <v>Geothermal</v>
          </cell>
          <cell r="G3202" t="str">
            <v>NA</v>
          </cell>
          <cell r="H3202" t="str">
            <v>Merchant Unregulated</v>
          </cell>
        </row>
        <row r="3203">
          <cell r="D3203" t="str">
            <v>Ormat Industries Ltd.</v>
          </cell>
          <cell r="E3203" t="str">
            <v>Geothermal</v>
          </cell>
          <cell r="G3203">
            <v>88946</v>
          </cell>
          <cell r="H3203" t="str">
            <v>Merchant Unregulated</v>
          </cell>
        </row>
        <row r="3204">
          <cell r="D3204" t="str">
            <v>Ormat Technologies, Inc.</v>
          </cell>
          <cell r="E3204" t="str">
            <v>Geothermal</v>
          </cell>
          <cell r="G3204">
            <v>69885</v>
          </cell>
          <cell r="H3204" t="str">
            <v>Merchant Unregulated</v>
          </cell>
        </row>
        <row r="3205">
          <cell r="D3205" t="str">
            <v>Galena Electric Utility</v>
          </cell>
          <cell r="E3205" t="str">
            <v>Oil</v>
          </cell>
          <cell r="G3205" t="str">
            <v>NA</v>
          </cell>
          <cell r="H3205" t="str">
            <v>Regulated</v>
          </cell>
        </row>
        <row r="3206">
          <cell r="D3206" t="str">
            <v>Archer-Daniels-Midland Company</v>
          </cell>
          <cell r="E3206" t="str">
            <v>Gas</v>
          </cell>
          <cell r="G3206" t="str">
            <v>NA</v>
          </cell>
          <cell r="H3206" t="str">
            <v>Merchant Unregulated</v>
          </cell>
        </row>
        <row r="3207">
          <cell r="D3207" t="str">
            <v>Douglas County</v>
          </cell>
          <cell r="E3207" t="str">
            <v>Water</v>
          </cell>
          <cell r="G3207" t="str">
            <v>NA</v>
          </cell>
          <cell r="H3207" t="str">
            <v>Merchant Unregulated</v>
          </cell>
        </row>
        <row r="3208">
          <cell r="D3208" t="str">
            <v>American Municipal Power, Inc.</v>
          </cell>
          <cell r="E3208" t="str">
            <v>Gas</v>
          </cell>
          <cell r="G3208" t="str">
            <v>NA</v>
          </cell>
          <cell r="H3208" t="str">
            <v>Merchant Unregulated</v>
          </cell>
        </row>
        <row r="3209">
          <cell r="D3209" t="str">
            <v>American Municipal Power, Inc.</v>
          </cell>
          <cell r="E3209" t="str">
            <v>Oil</v>
          </cell>
          <cell r="G3209" t="str">
            <v>NA</v>
          </cell>
          <cell r="H3209" t="str">
            <v>Merchant Unregulated</v>
          </cell>
        </row>
        <row r="3210">
          <cell r="D3210" t="str">
            <v>Tennessee Valley Authority</v>
          </cell>
          <cell r="E3210" t="str">
            <v>Coal</v>
          </cell>
          <cell r="G3210">
            <v>6512789</v>
          </cell>
          <cell r="H3210" t="str">
            <v>Merchant Unregulated</v>
          </cell>
        </row>
        <row r="3211">
          <cell r="D3211" t="str">
            <v>Tennessee Valley Authority</v>
          </cell>
          <cell r="E3211" t="str">
            <v>Gas</v>
          </cell>
          <cell r="G3211">
            <v>68253</v>
          </cell>
          <cell r="H3211" t="str">
            <v>Merchant Unregulated</v>
          </cell>
        </row>
        <row r="3212">
          <cell r="D3212" t="str">
            <v>Gallatin City of MO</v>
          </cell>
          <cell r="E3212" t="str">
            <v>Oil</v>
          </cell>
          <cell r="G3212" t="str">
            <v>NA</v>
          </cell>
          <cell r="H3212" t="str">
            <v>Regulated</v>
          </cell>
        </row>
        <row r="3213">
          <cell r="D3213" t="str">
            <v>Western Refining, Inc.</v>
          </cell>
          <cell r="E3213" t="str">
            <v>Gas</v>
          </cell>
          <cell r="G3213" t="str">
            <v>NA</v>
          </cell>
          <cell r="H3213" t="str">
            <v>Merchant Unregulated</v>
          </cell>
        </row>
        <row r="3214">
          <cell r="D3214" t="str">
            <v>Alaska Village Electric Cooperative, Inc.</v>
          </cell>
          <cell r="E3214" t="str">
            <v>Oil</v>
          </cell>
          <cell r="G3214" t="str">
            <v>NA</v>
          </cell>
          <cell r="H3214" t="str">
            <v>Merchant Unregulated</v>
          </cell>
        </row>
        <row r="3215">
          <cell r="D3215" t="str">
            <v>PowerSouth Energy Cooperative</v>
          </cell>
          <cell r="E3215" t="str">
            <v>Water</v>
          </cell>
          <cell r="G3215" t="str">
            <v>NA</v>
          </cell>
          <cell r="H3215" t="str">
            <v>Merchant Unregulated</v>
          </cell>
        </row>
        <row r="3216">
          <cell r="D3216" t="str">
            <v>SunEdison, Inc.</v>
          </cell>
          <cell r="E3216" t="str">
            <v>Solar</v>
          </cell>
          <cell r="G3216" t="str">
            <v>NA</v>
          </cell>
          <cell r="H3216" t="str">
            <v>Merchant Unregulated</v>
          </cell>
        </row>
        <row r="3217">
          <cell r="D3217" t="str">
            <v>MMA Solar Fund III GP, Inc.</v>
          </cell>
          <cell r="E3217" t="str">
            <v>Solar</v>
          </cell>
          <cell r="G3217" t="str">
            <v>NA</v>
          </cell>
          <cell r="H3217" t="str">
            <v>Merchant Unregulated</v>
          </cell>
        </row>
        <row r="3218">
          <cell r="D3218" t="str">
            <v>Sunflower Electric Power Corporation</v>
          </cell>
          <cell r="E3218" t="str">
            <v>Gas</v>
          </cell>
          <cell r="G3218">
            <v>112962</v>
          </cell>
          <cell r="H3218" t="str">
            <v>Merchant Unregulated</v>
          </cell>
        </row>
        <row r="3219">
          <cell r="D3219" t="str">
            <v>Sunflower Electric Power Corporation</v>
          </cell>
          <cell r="E3219" t="str">
            <v>Gas</v>
          </cell>
          <cell r="G3219">
            <v>7453</v>
          </cell>
          <cell r="H3219" t="str">
            <v>Merchant Unregulated</v>
          </cell>
        </row>
        <row r="3220">
          <cell r="D3220" t="str">
            <v>Kruger, Inc.</v>
          </cell>
          <cell r="E3220" t="str">
            <v>Water</v>
          </cell>
          <cell r="G3220" t="str">
            <v>NA</v>
          </cell>
          <cell r="H3220" t="str">
            <v>Merchant Unregulated</v>
          </cell>
        </row>
        <row r="3221">
          <cell r="D3221" t="str">
            <v>Gardner City of</v>
          </cell>
          <cell r="E3221" t="str">
            <v>Gas</v>
          </cell>
          <cell r="G3221" t="str">
            <v>NA</v>
          </cell>
          <cell r="H3221" t="str">
            <v>Regulated</v>
          </cell>
        </row>
        <row r="3222">
          <cell r="D3222" t="str">
            <v>Industry Funds Management Ltd.</v>
          </cell>
          <cell r="E3222" t="str">
            <v>Water</v>
          </cell>
          <cell r="G3222" t="str">
            <v>NA</v>
          </cell>
          <cell r="H3222" t="str">
            <v>Merchant Unregulated</v>
          </cell>
        </row>
        <row r="3223">
          <cell r="D3223" t="str">
            <v>Shoshone Irrigation District</v>
          </cell>
          <cell r="E3223" t="str">
            <v>Water</v>
          </cell>
          <cell r="G3223" t="str">
            <v>NA</v>
          </cell>
          <cell r="H3223" t="str">
            <v>Merchant Unregulated</v>
          </cell>
        </row>
        <row r="3224">
          <cell r="D3224" t="str">
            <v>Capitol Broadcasting Company, Incorporated</v>
          </cell>
          <cell r="E3224" t="str">
            <v>Solar</v>
          </cell>
          <cell r="G3224" t="str">
            <v>NA</v>
          </cell>
          <cell r="H3224" t="str">
            <v>Merchant Unregulated</v>
          </cell>
        </row>
        <row r="3225">
          <cell r="D3225" t="str">
            <v>Azusa City of</v>
          </cell>
          <cell r="E3225" t="str">
            <v>Wind</v>
          </cell>
          <cell r="G3225" t="str">
            <v>NA</v>
          </cell>
          <cell r="H3225" t="str">
            <v>Regulated</v>
          </cell>
        </row>
        <row r="3226">
          <cell r="D3226" t="str">
            <v>Garnett City of</v>
          </cell>
          <cell r="E3226" t="str">
            <v>Gas</v>
          </cell>
          <cell r="G3226" t="str">
            <v>NA</v>
          </cell>
          <cell r="H3226" t="str">
            <v>Regulated</v>
          </cell>
        </row>
        <row r="3227">
          <cell r="D3227" t="str">
            <v>United States Government</v>
          </cell>
          <cell r="E3227" t="str">
            <v>Water</v>
          </cell>
          <cell r="G3227">
            <v>2477230</v>
          </cell>
          <cell r="H3227" t="str">
            <v>Merchant Unregulated</v>
          </cell>
        </row>
        <row r="3228">
          <cell r="D3228" t="str">
            <v>Northeast Utilities</v>
          </cell>
          <cell r="E3228" t="str">
            <v>Water</v>
          </cell>
          <cell r="G3228">
            <v>43772</v>
          </cell>
          <cell r="H3228" t="str">
            <v>Regulated</v>
          </cell>
        </row>
        <row r="3229">
          <cell r="D3229" t="str">
            <v>Connecticut Municipal Electric Energy Cooperative</v>
          </cell>
          <cell r="E3229" t="str">
            <v>Oil</v>
          </cell>
          <cell r="G3229" t="str">
            <v>NA</v>
          </cell>
          <cell r="H3229" t="str">
            <v>Regulated</v>
          </cell>
        </row>
        <row r="3230">
          <cell r="D3230" t="str">
            <v>United States Steel Corporation</v>
          </cell>
          <cell r="E3230" t="str">
            <v>Other Nonrenewable</v>
          </cell>
          <cell r="G3230">
            <v>847965</v>
          </cell>
          <cell r="H3230" t="str">
            <v>Merchant Unregulated</v>
          </cell>
        </row>
        <row r="3231">
          <cell r="D3231" t="str">
            <v>San Diego City of</v>
          </cell>
          <cell r="E3231" t="str">
            <v>Biomass</v>
          </cell>
          <cell r="G3231" t="str">
            <v>NA</v>
          </cell>
          <cell r="H3231" t="str">
            <v>Merchant Unregulated</v>
          </cell>
        </row>
        <row r="3232">
          <cell r="D3232" t="str">
            <v>Dominion Resources, Inc.</v>
          </cell>
          <cell r="E3232" t="str">
            <v>Water</v>
          </cell>
          <cell r="G3232">
            <v>172191</v>
          </cell>
          <cell r="H3232" t="str">
            <v>Regulated</v>
          </cell>
        </row>
        <row r="3233">
          <cell r="D3233" t="str">
            <v>Gaston County</v>
          </cell>
          <cell r="E3233" t="str">
            <v>Biomass</v>
          </cell>
          <cell r="G3233" t="str">
            <v>NA</v>
          </cell>
          <cell r="H3233" t="str">
            <v>Merchant Unregulated</v>
          </cell>
        </row>
        <row r="3234">
          <cell r="D3234" t="str">
            <v>Gastonia City of</v>
          </cell>
          <cell r="E3234" t="str">
            <v>Oil</v>
          </cell>
          <cell r="G3234" t="str">
            <v>NA</v>
          </cell>
          <cell r="H3234" t="str">
            <v>Merchant Unregulated</v>
          </cell>
        </row>
        <row r="3235">
          <cell r="D3235" t="str">
            <v>Duke Energy Corporation</v>
          </cell>
          <cell r="E3235" t="str">
            <v>Water</v>
          </cell>
          <cell r="G3235">
            <v>16221</v>
          </cell>
          <cell r="H3235" t="str">
            <v>Regulated</v>
          </cell>
        </row>
        <row r="3236">
          <cell r="D3236" t="str">
            <v>North Carolina Municipal Power Agency Number 1</v>
          </cell>
          <cell r="E3236" t="str">
            <v>Oil</v>
          </cell>
          <cell r="G3236" t="str">
            <v>NA</v>
          </cell>
          <cell r="H3236" t="str">
            <v>Regulated</v>
          </cell>
        </row>
        <row r="3237">
          <cell r="D3237" t="str">
            <v>Gastonia City of</v>
          </cell>
          <cell r="E3237" t="str">
            <v>Oil</v>
          </cell>
          <cell r="G3237" t="str">
            <v>NA</v>
          </cell>
          <cell r="H3237" t="str">
            <v>Regulated</v>
          </cell>
        </row>
        <row r="3238">
          <cell r="D3238" t="str">
            <v>North Carolina Municipal Power Agency Number 1</v>
          </cell>
          <cell r="E3238" t="str">
            <v>Oil</v>
          </cell>
          <cell r="G3238" t="str">
            <v>NA</v>
          </cell>
          <cell r="H3238" t="str">
            <v>Regulated</v>
          </cell>
        </row>
        <row r="3239">
          <cell r="D3239" t="str">
            <v>North Carolina Municipal Power Agency Number 1</v>
          </cell>
          <cell r="E3239" t="str">
            <v>Oil</v>
          </cell>
          <cell r="G3239" t="str">
            <v>NA</v>
          </cell>
          <cell r="H3239" t="str">
            <v>Regulated</v>
          </cell>
        </row>
        <row r="3240">
          <cell r="D3240" t="str">
            <v>North Carolina Municipal Power Agency Number 1</v>
          </cell>
          <cell r="E3240" t="str">
            <v>Oil</v>
          </cell>
          <cell r="G3240" t="str">
            <v>NA</v>
          </cell>
          <cell r="H3240" t="str">
            <v>Regulated</v>
          </cell>
        </row>
        <row r="3241">
          <cell r="D3241" t="str">
            <v>Hal Dittmer &amp; Fresno Power Investors Ltd Partnership</v>
          </cell>
          <cell r="E3241" t="str">
            <v>Gas</v>
          </cell>
          <cell r="G3241" t="str">
            <v>NA</v>
          </cell>
          <cell r="H3241" t="str">
            <v>Merchant Unregulated</v>
          </cell>
        </row>
        <row r="3242">
          <cell r="D3242" t="str">
            <v>PG&amp;E Corporation</v>
          </cell>
          <cell r="E3242" t="str">
            <v>Solar</v>
          </cell>
          <cell r="G3242" t="str">
            <v>NA</v>
          </cell>
          <cell r="H3242" t="str">
            <v>Regulated</v>
          </cell>
        </row>
        <row r="3243">
          <cell r="D3243" t="str">
            <v>Weber Basin Water Conservation Dist</v>
          </cell>
          <cell r="E3243" t="str">
            <v>Water</v>
          </cell>
          <cell r="G3243" t="str">
            <v>NA</v>
          </cell>
          <cell r="H3243" t="str">
            <v>Merchant Unregulated</v>
          </cell>
        </row>
        <row r="3244">
          <cell r="D3244" t="str">
            <v>Manassas City of</v>
          </cell>
          <cell r="E3244" t="str">
            <v>Oil</v>
          </cell>
          <cell r="G3244" t="str">
            <v>NA</v>
          </cell>
          <cell r="H3244" t="str">
            <v>Regulated</v>
          </cell>
        </row>
        <row r="3245">
          <cell r="D3245" t="str">
            <v>PG&amp;E Corporation</v>
          </cell>
          <cell r="E3245" t="str">
            <v>Gas</v>
          </cell>
          <cell r="G3245">
            <v>3172092</v>
          </cell>
          <cell r="H3245" t="str">
            <v>Regulated</v>
          </cell>
        </row>
        <row r="3246">
          <cell r="D3246" t="str">
            <v>Duke Energy Corporation</v>
          </cell>
          <cell r="E3246" t="str">
            <v>Solar</v>
          </cell>
          <cell r="G3246" t="str">
            <v>NA</v>
          </cell>
          <cell r="H3246" t="str">
            <v>Merchant Unregulated</v>
          </cell>
        </row>
        <row r="3247">
          <cell r="D3247" t="str">
            <v>Enel S.p.A.</v>
          </cell>
          <cell r="E3247" t="str">
            <v>Water</v>
          </cell>
          <cell r="G3247">
            <v>204320</v>
          </cell>
          <cell r="H3247" t="str">
            <v>Merchant Unregulated</v>
          </cell>
        </row>
        <row r="3248">
          <cell r="D3248" t="str">
            <v>United States Government</v>
          </cell>
          <cell r="E3248" t="str">
            <v>Water</v>
          </cell>
          <cell r="G3248" t="str">
            <v>NA</v>
          </cell>
          <cell r="H3248" t="str">
            <v>Merchant Unregulated</v>
          </cell>
        </row>
        <row r="3249">
          <cell r="D3249" t="str">
            <v>Point Arguello Pipeline Co.</v>
          </cell>
          <cell r="E3249" t="str">
            <v>Gas</v>
          </cell>
          <cell r="G3249" t="str">
            <v>NA</v>
          </cell>
          <cell r="H3249" t="str">
            <v>Merchant Unregulated</v>
          </cell>
        </row>
        <row r="3250">
          <cell r="D3250" t="str">
            <v>Gay &amp; Robinson Inc</v>
          </cell>
          <cell r="E3250" t="str">
            <v>Biomass</v>
          </cell>
          <cell r="G3250" t="str">
            <v>NA</v>
          </cell>
          <cell r="H3250" t="str">
            <v>Merchant Unregulated</v>
          </cell>
        </row>
        <row r="3251">
          <cell r="D3251" t="str">
            <v>Gay &amp; Robinson Inc</v>
          </cell>
          <cell r="E3251" t="str">
            <v>Water</v>
          </cell>
          <cell r="G3251" t="str">
            <v>NA</v>
          </cell>
          <cell r="H3251" t="str">
            <v>Merchant Unregulated</v>
          </cell>
        </row>
        <row r="3252">
          <cell r="D3252" t="str">
            <v>Gay &amp; Robinson Inc</v>
          </cell>
          <cell r="E3252" t="str">
            <v>Oil</v>
          </cell>
          <cell r="G3252" t="str">
            <v>NA</v>
          </cell>
          <cell r="H3252" t="str">
            <v>Merchant Unregulated</v>
          </cell>
        </row>
        <row r="3253">
          <cell r="D3253" t="str">
            <v>CMS Energy Corporation</v>
          </cell>
          <cell r="E3253" t="str">
            <v>Gas</v>
          </cell>
          <cell r="G3253">
            <v>3969</v>
          </cell>
          <cell r="H3253" t="str">
            <v>Regulated</v>
          </cell>
        </row>
        <row r="3254">
          <cell r="D3254" t="str">
            <v>Wolverine Power Marketing Cooperative</v>
          </cell>
          <cell r="E3254" t="str">
            <v>Gas</v>
          </cell>
          <cell r="G3254" t="str">
            <v>NA</v>
          </cell>
          <cell r="H3254" t="str">
            <v>Merchant Unregulated</v>
          </cell>
        </row>
        <row r="3255">
          <cell r="D3255" t="str">
            <v>Presque Isle Electric &amp; Gas Coop</v>
          </cell>
          <cell r="E3255" t="str">
            <v>Gas</v>
          </cell>
          <cell r="G3255" t="str">
            <v>NA</v>
          </cell>
          <cell r="H3255" t="str">
            <v>Merchant Unregulated</v>
          </cell>
        </row>
        <row r="3256">
          <cell r="D3256" t="str">
            <v>Midwest Energy Cooperative</v>
          </cell>
          <cell r="E3256" t="str">
            <v>Gas</v>
          </cell>
          <cell r="G3256" t="str">
            <v>NA</v>
          </cell>
          <cell r="H3256" t="str">
            <v>Merchant Unregulated</v>
          </cell>
        </row>
        <row r="3257">
          <cell r="D3257" t="str">
            <v>HomeWorks Tri-County Electric Cooperative</v>
          </cell>
          <cell r="E3257" t="str">
            <v>Gas</v>
          </cell>
          <cell r="G3257" t="str">
            <v>NA</v>
          </cell>
          <cell r="H3257" t="str">
            <v>Merchant Unregulated</v>
          </cell>
        </row>
        <row r="3258">
          <cell r="D3258" t="str">
            <v>Great Lakes Energy Cooperative</v>
          </cell>
          <cell r="E3258" t="str">
            <v>Gas</v>
          </cell>
          <cell r="G3258" t="str">
            <v>NA</v>
          </cell>
          <cell r="H3258" t="str">
            <v>Merchant Unregulated</v>
          </cell>
        </row>
        <row r="3259">
          <cell r="D3259" t="str">
            <v>Spartan Renewable Energy, Inc.</v>
          </cell>
          <cell r="E3259" t="str">
            <v>Gas</v>
          </cell>
          <cell r="G3259" t="str">
            <v>NA</v>
          </cell>
          <cell r="H3259" t="str">
            <v>Merchant Unregulated</v>
          </cell>
        </row>
        <row r="3260">
          <cell r="D3260" t="str">
            <v>Cherryland Electric Cooperative Inc.</v>
          </cell>
          <cell r="E3260" t="str">
            <v>Gas</v>
          </cell>
          <cell r="G3260" t="str">
            <v>NA</v>
          </cell>
          <cell r="H3260" t="str">
            <v>Merchant Unregulated</v>
          </cell>
        </row>
        <row r="3261">
          <cell r="D3261" t="str">
            <v>Wind Stream Operations LLC</v>
          </cell>
          <cell r="E3261" t="str">
            <v>Wind</v>
          </cell>
          <cell r="G3261" t="str">
            <v>NA</v>
          </cell>
          <cell r="H3261" t="str">
            <v>Merchant Unregulated</v>
          </cell>
        </row>
        <row r="3262">
          <cell r="D3262" t="str">
            <v>Wind Energy Prototypes, LLC</v>
          </cell>
          <cell r="E3262" t="str">
            <v>Wind</v>
          </cell>
          <cell r="G3262" t="str">
            <v>NA</v>
          </cell>
          <cell r="H3262" t="str">
            <v>Merchant Unregulated</v>
          </cell>
        </row>
        <row r="3263">
          <cell r="D3263" t="str">
            <v>Industrial Energy Applications, Incorporated</v>
          </cell>
          <cell r="E3263" t="str">
            <v>Oil</v>
          </cell>
          <cell r="G3263" t="str">
            <v>NA</v>
          </cell>
          <cell r="H3263" t="str">
            <v>Merchant Unregulated</v>
          </cell>
        </row>
        <row r="3264">
          <cell r="D3264" t="str">
            <v>Southern Company</v>
          </cell>
          <cell r="E3264" t="str">
            <v>Gas</v>
          </cell>
          <cell r="G3264">
            <v>573159</v>
          </cell>
          <cell r="H3264" t="str">
            <v>Regulated</v>
          </cell>
        </row>
        <row r="3265">
          <cell r="D3265" t="str">
            <v>BASF SE</v>
          </cell>
          <cell r="E3265" t="str">
            <v>Gas</v>
          </cell>
          <cell r="G3265" t="str">
            <v>NA</v>
          </cell>
          <cell r="H3265" t="str">
            <v>Merchant Unregulated</v>
          </cell>
        </row>
        <row r="3266">
          <cell r="D3266" t="str">
            <v>AIR LIQUIDE S.A.</v>
          </cell>
          <cell r="E3266" t="str">
            <v>Gas</v>
          </cell>
          <cell r="G3266">
            <v>291383</v>
          </cell>
          <cell r="H3266" t="str">
            <v>Merchant Unregulated</v>
          </cell>
        </row>
        <row r="3267">
          <cell r="D3267" t="str">
            <v>BASF SE</v>
          </cell>
          <cell r="E3267" t="str">
            <v>Gas</v>
          </cell>
          <cell r="G3267" t="str">
            <v>NA</v>
          </cell>
          <cell r="H3267" t="str">
            <v>Merchant Unregulated</v>
          </cell>
        </row>
        <row r="3268">
          <cell r="D3268" t="str">
            <v>Idaho Falls City of</v>
          </cell>
          <cell r="E3268" t="str">
            <v>Water</v>
          </cell>
          <cell r="G3268" t="str">
            <v>NA</v>
          </cell>
          <cell r="H3268" t="str">
            <v>Regulated</v>
          </cell>
        </row>
        <row r="3269">
          <cell r="D3269" t="str">
            <v>American Electric Power Company, Inc.</v>
          </cell>
          <cell r="E3269" t="str">
            <v>Coal</v>
          </cell>
          <cell r="G3269">
            <v>17220105</v>
          </cell>
          <cell r="H3269" t="str">
            <v>Regulated</v>
          </cell>
        </row>
        <row r="3270">
          <cell r="D3270" t="str">
            <v>NRG Energy, Inc.</v>
          </cell>
          <cell r="E3270" t="str">
            <v>Oil</v>
          </cell>
          <cell r="G3270">
            <v>3</v>
          </cell>
          <cell r="H3270" t="str">
            <v>Regulated</v>
          </cell>
        </row>
        <row r="3271">
          <cell r="D3271" t="str">
            <v>NRG Yield, Inc.</v>
          </cell>
          <cell r="E3271" t="str">
            <v>Oil</v>
          </cell>
          <cell r="G3271">
            <v>986</v>
          </cell>
          <cell r="H3271" t="str">
            <v>Regulated</v>
          </cell>
        </row>
        <row r="3272">
          <cell r="D3272" t="str">
            <v>NRG Energy, Inc.</v>
          </cell>
          <cell r="E3272" t="str">
            <v>Oil</v>
          </cell>
          <cell r="G3272">
            <v>1874</v>
          </cell>
          <cell r="H3272" t="str">
            <v>Regulated</v>
          </cell>
        </row>
        <row r="3273">
          <cell r="D3273" t="str">
            <v>UIL Holdings Corporation</v>
          </cell>
          <cell r="E3273" t="str">
            <v>Oil</v>
          </cell>
          <cell r="G3273">
            <v>2867</v>
          </cell>
          <cell r="H3273" t="str">
            <v>Regulated</v>
          </cell>
        </row>
        <row r="3274">
          <cell r="D3274" t="str">
            <v>NRG Energy, Inc.</v>
          </cell>
          <cell r="E3274" t="str">
            <v>Oil</v>
          </cell>
          <cell r="G3274">
            <v>1</v>
          </cell>
          <cell r="H3274" t="str">
            <v>Regulated</v>
          </cell>
        </row>
        <row r="3275">
          <cell r="D3275" t="str">
            <v>NRG Yield, Inc.</v>
          </cell>
          <cell r="E3275" t="str">
            <v>Oil</v>
          </cell>
          <cell r="G3275">
            <v>286</v>
          </cell>
          <cell r="H3275" t="str">
            <v>Regulated</v>
          </cell>
        </row>
        <row r="3276">
          <cell r="D3276" t="str">
            <v>NRG Energy, Inc.</v>
          </cell>
          <cell r="E3276" t="str">
            <v>Oil</v>
          </cell>
          <cell r="G3276">
            <v>541</v>
          </cell>
          <cell r="H3276" t="str">
            <v>Regulated</v>
          </cell>
        </row>
        <row r="3277">
          <cell r="D3277" t="str">
            <v>UIL Holdings Corporation</v>
          </cell>
          <cell r="E3277" t="str">
            <v>Oil</v>
          </cell>
          <cell r="G3277">
            <v>828</v>
          </cell>
          <cell r="H3277" t="str">
            <v>Regulated</v>
          </cell>
        </row>
        <row r="3278">
          <cell r="D3278" t="str">
            <v>BioEnergy Technologies, LLC</v>
          </cell>
          <cell r="E3278" t="str">
            <v>Biomass</v>
          </cell>
          <cell r="G3278" t="str">
            <v>NA</v>
          </cell>
          <cell r="H3278" t="str">
            <v>Merchant Unregulated</v>
          </cell>
        </row>
        <row r="3279">
          <cell r="D3279" t="str">
            <v>General Chemical Corp</v>
          </cell>
          <cell r="E3279" t="str">
            <v>Coal</v>
          </cell>
          <cell r="G3279" t="str">
            <v>NA</v>
          </cell>
          <cell r="H3279" t="str">
            <v>Merchant Unregulated</v>
          </cell>
        </row>
        <row r="3280">
          <cell r="D3280" t="str">
            <v>General Electric Company</v>
          </cell>
          <cell r="E3280" t="str">
            <v>Gas</v>
          </cell>
          <cell r="G3280" t="str">
            <v>NA</v>
          </cell>
          <cell r="H3280" t="str">
            <v>Merchant Unregulated</v>
          </cell>
        </row>
        <row r="3281">
          <cell r="D3281" t="str">
            <v>General Electric Company</v>
          </cell>
          <cell r="E3281" t="str">
            <v>Gas</v>
          </cell>
          <cell r="G3281" t="str">
            <v>NA</v>
          </cell>
          <cell r="H3281" t="str">
            <v>Merchant Unregulated</v>
          </cell>
        </row>
        <row r="3282">
          <cell r="D3282" t="str">
            <v>General Electric Company</v>
          </cell>
          <cell r="E3282" t="str">
            <v>Oil</v>
          </cell>
          <cell r="G3282" t="str">
            <v>NA</v>
          </cell>
          <cell r="H3282" t="str">
            <v>Merchant Unregulated</v>
          </cell>
        </row>
        <row r="3283">
          <cell r="D3283" t="str">
            <v>General Mills Inc</v>
          </cell>
          <cell r="E3283" t="str">
            <v>Gas</v>
          </cell>
          <cell r="G3283" t="str">
            <v>NA</v>
          </cell>
          <cell r="H3283" t="str">
            <v>Merchant Unregulated</v>
          </cell>
        </row>
        <row r="3284">
          <cell r="D3284" t="str">
            <v>General Mills Inc</v>
          </cell>
          <cell r="E3284" t="str">
            <v>Gas</v>
          </cell>
          <cell r="G3284" t="str">
            <v>NA</v>
          </cell>
          <cell r="H3284" t="str">
            <v>Merchant Unregulated</v>
          </cell>
        </row>
        <row r="3285">
          <cell r="D3285" t="str">
            <v>General Mills Inc</v>
          </cell>
          <cell r="E3285" t="str">
            <v>Gas</v>
          </cell>
          <cell r="G3285" t="str">
            <v>NA</v>
          </cell>
          <cell r="H3285" t="str">
            <v>Merchant Unregulated</v>
          </cell>
        </row>
        <row r="3286">
          <cell r="D3286" t="str">
            <v>Primary Power International</v>
          </cell>
          <cell r="E3286" t="str">
            <v>Biomass</v>
          </cell>
          <cell r="G3286">
            <v>12</v>
          </cell>
          <cell r="H3286" t="str">
            <v>Merchant Unregulated</v>
          </cell>
        </row>
        <row r="3287">
          <cell r="D3287" t="str">
            <v>Fortistar LLC</v>
          </cell>
          <cell r="E3287" t="str">
            <v>Biomass</v>
          </cell>
          <cell r="G3287">
            <v>53076</v>
          </cell>
          <cell r="H3287" t="str">
            <v>Merchant Unregulated</v>
          </cell>
        </row>
        <row r="3288">
          <cell r="D3288" t="str">
            <v>CMS Energy Corporation</v>
          </cell>
          <cell r="E3288" t="str">
            <v>Biomass</v>
          </cell>
          <cell r="G3288">
            <v>53089</v>
          </cell>
          <cell r="H3288" t="str">
            <v>Merchant Unregulated</v>
          </cell>
        </row>
        <row r="3289">
          <cell r="D3289" t="str">
            <v>Geneseo City of</v>
          </cell>
          <cell r="E3289" t="str">
            <v>Gas</v>
          </cell>
          <cell r="G3289" t="str">
            <v>NA</v>
          </cell>
          <cell r="H3289" t="str">
            <v>Regulated</v>
          </cell>
        </row>
        <row r="3290">
          <cell r="D3290" t="str">
            <v>Geneseo City of</v>
          </cell>
          <cell r="E3290" t="str">
            <v>Wind</v>
          </cell>
          <cell r="G3290" t="str">
            <v>NA</v>
          </cell>
          <cell r="H3290" t="str">
            <v>Regulated</v>
          </cell>
        </row>
        <row r="3291">
          <cell r="D3291" t="str">
            <v>Waste Management, Inc.</v>
          </cell>
          <cell r="E3291" t="str">
            <v>Biomass</v>
          </cell>
          <cell r="G3291" t="str">
            <v>NA</v>
          </cell>
          <cell r="H3291" t="str">
            <v>Merchant Unregulated</v>
          </cell>
        </row>
        <row r="3292">
          <cell r="D3292" t="str">
            <v>Geneva City of</v>
          </cell>
          <cell r="E3292" t="str">
            <v>Gas</v>
          </cell>
          <cell r="G3292" t="str">
            <v>NA</v>
          </cell>
          <cell r="H3292" t="str">
            <v>Regulated</v>
          </cell>
        </row>
        <row r="3293">
          <cell r="D3293" t="str">
            <v>Dairyland Power Co-op</v>
          </cell>
          <cell r="E3293" t="str">
            <v>Coal</v>
          </cell>
          <cell r="G3293">
            <v>918013</v>
          </cell>
          <cell r="H3293" t="str">
            <v>Merchant Unregulated</v>
          </cell>
        </row>
        <row r="3294">
          <cell r="D3294" t="str">
            <v>Genoa Village of</v>
          </cell>
          <cell r="E3294" t="str">
            <v>Oil</v>
          </cell>
          <cell r="G3294" t="str">
            <v>NA</v>
          </cell>
          <cell r="H3294" t="str">
            <v>Regulated</v>
          </cell>
        </row>
        <row r="3295">
          <cell r="D3295" t="str">
            <v>Ormat Industries Ltd.</v>
          </cell>
          <cell r="E3295" t="str">
            <v>Geothermal</v>
          </cell>
          <cell r="G3295" t="str">
            <v>NA</v>
          </cell>
          <cell r="H3295" t="str">
            <v>Merchant Unregulated</v>
          </cell>
        </row>
        <row r="3296">
          <cell r="D3296" t="str">
            <v>Ormat Technologies, Inc.</v>
          </cell>
          <cell r="E3296" t="str">
            <v>Geothermal</v>
          </cell>
          <cell r="G3296" t="str">
            <v>NA</v>
          </cell>
          <cell r="H3296" t="str">
            <v>Merchant Unregulated</v>
          </cell>
        </row>
        <row r="3297">
          <cell r="D3297" t="str">
            <v>Ormat Industries Ltd.</v>
          </cell>
          <cell r="E3297" t="str">
            <v>Geothermal</v>
          </cell>
          <cell r="G3297" t="str">
            <v>NA</v>
          </cell>
          <cell r="H3297" t="str">
            <v>Merchant Unregulated</v>
          </cell>
        </row>
        <row r="3298">
          <cell r="D3298" t="str">
            <v>Ormat Technologies, Inc.</v>
          </cell>
          <cell r="E3298" t="str">
            <v>Geothermal</v>
          </cell>
          <cell r="G3298" t="str">
            <v>NA</v>
          </cell>
          <cell r="H3298" t="str">
            <v>Merchant Unregulated</v>
          </cell>
        </row>
        <row r="3299">
          <cell r="D3299" t="str">
            <v>Enel S.p.A.</v>
          </cell>
          <cell r="E3299" t="str">
            <v>Water</v>
          </cell>
          <cell r="G3299" t="str">
            <v>NA</v>
          </cell>
          <cell r="H3299" t="str">
            <v>Merchant Unregulated</v>
          </cell>
        </row>
        <row r="3300">
          <cell r="D3300" t="str">
            <v>Wolverine Power Marketing Cooperative</v>
          </cell>
          <cell r="E3300" t="str">
            <v>Gas</v>
          </cell>
          <cell r="G3300" t="str">
            <v>NA</v>
          </cell>
          <cell r="H3300" t="str">
            <v>Merchant Unregulated</v>
          </cell>
        </row>
        <row r="3301">
          <cell r="D3301" t="str">
            <v>Presque Isle Electric &amp; Gas Coop</v>
          </cell>
          <cell r="E3301" t="str">
            <v>Gas</v>
          </cell>
          <cell r="G3301" t="str">
            <v>NA</v>
          </cell>
          <cell r="H3301" t="str">
            <v>Merchant Unregulated</v>
          </cell>
        </row>
        <row r="3302">
          <cell r="D3302" t="str">
            <v>Midwest Energy Cooperative</v>
          </cell>
          <cell r="E3302" t="str">
            <v>Gas</v>
          </cell>
          <cell r="G3302" t="str">
            <v>NA</v>
          </cell>
          <cell r="H3302" t="str">
            <v>Merchant Unregulated</v>
          </cell>
        </row>
        <row r="3303">
          <cell r="D3303" t="str">
            <v>HomeWorks Tri-County Electric Cooperative</v>
          </cell>
          <cell r="E3303" t="str">
            <v>Gas</v>
          </cell>
          <cell r="G3303" t="str">
            <v>NA</v>
          </cell>
          <cell r="H3303" t="str">
            <v>Merchant Unregulated</v>
          </cell>
        </row>
        <row r="3304">
          <cell r="D3304" t="str">
            <v>Great Lakes Energy Cooperative</v>
          </cell>
          <cell r="E3304" t="str">
            <v>Gas</v>
          </cell>
          <cell r="G3304" t="str">
            <v>NA</v>
          </cell>
          <cell r="H3304" t="str">
            <v>Merchant Unregulated</v>
          </cell>
        </row>
        <row r="3305">
          <cell r="D3305" t="str">
            <v>Spartan Renewable Energy, Inc.</v>
          </cell>
          <cell r="E3305" t="str">
            <v>Gas</v>
          </cell>
          <cell r="G3305" t="str">
            <v>NA</v>
          </cell>
          <cell r="H3305" t="str">
            <v>Merchant Unregulated</v>
          </cell>
        </row>
        <row r="3306">
          <cell r="D3306" t="str">
            <v>Cherryland Electric Cooperative Inc.</v>
          </cell>
          <cell r="E3306" t="str">
            <v>Gas</v>
          </cell>
          <cell r="G3306" t="str">
            <v>NA</v>
          </cell>
          <cell r="H3306" t="str">
            <v>Merchant Unregulated</v>
          </cell>
        </row>
        <row r="3307">
          <cell r="D3307" t="str">
            <v>Wolverine Power Marketing Cooperative</v>
          </cell>
          <cell r="E3307" t="str">
            <v>Oil</v>
          </cell>
          <cell r="G3307" t="str">
            <v>NA</v>
          </cell>
          <cell r="H3307" t="str">
            <v>Merchant Unregulated</v>
          </cell>
        </row>
        <row r="3308">
          <cell r="D3308" t="str">
            <v>Presque Isle Electric &amp; Gas Coop</v>
          </cell>
          <cell r="E3308" t="str">
            <v>Oil</v>
          </cell>
          <cell r="G3308" t="str">
            <v>NA</v>
          </cell>
          <cell r="H3308" t="str">
            <v>Merchant Unregulated</v>
          </cell>
        </row>
        <row r="3309">
          <cell r="D3309" t="str">
            <v>Midwest Energy Cooperative</v>
          </cell>
          <cell r="E3309" t="str">
            <v>Oil</v>
          </cell>
          <cell r="G3309" t="str">
            <v>NA</v>
          </cell>
          <cell r="H3309" t="str">
            <v>Merchant Unregulated</v>
          </cell>
        </row>
        <row r="3310">
          <cell r="D3310" t="str">
            <v>HomeWorks Tri-County Electric Cooperative</v>
          </cell>
          <cell r="E3310" t="str">
            <v>Oil</v>
          </cell>
          <cell r="G3310" t="str">
            <v>NA</v>
          </cell>
          <cell r="H3310" t="str">
            <v>Merchant Unregulated</v>
          </cell>
        </row>
        <row r="3311">
          <cell r="D3311" t="str">
            <v>Great Lakes Energy Cooperative</v>
          </cell>
          <cell r="E3311" t="str">
            <v>Oil</v>
          </cell>
          <cell r="G3311" t="str">
            <v>NA</v>
          </cell>
          <cell r="H3311" t="str">
            <v>Merchant Unregulated</v>
          </cell>
        </row>
        <row r="3312">
          <cell r="D3312" t="str">
            <v>Spartan Renewable Energy, Inc.</v>
          </cell>
          <cell r="E3312" t="str">
            <v>Oil</v>
          </cell>
          <cell r="G3312" t="str">
            <v>NA</v>
          </cell>
          <cell r="H3312" t="str">
            <v>Merchant Unregulated</v>
          </cell>
        </row>
        <row r="3313">
          <cell r="D3313" t="str">
            <v>Cherryland Electric Cooperative Inc.</v>
          </cell>
          <cell r="E3313" t="str">
            <v>Oil</v>
          </cell>
          <cell r="G3313" t="str">
            <v>NA</v>
          </cell>
          <cell r="H3313" t="str">
            <v>Merchant Unregulated</v>
          </cell>
        </row>
        <row r="3314">
          <cell r="D3314" t="str">
            <v>Anchorage Municipal Light &amp; Power</v>
          </cell>
          <cell r="E3314" t="str">
            <v>Gas</v>
          </cell>
          <cell r="G3314">
            <v>742535</v>
          </cell>
          <cell r="H3314" t="str">
            <v>Regulated</v>
          </cell>
        </row>
        <row r="3315">
          <cell r="D3315" t="str">
            <v>Anchorage Municipal Light &amp; Power</v>
          </cell>
          <cell r="E3315" t="str">
            <v>Gas</v>
          </cell>
          <cell r="G3315">
            <v>181561</v>
          </cell>
          <cell r="H3315" t="str">
            <v>Regulated</v>
          </cell>
        </row>
        <row r="3316">
          <cell r="D3316" t="str">
            <v>Berkshire Hathaway Inc.</v>
          </cell>
          <cell r="E3316" t="str">
            <v>Coal</v>
          </cell>
          <cell r="G3316">
            <v>3167256</v>
          </cell>
          <cell r="H3316" t="str">
            <v>Regulated</v>
          </cell>
        </row>
        <row r="3317">
          <cell r="D3317" t="str">
            <v>Alliant Energy Corporation</v>
          </cell>
          <cell r="E3317" t="str">
            <v>Coal</v>
          </cell>
          <cell r="G3317">
            <v>636616</v>
          </cell>
          <cell r="H3317" t="str">
            <v>Regulated</v>
          </cell>
        </row>
        <row r="3318">
          <cell r="D3318" t="str">
            <v>MidAmerican Energy Holdings Company</v>
          </cell>
          <cell r="E3318" t="str">
            <v>Coal</v>
          </cell>
          <cell r="G3318">
            <v>359736</v>
          </cell>
          <cell r="H3318" t="str">
            <v>Regulated</v>
          </cell>
        </row>
        <row r="3319">
          <cell r="D3319" t="str">
            <v>Berkshire Hathaway Inc.</v>
          </cell>
          <cell r="E3319" t="str">
            <v>Coal</v>
          </cell>
          <cell r="G3319">
            <v>1579274</v>
          </cell>
          <cell r="H3319" t="str">
            <v>Regulated</v>
          </cell>
        </row>
        <row r="3320">
          <cell r="D3320" t="str">
            <v>Alliant Energy Corporation</v>
          </cell>
          <cell r="E3320" t="str">
            <v>Coal</v>
          </cell>
          <cell r="G3320">
            <v>1114119</v>
          </cell>
          <cell r="H3320" t="str">
            <v>Regulated</v>
          </cell>
        </row>
        <row r="3321">
          <cell r="D3321" t="str">
            <v>Algona City of</v>
          </cell>
          <cell r="E3321" t="str">
            <v>Coal</v>
          </cell>
          <cell r="G3321">
            <v>127453</v>
          </cell>
          <cell r="H3321" t="str">
            <v>Regulated</v>
          </cell>
        </row>
        <row r="3322">
          <cell r="D3322" t="str">
            <v>Bancroft Municipal Utilities</v>
          </cell>
          <cell r="E3322" t="str">
            <v>Coal</v>
          </cell>
          <cell r="G3322">
            <v>15173</v>
          </cell>
          <cell r="H3322" t="str">
            <v>Regulated</v>
          </cell>
        </row>
        <row r="3323">
          <cell r="D3323" t="str">
            <v>Cedar Falls Utilities</v>
          </cell>
          <cell r="E3323" t="str">
            <v>Coal</v>
          </cell>
          <cell r="G3323">
            <v>108377</v>
          </cell>
          <cell r="H3323" t="str">
            <v>Regulated</v>
          </cell>
        </row>
        <row r="3324">
          <cell r="D3324" t="str">
            <v>Spencer City of IA</v>
          </cell>
          <cell r="E3324" t="str">
            <v>Coal</v>
          </cell>
          <cell r="G3324">
            <v>52454</v>
          </cell>
          <cell r="H3324" t="str">
            <v>Regulated</v>
          </cell>
        </row>
        <row r="3325">
          <cell r="D3325" t="str">
            <v>Coon Rapids City of</v>
          </cell>
          <cell r="E3325" t="str">
            <v>Coal</v>
          </cell>
          <cell r="G3325">
            <v>22542</v>
          </cell>
          <cell r="H3325" t="str">
            <v>Regulated</v>
          </cell>
        </row>
        <row r="3326">
          <cell r="D3326" t="str">
            <v>Corn Belt Power Cooperative</v>
          </cell>
          <cell r="E3326" t="str">
            <v>Coal</v>
          </cell>
          <cell r="G3326">
            <v>391458</v>
          </cell>
          <cell r="H3326" t="str">
            <v>Regulated</v>
          </cell>
        </row>
        <row r="3327">
          <cell r="D3327" t="str">
            <v>Graettinger City of</v>
          </cell>
          <cell r="E3327" t="str">
            <v>Coal</v>
          </cell>
          <cell r="G3327">
            <v>7368</v>
          </cell>
          <cell r="H3327" t="str">
            <v>Regulated</v>
          </cell>
        </row>
        <row r="3328">
          <cell r="D3328" t="str">
            <v>Laurens City of IA</v>
          </cell>
          <cell r="E3328" t="str">
            <v>Coal</v>
          </cell>
          <cell r="G3328">
            <v>22542</v>
          </cell>
          <cell r="H3328" t="str">
            <v>Regulated</v>
          </cell>
        </row>
        <row r="3329">
          <cell r="D3329" t="str">
            <v>MidAmerican Energy Holdings Company</v>
          </cell>
          <cell r="E3329" t="str">
            <v>Coal</v>
          </cell>
          <cell r="G3329">
            <v>179472</v>
          </cell>
          <cell r="H3329" t="str">
            <v>Regulated</v>
          </cell>
        </row>
        <row r="3330">
          <cell r="D3330" t="str">
            <v>Milford City of IA</v>
          </cell>
          <cell r="E3330" t="str">
            <v>Coal</v>
          </cell>
          <cell r="G3330">
            <v>15173</v>
          </cell>
          <cell r="H3330" t="str">
            <v>Regulated</v>
          </cell>
        </row>
        <row r="3331">
          <cell r="D3331" t="str">
            <v>NorthWestern Corporation</v>
          </cell>
          <cell r="E3331" t="str">
            <v>Coal</v>
          </cell>
          <cell r="G3331">
            <v>376286</v>
          </cell>
          <cell r="H3331" t="str">
            <v>Regulated</v>
          </cell>
        </row>
        <row r="3332">
          <cell r="D3332" t="str">
            <v>Webster City City of</v>
          </cell>
          <cell r="E3332" t="str">
            <v>Coal</v>
          </cell>
          <cell r="G3332">
            <v>112712</v>
          </cell>
          <cell r="H3332" t="str">
            <v>Regulated</v>
          </cell>
        </row>
        <row r="3333">
          <cell r="D3333" t="str">
            <v>Northwest Iowa Power Cooperative</v>
          </cell>
          <cell r="E3333" t="str">
            <v>Coal</v>
          </cell>
          <cell r="G3333">
            <v>210684</v>
          </cell>
          <cell r="H3333" t="str">
            <v>Regulated</v>
          </cell>
        </row>
        <row r="3334">
          <cell r="D3334" t="str">
            <v>AES Corporation</v>
          </cell>
          <cell r="E3334" t="str">
            <v>Gas</v>
          </cell>
          <cell r="G3334">
            <v>76278</v>
          </cell>
          <cell r="H3334" t="str">
            <v>Regulated</v>
          </cell>
        </row>
        <row r="3335">
          <cell r="D3335" t="str">
            <v>Indiana Municipal Power Agency</v>
          </cell>
          <cell r="E3335" t="str">
            <v>Gas</v>
          </cell>
          <cell r="G3335">
            <v>72268</v>
          </cell>
          <cell r="H3335" t="str">
            <v>Regulated</v>
          </cell>
        </row>
        <row r="3336">
          <cell r="D3336" t="str">
            <v>South Carolina Public Service Authority</v>
          </cell>
          <cell r="E3336" t="str">
            <v>Biomass</v>
          </cell>
          <cell r="G3336" t="str">
            <v>NA</v>
          </cell>
          <cell r="H3336" t="str">
            <v>Regulated</v>
          </cell>
        </row>
        <row r="3337">
          <cell r="D3337" t="str">
            <v>Xcel Energy Inc.</v>
          </cell>
          <cell r="E3337" t="str">
            <v>Water</v>
          </cell>
          <cell r="G3337">
            <v>2399</v>
          </cell>
          <cell r="H3337" t="str">
            <v>Regulated</v>
          </cell>
        </row>
        <row r="3338">
          <cell r="D3338" t="str">
            <v>International Paper Company</v>
          </cell>
          <cell r="E3338" t="str">
            <v>Biomass</v>
          </cell>
          <cell r="G3338">
            <v>512844</v>
          </cell>
          <cell r="H3338" t="str">
            <v>Merchant Unregulated</v>
          </cell>
        </row>
        <row r="3339">
          <cell r="D3339" t="str">
            <v>Axiall Corporation</v>
          </cell>
          <cell r="E3339" t="str">
            <v>Gas</v>
          </cell>
          <cell r="G3339">
            <v>1778450</v>
          </cell>
          <cell r="H3339" t="str">
            <v>Merchant Unregulated</v>
          </cell>
        </row>
        <row r="3340">
          <cell r="D3340" t="str">
            <v>Georgia Mountain Community Wind, LLC</v>
          </cell>
          <cell r="E3340" t="str">
            <v>Wind</v>
          </cell>
          <cell r="G3340" t="str">
            <v>NA</v>
          </cell>
          <cell r="H3340" t="str">
            <v>Merchant Unregulated</v>
          </cell>
        </row>
        <row r="3341">
          <cell r="D3341" t="str">
            <v>Georgia Pacific Toledo LLC</v>
          </cell>
          <cell r="E3341" t="str">
            <v>Gas</v>
          </cell>
          <cell r="G3341" t="str">
            <v>NA</v>
          </cell>
          <cell r="H3341" t="str">
            <v>Merchant Unregulated</v>
          </cell>
        </row>
        <row r="3342">
          <cell r="D3342" t="str">
            <v>Koch Industries, Inc.</v>
          </cell>
          <cell r="E3342" t="str">
            <v>Oil</v>
          </cell>
          <cell r="G3342" t="str">
            <v>NA</v>
          </cell>
          <cell r="H3342" t="str">
            <v>Merchant Unregulated</v>
          </cell>
        </row>
        <row r="3343">
          <cell r="D3343" t="str">
            <v>Silicon Valley Power</v>
          </cell>
          <cell r="E3343" t="str">
            <v>Geothermal</v>
          </cell>
          <cell r="G3343">
            <v>205752</v>
          </cell>
          <cell r="H3343" t="str">
            <v>Regulated</v>
          </cell>
        </row>
        <row r="3344">
          <cell r="D3344" t="str">
            <v>Northern California Power Agency</v>
          </cell>
          <cell r="E3344" t="str">
            <v>Geothermal</v>
          </cell>
          <cell r="G3344">
            <v>252491</v>
          </cell>
          <cell r="H3344" t="str">
            <v>Regulated</v>
          </cell>
        </row>
        <row r="3345">
          <cell r="D3345" t="str">
            <v>Silicon Valley Power</v>
          </cell>
          <cell r="E3345" t="str">
            <v>Geothermal</v>
          </cell>
          <cell r="G3345">
            <v>187052</v>
          </cell>
          <cell r="H3345" t="str">
            <v>Regulated</v>
          </cell>
        </row>
        <row r="3346">
          <cell r="D3346" t="str">
            <v>Northern California Power Agency</v>
          </cell>
          <cell r="E3346" t="str">
            <v>Geothermal</v>
          </cell>
          <cell r="G3346">
            <v>229546</v>
          </cell>
          <cell r="H3346" t="str">
            <v>Regulated</v>
          </cell>
        </row>
        <row r="3347">
          <cell r="D3347" t="str">
            <v>Entergy Corporation</v>
          </cell>
          <cell r="E3347" t="str">
            <v>Gas</v>
          </cell>
          <cell r="G3347">
            <v>1398918</v>
          </cell>
          <cell r="H3347" t="str">
            <v>Regulated</v>
          </cell>
        </row>
        <row r="3348">
          <cell r="D3348" t="str">
            <v>Nebraska Public Power District</v>
          </cell>
          <cell r="E3348" t="str">
            <v>Coal</v>
          </cell>
          <cell r="G3348">
            <v>8861292</v>
          </cell>
          <cell r="H3348" t="str">
            <v>Regulated</v>
          </cell>
        </row>
        <row r="3349">
          <cell r="D3349" t="str">
            <v>Wisconsin Energy Corporation</v>
          </cell>
          <cell r="E3349" t="str">
            <v>Oil</v>
          </cell>
          <cell r="G3349">
            <v>24123</v>
          </cell>
          <cell r="H3349" t="str">
            <v>Regulated</v>
          </cell>
        </row>
        <row r="3350">
          <cell r="D3350" t="str">
            <v>Starwood Headquarters, LLC</v>
          </cell>
          <cell r="E3350" t="str">
            <v>Solar</v>
          </cell>
          <cell r="G3350" t="str">
            <v>NA</v>
          </cell>
          <cell r="H3350" t="str">
            <v>Merchant Unregulated</v>
          </cell>
        </row>
        <row r="3351">
          <cell r="D3351" t="str">
            <v>Calpine Corporation</v>
          </cell>
          <cell r="E3351" t="str">
            <v>Geothermal</v>
          </cell>
          <cell r="G3351">
            <v>4814528</v>
          </cell>
          <cell r="H3351" t="str">
            <v>Merchant Unregulated</v>
          </cell>
        </row>
        <row r="3352">
          <cell r="D3352" t="str">
            <v>PPL Corporation</v>
          </cell>
          <cell r="E3352" t="str">
            <v>Coal</v>
          </cell>
          <cell r="G3352">
            <v>12175162</v>
          </cell>
          <cell r="H3352" t="str">
            <v>Regulated</v>
          </cell>
        </row>
        <row r="3353">
          <cell r="D3353" t="str">
            <v>United States Government</v>
          </cell>
          <cell r="E3353" t="str">
            <v>Water</v>
          </cell>
          <cell r="G3353">
            <v>138400</v>
          </cell>
          <cell r="H3353" t="str">
            <v>Merchant Unregulated</v>
          </cell>
        </row>
        <row r="3354">
          <cell r="D3354" t="str">
            <v>California Department of Water Resources</v>
          </cell>
          <cell r="E3354" t="str">
            <v>Water</v>
          </cell>
          <cell r="G3354">
            <v>169157</v>
          </cell>
          <cell r="H3354" t="str">
            <v>Merchant Unregulated</v>
          </cell>
        </row>
        <row r="3355">
          <cell r="D3355" t="str">
            <v>Silicon Valley Power</v>
          </cell>
          <cell r="E3355" t="str">
            <v>Gas</v>
          </cell>
          <cell r="G3355" t="str">
            <v>NA</v>
          </cell>
          <cell r="H3355" t="str">
            <v>Regulated</v>
          </cell>
        </row>
        <row r="3356">
          <cell r="D3356" t="str">
            <v>Texas Municipal Power Agency</v>
          </cell>
          <cell r="E3356" t="str">
            <v>Coal</v>
          </cell>
          <cell r="G3356">
            <v>1513339</v>
          </cell>
          <cell r="H3356" t="str">
            <v>Regulated</v>
          </cell>
        </row>
        <row r="3357">
          <cell r="D3357" t="str">
            <v>Duke Energy Corporation</v>
          </cell>
          <cell r="E3357" t="str">
            <v>Coal</v>
          </cell>
          <cell r="G3357">
            <v>16792527</v>
          </cell>
          <cell r="H3357" t="str">
            <v>Regulated</v>
          </cell>
        </row>
        <row r="3358">
          <cell r="D3358" t="str">
            <v>Indiana Municipal Power Agency</v>
          </cell>
          <cell r="E3358" t="str">
            <v>Coal</v>
          </cell>
          <cell r="G3358">
            <v>920598</v>
          </cell>
          <cell r="H3358" t="str">
            <v>Regulated</v>
          </cell>
        </row>
        <row r="3359">
          <cell r="D3359" t="str">
            <v>Wabash Valley Power Association, Inc.</v>
          </cell>
          <cell r="E3359" t="str">
            <v>Coal</v>
          </cell>
          <cell r="G3359">
            <v>922461</v>
          </cell>
          <cell r="H3359" t="str">
            <v>Regulated</v>
          </cell>
        </row>
        <row r="3360">
          <cell r="D3360" t="str">
            <v>Ameren Corporation</v>
          </cell>
          <cell r="E3360" t="str">
            <v>Gas</v>
          </cell>
          <cell r="G3360">
            <v>65624</v>
          </cell>
          <cell r="H3360" t="str">
            <v>Merchant Unregulated</v>
          </cell>
        </row>
        <row r="3361">
          <cell r="D3361" t="str">
            <v>PG&amp;E Corporation</v>
          </cell>
          <cell r="E3361" t="str">
            <v>Solar</v>
          </cell>
          <cell r="G3361">
            <v>10643</v>
          </cell>
          <cell r="H3361" t="str">
            <v>Regulated</v>
          </cell>
        </row>
        <row r="3362">
          <cell r="D3362" t="str">
            <v>Entegra Power Group LLC</v>
          </cell>
          <cell r="E3362" t="str">
            <v>Gas</v>
          </cell>
          <cell r="G3362">
            <v>1964675</v>
          </cell>
          <cell r="H3362" t="str">
            <v>Merchant Unregulated</v>
          </cell>
        </row>
        <row r="3363">
          <cell r="D3363" t="str">
            <v>Wayzata Investment Partners LLC</v>
          </cell>
          <cell r="E3363" t="str">
            <v>Gas</v>
          </cell>
          <cell r="G3363">
            <v>982337</v>
          </cell>
          <cell r="H3363" t="str">
            <v>Merchant Unregulated</v>
          </cell>
        </row>
        <row r="3364">
          <cell r="D3364" t="str">
            <v>Wayzata Investment Partners LLC</v>
          </cell>
          <cell r="E3364" t="str">
            <v>Gas</v>
          </cell>
          <cell r="G3364">
            <v>982337</v>
          </cell>
          <cell r="H3364" t="str">
            <v>Merchant Unregulated</v>
          </cell>
        </row>
        <row r="3365">
          <cell r="D3365" t="str">
            <v>NRG Energy, Inc.</v>
          </cell>
          <cell r="E3365" t="str">
            <v>Gas</v>
          </cell>
          <cell r="G3365" t="str">
            <v>NA</v>
          </cell>
          <cell r="H3365" t="str">
            <v>Merchant Unregulated</v>
          </cell>
        </row>
        <row r="3366">
          <cell r="D3366" t="str">
            <v>NRG Energy, Inc.</v>
          </cell>
          <cell r="E3366" t="str">
            <v>Gas</v>
          </cell>
          <cell r="G3366" t="str">
            <v>NA</v>
          </cell>
          <cell r="H3366" t="str">
            <v>Merchant Unregulated</v>
          </cell>
        </row>
        <row r="3367">
          <cell r="D3367" t="str">
            <v>Pinnacle West Capital Corporation</v>
          </cell>
          <cell r="E3367" t="str">
            <v>Solar</v>
          </cell>
          <cell r="G3367">
            <v>241</v>
          </cell>
          <cell r="H3367" t="str">
            <v>Regulated</v>
          </cell>
        </row>
        <row r="3368">
          <cell r="D3368" t="str">
            <v>Gillette Co</v>
          </cell>
          <cell r="E3368" t="str">
            <v>Gas</v>
          </cell>
          <cell r="G3368" t="str">
            <v>NA</v>
          </cell>
          <cell r="H3368" t="str">
            <v>Merchant Unregulated</v>
          </cell>
        </row>
        <row r="3369">
          <cell r="D3369" t="str">
            <v>Gillette Co</v>
          </cell>
          <cell r="E3369" t="str">
            <v>Oil</v>
          </cell>
          <cell r="G3369" t="str">
            <v>NA</v>
          </cell>
          <cell r="H3369" t="str">
            <v>Merchant Unregulated</v>
          </cell>
        </row>
        <row r="3370">
          <cell r="D3370" t="str">
            <v>Gillette Co</v>
          </cell>
          <cell r="E3370" t="str">
            <v>Gas</v>
          </cell>
          <cell r="G3370" t="str">
            <v>NA</v>
          </cell>
          <cell r="H3370" t="str">
            <v>Merchant Unregulated</v>
          </cell>
        </row>
        <row r="3371">
          <cell r="D3371" t="str">
            <v>Stuart City of IA</v>
          </cell>
          <cell r="E3371" t="str">
            <v>Oil</v>
          </cell>
          <cell r="G3371" t="str">
            <v>NA</v>
          </cell>
          <cell r="H3371" t="str">
            <v>Regulated</v>
          </cell>
        </row>
        <row r="3372">
          <cell r="D3372" t="str">
            <v>Corn Belt Energy Corporation</v>
          </cell>
          <cell r="E3372" t="str">
            <v>Oil</v>
          </cell>
          <cell r="G3372" t="str">
            <v>NA</v>
          </cell>
          <cell r="H3372" t="str">
            <v>Merchant Unregulated</v>
          </cell>
        </row>
        <row r="3373">
          <cell r="D3373" t="str">
            <v>Ampersand Energy Partners LLC</v>
          </cell>
          <cell r="E3373" t="str">
            <v>Water</v>
          </cell>
          <cell r="G3373" t="str">
            <v>NA</v>
          </cell>
          <cell r="H3373" t="str">
            <v>Merchant Unregulated</v>
          </cell>
        </row>
        <row r="3374">
          <cell r="D3374" t="str">
            <v>Calpine Corporation</v>
          </cell>
          <cell r="E3374" t="str">
            <v>Gas</v>
          </cell>
          <cell r="G3374" t="str">
            <v>NA</v>
          </cell>
          <cell r="H3374" t="str">
            <v>Merchant Unregulated</v>
          </cell>
        </row>
        <row r="3375">
          <cell r="D3375" t="str">
            <v>SunEdison, Inc.</v>
          </cell>
          <cell r="E3375" t="str">
            <v>Solar</v>
          </cell>
          <cell r="G3375" t="str">
            <v>NA</v>
          </cell>
          <cell r="H3375" t="str">
            <v>Merchant Unregulated</v>
          </cell>
        </row>
        <row r="3376">
          <cell r="D3376" t="str">
            <v>Calpine Corporation</v>
          </cell>
          <cell r="E3376" t="str">
            <v>Gas</v>
          </cell>
          <cell r="G3376" t="str">
            <v>NA</v>
          </cell>
          <cell r="H3376" t="str">
            <v>Merchant Unregulated</v>
          </cell>
        </row>
        <row r="3377">
          <cell r="D3377" t="str">
            <v>SunEdison, Inc.</v>
          </cell>
          <cell r="E3377" t="str">
            <v>Solar</v>
          </cell>
          <cell r="G3377" t="str">
            <v>NA</v>
          </cell>
          <cell r="H3377" t="str">
            <v>Merchant Unregulated</v>
          </cell>
        </row>
        <row r="3378">
          <cell r="D3378" t="str">
            <v>Girard City of</v>
          </cell>
          <cell r="E3378" t="str">
            <v>Gas</v>
          </cell>
          <cell r="G3378" t="str">
            <v>NA</v>
          </cell>
          <cell r="H3378" t="str">
            <v>Regulated</v>
          </cell>
        </row>
        <row r="3379">
          <cell r="D3379" t="str">
            <v>JEA</v>
          </cell>
          <cell r="E3379" t="str">
            <v>Biomass</v>
          </cell>
          <cell r="G3379" t="str">
            <v>NA</v>
          </cell>
          <cell r="H3379" t="str">
            <v>Regulated</v>
          </cell>
        </row>
        <row r="3380">
          <cell r="D3380" t="str">
            <v>Wisconsin Energy Corporation</v>
          </cell>
          <cell r="E3380" t="str">
            <v>Wind</v>
          </cell>
          <cell r="G3380">
            <v>377194</v>
          </cell>
          <cell r="H3380" t="str">
            <v>Regulated</v>
          </cell>
        </row>
        <row r="3381">
          <cell r="D3381" t="str">
            <v>Alliant Energy Corporation</v>
          </cell>
          <cell r="E3381" t="str">
            <v>Biomass</v>
          </cell>
          <cell r="G3381">
            <v>1223</v>
          </cell>
          <cell r="H3381" t="str">
            <v>Regulated</v>
          </cell>
        </row>
        <row r="3382">
          <cell r="D3382" t="str">
            <v>Veolia Environnement S.A.</v>
          </cell>
          <cell r="E3382" t="str">
            <v>Biomass</v>
          </cell>
          <cell r="G3382" t="str">
            <v>NA</v>
          </cell>
          <cell r="H3382" t="str">
            <v>Merchant Unregulated</v>
          </cell>
        </row>
        <row r="3383">
          <cell r="D3383" t="str">
            <v>Naturener S.A</v>
          </cell>
          <cell r="E3383" t="str">
            <v>Wind</v>
          </cell>
          <cell r="G3383">
            <v>290468</v>
          </cell>
          <cell r="H3383" t="str">
            <v>Merchant Unregulated</v>
          </cell>
        </row>
        <row r="3384">
          <cell r="D3384" t="str">
            <v>Naturener S.A</v>
          </cell>
          <cell r="E3384" t="str">
            <v>Wind</v>
          </cell>
          <cell r="G3384">
            <v>270466</v>
          </cell>
          <cell r="H3384" t="str">
            <v>Merchant Unregulated</v>
          </cell>
        </row>
        <row r="3385">
          <cell r="D3385" t="str">
            <v>Integrys Energy Group, Inc.</v>
          </cell>
          <cell r="E3385" t="str">
            <v>Oil</v>
          </cell>
          <cell r="G3385">
            <v>240</v>
          </cell>
          <cell r="H3385" t="str">
            <v>Regulated</v>
          </cell>
        </row>
        <row r="3386">
          <cell r="D3386" t="str">
            <v>Tennessee Valley Authority</v>
          </cell>
          <cell r="E3386" t="str">
            <v>Gas</v>
          </cell>
          <cell r="G3386">
            <v>26346</v>
          </cell>
          <cell r="H3386" t="str">
            <v>Merchant Unregulated</v>
          </cell>
        </row>
        <row r="3387">
          <cell r="D3387" t="str">
            <v>Gaz Métro Limited Partnership</v>
          </cell>
          <cell r="E3387" t="str">
            <v>Water</v>
          </cell>
          <cell r="G3387" t="str">
            <v>NA</v>
          </cell>
          <cell r="H3387" t="str">
            <v>Regulated</v>
          </cell>
        </row>
        <row r="3388">
          <cell r="D3388" t="str">
            <v>United States Government</v>
          </cell>
          <cell r="E3388" t="str">
            <v>Water</v>
          </cell>
          <cell r="G3388">
            <v>3658363</v>
          </cell>
          <cell r="H3388" t="str">
            <v>Merchant Unregulated</v>
          </cell>
        </row>
        <row r="3389">
          <cell r="D3389" t="str">
            <v>Brookfield Renewable Energy Partners L.P.</v>
          </cell>
          <cell r="E3389" t="str">
            <v>Water</v>
          </cell>
          <cell r="G3389" t="str">
            <v>NA</v>
          </cell>
          <cell r="H3389" t="str">
            <v>Merchant Unregulated</v>
          </cell>
        </row>
        <row r="3390">
          <cell r="D3390" t="str">
            <v>Brookfield Asset Management Inc.</v>
          </cell>
          <cell r="E3390" t="str">
            <v>Water</v>
          </cell>
          <cell r="G3390" t="str">
            <v>NA</v>
          </cell>
          <cell r="H3390" t="str">
            <v>Merchant Unregulated</v>
          </cell>
        </row>
        <row r="3391">
          <cell r="D3391" t="str">
            <v>NRG Energy, Inc.</v>
          </cell>
          <cell r="E3391" t="str">
            <v>Gas</v>
          </cell>
          <cell r="G3391" t="str">
            <v>NA</v>
          </cell>
          <cell r="H3391" t="str">
            <v>Merchant Unregulated</v>
          </cell>
        </row>
        <row r="3392">
          <cell r="D3392" t="str">
            <v>American Electric Power Company, Inc.</v>
          </cell>
          <cell r="E3392" t="str">
            <v>Coal</v>
          </cell>
          <cell r="G3392">
            <v>79742</v>
          </cell>
          <cell r="H3392" t="str">
            <v>Regulated</v>
          </cell>
        </row>
        <row r="3393">
          <cell r="D3393" t="str">
            <v>Veresen Inc.</v>
          </cell>
          <cell r="E3393" t="str">
            <v>Water</v>
          </cell>
          <cell r="G3393" t="str">
            <v>NA</v>
          </cell>
          <cell r="H3393" t="str">
            <v>Merchant Unregulated</v>
          </cell>
        </row>
        <row r="3394">
          <cell r="D3394" t="str">
            <v>MDU Resources Group, Inc.</v>
          </cell>
          <cell r="E3394" t="str">
            <v>Other Nonrenewable</v>
          </cell>
          <cell r="G3394" t="str">
            <v>NA</v>
          </cell>
          <cell r="H3394" t="str">
            <v>Regulated</v>
          </cell>
        </row>
        <row r="3395">
          <cell r="D3395" t="str">
            <v>Pasadena City of</v>
          </cell>
          <cell r="E3395" t="str">
            <v>Gas</v>
          </cell>
          <cell r="G3395" t="str">
            <v>NA</v>
          </cell>
          <cell r="H3395" t="str">
            <v>Regulated</v>
          </cell>
        </row>
        <row r="3396">
          <cell r="D3396" t="str">
            <v>Glencoe Light &amp; Power Comm</v>
          </cell>
          <cell r="E3396" t="str">
            <v>Oil</v>
          </cell>
          <cell r="G3396" t="str">
            <v>NA</v>
          </cell>
          <cell r="H3396" t="str">
            <v>Regulated</v>
          </cell>
        </row>
        <row r="3397">
          <cell r="D3397" t="str">
            <v>New Smyrna Beach Utilities Commission</v>
          </cell>
          <cell r="E3397" t="str">
            <v>Oil</v>
          </cell>
          <cell r="G3397" t="str">
            <v>NA</v>
          </cell>
          <cell r="H3397" t="str">
            <v>Regulated</v>
          </cell>
        </row>
        <row r="3398">
          <cell r="D3398" t="str">
            <v>Pinnacle West Capital Corporation</v>
          </cell>
          <cell r="E3398" t="str">
            <v>Solar</v>
          </cell>
          <cell r="G3398">
            <v>124</v>
          </cell>
          <cell r="H3398" t="str">
            <v>Regulated</v>
          </cell>
        </row>
        <row r="3399">
          <cell r="D3399" t="str">
            <v>Enel S.p.A.</v>
          </cell>
          <cell r="E3399" t="str">
            <v>Water</v>
          </cell>
          <cell r="G3399" t="str">
            <v>NA</v>
          </cell>
          <cell r="H3399" t="str">
            <v>Merchant Unregulated</v>
          </cell>
        </row>
        <row r="3400">
          <cell r="D3400" t="str">
            <v>Sexton Energy LLC</v>
          </cell>
          <cell r="E3400" t="str">
            <v>Biomass</v>
          </cell>
          <cell r="G3400" t="str">
            <v>NA</v>
          </cell>
          <cell r="H3400" t="str">
            <v>Merchant Unregulated</v>
          </cell>
        </row>
        <row r="3401">
          <cell r="D3401" t="str">
            <v>Glendale Water &amp; Power</v>
          </cell>
          <cell r="E3401" t="str">
            <v>Solar</v>
          </cell>
          <cell r="G3401" t="str">
            <v>NA</v>
          </cell>
          <cell r="H3401" t="str">
            <v>Merchant Unregulated</v>
          </cell>
        </row>
        <row r="3402">
          <cell r="D3402" t="str">
            <v>MDU Resources Group, Inc.</v>
          </cell>
          <cell r="E3402" t="str">
            <v>Gas</v>
          </cell>
          <cell r="G3402">
            <v>10596</v>
          </cell>
          <cell r="H3402" t="str">
            <v>Regulated</v>
          </cell>
        </row>
        <row r="3403">
          <cell r="D3403" t="str">
            <v>MDU Resources Group, Inc.</v>
          </cell>
          <cell r="E3403" t="str">
            <v>Oil</v>
          </cell>
          <cell r="G3403" t="str">
            <v>NA</v>
          </cell>
          <cell r="H3403" t="str">
            <v>Regulated</v>
          </cell>
        </row>
        <row r="3404">
          <cell r="D3404" t="str">
            <v>United States Government</v>
          </cell>
          <cell r="E3404" t="str">
            <v>Water</v>
          </cell>
          <cell r="G3404">
            <v>90594</v>
          </cell>
          <cell r="H3404" t="str">
            <v>Merchant Unregulated</v>
          </cell>
        </row>
        <row r="3405">
          <cell r="D3405" t="str">
            <v>PPL Corporation</v>
          </cell>
          <cell r="E3405" t="str">
            <v>Biomass</v>
          </cell>
          <cell r="G3405" t="str">
            <v>NA</v>
          </cell>
          <cell r="H3405" t="str">
            <v>Merchant Unregulated</v>
          </cell>
        </row>
        <row r="3406">
          <cell r="D3406" t="str">
            <v>SunEdison, Inc.</v>
          </cell>
          <cell r="E3406" t="str">
            <v>Solar</v>
          </cell>
          <cell r="G3406" t="str">
            <v>NA</v>
          </cell>
          <cell r="H3406" t="str">
            <v>Merchant Unregulated</v>
          </cell>
        </row>
        <row r="3407">
          <cell r="D3407" t="str">
            <v>Goldman Sachs Group, Inc.</v>
          </cell>
          <cell r="E3407" t="str">
            <v>Solar</v>
          </cell>
          <cell r="G3407" t="str">
            <v>NA</v>
          </cell>
          <cell r="H3407" t="str">
            <v>Merchant Unregulated</v>
          </cell>
        </row>
        <row r="3408">
          <cell r="D3408" t="str">
            <v>Copper Valley Elec Assn Inc</v>
          </cell>
          <cell r="E3408" t="str">
            <v>Oil</v>
          </cell>
          <cell r="G3408" t="str">
            <v>NA</v>
          </cell>
          <cell r="H3408" t="str">
            <v>Merchant Unregulated</v>
          </cell>
        </row>
        <row r="3409">
          <cell r="D3409" t="str">
            <v>Crestwood Energy, Inc.</v>
          </cell>
          <cell r="E3409" t="str">
            <v>Gas</v>
          </cell>
          <cell r="G3409" t="str">
            <v>NA</v>
          </cell>
          <cell r="H3409" t="str">
            <v>Merchant Unregulated</v>
          </cell>
        </row>
        <row r="3410">
          <cell r="D3410" t="str">
            <v>EIF Management, LLC</v>
          </cell>
          <cell r="E3410" t="str">
            <v>Gas</v>
          </cell>
          <cell r="G3410" t="str">
            <v>NA</v>
          </cell>
          <cell r="H3410" t="str">
            <v>Merchant Unregulated</v>
          </cell>
        </row>
        <row r="3411">
          <cell r="D3411" t="str">
            <v>Berkshire Hathaway Inc.</v>
          </cell>
          <cell r="E3411" t="str">
            <v>Wind</v>
          </cell>
          <cell r="G3411">
            <v>383563</v>
          </cell>
          <cell r="H3411" t="str">
            <v>Regulated</v>
          </cell>
        </row>
        <row r="3412">
          <cell r="D3412" t="str">
            <v>MidAmerican Energy Holdings Company</v>
          </cell>
          <cell r="E3412" t="str">
            <v>Wind</v>
          </cell>
          <cell r="G3412">
            <v>43567</v>
          </cell>
          <cell r="H3412" t="str">
            <v>Regulated</v>
          </cell>
        </row>
        <row r="3413">
          <cell r="D3413" t="str">
            <v>National Grid plc</v>
          </cell>
          <cell r="E3413" t="str">
            <v>Oil</v>
          </cell>
          <cell r="G3413">
            <v>2339</v>
          </cell>
          <cell r="H3413" t="str">
            <v>Merchant Unregulated</v>
          </cell>
        </row>
        <row r="3414">
          <cell r="D3414" t="str">
            <v>Brookfield Renewable Energy Partners L.P.</v>
          </cell>
          <cell r="E3414" t="str">
            <v>Water</v>
          </cell>
          <cell r="G3414" t="str">
            <v>NA</v>
          </cell>
          <cell r="H3414" t="str">
            <v>Merchant Unregulated</v>
          </cell>
        </row>
        <row r="3415">
          <cell r="D3415" t="str">
            <v>Brookfield Asset Management Inc.</v>
          </cell>
          <cell r="E3415" t="str">
            <v>Water</v>
          </cell>
          <cell r="G3415" t="str">
            <v>NA</v>
          </cell>
          <cell r="H3415" t="str">
            <v>Merchant Unregulated</v>
          </cell>
        </row>
        <row r="3416">
          <cell r="D3416" t="str">
            <v>National Grid plc</v>
          </cell>
          <cell r="E3416" t="str">
            <v>Gas</v>
          </cell>
          <cell r="G3416" t="str">
            <v>NA</v>
          </cell>
          <cell r="H3416" t="str">
            <v>Merchant Unregulated</v>
          </cell>
        </row>
        <row r="3417">
          <cell r="D3417" t="str">
            <v>Equity Industrial Turbines, LLC</v>
          </cell>
          <cell r="E3417" t="str">
            <v>Wind</v>
          </cell>
          <cell r="G3417" t="str">
            <v>NA</v>
          </cell>
          <cell r="H3417" t="str">
            <v>Merchant Unregulated</v>
          </cell>
        </row>
        <row r="3418">
          <cell r="D3418" t="str">
            <v>Municipal Mortgage &amp; Equity, LLC</v>
          </cell>
          <cell r="E3418" t="str">
            <v>Solar</v>
          </cell>
          <cell r="G3418" t="str">
            <v>NA</v>
          </cell>
          <cell r="H3418" t="str">
            <v>Merchant Unregulated</v>
          </cell>
        </row>
        <row r="3419">
          <cell r="D3419" t="str">
            <v>PurEnergy L.L.C.</v>
          </cell>
          <cell r="E3419" t="str">
            <v>Gas</v>
          </cell>
          <cell r="G3419" t="str">
            <v>NA</v>
          </cell>
          <cell r="H3419" t="str">
            <v>Merchant Unregulated</v>
          </cell>
        </row>
        <row r="3420">
          <cell r="D3420" t="str">
            <v>Alaska Power &amp; Telephone Co.</v>
          </cell>
          <cell r="E3420" t="str">
            <v>Water</v>
          </cell>
          <cell r="G3420" t="str">
            <v>NA</v>
          </cell>
          <cell r="H3420" t="str">
            <v>Merchant Unregulated</v>
          </cell>
        </row>
        <row r="3421">
          <cell r="D3421" t="str">
            <v>Alaska Energy &amp; Resources Company</v>
          </cell>
          <cell r="E3421" t="str">
            <v>Water</v>
          </cell>
          <cell r="G3421" t="str">
            <v>NA</v>
          </cell>
          <cell r="H3421" t="str">
            <v>Merchant Unregulated</v>
          </cell>
        </row>
        <row r="3422">
          <cell r="D3422" t="str">
            <v>Cielo Wind Power</v>
          </cell>
          <cell r="E3422" t="str">
            <v>Wind</v>
          </cell>
          <cell r="G3422">
            <v>426</v>
          </cell>
          <cell r="H3422" t="str">
            <v>Merchant Unregulated</v>
          </cell>
        </row>
        <row r="3423">
          <cell r="D3423" t="str">
            <v>Edison International</v>
          </cell>
          <cell r="E3423" t="str">
            <v>Wind</v>
          </cell>
          <cell r="G3423">
            <v>425541</v>
          </cell>
          <cell r="H3423" t="str">
            <v>Merchant Unregulated</v>
          </cell>
        </row>
        <row r="3424">
          <cell r="D3424" t="str">
            <v>Southern Company</v>
          </cell>
          <cell r="E3424" t="str">
            <v>Water</v>
          </cell>
          <cell r="G3424">
            <v>98472</v>
          </cell>
          <cell r="H3424" t="str">
            <v>Regulated</v>
          </cell>
        </row>
        <row r="3425">
          <cell r="D3425" t="str">
            <v>Naval Facilities Engineering Command</v>
          </cell>
          <cell r="E3425" t="str">
            <v>Coal</v>
          </cell>
          <cell r="G3425" t="str">
            <v>NA</v>
          </cell>
          <cell r="H3425" t="str">
            <v>Merchant Unregulated</v>
          </cell>
        </row>
        <row r="3426">
          <cell r="D3426" t="str">
            <v>Manassas City of</v>
          </cell>
          <cell r="E3426" t="str">
            <v>Oil</v>
          </cell>
          <cell r="G3426" t="str">
            <v>NA</v>
          </cell>
          <cell r="H3426" t="str">
            <v>Regulated</v>
          </cell>
        </row>
        <row r="3427">
          <cell r="D3427" t="str">
            <v>Alaska Energy &amp; Resources Company</v>
          </cell>
          <cell r="E3427" t="str">
            <v>Water</v>
          </cell>
          <cell r="G3427">
            <v>4466</v>
          </cell>
          <cell r="H3427" t="str">
            <v>Regulated</v>
          </cell>
        </row>
        <row r="3428">
          <cell r="D3428" t="str">
            <v>Alaska Energy &amp; Resources Company</v>
          </cell>
          <cell r="E3428" t="str">
            <v>Oil</v>
          </cell>
          <cell r="G3428">
            <v>0</v>
          </cell>
          <cell r="H3428" t="str">
            <v>Regulated</v>
          </cell>
        </row>
        <row r="3429">
          <cell r="D3429" t="str">
            <v>SunEdison, Inc.</v>
          </cell>
          <cell r="E3429" t="str">
            <v>Solar</v>
          </cell>
          <cell r="G3429" t="str">
            <v>NA</v>
          </cell>
          <cell r="H3429" t="str">
            <v>Merchant Unregulated</v>
          </cell>
        </row>
        <row r="3430">
          <cell r="D3430" t="str">
            <v>Golden Spread Electric Cooperative, Inc.</v>
          </cell>
          <cell r="E3430" t="str">
            <v>Wind</v>
          </cell>
          <cell r="G3430">
            <v>297375</v>
          </cell>
          <cell r="H3430" t="str">
            <v>Merchant Unregulated</v>
          </cell>
        </row>
        <row r="3431">
          <cell r="D3431" t="str">
            <v>Idaho Wind Partners 1, LLC</v>
          </cell>
          <cell r="E3431" t="str">
            <v>Wind</v>
          </cell>
          <cell r="G3431" t="str">
            <v>NA</v>
          </cell>
          <cell r="H3431" t="str">
            <v>Merchant Unregulated</v>
          </cell>
        </row>
        <row r="3432">
          <cell r="D3432" t="str">
            <v>Puget Holdings LLC</v>
          </cell>
          <cell r="E3432" t="str">
            <v>Gas</v>
          </cell>
          <cell r="G3432">
            <v>897457</v>
          </cell>
          <cell r="H3432" t="str">
            <v>Regulated</v>
          </cell>
        </row>
        <row r="3433">
          <cell r="D3433" t="str">
            <v>Constellation Wines U. S.</v>
          </cell>
          <cell r="E3433" t="str">
            <v>Solar</v>
          </cell>
          <cell r="G3433" t="str">
            <v>NA</v>
          </cell>
          <cell r="H3433" t="str">
            <v>Merchant Unregulated</v>
          </cell>
        </row>
        <row r="3434">
          <cell r="D3434" t="str">
            <v>Goodland City of</v>
          </cell>
          <cell r="E3434" t="str">
            <v>Gas</v>
          </cell>
          <cell r="G3434" t="str">
            <v>NA</v>
          </cell>
          <cell r="H3434" t="str">
            <v>Regulated</v>
          </cell>
        </row>
        <row r="3435">
          <cell r="D3435" t="str">
            <v>Midwest Energy, Inc.</v>
          </cell>
          <cell r="E3435" t="str">
            <v>Gas</v>
          </cell>
          <cell r="G3435">
            <v>34308</v>
          </cell>
          <cell r="H3435" t="str">
            <v>Regulated</v>
          </cell>
        </row>
        <row r="3436">
          <cell r="D3436" t="str">
            <v>Alaska Village Electric Cooperative, Inc.</v>
          </cell>
          <cell r="E3436" t="str">
            <v>Oil</v>
          </cell>
          <cell r="G3436" t="str">
            <v>NA</v>
          </cell>
          <cell r="H3436" t="str">
            <v>Merchant Unregulated</v>
          </cell>
        </row>
        <row r="3437">
          <cell r="D3437" t="str">
            <v>Berkshire Hathaway Inc.</v>
          </cell>
          <cell r="E3437" t="str">
            <v>Wind</v>
          </cell>
          <cell r="G3437">
            <v>198598</v>
          </cell>
          <cell r="H3437" t="str">
            <v>Regulated</v>
          </cell>
        </row>
        <row r="3438">
          <cell r="D3438" t="str">
            <v>MidAmerican Energy Holdings Company</v>
          </cell>
          <cell r="E3438" t="str">
            <v>Wind</v>
          </cell>
          <cell r="G3438">
            <v>22558</v>
          </cell>
          <cell r="H3438" t="str">
            <v>Regulated</v>
          </cell>
        </row>
        <row r="3439">
          <cell r="D3439" t="str">
            <v>Goodrich Aerostructures Group</v>
          </cell>
          <cell r="E3439" t="str">
            <v>Gas</v>
          </cell>
          <cell r="G3439" t="str">
            <v>NA</v>
          </cell>
          <cell r="H3439" t="str">
            <v>Merchant Unregulated</v>
          </cell>
        </row>
        <row r="3440">
          <cell r="D3440" t="str">
            <v>NV Energy, Inc.</v>
          </cell>
          <cell r="E3440" t="str">
            <v>Other Nonrenewable</v>
          </cell>
          <cell r="G3440">
            <v>13048</v>
          </cell>
          <cell r="H3440" t="str">
            <v>Regulated</v>
          </cell>
        </row>
        <row r="3441">
          <cell r="D3441" t="str">
            <v>Metropolitan Dist of Hartford</v>
          </cell>
          <cell r="E3441" t="str">
            <v>Water</v>
          </cell>
          <cell r="G3441" t="str">
            <v>NA</v>
          </cell>
          <cell r="H3441" t="str">
            <v>Merchant Unregulated</v>
          </cell>
        </row>
        <row r="3442">
          <cell r="D3442" t="str">
            <v>Goodyear Tire &amp; Rubber Co</v>
          </cell>
          <cell r="E3442" t="str">
            <v>Gas</v>
          </cell>
          <cell r="G3442" t="str">
            <v>NA</v>
          </cell>
          <cell r="H3442" t="str">
            <v>Merchant Unregulated</v>
          </cell>
        </row>
        <row r="3443">
          <cell r="D3443" t="str">
            <v>Goodyear Tire &amp; Rubber Co</v>
          </cell>
          <cell r="E3443" t="str">
            <v>Gas</v>
          </cell>
          <cell r="G3443" t="str">
            <v>NA</v>
          </cell>
          <cell r="H3443" t="str">
            <v>Merchant Unregulated</v>
          </cell>
        </row>
        <row r="3444">
          <cell r="D3444" t="str">
            <v>Enel S.p.A.</v>
          </cell>
          <cell r="E3444" t="str">
            <v>Water</v>
          </cell>
          <cell r="G3444" t="str">
            <v>NA</v>
          </cell>
          <cell r="H3444" t="str">
            <v>Merchant Unregulated</v>
          </cell>
        </row>
        <row r="3445">
          <cell r="D3445" t="str">
            <v>Google Inc.</v>
          </cell>
          <cell r="E3445" t="str">
            <v>Solar</v>
          </cell>
          <cell r="G3445" t="str">
            <v>NA</v>
          </cell>
          <cell r="H3445" t="str">
            <v>Merchant Unregulated</v>
          </cell>
        </row>
        <row r="3446">
          <cell r="D3446" t="str">
            <v>Ameren Corporation</v>
          </cell>
          <cell r="E3446" t="str">
            <v>Gas</v>
          </cell>
          <cell r="G3446">
            <v>63509</v>
          </cell>
          <cell r="H3446" t="str">
            <v>Regulated</v>
          </cell>
        </row>
        <row r="3447">
          <cell r="D3447" t="str">
            <v>Calpine Corporation</v>
          </cell>
          <cell r="E3447" t="str">
            <v>Gas</v>
          </cell>
          <cell r="G3447" t="str">
            <v>NA</v>
          </cell>
          <cell r="H3447" t="str">
            <v>Merchant Unregulated</v>
          </cell>
        </row>
        <row r="3448">
          <cell r="D3448" t="str">
            <v>Dahlberg Light &amp; Power Co</v>
          </cell>
          <cell r="E3448" t="str">
            <v>Oil</v>
          </cell>
          <cell r="G3448" t="str">
            <v>NA</v>
          </cell>
          <cell r="H3448" t="str">
            <v>Merchant Unregulated</v>
          </cell>
        </row>
        <row r="3449">
          <cell r="D3449" t="str">
            <v>OverSight Resources, LLC</v>
          </cell>
          <cell r="E3449" t="str">
            <v>Wind</v>
          </cell>
          <cell r="G3449" t="str">
            <v>NA</v>
          </cell>
          <cell r="H3449" t="str">
            <v>Merchant Unregulated</v>
          </cell>
        </row>
        <row r="3450">
          <cell r="D3450" t="str">
            <v>Gordon Butte Wind, LLC</v>
          </cell>
          <cell r="E3450" t="str">
            <v>Wind</v>
          </cell>
          <cell r="G3450" t="str">
            <v>NA</v>
          </cell>
          <cell r="H3450" t="str">
            <v>Merchant Unregulated</v>
          </cell>
        </row>
        <row r="3451">
          <cell r="D3451" t="str">
            <v>Westar Energy, Inc.</v>
          </cell>
          <cell r="E3451" t="str">
            <v>Gas</v>
          </cell>
          <cell r="G3451">
            <v>423223</v>
          </cell>
          <cell r="H3451" t="str">
            <v>Regulated</v>
          </cell>
        </row>
        <row r="3452">
          <cell r="D3452" t="str">
            <v>Westar Energy, Inc.</v>
          </cell>
          <cell r="E3452" t="str">
            <v>Gas</v>
          </cell>
          <cell r="G3452">
            <v>176920</v>
          </cell>
          <cell r="H3452" t="str">
            <v>Regulated</v>
          </cell>
        </row>
        <row r="3453">
          <cell r="D3453" t="str">
            <v>Westar Energy, Inc.</v>
          </cell>
          <cell r="E3453" t="str">
            <v>Oil</v>
          </cell>
          <cell r="G3453">
            <v>19</v>
          </cell>
          <cell r="H3453" t="str">
            <v>Regulated</v>
          </cell>
        </row>
        <row r="3454">
          <cell r="D3454" t="str">
            <v>Dominion Resources, Inc.</v>
          </cell>
          <cell r="E3454" t="str">
            <v>Gas</v>
          </cell>
          <cell r="G3454">
            <v>1288917</v>
          </cell>
          <cell r="H3454" t="str">
            <v>Regulated</v>
          </cell>
        </row>
        <row r="3455">
          <cell r="D3455" t="str">
            <v>Southern Company</v>
          </cell>
          <cell r="E3455" t="str">
            <v>Coal</v>
          </cell>
          <cell r="G3455">
            <v>3052678</v>
          </cell>
          <cell r="H3455" t="str">
            <v>Regulated</v>
          </cell>
        </row>
        <row r="3456">
          <cell r="D3456" t="str">
            <v>Seattle City Light</v>
          </cell>
          <cell r="E3456" t="str">
            <v>Water</v>
          </cell>
          <cell r="G3456">
            <v>1080091</v>
          </cell>
          <cell r="H3456" t="str">
            <v>Regulated</v>
          </cell>
        </row>
        <row r="3457">
          <cell r="D3457" t="str">
            <v>Gaz Métro Limited Partnership</v>
          </cell>
          <cell r="E3457" t="str">
            <v>Water</v>
          </cell>
          <cell r="G3457">
            <v>0</v>
          </cell>
          <cell r="H3457" t="str">
            <v>Regulated</v>
          </cell>
        </row>
        <row r="3458">
          <cell r="D3458" t="str">
            <v>SDS Lumber Company</v>
          </cell>
          <cell r="E3458" t="str">
            <v>Biomass</v>
          </cell>
          <cell r="G3458" t="str">
            <v>NA</v>
          </cell>
          <cell r="H3458" t="str">
            <v>Merchant Unregulated</v>
          </cell>
        </row>
        <row r="3459">
          <cell r="D3459" t="str">
            <v>Northeast Utilities</v>
          </cell>
          <cell r="E3459" t="str">
            <v>Water</v>
          </cell>
          <cell r="G3459">
            <v>11966</v>
          </cell>
          <cell r="H3459" t="str">
            <v>Regulated</v>
          </cell>
        </row>
        <row r="3460">
          <cell r="D3460" t="str">
            <v>Atlantic Power Corporation</v>
          </cell>
          <cell r="E3460" t="str">
            <v>Wind</v>
          </cell>
          <cell r="G3460">
            <v>170</v>
          </cell>
          <cell r="H3460" t="str">
            <v>Merchant Unregulated</v>
          </cell>
        </row>
        <row r="3461">
          <cell r="D3461" t="str">
            <v>Mitsubishi Corporation</v>
          </cell>
          <cell r="E3461" t="str">
            <v>Wind</v>
          </cell>
          <cell r="G3461">
            <v>135891</v>
          </cell>
          <cell r="H3461" t="str">
            <v>Merchant Unregulated</v>
          </cell>
        </row>
        <row r="3462">
          <cell r="D3462" t="str">
            <v>BP plc</v>
          </cell>
          <cell r="E3462" t="str">
            <v>Wind</v>
          </cell>
          <cell r="G3462">
            <v>181187</v>
          </cell>
          <cell r="H3462" t="str">
            <v>Merchant Unregulated</v>
          </cell>
        </row>
        <row r="3463">
          <cell r="D3463" t="str">
            <v>Humboldt Bay Municipal Water District</v>
          </cell>
          <cell r="E3463" t="str">
            <v>Water</v>
          </cell>
          <cell r="G3463" t="str">
            <v>NA</v>
          </cell>
          <cell r="H3463" t="str">
            <v>Regulated</v>
          </cell>
        </row>
        <row r="3464">
          <cell r="D3464" t="str">
            <v>Ormat Industries Ltd.</v>
          </cell>
          <cell r="E3464" t="str">
            <v>Geothermal</v>
          </cell>
          <cell r="G3464" t="str">
            <v>NA</v>
          </cell>
          <cell r="H3464" t="str">
            <v>Merchant Unregulated</v>
          </cell>
        </row>
        <row r="3465">
          <cell r="D3465" t="str">
            <v>Ormat Technologies, Inc.</v>
          </cell>
          <cell r="E3465" t="str">
            <v>Geothermal</v>
          </cell>
          <cell r="G3465" t="str">
            <v>NA</v>
          </cell>
          <cell r="H3465" t="str">
            <v>Merchant Unregulated</v>
          </cell>
        </row>
        <row r="3466">
          <cell r="D3466" t="str">
            <v>Ormat Industries Ltd.</v>
          </cell>
          <cell r="E3466" t="str">
            <v>Geothermal</v>
          </cell>
          <cell r="G3466" t="str">
            <v>NA</v>
          </cell>
          <cell r="H3466" t="str">
            <v>Merchant Unregulated</v>
          </cell>
        </row>
        <row r="3467">
          <cell r="D3467" t="str">
            <v>Ormat Technologies, Inc.</v>
          </cell>
          <cell r="E3467" t="str">
            <v>Geothermal</v>
          </cell>
          <cell r="G3467" t="str">
            <v>NA</v>
          </cell>
          <cell r="H3467" t="str">
            <v>Merchant Unregulated</v>
          </cell>
        </row>
        <row r="3468">
          <cell r="D3468" t="str">
            <v>Exelon Corporation</v>
          </cell>
          <cell r="E3468" t="str">
            <v>Gas</v>
          </cell>
          <cell r="G3468" t="str">
            <v>NA</v>
          </cell>
          <cell r="H3468" t="str">
            <v>Merchant Unregulated</v>
          </cell>
        </row>
        <row r="3469">
          <cell r="D3469" t="str">
            <v>Gouverneur City of</v>
          </cell>
          <cell r="E3469" t="str">
            <v>Water</v>
          </cell>
          <cell r="G3469" t="str">
            <v>NA</v>
          </cell>
          <cell r="H3469" t="str">
            <v>Merchant Unregulated</v>
          </cell>
        </row>
        <row r="3470">
          <cell r="D3470" t="str">
            <v>US Power Generating Company</v>
          </cell>
          <cell r="E3470" t="str">
            <v>Gas</v>
          </cell>
          <cell r="G3470">
            <v>49451</v>
          </cell>
          <cell r="H3470" t="str">
            <v>Merchant Unregulated</v>
          </cell>
        </row>
        <row r="3471">
          <cell r="D3471" t="str">
            <v>US Power Generating Company</v>
          </cell>
          <cell r="E3471" t="str">
            <v>Gas</v>
          </cell>
          <cell r="G3471">
            <v>0</v>
          </cell>
          <cell r="H3471" t="str">
            <v>Merchant Unregulated</v>
          </cell>
        </row>
        <row r="3472">
          <cell r="D3472" t="str">
            <v>Gowrie Municipal Utilities</v>
          </cell>
          <cell r="E3472" t="str">
            <v>Oil</v>
          </cell>
          <cell r="G3472" t="str">
            <v>NA</v>
          </cell>
          <cell r="H3472" t="str">
            <v>Regulated</v>
          </cell>
        </row>
        <row r="3473">
          <cell r="D3473" t="str">
            <v>Berkshire Hathaway Inc.</v>
          </cell>
          <cell r="E3473" t="str">
            <v>Water</v>
          </cell>
          <cell r="G3473">
            <v>74169</v>
          </cell>
          <cell r="H3473" t="str">
            <v>Regulated</v>
          </cell>
        </row>
        <row r="3474">
          <cell r="D3474" t="str">
            <v>MidAmerican Energy Holdings Company</v>
          </cell>
          <cell r="E3474" t="str">
            <v>Water</v>
          </cell>
          <cell r="G3474">
            <v>8424</v>
          </cell>
          <cell r="H3474" t="str">
            <v>Regulated</v>
          </cell>
        </row>
        <row r="3475">
          <cell r="D3475" t="str">
            <v>Graettinger City of</v>
          </cell>
          <cell r="E3475" t="str">
            <v>Oil</v>
          </cell>
          <cell r="G3475" t="str">
            <v>NA</v>
          </cell>
          <cell r="H3475" t="str">
            <v>Regulated</v>
          </cell>
        </row>
        <row r="3476">
          <cell r="D3476" t="str">
            <v>Grafton City of ND</v>
          </cell>
          <cell r="E3476" t="str">
            <v>Oil</v>
          </cell>
          <cell r="G3476" t="str">
            <v>NA</v>
          </cell>
          <cell r="H3476" t="str">
            <v>Regulated</v>
          </cell>
        </row>
        <row r="3477">
          <cell r="D3477" t="str">
            <v>Texas Energy Future Holdings LP</v>
          </cell>
          <cell r="E3477" t="str">
            <v>Gas</v>
          </cell>
          <cell r="G3477">
            <v>201812</v>
          </cell>
          <cell r="H3477" t="str">
            <v>Merchant Unregulated</v>
          </cell>
        </row>
        <row r="3478">
          <cell r="D3478" t="str">
            <v>City of New York</v>
          </cell>
          <cell r="E3478" t="str">
            <v>Water</v>
          </cell>
          <cell r="G3478" t="str">
            <v>NA</v>
          </cell>
          <cell r="H3478" t="str">
            <v>Merchant Unregulated</v>
          </cell>
        </row>
        <row r="3479">
          <cell r="D3479" t="str">
            <v>Apollo Management, L.P.</v>
          </cell>
          <cell r="E3479" t="str">
            <v>Gas</v>
          </cell>
          <cell r="G3479" t="str">
            <v>NA</v>
          </cell>
          <cell r="H3479" t="str">
            <v>Merchant Unregulated</v>
          </cell>
        </row>
        <row r="3480">
          <cell r="D3480" t="str">
            <v>Apollo Management, L.P.</v>
          </cell>
          <cell r="E3480" t="str">
            <v>Gas</v>
          </cell>
          <cell r="G3480" t="str">
            <v>NA</v>
          </cell>
          <cell r="H3480" t="str">
            <v>Merchant Unregulated</v>
          </cell>
        </row>
        <row r="3481">
          <cell r="D3481" t="str">
            <v>Brookfield Renewable Energy Partners L.P.</v>
          </cell>
          <cell r="E3481" t="str">
            <v>Water</v>
          </cell>
          <cell r="G3481" t="str">
            <v>NA</v>
          </cell>
          <cell r="H3481" t="str">
            <v>Merchant Unregulated</v>
          </cell>
        </row>
        <row r="3482">
          <cell r="D3482" t="str">
            <v>Brookfield Asset Management Inc.</v>
          </cell>
          <cell r="E3482" t="str">
            <v>Water</v>
          </cell>
          <cell r="G3482" t="str">
            <v>NA</v>
          </cell>
          <cell r="H3482" t="str">
            <v>Merchant Unregulated</v>
          </cell>
        </row>
        <row r="3483">
          <cell r="D3483" t="str">
            <v>Granger Electric Co</v>
          </cell>
          <cell r="E3483" t="str">
            <v>Biomass</v>
          </cell>
          <cell r="G3483" t="str">
            <v>NA</v>
          </cell>
          <cell r="H3483" t="str">
            <v>Merchant Unregulated</v>
          </cell>
        </row>
        <row r="3484">
          <cell r="D3484" t="str">
            <v>Vastar Resources Inc.</v>
          </cell>
          <cell r="E3484" t="str">
            <v>Gas</v>
          </cell>
          <cell r="G3484" t="str">
            <v>NA</v>
          </cell>
          <cell r="H3484" t="str">
            <v>Merchant Unregulated</v>
          </cell>
        </row>
        <row r="3485">
          <cell r="D3485" t="str">
            <v>United States Government</v>
          </cell>
          <cell r="E3485" t="str">
            <v>Water</v>
          </cell>
          <cell r="G3485">
            <v>26417623</v>
          </cell>
          <cell r="H3485" t="str">
            <v>Merchant Unregulated</v>
          </cell>
        </row>
        <row r="3486">
          <cell r="D3486" t="str">
            <v>Minnkota Power Coop, Inc</v>
          </cell>
          <cell r="E3486" t="str">
            <v>Oil</v>
          </cell>
          <cell r="G3486" t="str">
            <v>NA</v>
          </cell>
          <cell r="H3486" t="str">
            <v>Merchant Unregulated</v>
          </cell>
        </row>
        <row r="3487">
          <cell r="D3487" t="str">
            <v>Entergy Corporation</v>
          </cell>
          <cell r="E3487" t="str">
            <v>Nuclear</v>
          </cell>
          <cell r="G3487">
            <v>6566520</v>
          </cell>
          <cell r="H3487" t="str">
            <v>Regulated</v>
          </cell>
        </row>
        <row r="3488">
          <cell r="D3488" t="str">
            <v>South Mississippi Electric Power Association</v>
          </cell>
          <cell r="E3488" t="str">
            <v>Nuclear</v>
          </cell>
          <cell r="G3488">
            <v>729614</v>
          </cell>
          <cell r="H3488" t="str">
            <v>Regulated</v>
          </cell>
        </row>
        <row r="3489">
          <cell r="D3489" t="str">
            <v>Grand Haven City of</v>
          </cell>
          <cell r="E3489" t="str">
            <v>Gas</v>
          </cell>
          <cell r="G3489" t="str">
            <v>NA</v>
          </cell>
          <cell r="H3489" t="str">
            <v>Regulated</v>
          </cell>
        </row>
        <row r="3490">
          <cell r="D3490" t="str">
            <v>Exxon Mobil Corporation</v>
          </cell>
          <cell r="E3490" t="str">
            <v>Gas</v>
          </cell>
          <cell r="G3490" t="str">
            <v>NA</v>
          </cell>
          <cell r="H3490" t="str">
            <v>Merchant Unregulated</v>
          </cell>
        </row>
        <row r="3491">
          <cell r="D3491" t="str">
            <v>Grand Junction City of</v>
          </cell>
          <cell r="E3491" t="str">
            <v>Oil</v>
          </cell>
          <cell r="G3491" t="str">
            <v>NA</v>
          </cell>
          <cell r="H3491" t="str">
            <v>Regulated</v>
          </cell>
        </row>
        <row r="3492">
          <cell r="D3492" t="str">
            <v>Grand Marais City of</v>
          </cell>
          <cell r="E3492" t="str">
            <v>Oil</v>
          </cell>
          <cell r="G3492" t="str">
            <v>NA</v>
          </cell>
          <cell r="H3492" t="str">
            <v>Regulated</v>
          </cell>
        </row>
        <row r="3493">
          <cell r="D3493" t="str">
            <v>Xcel Energy Inc.</v>
          </cell>
          <cell r="E3493" t="str">
            <v>Wind</v>
          </cell>
          <cell r="G3493">
            <v>310521</v>
          </cell>
          <cell r="H3493" t="str">
            <v>Regulated</v>
          </cell>
        </row>
        <row r="3494">
          <cell r="D3494" t="str">
            <v>Integrys Energy Group, Inc.</v>
          </cell>
          <cell r="E3494" t="str">
            <v>Water</v>
          </cell>
          <cell r="G3494">
            <v>21995</v>
          </cell>
          <cell r="H3494" t="str">
            <v>Regulated</v>
          </cell>
        </row>
        <row r="3495">
          <cell r="D3495" t="str">
            <v>Koch Industries, Inc.</v>
          </cell>
          <cell r="E3495" t="str">
            <v>Gas</v>
          </cell>
          <cell r="G3495" t="str">
            <v>NA</v>
          </cell>
          <cell r="H3495" t="str">
            <v>Merchant Unregulated</v>
          </cell>
        </row>
        <row r="3496">
          <cell r="D3496" t="str">
            <v>Manitoba Hydro</v>
          </cell>
          <cell r="E3496" t="str">
            <v>Water</v>
          </cell>
          <cell r="G3496" t="str">
            <v>NA</v>
          </cell>
          <cell r="H3496" t="str">
            <v>Foreign</v>
          </cell>
        </row>
        <row r="3497">
          <cell r="D3497" t="str">
            <v>Invenergy LLC</v>
          </cell>
          <cell r="E3497" t="str">
            <v>Solar</v>
          </cell>
          <cell r="G3497" t="str">
            <v>NA</v>
          </cell>
          <cell r="H3497" t="str">
            <v>Merchant Unregulated</v>
          </cell>
        </row>
        <row r="3498">
          <cell r="D3498" t="str">
            <v>Invenergy LLC</v>
          </cell>
          <cell r="E3498" t="str">
            <v>Wind</v>
          </cell>
          <cell r="G3498">
            <v>260911</v>
          </cell>
          <cell r="H3498" t="str">
            <v>Merchant Unregulated</v>
          </cell>
        </row>
        <row r="3499">
          <cell r="D3499" t="str">
            <v>Granger Electric Co</v>
          </cell>
          <cell r="E3499" t="str">
            <v>Biomass</v>
          </cell>
          <cell r="G3499" t="str">
            <v>NA</v>
          </cell>
          <cell r="H3499" t="str">
            <v>Merchant Unregulated</v>
          </cell>
        </row>
        <row r="3500">
          <cell r="D3500" t="str">
            <v>Ameren Corporation</v>
          </cell>
          <cell r="E3500" t="str">
            <v>Gas</v>
          </cell>
          <cell r="G3500">
            <v>1236047</v>
          </cell>
          <cell r="H3500" t="str">
            <v>Merchant Unregulated</v>
          </cell>
        </row>
        <row r="3501">
          <cell r="D3501" t="str">
            <v>Integrys Energy Group, Inc.</v>
          </cell>
          <cell r="E3501" t="str">
            <v>Water</v>
          </cell>
          <cell r="G3501">
            <v>58960</v>
          </cell>
          <cell r="H3501" t="str">
            <v>Regulated</v>
          </cell>
        </row>
        <row r="3502">
          <cell r="D3502" t="str">
            <v>Packaging Corp of America</v>
          </cell>
          <cell r="E3502" t="str">
            <v>Water</v>
          </cell>
          <cell r="G3502" t="str">
            <v>NA</v>
          </cell>
          <cell r="H3502" t="str">
            <v>Merchant Unregulated</v>
          </cell>
        </row>
        <row r="3503">
          <cell r="D3503" t="str">
            <v>Granger Electric Co</v>
          </cell>
          <cell r="E3503" t="str">
            <v>Biomass</v>
          </cell>
          <cell r="G3503" t="str">
            <v>NA</v>
          </cell>
          <cell r="H3503" t="str">
            <v>Merchant Unregulated</v>
          </cell>
        </row>
        <row r="3504">
          <cell r="D3504" t="str">
            <v>Berkshire Hathaway Inc.</v>
          </cell>
          <cell r="E3504" t="str">
            <v>Water</v>
          </cell>
          <cell r="G3504">
            <v>5753</v>
          </cell>
          <cell r="H3504" t="str">
            <v>Regulated</v>
          </cell>
        </row>
        <row r="3505">
          <cell r="D3505" t="str">
            <v>MidAmerican Energy Holdings Company</v>
          </cell>
          <cell r="E3505" t="str">
            <v>Water</v>
          </cell>
          <cell r="G3505">
            <v>653</v>
          </cell>
          <cell r="H3505" t="str">
            <v>Regulated</v>
          </cell>
        </row>
        <row r="3506">
          <cell r="D3506" t="str">
            <v>Xcel Energy Inc.</v>
          </cell>
          <cell r="E3506" t="str">
            <v>Gas</v>
          </cell>
          <cell r="G3506">
            <v>1672</v>
          </cell>
          <cell r="H3506" t="str">
            <v>Regulated</v>
          </cell>
        </row>
        <row r="3507">
          <cell r="D3507" t="str">
            <v>United States Steel Corporation</v>
          </cell>
          <cell r="E3507" t="str">
            <v>Other Nonrenewable</v>
          </cell>
          <cell r="G3507" t="str">
            <v>NA</v>
          </cell>
          <cell r="H3507" t="str">
            <v>Merchant Unregulated</v>
          </cell>
        </row>
        <row r="3508">
          <cell r="D3508" t="str">
            <v>Granite Falls City of</v>
          </cell>
          <cell r="E3508" t="str">
            <v>Water</v>
          </cell>
          <cell r="G3508" t="str">
            <v>NA</v>
          </cell>
          <cell r="H3508" t="str">
            <v>Regulated</v>
          </cell>
        </row>
        <row r="3509">
          <cell r="D3509" t="str">
            <v>Granite Falls City of</v>
          </cell>
          <cell r="E3509" t="str">
            <v>Oil</v>
          </cell>
          <cell r="G3509" t="str">
            <v>NA</v>
          </cell>
          <cell r="H3509" t="str">
            <v>Regulated</v>
          </cell>
        </row>
        <row r="3510">
          <cell r="D3510" t="str">
            <v>North Carolina Municipal Power Agency Number 1</v>
          </cell>
          <cell r="E3510" t="str">
            <v>Oil</v>
          </cell>
          <cell r="G3510" t="str">
            <v>NA</v>
          </cell>
          <cell r="H3510" t="str">
            <v>Regulated</v>
          </cell>
        </row>
        <row r="3511">
          <cell r="D3511" t="str">
            <v>Union Oil Co of California</v>
          </cell>
          <cell r="E3511" t="str">
            <v>Gas</v>
          </cell>
          <cell r="G3511" t="str">
            <v>NA</v>
          </cell>
          <cell r="H3511" t="str">
            <v>Merchant Unregulated</v>
          </cell>
        </row>
        <row r="3512">
          <cell r="D3512" t="str">
            <v>Union Oil Co of California</v>
          </cell>
          <cell r="E3512" t="str">
            <v>Oil</v>
          </cell>
          <cell r="G3512" t="str">
            <v>NA</v>
          </cell>
          <cell r="H3512" t="str">
            <v>Merchant Unregulated</v>
          </cell>
        </row>
        <row r="3513">
          <cell r="D3513" t="str">
            <v>Brookfield Renewable Energy Partners L.P.</v>
          </cell>
          <cell r="E3513" t="str">
            <v>Wind</v>
          </cell>
          <cell r="G3513">
            <v>27812</v>
          </cell>
          <cell r="H3513" t="str">
            <v>Merchant Unregulated</v>
          </cell>
        </row>
        <row r="3514">
          <cell r="D3514" t="str">
            <v>Freshet Wind Energy, LLC</v>
          </cell>
          <cell r="E3514" t="str">
            <v>Wind</v>
          </cell>
          <cell r="G3514">
            <v>8832</v>
          </cell>
          <cell r="H3514" t="str">
            <v>Merchant Unregulated</v>
          </cell>
        </row>
        <row r="3515">
          <cell r="D3515" t="str">
            <v>Brookfield Asset Management Inc.</v>
          </cell>
          <cell r="E3515" t="str">
            <v>Wind</v>
          </cell>
          <cell r="G3515">
            <v>51674</v>
          </cell>
          <cell r="H3515" t="str">
            <v>Merchant Unregulated</v>
          </cell>
        </row>
        <row r="3516">
          <cell r="D3516" t="str">
            <v>Granite Ridge Energy LLC</v>
          </cell>
          <cell r="E3516" t="str">
            <v>Gas</v>
          </cell>
          <cell r="G3516">
            <v>4824841</v>
          </cell>
          <cell r="H3516" t="str">
            <v>Merchant Unregulated</v>
          </cell>
        </row>
        <row r="3517">
          <cell r="D3517" t="str">
            <v>Lower Colorado River Authority</v>
          </cell>
          <cell r="E3517" t="str">
            <v>Water</v>
          </cell>
          <cell r="G3517" t="str">
            <v>NA</v>
          </cell>
          <cell r="H3517" t="str">
            <v>Merchant Unregulated</v>
          </cell>
        </row>
        <row r="3518">
          <cell r="D3518" t="str">
            <v>Enterprise Mill LLC</v>
          </cell>
          <cell r="E3518" t="str">
            <v>Water</v>
          </cell>
          <cell r="G3518" t="str">
            <v>NA</v>
          </cell>
          <cell r="H3518" t="str">
            <v>Merchant Unregulated</v>
          </cell>
        </row>
        <row r="3519">
          <cell r="D3519" t="str">
            <v>Rafter P Wind, LLC</v>
          </cell>
          <cell r="E3519" t="str">
            <v>Wind</v>
          </cell>
          <cell r="G3519" t="str">
            <v>NA</v>
          </cell>
          <cell r="H3519" t="str">
            <v>Merchant Unregulated</v>
          </cell>
        </row>
        <row r="3520">
          <cell r="D3520" t="str">
            <v>Roseville Wind 4, LLC</v>
          </cell>
          <cell r="E3520" t="str">
            <v>Wind</v>
          </cell>
          <cell r="G3520" t="str">
            <v>NA</v>
          </cell>
          <cell r="H3520" t="str">
            <v>Merchant Unregulated</v>
          </cell>
        </row>
        <row r="3521">
          <cell r="D3521" t="str">
            <v>Western Minnesota Wind 2, LLC</v>
          </cell>
          <cell r="E3521" t="str">
            <v>Wind</v>
          </cell>
          <cell r="G3521" t="str">
            <v>NA</v>
          </cell>
          <cell r="H3521" t="str">
            <v>Merchant Unregulated</v>
          </cell>
        </row>
        <row r="3522">
          <cell r="D3522" t="str">
            <v>Western Minnesota Wind 5, LLC</v>
          </cell>
          <cell r="E3522" t="str">
            <v>Wind</v>
          </cell>
          <cell r="G3522" t="str">
            <v>NA</v>
          </cell>
          <cell r="H3522" t="str">
            <v>Merchant Unregulated</v>
          </cell>
        </row>
        <row r="3523">
          <cell r="D3523" t="str">
            <v>Western Minnesota Wind 4, LLC</v>
          </cell>
          <cell r="E3523" t="str">
            <v>Wind</v>
          </cell>
          <cell r="G3523" t="str">
            <v>NA</v>
          </cell>
          <cell r="H3523" t="str">
            <v>Merchant Unregulated</v>
          </cell>
        </row>
        <row r="3524">
          <cell r="D3524" t="str">
            <v>Western Minnesota Wind 3, LLC</v>
          </cell>
          <cell r="E3524" t="str">
            <v>Wind</v>
          </cell>
          <cell r="G3524" t="str">
            <v>NA</v>
          </cell>
          <cell r="H3524" t="str">
            <v>Merchant Unregulated</v>
          </cell>
        </row>
        <row r="3525">
          <cell r="D3525" t="str">
            <v>Roseville Wind 3, LLC</v>
          </cell>
          <cell r="E3525" t="str">
            <v>Wind</v>
          </cell>
          <cell r="G3525" t="str">
            <v>NA</v>
          </cell>
          <cell r="H3525" t="str">
            <v>Merchant Unregulated</v>
          </cell>
        </row>
        <row r="3526">
          <cell r="D3526" t="str">
            <v>Roseville Wind 1, LLC</v>
          </cell>
          <cell r="E3526" t="str">
            <v>Wind</v>
          </cell>
          <cell r="G3526" t="str">
            <v>NA</v>
          </cell>
          <cell r="H3526" t="str">
            <v>Merchant Unregulated</v>
          </cell>
        </row>
        <row r="3527">
          <cell r="D3527" t="str">
            <v>Roseville Wind 2, LLC</v>
          </cell>
          <cell r="E3527" t="str">
            <v>Wind</v>
          </cell>
          <cell r="G3527" t="str">
            <v>NA</v>
          </cell>
          <cell r="H3527" t="str">
            <v>Merchant Unregulated</v>
          </cell>
        </row>
        <row r="3528">
          <cell r="D3528" t="str">
            <v>Western Minnesota Wind 1, LLC</v>
          </cell>
          <cell r="E3528" t="str">
            <v>Wind</v>
          </cell>
          <cell r="G3528" t="str">
            <v>NA</v>
          </cell>
          <cell r="H3528" t="str">
            <v>Merchant Unregulated</v>
          </cell>
        </row>
        <row r="3529">
          <cell r="D3529" t="str">
            <v>Olympus Holdings, LLC</v>
          </cell>
          <cell r="E3529" t="str">
            <v>Wind</v>
          </cell>
          <cell r="G3529" t="str">
            <v>NA</v>
          </cell>
          <cell r="H3529" t="str">
            <v>Merchant Unregulated</v>
          </cell>
        </row>
        <row r="3530">
          <cell r="D3530" t="str">
            <v>Sumitomo Corporation</v>
          </cell>
          <cell r="E3530" t="str">
            <v>Coal</v>
          </cell>
          <cell r="G3530">
            <v>264202</v>
          </cell>
          <cell r="H3530" t="str">
            <v>Merchant Unregulated</v>
          </cell>
        </row>
        <row r="3531">
          <cell r="D3531" t="str">
            <v>American Power Company</v>
          </cell>
          <cell r="E3531" t="str">
            <v>Coal</v>
          </cell>
          <cell r="G3531">
            <v>62748</v>
          </cell>
          <cell r="H3531" t="str">
            <v>Merchant Unregulated</v>
          </cell>
        </row>
        <row r="3532">
          <cell r="D3532" t="str">
            <v>American Hydro Power Co.</v>
          </cell>
          <cell r="E3532" t="str">
            <v>Coal</v>
          </cell>
          <cell r="G3532">
            <v>3304</v>
          </cell>
          <cell r="H3532" t="str">
            <v>Merchant Unregulated</v>
          </cell>
        </row>
        <row r="3533">
          <cell r="D3533" t="str">
            <v>Edison International</v>
          </cell>
          <cell r="E3533" t="str">
            <v>Coal</v>
          </cell>
          <cell r="G3533">
            <v>330259</v>
          </cell>
          <cell r="H3533" t="str">
            <v>Merchant Unregulated</v>
          </cell>
        </row>
        <row r="3534">
          <cell r="D3534" t="str">
            <v>NorthWestern Corporation</v>
          </cell>
          <cell r="E3534" t="str">
            <v>Oil</v>
          </cell>
          <cell r="G3534">
            <v>457</v>
          </cell>
          <cell r="H3534" t="str">
            <v>Regulated</v>
          </cell>
        </row>
        <row r="3535">
          <cell r="D3535" t="str">
            <v>Northwestern Wisconsin Electric Company</v>
          </cell>
          <cell r="E3535" t="str">
            <v>Oil</v>
          </cell>
          <cell r="G3535">
            <v>31</v>
          </cell>
          <cell r="H3535" t="str">
            <v>Regulated</v>
          </cell>
        </row>
        <row r="3536">
          <cell r="D3536" t="str">
            <v>Southern Company</v>
          </cell>
          <cell r="E3536" t="str">
            <v>Solar</v>
          </cell>
          <cell r="G3536" t="str">
            <v>NA</v>
          </cell>
          <cell r="H3536" t="str">
            <v>Merchant Unregulated</v>
          </cell>
        </row>
        <row r="3537">
          <cell r="D3537" t="str">
            <v>Turner Enterprises, Inc.</v>
          </cell>
          <cell r="E3537" t="str">
            <v>Solar</v>
          </cell>
          <cell r="G3537" t="str">
            <v>NA</v>
          </cell>
          <cell r="H3537" t="str">
            <v>Merchant Unregulated</v>
          </cell>
        </row>
        <row r="3538">
          <cell r="D3538" t="str">
            <v>Edison International</v>
          </cell>
          <cell r="E3538" t="str">
            <v>Gas</v>
          </cell>
          <cell r="G3538">
            <v>21350</v>
          </cell>
          <cell r="H3538" t="str">
            <v>Regulated</v>
          </cell>
        </row>
        <row r="3539">
          <cell r="D3539" t="str">
            <v>Graphic Packaging Corp</v>
          </cell>
          <cell r="E3539" t="str">
            <v>Gas</v>
          </cell>
          <cell r="G3539" t="str">
            <v>NA</v>
          </cell>
          <cell r="H3539" t="str">
            <v>Merchant Unregulated</v>
          </cell>
        </row>
        <row r="3540">
          <cell r="D3540" t="str">
            <v>County of Yolo, CA</v>
          </cell>
          <cell r="E3540" t="str">
            <v>Solar</v>
          </cell>
          <cell r="G3540" t="str">
            <v>NA</v>
          </cell>
          <cell r="H3540" t="str">
            <v>Merchant Unregulated</v>
          </cell>
        </row>
        <row r="3541">
          <cell r="D3541" t="str">
            <v>Invenergy LLC</v>
          </cell>
          <cell r="E3541" t="str">
            <v>Wind</v>
          </cell>
          <cell r="G3541">
            <v>163148</v>
          </cell>
          <cell r="H3541" t="str">
            <v>Regulated</v>
          </cell>
        </row>
        <row r="3542">
          <cell r="D3542" t="str">
            <v>DTE Energy Company</v>
          </cell>
          <cell r="E3542" t="str">
            <v>Wind</v>
          </cell>
          <cell r="G3542">
            <v>227919</v>
          </cell>
          <cell r="H3542" t="str">
            <v>Regulated</v>
          </cell>
        </row>
        <row r="3543">
          <cell r="D3543" t="str">
            <v>Dominion Resources, Inc.</v>
          </cell>
          <cell r="E3543" t="str">
            <v>Gas</v>
          </cell>
          <cell r="G3543">
            <v>69424</v>
          </cell>
          <cell r="H3543" t="str">
            <v>Regulated</v>
          </cell>
        </row>
        <row r="3544">
          <cell r="D3544" t="str">
            <v>NextEra Energy, Inc.</v>
          </cell>
          <cell r="E3544" t="str">
            <v>Wind</v>
          </cell>
          <cell r="G3544">
            <v>289551</v>
          </cell>
          <cell r="H3544" t="str">
            <v>Merchant Unregulated</v>
          </cell>
        </row>
        <row r="3545">
          <cell r="D3545" t="str">
            <v>Alaska Village Electric Cooperative, Inc.</v>
          </cell>
          <cell r="E3545" t="str">
            <v>Oil</v>
          </cell>
          <cell r="G3545" t="str">
            <v>NA</v>
          </cell>
          <cell r="H3545" t="str">
            <v>Merchant Unregulated</v>
          </cell>
        </row>
        <row r="3546">
          <cell r="D3546" t="str">
            <v>AltaGas Ltd.</v>
          </cell>
          <cell r="E3546" t="str">
            <v>Biomass</v>
          </cell>
          <cell r="G3546">
            <v>45825</v>
          </cell>
          <cell r="H3546" t="str">
            <v>Merchant Unregulated</v>
          </cell>
        </row>
        <row r="3547">
          <cell r="D3547" t="str">
            <v>Fortistar LLC</v>
          </cell>
          <cell r="E3547" t="str">
            <v>Biomass</v>
          </cell>
          <cell r="G3547">
            <v>32867</v>
          </cell>
          <cell r="H3547" t="str">
            <v>Merchant Unregulated</v>
          </cell>
        </row>
        <row r="3548">
          <cell r="D3548" t="str">
            <v>CMS Energy Corporation</v>
          </cell>
          <cell r="E3548" t="str">
            <v>Biomass</v>
          </cell>
          <cell r="G3548">
            <v>82173</v>
          </cell>
          <cell r="H3548" t="str">
            <v>Merchant Unregulated</v>
          </cell>
        </row>
        <row r="3549">
          <cell r="D3549" t="str">
            <v>Union Oil Co of California</v>
          </cell>
          <cell r="E3549" t="str">
            <v>Gas</v>
          </cell>
          <cell r="G3549" t="str">
            <v>NA</v>
          </cell>
          <cell r="H3549" t="str">
            <v>Merchant Unregulated</v>
          </cell>
        </row>
        <row r="3550">
          <cell r="D3550" t="str">
            <v>Veolia Environnement S.A.</v>
          </cell>
          <cell r="E3550" t="str">
            <v>Gas</v>
          </cell>
          <cell r="G3550" t="str">
            <v>NA</v>
          </cell>
          <cell r="H3550" t="str">
            <v>Merchant Unregulated</v>
          </cell>
        </row>
        <row r="3551">
          <cell r="D3551" t="str">
            <v>Invenergy LLC</v>
          </cell>
          <cell r="E3551" t="str">
            <v>Gas</v>
          </cell>
          <cell r="G3551">
            <v>156458</v>
          </cell>
          <cell r="H3551" t="str">
            <v>Merchant Unregulated</v>
          </cell>
        </row>
        <row r="3552">
          <cell r="D3552" t="str">
            <v>Glendale City of</v>
          </cell>
          <cell r="E3552" t="str">
            <v>Gas</v>
          </cell>
          <cell r="G3552">
            <v>136654</v>
          </cell>
          <cell r="H3552" t="str">
            <v>Regulated</v>
          </cell>
        </row>
        <row r="3553">
          <cell r="D3553" t="str">
            <v>Glendale City of</v>
          </cell>
          <cell r="E3553" t="str">
            <v>Gas</v>
          </cell>
          <cell r="G3553">
            <v>30745</v>
          </cell>
          <cell r="H3553" t="str">
            <v>Regulated</v>
          </cell>
        </row>
        <row r="3554">
          <cell r="D3554" t="str">
            <v>Glendale City of</v>
          </cell>
          <cell r="E3554" t="str">
            <v>Gas</v>
          </cell>
          <cell r="G3554">
            <v>10386</v>
          </cell>
          <cell r="H3554" t="str">
            <v>Regulated</v>
          </cell>
        </row>
        <row r="3555">
          <cell r="D3555" t="str">
            <v>KAMO Electric Cooperative Inc.</v>
          </cell>
          <cell r="E3555" t="str">
            <v>Coal</v>
          </cell>
          <cell r="G3555">
            <v>988707</v>
          </cell>
          <cell r="H3555" t="str">
            <v>Merchant Unregulated</v>
          </cell>
        </row>
        <row r="3556">
          <cell r="D3556" t="str">
            <v>Grand River Dam Authority</v>
          </cell>
          <cell r="E3556" t="str">
            <v>Coal</v>
          </cell>
          <cell r="G3556">
            <v>4066026</v>
          </cell>
          <cell r="H3556" t="str">
            <v>Merchant Unregulated</v>
          </cell>
        </row>
        <row r="3557">
          <cell r="D3557" t="str">
            <v>Ormat Industries Ltd.</v>
          </cell>
          <cell r="E3557" t="str">
            <v>Biomass</v>
          </cell>
          <cell r="G3557" t="str">
            <v>NA</v>
          </cell>
          <cell r="H3557" t="str">
            <v>Merchant Unregulated</v>
          </cell>
        </row>
        <row r="3558">
          <cell r="D3558" t="str">
            <v>Ormat Technologies, Inc.</v>
          </cell>
          <cell r="E3558" t="str">
            <v>Biomass</v>
          </cell>
          <cell r="G3558" t="str">
            <v>NA</v>
          </cell>
          <cell r="H3558" t="str">
            <v>Merchant Unregulated</v>
          </cell>
        </row>
        <row r="3559">
          <cell r="D3559" t="str">
            <v>Midwest Energy, Inc.</v>
          </cell>
          <cell r="E3559" t="str">
            <v>Gas</v>
          </cell>
          <cell r="G3559">
            <v>0</v>
          </cell>
          <cell r="H3559" t="str">
            <v>Regulated</v>
          </cell>
        </row>
        <row r="3560">
          <cell r="D3560" t="str">
            <v>Manitoba Hydro</v>
          </cell>
          <cell r="E3560" t="str">
            <v>Water</v>
          </cell>
          <cell r="G3560" t="str">
            <v>NA</v>
          </cell>
          <cell r="H3560" t="str">
            <v>Foreign</v>
          </cell>
        </row>
        <row r="3561">
          <cell r="D3561" t="str">
            <v>Duke Energy Corporation</v>
          </cell>
          <cell r="E3561" t="str">
            <v>Water</v>
          </cell>
          <cell r="G3561">
            <v>7948</v>
          </cell>
          <cell r="H3561" t="str">
            <v>Regulated</v>
          </cell>
        </row>
        <row r="3562">
          <cell r="D3562" t="str">
            <v>Tennessee Valley Authority</v>
          </cell>
          <cell r="E3562" t="str">
            <v>Water</v>
          </cell>
          <cell r="G3562" t="str">
            <v>NA</v>
          </cell>
          <cell r="H3562" t="str">
            <v>Merchant Unregulated</v>
          </cell>
        </row>
        <row r="3563">
          <cell r="D3563" t="str">
            <v>Lyndonville Village of</v>
          </cell>
          <cell r="E3563" t="str">
            <v>Water</v>
          </cell>
          <cell r="G3563" t="str">
            <v>NA</v>
          </cell>
          <cell r="H3563" t="str">
            <v>Regulated</v>
          </cell>
        </row>
        <row r="3564">
          <cell r="D3564" t="str">
            <v>Hudson Clean Energy Partners LP</v>
          </cell>
          <cell r="E3564" t="str">
            <v>Water</v>
          </cell>
          <cell r="G3564" t="str">
            <v>NA</v>
          </cell>
          <cell r="H3564" t="str">
            <v>Merchant Unregulated</v>
          </cell>
        </row>
        <row r="3565">
          <cell r="D3565" t="str">
            <v>Brookfield Renewable Energy Partners L.P.</v>
          </cell>
          <cell r="E3565" t="str">
            <v>Water</v>
          </cell>
          <cell r="G3565">
            <v>254595</v>
          </cell>
          <cell r="H3565" t="str">
            <v>Merchant Unregulated</v>
          </cell>
        </row>
        <row r="3566">
          <cell r="D3566" t="str">
            <v>Brookfield Asset Management Inc.</v>
          </cell>
          <cell r="E3566" t="str">
            <v>Water</v>
          </cell>
          <cell r="G3566">
            <v>473030</v>
          </cell>
          <cell r="H3566" t="str">
            <v>Merchant Unregulated</v>
          </cell>
        </row>
        <row r="3567">
          <cell r="D3567" t="str">
            <v>MSD Capital, L.P.</v>
          </cell>
          <cell r="E3567" t="str">
            <v>Wind</v>
          </cell>
          <cell r="G3567">
            <v>186951</v>
          </cell>
          <cell r="H3567" t="str">
            <v>Merchant Unregulated</v>
          </cell>
        </row>
        <row r="3568">
          <cell r="D3568" t="str">
            <v>JPMorgan Chase &amp; Co.</v>
          </cell>
          <cell r="E3568" t="str">
            <v>Wind</v>
          </cell>
          <cell r="G3568">
            <v>124636</v>
          </cell>
          <cell r="H3568" t="str">
            <v>Merchant Unregulated</v>
          </cell>
        </row>
        <row r="3569">
          <cell r="D3569" t="str">
            <v>Noble Power, LLC</v>
          </cell>
          <cell r="E3569" t="str">
            <v>Wind</v>
          </cell>
          <cell r="G3569">
            <v>61569</v>
          </cell>
          <cell r="H3569" t="str">
            <v>Merchant Unregulated</v>
          </cell>
        </row>
        <row r="3570">
          <cell r="D3570" t="str">
            <v>Berkshire Hathaway Inc.</v>
          </cell>
          <cell r="E3570" t="str">
            <v>Gas</v>
          </cell>
          <cell r="G3570">
            <v>486662</v>
          </cell>
          <cell r="H3570" t="str">
            <v>Regulated</v>
          </cell>
        </row>
        <row r="3571">
          <cell r="D3571" t="str">
            <v>MidAmerican Energy Holdings Company</v>
          </cell>
          <cell r="E3571" t="str">
            <v>Gas</v>
          </cell>
          <cell r="G3571">
            <v>55278</v>
          </cell>
          <cell r="H3571" t="str">
            <v>Regulated</v>
          </cell>
        </row>
        <row r="3572">
          <cell r="D3572" t="str">
            <v>Atlas Frm LLC</v>
          </cell>
          <cell r="E3572" t="str">
            <v>Biomass</v>
          </cell>
          <cell r="G3572">
            <v>267076</v>
          </cell>
          <cell r="H3572" t="str">
            <v>Merchant Unregulated</v>
          </cell>
        </row>
        <row r="3573">
          <cell r="D3573" t="str">
            <v>PPL Corporation</v>
          </cell>
          <cell r="E3573" t="str">
            <v>Biomass</v>
          </cell>
          <cell r="G3573" t="str">
            <v>NA</v>
          </cell>
          <cell r="H3573" t="str">
            <v>Merchant Unregulated</v>
          </cell>
        </row>
        <row r="3574">
          <cell r="D3574" t="str">
            <v>Total S.A.</v>
          </cell>
          <cell r="E3574" t="str">
            <v>Solar</v>
          </cell>
          <cell r="G3574" t="str">
            <v>NA</v>
          </cell>
          <cell r="H3574" t="str">
            <v>Merchant Unregulated</v>
          </cell>
        </row>
        <row r="3575">
          <cell r="D3575" t="str">
            <v>SunPower Corporation</v>
          </cell>
          <cell r="E3575" t="str">
            <v>Solar</v>
          </cell>
          <cell r="G3575" t="str">
            <v>NA</v>
          </cell>
          <cell r="H3575" t="str">
            <v>Merchant Unregulated</v>
          </cell>
        </row>
        <row r="3576">
          <cell r="D3576" t="str">
            <v>Exelon Corporation</v>
          </cell>
          <cell r="E3576" t="str">
            <v>Wind</v>
          </cell>
          <cell r="G3576" t="str">
            <v>NA</v>
          </cell>
          <cell r="H3576" t="str">
            <v>Merchant Unregulated</v>
          </cell>
        </row>
        <row r="3577">
          <cell r="D3577" t="str">
            <v>Individual Owner</v>
          </cell>
          <cell r="E3577" t="str">
            <v>Wind</v>
          </cell>
          <cell r="G3577" t="str">
            <v>NA</v>
          </cell>
          <cell r="H3577" t="str">
            <v>Merchant Unregulated</v>
          </cell>
        </row>
        <row r="3578">
          <cell r="D3578" t="str">
            <v>S-Energy</v>
          </cell>
          <cell r="E3578" t="str">
            <v>Solar</v>
          </cell>
          <cell r="G3578" t="str">
            <v>NA</v>
          </cell>
          <cell r="H3578" t="str">
            <v>Merchant Unregulated</v>
          </cell>
        </row>
        <row r="3579">
          <cell r="D3579" t="str">
            <v>Koch Industries, Inc.</v>
          </cell>
          <cell r="E3579" t="str">
            <v>Coal</v>
          </cell>
          <cell r="G3579">
            <v>540247</v>
          </cell>
          <cell r="H3579" t="str">
            <v>Merchant Unregulated</v>
          </cell>
        </row>
        <row r="3580">
          <cell r="D3580" t="str">
            <v>Electric Power Development Co. Ltd.</v>
          </cell>
          <cell r="E3580" t="str">
            <v>Gas</v>
          </cell>
          <cell r="G3580">
            <v>2008614</v>
          </cell>
          <cell r="H3580" t="str">
            <v>Merchant Unregulated</v>
          </cell>
        </row>
        <row r="3581">
          <cell r="D3581" t="str">
            <v>Manulife Financial Corporation</v>
          </cell>
          <cell r="E3581" t="str">
            <v>Gas</v>
          </cell>
          <cell r="G3581">
            <v>2008614</v>
          </cell>
          <cell r="H3581" t="str">
            <v>Merchant Unregulated</v>
          </cell>
        </row>
        <row r="3582">
          <cell r="D3582" t="str">
            <v>Green Island Power Authority</v>
          </cell>
          <cell r="E3582" t="str">
            <v>Water</v>
          </cell>
          <cell r="G3582" t="str">
            <v>NA</v>
          </cell>
          <cell r="H3582" t="str">
            <v>Merchant Unregulated</v>
          </cell>
        </row>
        <row r="3583">
          <cell r="D3583" t="str">
            <v>Waste Management, Inc.</v>
          </cell>
          <cell r="E3583" t="str">
            <v>Biomass</v>
          </cell>
          <cell r="G3583" t="str">
            <v>NA</v>
          </cell>
          <cell r="H3583" t="str">
            <v>Merchant Unregulated</v>
          </cell>
        </row>
        <row r="3584">
          <cell r="D3584" t="str">
            <v>INEOS Group Limited</v>
          </cell>
          <cell r="E3584" t="str">
            <v>Other Nonrenewable</v>
          </cell>
          <cell r="G3584" t="str">
            <v>NA</v>
          </cell>
          <cell r="H3584" t="str">
            <v>Merchant Unregulated</v>
          </cell>
        </row>
        <row r="3585">
          <cell r="D3585" t="str">
            <v>Sitka City of &amp; Borough of</v>
          </cell>
          <cell r="E3585" t="str">
            <v>Water</v>
          </cell>
          <cell r="G3585" t="str">
            <v>NA</v>
          </cell>
          <cell r="H3585" t="str">
            <v>Regulated</v>
          </cell>
        </row>
        <row r="3586">
          <cell r="D3586" t="str">
            <v>United States Government</v>
          </cell>
          <cell r="E3586" t="str">
            <v>Water</v>
          </cell>
          <cell r="G3586">
            <v>35914</v>
          </cell>
          <cell r="H3586" t="str">
            <v>Merchant Unregulated</v>
          </cell>
        </row>
        <row r="3587">
          <cell r="D3587" t="str">
            <v>Green Mountain Coffee Roasters Inc.</v>
          </cell>
          <cell r="E3587" t="str">
            <v>Solar</v>
          </cell>
          <cell r="G3587" t="str">
            <v>NA</v>
          </cell>
          <cell r="H3587" t="str">
            <v>Merchant Unregulated</v>
          </cell>
        </row>
        <row r="3588">
          <cell r="D3588" t="str">
            <v>Conservation Services Group</v>
          </cell>
          <cell r="E3588" t="str">
            <v>Solar</v>
          </cell>
          <cell r="G3588" t="str">
            <v>NA</v>
          </cell>
          <cell r="H3588" t="str">
            <v>Merchant Unregulated</v>
          </cell>
        </row>
        <row r="3589">
          <cell r="D3589" t="str">
            <v>GPU Solar</v>
          </cell>
          <cell r="E3589" t="str">
            <v>Solar</v>
          </cell>
          <cell r="G3589" t="str">
            <v>NA</v>
          </cell>
          <cell r="H3589" t="str">
            <v>Merchant Unregulated</v>
          </cell>
        </row>
        <row r="3590">
          <cell r="D3590" t="str">
            <v>NextEra Energy, Inc.</v>
          </cell>
          <cell r="E3590" t="str">
            <v>Wind</v>
          </cell>
          <cell r="G3590" t="str">
            <v>NA</v>
          </cell>
          <cell r="H3590" t="str">
            <v>Merchant Unregulated</v>
          </cell>
        </row>
        <row r="3591">
          <cell r="D3591" t="str">
            <v>United States Government</v>
          </cell>
          <cell r="E3591" t="str">
            <v>Water</v>
          </cell>
          <cell r="G3591" t="str">
            <v>NA</v>
          </cell>
          <cell r="H3591" t="str">
            <v>Merchant Unregulated</v>
          </cell>
        </row>
        <row r="3592">
          <cell r="D3592" t="str">
            <v>NextEra Energy, Inc.</v>
          </cell>
          <cell r="E3592" t="str">
            <v>Wind</v>
          </cell>
          <cell r="G3592" t="str">
            <v>NA</v>
          </cell>
          <cell r="H3592" t="str">
            <v>Merchant Unregulated</v>
          </cell>
        </row>
        <row r="3593">
          <cell r="D3593" t="str">
            <v>PPL Corporation</v>
          </cell>
          <cell r="E3593" t="str">
            <v>Coal</v>
          </cell>
          <cell r="G3593">
            <v>906273</v>
          </cell>
          <cell r="H3593" t="str">
            <v>Regulated</v>
          </cell>
        </row>
        <row r="3594">
          <cell r="D3594" t="str">
            <v>S-Energy</v>
          </cell>
          <cell r="E3594" t="str">
            <v>Solar</v>
          </cell>
          <cell r="G3594" t="str">
            <v>NA</v>
          </cell>
          <cell r="H3594" t="str">
            <v>Merchant Unregulated</v>
          </cell>
        </row>
        <row r="3595">
          <cell r="D3595" t="str">
            <v>United States Government</v>
          </cell>
          <cell r="E3595" t="str">
            <v>Water</v>
          </cell>
          <cell r="G3595" t="str">
            <v>NA</v>
          </cell>
          <cell r="H3595" t="str">
            <v>Merchant Unregulated</v>
          </cell>
        </row>
        <row r="3596">
          <cell r="D3596" t="str">
            <v>Green Valley Dairy</v>
          </cell>
          <cell r="E3596" t="str">
            <v>Biomass</v>
          </cell>
          <cell r="G3596" t="str">
            <v>NA</v>
          </cell>
          <cell r="H3596" t="str">
            <v>Merchant Unregulated</v>
          </cell>
        </row>
        <row r="3597">
          <cell r="D3597" t="str">
            <v>East Kentucky Power Cooperative Inc.</v>
          </cell>
          <cell r="E3597" t="str">
            <v>Biomass</v>
          </cell>
          <cell r="G3597" t="str">
            <v>NA</v>
          </cell>
          <cell r="H3597" t="str">
            <v>Merchant Unregulated</v>
          </cell>
        </row>
        <row r="3598">
          <cell r="D3598" t="str">
            <v>Douglas R. Muth</v>
          </cell>
          <cell r="E3598" t="str">
            <v>Wind</v>
          </cell>
          <cell r="G3598" t="str">
            <v>NA</v>
          </cell>
          <cell r="H3598" t="str">
            <v>Merchant Unregulated</v>
          </cell>
        </row>
        <row r="3599">
          <cell r="D3599" t="str">
            <v>Edison International</v>
          </cell>
          <cell r="E3599" t="str">
            <v>Wind</v>
          </cell>
          <cell r="G3599" t="str">
            <v>NA</v>
          </cell>
          <cell r="H3599" t="str">
            <v>Merchant Unregulated</v>
          </cell>
        </row>
        <row r="3600">
          <cell r="D3600" t="str">
            <v>Southern Company</v>
          </cell>
          <cell r="E3600" t="str">
            <v>Coal</v>
          </cell>
          <cell r="G3600">
            <v>1209457</v>
          </cell>
          <cell r="H3600" t="str">
            <v>Regulated</v>
          </cell>
        </row>
        <row r="3601">
          <cell r="D3601" t="str">
            <v>Southern Company</v>
          </cell>
          <cell r="E3601" t="str">
            <v>Coal</v>
          </cell>
          <cell r="G3601">
            <v>806305</v>
          </cell>
          <cell r="H3601" t="str">
            <v>Regulated</v>
          </cell>
        </row>
        <row r="3602">
          <cell r="D3602" t="str">
            <v>Southern Company</v>
          </cell>
          <cell r="E3602" t="str">
            <v>Gas</v>
          </cell>
          <cell r="G3602">
            <v>79339</v>
          </cell>
          <cell r="H3602" t="str">
            <v>Regulated</v>
          </cell>
        </row>
        <row r="3603">
          <cell r="D3603" t="str">
            <v>Waste Management, Inc.</v>
          </cell>
          <cell r="E3603" t="str">
            <v>Biomass</v>
          </cell>
          <cell r="G3603" t="str">
            <v>NA</v>
          </cell>
          <cell r="H3603" t="str">
            <v>Merchant Unregulated</v>
          </cell>
        </row>
        <row r="3604">
          <cell r="D3604" t="str">
            <v>Greenfield City of IA</v>
          </cell>
          <cell r="E3604" t="str">
            <v>Oil</v>
          </cell>
          <cell r="G3604" t="str">
            <v>NA</v>
          </cell>
          <cell r="H3604" t="str">
            <v>Regulated</v>
          </cell>
        </row>
        <row r="3605">
          <cell r="D3605" t="str">
            <v>SunEdison, Inc.</v>
          </cell>
          <cell r="E3605" t="str">
            <v>Solar</v>
          </cell>
          <cell r="G3605" t="str">
            <v>NA</v>
          </cell>
          <cell r="H3605" t="str">
            <v>Merchant Unregulated</v>
          </cell>
        </row>
        <row r="3606">
          <cell r="D3606" t="str">
            <v>JEA</v>
          </cell>
          <cell r="E3606" t="str">
            <v>Gas</v>
          </cell>
          <cell r="G3606">
            <v>128593</v>
          </cell>
          <cell r="H3606" t="str">
            <v>Regulated</v>
          </cell>
        </row>
        <row r="3607">
          <cell r="D3607" t="str">
            <v>Calpine Corporation</v>
          </cell>
          <cell r="E3607" t="str">
            <v>Gas</v>
          </cell>
          <cell r="G3607" t="str">
            <v>NA</v>
          </cell>
          <cell r="H3607" t="str">
            <v>Merchant Unregulated</v>
          </cell>
        </row>
        <row r="3608">
          <cell r="D3608" t="str">
            <v>Calpine Corporation</v>
          </cell>
          <cell r="E3608" t="str">
            <v>Gas</v>
          </cell>
          <cell r="G3608" t="str">
            <v>NA</v>
          </cell>
          <cell r="H3608" t="str">
            <v>Merchant Unregulated</v>
          </cell>
        </row>
        <row r="3609">
          <cell r="D3609" t="str">
            <v>Greenport Village of</v>
          </cell>
          <cell r="E3609" t="str">
            <v>Oil</v>
          </cell>
          <cell r="G3609" t="str">
            <v>NA</v>
          </cell>
          <cell r="H3609" t="str">
            <v>Regulated</v>
          </cell>
        </row>
        <row r="3610">
          <cell r="D3610" t="str">
            <v>NRG Energy, Inc.</v>
          </cell>
          <cell r="E3610" t="str">
            <v>Gas</v>
          </cell>
          <cell r="G3610">
            <v>89294</v>
          </cell>
          <cell r="H3610" t="str">
            <v>Merchant Unregulated</v>
          </cell>
        </row>
        <row r="3611">
          <cell r="D3611" t="str">
            <v>NRG Energy, Inc.</v>
          </cell>
          <cell r="E3611" t="str">
            <v>Gas</v>
          </cell>
          <cell r="G3611">
            <v>2761</v>
          </cell>
          <cell r="H3611" t="str">
            <v>Merchant Unregulated</v>
          </cell>
        </row>
        <row r="3612">
          <cell r="D3612" t="str">
            <v>Exelon Corporation</v>
          </cell>
          <cell r="E3612" t="str">
            <v>Wind</v>
          </cell>
          <cell r="G3612" t="str">
            <v>NA</v>
          </cell>
          <cell r="H3612" t="str">
            <v>Merchant Unregulated</v>
          </cell>
        </row>
        <row r="3613">
          <cell r="D3613" t="str">
            <v>Hamilton City of (OH)</v>
          </cell>
          <cell r="E3613" t="str">
            <v>Water</v>
          </cell>
          <cell r="G3613">
            <v>261327</v>
          </cell>
          <cell r="H3613" t="str">
            <v>Regulated</v>
          </cell>
        </row>
        <row r="3614">
          <cell r="D3614" t="str">
            <v>Buckeye Power, Inc.</v>
          </cell>
          <cell r="E3614" t="str">
            <v>Gas</v>
          </cell>
          <cell r="G3614">
            <v>63909</v>
          </cell>
          <cell r="H3614" t="str">
            <v>Regulated</v>
          </cell>
        </row>
        <row r="3615">
          <cell r="D3615" t="str">
            <v>Kruger, Inc.</v>
          </cell>
          <cell r="E3615" t="str">
            <v>Water</v>
          </cell>
          <cell r="G3615" t="str">
            <v>NA</v>
          </cell>
          <cell r="H3615" t="str">
            <v>Merchant Unregulated</v>
          </cell>
        </row>
        <row r="3616">
          <cell r="D3616" t="str">
            <v>Great Plains Energy Inc.</v>
          </cell>
          <cell r="E3616" t="str">
            <v>Gas</v>
          </cell>
          <cell r="G3616">
            <v>10098</v>
          </cell>
          <cell r="H3616" t="str">
            <v>Regulated</v>
          </cell>
        </row>
        <row r="3617">
          <cell r="D3617" t="str">
            <v>DTE Energy Company</v>
          </cell>
          <cell r="E3617" t="str">
            <v>Gas</v>
          </cell>
          <cell r="G3617">
            <v>81462</v>
          </cell>
          <cell r="H3617" t="str">
            <v>Regulated</v>
          </cell>
        </row>
        <row r="3618">
          <cell r="D3618" t="str">
            <v>DTE Energy Company</v>
          </cell>
          <cell r="E3618" t="str">
            <v>Gas</v>
          </cell>
          <cell r="G3618">
            <v>629884</v>
          </cell>
          <cell r="H3618" t="str">
            <v>Regulated</v>
          </cell>
        </row>
        <row r="3619">
          <cell r="D3619" t="str">
            <v>United States Government</v>
          </cell>
          <cell r="E3619" t="str">
            <v>Water</v>
          </cell>
          <cell r="G3619">
            <v>158840</v>
          </cell>
          <cell r="H3619" t="str">
            <v>Merchant Unregulated</v>
          </cell>
        </row>
        <row r="3620">
          <cell r="D3620" t="str">
            <v>Metropolitan Water District of Southern California</v>
          </cell>
          <cell r="E3620" t="str">
            <v>Water</v>
          </cell>
          <cell r="G3620" t="str">
            <v>NA</v>
          </cell>
          <cell r="H3620" t="str">
            <v>Merchant Unregulated</v>
          </cell>
        </row>
        <row r="3621">
          <cell r="D3621" t="str">
            <v>Hudson Clean Energy Partners LP</v>
          </cell>
          <cell r="E3621" t="str">
            <v>Water</v>
          </cell>
          <cell r="G3621" t="str">
            <v>NA</v>
          </cell>
          <cell r="H3621" t="str">
            <v>Merchant Unregulated</v>
          </cell>
        </row>
        <row r="3622">
          <cell r="D3622" t="str">
            <v>New York Power Authority</v>
          </cell>
          <cell r="E3622" t="str">
            <v>Water</v>
          </cell>
          <cell r="G3622" t="str">
            <v>NA</v>
          </cell>
          <cell r="H3622" t="str">
            <v>Merchant Unregulated</v>
          </cell>
        </row>
        <row r="3623">
          <cell r="D3623" t="str">
            <v>NRG Energy, Inc.</v>
          </cell>
          <cell r="E3623" t="str">
            <v>Gas</v>
          </cell>
          <cell r="G3623" t="str">
            <v>NA</v>
          </cell>
          <cell r="H3623" t="str">
            <v>Merchant Unregulated</v>
          </cell>
        </row>
        <row r="3624">
          <cell r="D3624" t="str">
            <v>SunEdison, Inc.</v>
          </cell>
          <cell r="E3624" t="str">
            <v>Solar</v>
          </cell>
          <cell r="G3624" t="str">
            <v>NA</v>
          </cell>
          <cell r="H3624" t="str">
            <v>Merchant Unregulated</v>
          </cell>
        </row>
        <row r="3625">
          <cell r="D3625" t="str">
            <v>LightBeam Energy Inc</v>
          </cell>
          <cell r="E3625" t="str">
            <v>Solar</v>
          </cell>
          <cell r="G3625" t="str">
            <v>NA</v>
          </cell>
          <cell r="H3625" t="str">
            <v>Regulated</v>
          </cell>
        </row>
        <row r="3626">
          <cell r="D3626" t="str">
            <v>Highstar Capital LP</v>
          </cell>
          <cell r="E3626" t="str">
            <v>Gas</v>
          </cell>
          <cell r="G3626">
            <v>1584075</v>
          </cell>
          <cell r="H3626" t="str">
            <v>Merchant Unregulated</v>
          </cell>
        </row>
        <row r="3627">
          <cell r="D3627" t="str">
            <v>Washington State University</v>
          </cell>
          <cell r="E3627" t="str">
            <v>Gas</v>
          </cell>
          <cell r="G3627" t="str">
            <v>NA</v>
          </cell>
          <cell r="H3627" t="str">
            <v>Merchant Unregulated</v>
          </cell>
        </row>
        <row r="3628">
          <cell r="D3628" t="str">
            <v>Alliant Energy Corporation</v>
          </cell>
          <cell r="E3628" t="str">
            <v>Gas</v>
          </cell>
          <cell r="G3628">
            <v>1662</v>
          </cell>
          <cell r="H3628" t="str">
            <v>Regulated</v>
          </cell>
        </row>
        <row r="3629">
          <cell r="D3629" t="str">
            <v>Silicon Valley Power</v>
          </cell>
          <cell r="E3629" t="str">
            <v>Water</v>
          </cell>
          <cell r="G3629" t="str">
            <v>NA</v>
          </cell>
          <cell r="H3629" t="str">
            <v>Regulated</v>
          </cell>
        </row>
        <row r="3630">
          <cell r="D3630" t="str">
            <v>Denver City &amp; County of</v>
          </cell>
          <cell r="E3630" t="str">
            <v>Water</v>
          </cell>
          <cell r="G3630" t="str">
            <v>NA</v>
          </cell>
          <cell r="H3630" t="str">
            <v>Merchant Unregulated</v>
          </cell>
        </row>
        <row r="3631">
          <cell r="D3631" t="str">
            <v>Grossmont Hospital</v>
          </cell>
          <cell r="E3631" t="str">
            <v>Gas</v>
          </cell>
          <cell r="G3631" t="str">
            <v>NA</v>
          </cell>
          <cell r="H3631" t="str">
            <v>Merchant Unregulated</v>
          </cell>
        </row>
        <row r="3632">
          <cell r="D3632" t="str">
            <v>Basin Electric Power Cooperative</v>
          </cell>
          <cell r="E3632" t="str">
            <v>Gas</v>
          </cell>
          <cell r="G3632" t="str">
            <v>NA</v>
          </cell>
          <cell r="H3632" t="str">
            <v>Merchant Unregulated</v>
          </cell>
        </row>
        <row r="3633">
          <cell r="D3633" t="str">
            <v>Iberdrola, S.A.</v>
          </cell>
          <cell r="E3633" t="str">
            <v>Wind</v>
          </cell>
          <cell r="G3633">
            <v>6308</v>
          </cell>
          <cell r="H3633" t="str">
            <v>Merchant Unregulated</v>
          </cell>
        </row>
        <row r="3634">
          <cell r="D3634" t="str">
            <v>Consolidated Edison, Inc.</v>
          </cell>
          <cell r="E3634" t="str">
            <v>Solar</v>
          </cell>
          <cell r="G3634" t="str">
            <v>NA</v>
          </cell>
          <cell r="H3634" t="str">
            <v>Regulated</v>
          </cell>
        </row>
        <row r="3635">
          <cell r="D3635" t="str">
            <v>Enel S.p.A.</v>
          </cell>
          <cell r="E3635" t="str">
            <v>Water</v>
          </cell>
          <cell r="G3635" t="str">
            <v>NA</v>
          </cell>
          <cell r="H3635" t="str">
            <v>Merchant Unregulated</v>
          </cell>
        </row>
        <row r="3636">
          <cell r="D3636" t="str">
            <v>Exelon Corporation</v>
          </cell>
          <cell r="E3636" t="str">
            <v>Solar</v>
          </cell>
          <cell r="G3636" t="str">
            <v>NA</v>
          </cell>
          <cell r="H3636" t="str">
            <v>Merchant Unregulated</v>
          </cell>
        </row>
        <row r="3637">
          <cell r="D3637" t="str">
            <v>Grundy Center Municipal Light &amp; Power Department</v>
          </cell>
          <cell r="E3637" t="str">
            <v>Oil</v>
          </cell>
          <cell r="G3637" t="str">
            <v>NA</v>
          </cell>
          <cell r="H3637" t="str">
            <v>Regulated</v>
          </cell>
        </row>
        <row r="3638">
          <cell r="D3638" t="str">
            <v>Green States Energy, Inc.</v>
          </cell>
          <cell r="E3638" t="str">
            <v>Solar</v>
          </cell>
          <cell r="G3638" t="str">
            <v>NA</v>
          </cell>
          <cell r="H3638" t="str">
            <v>Merchant Unregulated</v>
          </cell>
        </row>
        <row r="3639">
          <cell r="D3639" t="str">
            <v>Green States Energy, Inc.</v>
          </cell>
          <cell r="E3639" t="str">
            <v>Solar</v>
          </cell>
          <cell r="G3639" t="str">
            <v>NA</v>
          </cell>
          <cell r="H3639" t="str">
            <v>Merchant Unregulated</v>
          </cell>
        </row>
        <row r="3640">
          <cell r="D3640" t="str">
            <v>FPC Services, Incorporated</v>
          </cell>
          <cell r="E3640" t="str">
            <v>Wind</v>
          </cell>
          <cell r="G3640" t="str">
            <v>NA</v>
          </cell>
          <cell r="H3640" t="str">
            <v>Merchant Unregulated</v>
          </cell>
        </row>
        <row r="3641">
          <cell r="D3641" t="str">
            <v>FPC Services, Incorporated</v>
          </cell>
          <cell r="E3641" t="str">
            <v>Wind</v>
          </cell>
          <cell r="G3641" t="str">
            <v>NA</v>
          </cell>
          <cell r="H3641" t="str">
            <v>Merchant Unregulated</v>
          </cell>
        </row>
        <row r="3642">
          <cell r="D3642" t="str">
            <v>Infigen Energy Limited</v>
          </cell>
          <cell r="E3642" t="str">
            <v>Wind</v>
          </cell>
          <cell r="G3642" t="str">
            <v>NA</v>
          </cell>
          <cell r="H3642" t="str">
            <v>Merchant Unregulated</v>
          </cell>
        </row>
        <row r="3643">
          <cell r="D3643" t="str">
            <v>Wayzata Investment Partners LLC</v>
          </cell>
          <cell r="E3643" t="str">
            <v>Gas</v>
          </cell>
          <cell r="G3643">
            <v>2290063</v>
          </cell>
          <cell r="H3643" t="str">
            <v>Merchant Unregulated</v>
          </cell>
        </row>
        <row r="3644">
          <cell r="D3644" t="str">
            <v>Guadalupe Blanco River Authority</v>
          </cell>
          <cell r="E3644" t="str">
            <v>Water</v>
          </cell>
          <cell r="G3644" t="str">
            <v>NA</v>
          </cell>
          <cell r="H3644" t="str">
            <v>Merchant Unregulated</v>
          </cell>
        </row>
        <row r="3645">
          <cell r="D3645" t="str">
            <v>Guadalupe Blanco River Authority</v>
          </cell>
          <cell r="E3645" t="str">
            <v>Water</v>
          </cell>
          <cell r="G3645" t="str">
            <v>NA</v>
          </cell>
          <cell r="H3645" t="str">
            <v>Merchant Unregulated</v>
          </cell>
        </row>
        <row r="3646">
          <cell r="D3646" t="str">
            <v>Fortistar LLC</v>
          </cell>
          <cell r="E3646" t="str">
            <v>Biomass</v>
          </cell>
          <cell r="G3646" t="str">
            <v>NA</v>
          </cell>
          <cell r="H3646" t="str">
            <v>Merchant Unregulated</v>
          </cell>
        </row>
        <row r="3647">
          <cell r="D3647" t="str">
            <v>United States Government</v>
          </cell>
          <cell r="E3647" t="str">
            <v>Water</v>
          </cell>
          <cell r="G3647">
            <v>18207</v>
          </cell>
          <cell r="H3647" t="str">
            <v>Merchant Unregulated</v>
          </cell>
        </row>
        <row r="3648">
          <cell r="D3648" t="str">
            <v>Brookfield Renewable Energy Partners L.P.</v>
          </cell>
          <cell r="E3648" t="str">
            <v>Water</v>
          </cell>
          <cell r="G3648" t="str">
            <v>NA</v>
          </cell>
          <cell r="H3648" t="str">
            <v>Merchant Unregulated</v>
          </cell>
        </row>
        <row r="3649">
          <cell r="D3649" t="str">
            <v>Brookfield Asset Management Inc.</v>
          </cell>
          <cell r="E3649" t="str">
            <v>Water</v>
          </cell>
          <cell r="G3649" t="str">
            <v>NA</v>
          </cell>
          <cell r="H3649" t="str">
            <v>Merchant Unregulated</v>
          </cell>
        </row>
        <row r="3650">
          <cell r="D3650" t="str">
            <v>Gundersen Lutheran Health System, Inc.</v>
          </cell>
          <cell r="E3650" t="str">
            <v>Wind</v>
          </cell>
          <cell r="G3650" t="str">
            <v>NA</v>
          </cell>
          <cell r="H3650" t="str">
            <v>Merchant Unregulated</v>
          </cell>
        </row>
        <row r="3651">
          <cell r="D3651" t="str">
            <v>Berkshire Hathaway Inc.</v>
          </cell>
          <cell r="E3651" t="str">
            <v>Water</v>
          </cell>
          <cell r="G3651">
            <v>1337</v>
          </cell>
          <cell r="H3651" t="str">
            <v>Regulated</v>
          </cell>
        </row>
        <row r="3652">
          <cell r="D3652" t="str">
            <v>MidAmerican Energy Holdings Company</v>
          </cell>
          <cell r="E3652" t="str">
            <v>Water</v>
          </cell>
          <cell r="G3652">
            <v>152</v>
          </cell>
          <cell r="H3652" t="str">
            <v>Regulated</v>
          </cell>
        </row>
        <row r="3653">
          <cell r="D3653" t="str">
            <v>St George City of</v>
          </cell>
          <cell r="E3653" t="str">
            <v>Water</v>
          </cell>
          <cell r="G3653" t="str">
            <v>NA</v>
          </cell>
          <cell r="H3653" t="str">
            <v>Regulated</v>
          </cell>
        </row>
        <row r="3654">
          <cell r="D3654" t="str">
            <v>Delta Montrose Electric Assn</v>
          </cell>
          <cell r="E3654" t="str">
            <v>Water</v>
          </cell>
          <cell r="G3654" t="str">
            <v>NA</v>
          </cell>
          <cell r="H3654" t="str">
            <v>Merchant Unregulated</v>
          </cell>
        </row>
        <row r="3655">
          <cell r="D3655" t="str">
            <v>Uncompahgre Valley Water Users Association</v>
          </cell>
          <cell r="E3655" t="str">
            <v>Water</v>
          </cell>
          <cell r="G3655" t="str">
            <v>NA</v>
          </cell>
          <cell r="H3655" t="str">
            <v>Merchant Unregulated</v>
          </cell>
        </row>
        <row r="3656">
          <cell r="D3656" t="str">
            <v>Tennessee Valley Authority</v>
          </cell>
          <cell r="E3656" t="str">
            <v>Water</v>
          </cell>
          <cell r="G3656">
            <v>666461</v>
          </cell>
          <cell r="H3656" t="str">
            <v>Merchant Unregulated</v>
          </cell>
        </row>
        <row r="3657">
          <cell r="D3657" t="str">
            <v>Gwitchyaa Zhee Utility Co</v>
          </cell>
          <cell r="E3657" t="str">
            <v>Oil</v>
          </cell>
          <cell r="G3657" t="str">
            <v>NA</v>
          </cell>
          <cell r="H3657" t="str">
            <v>Merchant Unregulated</v>
          </cell>
        </row>
        <row r="3658">
          <cell r="D3658" t="str">
            <v>Southern Company</v>
          </cell>
          <cell r="E3658" t="str">
            <v>Water</v>
          </cell>
          <cell r="G3658">
            <v>128404</v>
          </cell>
          <cell r="H3658" t="str">
            <v>Regulated</v>
          </cell>
        </row>
        <row r="3659">
          <cell r="D3659" t="str">
            <v>Vernon City of</v>
          </cell>
          <cell r="E3659" t="str">
            <v>Gas</v>
          </cell>
          <cell r="G3659" t="str">
            <v>NA</v>
          </cell>
          <cell r="H3659" t="str">
            <v>Regulated</v>
          </cell>
        </row>
        <row r="3660">
          <cell r="D3660" t="str">
            <v>Capital Dynamics Holding AG</v>
          </cell>
          <cell r="E3660" t="str">
            <v>Solar</v>
          </cell>
          <cell r="G3660" t="str">
            <v>NA</v>
          </cell>
          <cell r="H3660" t="str">
            <v>Merchant Unregulated</v>
          </cell>
        </row>
        <row r="3661">
          <cell r="D3661" t="str">
            <v>UNS Energy Corporation</v>
          </cell>
          <cell r="E3661" t="str">
            <v>Gas</v>
          </cell>
          <cell r="G3661">
            <v>7885</v>
          </cell>
          <cell r="H3661" t="str">
            <v>Regulated</v>
          </cell>
        </row>
        <row r="3662">
          <cell r="D3662" t="str">
            <v>UNS Energy Corporation</v>
          </cell>
          <cell r="E3662" t="str">
            <v>Gas</v>
          </cell>
          <cell r="G3662">
            <v>795361</v>
          </cell>
          <cell r="H3662" t="str">
            <v>Regulated</v>
          </cell>
        </row>
        <row r="3663">
          <cell r="D3663" t="str">
            <v>Duke Energy Corporation</v>
          </cell>
          <cell r="E3663" t="str">
            <v>Nuclear</v>
          </cell>
          <cell r="G3663">
            <v>3366411</v>
          </cell>
          <cell r="H3663" t="str">
            <v>Regulated</v>
          </cell>
        </row>
        <row r="3664">
          <cell r="D3664" t="str">
            <v>Duke Energy Corporation</v>
          </cell>
          <cell r="E3664" t="str">
            <v>Gas</v>
          </cell>
          <cell r="G3664">
            <v>133358</v>
          </cell>
          <cell r="H3664" t="str">
            <v>Regulated</v>
          </cell>
        </row>
        <row r="3665">
          <cell r="D3665" t="str">
            <v>TECO Energy, Inc.</v>
          </cell>
          <cell r="E3665" t="str">
            <v>Gas</v>
          </cell>
          <cell r="G3665">
            <v>7119529</v>
          </cell>
          <cell r="H3665" t="str">
            <v>Regulated</v>
          </cell>
        </row>
        <row r="3666">
          <cell r="D3666" t="str">
            <v>TECO Energy, Inc.</v>
          </cell>
          <cell r="E3666" t="str">
            <v>Gas</v>
          </cell>
          <cell r="G3666">
            <v>0</v>
          </cell>
          <cell r="H3666" t="str">
            <v>Regulated</v>
          </cell>
        </row>
        <row r="3667">
          <cell r="D3667" t="str">
            <v>East Kentucky Power Cooperative Inc.</v>
          </cell>
          <cell r="E3667" t="str">
            <v>Coal</v>
          </cell>
          <cell r="G3667">
            <v>8106045</v>
          </cell>
          <cell r="H3667" t="str">
            <v>Merchant Unregulated</v>
          </cell>
        </row>
        <row r="3668">
          <cell r="D3668" t="str">
            <v>PUD No 1 of Klickitat County</v>
          </cell>
          <cell r="E3668" t="str">
            <v>Biomass</v>
          </cell>
          <cell r="G3668" t="str">
            <v>NA</v>
          </cell>
          <cell r="H3668" t="str">
            <v>Regulated</v>
          </cell>
        </row>
        <row r="3669">
          <cell r="D3669" t="str">
            <v>PUD No 1 of Klickitat County</v>
          </cell>
          <cell r="E3669" t="str">
            <v>Biomass</v>
          </cell>
          <cell r="G3669" t="str">
            <v>NA</v>
          </cell>
          <cell r="H3669" t="str">
            <v>Regulated</v>
          </cell>
        </row>
        <row r="3670">
          <cell r="D3670" t="str">
            <v>PG&amp;E Corporation</v>
          </cell>
          <cell r="E3670" t="str">
            <v>Water</v>
          </cell>
          <cell r="G3670">
            <v>288548</v>
          </cell>
          <cell r="H3670" t="str">
            <v>Regulated</v>
          </cell>
        </row>
        <row r="3671">
          <cell r="D3671" t="str">
            <v>General Electric Company</v>
          </cell>
          <cell r="E3671" t="str">
            <v>Wind</v>
          </cell>
          <cell r="G3671">
            <v>217894</v>
          </cell>
          <cell r="H3671" t="str">
            <v>Merchant Unregulated</v>
          </cell>
        </row>
        <row r="3672">
          <cell r="D3672" t="str">
            <v>Renewable Energy Systems Americas Incorporated</v>
          </cell>
          <cell r="E3672" t="str">
            <v>Wind</v>
          </cell>
          <cell r="G3672">
            <v>217894</v>
          </cell>
          <cell r="H3672" t="str">
            <v>Merchant Unregulated</v>
          </cell>
        </row>
        <row r="3673">
          <cell r="D3673" t="str">
            <v>Public Service Enterprise Group Incorporated</v>
          </cell>
          <cell r="E3673" t="str">
            <v>Solar</v>
          </cell>
          <cell r="G3673" t="str">
            <v>NA</v>
          </cell>
          <cell r="H3673" t="str">
            <v>Regulated</v>
          </cell>
        </row>
        <row r="3674">
          <cell r="D3674" t="str">
            <v>Holyoke City of MA</v>
          </cell>
          <cell r="E3674" t="str">
            <v>Water</v>
          </cell>
          <cell r="G3674" t="str">
            <v>NA</v>
          </cell>
          <cell r="H3674" t="str">
            <v>Regulated</v>
          </cell>
        </row>
        <row r="3675">
          <cell r="D3675" t="str">
            <v>Emera Incorporated</v>
          </cell>
          <cell r="E3675" t="str">
            <v>Water</v>
          </cell>
          <cell r="G3675" t="str">
            <v>NA</v>
          </cell>
          <cell r="H3675" t="str">
            <v>Merchant Unregulated</v>
          </cell>
        </row>
        <row r="3676">
          <cell r="D3676" t="str">
            <v>Algonquin Power &amp; Utilities Corp.</v>
          </cell>
          <cell r="E3676" t="str">
            <v>Water</v>
          </cell>
          <cell r="G3676" t="str">
            <v>NA</v>
          </cell>
          <cell r="H3676" t="str">
            <v>Merchant Unregulated</v>
          </cell>
        </row>
        <row r="3677">
          <cell r="D3677" t="str">
            <v>Navitas Energy, Inc.</v>
          </cell>
          <cell r="E3677" t="str">
            <v>Wind</v>
          </cell>
          <cell r="G3677" t="str">
            <v>NA</v>
          </cell>
          <cell r="H3677" t="str">
            <v>Merchant Unregulated</v>
          </cell>
        </row>
        <row r="3678">
          <cell r="D3678" t="str">
            <v>Gamesa Corporacion Tecnologica S.A.</v>
          </cell>
          <cell r="E3678" t="str">
            <v>Wind</v>
          </cell>
          <cell r="G3678" t="str">
            <v>NA</v>
          </cell>
          <cell r="H3678" t="str">
            <v>Merchant Unregulated</v>
          </cell>
        </row>
        <row r="3679">
          <cell r="D3679" t="str">
            <v>Enel S.p.A.</v>
          </cell>
          <cell r="E3679" t="str">
            <v>Wind</v>
          </cell>
          <cell r="G3679" t="str">
            <v>NA</v>
          </cell>
          <cell r="H3679" t="str">
            <v>Merchant Unregulated</v>
          </cell>
        </row>
        <row r="3680">
          <cell r="D3680" t="str">
            <v>PPL Corporation</v>
          </cell>
          <cell r="E3680" t="str">
            <v>Gas</v>
          </cell>
          <cell r="G3680">
            <v>1302</v>
          </cell>
          <cell r="H3680" t="str">
            <v>Regulated</v>
          </cell>
        </row>
        <row r="3681">
          <cell r="D3681" t="str">
            <v>SunEdison, Inc.</v>
          </cell>
          <cell r="E3681" t="str">
            <v>Solar</v>
          </cell>
          <cell r="G3681" t="str">
            <v>NA</v>
          </cell>
          <cell r="H3681" t="str">
            <v>Merchant Unregulated</v>
          </cell>
        </row>
        <row r="3682">
          <cell r="D3682" t="str">
            <v>SCANA Corporation</v>
          </cell>
          <cell r="E3682" t="str">
            <v>Gas</v>
          </cell>
          <cell r="G3682">
            <v>65232</v>
          </cell>
          <cell r="H3682" t="str">
            <v>Regulated</v>
          </cell>
        </row>
        <row r="3683">
          <cell r="D3683" t="str">
            <v>Enel S.p.A.</v>
          </cell>
          <cell r="E3683" t="str">
            <v>Water</v>
          </cell>
          <cell r="G3683" t="str">
            <v>NA</v>
          </cell>
          <cell r="H3683" t="str">
            <v>Merchant Unregulated</v>
          </cell>
        </row>
        <row r="3684">
          <cell r="D3684" t="str">
            <v>Enel S.p.A.</v>
          </cell>
          <cell r="E3684" t="str">
            <v>Water</v>
          </cell>
          <cell r="G3684" t="str">
            <v>NA</v>
          </cell>
          <cell r="H3684" t="str">
            <v>Merchant Unregulated</v>
          </cell>
        </row>
        <row r="3685">
          <cell r="D3685" t="str">
            <v>Enel S.p.A.</v>
          </cell>
          <cell r="E3685" t="str">
            <v>Water</v>
          </cell>
          <cell r="G3685" t="str">
            <v>NA</v>
          </cell>
          <cell r="H3685" t="str">
            <v>Merchant Unregulated</v>
          </cell>
        </row>
        <row r="3686">
          <cell r="D3686" t="str">
            <v>Alaska Power &amp; Telephone Co.</v>
          </cell>
          <cell r="E3686" t="str">
            <v>Oil</v>
          </cell>
          <cell r="G3686" t="str">
            <v>NA</v>
          </cell>
          <cell r="H3686" t="str">
            <v>Merchant Unregulated</v>
          </cell>
        </row>
        <row r="3687">
          <cell r="D3687" t="str">
            <v>Alaska Energy &amp; Resources Company</v>
          </cell>
          <cell r="E3687" t="str">
            <v>Oil</v>
          </cell>
          <cell r="G3687" t="str">
            <v>NA</v>
          </cell>
          <cell r="H3687" t="str">
            <v>Merchant Unregulated</v>
          </cell>
        </row>
        <row r="3688">
          <cell r="D3688" t="str">
            <v>Los Angeles Department of Water and Power</v>
          </cell>
          <cell r="E3688" t="str">
            <v>Water</v>
          </cell>
          <cell r="G3688" t="str">
            <v>NA</v>
          </cell>
          <cell r="H3688" t="str">
            <v>Regulated</v>
          </cell>
        </row>
        <row r="3689">
          <cell r="D3689" t="str">
            <v>University of Texas at Austin</v>
          </cell>
          <cell r="E3689" t="str">
            <v>Gas</v>
          </cell>
          <cell r="G3689">
            <v>338402</v>
          </cell>
          <cell r="H3689" t="str">
            <v>Merchant Unregulated</v>
          </cell>
        </row>
        <row r="3690">
          <cell r="D3690" t="str">
            <v>Kruger, Inc.</v>
          </cell>
          <cell r="E3690" t="str">
            <v>Water</v>
          </cell>
          <cell r="G3690" t="str">
            <v>NA</v>
          </cell>
          <cell r="H3690" t="str">
            <v>Merchant Unregulated</v>
          </cell>
        </row>
        <row r="3691">
          <cell r="D3691" t="str">
            <v>Nebraska Public Power District</v>
          </cell>
          <cell r="E3691" t="str">
            <v>Oil</v>
          </cell>
          <cell r="G3691" t="str">
            <v>NA</v>
          </cell>
          <cell r="H3691" t="str">
            <v>Regulated</v>
          </cell>
        </row>
        <row r="3692">
          <cell r="D3692" t="str">
            <v>EDF Group</v>
          </cell>
          <cell r="E3692" t="str">
            <v>Solar</v>
          </cell>
          <cell r="G3692" t="str">
            <v>NA</v>
          </cell>
          <cell r="H3692" t="str">
            <v>Merchant Unregulated</v>
          </cell>
        </row>
        <row r="3693">
          <cell r="D3693" t="str">
            <v>EDF Group</v>
          </cell>
          <cell r="E3693" t="str">
            <v>Solar</v>
          </cell>
          <cell r="G3693" t="str">
            <v>NA</v>
          </cell>
          <cell r="H3693" t="str">
            <v>Merchant Unregulated</v>
          </cell>
        </row>
        <row r="3694">
          <cell r="D3694" t="str">
            <v>PG&amp;E Corporation</v>
          </cell>
          <cell r="E3694" t="str">
            <v>Water</v>
          </cell>
          <cell r="G3694">
            <v>38620</v>
          </cell>
          <cell r="H3694" t="str">
            <v>Regulated</v>
          </cell>
        </row>
        <row r="3695">
          <cell r="D3695" t="str">
            <v>Halstad City of</v>
          </cell>
          <cell r="E3695" t="str">
            <v>Oil</v>
          </cell>
          <cell r="G3695" t="str">
            <v>NA</v>
          </cell>
          <cell r="H3695" t="str">
            <v>Regulated</v>
          </cell>
        </row>
        <row r="3696">
          <cell r="D3696" t="str">
            <v>ArcLight Capital Partners LLC</v>
          </cell>
          <cell r="E3696" t="str">
            <v>Oil</v>
          </cell>
          <cell r="G3696" t="str">
            <v>NA</v>
          </cell>
          <cell r="H3696" t="str">
            <v>Merchant Unregulated</v>
          </cell>
        </row>
        <row r="3697">
          <cell r="D3697" t="str">
            <v>Hawaiian Coml &amp; Sugar Co Ltd</v>
          </cell>
          <cell r="E3697" t="str">
            <v>Water</v>
          </cell>
          <cell r="G3697" t="str">
            <v>NA</v>
          </cell>
          <cell r="H3697" t="str">
            <v>Merchant Unregulated</v>
          </cell>
        </row>
        <row r="3698">
          <cell r="D3698" t="str">
            <v>NRG Energy, Inc.</v>
          </cell>
          <cell r="E3698" t="str">
            <v>Oil</v>
          </cell>
          <cell r="G3698" t="str">
            <v>NA</v>
          </cell>
          <cell r="H3698" t="str">
            <v>Merchant Unregulated</v>
          </cell>
        </row>
        <row r="3699">
          <cell r="D3699" t="str">
            <v>PG&amp;E Corporation</v>
          </cell>
          <cell r="E3699" t="str">
            <v>Water</v>
          </cell>
          <cell r="G3699">
            <v>11009</v>
          </cell>
          <cell r="H3699" t="str">
            <v>Regulated</v>
          </cell>
        </row>
        <row r="3700">
          <cell r="D3700" t="str">
            <v>American Municipal Power, Inc.</v>
          </cell>
          <cell r="E3700" t="str">
            <v>Gas</v>
          </cell>
          <cell r="G3700" t="str">
            <v>NA</v>
          </cell>
          <cell r="H3700" t="str">
            <v>Merchant Unregulated</v>
          </cell>
        </row>
        <row r="3701">
          <cell r="D3701" t="str">
            <v>Hartz Mountain Industries, Inc.</v>
          </cell>
          <cell r="E3701" t="str">
            <v>Solar</v>
          </cell>
          <cell r="G3701" t="str">
            <v>NA</v>
          </cell>
          <cell r="H3701" t="str">
            <v>Merchant Unregulated</v>
          </cell>
        </row>
        <row r="3702">
          <cell r="D3702" t="str">
            <v>Hamilton City of (OH)</v>
          </cell>
          <cell r="E3702" t="str">
            <v>Coal</v>
          </cell>
          <cell r="G3702" t="str">
            <v>NA</v>
          </cell>
          <cell r="H3702" t="str">
            <v>Regulated</v>
          </cell>
        </row>
        <row r="3703">
          <cell r="D3703" t="str">
            <v>Hamilton City of (OH)</v>
          </cell>
          <cell r="E3703" t="str">
            <v>Gas</v>
          </cell>
          <cell r="G3703" t="str">
            <v>NA</v>
          </cell>
          <cell r="H3703" t="str">
            <v>Regulated</v>
          </cell>
        </row>
        <row r="3704">
          <cell r="D3704" t="str">
            <v>Hamilton City of (OH)</v>
          </cell>
          <cell r="E3704" t="str">
            <v>Water</v>
          </cell>
          <cell r="G3704" t="str">
            <v>NA</v>
          </cell>
          <cell r="H3704" t="str">
            <v>Regulated</v>
          </cell>
        </row>
        <row r="3705">
          <cell r="D3705" t="str">
            <v>North Carolina Electric Membership Corporation</v>
          </cell>
          <cell r="E3705" t="str">
            <v>Gas</v>
          </cell>
          <cell r="G3705">
            <v>243580</v>
          </cell>
          <cell r="H3705" t="str">
            <v>Merchant Unregulated</v>
          </cell>
        </row>
        <row r="3706">
          <cell r="D3706" t="str">
            <v>MetLife Capital Credit L. P.</v>
          </cell>
          <cell r="E3706" t="str">
            <v>Wind</v>
          </cell>
          <cell r="G3706" t="str">
            <v>NA</v>
          </cell>
          <cell r="H3706" t="str">
            <v>Merchant Unregulated</v>
          </cell>
        </row>
        <row r="3707">
          <cell r="D3707" t="str">
            <v>Mountain Air Resources LLC</v>
          </cell>
          <cell r="E3707" t="str">
            <v>Wind</v>
          </cell>
          <cell r="G3707" t="str">
            <v>NA</v>
          </cell>
          <cell r="H3707" t="str">
            <v>Merchant Unregulated</v>
          </cell>
        </row>
        <row r="3708">
          <cell r="D3708" t="str">
            <v>Southern Company</v>
          </cell>
          <cell r="E3708" t="str">
            <v>Coal</v>
          </cell>
          <cell r="G3708">
            <v>1415756</v>
          </cell>
          <cell r="H3708" t="str">
            <v>Regulated</v>
          </cell>
        </row>
        <row r="3709">
          <cell r="D3709" t="str">
            <v>Exelon Corporation</v>
          </cell>
          <cell r="E3709" t="str">
            <v>Solar</v>
          </cell>
          <cell r="G3709" t="str">
            <v>NA</v>
          </cell>
          <cell r="H3709" t="str">
            <v>Merchant Unregulated</v>
          </cell>
        </row>
        <row r="3710">
          <cell r="D3710" t="str">
            <v>Alinian Capital Group, LLC</v>
          </cell>
          <cell r="E3710" t="str">
            <v>Gas</v>
          </cell>
          <cell r="G3710" t="str">
            <v>NA</v>
          </cell>
          <cell r="H3710" t="str">
            <v>Merchant Unregulated</v>
          </cell>
        </row>
        <row r="3711">
          <cell r="D3711" t="str">
            <v>Alinian Capital Group, LLC</v>
          </cell>
          <cell r="E3711" t="str">
            <v>Oil</v>
          </cell>
          <cell r="G3711" t="str">
            <v>NA</v>
          </cell>
          <cell r="H3711" t="str">
            <v>Merchant Unregulated</v>
          </cell>
        </row>
        <row r="3712">
          <cell r="D3712" t="str">
            <v>Hampton Lumber Mills-Washington, Inc.</v>
          </cell>
          <cell r="E3712" t="str">
            <v>Biomass</v>
          </cell>
          <cell r="G3712" t="str">
            <v>NA</v>
          </cell>
          <cell r="H3712" t="str">
            <v>Merchant Unregulated</v>
          </cell>
        </row>
        <row r="3713">
          <cell r="D3713" t="str">
            <v>Hawaiian Electric Industries, Inc.</v>
          </cell>
          <cell r="E3713" t="str">
            <v>Oil</v>
          </cell>
          <cell r="G3713" t="str">
            <v>NA</v>
          </cell>
          <cell r="H3713" t="str">
            <v>Regulated</v>
          </cell>
        </row>
        <row r="3714">
          <cell r="D3714" t="str">
            <v>DTE Energy Company</v>
          </cell>
          <cell r="E3714" t="str">
            <v>Gas</v>
          </cell>
          <cell r="G3714">
            <v>2343</v>
          </cell>
          <cell r="H3714" t="str">
            <v>Regulated</v>
          </cell>
        </row>
        <row r="3715">
          <cell r="D3715" t="str">
            <v>NextEra Energy, Inc.</v>
          </cell>
          <cell r="E3715" t="str">
            <v>Wind</v>
          </cell>
          <cell r="G3715">
            <v>255856</v>
          </cell>
          <cell r="H3715" t="str">
            <v>Merchant Unregulated</v>
          </cell>
        </row>
        <row r="3716">
          <cell r="D3716" t="str">
            <v>Virginia Cogen Inc</v>
          </cell>
          <cell r="E3716" t="str">
            <v>Gas</v>
          </cell>
          <cell r="G3716" t="str">
            <v>NA</v>
          </cell>
          <cell r="H3716" t="str">
            <v>Merchant Unregulated</v>
          </cell>
        </row>
        <row r="3717">
          <cell r="D3717" t="str">
            <v>Exelon Corporation</v>
          </cell>
          <cell r="E3717" t="str">
            <v>Gas</v>
          </cell>
          <cell r="G3717">
            <v>858455</v>
          </cell>
          <cell r="H3717" t="str">
            <v>Merchant Unregulated</v>
          </cell>
        </row>
        <row r="3718">
          <cell r="D3718" t="str">
            <v>Exelon Corporation</v>
          </cell>
          <cell r="E3718" t="str">
            <v>Gas</v>
          </cell>
          <cell r="G3718">
            <v>115846</v>
          </cell>
          <cell r="H3718" t="str">
            <v>Merchant Unregulated</v>
          </cell>
        </row>
        <row r="3719">
          <cell r="D3719" t="str">
            <v>Highstar Capital LP</v>
          </cell>
          <cell r="E3719" t="str">
            <v>Gas</v>
          </cell>
          <cell r="G3719" t="str">
            <v>NA</v>
          </cell>
          <cell r="H3719" t="str">
            <v>Merchant Unregulated</v>
          </cell>
        </row>
        <row r="3720">
          <cell r="D3720" t="str">
            <v>Morgan Stanley</v>
          </cell>
          <cell r="E3720" t="str">
            <v>Solar</v>
          </cell>
          <cell r="G3720" t="str">
            <v>NA</v>
          </cell>
          <cell r="H3720" t="str">
            <v>Merchant Unregulated</v>
          </cell>
        </row>
        <row r="3721">
          <cell r="D3721" t="str">
            <v>Duke Energy Corporation</v>
          </cell>
          <cell r="E3721" t="str">
            <v>Gas</v>
          </cell>
          <cell r="G3721">
            <v>8522511</v>
          </cell>
          <cell r="H3721" t="str">
            <v>Regulated</v>
          </cell>
        </row>
        <row r="3722">
          <cell r="D3722" t="str">
            <v>Brookfield Renewable Energy Partners L.P.</v>
          </cell>
          <cell r="E3722" t="str">
            <v>Water</v>
          </cell>
          <cell r="G3722" t="str">
            <v>NA</v>
          </cell>
          <cell r="H3722" t="str">
            <v>Merchant Unregulated</v>
          </cell>
        </row>
        <row r="3723">
          <cell r="D3723" t="str">
            <v>Brookfield Asset Management Inc.</v>
          </cell>
          <cell r="E3723" t="str">
            <v>Water</v>
          </cell>
          <cell r="G3723" t="str">
            <v>NA</v>
          </cell>
          <cell r="H3723" t="str">
            <v>Merchant Unregulated</v>
          </cell>
        </row>
        <row r="3724">
          <cell r="D3724" t="str">
            <v>New Martinsville City of</v>
          </cell>
          <cell r="E3724" t="str">
            <v>Water</v>
          </cell>
          <cell r="G3724">
            <v>194912</v>
          </cell>
          <cell r="H3724" t="str">
            <v>Regulated</v>
          </cell>
        </row>
        <row r="3725">
          <cell r="D3725" t="str">
            <v>Duke Energy Corporation</v>
          </cell>
          <cell r="E3725" t="str">
            <v>Wind</v>
          </cell>
          <cell r="G3725">
            <v>85028</v>
          </cell>
          <cell r="H3725" t="str">
            <v>Merchant Unregulated</v>
          </cell>
        </row>
        <row r="3726">
          <cell r="D3726" t="str">
            <v>MMA Solar Fund III GP, Inc.</v>
          </cell>
          <cell r="E3726" t="str">
            <v>Solar</v>
          </cell>
          <cell r="G3726" t="str">
            <v>NA</v>
          </cell>
          <cell r="H3726" t="str">
            <v>Merchant Unregulated</v>
          </cell>
        </row>
        <row r="3727">
          <cell r="D3727" t="str">
            <v>DTE Energy Company</v>
          </cell>
          <cell r="E3727" t="str">
            <v>Coal</v>
          </cell>
          <cell r="G3727">
            <v>74024</v>
          </cell>
          <cell r="H3727" t="str">
            <v>Regulated</v>
          </cell>
        </row>
        <row r="3728">
          <cell r="D3728" t="str">
            <v>DTE Energy Company</v>
          </cell>
          <cell r="E3728" t="str">
            <v>Oil</v>
          </cell>
          <cell r="G3728">
            <v>96</v>
          </cell>
          <cell r="H3728" t="str">
            <v>Regulated</v>
          </cell>
        </row>
        <row r="3729">
          <cell r="D3729" t="str">
            <v>Los Angeles Department of Water and Power</v>
          </cell>
          <cell r="E3729" t="str">
            <v>Gas</v>
          </cell>
          <cell r="G3729">
            <v>95895</v>
          </cell>
          <cell r="H3729" t="str">
            <v>Regulated</v>
          </cell>
        </row>
        <row r="3730">
          <cell r="D3730" t="str">
            <v>Southwest Generation</v>
          </cell>
          <cell r="E3730" t="str">
            <v>Gas</v>
          </cell>
          <cell r="G3730" t="str">
            <v>NA</v>
          </cell>
          <cell r="H3730" t="str">
            <v>Merchant Unregulated</v>
          </cell>
        </row>
        <row r="3731">
          <cell r="D3731" t="str">
            <v>Los Angeles Department of Water and Power</v>
          </cell>
          <cell r="E3731" t="str">
            <v>Gas</v>
          </cell>
          <cell r="G3731">
            <v>21486</v>
          </cell>
          <cell r="H3731" t="str">
            <v>Regulated</v>
          </cell>
        </row>
        <row r="3732">
          <cell r="D3732" t="str">
            <v>Revolution Energy LLC</v>
          </cell>
          <cell r="E3732" t="str">
            <v>Wind</v>
          </cell>
          <cell r="G3732" t="str">
            <v>NA</v>
          </cell>
          <cell r="H3732" t="str">
            <v>Merchant Unregulated</v>
          </cell>
        </row>
        <row r="3733">
          <cell r="D3733" t="str">
            <v>Marubeni Corporation</v>
          </cell>
          <cell r="E3733" t="str">
            <v>Gas</v>
          </cell>
          <cell r="G3733">
            <v>296039</v>
          </cell>
          <cell r="H3733" t="str">
            <v>Merchant Unregulated</v>
          </cell>
        </row>
        <row r="3734">
          <cell r="D3734" t="str">
            <v>Invenergy LLC</v>
          </cell>
          <cell r="E3734" t="str">
            <v>Gas</v>
          </cell>
          <cell r="G3734">
            <v>308124</v>
          </cell>
          <cell r="H3734" t="str">
            <v>Merchant Unregulated</v>
          </cell>
        </row>
        <row r="3735">
          <cell r="D3735" t="str">
            <v>Marubeni Corporation</v>
          </cell>
          <cell r="E3735" t="str">
            <v>Gas</v>
          </cell>
          <cell r="G3735">
            <v>2154</v>
          </cell>
          <cell r="H3735" t="str">
            <v>Merchant Unregulated</v>
          </cell>
        </row>
        <row r="3736">
          <cell r="D3736" t="str">
            <v>Invenergy LLC</v>
          </cell>
          <cell r="E3736" t="str">
            <v>Gas</v>
          </cell>
          <cell r="G3736">
            <v>2242</v>
          </cell>
          <cell r="H3736" t="str">
            <v>Merchant Unregulated</v>
          </cell>
        </row>
        <row r="3737">
          <cell r="D3737" t="str">
            <v>SCANA Corporation</v>
          </cell>
          <cell r="E3737" t="str">
            <v>Oil</v>
          </cell>
          <cell r="G3737">
            <v>34</v>
          </cell>
          <cell r="H3737" t="str">
            <v>Regulated</v>
          </cell>
        </row>
        <row r="3738">
          <cell r="D3738" t="str">
            <v>Bicent Power, LLC</v>
          </cell>
          <cell r="E3738" t="str">
            <v>Coal</v>
          </cell>
          <cell r="G3738" t="str">
            <v>NA</v>
          </cell>
          <cell r="H3738" t="str">
            <v>Merchant Unregulated</v>
          </cell>
        </row>
        <row r="3739">
          <cell r="D3739" t="str">
            <v>Blackstone Group L.P.</v>
          </cell>
          <cell r="E3739" t="str">
            <v>Coal</v>
          </cell>
          <cell r="G3739" t="str">
            <v>NA</v>
          </cell>
          <cell r="H3739" t="str">
            <v>Merchant Unregulated</v>
          </cell>
        </row>
        <row r="3740">
          <cell r="D3740" t="str">
            <v>Midwood, LP</v>
          </cell>
          <cell r="E3740" t="str">
            <v>Coal</v>
          </cell>
          <cell r="G3740" t="str">
            <v>NA</v>
          </cell>
          <cell r="H3740" t="str">
            <v>Merchant Unregulated</v>
          </cell>
        </row>
        <row r="3741">
          <cell r="D3741" t="str">
            <v>Edison International</v>
          </cell>
          <cell r="E3741" t="str">
            <v>Wind</v>
          </cell>
          <cell r="G3741" t="str">
            <v>NA</v>
          </cell>
          <cell r="H3741" t="str">
            <v>Merchant Unregulated</v>
          </cell>
        </row>
        <row r="3742">
          <cell r="D3742" t="str">
            <v>AES Corporation</v>
          </cell>
          <cell r="E3742" t="str">
            <v>Coal</v>
          </cell>
          <cell r="G3742">
            <v>3701224</v>
          </cell>
          <cell r="H3742" t="str">
            <v>Regulated</v>
          </cell>
        </row>
        <row r="3743">
          <cell r="D3743" t="str">
            <v>AES Corporation</v>
          </cell>
          <cell r="E3743" t="str">
            <v>Gas</v>
          </cell>
          <cell r="G3743">
            <v>83322</v>
          </cell>
          <cell r="H3743" t="str">
            <v>Regulated</v>
          </cell>
        </row>
        <row r="3744">
          <cell r="D3744" t="str">
            <v>AES Corporation</v>
          </cell>
          <cell r="E3744" t="str">
            <v>Oil</v>
          </cell>
          <cell r="G3744">
            <v>113</v>
          </cell>
          <cell r="H3744" t="str">
            <v>Regulated</v>
          </cell>
        </row>
        <row r="3745">
          <cell r="D3745" t="str">
            <v>Iberdrola, S.A.</v>
          </cell>
          <cell r="E3745" t="str">
            <v>Wind</v>
          </cell>
          <cell r="G3745">
            <v>168878</v>
          </cell>
          <cell r="H3745" t="str">
            <v>Merchant Unregulated</v>
          </cell>
        </row>
        <row r="3746">
          <cell r="D3746" t="str">
            <v>Hardwick Town of</v>
          </cell>
          <cell r="E3746" t="str">
            <v>Oil</v>
          </cell>
          <cell r="G3746" t="str">
            <v>NA</v>
          </cell>
          <cell r="H3746" t="str">
            <v>Regulated</v>
          </cell>
        </row>
        <row r="3747">
          <cell r="D3747" t="str">
            <v>CMS Energy Corporation</v>
          </cell>
          <cell r="E3747" t="str">
            <v>Water</v>
          </cell>
          <cell r="G3747">
            <v>91196</v>
          </cell>
          <cell r="H3747" t="str">
            <v>Regulated</v>
          </cell>
        </row>
        <row r="3748">
          <cell r="D3748" t="str">
            <v>Northeast Maryland Waste Disposal Authority</v>
          </cell>
          <cell r="E3748" t="str">
            <v>Biomass</v>
          </cell>
          <cell r="G3748" t="str">
            <v>NA</v>
          </cell>
          <cell r="H3748" t="str">
            <v>Merchant Unregulated</v>
          </cell>
        </row>
        <row r="3749">
          <cell r="D3749" t="str">
            <v>Lafayette City of LA</v>
          </cell>
          <cell r="E3749" t="str">
            <v>Gas</v>
          </cell>
          <cell r="G3749" t="str">
            <v>NA</v>
          </cell>
          <cell r="H3749" t="str">
            <v>Regulated</v>
          </cell>
        </row>
        <row r="3750">
          <cell r="D3750" t="str">
            <v>Harlan City of</v>
          </cell>
          <cell r="E3750" t="str">
            <v>Oil</v>
          </cell>
          <cell r="G3750" t="str">
            <v>NA</v>
          </cell>
          <cell r="H3750" t="str">
            <v>Regulated</v>
          </cell>
        </row>
        <row r="3751">
          <cell r="D3751" t="str">
            <v>New York Power Authority</v>
          </cell>
          <cell r="E3751" t="str">
            <v>Gas</v>
          </cell>
          <cell r="G3751" t="str">
            <v>NA</v>
          </cell>
          <cell r="H3751" t="str">
            <v>Merchant Unregulated</v>
          </cell>
        </row>
        <row r="3752">
          <cell r="D3752" t="str">
            <v>Southern Company</v>
          </cell>
          <cell r="E3752" t="str">
            <v>Coal</v>
          </cell>
          <cell r="G3752">
            <v>2099279</v>
          </cell>
          <cell r="H3752" t="str">
            <v>Regulated</v>
          </cell>
        </row>
        <row r="3753">
          <cell r="D3753" t="str">
            <v>MACH Gen LLC</v>
          </cell>
          <cell r="E3753" t="str">
            <v>Gas</v>
          </cell>
          <cell r="G3753">
            <v>1444228</v>
          </cell>
          <cell r="H3753" t="str">
            <v>Merchant Unregulated</v>
          </cell>
        </row>
        <row r="3754">
          <cell r="D3754" t="str">
            <v>Caesars Entertainment Corporation</v>
          </cell>
          <cell r="E3754" t="str">
            <v>Gas</v>
          </cell>
          <cell r="G3754" t="str">
            <v>NA</v>
          </cell>
          <cell r="H3754" t="str">
            <v>Merchant Unregulated</v>
          </cell>
        </row>
        <row r="3755">
          <cell r="D3755" t="str">
            <v>Suntech Power Holdings Co.Ltd.</v>
          </cell>
          <cell r="E3755" t="str">
            <v>Solar</v>
          </cell>
          <cell r="G3755" t="str">
            <v>NA</v>
          </cell>
          <cell r="H3755" t="str">
            <v>Merchant Unregulated</v>
          </cell>
        </row>
        <row r="3756">
          <cell r="D3756" t="str">
            <v>TransCanada Corporation</v>
          </cell>
          <cell r="E3756" t="str">
            <v>Water</v>
          </cell>
          <cell r="G3756" t="str">
            <v>NA</v>
          </cell>
          <cell r="H3756" t="str">
            <v>Merchant Unregulated</v>
          </cell>
        </row>
        <row r="3757">
          <cell r="D3757" t="str">
            <v>Xcel Energy Inc.</v>
          </cell>
          <cell r="E3757" t="str">
            <v>Coal</v>
          </cell>
          <cell r="G3757">
            <v>6176011</v>
          </cell>
          <cell r="H3757" t="str">
            <v>Regulated</v>
          </cell>
        </row>
        <row r="3758">
          <cell r="D3758" t="str">
            <v>Southern Company</v>
          </cell>
          <cell r="E3758" t="str">
            <v>Water</v>
          </cell>
          <cell r="G3758">
            <v>69047</v>
          </cell>
          <cell r="H3758" t="str">
            <v>Regulated</v>
          </cell>
        </row>
        <row r="3759">
          <cell r="D3759" t="str">
            <v>Holyoke City of MA</v>
          </cell>
          <cell r="E3759" t="str">
            <v>Water</v>
          </cell>
          <cell r="G3759" t="str">
            <v>NA</v>
          </cell>
          <cell r="H3759" t="str">
            <v>Regulated</v>
          </cell>
        </row>
        <row r="3760">
          <cell r="D3760" t="str">
            <v>Brookfield Renewable Energy Partners L.P.</v>
          </cell>
          <cell r="E3760" t="str">
            <v>Water</v>
          </cell>
          <cell r="G3760" t="str">
            <v>NA</v>
          </cell>
          <cell r="H3760" t="str">
            <v>Merchant Unregulated</v>
          </cell>
        </row>
        <row r="3761">
          <cell r="D3761" t="str">
            <v>Brookfield Asset Management Inc.</v>
          </cell>
          <cell r="E3761" t="str">
            <v>Water</v>
          </cell>
          <cell r="G3761" t="str">
            <v>NA</v>
          </cell>
          <cell r="H3761" t="str">
            <v>Merchant Unregulated</v>
          </cell>
        </row>
        <row r="3762">
          <cell r="D3762" t="str">
            <v>Iberdrola, S.A.</v>
          </cell>
          <cell r="E3762" t="str">
            <v>Oil</v>
          </cell>
          <cell r="G3762">
            <v>84</v>
          </cell>
          <cell r="H3762" t="str">
            <v>Regulated</v>
          </cell>
        </row>
        <row r="3763">
          <cell r="D3763" t="str">
            <v>PPL Corporation</v>
          </cell>
          <cell r="E3763" t="str">
            <v>Oil</v>
          </cell>
          <cell r="G3763" t="str">
            <v>NA</v>
          </cell>
          <cell r="H3763" t="str">
            <v>Merchant Unregulated</v>
          </cell>
        </row>
        <row r="3764">
          <cell r="D3764" t="str">
            <v>Harrisburg City of</v>
          </cell>
          <cell r="E3764" t="str">
            <v>Biomass</v>
          </cell>
          <cell r="G3764" t="str">
            <v>NA</v>
          </cell>
          <cell r="H3764" t="str">
            <v>Merchant Unregulated</v>
          </cell>
        </row>
        <row r="3765">
          <cell r="D3765" t="str">
            <v>FirstEnergy Corp.</v>
          </cell>
          <cell r="E3765" t="str">
            <v>Coal</v>
          </cell>
          <cell r="G3765">
            <v>7952514</v>
          </cell>
          <cell r="H3765" t="str">
            <v>Regulated</v>
          </cell>
        </row>
        <row r="3766">
          <cell r="D3766" t="str">
            <v>FirstEnergy Corp.</v>
          </cell>
          <cell r="E3766" t="str">
            <v>Coal</v>
          </cell>
          <cell r="G3766">
            <v>2055685</v>
          </cell>
          <cell r="H3766" t="str">
            <v>Regulated</v>
          </cell>
        </row>
        <row r="3767">
          <cell r="D3767" t="str">
            <v>Northeast Texas Elec Coop, Inc</v>
          </cell>
          <cell r="E3767" t="str">
            <v>Gas</v>
          </cell>
          <cell r="G3767">
            <v>363111</v>
          </cell>
          <cell r="H3767" t="str">
            <v>Merchant Unregulated</v>
          </cell>
        </row>
        <row r="3768">
          <cell r="D3768" t="str">
            <v>East Texas Electric Co-op, Inc.</v>
          </cell>
          <cell r="E3768" t="str">
            <v>Gas</v>
          </cell>
          <cell r="G3768">
            <v>297450</v>
          </cell>
          <cell r="H3768" t="str">
            <v>Merchant Unregulated</v>
          </cell>
        </row>
        <row r="3769">
          <cell r="D3769" t="str">
            <v>NV Energy, Inc.</v>
          </cell>
          <cell r="E3769" t="str">
            <v>Gas</v>
          </cell>
          <cell r="G3769">
            <v>35179</v>
          </cell>
          <cell r="H3769" t="str">
            <v>Regulated</v>
          </cell>
        </row>
        <row r="3770">
          <cell r="D3770" t="str">
            <v>NV Energy, Inc.</v>
          </cell>
          <cell r="E3770" t="str">
            <v>Gas</v>
          </cell>
          <cell r="G3770">
            <v>3412304</v>
          </cell>
          <cell r="H3770" t="str">
            <v>Regulated</v>
          </cell>
        </row>
        <row r="3771">
          <cell r="D3771" t="str">
            <v>American Electric Power Company, Inc.</v>
          </cell>
          <cell r="E3771" t="str">
            <v>Gas</v>
          </cell>
          <cell r="G3771">
            <v>101777</v>
          </cell>
          <cell r="H3771" t="str">
            <v>Regulated</v>
          </cell>
        </row>
        <row r="3772">
          <cell r="D3772" t="str">
            <v>Arkansas Electric Cooperative Corp.</v>
          </cell>
          <cell r="E3772" t="str">
            <v>Gas</v>
          </cell>
          <cell r="G3772">
            <v>356365</v>
          </cell>
          <cell r="H3772" t="str">
            <v>Merchant Unregulated</v>
          </cell>
        </row>
        <row r="3773">
          <cell r="D3773" t="str">
            <v>United States Government</v>
          </cell>
          <cell r="E3773" t="str">
            <v>Water</v>
          </cell>
          <cell r="G3773">
            <v>125187</v>
          </cell>
          <cell r="H3773" t="str">
            <v>Merchant Unregulated</v>
          </cell>
        </row>
        <row r="3774">
          <cell r="D3774" t="str">
            <v>Hart Hydro City of</v>
          </cell>
          <cell r="E3774" t="str">
            <v>Oil</v>
          </cell>
          <cell r="G3774" t="str">
            <v>NA</v>
          </cell>
          <cell r="H3774" t="str">
            <v>Regulated</v>
          </cell>
        </row>
        <row r="3775">
          <cell r="D3775" t="str">
            <v>Hart Hydro City of</v>
          </cell>
          <cell r="E3775" t="str">
            <v>Water</v>
          </cell>
          <cell r="G3775" t="str">
            <v>NA</v>
          </cell>
          <cell r="H3775" t="str">
            <v>Regulated</v>
          </cell>
        </row>
        <row r="3776">
          <cell r="D3776" t="str">
            <v>Armstrong World Industries, Inc.</v>
          </cell>
          <cell r="E3776" t="str">
            <v>Biomass</v>
          </cell>
          <cell r="G3776" t="str">
            <v>NA</v>
          </cell>
          <cell r="H3776" t="str">
            <v>Merchant Unregulated</v>
          </cell>
        </row>
        <row r="3777">
          <cell r="D3777" t="str">
            <v>TPG Capital Management, L.P.</v>
          </cell>
          <cell r="E3777" t="str">
            <v>Biomass</v>
          </cell>
          <cell r="G3777" t="str">
            <v>NA</v>
          </cell>
          <cell r="H3777" t="str">
            <v>Merchant Unregulated</v>
          </cell>
        </row>
        <row r="3778">
          <cell r="D3778" t="str">
            <v>South Jersey Industries, Inc.</v>
          </cell>
          <cell r="E3778" t="str">
            <v>Gas</v>
          </cell>
          <cell r="G3778" t="str">
            <v>NA</v>
          </cell>
          <cell r="H3778" t="str">
            <v>Merchant Unregulated</v>
          </cell>
        </row>
        <row r="3779">
          <cell r="D3779" t="str">
            <v>DCO Energy LLC</v>
          </cell>
          <cell r="E3779" t="str">
            <v>Gas</v>
          </cell>
          <cell r="G3779" t="str">
            <v>NA</v>
          </cell>
          <cell r="H3779" t="str">
            <v>Merchant Unregulated</v>
          </cell>
        </row>
        <row r="3780">
          <cell r="D3780" t="str">
            <v>Fortistar LLC</v>
          </cell>
          <cell r="E3780" t="str">
            <v>Biomass</v>
          </cell>
          <cell r="G3780" t="str">
            <v>NA</v>
          </cell>
          <cell r="H3780" t="str">
            <v>Merchant Unregulated</v>
          </cell>
        </row>
        <row r="3781">
          <cell r="D3781" t="str">
            <v>Hartley City of</v>
          </cell>
          <cell r="E3781" t="str">
            <v>Oil</v>
          </cell>
          <cell r="G3781" t="str">
            <v>NA</v>
          </cell>
          <cell r="H3781" t="str">
            <v>Regulated</v>
          </cell>
        </row>
        <row r="3782">
          <cell r="D3782" t="str">
            <v>Oglethorpe Power Corporation</v>
          </cell>
          <cell r="E3782" t="str">
            <v>Gas</v>
          </cell>
          <cell r="G3782">
            <v>66995</v>
          </cell>
          <cell r="H3782" t="str">
            <v>Merchant Unregulated</v>
          </cell>
        </row>
        <row r="3783">
          <cell r="D3783" t="str">
            <v>United States Government</v>
          </cell>
          <cell r="E3783" t="str">
            <v>Water</v>
          </cell>
          <cell r="G3783">
            <v>283800</v>
          </cell>
          <cell r="H3783" t="str">
            <v>Merchant Unregulated</v>
          </cell>
        </row>
        <row r="3784">
          <cell r="D3784" t="str">
            <v>Basin Electric Power Cooperative</v>
          </cell>
          <cell r="E3784" t="str">
            <v>Gas</v>
          </cell>
          <cell r="G3784" t="str">
            <v>NA</v>
          </cell>
          <cell r="H3784" t="str">
            <v>Merchant Unregulated</v>
          </cell>
        </row>
        <row r="3785">
          <cell r="D3785" t="str">
            <v>Integrys Energy Group, Inc.</v>
          </cell>
          <cell r="E3785" t="str">
            <v>Solar</v>
          </cell>
          <cell r="G3785" t="str">
            <v>NA</v>
          </cell>
          <cell r="H3785" t="str">
            <v>Merchant Unregulated</v>
          </cell>
        </row>
        <row r="3786">
          <cell r="D3786" t="str">
            <v>Exelon Corporation</v>
          </cell>
          <cell r="E3786" t="str">
            <v>Wind</v>
          </cell>
          <cell r="G3786">
            <v>136806</v>
          </cell>
          <cell r="H3786" t="str">
            <v>Merchant Unregulated</v>
          </cell>
        </row>
        <row r="3787">
          <cell r="D3787" t="str">
            <v>Exelon Corporation</v>
          </cell>
          <cell r="E3787" t="str">
            <v>Wind</v>
          </cell>
          <cell r="G3787">
            <v>30609</v>
          </cell>
          <cell r="H3787" t="str">
            <v>Merchant Unregulated</v>
          </cell>
        </row>
        <row r="3788">
          <cell r="D3788" t="str">
            <v>PUD No 1 of Cowlitz County</v>
          </cell>
          <cell r="E3788" t="str">
            <v>Wind</v>
          </cell>
          <cell r="G3788">
            <v>75597</v>
          </cell>
          <cell r="H3788" t="str">
            <v>Regulated</v>
          </cell>
        </row>
        <row r="3789">
          <cell r="D3789" t="str">
            <v>Lakeview Light &amp; Power</v>
          </cell>
          <cell r="E3789" t="str">
            <v>Wind</v>
          </cell>
          <cell r="G3789">
            <v>75597</v>
          </cell>
          <cell r="H3789" t="str">
            <v>Regulated</v>
          </cell>
        </row>
        <row r="3790">
          <cell r="D3790" t="str">
            <v>Eugene Water &amp; Electric Board</v>
          </cell>
          <cell r="E3790" t="str">
            <v>Wind</v>
          </cell>
          <cell r="G3790">
            <v>50398</v>
          </cell>
          <cell r="H3790" t="str">
            <v>Regulated</v>
          </cell>
        </row>
        <row r="3791">
          <cell r="D3791" t="str">
            <v>Peninsula Light Company</v>
          </cell>
          <cell r="E3791" t="str">
            <v>Wind</v>
          </cell>
          <cell r="G3791">
            <v>50398</v>
          </cell>
          <cell r="H3791" t="str">
            <v>Regulated</v>
          </cell>
        </row>
        <row r="3792">
          <cell r="D3792" t="str">
            <v>Entergy Corporation</v>
          </cell>
          <cell r="E3792" t="str">
            <v>Gas</v>
          </cell>
          <cell r="G3792">
            <v>-951</v>
          </cell>
          <cell r="H3792" t="str">
            <v>Regulated</v>
          </cell>
        </row>
        <row r="3793">
          <cell r="D3793" t="str">
            <v>PPL Corporation</v>
          </cell>
          <cell r="E3793" t="str">
            <v>Oil</v>
          </cell>
          <cell r="G3793" t="str">
            <v>NA</v>
          </cell>
          <cell r="H3793" t="str">
            <v>Merchant Unregulated</v>
          </cell>
        </row>
        <row r="3794">
          <cell r="D3794" t="str">
            <v>Minnkota Power Coop, Inc</v>
          </cell>
          <cell r="E3794" t="str">
            <v>Oil</v>
          </cell>
          <cell r="G3794" t="str">
            <v>NA</v>
          </cell>
          <cell r="H3794" t="str">
            <v>Merchant Unregulated</v>
          </cell>
        </row>
        <row r="3795">
          <cell r="D3795" t="str">
            <v>Dakota Electric Association</v>
          </cell>
          <cell r="E3795" t="str">
            <v>Oil</v>
          </cell>
          <cell r="G3795" t="str">
            <v>NA</v>
          </cell>
          <cell r="H3795" t="str">
            <v>Merchant Unregulated</v>
          </cell>
        </row>
        <row r="3796">
          <cell r="D3796" t="str">
            <v>PG&amp;E Corporation</v>
          </cell>
          <cell r="E3796" t="str">
            <v>Water</v>
          </cell>
          <cell r="G3796">
            <v>6614</v>
          </cell>
          <cell r="H3796" t="str">
            <v>Regulated</v>
          </cell>
        </row>
        <row r="3797">
          <cell r="D3797" t="str">
            <v>PG&amp;E Corporation</v>
          </cell>
          <cell r="E3797" t="str">
            <v>Water</v>
          </cell>
          <cell r="G3797">
            <v>38652</v>
          </cell>
          <cell r="H3797" t="str">
            <v>Regulated</v>
          </cell>
        </row>
        <row r="3798">
          <cell r="D3798" t="str">
            <v>Integrys Energy Group, Inc.</v>
          </cell>
          <cell r="E3798" t="str">
            <v>Water</v>
          </cell>
          <cell r="G3798">
            <v>5514</v>
          </cell>
          <cell r="H3798" t="str">
            <v>Regulated</v>
          </cell>
        </row>
        <row r="3799">
          <cell r="D3799" t="str">
            <v>Cyrq Energy, Inc.</v>
          </cell>
          <cell r="E3799" t="str">
            <v>Geothermal</v>
          </cell>
          <cell r="G3799" t="str">
            <v>NA</v>
          </cell>
          <cell r="H3799" t="str">
            <v>Merchant Unregulated</v>
          </cell>
        </row>
        <row r="3800">
          <cell r="D3800" t="str">
            <v>NextEra Energy, Inc.</v>
          </cell>
          <cell r="E3800" t="str">
            <v>Solar</v>
          </cell>
          <cell r="G3800" t="str">
            <v>NA</v>
          </cell>
          <cell r="H3800" t="str">
            <v>Merchant Unregulated</v>
          </cell>
        </row>
        <row r="3801">
          <cell r="D3801" t="str">
            <v>KCP&amp;L Greater Missouri Operations Company</v>
          </cell>
          <cell r="E3801" t="str">
            <v>Water</v>
          </cell>
          <cell r="G3801" t="str">
            <v>NA</v>
          </cell>
          <cell r="H3801" t="str">
            <v>Merchant Unregulated</v>
          </cell>
        </row>
        <row r="3802">
          <cell r="D3802" t="str">
            <v>Mega Renewables</v>
          </cell>
          <cell r="E3802" t="str">
            <v>Water</v>
          </cell>
          <cell r="G3802" t="str">
            <v>NA</v>
          </cell>
          <cell r="H3802" t="str">
            <v>Merchant Unregulated</v>
          </cell>
        </row>
        <row r="3803">
          <cell r="D3803" t="str">
            <v>Riverstone Holdings LLC</v>
          </cell>
          <cell r="E3803" t="str">
            <v>Wind</v>
          </cell>
          <cell r="G3803">
            <v>248843</v>
          </cell>
          <cell r="H3803" t="str">
            <v>Merchant Unregulated</v>
          </cell>
        </row>
        <row r="3804">
          <cell r="D3804" t="str">
            <v>Hudson Clean Energy Partners LP</v>
          </cell>
          <cell r="E3804" t="str">
            <v>Water</v>
          </cell>
          <cell r="G3804" t="str">
            <v>NA</v>
          </cell>
          <cell r="H3804" t="str">
            <v>Merchant Unregulated</v>
          </cell>
        </row>
        <row r="3805">
          <cell r="D3805" t="str">
            <v>FirstEnergy Corp.</v>
          </cell>
          <cell r="E3805" t="str">
            <v>Coal</v>
          </cell>
          <cell r="G3805">
            <v>9683817</v>
          </cell>
          <cell r="H3805" t="str">
            <v>Merchant Unregulated</v>
          </cell>
        </row>
        <row r="3806">
          <cell r="D3806" t="str">
            <v>PPL Corporation</v>
          </cell>
          <cell r="E3806" t="str">
            <v>Water</v>
          </cell>
          <cell r="G3806" t="str">
            <v>NA</v>
          </cell>
          <cell r="H3806" t="str">
            <v>Merchant Unregulated</v>
          </cell>
        </row>
        <row r="3807">
          <cell r="D3807" t="str">
            <v>Dynegy Inc.</v>
          </cell>
          <cell r="E3807" t="str">
            <v>Coal</v>
          </cell>
          <cell r="G3807">
            <v>2697724</v>
          </cell>
          <cell r="H3807" t="str">
            <v>Merchant Unregulated</v>
          </cell>
        </row>
        <row r="3808">
          <cell r="D3808" t="str">
            <v>SunCoke Energy, Inc.</v>
          </cell>
          <cell r="E3808" t="str">
            <v>Coal</v>
          </cell>
          <cell r="G3808" t="str">
            <v>NA</v>
          </cell>
          <cell r="H3808" t="str">
            <v>Merchant Unregulated</v>
          </cell>
        </row>
        <row r="3809">
          <cell r="D3809" t="str">
            <v>Covanta Holding Corporation</v>
          </cell>
          <cell r="E3809" t="str">
            <v>Biomass</v>
          </cell>
          <cell r="G3809" t="str">
            <v>NA</v>
          </cell>
          <cell r="H3809" t="str">
            <v>Merchant Unregulated</v>
          </cell>
        </row>
        <row r="3810">
          <cell r="D3810" t="str">
            <v>Covanta Holding Corporation</v>
          </cell>
          <cell r="E3810" t="str">
            <v>Biomass</v>
          </cell>
          <cell r="G3810">
            <v>343903</v>
          </cell>
          <cell r="H3810" t="str">
            <v>Merchant Unregulated</v>
          </cell>
        </row>
        <row r="3811">
          <cell r="D3811" t="str">
            <v>National Grid plc</v>
          </cell>
          <cell r="E3811" t="str">
            <v>Solar</v>
          </cell>
          <cell r="G3811" t="str">
            <v>NA</v>
          </cell>
          <cell r="H3811" t="str">
            <v>Regulated</v>
          </cell>
        </row>
        <row r="3812">
          <cell r="D3812" t="str">
            <v>Haviland Plastic Products, Co.</v>
          </cell>
          <cell r="E3812" t="str">
            <v>Wind</v>
          </cell>
          <cell r="G3812" t="str">
            <v>NA</v>
          </cell>
          <cell r="H3812" t="str">
            <v>Merchant Unregulated</v>
          </cell>
        </row>
        <row r="3813">
          <cell r="D3813" t="str">
            <v>Haw River Hydro Co</v>
          </cell>
          <cell r="E3813" t="str">
            <v>Water</v>
          </cell>
          <cell r="G3813" t="str">
            <v>NA</v>
          </cell>
          <cell r="H3813" t="str">
            <v>Merchant Unregulated</v>
          </cell>
        </row>
        <row r="3814">
          <cell r="D3814" t="str">
            <v>Hawaiian Coml &amp; Sugar Co Ltd</v>
          </cell>
          <cell r="E3814" t="str">
            <v>Biomass</v>
          </cell>
          <cell r="G3814" t="str">
            <v>NA</v>
          </cell>
          <cell r="H3814" t="str">
            <v>Merchant Unregulated</v>
          </cell>
        </row>
        <row r="3815">
          <cell r="D3815" t="str">
            <v>EDF Group</v>
          </cell>
          <cell r="E3815" t="str">
            <v>Wind</v>
          </cell>
          <cell r="G3815" t="str">
            <v>NA</v>
          </cell>
          <cell r="H3815" t="str">
            <v>Merchant Unregulated</v>
          </cell>
        </row>
        <row r="3816">
          <cell r="D3816" t="str">
            <v>Hawi Renewable Development Inc.</v>
          </cell>
          <cell r="E3816" t="str">
            <v>Wind</v>
          </cell>
          <cell r="G3816" t="str">
            <v>NA</v>
          </cell>
          <cell r="H3816" t="str">
            <v>Merchant Unregulated</v>
          </cell>
        </row>
        <row r="3817">
          <cell r="D3817" t="str">
            <v>Oglethorpe Power Corporation</v>
          </cell>
          <cell r="E3817" t="str">
            <v>Gas</v>
          </cell>
          <cell r="G3817">
            <v>253750</v>
          </cell>
          <cell r="H3817" t="str">
            <v>Merchant Unregulated</v>
          </cell>
        </row>
        <row r="3818">
          <cell r="D3818" t="str">
            <v>National Grid plc</v>
          </cell>
          <cell r="E3818" t="str">
            <v>Oil</v>
          </cell>
          <cell r="G3818" t="str">
            <v>NA</v>
          </cell>
          <cell r="H3818" t="str">
            <v>Merchant Unregulated</v>
          </cell>
        </row>
        <row r="3819">
          <cell r="D3819" t="str">
            <v>Renewable Power Markets Access, Inc</v>
          </cell>
          <cell r="E3819" t="str">
            <v>Wind</v>
          </cell>
          <cell r="G3819">
            <v>36199</v>
          </cell>
          <cell r="H3819" t="str">
            <v>Merchant Unregulated</v>
          </cell>
        </row>
        <row r="3820">
          <cell r="D3820" t="str">
            <v>Brookfield Renewable Energy Partners L.P.</v>
          </cell>
          <cell r="E3820" t="str">
            <v>Water</v>
          </cell>
          <cell r="G3820">
            <v>183770</v>
          </cell>
          <cell r="H3820" t="str">
            <v>Merchant Unregulated</v>
          </cell>
        </row>
        <row r="3821">
          <cell r="D3821" t="str">
            <v>Brookfield Asset Management Inc.</v>
          </cell>
          <cell r="E3821" t="str">
            <v>Water</v>
          </cell>
          <cell r="G3821">
            <v>341445</v>
          </cell>
          <cell r="H3821" t="str">
            <v>Merchant Unregulated</v>
          </cell>
        </row>
        <row r="3822">
          <cell r="D3822" t="str">
            <v>Hawley Public Utilities Comm</v>
          </cell>
          <cell r="E3822" t="str">
            <v>Oil</v>
          </cell>
          <cell r="G3822" t="str">
            <v>NA</v>
          </cell>
          <cell r="H3822" t="str">
            <v>Regulated</v>
          </cell>
        </row>
        <row r="3823">
          <cell r="D3823" t="str">
            <v>Great Plains Energy Inc.</v>
          </cell>
          <cell r="E3823" t="str">
            <v>Coal</v>
          </cell>
          <cell r="G3823">
            <v>3759005</v>
          </cell>
          <cell r="H3823" t="str">
            <v>Regulated</v>
          </cell>
        </row>
        <row r="3824">
          <cell r="D3824" t="str">
            <v>Great Plains Energy Inc.</v>
          </cell>
          <cell r="E3824" t="str">
            <v>Gas</v>
          </cell>
          <cell r="G3824">
            <v>202301</v>
          </cell>
          <cell r="H3824" t="str">
            <v>Regulated</v>
          </cell>
        </row>
        <row r="3825">
          <cell r="D3825" t="str">
            <v>Great Plains Energy Inc.</v>
          </cell>
          <cell r="E3825" t="str">
            <v>Gas</v>
          </cell>
          <cell r="G3825">
            <v>10351</v>
          </cell>
          <cell r="H3825" t="str">
            <v>Regulated</v>
          </cell>
        </row>
        <row r="3826">
          <cell r="D3826" t="str">
            <v>Haxtun Town of</v>
          </cell>
          <cell r="E3826" t="str">
            <v>Oil</v>
          </cell>
          <cell r="G3826" t="str">
            <v>NA</v>
          </cell>
          <cell r="H3826" t="str">
            <v>Regulated</v>
          </cell>
        </row>
        <row r="3827">
          <cell r="D3827" t="str">
            <v>Iberdrola, S.A.</v>
          </cell>
          <cell r="E3827" t="str">
            <v>Wind</v>
          </cell>
          <cell r="G3827">
            <v>210755</v>
          </cell>
          <cell r="H3827" t="str">
            <v>Merchant Unregulated</v>
          </cell>
        </row>
        <row r="3828">
          <cell r="D3828" t="str">
            <v>Calpine Corporation</v>
          </cell>
          <cell r="E3828" t="str">
            <v>Gas</v>
          </cell>
          <cell r="G3828">
            <v>5179270</v>
          </cell>
          <cell r="H3828" t="str">
            <v>Merchant Unregulated</v>
          </cell>
        </row>
        <row r="3829">
          <cell r="D3829" t="str">
            <v>Berkshire Hathaway Inc.</v>
          </cell>
          <cell r="E3829" t="str">
            <v>Coal</v>
          </cell>
          <cell r="G3829">
            <v>389403</v>
          </cell>
          <cell r="H3829" t="str">
            <v>Regulated</v>
          </cell>
        </row>
        <row r="3830">
          <cell r="D3830" t="str">
            <v>Salt River Project</v>
          </cell>
          <cell r="E3830" t="str">
            <v>Coal</v>
          </cell>
          <cell r="G3830">
            <v>727532</v>
          </cell>
          <cell r="H3830" t="str">
            <v>Regulated</v>
          </cell>
        </row>
        <row r="3831">
          <cell r="D3831" t="str">
            <v>Xcel Energy Inc.</v>
          </cell>
          <cell r="E3831" t="str">
            <v>Coal</v>
          </cell>
          <cell r="G3831">
            <v>1315849</v>
          </cell>
          <cell r="H3831" t="str">
            <v>Regulated</v>
          </cell>
        </row>
        <row r="3832">
          <cell r="D3832" t="str">
            <v>MidAmerican Energy Holdings Company</v>
          </cell>
          <cell r="E3832" t="str">
            <v>Coal</v>
          </cell>
          <cell r="G3832">
            <v>44343</v>
          </cell>
          <cell r="H3832" t="str">
            <v>Regulated</v>
          </cell>
        </row>
        <row r="3833">
          <cell r="D3833" t="str">
            <v>Los Angeles Department of Water and Power</v>
          </cell>
          <cell r="E3833" t="str">
            <v>Gas</v>
          </cell>
          <cell r="G3833">
            <v>1753539</v>
          </cell>
          <cell r="H3833" t="str">
            <v>Regulated</v>
          </cell>
        </row>
        <row r="3834">
          <cell r="D3834" t="str">
            <v>Los Angeles Department of Water and Power</v>
          </cell>
          <cell r="E3834" t="str">
            <v>Gas</v>
          </cell>
          <cell r="G3834" t="str">
            <v>NA</v>
          </cell>
          <cell r="H3834" t="str">
            <v>Regulated</v>
          </cell>
        </row>
        <row r="3835">
          <cell r="D3835" t="str">
            <v>Los Angeles Department of Water and Power</v>
          </cell>
          <cell r="E3835" t="str">
            <v>Gas</v>
          </cell>
          <cell r="G3835">
            <v>1325834</v>
          </cell>
          <cell r="H3835" t="str">
            <v>Regulated</v>
          </cell>
        </row>
        <row r="3836">
          <cell r="D3836" t="str">
            <v>EIF Management, LLC</v>
          </cell>
          <cell r="E3836" t="str">
            <v>Water</v>
          </cell>
          <cell r="G3836" t="str">
            <v>NA</v>
          </cell>
          <cell r="H3836" t="str">
            <v>Merchant Unregulated</v>
          </cell>
        </row>
        <row r="3837">
          <cell r="D3837" t="str">
            <v>GDF Suez SA</v>
          </cell>
          <cell r="E3837" t="str">
            <v>Gas</v>
          </cell>
          <cell r="G3837">
            <v>1887038</v>
          </cell>
          <cell r="H3837" t="str">
            <v>Merchant Unregulated</v>
          </cell>
        </row>
        <row r="3838">
          <cell r="D3838" t="str">
            <v>Xcel Energy Inc.</v>
          </cell>
          <cell r="E3838" t="str">
            <v>Water</v>
          </cell>
          <cell r="G3838">
            <v>1365</v>
          </cell>
          <cell r="H3838" t="str">
            <v>Regulated</v>
          </cell>
        </row>
        <row r="3839">
          <cell r="D3839" t="str">
            <v>SunEdison, Inc.</v>
          </cell>
          <cell r="E3839" t="str">
            <v>Solar</v>
          </cell>
          <cell r="G3839" t="str">
            <v>NA</v>
          </cell>
          <cell r="H3839" t="str">
            <v>Merchant Unregulated</v>
          </cell>
        </row>
        <row r="3840">
          <cell r="D3840" t="str">
            <v>IDACORP, Inc.</v>
          </cell>
          <cell r="E3840" t="str">
            <v>Water</v>
          </cell>
          <cell r="G3840" t="str">
            <v>NA</v>
          </cell>
          <cell r="H3840" t="str">
            <v>Merchant Unregulated</v>
          </cell>
        </row>
        <row r="3841">
          <cell r="D3841" t="str">
            <v>L B Industries Inc.</v>
          </cell>
          <cell r="E3841" t="str">
            <v>Water</v>
          </cell>
          <cell r="G3841" t="str">
            <v>NA</v>
          </cell>
          <cell r="H3841" t="str">
            <v>Merchant Unregulated</v>
          </cell>
        </row>
        <row r="3842">
          <cell r="D3842" t="str">
            <v>Rockland Capital, LLC</v>
          </cell>
          <cell r="E3842" t="str">
            <v>Other Nonrenewable</v>
          </cell>
          <cell r="G3842" t="str">
            <v>NA</v>
          </cell>
          <cell r="H3842" t="str">
            <v>Merchant Unregulated</v>
          </cell>
        </row>
        <row r="3843">
          <cell r="D3843" t="str">
            <v>Lakeside Energy, LLC</v>
          </cell>
          <cell r="E3843" t="str">
            <v>Gas</v>
          </cell>
          <cell r="G3843" t="str">
            <v>NA</v>
          </cell>
          <cell r="H3843" t="str">
            <v>Merchant Unregulated</v>
          </cell>
        </row>
        <row r="3844">
          <cell r="D3844" t="str">
            <v>Colorado River Indian Irr Proj</v>
          </cell>
          <cell r="E3844" t="str">
            <v>Water</v>
          </cell>
          <cell r="G3844" t="str">
            <v>NA</v>
          </cell>
          <cell r="H3844" t="str">
            <v>Merchant Unregulated</v>
          </cell>
        </row>
        <row r="3845">
          <cell r="D3845" t="str">
            <v>Golden Valley Electric Association Inc.</v>
          </cell>
          <cell r="E3845" t="str">
            <v>Coal</v>
          </cell>
          <cell r="G3845">
            <v>215407</v>
          </cell>
          <cell r="H3845" t="str">
            <v>Merchant Unregulated</v>
          </cell>
        </row>
        <row r="3846">
          <cell r="D3846" t="str">
            <v>Alaska Power &amp; Telephone Co.</v>
          </cell>
          <cell r="E3846" t="str">
            <v>Oil</v>
          </cell>
          <cell r="G3846" t="str">
            <v>NA</v>
          </cell>
          <cell r="H3846" t="str">
            <v>Merchant Unregulated</v>
          </cell>
        </row>
        <row r="3847">
          <cell r="D3847" t="str">
            <v>Alaska Energy &amp; Resources Company</v>
          </cell>
          <cell r="E3847" t="str">
            <v>Oil</v>
          </cell>
          <cell r="G3847" t="str">
            <v>NA</v>
          </cell>
          <cell r="H3847" t="str">
            <v>Merchant Unregulated</v>
          </cell>
        </row>
        <row r="3848">
          <cell r="D3848" t="str">
            <v>United States Government</v>
          </cell>
          <cell r="E3848" t="str">
            <v>Water</v>
          </cell>
          <cell r="G3848">
            <v>14121</v>
          </cell>
          <cell r="H3848" t="str">
            <v>Merchant Unregulated</v>
          </cell>
        </row>
        <row r="3849">
          <cell r="D3849" t="str">
            <v>Honeywell, Inc.</v>
          </cell>
          <cell r="E3849" t="str">
            <v>Coal</v>
          </cell>
          <cell r="G3849" t="str">
            <v>NA</v>
          </cell>
          <cell r="H3849" t="str">
            <v>Merchant Unregulated</v>
          </cell>
        </row>
        <row r="3850">
          <cell r="D3850" t="str">
            <v>Primary Energy Recycling Corporation</v>
          </cell>
          <cell r="E3850" t="str">
            <v>Other Nonrenewable</v>
          </cell>
          <cell r="G3850">
            <v>173211</v>
          </cell>
          <cell r="H3850" t="str">
            <v>Merchant Unregulated</v>
          </cell>
        </row>
        <row r="3851">
          <cell r="D3851" t="str">
            <v>Heber Light &amp; Power Company</v>
          </cell>
          <cell r="E3851" t="str">
            <v>Gas</v>
          </cell>
          <cell r="G3851" t="str">
            <v>NA</v>
          </cell>
          <cell r="H3851" t="str">
            <v>Regulated</v>
          </cell>
        </row>
        <row r="3852">
          <cell r="D3852" t="str">
            <v>Ormat Industries Ltd.</v>
          </cell>
          <cell r="E3852" t="str">
            <v>Geothermal</v>
          </cell>
          <cell r="G3852" t="str">
            <v>NA</v>
          </cell>
          <cell r="H3852" t="str">
            <v>Merchant Unregulated</v>
          </cell>
        </row>
        <row r="3853">
          <cell r="D3853" t="str">
            <v>Ormat Technologies, Inc.</v>
          </cell>
          <cell r="E3853" t="str">
            <v>Geothermal</v>
          </cell>
          <cell r="G3853" t="str">
            <v>NA</v>
          </cell>
          <cell r="H3853" t="str">
            <v>Merchant Unregulated</v>
          </cell>
        </row>
        <row r="3854">
          <cell r="D3854" t="str">
            <v>JPMorgan Chase &amp; Co.</v>
          </cell>
          <cell r="E3854" t="str">
            <v>Geothermal</v>
          </cell>
          <cell r="G3854" t="str">
            <v>NA</v>
          </cell>
          <cell r="H3854" t="str">
            <v>Merchant Unregulated</v>
          </cell>
        </row>
        <row r="3855">
          <cell r="D3855" t="str">
            <v>Ormat Industries Ltd.</v>
          </cell>
          <cell r="E3855" t="str">
            <v>Geothermal</v>
          </cell>
          <cell r="G3855" t="str">
            <v>NA</v>
          </cell>
          <cell r="H3855" t="str">
            <v>Merchant Unregulated</v>
          </cell>
        </row>
        <row r="3856">
          <cell r="D3856" t="str">
            <v>Ormat Technologies, Inc.</v>
          </cell>
          <cell r="E3856" t="str">
            <v>Geothermal</v>
          </cell>
          <cell r="G3856" t="str">
            <v>NA</v>
          </cell>
          <cell r="H3856" t="str">
            <v>Merchant Unregulated</v>
          </cell>
        </row>
        <row r="3857">
          <cell r="D3857" t="str">
            <v>JPMorgan Chase &amp; Co.</v>
          </cell>
          <cell r="E3857" t="str">
            <v>Geothermal</v>
          </cell>
          <cell r="G3857" t="str">
            <v>NA</v>
          </cell>
          <cell r="H3857" t="str">
            <v>Merchant Unregulated</v>
          </cell>
        </row>
        <row r="3858">
          <cell r="D3858" t="str">
            <v>Ormat Industries Ltd.</v>
          </cell>
          <cell r="E3858" t="str">
            <v>Geothermal</v>
          </cell>
          <cell r="G3858" t="str">
            <v>NA</v>
          </cell>
          <cell r="H3858" t="str">
            <v>Merchant Unregulated</v>
          </cell>
        </row>
        <row r="3859">
          <cell r="D3859" t="str">
            <v>Ormat Technologies, Inc.</v>
          </cell>
          <cell r="E3859" t="str">
            <v>Geothermal</v>
          </cell>
          <cell r="G3859" t="str">
            <v>NA</v>
          </cell>
          <cell r="H3859" t="str">
            <v>Merchant Unregulated</v>
          </cell>
        </row>
        <row r="3860">
          <cell r="D3860" t="str">
            <v>JPMorgan Chase &amp; Co.</v>
          </cell>
          <cell r="E3860" t="str">
            <v>Geothermal</v>
          </cell>
          <cell r="G3860" t="str">
            <v>NA</v>
          </cell>
          <cell r="H3860" t="str">
            <v>Merchant Unregulated</v>
          </cell>
        </row>
        <row r="3861">
          <cell r="D3861" t="str">
            <v>Nebraska Public Power District</v>
          </cell>
          <cell r="E3861" t="str">
            <v>Oil</v>
          </cell>
          <cell r="G3861">
            <v>197</v>
          </cell>
          <cell r="H3861" t="str">
            <v>Regulated</v>
          </cell>
        </row>
        <row r="3862">
          <cell r="D3862" t="str">
            <v>Sacramento Municipal Utility District</v>
          </cell>
          <cell r="E3862" t="str">
            <v>Solar</v>
          </cell>
          <cell r="G3862" t="str">
            <v>NA</v>
          </cell>
          <cell r="H3862" t="str">
            <v>Regulated</v>
          </cell>
        </row>
        <row r="3863">
          <cell r="D3863" t="str">
            <v>Heliocentric LLC</v>
          </cell>
          <cell r="E3863" t="str">
            <v>Solar</v>
          </cell>
          <cell r="G3863" t="str">
            <v>NA</v>
          </cell>
          <cell r="H3863" t="str">
            <v>Merchant Unregulated</v>
          </cell>
        </row>
        <row r="3864">
          <cell r="D3864" t="str">
            <v>BP plc</v>
          </cell>
          <cell r="E3864" t="str">
            <v>Gas</v>
          </cell>
          <cell r="G3864" t="str">
            <v>NA</v>
          </cell>
          <cell r="H3864" t="str">
            <v>Merchant Unregulated</v>
          </cell>
        </row>
        <row r="3865">
          <cell r="D3865" t="str">
            <v>New York Power Authority</v>
          </cell>
          <cell r="E3865" t="str">
            <v>Gas</v>
          </cell>
          <cell r="G3865" t="str">
            <v>NA</v>
          </cell>
          <cell r="H3865" t="str">
            <v>Merchant Unregulated</v>
          </cell>
        </row>
        <row r="3866">
          <cell r="D3866" t="str">
            <v>Placer County Water Agency</v>
          </cell>
          <cell r="E3866" t="str">
            <v>Water</v>
          </cell>
          <cell r="G3866" t="str">
            <v>NA</v>
          </cell>
          <cell r="H3866" t="str">
            <v>Merchant Unregulated</v>
          </cell>
        </row>
        <row r="3867">
          <cell r="D3867" t="str">
            <v>Heller Industrial Parks Inc.</v>
          </cell>
          <cell r="E3867" t="str">
            <v>Solar</v>
          </cell>
          <cell r="G3867" t="str">
            <v>NA</v>
          </cell>
          <cell r="H3867" t="str">
            <v>Merchant Unregulated</v>
          </cell>
        </row>
        <row r="3868">
          <cell r="D3868" t="str">
            <v>United States Government</v>
          </cell>
          <cell r="E3868" t="str">
            <v>Water</v>
          </cell>
          <cell r="G3868" t="str">
            <v>NA</v>
          </cell>
          <cell r="H3868" t="str">
            <v>Merchant Unregulated</v>
          </cell>
        </row>
        <row r="3869">
          <cell r="D3869" t="str">
            <v>IDACORP, Inc.</v>
          </cell>
          <cell r="E3869" t="str">
            <v>Water</v>
          </cell>
          <cell r="G3869">
            <v>2084203</v>
          </cell>
          <cell r="H3869" t="str">
            <v>Regulated</v>
          </cell>
        </row>
        <row r="3870">
          <cell r="D3870" t="str">
            <v>PG&amp;E Corporation</v>
          </cell>
          <cell r="E3870" t="str">
            <v>Water</v>
          </cell>
          <cell r="G3870">
            <v>705665</v>
          </cell>
          <cell r="H3870" t="str">
            <v>Regulated</v>
          </cell>
        </row>
        <row r="3871">
          <cell r="D3871" t="str">
            <v>AES Corporation</v>
          </cell>
          <cell r="E3871" t="str">
            <v>Wind</v>
          </cell>
          <cell r="G3871" t="str">
            <v>NA</v>
          </cell>
          <cell r="H3871" t="str">
            <v>Merchant Unregulated</v>
          </cell>
        </row>
        <row r="3872">
          <cell r="D3872" t="str">
            <v>AES Corporation</v>
          </cell>
          <cell r="E3872" t="str">
            <v>Wind</v>
          </cell>
          <cell r="G3872" t="str">
            <v>NA</v>
          </cell>
          <cell r="H3872" t="str">
            <v>Merchant Unregulated</v>
          </cell>
        </row>
        <row r="3873">
          <cell r="D3873" t="str">
            <v>Wisconsin Energy Corporation</v>
          </cell>
          <cell r="E3873" t="str">
            <v>Water</v>
          </cell>
          <cell r="G3873">
            <v>4352</v>
          </cell>
          <cell r="H3873" t="str">
            <v>Regulated</v>
          </cell>
        </row>
        <row r="3874">
          <cell r="D3874" t="str">
            <v>Korean East-West Power Co., Ltd.</v>
          </cell>
          <cell r="E3874" t="str">
            <v>Biomass</v>
          </cell>
          <cell r="G3874" t="str">
            <v>NA</v>
          </cell>
          <cell r="H3874" t="str">
            <v>Merchant Unregulated</v>
          </cell>
        </row>
        <row r="3875">
          <cell r="D3875" t="str">
            <v>Greenwood Utilities Commission</v>
          </cell>
          <cell r="E3875" t="str">
            <v>Gas</v>
          </cell>
          <cell r="G3875" t="str">
            <v>NA</v>
          </cell>
          <cell r="H3875" t="str">
            <v>Regulated</v>
          </cell>
        </row>
        <row r="3876">
          <cell r="D3876" t="str">
            <v>Greenwood Utilities Commission</v>
          </cell>
          <cell r="E3876" t="str">
            <v>Oil</v>
          </cell>
          <cell r="G3876" t="str">
            <v>NA</v>
          </cell>
          <cell r="H3876" t="str">
            <v>Regulated</v>
          </cell>
        </row>
        <row r="3877">
          <cell r="D3877" t="str">
            <v>Henderson City Utility Comm</v>
          </cell>
          <cell r="E3877" t="str">
            <v>Coal</v>
          </cell>
          <cell r="G3877">
            <v>1865689</v>
          </cell>
          <cell r="H3877" t="str">
            <v>Regulated</v>
          </cell>
        </row>
        <row r="3878">
          <cell r="D3878" t="str">
            <v>Hendricks Regional Health</v>
          </cell>
          <cell r="E3878" t="str">
            <v>Oil</v>
          </cell>
          <cell r="G3878" t="str">
            <v>NA</v>
          </cell>
          <cell r="H3878" t="str">
            <v>Merchant Unregulated</v>
          </cell>
        </row>
        <row r="3879">
          <cell r="D3879" t="str">
            <v>Energy Maintenance Service, LLC</v>
          </cell>
          <cell r="E3879" t="str">
            <v>Wind</v>
          </cell>
          <cell r="G3879" t="str">
            <v>NA</v>
          </cell>
          <cell r="H3879" t="str">
            <v>Merchant Unregulated</v>
          </cell>
        </row>
        <row r="3880">
          <cell r="D3880" t="str">
            <v>Hendricks Wind I</v>
          </cell>
          <cell r="E3880" t="str">
            <v>Wind</v>
          </cell>
          <cell r="G3880" t="str">
            <v>NA</v>
          </cell>
          <cell r="H3880" t="str">
            <v>Merchant Unregulated</v>
          </cell>
        </row>
        <row r="3881">
          <cell r="D3881" t="str">
            <v>Xcel Energy Inc.</v>
          </cell>
          <cell r="E3881" t="str">
            <v>Water</v>
          </cell>
          <cell r="G3881">
            <v>47317</v>
          </cell>
          <cell r="H3881" t="str">
            <v>Regulated</v>
          </cell>
        </row>
        <row r="3882">
          <cell r="D3882" t="str">
            <v>Dynegy Inc.</v>
          </cell>
          <cell r="E3882" t="str">
            <v>Coal</v>
          </cell>
          <cell r="G3882">
            <v>2144732</v>
          </cell>
          <cell r="H3882" t="str">
            <v>Merchant Unregulated</v>
          </cell>
        </row>
        <row r="3883">
          <cell r="D3883" t="str">
            <v>Ingenco Investors LLC</v>
          </cell>
          <cell r="E3883" t="str">
            <v>Biomass</v>
          </cell>
          <cell r="G3883" t="str">
            <v>NA</v>
          </cell>
          <cell r="H3883" t="str">
            <v>Merchant Unregulated</v>
          </cell>
        </row>
        <row r="3884">
          <cell r="D3884" t="str">
            <v>Ingenco Holdings LLC</v>
          </cell>
          <cell r="E3884" t="str">
            <v>Biomass</v>
          </cell>
          <cell r="G3884" t="str">
            <v>NA</v>
          </cell>
          <cell r="H3884" t="str">
            <v>Merchant Unregulated</v>
          </cell>
        </row>
        <row r="3885">
          <cell r="D3885" t="str">
            <v>Highstar Capital LP</v>
          </cell>
          <cell r="E3885" t="str">
            <v>Gas</v>
          </cell>
          <cell r="G3885" t="str">
            <v>NA</v>
          </cell>
          <cell r="H3885" t="str">
            <v>Merchant Unregulated</v>
          </cell>
        </row>
        <row r="3886">
          <cell r="D3886" t="str">
            <v>Duke Energy Corporation</v>
          </cell>
          <cell r="E3886" t="str">
            <v>Gas</v>
          </cell>
          <cell r="G3886">
            <v>73391</v>
          </cell>
          <cell r="H3886" t="str">
            <v>Regulated</v>
          </cell>
        </row>
        <row r="3887">
          <cell r="D3887" t="str">
            <v>Snohomish County Public Utility District No. 1</v>
          </cell>
          <cell r="E3887" t="str">
            <v>Water</v>
          </cell>
          <cell r="G3887" t="str">
            <v>NA</v>
          </cell>
          <cell r="H3887" t="str">
            <v>Regulated</v>
          </cell>
        </row>
        <row r="3888">
          <cell r="D3888" t="str">
            <v>Bay City City of</v>
          </cell>
          <cell r="E3888" t="str">
            <v>Gas</v>
          </cell>
          <cell r="G3888" t="str">
            <v>NA</v>
          </cell>
          <cell r="H3888" t="str">
            <v>Regulated</v>
          </cell>
        </row>
        <row r="3889">
          <cell r="D3889" t="str">
            <v>Riverstone Holdings LLC</v>
          </cell>
          <cell r="E3889" t="str">
            <v>Coal</v>
          </cell>
          <cell r="G3889">
            <v>134513</v>
          </cell>
          <cell r="H3889" t="str">
            <v>Merchant Unregulated</v>
          </cell>
        </row>
        <row r="3890">
          <cell r="D3890" t="str">
            <v>Riverstone Holdings LLC</v>
          </cell>
          <cell r="E3890" t="str">
            <v>Oil</v>
          </cell>
          <cell r="G3890">
            <v>0</v>
          </cell>
          <cell r="H3890" t="str">
            <v>Merchant Unregulated</v>
          </cell>
        </row>
        <row r="3891">
          <cell r="D3891" t="str">
            <v>Southern Maryland Electric Cooperative, Inc.</v>
          </cell>
          <cell r="E3891" t="str">
            <v>Solar</v>
          </cell>
          <cell r="G3891" t="str">
            <v>NA</v>
          </cell>
          <cell r="H3891" t="str">
            <v>Merchant Unregulated</v>
          </cell>
        </row>
        <row r="3892">
          <cell r="D3892" t="str">
            <v>Ashland Incorporated</v>
          </cell>
          <cell r="E3892" t="str">
            <v>Biomass</v>
          </cell>
          <cell r="G3892" t="str">
            <v>NA</v>
          </cell>
          <cell r="H3892" t="str">
            <v>Merchant Unregulated</v>
          </cell>
        </row>
        <row r="3893">
          <cell r="D3893" t="str">
            <v>Herington City of</v>
          </cell>
          <cell r="E3893" t="str">
            <v>Oil</v>
          </cell>
          <cell r="G3893" t="str">
            <v>NA</v>
          </cell>
          <cell r="H3893" t="str">
            <v>Regulated</v>
          </cell>
        </row>
        <row r="3894">
          <cell r="D3894" t="str">
            <v>Heritage Sustainable Energy LLC</v>
          </cell>
          <cell r="E3894" t="str">
            <v>Wind</v>
          </cell>
          <cell r="G3894">
            <v>26718</v>
          </cell>
          <cell r="H3894" t="str">
            <v>Merchant Unregulated</v>
          </cell>
        </row>
        <row r="3895">
          <cell r="D3895" t="str">
            <v>Berkshire Hathaway Inc.</v>
          </cell>
          <cell r="E3895" t="str">
            <v>Gas</v>
          </cell>
          <cell r="G3895">
            <v>1026389</v>
          </cell>
          <cell r="H3895" t="str">
            <v>Regulated</v>
          </cell>
        </row>
        <row r="3896">
          <cell r="D3896" t="str">
            <v>Sumitomo Corporation</v>
          </cell>
          <cell r="E3896" t="str">
            <v>Gas</v>
          </cell>
          <cell r="G3896">
            <v>571255</v>
          </cell>
          <cell r="H3896" t="str">
            <v>Regulated</v>
          </cell>
        </row>
        <row r="3897">
          <cell r="D3897" t="str">
            <v>Sumitomo Corporation</v>
          </cell>
          <cell r="E3897" t="str">
            <v>Gas</v>
          </cell>
          <cell r="G3897">
            <v>571714</v>
          </cell>
          <cell r="H3897" t="str">
            <v>Regulated</v>
          </cell>
        </row>
        <row r="3898">
          <cell r="D3898" t="str">
            <v>MidAmerican Energy Holdings Company</v>
          </cell>
          <cell r="E3898" t="str">
            <v>Gas</v>
          </cell>
          <cell r="G3898">
            <v>116583</v>
          </cell>
          <cell r="H3898" t="str">
            <v>Regulated</v>
          </cell>
        </row>
        <row r="3899">
          <cell r="D3899" t="str">
            <v>Calpine Corporation</v>
          </cell>
          <cell r="E3899" t="str">
            <v>Gas</v>
          </cell>
          <cell r="G3899">
            <v>2888903</v>
          </cell>
          <cell r="H3899" t="str">
            <v>Merchant Unregulated</v>
          </cell>
        </row>
        <row r="3900">
          <cell r="D3900" t="str">
            <v>EIF Management, LLC</v>
          </cell>
          <cell r="E3900" t="str">
            <v>Biomass</v>
          </cell>
          <cell r="G3900" t="str">
            <v>NA</v>
          </cell>
          <cell r="H3900" t="str">
            <v>Merchant Unregulated</v>
          </cell>
        </row>
        <row r="3901">
          <cell r="D3901" t="str">
            <v>Herndon City of</v>
          </cell>
          <cell r="E3901" t="str">
            <v>Oil</v>
          </cell>
          <cell r="G3901" t="str">
            <v>NA</v>
          </cell>
          <cell r="H3901" t="str">
            <v>Regulated</v>
          </cell>
        </row>
        <row r="3902">
          <cell r="D3902" t="str">
            <v>Brookfield Renewable Energy Partners L.P.</v>
          </cell>
          <cell r="E3902" t="str">
            <v>Water</v>
          </cell>
          <cell r="G3902" t="str">
            <v>NA</v>
          </cell>
          <cell r="H3902" t="str">
            <v>Merchant Unregulated</v>
          </cell>
        </row>
        <row r="3903">
          <cell r="D3903" t="str">
            <v>Brookfield Asset Management Inc.</v>
          </cell>
          <cell r="E3903" t="str">
            <v>Water</v>
          </cell>
          <cell r="G3903" t="str">
            <v>NA</v>
          </cell>
          <cell r="H3903" t="str">
            <v>Merchant Unregulated</v>
          </cell>
        </row>
        <row r="3904">
          <cell r="D3904" t="str">
            <v>Brookfield Renewable Energy Partners L.P.</v>
          </cell>
          <cell r="E3904" t="str">
            <v>Water</v>
          </cell>
          <cell r="G3904" t="str">
            <v>NA</v>
          </cell>
          <cell r="H3904" t="str">
            <v>Merchant Unregulated</v>
          </cell>
        </row>
        <row r="3905">
          <cell r="D3905" t="str">
            <v>Brookfield Asset Management Inc.</v>
          </cell>
          <cell r="E3905" t="str">
            <v>Water</v>
          </cell>
          <cell r="G3905" t="str">
            <v>NA</v>
          </cell>
          <cell r="H3905" t="str">
            <v>Merchant Unregulated</v>
          </cell>
        </row>
        <row r="3906">
          <cell r="D3906" t="str">
            <v>Brookfield Renewable Energy Partners L.P.</v>
          </cell>
          <cell r="E3906" t="str">
            <v>Water</v>
          </cell>
          <cell r="G3906" t="str">
            <v>NA</v>
          </cell>
          <cell r="H3906" t="str">
            <v>Merchant Unregulated</v>
          </cell>
        </row>
        <row r="3907">
          <cell r="D3907" t="str">
            <v>Brookfield Asset Management Inc.</v>
          </cell>
          <cell r="E3907" t="str">
            <v>Water</v>
          </cell>
          <cell r="G3907" t="str">
            <v>NA</v>
          </cell>
          <cell r="H3907" t="str">
            <v>Merchant Unregulated</v>
          </cell>
        </row>
        <row r="3908">
          <cell r="D3908" t="str">
            <v>Hewlett-Packard Company</v>
          </cell>
          <cell r="E3908" t="str">
            <v>Oil</v>
          </cell>
          <cell r="G3908" t="str">
            <v>NA</v>
          </cell>
          <cell r="H3908" t="str">
            <v>Merchant Unregulated</v>
          </cell>
        </row>
        <row r="3909">
          <cell r="D3909" t="str">
            <v>Hitachi, Ltd.</v>
          </cell>
          <cell r="E3909" t="str">
            <v>Oil</v>
          </cell>
          <cell r="G3909" t="str">
            <v>NA</v>
          </cell>
          <cell r="H3909" t="str">
            <v>Merchant Unregulated</v>
          </cell>
        </row>
        <row r="3910">
          <cell r="D3910" t="str">
            <v>Hibbing Public Utilities Comm</v>
          </cell>
          <cell r="E3910" t="str">
            <v>Coal</v>
          </cell>
          <cell r="G3910" t="str">
            <v>NA</v>
          </cell>
          <cell r="H3910" t="str">
            <v>Regulated</v>
          </cell>
        </row>
        <row r="3911">
          <cell r="D3911" t="str">
            <v>Turlock Irrigation District</v>
          </cell>
          <cell r="E3911" t="str">
            <v>Water</v>
          </cell>
          <cell r="G3911" t="str">
            <v>NA</v>
          </cell>
          <cell r="H3911" t="str">
            <v>Merchant Unregulated</v>
          </cell>
        </row>
        <row r="3912">
          <cell r="D3912" t="str">
            <v>Veolia Environnement S.A.</v>
          </cell>
          <cell r="E3912" t="str">
            <v>Biomass</v>
          </cell>
          <cell r="G3912" t="str">
            <v>NA</v>
          </cell>
          <cell r="H3912" t="str">
            <v>Merchant Unregulated</v>
          </cell>
        </row>
        <row r="3913">
          <cell r="D3913" t="str">
            <v>Republic Services Inc.</v>
          </cell>
          <cell r="E3913" t="str">
            <v>Solar</v>
          </cell>
          <cell r="G3913" t="str">
            <v>NA</v>
          </cell>
          <cell r="H3913" t="str">
            <v>Merchant Unregulated</v>
          </cell>
        </row>
        <row r="3914">
          <cell r="D3914" t="str">
            <v>Calpine Corporation</v>
          </cell>
          <cell r="E3914" t="str">
            <v>Gas</v>
          </cell>
          <cell r="G3914">
            <v>2133779</v>
          </cell>
          <cell r="H3914" t="str">
            <v>Regulated</v>
          </cell>
        </row>
        <row r="3915">
          <cell r="D3915" t="str">
            <v>Brownsville Public Utilities Board</v>
          </cell>
          <cell r="E3915" t="str">
            <v>Gas</v>
          </cell>
          <cell r="G3915">
            <v>584409</v>
          </cell>
          <cell r="H3915" t="str">
            <v>Regulated</v>
          </cell>
        </row>
        <row r="3916">
          <cell r="D3916" t="str">
            <v>G2 Energy LLC</v>
          </cell>
          <cell r="E3916" t="str">
            <v>Biomass</v>
          </cell>
          <cell r="G3916" t="str">
            <v>NA</v>
          </cell>
          <cell r="H3916" t="str">
            <v>Merchant Unregulated</v>
          </cell>
        </row>
        <row r="3917">
          <cell r="D3917" t="str">
            <v>Fortistar LLC</v>
          </cell>
          <cell r="E3917" t="str">
            <v>Biomass</v>
          </cell>
          <cell r="G3917" t="str">
            <v>NA</v>
          </cell>
          <cell r="H3917" t="str">
            <v>Merchant Unregulated</v>
          </cell>
        </row>
        <row r="3918">
          <cell r="D3918" t="str">
            <v>Duke Energy Corporation</v>
          </cell>
          <cell r="E3918" t="str">
            <v>Gas</v>
          </cell>
          <cell r="G3918">
            <v>416</v>
          </cell>
          <cell r="H3918" t="str">
            <v>Regulated</v>
          </cell>
        </row>
        <row r="3919">
          <cell r="D3919" t="str">
            <v>Higginsville City of</v>
          </cell>
          <cell r="E3919" t="str">
            <v>Gas</v>
          </cell>
          <cell r="G3919" t="str">
            <v>NA</v>
          </cell>
          <cell r="H3919" t="str">
            <v>Regulated</v>
          </cell>
        </row>
        <row r="3920">
          <cell r="D3920" t="str">
            <v>Higginsville City of</v>
          </cell>
          <cell r="E3920" t="str">
            <v>Oil</v>
          </cell>
          <cell r="G3920" t="str">
            <v>NA</v>
          </cell>
          <cell r="H3920" t="str">
            <v>Regulated</v>
          </cell>
        </row>
        <row r="3921">
          <cell r="D3921" t="str">
            <v>Waste Management, Inc.</v>
          </cell>
          <cell r="E3921" t="str">
            <v>Biomass</v>
          </cell>
          <cell r="G3921" t="str">
            <v>NA</v>
          </cell>
          <cell r="H3921" t="str">
            <v>Merchant Unregulated</v>
          </cell>
        </row>
        <row r="3922">
          <cell r="D3922" t="str">
            <v>Xcel Energy Inc.</v>
          </cell>
          <cell r="E3922" t="str">
            <v>Gas</v>
          </cell>
          <cell r="G3922">
            <v>1853376</v>
          </cell>
          <cell r="H3922" t="str">
            <v>Regulated</v>
          </cell>
        </row>
        <row r="3923">
          <cell r="D3923" t="str">
            <v>Oswego City of</v>
          </cell>
          <cell r="E3923" t="str">
            <v>Water</v>
          </cell>
          <cell r="G3923" t="str">
            <v>NA</v>
          </cell>
          <cell r="H3923" t="str">
            <v>Merchant Unregulated</v>
          </cell>
        </row>
        <row r="3924">
          <cell r="D3924" t="str">
            <v>Tenaska Inc.</v>
          </cell>
          <cell r="E3924" t="str">
            <v>Gas</v>
          </cell>
          <cell r="G3924">
            <v>4985489</v>
          </cell>
          <cell r="H3924" t="str">
            <v>Merchant Unregulated</v>
          </cell>
        </row>
        <row r="3925">
          <cell r="D3925" t="str">
            <v>Iberdrola, S.A.</v>
          </cell>
          <cell r="E3925" t="str">
            <v>Water</v>
          </cell>
          <cell r="G3925">
            <v>70</v>
          </cell>
          <cell r="H3925" t="str">
            <v>Regulated</v>
          </cell>
        </row>
        <row r="3926">
          <cell r="D3926" t="str">
            <v>Brookfield Renewable Energy Partners L.P.</v>
          </cell>
          <cell r="E3926" t="str">
            <v>Water</v>
          </cell>
          <cell r="G3926" t="str">
            <v>NA</v>
          </cell>
          <cell r="H3926" t="str">
            <v>Merchant Unregulated</v>
          </cell>
        </row>
        <row r="3927">
          <cell r="D3927" t="str">
            <v>Brookfield Asset Management Inc.</v>
          </cell>
          <cell r="E3927" t="str">
            <v>Water</v>
          </cell>
          <cell r="G3927" t="str">
            <v>NA</v>
          </cell>
          <cell r="H3927" t="str">
            <v>Merchant Unregulated</v>
          </cell>
        </row>
        <row r="3928">
          <cell r="D3928" t="str">
            <v>Fortis Inc.</v>
          </cell>
          <cell r="E3928" t="str">
            <v>Water</v>
          </cell>
          <cell r="G3928" t="str">
            <v>NA</v>
          </cell>
          <cell r="H3928" t="str">
            <v>Regulated</v>
          </cell>
        </row>
        <row r="3929">
          <cell r="D3929" t="str">
            <v>Integrys Energy Group, Inc.</v>
          </cell>
          <cell r="E3929" t="str">
            <v>Water</v>
          </cell>
          <cell r="G3929">
            <v>11402</v>
          </cell>
          <cell r="H3929" t="str">
            <v>Regulated</v>
          </cell>
        </row>
        <row r="3930">
          <cell r="D3930" t="str">
            <v>Silicon Valley Power</v>
          </cell>
          <cell r="E3930" t="str">
            <v>Water</v>
          </cell>
          <cell r="G3930" t="str">
            <v>NA</v>
          </cell>
          <cell r="H3930" t="str">
            <v>Regulated</v>
          </cell>
        </row>
        <row r="3931">
          <cell r="D3931" t="str">
            <v>Edison International</v>
          </cell>
          <cell r="E3931" t="str">
            <v>Wind</v>
          </cell>
          <cell r="G3931">
            <v>286658</v>
          </cell>
          <cell r="H3931" t="str">
            <v>Merchant Unregulated</v>
          </cell>
        </row>
        <row r="3932">
          <cell r="D3932" t="str">
            <v>NextEra Energy, Inc.</v>
          </cell>
          <cell r="E3932" t="str">
            <v>Wind</v>
          </cell>
          <cell r="G3932" t="str">
            <v>NA</v>
          </cell>
          <cell r="H3932" t="str">
            <v>Merchant Unregulated</v>
          </cell>
        </row>
        <row r="3933">
          <cell r="D3933" t="str">
            <v>Exelon Corporation</v>
          </cell>
          <cell r="E3933" t="str">
            <v>Wind</v>
          </cell>
          <cell r="G3933">
            <v>2953</v>
          </cell>
          <cell r="H3933" t="str">
            <v>Merchant Unregulated</v>
          </cell>
        </row>
        <row r="3934">
          <cell r="D3934" t="str">
            <v>Berkshire Hathaway Inc.</v>
          </cell>
          <cell r="E3934" t="str">
            <v>Wind</v>
          </cell>
          <cell r="G3934">
            <v>284304</v>
          </cell>
          <cell r="H3934" t="str">
            <v>Regulated</v>
          </cell>
        </row>
        <row r="3935">
          <cell r="D3935" t="str">
            <v>MidAmerican Energy Holdings Company</v>
          </cell>
          <cell r="E3935" t="str">
            <v>Wind</v>
          </cell>
          <cell r="G3935">
            <v>32295</v>
          </cell>
          <cell r="H3935" t="str">
            <v>Regulated</v>
          </cell>
        </row>
        <row r="3936">
          <cell r="D3936" t="str">
            <v>Exelon Corporation</v>
          </cell>
          <cell r="E3936" t="str">
            <v>Wind</v>
          </cell>
          <cell r="G3936" t="str">
            <v>NA</v>
          </cell>
          <cell r="H3936" t="str">
            <v>Merchant Unregulated</v>
          </cell>
        </row>
        <row r="3937">
          <cell r="D3937" t="str">
            <v>Hodges Wind Holdings, LLC</v>
          </cell>
          <cell r="E3937" t="str">
            <v>Wind</v>
          </cell>
          <cell r="G3937" t="str">
            <v>NA</v>
          </cell>
          <cell r="H3937" t="str">
            <v>Merchant Unregulated</v>
          </cell>
        </row>
        <row r="3938">
          <cell r="D3938" t="str">
            <v>North Carolina Municipal Power Agency Number 1</v>
          </cell>
          <cell r="E3938" t="str">
            <v>Oil</v>
          </cell>
          <cell r="G3938" t="str">
            <v>NA</v>
          </cell>
          <cell r="H3938" t="str">
            <v>Regulated</v>
          </cell>
        </row>
        <row r="3939">
          <cell r="D3939" t="str">
            <v>North Carolina Municipal Power Agency Number 1</v>
          </cell>
          <cell r="E3939" t="str">
            <v>Oil</v>
          </cell>
          <cell r="G3939" t="str">
            <v>NA</v>
          </cell>
          <cell r="H3939" t="str">
            <v>Regulated</v>
          </cell>
        </row>
        <row r="3940">
          <cell r="D3940" t="str">
            <v>North Carolina Municipal Power Agency Number 1</v>
          </cell>
          <cell r="E3940" t="str">
            <v>Oil</v>
          </cell>
          <cell r="G3940" t="str">
            <v>NA</v>
          </cell>
          <cell r="H3940" t="str">
            <v>Regulated</v>
          </cell>
        </row>
        <row r="3941">
          <cell r="D3941" t="str">
            <v>United States Government</v>
          </cell>
          <cell r="E3941" t="str">
            <v>Oil</v>
          </cell>
          <cell r="G3941" t="str">
            <v>NA</v>
          </cell>
          <cell r="H3941" t="str">
            <v>Merchant Unregulated</v>
          </cell>
        </row>
        <row r="3942">
          <cell r="D3942" t="str">
            <v>Alcoa, Inc.</v>
          </cell>
          <cell r="E3942" t="str">
            <v>Water</v>
          </cell>
          <cell r="G3942">
            <v>98190</v>
          </cell>
          <cell r="H3942" t="str">
            <v>Merchant Unregulated</v>
          </cell>
        </row>
        <row r="3943">
          <cell r="D3943" t="str">
            <v>Invenergy LLC</v>
          </cell>
          <cell r="E3943" t="str">
            <v>Wind</v>
          </cell>
          <cell r="G3943">
            <v>254570</v>
          </cell>
          <cell r="H3943" t="str">
            <v>Merchant Unregulated</v>
          </cell>
        </row>
        <row r="3944">
          <cell r="D3944" t="str">
            <v>High Shoals Hydro</v>
          </cell>
          <cell r="E3944" t="str">
            <v>Water</v>
          </cell>
          <cell r="G3944" t="str">
            <v>NA</v>
          </cell>
          <cell r="H3944" t="str">
            <v>Merchant Unregulated</v>
          </cell>
        </row>
        <row r="3945">
          <cell r="D3945" t="str">
            <v>Enel S.p.A.</v>
          </cell>
          <cell r="E3945" t="str">
            <v>Water</v>
          </cell>
          <cell r="G3945" t="str">
            <v>NA</v>
          </cell>
          <cell r="H3945" t="str">
            <v>Merchant Unregulated</v>
          </cell>
        </row>
        <row r="3946">
          <cell r="D3946" t="str">
            <v>Juniper Generation, L.L.C.</v>
          </cell>
          <cell r="E3946" t="str">
            <v>Gas</v>
          </cell>
          <cell r="G3946" t="str">
            <v>NA</v>
          </cell>
          <cell r="H3946" t="str">
            <v>Merchant Unregulated</v>
          </cell>
        </row>
        <row r="3947">
          <cell r="D3947" t="str">
            <v>Pitney Bowes Inc.</v>
          </cell>
          <cell r="E3947" t="str">
            <v>Gas</v>
          </cell>
          <cell r="G3947" t="str">
            <v>NA</v>
          </cell>
          <cell r="H3947" t="str">
            <v>Merchant Unregulated</v>
          </cell>
        </row>
        <row r="3948">
          <cell r="D3948" t="str">
            <v>ArcLight Capital Partners LLC</v>
          </cell>
          <cell r="E3948" t="str">
            <v>Gas</v>
          </cell>
          <cell r="G3948" t="str">
            <v>NA</v>
          </cell>
          <cell r="H3948" t="str">
            <v>Merchant Unregulated</v>
          </cell>
        </row>
        <row r="3949">
          <cell r="D3949" t="str">
            <v>Orbit Energy, Inc.</v>
          </cell>
          <cell r="E3949" t="str">
            <v>Biomass</v>
          </cell>
          <cell r="G3949" t="str">
            <v>NA</v>
          </cell>
          <cell r="H3949" t="str">
            <v>Merchant Unregulated</v>
          </cell>
        </row>
        <row r="3950">
          <cell r="D3950" t="str">
            <v>Ipswich Town of</v>
          </cell>
          <cell r="E3950" t="str">
            <v>Gas</v>
          </cell>
          <cell r="G3950" t="str">
            <v>NA</v>
          </cell>
          <cell r="H3950" t="str">
            <v>Regulated</v>
          </cell>
        </row>
        <row r="3951">
          <cell r="D3951" t="str">
            <v>EDP - Energias de Portugal SA</v>
          </cell>
          <cell r="E3951" t="str">
            <v>Wind</v>
          </cell>
          <cell r="G3951" t="str">
            <v>NA</v>
          </cell>
          <cell r="H3951" t="str">
            <v>Merchant Unregulated</v>
          </cell>
        </row>
        <row r="3952">
          <cell r="D3952" t="str">
            <v>PARPÚBLICA - Participações Públicas (SGPS), S.A.</v>
          </cell>
          <cell r="E3952" t="str">
            <v>Wind</v>
          </cell>
          <cell r="G3952" t="str">
            <v>NA</v>
          </cell>
          <cell r="H3952" t="str">
            <v>Merchant Unregulated</v>
          </cell>
        </row>
        <row r="3953">
          <cell r="D3953" t="str">
            <v>HidroCantábrico Energia S.A.</v>
          </cell>
          <cell r="E3953" t="str">
            <v>Wind</v>
          </cell>
          <cell r="G3953" t="str">
            <v>NA</v>
          </cell>
          <cell r="H3953" t="str">
            <v>Merchant Unregulated</v>
          </cell>
        </row>
        <row r="3954">
          <cell r="D3954" t="str">
            <v>China Three Gorges Corporation</v>
          </cell>
          <cell r="E3954" t="str">
            <v>Wind</v>
          </cell>
          <cell r="G3954" t="str">
            <v>NA</v>
          </cell>
          <cell r="H3954" t="str">
            <v>Merchant Unregulated</v>
          </cell>
        </row>
        <row r="3955">
          <cell r="D3955" t="str">
            <v>EDP Renováveis</v>
          </cell>
          <cell r="E3955" t="str">
            <v>Wind</v>
          </cell>
          <cell r="G3955" t="str">
            <v>NA</v>
          </cell>
          <cell r="H3955" t="str">
            <v>Merchant Unregulated</v>
          </cell>
        </row>
        <row r="3956">
          <cell r="D3956" t="str">
            <v>NextEra Energy, Inc.</v>
          </cell>
          <cell r="E3956" t="str">
            <v>Wind</v>
          </cell>
          <cell r="G3956">
            <v>378606</v>
          </cell>
          <cell r="H3956" t="str">
            <v>Merchant Unregulated</v>
          </cell>
        </row>
        <row r="3957">
          <cell r="D3957" t="str">
            <v>Swanton Village of</v>
          </cell>
          <cell r="E3957" t="str">
            <v>Water</v>
          </cell>
          <cell r="G3957" t="str">
            <v>NA</v>
          </cell>
          <cell r="H3957" t="str">
            <v>Regulated</v>
          </cell>
        </row>
        <row r="3958">
          <cell r="D3958" t="str">
            <v>Highland City of</v>
          </cell>
          <cell r="E3958" t="str">
            <v>Oil</v>
          </cell>
          <cell r="G3958" t="str">
            <v>NA</v>
          </cell>
          <cell r="H3958" t="str">
            <v>Regulated</v>
          </cell>
        </row>
        <row r="3959">
          <cell r="D3959" t="str">
            <v>Terra Firma Capital Partners Ltd.</v>
          </cell>
          <cell r="E3959" t="str">
            <v>Wind</v>
          </cell>
          <cell r="G3959">
            <v>110763</v>
          </cell>
          <cell r="H3959" t="str">
            <v>Merchant Unregulated</v>
          </cell>
        </row>
        <row r="3960">
          <cell r="D3960" t="str">
            <v>Terra Firma Capital Partners Ltd.</v>
          </cell>
          <cell r="E3960" t="str">
            <v>Wind</v>
          </cell>
          <cell r="G3960">
            <v>125222</v>
          </cell>
          <cell r="H3960" t="str">
            <v>Merchant Unregulated</v>
          </cell>
        </row>
        <row r="3961">
          <cell r="D3961" t="str">
            <v>Duke Energy Corporation</v>
          </cell>
          <cell r="E3961" t="str">
            <v>Solar</v>
          </cell>
          <cell r="G3961" t="str">
            <v>NA</v>
          </cell>
          <cell r="H3961" t="str">
            <v>Merchant Unregulated</v>
          </cell>
        </row>
        <row r="3962">
          <cell r="D3962" t="str">
            <v>Duke Energy Corporation</v>
          </cell>
          <cell r="E3962" t="str">
            <v>Solar</v>
          </cell>
          <cell r="G3962" t="str">
            <v>NA</v>
          </cell>
          <cell r="H3962" t="str">
            <v>Merchant Unregulated</v>
          </cell>
        </row>
        <row r="3963">
          <cell r="D3963" t="str">
            <v>NorthWestern Corporation</v>
          </cell>
          <cell r="E3963" t="str">
            <v>Oil</v>
          </cell>
          <cell r="G3963">
            <v>-79</v>
          </cell>
          <cell r="H3963" t="str">
            <v>Regulated</v>
          </cell>
        </row>
        <row r="3964">
          <cell r="D3964" t="str">
            <v>Southern Montana Electric Generation and Transmission Cooperative, Inc</v>
          </cell>
          <cell r="E3964" t="str">
            <v>Gas</v>
          </cell>
          <cell r="G3964" t="str">
            <v>NA</v>
          </cell>
          <cell r="H3964" t="str">
            <v>Merchant Unregulated</v>
          </cell>
        </row>
        <row r="3965">
          <cell r="D3965" t="str">
            <v>Duke Energy Corporation</v>
          </cell>
          <cell r="E3965" t="str">
            <v>Solar</v>
          </cell>
          <cell r="G3965" t="str">
            <v>NA</v>
          </cell>
          <cell r="H3965" t="str">
            <v>Regulated</v>
          </cell>
        </row>
        <row r="3966">
          <cell r="D3966" t="str">
            <v>Brookfield Renewable Energy Partners L.P.</v>
          </cell>
          <cell r="E3966" t="str">
            <v>Water</v>
          </cell>
          <cell r="G3966" t="str">
            <v>NA</v>
          </cell>
          <cell r="H3966" t="str">
            <v>Merchant Unregulated</v>
          </cell>
        </row>
        <row r="3967">
          <cell r="D3967" t="str">
            <v>Brookfield Asset Management Inc.</v>
          </cell>
          <cell r="E3967" t="str">
            <v>Water</v>
          </cell>
          <cell r="G3967" t="str">
            <v>NA</v>
          </cell>
          <cell r="H3967" t="str">
            <v>Merchant Unregulated</v>
          </cell>
        </row>
        <row r="3968">
          <cell r="D3968" t="str">
            <v>Hill Air Force Base</v>
          </cell>
          <cell r="E3968" t="str">
            <v>Biomass</v>
          </cell>
          <cell r="G3968" t="str">
            <v>NA</v>
          </cell>
          <cell r="H3968" t="str">
            <v>Merchant Unregulated</v>
          </cell>
        </row>
        <row r="3969">
          <cell r="D3969" t="str">
            <v>PPL Corporation</v>
          </cell>
          <cell r="E3969" t="str">
            <v>Gas</v>
          </cell>
          <cell r="G3969" t="str">
            <v>NA</v>
          </cell>
          <cell r="H3969" t="str">
            <v>Merchant Unregulated</v>
          </cell>
        </row>
        <row r="3970">
          <cell r="D3970" t="str">
            <v>Hill City City of</v>
          </cell>
          <cell r="E3970" t="str">
            <v>Gas</v>
          </cell>
          <cell r="G3970" t="str">
            <v>NA</v>
          </cell>
          <cell r="H3970" t="str">
            <v>Regulated</v>
          </cell>
        </row>
        <row r="3971">
          <cell r="D3971" t="str">
            <v>NextEra Energy, Inc.</v>
          </cell>
          <cell r="E3971" t="str">
            <v>Water</v>
          </cell>
          <cell r="G3971" t="str">
            <v>NA</v>
          </cell>
          <cell r="H3971" t="str">
            <v>Merchant Unregulated</v>
          </cell>
        </row>
        <row r="3972">
          <cell r="D3972" t="str">
            <v>Exelon Corporation</v>
          </cell>
          <cell r="E3972" t="str">
            <v>Gas</v>
          </cell>
          <cell r="G3972">
            <v>3817659</v>
          </cell>
          <cell r="H3972" t="str">
            <v>Merchant Unregulated</v>
          </cell>
        </row>
        <row r="3973">
          <cell r="D3973" t="str">
            <v>Alliance Energy Group LLC</v>
          </cell>
          <cell r="E3973" t="str">
            <v>Oil</v>
          </cell>
          <cell r="G3973" t="str">
            <v>NA</v>
          </cell>
          <cell r="H3973" t="str">
            <v>Merchant Unregulated</v>
          </cell>
        </row>
        <row r="3974">
          <cell r="D3974" t="str">
            <v>Denver City &amp; County of</v>
          </cell>
          <cell r="E3974" t="str">
            <v>Water</v>
          </cell>
          <cell r="G3974" t="str">
            <v>NA</v>
          </cell>
          <cell r="H3974" t="str">
            <v>Merchant Unregulated</v>
          </cell>
        </row>
        <row r="3975">
          <cell r="D3975" t="str">
            <v>Fortistar LLC</v>
          </cell>
          <cell r="E3975" t="str">
            <v>Biomass</v>
          </cell>
          <cell r="G3975" t="str">
            <v>NA</v>
          </cell>
          <cell r="H3975" t="str">
            <v>Merchant Unregulated</v>
          </cell>
        </row>
        <row r="3976">
          <cell r="D3976" t="str">
            <v>Alliant Energy Corporation</v>
          </cell>
          <cell r="E3976" t="str">
            <v>Oil</v>
          </cell>
          <cell r="G3976">
            <v>-89</v>
          </cell>
          <cell r="H3976" t="str">
            <v>Regulated</v>
          </cell>
        </row>
        <row r="3977">
          <cell r="D3977" t="str">
            <v>United States Government</v>
          </cell>
          <cell r="E3977" t="str">
            <v>Water</v>
          </cell>
          <cell r="G3977" t="str">
            <v>NA</v>
          </cell>
          <cell r="H3977" t="str">
            <v>Merchant Unregulated</v>
          </cell>
        </row>
        <row r="3978">
          <cell r="D3978" t="str">
            <v>Hillsboro City of ND</v>
          </cell>
          <cell r="E3978" t="str">
            <v>Oil</v>
          </cell>
          <cell r="G3978" t="str">
            <v>NA</v>
          </cell>
          <cell r="H3978" t="str">
            <v>Regulated</v>
          </cell>
        </row>
        <row r="3979">
          <cell r="D3979" t="str">
            <v>SunEdison, Inc.</v>
          </cell>
          <cell r="E3979" t="str">
            <v>Solar</v>
          </cell>
          <cell r="G3979" t="str">
            <v>NA</v>
          </cell>
          <cell r="H3979" t="str">
            <v>Merchant Unregulated</v>
          </cell>
        </row>
        <row r="3980">
          <cell r="D3980" t="str">
            <v>SunEdison, Inc.</v>
          </cell>
          <cell r="E3980" t="str">
            <v>Solar</v>
          </cell>
          <cell r="G3980" t="str">
            <v>NA</v>
          </cell>
          <cell r="H3980" t="str">
            <v>Merchant Unregulated</v>
          </cell>
        </row>
        <row r="3981">
          <cell r="D3981" t="str">
            <v>Hillsborough County</v>
          </cell>
          <cell r="E3981" t="str">
            <v>Biomass</v>
          </cell>
          <cell r="G3981" t="str">
            <v>NA</v>
          </cell>
          <cell r="H3981" t="str">
            <v>Merchant Unregulated</v>
          </cell>
        </row>
        <row r="3982">
          <cell r="D3982" t="str">
            <v>Thermal Dynamics</v>
          </cell>
          <cell r="E3982" t="str">
            <v>Water</v>
          </cell>
          <cell r="G3982" t="str">
            <v>NA</v>
          </cell>
          <cell r="H3982" t="str">
            <v>Merchant Unregulated</v>
          </cell>
        </row>
        <row r="3983">
          <cell r="D3983" t="str">
            <v>Hillsdale Board of Public Wks</v>
          </cell>
          <cell r="E3983" t="str">
            <v>Gas</v>
          </cell>
          <cell r="G3983" t="str">
            <v>NA</v>
          </cell>
          <cell r="H3983" t="str">
            <v>Regulated</v>
          </cell>
        </row>
        <row r="3984">
          <cell r="D3984" t="str">
            <v>Hilltop Power, LLC</v>
          </cell>
          <cell r="E3984" t="str">
            <v>Wind</v>
          </cell>
          <cell r="G3984" t="str">
            <v>NA</v>
          </cell>
          <cell r="H3984" t="str">
            <v>Merchant Unregulated</v>
          </cell>
        </row>
        <row r="3985">
          <cell r="D3985" t="str">
            <v>South Carolina Public Service Authority</v>
          </cell>
          <cell r="E3985" t="str">
            <v>Oil</v>
          </cell>
          <cell r="G3985" t="str">
            <v>NA</v>
          </cell>
          <cell r="H3985" t="str">
            <v>Regulated</v>
          </cell>
        </row>
        <row r="3986">
          <cell r="D3986" t="str">
            <v>Entergy Corporation</v>
          </cell>
          <cell r="E3986" t="str">
            <v>Gas</v>
          </cell>
          <cell r="G3986">
            <v>74050</v>
          </cell>
          <cell r="H3986" t="str">
            <v>Regulated</v>
          </cell>
        </row>
        <row r="3987">
          <cell r="D3987" t="str">
            <v>Duke Energy Corporation</v>
          </cell>
          <cell r="E3987" t="str">
            <v>Gas</v>
          </cell>
          <cell r="G3987">
            <v>7018254</v>
          </cell>
          <cell r="H3987" t="str">
            <v>Regulated</v>
          </cell>
        </row>
        <row r="3988">
          <cell r="D3988" t="str">
            <v>Brookfield Renewable Energy Partners L.P.</v>
          </cell>
          <cell r="E3988" t="str">
            <v>Water</v>
          </cell>
          <cell r="G3988" t="str">
            <v>NA</v>
          </cell>
          <cell r="H3988" t="str">
            <v>Merchant Unregulated</v>
          </cell>
        </row>
        <row r="3989">
          <cell r="D3989" t="str">
            <v>Brookfield Asset Management Inc.</v>
          </cell>
          <cell r="E3989" t="str">
            <v>Water</v>
          </cell>
          <cell r="G3989" t="str">
            <v>NA</v>
          </cell>
          <cell r="H3989" t="str">
            <v>Merchant Unregulated</v>
          </cell>
        </row>
        <row r="3990">
          <cell r="D3990" t="str">
            <v>Tennessee Valley Authority</v>
          </cell>
          <cell r="E3990" t="str">
            <v>Water</v>
          </cell>
          <cell r="G3990">
            <v>189530</v>
          </cell>
          <cell r="H3990" t="str">
            <v>Merchant Unregulated</v>
          </cell>
        </row>
        <row r="3991">
          <cell r="D3991" t="str">
            <v>Tennessee Valley Authority</v>
          </cell>
          <cell r="E3991" t="str">
            <v>Water</v>
          </cell>
          <cell r="G3991" t="str">
            <v>NA</v>
          </cell>
          <cell r="H3991" t="str">
            <v>Merchant Unregulated</v>
          </cell>
        </row>
        <row r="3992">
          <cell r="D3992" t="str">
            <v>Sustainable Power Group</v>
          </cell>
          <cell r="E3992" t="str">
            <v>Solar</v>
          </cell>
          <cell r="G3992" t="str">
            <v>NA</v>
          </cell>
          <cell r="H3992" t="str">
            <v>Merchant Unregulated</v>
          </cell>
        </row>
        <row r="3993">
          <cell r="D3993" t="str">
            <v>Springville City of</v>
          </cell>
          <cell r="E3993" t="str">
            <v>Water</v>
          </cell>
          <cell r="G3993" t="str">
            <v>NA</v>
          </cell>
          <cell r="H3993" t="str">
            <v>Regulated</v>
          </cell>
        </row>
        <row r="3994">
          <cell r="D3994" t="str">
            <v>First Reserve Corporation</v>
          </cell>
          <cell r="E3994" t="str">
            <v>Gas</v>
          </cell>
          <cell r="G3994">
            <v>2113467</v>
          </cell>
          <cell r="H3994" t="str">
            <v>Merchant Unregulated</v>
          </cell>
        </row>
        <row r="3995">
          <cell r="D3995" t="str">
            <v>CMS Energy Corporation</v>
          </cell>
          <cell r="E3995" t="str">
            <v>Water</v>
          </cell>
          <cell r="G3995">
            <v>44640</v>
          </cell>
          <cell r="H3995" t="str">
            <v>Regulated</v>
          </cell>
        </row>
        <row r="3996">
          <cell r="D3996" t="str">
            <v>Rock-Tenn Co</v>
          </cell>
          <cell r="E3996" t="str">
            <v>Gas</v>
          </cell>
          <cell r="G3996" t="str">
            <v>NA</v>
          </cell>
          <cell r="H3996" t="str">
            <v>Merchant Unregulated</v>
          </cell>
        </row>
        <row r="3997">
          <cell r="D3997" t="str">
            <v>Hoffer Plastics</v>
          </cell>
          <cell r="E3997" t="str">
            <v>Gas</v>
          </cell>
          <cell r="G3997" t="str">
            <v>NA</v>
          </cell>
          <cell r="H3997" t="str">
            <v>Merchant Unregulated</v>
          </cell>
        </row>
        <row r="3998">
          <cell r="D3998" t="str">
            <v>Hoffman-La Roche Incorporated</v>
          </cell>
          <cell r="E3998" t="str">
            <v>Gas</v>
          </cell>
          <cell r="G3998" t="str">
            <v>NA</v>
          </cell>
          <cell r="H3998" t="str">
            <v>Merchant Unregulated</v>
          </cell>
        </row>
        <row r="3999">
          <cell r="D3999" t="str">
            <v>Hofstra University</v>
          </cell>
          <cell r="E3999" t="str">
            <v>Gas</v>
          </cell>
          <cell r="G3999" t="str">
            <v>NA</v>
          </cell>
          <cell r="H3999" t="str">
            <v>Merchant Unregulated</v>
          </cell>
        </row>
        <row r="4000">
          <cell r="D4000" t="str">
            <v>Calpine Corporation</v>
          </cell>
          <cell r="E4000" t="str">
            <v>Gas</v>
          </cell>
          <cell r="G4000">
            <v>1113721</v>
          </cell>
          <cell r="H4000" t="str">
            <v>Merchant Unregulated</v>
          </cell>
        </row>
        <row r="4001">
          <cell r="D4001" t="str">
            <v>Brookfield Renewable Energy Partners L.P.</v>
          </cell>
          <cell r="E4001" t="str">
            <v>Water</v>
          </cell>
          <cell r="G4001" t="str">
            <v>NA</v>
          </cell>
          <cell r="H4001" t="str">
            <v>Merchant Unregulated</v>
          </cell>
        </row>
        <row r="4002">
          <cell r="D4002" t="str">
            <v>Brookfield Asset Management Inc.</v>
          </cell>
          <cell r="E4002" t="str">
            <v>Water</v>
          </cell>
          <cell r="G4002" t="str">
            <v>NA</v>
          </cell>
          <cell r="H4002" t="str">
            <v>Merchant Unregulated</v>
          </cell>
        </row>
        <row r="4003">
          <cell r="D4003" t="str">
            <v>Hoisington City of</v>
          </cell>
          <cell r="E4003" t="str">
            <v>Gas</v>
          </cell>
          <cell r="G4003" t="str">
            <v>NA</v>
          </cell>
          <cell r="H4003" t="str">
            <v>Regulated</v>
          </cell>
        </row>
        <row r="4004">
          <cell r="D4004" t="str">
            <v>Integrys Energy Group, Inc.</v>
          </cell>
          <cell r="E4004" t="str">
            <v>Water</v>
          </cell>
          <cell r="G4004">
            <v>8595</v>
          </cell>
          <cell r="H4004" t="str">
            <v>Regulated</v>
          </cell>
        </row>
        <row r="4005">
          <cell r="D4005" t="str">
            <v>Keahole Solar Power LLC</v>
          </cell>
          <cell r="E4005" t="str">
            <v>Solar</v>
          </cell>
          <cell r="G4005" t="str">
            <v>NA</v>
          </cell>
          <cell r="H4005" t="str">
            <v>Merchant Unregulated</v>
          </cell>
        </row>
        <row r="4006">
          <cell r="D4006" t="str">
            <v>Tri-State Generation &amp; Transmission Association, Inc.</v>
          </cell>
          <cell r="E4006" t="str">
            <v>Coal</v>
          </cell>
          <cell r="G4006">
            <v>0</v>
          </cell>
          <cell r="H4006" t="str">
            <v>Merchant Unregulated</v>
          </cell>
        </row>
        <row r="4007">
          <cell r="D4007" t="str">
            <v>Sunflower Electric Power Corporation</v>
          </cell>
          <cell r="E4007" t="str">
            <v>Coal</v>
          </cell>
          <cell r="G4007">
            <v>1967702</v>
          </cell>
          <cell r="H4007" t="str">
            <v>Merchant Unregulated</v>
          </cell>
        </row>
        <row r="4008">
          <cell r="D4008" t="str">
            <v>Holcomb Rock Company</v>
          </cell>
          <cell r="E4008" t="str">
            <v>Water</v>
          </cell>
          <cell r="G4008" t="str">
            <v>NA</v>
          </cell>
          <cell r="H4008" t="str">
            <v>Merchant Unregulated</v>
          </cell>
        </row>
        <row r="4009">
          <cell r="D4009" t="str">
            <v>Xcel Energy Inc.</v>
          </cell>
          <cell r="E4009" t="str">
            <v>Water</v>
          </cell>
          <cell r="G4009">
            <v>58107</v>
          </cell>
          <cell r="H4009" t="str">
            <v>Regulated</v>
          </cell>
        </row>
        <row r="4010">
          <cell r="D4010" t="str">
            <v>Associated Electric Cooperative Inc.</v>
          </cell>
          <cell r="E4010" t="str">
            <v>Gas</v>
          </cell>
          <cell r="G4010">
            <v>118780</v>
          </cell>
          <cell r="H4010" t="str">
            <v>Merchant Unregulated</v>
          </cell>
        </row>
        <row r="4011">
          <cell r="D4011" t="str">
            <v>Duke Energy Corporation</v>
          </cell>
          <cell r="E4011" t="str">
            <v>Solar</v>
          </cell>
          <cell r="G4011" t="str">
            <v>NA</v>
          </cell>
          <cell r="H4011" t="str">
            <v>Merchant Unregulated</v>
          </cell>
        </row>
        <row r="4012">
          <cell r="D4012" t="str">
            <v>Wabash Valley Power Association, Inc.</v>
          </cell>
          <cell r="E4012" t="str">
            <v>Gas</v>
          </cell>
          <cell r="G4012">
            <v>510807</v>
          </cell>
          <cell r="H4012" t="str">
            <v>Merchant Unregulated</v>
          </cell>
        </row>
        <row r="4013">
          <cell r="D4013" t="str">
            <v>Hoosier Energy Rural Electric Co-op Inc.</v>
          </cell>
          <cell r="E4013" t="str">
            <v>Gas</v>
          </cell>
          <cell r="G4013">
            <v>510807</v>
          </cell>
          <cell r="H4013" t="str">
            <v>Merchant Unregulated</v>
          </cell>
        </row>
        <row r="4014">
          <cell r="D4014" t="str">
            <v>EIF Management, LLC</v>
          </cell>
          <cell r="E4014" t="str">
            <v>Water</v>
          </cell>
          <cell r="G4014" t="str">
            <v>NA</v>
          </cell>
          <cell r="H4014" t="str">
            <v>Merchant Unregulated</v>
          </cell>
        </row>
        <row r="4015">
          <cell r="D4015" t="str">
            <v>Alaska Power &amp; Telephone Co.</v>
          </cell>
          <cell r="E4015" t="str">
            <v>Oil</v>
          </cell>
          <cell r="G4015" t="str">
            <v>NA</v>
          </cell>
          <cell r="H4015" t="str">
            <v>Merchant Unregulated</v>
          </cell>
        </row>
        <row r="4016">
          <cell r="D4016" t="str">
            <v>Alaska Energy &amp; Resources Company</v>
          </cell>
          <cell r="E4016" t="str">
            <v>Oil</v>
          </cell>
          <cell r="G4016" t="str">
            <v>NA</v>
          </cell>
          <cell r="H4016" t="str">
            <v>Merchant Unregulated</v>
          </cell>
        </row>
        <row r="4017">
          <cell r="D4017" t="str">
            <v>Perpetual Energy Systems</v>
          </cell>
          <cell r="E4017" t="str">
            <v>Solar</v>
          </cell>
          <cell r="G4017" t="str">
            <v>NA</v>
          </cell>
          <cell r="H4017" t="str">
            <v>Merchant Unregulated</v>
          </cell>
        </row>
        <row r="4018">
          <cell r="D4018" t="str">
            <v>Emera Incorporated</v>
          </cell>
          <cell r="E4018" t="str">
            <v>Water</v>
          </cell>
          <cell r="G4018" t="str">
            <v>NA</v>
          </cell>
          <cell r="H4018" t="str">
            <v>Merchant Unregulated</v>
          </cell>
        </row>
        <row r="4019">
          <cell r="D4019" t="str">
            <v>Algonquin Power &amp; Utilities Corp.</v>
          </cell>
          <cell r="E4019" t="str">
            <v>Water</v>
          </cell>
          <cell r="G4019" t="str">
            <v>NA</v>
          </cell>
          <cell r="H4019" t="str">
            <v>Merchant Unregulated</v>
          </cell>
        </row>
        <row r="4020">
          <cell r="D4020" t="str">
            <v>Holly Town of</v>
          </cell>
          <cell r="E4020" t="str">
            <v>Oil</v>
          </cell>
          <cell r="G4020" t="str">
            <v>NA</v>
          </cell>
          <cell r="H4020" t="str">
            <v>Regulated</v>
          </cell>
        </row>
        <row r="4021">
          <cell r="D4021" t="str">
            <v>OCI Company Ltd.</v>
          </cell>
          <cell r="E4021" t="str">
            <v>Solar</v>
          </cell>
          <cell r="G4021" t="str">
            <v>NA</v>
          </cell>
          <cell r="H4021" t="str">
            <v>Merchant Unregulated</v>
          </cell>
        </row>
        <row r="4022">
          <cell r="D4022" t="str">
            <v>Southern Company</v>
          </cell>
          <cell r="E4022" t="str">
            <v>Water</v>
          </cell>
          <cell r="G4022">
            <v>155852</v>
          </cell>
          <cell r="H4022" t="str">
            <v>Regulated</v>
          </cell>
        </row>
        <row r="4023">
          <cell r="D4023" t="str">
            <v>PPL Corporation</v>
          </cell>
          <cell r="E4023" t="str">
            <v>Water</v>
          </cell>
          <cell r="G4023" t="str">
            <v>NA</v>
          </cell>
          <cell r="H4023" t="str">
            <v>Merchant Unregulated</v>
          </cell>
        </row>
        <row r="4024">
          <cell r="D4024" t="str">
            <v>Holton City of</v>
          </cell>
          <cell r="E4024" t="str">
            <v>Oil</v>
          </cell>
          <cell r="G4024" t="str">
            <v>NA</v>
          </cell>
          <cell r="H4024" t="str">
            <v>Regulated</v>
          </cell>
        </row>
        <row r="4025">
          <cell r="D4025" t="str">
            <v>National Grid plc</v>
          </cell>
          <cell r="E4025" t="str">
            <v>Oil</v>
          </cell>
          <cell r="G4025">
            <v>49584</v>
          </cell>
          <cell r="H4025" t="str">
            <v>Merchant Unregulated</v>
          </cell>
        </row>
        <row r="4026">
          <cell r="D4026" t="str">
            <v>PPL Corporation</v>
          </cell>
          <cell r="E4026" t="str">
            <v>Water</v>
          </cell>
          <cell r="G4026">
            <v>491658</v>
          </cell>
          <cell r="H4026" t="str">
            <v>Merchant Unregulated</v>
          </cell>
        </row>
        <row r="4027">
          <cell r="D4027" t="str">
            <v>Alaska Village Electric Cooperative, Inc.</v>
          </cell>
          <cell r="E4027" t="str">
            <v>Oil</v>
          </cell>
          <cell r="G4027" t="str">
            <v>NA</v>
          </cell>
          <cell r="H4027" t="str">
            <v>Merchant Unregulated</v>
          </cell>
        </row>
        <row r="4028">
          <cell r="D4028" t="str">
            <v>Holyoke City of CO</v>
          </cell>
          <cell r="E4028" t="str">
            <v>Oil</v>
          </cell>
          <cell r="G4028" t="str">
            <v>NA</v>
          </cell>
          <cell r="H4028" t="str">
            <v>Regulated</v>
          </cell>
        </row>
        <row r="4029">
          <cell r="D4029" t="str">
            <v>Exelon Corporation</v>
          </cell>
          <cell r="E4029" t="str">
            <v>Solar</v>
          </cell>
          <cell r="G4029" t="str">
            <v>NA</v>
          </cell>
          <cell r="H4029" t="str">
            <v>Merchant Unregulated</v>
          </cell>
        </row>
        <row r="4030">
          <cell r="D4030" t="str">
            <v>General Electric Company</v>
          </cell>
          <cell r="E4030" t="str">
            <v>Coal</v>
          </cell>
          <cell r="G4030" t="str">
            <v>NA</v>
          </cell>
          <cell r="H4030" t="str">
            <v>Merchant Unregulated</v>
          </cell>
        </row>
        <row r="4031">
          <cell r="D4031" t="str">
            <v>MetLife, Inc.</v>
          </cell>
          <cell r="E4031" t="str">
            <v>Coal</v>
          </cell>
          <cell r="G4031" t="str">
            <v>NA</v>
          </cell>
          <cell r="H4031" t="str">
            <v>Merchant Unregulated</v>
          </cell>
        </row>
        <row r="4032">
          <cell r="D4032" t="str">
            <v>South Carolina Public Service Authority</v>
          </cell>
          <cell r="E4032" t="str">
            <v>Oil</v>
          </cell>
          <cell r="G4032" t="str">
            <v>NA</v>
          </cell>
          <cell r="H4032" t="str">
            <v>Regulated</v>
          </cell>
        </row>
        <row r="4033">
          <cell r="D4033" t="str">
            <v>Granger Energy of Honey Brook, L.L.C.</v>
          </cell>
          <cell r="E4033" t="str">
            <v>Biomass</v>
          </cell>
          <cell r="G4033" t="str">
            <v>NA</v>
          </cell>
          <cell r="H4033" t="str">
            <v>Merchant Unregulated</v>
          </cell>
        </row>
        <row r="4034">
          <cell r="D4034" t="str">
            <v>Granger Electric Co</v>
          </cell>
          <cell r="E4034" t="str">
            <v>Biomass</v>
          </cell>
          <cell r="G4034" t="str">
            <v>NA</v>
          </cell>
          <cell r="H4034" t="str">
            <v>Merchant Unregulated</v>
          </cell>
        </row>
        <row r="4035">
          <cell r="D4035" t="str">
            <v>Denham Capital Management LP</v>
          </cell>
          <cell r="E4035" t="str">
            <v>Biomass</v>
          </cell>
          <cell r="G4035">
            <v>174279</v>
          </cell>
          <cell r="H4035" t="str">
            <v>Merchant Unregulated</v>
          </cell>
        </row>
        <row r="4036">
          <cell r="D4036" t="str">
            <v>Recycled Energy Development, LLC</v>
          </cell>
          <cell r="E4036" t="str">
            <v>Biomass</v>
          </cell>
          <cell r="G4036">
            <v>23765</v>
          </cell>
          <cell r="H4036" t="str">
            <v>Merchant Unregulated</v>
          </cell>
        </row>
        <row r="4037">
          <cell r="D4037" t="str">
            <v>Honeywell Farm Inc</v>
          </cell>
          <cell r="E4037" t="str">
            <v>Gas</v>
          </cell>
          <cell r="G4037" t="str">
            <v>NA</v>
          </cell>
          <cell r="H4037" t="str">
            <v>Merchant Unregulated</v>
          </cell>
        </row>
        <row r="4038">
          <cell r="D4038" t="str">
            <v>Hawaiian Electric Industries, Inc.</v>
          </cell>
          <cell r="E4038" t="str">
            <v>Oil</v>
          </cell>
          <cell r="G4038">
            <v>48213</v>
          </cell>
          <cell r="H4038" t="str">
            <v>Regulated</v>
          </cell>
        </row>
        <row r="4039">
          <cell r="D4039" t="str">
            <v>SunEdison, Inc.</v>
          </cell>
          <cell r="E4039" t="str">
            <v>Solar</v>
          </cell>
          <cell r="G4039" t="str">
            <v>NA</v>
          </cell>
          <cell r="H4039" t="str">
            <v>Merchant Unregulated</v>
          </cell>
        </row>
        <row r="4040">
          <cell r="D4040" t="str">
            <v>Northeast Utilities</v>
          </cell>
          <cell r="E4040" t="str">
            <v>Water</v>
          </cell>
          <cell r="G4040">
            <v>8521</v>
          </cell>
          <cell r="H4040" t="str">
            <v>Regulated</v>
          </cell>
        </row>
        <row r="4041">
          <cell r="D4041" t="str">
            <v>Inside Passage Electric Cooperative, Inc.</v>
          </cell>
          <cell r="E4041" t="str">
            <v>Oil</v>
          </cell>
          <cell r="G4041" t="str">
            <v>NA</v>
          </cell>
          <cell r="H4041" t="str">
            <v>Merchant Unregulated</v>
          </cell>
        </row>
        <row r="4042">
          <cell r="D4042" t="str">
            <v>Alaska Village Electric Cooperative, Inc.</v>
          </cell>
          <cell r="E4042" t="str">
            <v>Oil</v>
          </cell>
          <cell r="G4042" t="str">
            <v>NA</v>
          </cell>
          <cell r="H4042" t="str">
            <v>Merchant Unregulated</v>
          </cell>
        </row>
        <row r="4043">
          <cell r="D4043" t="str">
            <v>Alaska Village Electric Cooperative, Inc.</v>
          </cell>
          <cell r="E4043" t="str">
            <v>Wind</v>
          </cell>
          <cell r="G4043" t="str">
            <v>NA</v>
          </cell>
          <cell r="H4043" t="str">
            <v>Merchant Unregulated</v>
          </cell>
        </row>
        <row r="4044">
          <cell r="D4044" t="str">
            <v>Iberdrola, S.A.</v>
          </cell>
          <cell r="E4044" t="str">
            <v>Wind</v>
          </cell>
          <cell r="G4044">
            <v>5474</v>
          </cell>
          <cell r="H4044" t="str">
            <v>Merchant Unregulated</v>
          </cell>
        </row>
        <row r="4045">
          <cell r="D4045" t="str">
            <v>Hydro Power Incorporation</v>
          </cell>
          <cell r="E4045" t="str">
            <v>Water</v>
          </cell>
          <cell r="G4045" t="str">
            <v>NA</v>
          </cell>
          <cell r="H4045" t="str">
            <v>Merchant Unregulated</v>
          </cell>
        </row>
        <row r="4046">
          <cell r="D4046" t="str">
            <v>EDF Group</v>
          </cell>
          <cell r="E4046" t="str">
            <v>Wind</v>
          </cell>
          <cell r="G4046">
            <v>186473</v>
          </cell>
          <cell r="H4046" t="str">
            <v>Merchant Unregulated</v>
          </cell>
        </row>
        <row r="4047">
          <cell r="D4047" t="str">
            <v>Otter Tail Corporation</v>
          </cell>
          <cell r="E4047" t="str">
            <v>Coal</v>
          </cell>
          <cell r="G4047">
            <v>655939</v>
          </cell>
          <cell r="H4047" t="str">
            <v>Regulated</v>
          </cell>
        </row>
        <row r="4048">
          <cell r="D4048" t="str">
            <v>Otter Tail Corporation</v>
          </cell>
          <cell r="E4048" t="str">
            <v>Water</v>
          </cell>
          <cell r="G4048">
            <v>2585</v>
          </cell>
          <cell r="H4048" t="str">
            <v>Regulated</v>
          </cell>
        </row>
        <row r="4049">
          <cell r="D4049" t="str">
            <v>Otter Tail Corporation</v>
          </cell>
          <cell r="E4049" t="str">
            <v>Oil</v>
          </cell>
          <cell r="G4049" t="str">
            <v>NA</v>
          </cell>
          <cell r="H4049" t="str">
            <v>Regulated</v>
          </cell>
        </row>
        <row r="4050">
          <cell r="D4050" t="str">
            <v>Whirlpool Corporation</v>
          </cell>
          <cell r="E4050" t="str">
            <v>Oil</v>
          </cell>
          <cell r="G4050" t="str">
            <v>NA</v>
          </cell>
          <cell r="H4050" t="str">
            <v>Merchant Unregulated</v>
          </cell>
        </row>
        <row r="4051">
          <cell r="D4051" t="str">
            <v>United States Government</v>
          </cell>
          <cell r="E4051" t="str">
            <v>Water</v>
          </cell>
          <cell r="G4051">
            <v>1590705</v>
          </cell>
          <cell r="H4051" t="str">
            <v>Merchant Unregulated</v>
          </cell>
        </row>
        <row r="4052">
          <cell r="D4052" t="str">
            <v>United States Government</v>
          </cell>
          <cell r="E4052" t="str">
            <v>Water</v>
          </cell>
          <cell r="G4052">
            <v>2374148</v>
          </cell>
          <cell r="H4052" t="str">
            <v>Merchant Unregulated</v>
          </cell>
        </row>
        <row r="4053">
          <cell r="D4053" t="str">
            <v>Public Service Enterprise Group Incorporated</v>
          </cell>
          <cell r="E4053" t="str">
            <v>Nuclear</v>
          </cell>
          <cell r="G4053">
            <v>9551241</v>
          </cell>
          <cell r="H4053" t="str">
            <v>Merchant Unregulated</v>
          </cell>
        </row>
        <row r="4054">
          <cell r="D4054" t="str">
            <v>Navitas Energy, Inc.</v>
          </cell>
          <cell r="E4054" t="str">
            <v>Wind</v>
          </cell>
          <cell r="G4054" t="str">
            <v>NA</v>
          </cell>
          <cell r="H4054" t="str">
            <v>Merchant Unregulated</v>
          </cell>
        </row>
        <row r="4055">
          <cell r="D4055" t="str">
            <v>Gamesa Corporacion Tecnologica S.A.</v>
          </cell>
          <cell r="E4055" t="str">
            <v>Wind</v>
          </cell>
          <cell r="G4055" t="str">
            <v>NA</v>
          </cell>
          <cell r="H4055" t="str">
            <v>Merchant Unregulated</v>
          </cell>
        </row>
        <row r="4056">
          <cell r="D4056" t="str">
            <v>Enel S.p.A.</v>
          </cell>
          <cell r="E4056" t="str">
            <v>Wind</v>
          </cell>
          <cell r="G4056" t="str">
            <v>NA</v>
          </cell>
          <cell r="H4056" t="str">
            <v>Merchant Unregulated</v>
          </cell>
        </row>
        <row r="4057">
          <cell r="D4057" t="str">
            <v>GDF Suez SA</v>
          </cell>
          <cell r="E4057" t="str">
            <v>Gas</v>
          </cell>
          <cell r="G4057">
            <v>1246207</v>
          </cell>
          <cell r="H4057" t="str">
            <v>Merchant Unregulated</v>
          </cell>
        </row>
        <row r="4058">
          <cell r="D4058" t="str">
            <v>Rock-Tenn Co</v>
          </cell>
          <cell r="E4058" t="str">
            <v>Biomass</v>
          </cell>
          <cell r="G4058" t="str">
            <v>NA</v>
          </cell>
          <cell r="H4058" t="str">
            <v>Merchant Unregulated</v>
          </cell>
        </row>
        <row r="4059">
          <cell r="D4059" t="str">
            <v>Puget Holdings LLC</v>
          </cell>
          <cell r="E4059" t="str">
            <v>Wind</v>
          </cell>
          <cell r="G4059">
            <v>426355</v>
          </cell>
          <cell r="H4059" t="str">
            <v>Regulated</v>
          </cell>
        </row>
        <row r="4060">
          <cell r="D4060" t="str">
            <v>Hopkinton City of</v>
          </cell>
          <cell r="E4060" t="str">
            <v>Oil</v>
          </cell>
          <cell r="G4060" t="str">
            <v>NA</v>
          </cell>
          <cell r="H4060" t="str">
            <v>Regulated</v>
          </cell>
        </row>
        <row r="4061">
          <cell r="D4061" t="str">
            <v>Emera Incorporated</v>
          </cell>
          <cell r="E4061" t="str">
            <v>Water</v>
          </cell>
          <cell r="G4061" t="str">
            <v>NA</v>
          </cell>
          <cell r="H4061" t="str">
            <v>Merchant Unregulated</v>
          </cell>
        </row>
        <row r="4062">
          <cell r="D4062" t="str">
            <v>Algonquin Power &amp; Utilities Corp.</v>
          </cell>
          <cell r="E4062" t="str">
            <v>Water</v>
          </cell>
          <cell r="G4062" t="str">
            <v>NA</v>
          </cell>
          <cell r="H4062" t="str">
            <v>Merchant Unregulated</v>
          </cell>
        </row>
        <row r="4063">
          <cell r="D4063" t="str">
            <v>South Carolina Public Service Authority</v>
          </cell>
          <cell r="E4063" t="str">
            <v>Biomass</v>
          </cell>
          <cell r="G4063" t="str">
            <v>NA</v>
          </cell>
          <cell r="H4063" t="str">
            <v>Regulated</v>
          </cell>
        </row>
        <row r="4064">
          <cell r="D4064" t="str">
            <v>Utah Associated Mun Power Sys</v>
          </cell>
          <cell r="E4064" t="str">
            <v>Wind</v>
          </cell>
          <cell r="G4064">
            <v>51016</v>
          </cell>
          <cell r="H4064" t="str">
            <v>Merchant Unregulated</v>
          </cell>
        </row>
        <row r="4065">
          <cell r="D4065" t="str">
            <v>NextEra Energy, Inc.</v>
          </cell>
          <cell r="E4065" t="str">
            <v>Wind</v>
          </cell>
          <cell r="G4065">
            <v>1879028</v>
          </cell>
          <cell r="H4065" t="str">
            <v>Merchant Unregulated</v>
          </cell>
        </row>
        <row r="4066">
          <cell r="D4066" t="str">
            <v>Salt River Project</v>
          </cell>
          <cell r="E4066" t="str">
            <v>Water</v>
          </cell>
          <cell r="G4066">
            <v>84326</v>
          </cell>
          <cell r="H4066" t="str">
            <v>Merchant Unregulated</v>
          </cell>
        </row>
        <row r="4067">
          <cell r="D4067" t="str">
            <v>Innergex Renewable Energy Inc.</v>
          </cell>
          <cell r="E4067" t="str">
            <v>Water</v>
          </cell>
          <cell r="G4067" t="str">
            <v>NA</v>
          </cell>
          <cell r="H4067" t="str">
            <v>Merchant Unregulated</v>
          </cell>
        </row>
        <row r="4068">
          <cell r="D4068" t="str">
            <v>United Materials of Great Falls</v>
          </cell>
          <cell r="E4068" t="str">
            <v>Wind</v>
          </cell>
          <cell r="G4068" t="str">
            <v>NA</v>
          </cell>
          <cell r="H4068" t="str">
            <v>Merchant Unregulated</v>
          </cell>
        </row>
        <row r="4069">
          <cell r="D4069" t="str">
            <v>OGE Energy Corp.</v>
          </cell>
          <cell r="E4069" t="str">
            <v>Other Nonrenewable</v>
          </cell>
          <cell r="G4069">
            <v>330324</v>
          </cell>
          <cell r="H4069" t="str">
            <v>Regulated</v>
          </cell>
        </row>
        <row r="4070">
          <cell r="D4070" t="str">
            <v>OGE Energy Corp.</v>
          </cell>
          <cell r="E4070" t="str">
            <v>Gas</v>
          </cell>
          <cell r="G4070">
            <v>30317</v>
          </cell>
          <cell r="H4070" t="str">
            <v>Regulated</v>
          </cell>
        </row>
        <row r="4071">
          <cell r="D4071" t="str">
            <v>OGE Energy Corp.</v>
          </cell>
          <cell r="E4071" t="str">
            <v>Gas</v>
          </cell>
          <cell r="G4071">
            <v>713182</v>
          </cell>
          <cell r="H4071" t="str">
            <v>Regulated</v>
          </cell>
        </row>
        <row r="4072">
          <cell r="D4072" t="str">
            <v>Hospira Incorporated</v>
          </cell>
          <cell r="E4072" t="str">
            <v>Gas</v>
          </cell>
          <cell r="G4072" t="str">
            <v>NA</v>
          </cell>
          <cell r="H4072" t="str">
            <v>Merchant Unregulated</v>
          </cell>
        </row>
        <row r="4073">
          <cell r="D4073" t="str">
            <v>Entergy Corporation</v>
          </cell>
          <cell r="E4073" t="str">
            <v>Gas</v>
          </cell>
          <cell r="G4073">
            <v>100246</v>
          </cell>
          <cell r="H4073" t="str">
            <v>Regulated</v>
          </cell>
        </row>
        <row r="4074">
          <cell r="D4074" t="str">
            <v>Arkansas Electric Cooperative Corp.</v>
          </cell>
          <cell r="E4074" t="str">
            <v>Gas</v>
          </cell>
          <cell r="G4074">
            <v>716097</v>
          </cell>
          <cell r="H4074" t="str">
            <v>Merchant Unregulated</v>
          </cell>
        </row>
        <row r="4075">
          <cell r="D4075" t="str">
            <v>Exelon Corporation</v>
          </cell>
          <cell r="E4075" t="str">
            <v>Wind</v>
          </cell>
          <cell r="G4075" t="str">
            <v>NA</v>
          </cell>
          <cell r="H4075" t="str">
            <v>Merchant Unregulated</v>
          </cell>
        </row>
        <row r="4076">
          <cell r="D4076" t="str">
            <v>Ormat Industries Ltd.</v>
          </cell>
          <cell r="E4076" t="str">
            <v>Geothermal</v>
          </cell>
          <cell r="G4076" t="str">
            <v>NA</v>
          </cell>
          <cell r="H4076" t="str">
            <v>Merchant Unregulated</v>
          </cell>
        </row>
        <row r="4077">
          <cell r="D4077" t="str">
            <v>Ormat Technologies, Inc.</v>
          </cell>
          <cell r="E4077" t="str">
            <v>Geothermal</v>
          </cell>
          <cell r="G4077" t="str">
            <v>NA</v>
          </cell>
          <cell r="H4077" t="str">
            <v>Merchant Unregulated</v>
          </cell>
        </row>
        <row r="4078">
          <cell r="D4078" t="str">
            <v>Ormat Industries Ltd.</v>
          </cell>
          <cell r="E4078" t="str">
            <v>Geothermal</v>
          </cell>
          <cell r="G4078" t="str">
            <v>NA</v>
          </cell>
          <cell r="H4078" t="str">
            <v>Merchant Unregulated</v>
          </cell>
        </row>
        <row r="4079">
          <cell r="D4079" t="str">
            <v>Ormat Technologies, Inc.</v>
          </cell>
          <cell r="E4079" t="str">
            <v>Geothermal</v>
          </cell>
          <cell r="G4079" t="str">
            <v>NA</v>
          </cell>
          <cell r="H4079" t="str">
            <v>Merchant Unregulated</v>
          </cell>
        </row>
        <row r="4080">
          <cell r="D4080" t="str">
            <v>Terrebonne Parish Consolidated Government</v>
          </cell>
          <cell r="E4080" t="str">
            <v>Gas</v>
          </cell>
          <cell r="G4080" t="str">
            <v>NA</v>
          </cell>
          <cell r="H4080" t="str">
            <v>Regulated</v>
          </cell>
        </row>
        <row r="4081">
          <cell r="D4081" t="str">
            <v>Oxy Vinyls, LP</v>
          </cell>
          <cell r="E4081" t="str">
            <v>Gas</v>
          </cell>
          <cell r="G4081">
            <v>1869437</v>
          </cell>
          <cell r="H4081" t="str">
            <v>Merchant Unregulated</v>
          </cell>
        </row>
        <row r="4082">
          <cell r="D4082" t="str">
            <v>PowerSecure International Inc.</v>
          </cell>
          <cell r="E4082" t="str">
            <v>Biomass</v>
          </cell>
          <cell r="G4082" t="str">
            <v>NA</v>
          </cell>
          <cell r="H4082" t="str">
            <v>Merchant Unregulated</v>
          </cell>
        </row>
        <row r="4083">
          <cell r="D4083" t="str">
            <v>Houweling Nurseries Oxnard, Inc.</v>
          </cell>
          <cell r="E4083" t="str">
            <v>Gas</v>
          </cell>
          <cell r="G4083" t="str">
            <v>NA</v>
          </cell>
          <cell r="H4083" t="str">
            <v>Merchant Unregulated</v>
          </cell>
        </row>
        <row r="4084">
          <cell r="D4084" t="str">
            <v>Ameren Corporation</v>
          </cell>
          <cell r="E4084" t="str">
            <v>Oil</v>
          </cell>
          <cell r="G4084">
            <v>100</v>
          </cell>
          <cell r="H4084" t="str">
            <v>Regulated</v>
          </cell>
        </row>
        <row r="4085">
          <cell r="D4085" t="str">
            <v>Vineland City of - (NJ)</v>
          </cell>
          <cell r="E4085" t="str">
            <v>Gas</v>
          </cell>
          <cell r="G4085" t="str">
            <v>NA</v>
          </cell>
          <cell r="H4085" t="str">
            <v>Regulated</v>
          </cell>
        </row>
        <row r="4086">
          <cell r="D4086" t="str">
            <v>Tampa Dept of Sanitary Sewers</v>
          </cell>
          <cell r="E4086" t="str">
            <v>Biomass</v>
          </cell>
          <cell r="G4086" t="str">
            <v>NA</v>
          </cell>
          <cell r="H4086" t="str">
            <v>Merchant Unregulated</v>
          </cell>
        </row>
        <row r="4087">
          <cell r="D4087" t="str">
            <v>Terra Firma Capital Partners Ltd.</v>
          </cell>
          <cell r="E4087" t="str">
            <v>Wind</v>
          </cell>
          <cell r="G4087">
            <v>99392</v>
          </cell>
          <cell r="H4087" t="str">
            <v>Merchant Unregulated</v>
          </cell>
        </row>
        <row r="4088">
          <cell r="D4088" t="str">
            <v>Penobscot River Restoration Trust</v>
          </cell>
          <cell r="E4088" t="str">
            <v>Water</v>
          </cell>
          <cell r="G4088" t="str">
            <v>NA</v>
          </cell>
          <cell r="H4088" t="str">
            <v>Merchant Unregulated</v>
          </cell>
        </row>
        <row r="4089">
          <cell r="D4089" t="str">
            <v>General Electric Company</v>
          </cell>
          <cell r="E4089" t="str">
            <v>Solar</v>
          </cell>
          <cell r="G4089" t="str">
            <v>NA</v>
          </cell>
          <cell r="H4089" t="str">
            <v>Merchant Unregulated</v>
          </cell>
        </row>
        <row r="4090">
          <cell r="D4090" t="str">
            <v>DCO Energy LLC</v>
          </cell>
          <cell r="E4090" t="str">
            <v>Gas</v>
          </cell>
          <cell r="G4090" t="str">
            <v>NA</v>
          </cell>
          <cell r="H4090" t="str">
            <v>Merchant Unregulated</v>
          </cell>
        </row>
        <row r="4091">
          <cell r="D4091" t="str">
            <v>Marina Energy, LLC</v>
          </cell>
          <cell r="E4091" t="str">
            <v>Gas</v>
          </cell>
          <cell r="G4091" t="str">
            <v>NA</v>
          </cell>
          <cell r="H4091" t="str">
            <v>Merchant Unregulated</v>
          </cell>
        </row>
        <row r="4092">
          <cell r="D4092" t="str">
            <v>Public Service Enterprise Group Incorporated</v>
          </cell>
          <cell r="E4092" t="str">
            <v>Coal</v>
          </cell>
          <cell r="G4092">
            <v>835703</v>
          </cell>
          <cell r="H4092" t="str">
            <v>Merchant Unregulated</v>
          </cell>
        </row>
        <row r="4093">
          <cell r="D4093" t="str">
            <v>Boralex Inc.</v>
          </cell>
          <cell r="E4093" t="str">
            <v>Water</v>
          </cell>
          <cell r="G4093" t="str">
            <v>NA</v>
          </cell>
          <cell r="H4093" t="str">
            <v>Merchant Unregulated</v>
          </cell>
        </row>
        <row r="4094">
          <cell r="D4094" t="str">
            <v>El Paso Electric Company</v>
          </cell>
          <cell r="E4094" t="str">
            <v>Wind</v>
          </cell>
          <cell r="G4094" t="str">
            <v>NA</v>
          </cell>
          <cell r="H4094" t="str">
            <v>Regulated</v>
          </cell>
        </row>
        <row r="4095">
          <cell r="D4095" t="str">
            <v>Schwarz Partners LP</v>
          </cell>
          <cell r="E4095" t="str">
            <v>Gas</v>
          </cell>
          <cell r="G4095" t="str">
            <v>NA</v>
          </cell>
          <cell r="H4095" t="str">
            <v>Merchant Unregulated</v>
          </cell>
        </row>
        <row r="4096">
          <cell r="D4096" t="str">
            <v>Kraft Group, LLC</v>
          </cell>
          <cell r="E4096" t="str">
            <v>Gas</v>
          </cell>
          <cell r="G4096" t="str">
            <v>NA</v>
          </cell>
          <cell r="H4096" t="str">
            <v>Merchant Unregulated</v>
          </cell>
        </row>
        <row r="4097">
          <cell r="D4097" t="str">
            <v>Hughes Power &amp; Light Co</v>
          </cell>
          <cell r="E4097" t="str">
            <v>Oil</v>
          </cell>
          <cell r="G4097" t="str">
            <v>NA</v>
          </cell>
          <cell r="H4097" t="str">
            <v>Merchant Unregulated</v>
          </cell>
        </row>
        <row r="4098">
          <cell r="D4098" t="str">
            <v>Western Farmers Electric Cooperative Inc.</v>
          </cell>
          <cell r="E4098" t="str">
            <v>Coal</v>
          </cell>
          <cell r="G4098">
            <v>2541517</v>
          </cell>
          <cell r="H4098" t="str">
            <v>Merchant Unregulated</v>
          </cell>
        </row>
        <row r="4099">
          <cell r="D4099" t="str">
            <v>Hugoton City of</v>
          </cell>
          <cell r="E4099" t="str">
            <v>Oil</v>
          </cell>
          <cell r="G4099" t="str">
            <v>NA</v>
          </cell>
          <cell r="H4099" t="str">
            <v>Regulated</v>
          </cell>
        </row>
        <row r="4100">
          <cell r="D4100" t="str">
            <v>Hull Town of</v>
          </cell>
          <cell r="E4100" t="str">
            <v>Wind</v>
          </cell>
          <cell r="G4100" t="str">
            <v>NA</v>
          </cell>
          <cell r="H4100" t="str">
            <v>Regulated</v>
          </cell>
        </row>
        <row r="4101">
          <cell r="D4101" t="str">
            <v>PG&amp;E Corporation</v>
          </cell>
          <cell r="E4101" t="str">
            <v>Gas</v>
          </cell>
          <cell r="G4101">
            <v>415900</v>
          </cell>
          <cell r="H4101" t="str">
            <v>Regulated</v>
          </cell>
        </row>
        <row r="4102">
          <cell r="D4102" t="str">
            <v>United States Government</v>
          </cell>
          <cell r="E4102" t="str">
            <v>Water</v>
          </cell>
          <cell r="G4102">
            <v>1062677</v>
          </cell>
          <cell r="H4102" t="str">
            <v>Merchant Unregulated</v>
          </cell>
        </row>
        <row r="4103">
          <cell r="D4103" t="str">
            <v>UGI Corporation</v>
          </cell>
          <cell r="E4103" t="str">
            <v>Gas</v>
          </cell>
          <cell r="G4103" t="str">
            <v>NA</v>
          </cell>
          <cell r="H4103" t="str">
            <v>Merchant Unregulated</v>
          </cell>
        </row>
        <row r="4104">
          <cell r="D4104" t="str">
            <v>Berkshire Hathaway Inc.</v>
          </cell>
          <cell r="E4104" t="str">
            <v>Coal</v>
          </cell>
          <cell r="G4104">
            <v>6963172</v>
          </cell>
          <cell r="H4104" t="str">
            <v>Regulated</v>
          </cell>
        </row>
        <row r="4105">
          <cell r="D4105" t="str">
            <v>Utah Municipal Power Agency</v>
          </cell>
          <cell r="E4105" t="str">
            <v>Coal</v>
          </cell>
          <cell r="G4105">
            <v>186026</v>
          </cell>
          <cell r="H4105" t="str">
            <v>Regulated</v>
          </cell>
        </row>
        <row r="4106">
          <cell r="D4106" t="str">
            <v>Deseret Generation &amp; Transmission Cooperative</v>
          </cell>
          <cell r="E4106" t="str">
            <v>Coal</v>
          </cell>
          <cell r="G4106">
            <v>745922</v>
          </cell>
          <cell r="H4106" t="str">
            <v>Regulated</v>
          </cell>
        </row>
        <row r="4107">
          <cell r="D4107" t="str">
            <v>Utah Associated Mun Power Sys</v>
          </cell>
          <cell r="E4107" t="str">
            <v>Coal</v>
          </cell>
          <cell r="G4107">
            <v>433146</v>
          </cell>
          <cell r="H4107" t="str">
            <v>Regulated</v>
          </cell>
        </row>
        <row r="4108">
          <cell r="D4108" t="str">
            <v>Provo City Corporation</v>
          </cell>
          <cell r="E4108" t="str">
            <v>Coal</v>
          </cell>
          <cell r="G4108">
            <v>0</v>
          </cell>
          <cell r="H4108" t="str">
            <v>Regulated</v>
          </cell>
        </row>
        <row r="4109">
          <cell r="D4109" t="str">
            <v>MidAmerican Energy Holdings Company</v>
          </cell>
          <cell r="E4109" t="str">
            <v>Coal</v>
          </cell>
          <cell r="G4109">
            <v>790606</v>
          </cell>
          <cell r="H4109" t="str">
            <v>Regulated</v>
          </cell>
        </row>
        <row r="4110">
          <cell r="D4110" t="str">
            <v>Hunterdon Cogeneration LP</v>
          </cell>
          <cell r="E4110" t="str">
            <v>Gas</v>
          </cell>
          <cell r="G4110" t="str">
            <v>NA</v>
          </cell>
          <cell r="H4110" t="str">
            <v>Merchant Unregulated</v>
          </cell>
        </row>
        <row r="4111">
          <cell r="D4111" t="str">
            <v>NRG Energy, Inc.</v>
          </cell>
          <cell r="E4111" t="str">
            <v>Oil</v>
          </cell>
          <cell r="G4111" t="str">
            <v>NA</v>
          </cell>
          <cell r="H4111" t="str">
            <v>Merchant Unregulated</v>
          </cell>
        </row>
        <row r="4112">
          <cell r="D4112" t="str">
            <v>NRG Energy, Inc.</v>
          </cell>
          <cell r="E4112" t="str">
            <v>Gas</v>
          </cell>
          <cell r="G4112" t="str">
            <v>NA</v>
          </cell>
          <cell r="H4112" t="str">
            <v>Merchant Unregulated</v>
          </cell>
        </row>
        <row r="4113">
          <cell r="D4113" t="str">
            <v>North Carolina Municipal Power Agency Number 1</v>
          </cell>
          <cell r="E4113" t="str">
            <v>Oil</v>
          </cell>
          <cell r="G4113" t="str">
            <v>NA</v>
          </cell>
          <cell r="H4113" t="str">
            <v>Regulated</v>
          </cell>
        </row>
        <row r="4114">
          <cell r="D4114" t="str">
            <v>Berkshire Hathaway Inc.</v>
          </cell>
          <cell r="E4114" t="str">
            <v>Coal</v>
          </cell>
          <cell r="G4114">
            <v>6072008</v>
          </cell>
          <cell r="H4114" t="str">
            <v>Regulated</v>
          </cell>
        </row>
        <row r="4115">
          <cell r="D4115" t="str">
            <v>MidAmerican Energy Holdings Company</v>
          </cell>
          <cell r="E4115" t="str">
            <v>Coal</v>
          </cell>
          <cell r="G4115">
            <v>689693</v>
          </cell>
          <cell r="H4115" t="str">
            <v>Regulated</v>
          </cell>
        </row>
        <row r="4116">
          <cell r="D4116" t="str">
            <v>AES Corporation</v>
          </cell>
          <cell r="E4116" t="str">
            <v>Gas</v>
          </cell>
          <cell r="G4116">
            <v>1167621</v>
          </cell>
          <cell r="H4116" t="str">
            <v>Merchant Unregulated</v>
          </cell>
        </row>
        <row r="4117">
          <cell r="D4117" t="str">
            <v>Covanta Holding Corporation</v>
          </cell>
          <cell r="E4117" t="str">
            <v>Biomass</v>
          </cell>
          <cell r="G4117" t="str">
            <v>NA</v>
          </cell>
          <cell r="H4117" t="str">
            <v>Merchant Unregulated</v>
          </cell>
        </row>
        <row r="4118">
          <cell r="D4118" t="str">
            <v>NorthWestern Corporation</v>
          </cell>
          <cell r="E4118" t="str">
            <v>Gas</v>
          </cell>
          <cell r="G4118">
            <v>1986</v>
          </cell>
          <cell r="H4118" t="str">
            <v>Regulated</v>
          </cell>
        </row>
        <row r="4119">
          <cell r="D4119" t="str">
            <v>PG&amp;E Corporation</v>
          </cell>
          <cell r="E4119" t="str">
            <v>Solar</v>
          </cell>
          <cell r="G4119">
            <v>20894</v>
          </cell>
          <cell r="H4119" t="str">
            <v>Regulated</v>
          </cell>
        </row>
        <row r="4120">
          <cell r="D4120" t="str">
            <v>Hurricane City of</v>
          </cell>
          <cell r="E4120" t="str">
            <v>Gas</v>
          </cell>
          <cell r="G4120" t="str">
            <v>NA</v>
          </cell>
          <cell r="H4120" t="str">
            <v>Merchant Unregulated</v>
          </cell>
        </row>
        <row r="4121">
          <cell r="D4121" t="str">
            <v>Washington City of UT</v>
          </cell>
          <cell r="E4121" t="str">
            <v>Gas</v>
          </cell>
          <cell r="G4121" t="str">
            <v>NA</v>
          </cell>
          <cell r="H4121" t="str">
            <v>Merchant Unregulated</v>
          </cell>
        </row>
        <row r="4122">
          <cell r="D4122" t="str">
            <v>Hurricane City of</v>
          </cell>
          <cell r="E4122" t="str">
            <v>Oil</v>
          </cell>
          <cell r="G4122" t="str">
            <v>NA</v>
          </cell>
          <cell r="H4122" t="str">
            <v>Merchant Unregulated</v>
          </cell>
        </row>
        <row r="4123">
          <cell r="D4123" t="str">
            <v>Alaska Village Electric Cooperative, Inc.</v>
          </cell>
          <cell r="E4123" t="str">
            <v>Oil</v>
          </cell>
          <cell r="G4123" t="str">
            <v>NA</v>
          </cell>
          <cell r="H4123" t="str">
            <v>Merchant Unregulated</v>
          </cell>
        </row>
        <row r="4124">
          <cell r="D4124" t="str">
            <v>Hutchinson Utilities Commission</v>
          </cell>
          <cell r="E4124" t="str">
            <v>Gas</v>
          </cell>
          <cell r="G4124" t="str">
            <v>NA</v>
          </cell>
          <cell r="H4124" t="str">
            <v>Regulated</v>
          </cell>
        </row>
        <row r="4125">
          <cell r="D4125" t="str">
            <v>Hutchinson Utilities Commission</v>
          </cell>
          <cell r="E4125" t="str">
            <v>Gas</v>
          </cell>
          <cell r="G4125" t="str">
            <v>NA</v>
          </cell>
          <cell r="H4125" t="str">
            <v>Regulated</v>
          </cell>
        </row>
        <row r="4126">
          <cell r="D4126" t="str">
            <v>Hutchinson Utilities Commission</v>
          </cell>
          <cell r="E4126" t="str">
            <v>Gas</v>
          </cell>
          <cell r="G4126" t="str">
            <v>NA</v>
          </cell>
          <cell r="H4126" t="str">
            <v>Regulated</v>
          </cell>
        </row>
        <row r="4127">
          <cell r="D4127" t="str">
            <v>Westar Energy, Inc.</v>
          </cell>
          <cell r="E4127" t="str">
            <v>Gas</v>
          </cell>
          <cell r="G4127">
            <v>56291</v>
          </cell>
          <cell r="H4127" t="str">
            <v>Regulated</v>
          </cell>
        </row>
        <row r="4128">
          <cell r="D4128" t="str">
            <v>EIF Management, LLC</v>
          </cell>
          <cell r="E4128" t="str">
            <v>Water</v>
          </cell>
          <cell r="G4128" t="str">
            <v>NA</v>
          </cell>
          <cell r="H4128" t="str">
            <v>Merchant Unregulated</v>
          </cell>
        </row>
        <row r="4129">
          <cell r="D4129" t="str">
            <v>Westar Energy, Inc.</v>
          </cell>
          <cell r="E4129" t="str">
            <v>Gas</v>
          </cell>
          <cell r="G4129">
            <v>872</v>
          </cell>
          <cell r="H4129" t="str">
            <v>Regulated</v>
          </cell>
        </row>
        <row r="4130">
          <cell r="D4130" t="str">
            <v>Westar Energy, Inc.</v>
          </cell>
          <cell r="E4130" t="str">
            <v>Oil</v>
          </cell>
          <cell r="G4130">
            <v>17</v>
          </cell>
          <cell r="H4130" t="str">
            <v>Regulated</v>
          </cell>
        </row>
        <row r="4131">
          <cell r="D4131" t="str">
            <v>Hutchinson Utilities Commission</v>
          </cell>
          <cell r="E4131" t="str">
            <v>Gas</v>
          </cell>
          <cell r="G4131" t="str">
            <v>NA</v>
          </cell>
          <cell r="H4131" t="str">
            <v>Regulated</v>
          </cell>
        </row>
        <row r="4132">
          <cell r="D4132" t="str">
            <v>Hutchinson Utilities Commission</v>
          </cell>
          <cell r="E4132" t="str">
            <v>Gas</v>
          </cell>
          <cell r="G4132" t="str">
            <v>NA</v>
          </cell>
          <cell r="H4132" t="str">
            <v>Regulated</v>
          </cell>
        </row>
        <row r="4133">
          <cell r="D4133" t="str">
            <v>Hutzel Hospital</v>
          </cell>
          <cell r="E4133" t="str">
            <v>Oil</v>
          </cell>
          <cell r="G4133" t="str">
            <v>NA</v>
          </cell>
          <cell r="H4133" t="str">
            <v>Merchant Unregulated</v>
          </cell>
        </row>
        <row r="4134">
          <cell r="D4134" t="str">
            <v>Hyannis Country Garden, Inc</v>
          </cell>
          <cell r="E4134" t="str">
            <v>Wind</v>
          </cell>
          <cell r="G4134" t="str">
            <v>NA</v>
          </cell>
          <cell r="H4134" t="str">
            <v>Merchant Unregulated</v>
          </cell>
        </row>
        <row r="4135">
          <cell r="D4135" t="str">
            <v>Alaska Power &amp; Telephone Co.</v>
          </cell>
          <cell r="E4135" t="str">
            <v>Oil</v>
          </cell>
          <cell r="G4135" t="str">
            <v>NA</v>
          </cell>
          <cell r="H4135" t="str">
            <v>Merchant Unregulated</v>
          </cell>
        </row>
        <row r="4136">
          <cell r="D4136" t="str">
            <v>Alaska Energy &amp; Resources Company</v>
          </cell>
          <cell r="E4136" t="str">
            <v>Oil</v>
          </cell>
          <cell r="G4136" t="str">
            <v>NA</v>
          </cell>
          <cell r="H4136" t="str">
            <v>Merchant Unregulated</v>
          </cell>
        </row>
        <row r="4137">
          <cell r="D4137" t="str">
            <v>Pinnacle West Capital Corporation</v>
          </cell>
          <cell r="E4137" t="str">
            <v>Solar</v>
          </cell>
          <cell r="G4137">
            <v>39252</v>
          </cell>
          <cell r="H4137" t="str">
            <v>Regulated</v>
          </cell>
        </row>
        <row r="4138">
          <cell r="D4138" t="str">
            <v>Brookfield Renewable Energy Partners L.P.</v>
          </cell>
          <cell r="E4138" t="str">
            <v>Water</v>
          </cell>
          <cell r="G4138" t="str">
            <v>NA</v>
          </cell>
          <cell r="H4138" t="str">
            <v>Merchant Unregulated</v>
          </cell>
        </row>
        <row r="4139">
          <cell r="D4139" t="str">
            <v>Brookfield Asset Management Inc.</v>
          </cell>
          <cell r="E4139" t="str">
            <v>Water</v>
          </cell>
          <cell r="G4139" t="str">
            <v>NA</v>
          </cell>
          <cell r="H4139" t="str">
            <v>Merchant Unregulated</v>
          </cell>
        </row>
        <row r="4140">
          <cell r="D4140" t="str">
            <v>Casella Waste Systems, Inc.</v>
          </cell>
          <cell r="E4140" t="str">
            <v>Biomass</v>
          </cell>
          <cell r="G4140" t="str">
            <v>NA</v>
          </cell>
          <cell r="H4140" t="str">
            <v>Merchant Unregulated</v>
          </cell>
        </row>
        <row r="4141">
          <cell r="D4141" t="str">
            <v>Hyrum City Corp</v>
          </cell>
          <cell r="E4141" t="str">
            <v>Water</v>
          </cell>
          <cell r="G4141" t="str">
            <v>NA</v>
          </cell>
          <cell r="H4141" t="str">
            <v>Regulated</v>
          </cell>
        </row>
        <row r="4142">
          <cell r="D4142" t="str">
            <v>Covanta Holding Corporation</v>
          </cell>
          <cell r="E4142" t="str">
            <v>Biomass</v>
          </cell>
          <cell r="G4142">
            <v>579250</v>
          </cell>
          <cell r="H4142" t="str">
            <v>Merchant Unregulated</v>
          </cell>
        </row>
        <row r="4143">
          <cell r="D4143" t="str">
            <v>Enpower Corp.</v>
          </cell>
          <cell r="E4143" t="str">
            <v>Biomass</v>
          </cell>
          <cell r="G4143" t="str">
            <v>NA</v>
          </cell>
          <cell r="H4143" t="str">
            <v>Merchant Unregulated</v>
          </cell>
        </row>
        <row r="4144">
          <cell r="D4144" t="str">
            <v>EIF Management, LLC</v>
          </cell>
          <cell r="E4144" t="str">
            <v>Biomass</v>
          </cell>
          <cell r="G4144" t="str">
            <v>NA</v>
          </cell>
          <cell r="H4144" t="str">
            <v>Merchant Unregulated</v>
          </cell>
        </row>
        <row r="4145">
          <cell r="D4145" t="str">
            <v>Enpower Corp.</v>
          </cell>
          <cell r="E4145" t="str">
            <v>Biomass</v>
          </cell>
          <cell r="G4145" t="str">
            <v>NA</v>
          </cell>
          <cell r="H4145" t="str">
            <v>Merchant Unregulated</v>
          </cell>
        </row>
        <row r="4146">
          <cell r="D4146" t="str">
            <v>EIF Management, LLC</v>
          </cell>
          <cell r="E4146" t="str">
            <v>Biomass</v>
          </cell>
          <cell r="G4146" t="str">
            <v>NA</v>
          </cell>
          <cell r="H4146" t="str">
            <v>Merchant Unregulated</v>
          </cell>
        </row>
        <row r="4147">
          <cell r="D4147" t="str">
            <v>Empire District Electric Company</v>
          </cell>
          <cell r="E4147" t="str">
            <v>Coal</v>
          </cell>
          <cell r="G4147">
            <v>627651</v>
          </cell>
          <cell r="H4147" t="str">
            <v>Regulated</v>
          </cell>
        </row>
        <row r="4148">
          <cell r="D4148" t="str">
            <v>Great Plains Energy Inc.</v>
          </cell>
          <cell r="E4148" t="str">
            <v>Coal</v>
          </cell>
          <cell r="G4148">
            <v>941476</v>
          </cell>
          <cell r="H4148" t="str">
            <v>Regulated</v>
          </cell>
        </row>
        <row r="4149">
          <cell r="D4149" t="str">
            <v>Great Plains Energy Inc.</v>
          </cell>
          <cell r="E4149" t="str">
            <v>Coal</v>
          </cell>
          <cell r="G4149">
            <v>3661293</v>
          </cell>
          <cell r="H4149" t="str">
            <v>Regulated</v>
          </cell>
        </row>
        <row r="4150">
          <cell r="D4150" t="str">
            <v>Kansas Electric Power Cooperative, Inc.</v>
          </cell>
          <cell r="E4150" t="str">
            <v>Coal</v>
          </cell>
          <cell r="G4150">
            <v>232932</v>
          </cell>
          <cell r="H4150" t="str">
            <v>Regulated</v>
          </cell>
        </row>
        <row r="4151">
          <cell r="D4151" t="str">
            <v>Empire District Electric Company</v>
          </cell>
          <cell r="E4151" t="str">
            <v>Coal</v>
          </cell>
          <cell r="G4151">
            <v>791844</v>
          </cell>
          <cell r="H4151" t="str">
            <v>Regulated</v>
          </cell>
        </row>
        <row r="4152">
          <cell r="D4152" t="str">
            <v>Great Plains Energy Inc.</v>
          </cell>
          <cell r="E4152" t="str">
            <v>Coal</v>
          </cell>
          <cell r="G4152">
            <v>1187765</v>
          </cell>
          <cell r="H4152" t="str">
            <v>Regulated</v>
          </cell>
        </row>
        <row r="4153">
          <cell r="D4153" t="str">
            <v>Missouri Joint Municipal Electric Utility Commission</v>
          </cell>
          <cell r="E4153" t="str">
            <v>Coal</v>
          </cell>
          <cell r="G4153">
            <v>776007</v>
          </cell>
          <cell r="H4153" t="str">
            <v>Regulated</v>
          </cell>
        </row>
        <row r="4154">
          <cell r="D4154" t="str">
            <v>Great Plains Energy Inc.</v>
          </cell>
          <cell r="E4154" t="str">
            <v>Coal</v>
          </cell>
          <cell r="G4154">
            <v>3610140</v>
          </cell>
          <cell r="H4154" t="str">
            <v>Regulated</v>
          </cell>
        </row>
        <row r="4155">
          <cell r="D4155" t="str">
            <v>Rochester Public Utilities</v>
          </cell>
          <cell r="E4155" t="str">
            <v>Oil</v>
          </cell>
          <cell r="G4155" t="str">
            <v>NA</v>
          </cell>
          <cell r="H4155" t="str">
            <v>Regulated</v>
          </cell>
        </row>
        <row r="4156">
          <cell r="D4156" t="str">
            <v>United States Government</v>
          </cell>
          <cell r="E4156" t="str">
            <v>Water</v>
          </cell>
          <cell r="G4156">
            <v>1810441</v>
          </cell>
          <cell r="H4156" t="str">
            <v>Merchant Unregulated</v>
          </cell>
        </row>
        <row r="4157">
          <cell r="D4157" t="str">
            <v>Idaho Falls City of</v>
          </cell>
          <cell r="E4157" t="str">
            <v>Water</v>
          </cell>
          <cell r="G4157" t="str">
            <v>NA</v>
          </cell>
          <cell r="H4157" t="str">
            <v>Regulated</v>
          </cell>
        </row>
        <row r="4158">
          <cell r="D4158" t="str">
            <v>Idaho Falls City of</v>
          </cell>
          <cell r="E4158" t="str">
            <v>Water</v>
          </cell>
          <cell r="G4158" t="str">
            <v>NA</v>
          </cell>
          <cell r="H4158" t="str">
            <v>Regulated</v>
          </cell>
        </row>
        <row r="4159">
          <cell r="D4159" t="str">
            <v>Idaho Falls City of</v>
          </cell>
          <cell r="E4159" t="str">
            <v>Water</v>
          </cell>
          <cell r="G4159" t="str">
            <v>NA</v>
          </cell>
          <cell r="H4159" t="str">
            <v>Regulated</v>
          </cell>
        </row>
        <row r="4160">
          <cell r="D4160" t="str">
            <v>Potlatch Corporation</v>
          </cell>
          <cell r="E4160" t="str">
            <v>Biomass</v>
          </cell>
          <cell r="G4160">
            <v>421558</v>
          </cell>
          <cell r="H4160" t="str">
            <v>Merchant Unregulated</v>
          </cell>
        </row>
        <row r="4161">
          <cell r="D4161" t="str">
            <v>Loveland City of</v>
          </cell>
          <cell r="E4161" t="str">
            <v>Water</v>
          </cell>
          <cell r="G4161" t="str">
            <v>NA</v>
          </cell>
          <cell r="H4161" t="str">
            <v>Regulated</v>
          </cell>
        </row>
        <row r="4162">
          <cell r="D4162" t="str">
            <v>PPL Corporation</v>
          </cell>
          <cell r="E4162" t="str">
            <v>Biomass</v>
          </cell>
          <cell r="G4162" t="str">
            <v>NA</v>
          </cell>
          <cell r="H4162" t="str">
            <v>Merchant Unregulated</v>
          </cell>
        </row>
        <row r="4163">
          <cell r="D4163" t="str">
            <v>Igiugig Electric Company</v>
          </cell>
          <cell r="E4163" t="str">
            <v>Oil</v>
          </cell>
          <cell r="G4163" t="str">
            <v>NA</v>
          </cell>
          <cell r="H4163" t="str">
            <v>Regulated</v>
          </cell>
        </row>
        <row r="4164">
          <cell r="D4164" t="str">
            <v>Williams Companies, Inc.</v>
          </cell>
          <cell r="E4164" t="str">
            <v>Other Nonrenewable</v>
          </cell>
          <cell r="G4164" t="str">
            <v>NA</v>
          </cell>
          <cell r="H4164" t="str">
            <v>Merchant Unregulated</v>
          </cell>
        </row>
        <row r="4165">
          <cell r="D4165" t="str">
            <v>Illinois Institute of Technology</v>
          </cell>
          <cell r="E4165" t="str">
            <v>Gas</v>
          </cell>
          <cell r="G4165" t="str">
            <v>NA</v>
          </cell>
          <cell r="H4165" t="str">
            <v>Merchant Unregulated</v>
          </cell>
        </row>
        <row r="4166">
          <cell r="D4166" t="str">
            <v>Inter IKEA Systems B.V.</v>
          </cell>
          <cell r="E4166" t="str">
            <v>Solar</v>
          </cell>
          <cell r="G4166" t="str">
            <v>NA</v>
          </cell>
          <cell r="H4166" t="str">
            <v>Merchant Unregulated</v>
          </cell>
        </row>
        <row r="4167">
          <cell r="D4167" t="str">
            <v>Inter IKEA Systems B.V.</v>
          </cell>
          <cell r="E4167" t="str">
            <v>Solar</v>
          </cell>
          <cell r="G4167" t="str">
            <v>NA</v>
          </cell>
          <cell r="H4167" t="str">
            <v>Merchant Unregulated</v>
          </cell>
        </row>
        <row r="4168">
          <cell r="D4168" t="str">
            <v>Inter IKEA Systems B.V.</v>
          </cell>
          <cell r="E4168" t="str">
            <v>Solar</v>
          </cell>
          <cell r="G4168" t="str">
            <v>NA</v>
          </cell>
          <cell r="H4168" t="str">
            <v>Merchant Unregulated</v>
          </cell>
        </row>
        <row r="4169">
          <cell r="D4169" t="str">
            <v>Inter IKEA Systems B.V.</v>
          </cell>
          <cell r="E4169" t="str">
            <v>Solar</v>
          </cell>
          <cell r="G4169" t="str">
            <v>NA</v>
          </cell>
          <cell r="H4169" t="str">
            <v>Merchant Unregulated</v>
          </cell>
        </row>
        <row r="4170">
          <cell r="D4170" t="str">
            <v>Inter IKEA Systems B.V.</v>
          </cell>
          <cell r="E4170" t="str">
            <v>Solar</v>
          </cell>
          <cell r="G4170" t="str">
            <v>NA</v>
          </cell>
          <cell r="H4170" t="str">
            <v>Merchant Unregulated</v>
          </cell>
        </row>
        <row r="4171">
          <cell r="D4171" t="str">
            <v>Inter IKEA Systems B.V.</v>
          </cell>
          <cell r="E4171" t="str">
            <v>Solar</v>
          </cell>
          <cell r="G4171" t="str">
            <v>NA</v>
          </cell>
          <cell r="H4171" t="str">
            <v>Merchant Unregulated</v>
          </cell>
        </row>
        <row r="4172">
          <cell r="D4172" t="str">
            <v>Illinois Municipal Electric Agency</v>
          </cell>
          <cell r="E4172" t="str">
            <v>Oil</v>
          </cell>
          <cell r="G4172" t="str">
            <v>NA</v>
          </cell>
          <cell r="H4172" t="str">
            <v>Regulated</v>
          </cell>
        </row>
        <row r="4173">
          <cell r="D4173" t="str">
            <v>Illinois Municipal Electric Agency</v>
          </cell>
          <cell r="E4173" t="str">
            <v>Oil</v>
          </cell>
          <cell r="G4173" t="str">
            <v>NA</v>
          </cell>
          <cell r="H4173" t="str">
            <v>Regulated</v>
          </cell>
        </row>
        <row r="4174">
          <cell r="D4174" t="str">
            <v>Illinois Municipal Electric Agency</v>
          </cell>
          <cell r="E4174" t="str">
            <v>Oil</v>
          </cell>
          <cell r="G4174" t="str">
            <v>NA</v>
          </cell>
          <cell r="H4174" t="str">
            <v>Regulated</v>
          </cell>
        </row>
        <row r="4175">
          <cell r="D4175" t="str">
            <v>SunPeak Solar, LLC</v>
          </cell>
          <cell r="E4175" t="str">
            <v>Solar</v>
          </cell>
          <cell r="G4175" t="str">
            <v>NA</v>
          </cell>
          <cell r="H4175" t="str">
            <v>Merchant Unregulated</v>
          </cell>
        </row>
        <row r="4176">
          <cell r="D4176" t="str">
            <v>Kern County Water Agency</v>
          </cell>
          <cell r="E4176" t="str">
            <v>Solar</v>
          </cell>
          <cell r="G4176" t="str">
            <v>NA</v>
          </cell>
          <cell r="H4176" t="str">
            <v>Merchant Unregulated</v>
          </cell>
        </row>
        <row r="4177">
          <cell r="D4177" t="str">
            <v>E.ON SE</v>
          </cell>
          <cell r="E4177" t="str">
            <v>Wind</v>
          </cell>
          <cell r="G4177">
            <v>476472</v>
          </cell>
          <cell r="H4177" t="str">
            <v>Merchant Unregulated</v>
          </cell>
        </row>
        <row r="4178">
          <cell r="D4178" t="str">
            <v>Indeck Energy Services, Inc.</v>
          </cell>
          <cell r="E4178" t="str">
            <v>Gas</v>
          </cell>
          <cell r="G4178" t="str">
            <v>NA</v>
          </cell>
          <cell r="H4178" t="str">
            <v>Merchant Unregulated</v>
          </cell>
        </row>
        <row r="4179">
          <cell r="D4179" t="str">
            <v>Covanta Holding Corporation</v>
          </cell>
          <cell r="E4179" t="str">
            <v>Biomass</v>
          </cell>
          <cell r="G4179">
            <v>45017</v>
          </cell>
          <cell r="H4179" t="str">
            <v>Merchant Unregulated</v>
          </cell>
        </row>
        <row r="4180">
          <cell r="D4180" t="str">
            <v>Indeck Energy Services, Inc.</v>
          </cell>
          <cell r="E4180" t="str">
            <v>Other Nonrenewable</v>
          </cell>
          <cell r="G4180" t="str">
            <v>NA</v>
          </cell>
          <cell r="H4180" t="str">
            <v>Merchant Unregulated</v>
          </cell>
        </row>
        <row r="4181">
          <cell r="D4181" t="str">
            <v>Indeck Energy Services, Inc.</v>
          </cell>
          <cell r="E4181" t="str">
            <v>Gas</v>
          </cell>
          <cell r="G4181" t="str">
            <v>NA</v>
          </cell>
          <cell r="H4181" t="str">
            <v>Merchant Unregulated</v>
          </cell>
        </row>
        <row r="4182">
          <cell r="D4182" t="str">
            <v>Indeck Energy Services, Inc.</v>
          </cell>
          <cell r="E4182" t="str">
            <v>Gas</v>
          </cell>
          <cell r="G4182" t="str">
            <v>NA</v>
          </cell>
          <cell r="H4182" t="str">
            <v>Merchant Unregulated</v>
          </cell>
        </row>
        <row r="4183">
          <cell r="D4183" t="str">
            <v>Covanta Holding Corporation</v>
          </cell>
          <cell r="E4183" t="str">
            <v>Biomass</v>
          </cell>
          <cell r="G4183">
            <v>107923</v>
          </cell>
          <cell r="H4183" t="str">
            <v>Merchant Unregulated</v>
          </cell>
        </row>
        <row r="4184">
          <cell r="D4184" t="str">
            <v>Indeck Energy Services, Inc.</v>
          </cell>
          <cell r="E4184" t="str">
            <v>Gas</v>
          </cell>
          <cell r="G4184" t="str">
            <v>NA</v>
          </cell>
          <cell r="H4184" t="str">
            <v>Merchant Unregulated</v>
          </cell>
        </row>
        <row r="4185">
          <cell r="D4185" t="str">
            <v>Entergy Corporation</v>
          </cell>
          <cell r="E4185" t="str">
            <v>Coal</v>
          </cell>
          <cell r="G4185">
            <v>1634900</v>
          </cell>
          <cell r="H4185" t="str">
            <v>Regulated</v>
          </cell>
        </row>
        <row r="4186">
          <cell r="D4186" t="str">
            <v>Arkansas Electric Cooperative Corp.</v>
          </cell>
          <cell r="E4186" t="str">
            <v>Coal</v>
          </cell>
          <cell r="G4186">
            <v>3647006</v>
          </cell>
          <cell r="H4186" t="str">
            <v>Regulated</v>
          </cell>
        </row>
        <row r="4187">
          <cell r="D4187" t="str">
            <v>Conway Corporation</v>
          </cell>
          <cell r="E4187" t="str">
            <v>Coal</v>
          </cell>
          <cell r="G4187">
            <v>208401</v>
          </cell>
          <cell r="H4187" t="str">
            <v>Regulated</v>
          </cell>
        </row>
        <row r="4188">
          <cell r="D4188" t="str">
            <v>West Memphis City of</v>
          </cell>
          <cell r="E4188" t="str">
            <v>Coal</v>
          </cell>
          <cell r="G4188">
            <v>104198</v>
          </cell>
          <cell r="H4188" t="str">
            <v>Regulated</v>
          </cell>
        </row>
        <row r="4189">
          <cell r="D4189" t="str">
            <v>East Texas Electric Co-op, Inc.</v>
          </cell>
          <cell r="E4189" t="str">
            <v>Coal</v>
          </cell>
          <cell r="G4189">
            <v>370952</v>
          </cell>
          <cell r="H4189" t="str">
            <v>Regulated</v>
          </cell>
        </row>
        <row r="4190">
          <cell r="D4190" t="str">
            <v>Entergy Corporation</v>
          </cell>
          <cell r="E4190" t="str">
            <v>Coal</v>
          </cell>
          <cell r="G4190">
            <v>2605005</v>
          </cell>
          <cell r="H4190" t="str">
            <v>Regulated</v>
          </cell>
        </row>
        <row r="4191">
          <cell r="D4191" t="str">
            <v>Entergy Corporation</v>
          </cell>
          <cell r="E4191" t="str">
            <v>Coal</v>
          </cell>
          <cell r="G4191">
            <v>753368</v>
          </cell>
          <cell r="H4191" t="str">
            <v>Regulated</v>
          </cell>
        </row>
        <row r="4192">
          <cell r="D4192" t="str">
            <v>Osceola City of - AR</v>
          </cell>
          <cell r="E4192" t="str">
            <v>Coal</v>
          </cell>
          <cell r="G4192">
            <v>52101</v>
          </cell>
          <cell r="H4192" t="str">
            <v>Regulated</v>
          </cell>
        </row>
        <row r="4193">
          <cell r="D4193" t="str">
            <v>Jonesboro City of (AR)</v>
          </cell>
          <cell r="E4193" t="str">
            <v>Coal</v>
          </cell>
          <cell r="G4193">
            <v>1044085</v>
          </cell>
          <cell r="H4193" t="str">
            <v>Regulated</v>
          </cell>
        </row>
        <row r="4194">
          <cell r="D4194" t="str">
            <v>Independence City of IA</v>
          </cell>
          <cell r="E4194" t="str">
            <v>Oil</v>
          </cell>
          <cell r="G4194" t="str">
            <v>NA</v>
          </cell>
          <cell r="H4194" t="str">
            <v>Regulated</v>
          </cell>
        </row>
        <row r="4195">
          <cell r="D4195" t="str">
            <v>Dynegy Inc.</v>
          </cell>
          <cell r="E4195" t="str">
            <v>Gas</v>
          </cell>
          <cell r="G4195">
            <v>5462397</v>
          </cell>
          <cell r="H4195" t="str">
            <v>Merchant Unregulated</v>
          </cell>
        </row>
        <row r="4196">
          <cell r="D4196" t="str">
            <v>Homer Electric Association, Inc.</v>
          </cell>
          <cell r="E4196" t="str">
            <v>Gas</v>
          </cell>
          <cell r="G4196" t="str">
            <v>NA</v>
          </cell>
          <cell r="H4196" t="str">
            <v>Merchant Unregulated</v>
          </cell>
        </row>
        <row r="4197">
          <cell r="D4197" t="str">
            <v>Indian Falls Hydro Incorporation</v>
          </cell>
          <cell r="E4197" t="str">
            <v>Water</v>
          </cell>
          <cell r="G4197" t="str">
            <v>NA</v>
          </cell>
          <cell r="H4197" t="str">
            <v>Merchant Unregulated</v>
          </cell>
        </row>
        <row r="4198">
          <cell r="D4198" t="str">
            <v>NextEra Energy, Inc.</v>
          </cell>
          <cell r="E4198" t="str">
            <v>Wind</v>
          </cell>
          <cell r="G4198" t="str">
            <v>NA</v>
          </cell>
          <cell r="H4198" t="str">
            <v>Merchant Unregulated</v>
          </cell>
        </row>
        <row r="4199">
          <cell r="D4199" t="str">
            <v>Vestas Americas</v>
          </cell>
          <cell r="E4199" t="str">
            <v>Wind</v>
          </cell>
          <cell r="G4199" t="str">
            <v>NA</v>
          </cell>
          <cell r="H4199" t="str">
            <v>Merchant Unregulated</v>
          </cell>
        </row>
        <row r="4200">
          <cell r="D4200" t="str">
            <v>Industry Funds Management Ltd.</v>
          </cell>
          <cell r="E4200" t="str">
            <v>Water</v>
          </cell>
          <cell r="G4200" t="str">
            <v>NA</v>
          </cell>
          <cell r="H4200" t="str">
            <v>Merchant Unregulated</v>
          </cell>
        </row>
        <row r="4201">
          <cell r="D4201" t="str">
            <v>Ascend Performance Materials LLC</v>
          </cell>
          <cell r="E4201" t="str">
            <v>Coal</v>
          </cell>
          <cell r="G4201" t="str">
            <v>NA</v>
          </cell>
          <cell r="H4201" t="str">
            <v>Merchant Unregulated</v>
          </cell>
        </row>
        <row r="4202">
          <cell r="D4202" t="str">
            <v>Northeast Utilities</v>
          </cell>
          <cell r="E4202" t="str">
            <v>Solar</v>
          </cell>
          <cell r="G4202">
            <v>2966</v>
          </cell>
          <cell r="H4202" t="str">
            <v>Regulated</v>
          </cell>
        </row>
        <row r="4203">
          <cell r="D4203" t="str">
            <v>Entergy Corporation</v>
          </cell>
          <cell r="E4203" t="str">
            <v>Nuclear</v>
          </cell>
          <cell r="G4203">
            <v>7934995</v>
          </cell>
          <cell r="H4203" t="str">
            <v>Merchant Unregulated</v>
          </cell>
        </row>
        <row r="4204">
          <cell r="D4204" t="str">
            <v>Entergy Corporation</v>
          </cell>
          <cell r="E4204" t="str">
            <v>Nuclear</v>
          </cell>
          <cell r="G4204">
            <v>9002057</v>
          </cell>
          <cell r="H4204" t="str">
            <v>Merchant Unregulated</v>
          </cell>
        </row>
        <row r="4205">
          <cell r="D4205" t="str">
            <v>Entergy Corporation</v>
          </cell>
          <cell r="E4205" t="str">
            <v>Oil</v>
          </cell>
          <cell r="G4205" t="str">
            <v>NA</v>
          </cell>
          <cell r="H4205" t="str">
            <v>Merchant Unregulated</v>
          </cell>
        </row>
        <row r="4206">
          <cell r="D4206" t="str">
            <v>Entergy Corporation</v>
          </cell>
          <cell r="E4206" t="str">
            <v>Oil</v>
          </cell>
          <cell r="G4206" t="str">
            <v>NA</v>
          </cell>
          <cell r="H4206" t="str">
            <v>Merchant Unregulated</v>
          </cell>
        </row>
        <row r="4207">
          <cell r="D4207" t="str">
            <v>NRG Energy, Inc.</v>
          </cell>
          <cell r="E4207" t="str">
            <v>Coal</v>
          </cell>
          <cell r="G4207">
            <v>1406502</v>
          </cell>
          <cell r="H4207" t="str">
            <v>Merchant Unregulated</v>
          </cell>
        </row>
        <row r="4208">
          <cell r="D4208" t="str">
            <v>INEOS Bio</v>
          </cell>
          <cell r="E4208" t="str">
            <v>Biomass</v>
          </cell>
          <cell r="G4208" t="str">
            <v>NA</v>
          </cell>
          <cell r="H4208" t="str">
            <v>Merchant Unregulated</v>
          </cell>
        </row>
        <row r="4209">
          <cell r="D4209" t="str">
            <v>New Planet Energy LLC</v>
          </cell>
          <cell r="E4209" t="str">
            <v>Biomass</v>
          </cell>
          <cell r="G4209" t="str">
            <v>NA</v>
          </cell>
          <cell r="H4209" t="str">
            <v>Merchant Unregulated</v>
          </cell>
        </row>
        <row r="4210">
          <cell r="D4210" t="str">
            <v>Kissimmee Utility Authority</v>
          </cell>
          <cell r="E4210" t="str">
            <v>Gas</v>
          </cell>
          <cell r="G4210">
            <v>452</v>
          </cell>
          <cell r="H4210" t="str">
            <v>Regulated</v>
          </cell>
        </row>
        <row r="4211">
          <cell r="D4211" t="str">
            <v>Florida Municipal Power Agency</v>
          </cell>
          <cell r="E4211" t="str">
            <v>Gas</v>
          </cell>
          <cell r="G4211">
            <v>3492</v>
          </cell>
          <cell r="H4211" t="str">
            <v>Regulated</v>
          </cell>
        </row>
        <row r="4212">
          <cell r="D4212" t="str">
            <v>Orlando Utilities Commission</v>
          </cell>
          <cell r="E4212" t="str">
            <v>Gas</v>
          </cell>
          <cell r="G4212">
            <v>9513</v>
          </cell>
          <cell r="H4212" t="str">
            <v>Regulated</v>
          </cell>
        </row>
        <row r="4213">
          <cell r="D4213" t="str">
            <v>NRG Energy, Inc.</v>
          </cell>
          <cell r="E4213" t="str">
            <v>Oil</v>
          </cell>
          <cell r="G4213">
            <v>278</v>
          </cell>
          <cell r="H4213" t="str">
            <v>Merchant Unregulated</v>
          </cell>
        </row>
        <row r="4214">
          <cell r="D4214" t="str">
            <v>Swift River Company, Inc.</v>
          </cell>
          <cell r="E4214" t="str">
            <v>Water</v>
          </cell>
          <cell r="G4214" t="str">
            <v>NA</v>
          </cell>
          <cell r="H4214" t="str">
            <v>Merchant Unregulated</v>
          </cell>
        </row>
        <row r="4215">
          <cell r="D4215" t="str">
            <v>Sitka City of &amp; Borough of</v>
          </cell>
          <cell r="E4215" t="str">
            <v>Oil</v>
          </cell>
          <cell r="G4215" t="str">
            <v>NA</v>
          </cell>
          <cell r="H4215" t="str">
            <v>Regulated</v>
          </cell>
        </row>
        <row r="4216">
          <cell r="D4216" t="str">
            <v>Indian Valley Hydroel Partners</v>
          </cell>
          <cell r="E4216" t="str">
            <v>Water</v>
          </cell>
          <cell r="G4216" t="str">
            <v>NA</v>
          </cell>
          <cell r="H4216" t="str">
            <v>Merchant Unregulated</v>
          </cell>
        </row>
        <row r="4217">
          <cell r="D4217" t="str">
            <v>Primary Energy Recycling Corporation</v>
          </cell>
          <cell r="E4217" t="str">
            <v>Other Nonrenewable</v>
          </cell>
          <cell r="G4217">
            <v>65448</v>
          </cell>
          <cell r="H4217" t="str">
            <v>Merchant Unregulated</v>
          </cell>
        </row>
        <row r="4218">
          <cell r="D4218" t="str">
            <v>ArcelorMittal</v>
          </cell>
          <cell r="E4218" t="str">
            <v>Other Nonrenewable</v>
          </cell>
          <cell r="G4218">
            <v>181288</v>
          </cell>
          <cell r="H4218" t="str">
            <v>Merchant Unregulated</v>
          </cell>
        </row>
        <row r="4219">
          <cell r="D4219" t="str">
            <v>Indiana University of Pennsylvania</v>
          </cell>
          <cell r="E4219" t="str">
            <v>Gas</v>
          </cell>
          <cell r="G4219" t="str">
            <v>NA</v>
          </cell>
          <cell r="H4219" t="str">
            <v>Merchant Unregulated</v>
          </cell>
        </row>
        <row r="4220">
          <cell r="D4220" t="str">
            <v>Indianola Municipal Utilities</v>
          </cell>
          <cell r="E4220" t="str">
            <v>Oil</v>
          </cell>
          <cell r="G4220">
            <v>-420</v>
          </cell>
          <cell r="H4220" t="str">
            <v>Regulated</v>
          </cell>
        </row>
        <row r="4221">
          <cell r="D4221" t="str">
            <v>Indianola Municipal Utilities</v>
          </cell>
          <cell r="E4221" t="str">
            <v>Oil</v>
          </cell>
          <cell r="G4221">
            <v>-550</v>
          </cell>
          <cell r="H4221" t="str">
            <v>Regulated</v>
          </cell>
        </row>
        <row r="4222">
          <cell r="D4222" t="str">
            <v>EIF Management, LLC</v>
          </cell>
          <cell r="E4222" t="str">
            <v>Coal</v>
          </cell>
          <cell r="G4222">
            <v>160506</v>
          </cell>
          <cell r="H4222" t="str">
            <v>Merchant Unregulated</v>
          </cell>
        </row>
        <row r="4223">
          <cell r="D4223" t="str">
            <v>EIF Management, LLC</v>
          </cell>
          <cell r="E4223" t="str">
            <v>Coal</v>
          </cell>
          <cell r="G4223">
            <v>642026</v>
          </cell>
          <cell r="H4223" t="str">
            <v>Merchant Unregulated</v>
          </cell>
        </row>
        <row r="4224">
          <cell r="D4224" t="str">
            <v>Mitsubishi Corporation</v>
          </cell>
          <cell r="E4224" t="str">
            <v>Gas</v>
          </cell>
          <cell r="G4224" t="str">
            <v>NA</v>
          </cell>
          <cell r="H4224" t="str">
            <v>Merchant Unregulated</v>
          </cell>
        </row>
        <row r="4225">
          <cell r="D4225" t="str">
            <v>Industrial Finishes &amp; Systems, Inc.</v>
          </cell>
          <cell r="E4225" t="str">
            <v>Solar</v>
          </cell>
          <cell r="G4225" t="str">
            <v>NA</v>
          </cell>
          <cell r="H4225" t="str">
            <v>Merchant Unregulated</v>
          </cell>
        </row>
        <row r="4226">
          <cell r="D4226" t="str">
            <v>Rock Falls City of</v>
          </cell>
          <cell r="E4226" t="str">
            <v>Oil</v>
          </cell>
          <cell r="G4226" t="str">
            <v>NA</v>
          </cell>
          <cell r="H4226" t="str">
            <v>Regulated</v>
          </cell>
        </row>
        <row r="4227">
          <cell r="D4227" t="str">
            <v>Minnkota Power Coop, Inc</v>
          </cell>
          <cell r="E4227" t="str">
            <v>Wind</v>
          </cell>
          <cell r="G4227" t="str">
            <v>NA</v>
          </cell>
          <cell r="H4227" t="str">
            <v>Merchant Unregulated</v>
          </cell>
        </row>
        <row r="4228">
          <cell r="D4228" t="str">
            <v>Minnkota Power Coop, Inc</v>
          </cell>
          <cell r="E4228" t="str">
            <v>Wind</v>
          </cell>
          <cell r="G4228" t="str">
            <v>NA</v>
          </cell>
          <cell r="H4228" t="str">
            <v>Merchant Unregulated</v>
          </cell>
        </row>
        <row r="4229">
          <cell r="D4229" t="str">
            <v>Cousins Properties Incorporated</v>
          </cell>
          <cell r="E4229" t="str">
            <v>Oil</v>
          </cell>
          <cell r="G4229" t="str">
            <v>NA</v>
          </cell>
          <cell r="H4229" t="str">
            <v>Merchant Unregulated</v>
          </cell>
        </row>
        <row r="4230">
          <cell r="D4230" t="str">
            <v>Ingersoll Milling</v>
          </cell>
          <cell r="E4230" t="str">
            <v>Gas</v>
          </cell>
          <cell r="G4230" t="str">
            <v>NA</v>
          </cell>
          <cell r="H4230" t="str">
            <v>Merchant Unregulated</v>
          </cell>
        </row>
        <row r="4231">
          <cell r="D4231" t="str">
            <v>Brookfield Renewable Energy Partners L.P.</v>
          </cell>
          <cell r="E4231" t="str">
            <v>Water</v>
          </cell>
          <cell r="G4231" t="str">
            <v>NA</v>
          </cell>
          <cell r="H4231" t="str">
            <v>Merchant Unregulated</v>
          </cell>
        </row>
        <row r="4232">
          <cell r="D4232" t="str">
            <v>Brookfield Asset Management Inc.</v>
          </cell>
          <cell r="E4232" t="str">
            <v>Water</v>
          </cell>
          <cell r="G4232" t="str">
            <v>NA</v>
          </cell>
          <cell r="H4232" t="str">
            <v>Merchant Unregulated</v>
          </cell>
        </row>
        <row r="4233">
          <cell r="D4233" t="str">
            <v>Occidental Petroleum Corporation</v>
          </cell>
          <cell r="E4233" t="str">
            <v>Gas</v>
          </cell>
          <cell r="G4233">
            <v>2758432</v>
          </cell>
          <cell r="H4233" t="str">
            <v>Merchant Unregulated</v>
          </cell>
        </row>
        <row r="4234">
          <cell r="D4234" t="str">
            <v>Lower Colorado River Authority</v>
          </cell>
          <cell r="E4234" t="str">
            <v>Water</v>
          </cell>
          <cell r="G4234" t="str">
            <v>NA</v>
          </cell>
          <cell r="H4234" t="str">
            <v>Merchant Unregulated</v>
          </cell>
        </row>
        <row r="4235">
          <cell r="D4235" t="str">
            <v>General Electric Company</v>
          </cell>
          <cell r="E4235" t="str">
            <v>Gas</v>
          </cell>
          <cell r="G4235">
            <v>3530060</v>
          </cell>
          <cell r="H4235" t="str">
            <v>Merchant Unregulated</v>
          </cell>
        </row>
        <row r="4236">
          <cell r="D4236" t="str">
            <v>Temple-Inland, Inc.</v>
          </cell>
          <cell r="E4236" t="str">
            <v>Biomass</v>
          </cell>
          <cell r="G4236" t="str">
            <v>NA</v>
          </cell>
          <cell r="H4236" t="str">
            <v>Merchant Unregulated</v>
          </cell>
        </row>
        <row r="4237">
          <cell r="D4237" t="str">
            <v>I-N-N Electric Cooperative, Inc.</v>
          </cell>
          <cell r="E4237" t="str">
            <v>Oil</v>
          </cell>
          <cell r="G4237" t="str">
            <v>NA</v>
          </cell>
          <cell r="H4237" t="str">
            <v>Merchant Unregulated</v>
          </cell>
        </row>
        <row r="4238">
          <cell r="D4238" t="str">
            <v>Trigen Inner Harbor East LLC</v>
          </cell>
          <cell r="E4238" t="str">
            <v>Gas</v>
          </cell>
          <cell r="G4238" t="str">
            <v>NA</v>
          </cell>
          <cell r="H4238" t="str">
            <v>Merchant Unregulated</v>
          </cell>
        </row>
        <row r="4239">
          <cell r="D4239" t="str">
            <v>Enpower Corp.</v>
          </cell>
          <cell r="E4239" t="str">
            <v>Biomass</v>
          </cell>
          <cell r="G4239" t="str">
            <v>NA</v>
          </cell>
          <cell r="H4239" t="str">
            <v>Merchant Unregulated</v>
          </cell>
        </row>
        <row r="4240">
          <cell r="D4240" t="str">
            <v>Innovative Energy Systems Inc.</v>
          </cell>
          <cell r="E4240" t="str">
            <v>Biomass</v>
          </cell>
          <cell r="G4240" t="str">
            <v>NA</v>
          </cell>
          <cell r="H4240" t="str">
            <v>Merchant Unregulated</v>
          </cell>
        </row>
        <row r="4241">
          <cell r="D4241" t="str">
            <v>EIF Management, LLC</v>
          </cell>
          <cell r="E4241" t="str">
            <v>Biomass</v>
          </cell>
          <cell r="G4241" t="str">
            <v>NA</v>
          </cell>
          <cell r="H4241" t="str">
            <v>Merchant Unregulated</v>
          </cell>
        </row>
        <row r="4242">
          <cell r="D4242" t="str">
            <v>Enpower Corp.</v>
          </cell>
          <cell r="E4242" t="str">
            <v>Biomass</v>
          </cell>
          <cell r="G4242" t="str">
            <v>NA</v>
          </cell>
          <cell r="H4242" t="str">
            <v>Merchant Unregulated</v>
          </cell>
        </row>
        <row r="4243">
          <cell r="D4243" t="str">
            <v>EIF Management, LLC</v>
          </cell>
          <cell r="E4243" t="str">
            <v>Biomass</v>
          </cell>
          <cell r="G4243" t="str">
            <v>NA</v>
          </cell>
          <cell r="H4243" t="str">
            <v>Merchant Unregulated</v>
          </cell>
        </row>
        <row r="4244">
          <cell r="D4244" t="str">
            <v>Innovative Energy Systems Inc.</v>
          </cell>
          <cell r="E4244" t="str">
            <v>Biomass</v>
          </cell>
          <cell r="G4244" t="str">
            <v>NA</v>
          </cell>
          <cell r="H4244" t="str">
            <v>Merchant Unregulated</v>
          </cell>
        </row>
        <row r="4245">
          <cell r="D4245" t="str">
            <v>PG&amp;E Corporation</v>
          </cell>
          <cell r="E4245" t="str">
            <v>Water</v>
          </cell>
          <cell r="G4245">
            <v>36571</v>
          </cell>
          <cell r="H4245" t="str">
            <v>Regulated</v>
          </cell>
        </row>
        <row r="4246">
          <cell r="D4246" t="str">
            <v>Duke Energy Corporation</v>
          </cell>
          <cell r="E4246" t="str">
            <v>Gas</v>
          </cell>
          <cell r="G4246">
            <v>143401</v>
          </cell>
          <cell r="H4246" t="str">
            <v>Regulated</v>
          </cell>
        </row>
        <row r="4247">
          <cell r="D4247" t="str">
            <v>Southern Company</v>
          </cell>
          <cell r="E4247" t="str">
            <v>Gas</v>
          </cell>
          <cell r="G4247">
            <v>13776</v>
          </cell>
          <cell r="H4247" t="str">
            <v>Regulated</v>
          </cell>
        </row>
        <row r="4248">
          <cell r="D4248" t="str">
            <v>Intermountain Power Agency</v>
          </cell>
          <cell r="E4248" t="str">
            <v>Coal</v>
          </cell>
          <cell r="G4248">
            <v>9763629</v>
          </cell>
          <cell r="H4248" t="str">
            <v>Merchant Unregulated</v>
          </cell>
        </row>
        <row r="4249">
          <cell r="D4249" t="str">
            <v>Chugach Electric Association, Inc.</v>
          </cell>
          <cell r="E4249" t="str">
            <v>Gas</v>
          </cell>
          <cell r="G4249">
            <v>56163</v>
          </cell>
          <cell r="H4249" t="str">
            <v>Merchant Unregulated</v>
          </cell>
        </row>
        <row r="4250">
          <cell r="D4250" t="str">
            <v>Boise Cascade, LLC</v>
          </cell>
          <cell r="E4250" t="str">
            <v>Water</v>
          </cell>
          <cell r="G4250" t="str">
            <v>NA</v>
          </cell>
          <cell r="H4250" t="str">
            <v>Merchant Unregulated</v>
          </cell>
        </row>
        <row r="4251">
          <cell r="D4251" t="str">
            <v>Springfield City of - (IL)</v>
          </cell>
          <cell r="E4251" t="str">
            <v>Gas</v>
          </cell>
          <cell r="G4251" t="str">
            <v>NA</v>
          </cell>
          <cell r="H4251" t="str">
            <v>Regulated</v>
          </cell>
        </row>
        <row r="4252">
          <cell r="D4252" t="str">
            <v>Berkshire Hathaway Inc.</v>
          </cell>
          <cell r="E4252" t="str">
            <v>Wind</v>
          </cell>
          <cell r="G4252">
            <v>481808</v>
          </cell>
          <cell r="H4252" t="str">
            <v>Regulated</v>
          </cell>
        </row>
        <row r="4253">
          <cell r="D4253" t="str">
            <v>MidAmerican Energy Holdings Company</v>
          </cell>
          <cell r="E4253" t="str">
            <v>Wind</v>
          </cell>
          <cell r="G4253">
            <v>54727</v>
          </cell>
          <cell r="H4253" t="str">
            <v>Regulated</v>
          </cell>
        </row>
        <row r="4254">
          <cell r="D4254" t="str">
            <v>Xcel Energy Inc.</v>
          </cell>
          <cell r="E4254" t="str">
            <v>Gas</v>
          </cell>
          <cell r="G4254">
            <v>40503</v>
          </cell>
          <cell r="H4254" t="str">
            <v>Regulated</v>
          </cell>
        </row>
        <row r="4255">
          <cell r="D4255" t="str">
            <v>Xcel Energy Inc.</v>
          </cell>
          <cell r="E4255" t="str">
            <v>Oil</v>
          </cell>
          <cell r="G4255" t="str">
            <v>NA</v>
          </cell>
          <cell r="H4255" t="str">
            <v>Regulated</v>
          </cell>
        </row>
        <row r="4256">
          <cell r="D4256" t="str">
            <v>Iola City of</v>
          </cell>
          <cell r="E4256" t="str">
            <v>Oil</v>
          </cell>
          <cell r="G4256" t="str">
            <v>NA</v>
          </cell>
          <cell r="H4256" t="str">
            <v>Regulated</v>
          </cell>
        </row>
        <row r="4257">
          <cell r="D4257" t="str">
            <v>Westfield Town of</v>
          </cell>
          <cell r="E4257" t="str">
            <v>Wind</v>
          </cell>
          <cell r="G4257" t="str">
            <v>NA</v>
          </cell>
          <cell r="H4257" t="str">
            <v>Regulated</v>
          </cell>
        </row>
        <row r="4258">
          <cell r="D4258" t="str">
            <v>Montezuma City of IA</v>
          </cell>
          <cell r="E4258" t="str">
            <v>Wind</v>
          </cell>
          <cell r="G4258" t="str">
            <v>NA</v>
          </cell>
          <cell r="H4258" t="str">
            <v>Regulated</v>
          </cell>
        </row>
        <row r="4259">
          <cell r="D4259" t="str">
            <v>Fonda City of</v>
          </cell>
          <cell r="E4259" t="str">
            <v>Wind</v>
          </cell>
          <cell r="G4259" t="str">
            <v>NA</v>
          </cell>
          <cell r="H4259" t="str">
            <v>Regulated</v>
          </cell>
        </row>
        <row r="4260">
          <cell r="D4260" t="str">
            <v>Estherville City of</v>
          </cell>
          <cell r="E4260" t="str">
            <v>Wind</v>
          </cell>
          <cell r="G4260" t="str">
            <v>NA</v>
          </cell>
          <cell r="H4260" t="str">
            <v>Regulated</v>
          </cell>
        </row>
        <row r="4261">
          <cell r="D4261" t="str">
            <v>Ellsworth City of</v>
          </cell>
          <cell r="E4261" t="str">
            <v>Wind</v>
          </cell>
          <cell r="G4261" t="str">
            <v>NA</v>
          </cell>
          <cell r="H4261" t="str">
            <v>Regulated</v>
          </cell>
        </row>
        <row r="4262">
          <cell r="D4262" t="str">
            <v>Algona City of</v>
          </cell>
          <cell r="E4262" t="str">
            <v>Wind</v>
          </cell>
          <cell r="G4262" t="str">
            <v>NA</v>
          </cell>
          <cell r="H4262" t="str">
            <v>Regulated</v>
          </cell>
        </row>
        <row r="4263">
          <cell r="D4263" t="str">
            <v>Cedar Falls Utilities</v>
          </cell>
          <cell r="E4263" t="str">
            <v>Wind</v>
          </cell>
          <cell r="G4263" t="str">
            <v>NA</v>
          </cell>
          <cell r="H4263" t="str">
            <v>Regulated</v>
          </cell>
        </row>
        <row r="4264">
          <cell r="D4264" t="str">
            <v>Renewable World Energies, LLC</v>
          </cell>
          <cell r="E4264" t="str">
            <v>Water</v>
          </cell>
          <cell r="G4264" t="str">
            <v>NA</v>
          </cell>
          <cell r="H4264" t="str">
            <v>Merchant Unregulated</v>
          </cell>
        </row>
        <row r="4265">
          <cell r="D4265" t="str">
            <v>Native Energy, Inc</v>
          </cell>
          <cell r="E4265" t="str">
            <v>Wind</v>
          </cell>
          <cell r="G4265" t="str">
            <v>NA</v>
          </cell>
          <cell r="H4265" t="str">
            <v>Merchant Unregulated</v>
          </cell>
        </row>
        <row r="4266">
          <cell r="D4266" t="str">
            <v>5045 Wind Partners, LLC</v>
          </cell>
          <cell r="E4266" t="str">
            <v>Wind</v>
          </cell>
          <cell r="G4266" t="str">
            <v>NA</v>
          </cell>
          <cell r="H4266" t="str">
            <v>Merchant Unregulated</v>
          </cell>
        </row>
        <row r="4267">
          <cell r="D4267" t="str">
            <v>Iowa Lakes Community College</v>
          </cell>
          <cell r="E4267" t="str">
            <v>Wind</v>
          </cell>
          <cell r="G4267" t="str">
            <v>NA</v>
          </cell>
          <cell r="H4267" t="str">
            <v>Merchant Unregulated</v>
          </cell>
        </row>
        <row r="4268">
          <cell r="D4268" t="str">
            <v>Iowa Lakes Electric Coop</v>
          </cell>
          <cell r="E4268" t="str">
            <v>Wind</v>
          </cell>
          <cell r="G4268" t="str">
            <v>NA</v>
          </cell>
          <cell r="H4268" t="str">
            <v>Merchant Unregulated</v>
          </cell>
        </row>
        <row r="4269">
          <cell r="D4269" t="str">
            <v>Iowa Lakes Electric Coop</v>
          </cell>
          <cell r="E4269" t="str">
            <v>Wind</v>
          </cell>
          <cell r="G4269" t="str">
            <v>NA</v>
          </cell>
          <cell r="H4269" t="str">
            <v>Merchant Unregulated</v>
          </cell>
        </row>
        <row r="4270">
          <cell r="D4270" t="str">
            <v>Iowa Methodist Medical Center</v>
          </cell>
          <cell r="E4270" t="str">
            <v>Oil</v>
          </cell>
          <cell r="G4270" t="str">
            <v>NA</v>
          </cell>
          <cell r="H4270" t="str">
            <v>Merchant Unregulated</v>
          </cell>
        </row>
        <row r="4271">
          <cell r="D4271" t="str">
            <v>Iowa State University</v>
          </cell>
          <cell r="E4271" t="str">
            <v>Coal</v>
          </cell>
          <cell r="G4271" t="str">
            <v>NA</v>
          </cell>
          <cell r="H4271" t="str">
            <v>Merchant Unregulated</v>
          </cell>
        </row>
        <row r="4272">
          <cell r="D4272" t="str">
            <v>Ipnatchiaq Electric Company</v>
          </cell>
          <cell r="E4272" t="str">
            <v>Oil</v>
          </cell>
          <cell r="G4272" t="str">
            <v>NA</v>
          </cell>
          <cell r="H4272" t="str">
            <v>Regulated</v>
          </cell>
        </row>
        <row r="4273">
          <cell r="D4273" t="str">
            <v>Ipswich Public Schools</v>
          </cell>
          <cell r="E4273" t="str">
            <v>Wind</v>
          </cell>
          <cell r="G4273" t="str">
            <v>NA</v>
          </cell>
          <cell r="H4273" t="str">
            <v>Merchant Unregulated</v>
          </cell>
        </row>
        <row r="4274">
          <cell r="D4274" t="str">
            <v>Ipswich Municipal Light Department</v>
          </cell>
          <cell r="E4274" t="str">
            <v>Wind</v>
          </cell>
          <cell r="G4274" t="str">
            <v>NA</v>
          </cell>
          <cell r="H4274" t="str">
            <v>Merchant Unregulated</v>
          </cell>
        </row>
        <row r="4275">
          <cell r="D4275" t="str">
            <v>D &amp; C Construction Co., Inc</v>
          </cell>
          <cell r="E4275" t="str">
            <v>Wind</v>
          </cell>
          <cell r="G4275" t="str">
            <v>NA</v>
          </cell>
          <cell r="H4275" t="str">
            <v>Merchant Unregulated</v>
          </cell>
        </row>
        <row r="4276">
          <cell r="D4276" t="str">
            <v>Garkane Energy Cooperative Inc.</v>
          </cell>
          <cell r="E4276" t="str">
            <v>Oil</v>
          </cell>
          <cell r="G4276" t="str">
            <v>NA</v>
          </cell>
          <cell r="H4276" t="str">
            <v>Merchant Unregulated</v>
          </cell>
        </row>
        <row r="4277">
          <cell r="D4277" t="str">
            <v>Arthur J. Gallagher &amp; Co.</v>
          </cell>
          <cell r="E4277" t="str">
            <v>Biomass</v>
          </cell>
          <cell r="G4277" t="str">
            <v>NA</v>
          </cell>
          <cell r="H4277" t="str">
            <v>Merchant Unregulated</v>
          </cell>
        </row>
        <row r="4278">
          <cell r="D4278" t="str">
            <v>DTE Energy Company</v>
          </cell>
          <cell r="E4278" t="str">
            <v>Biomass</v>
          </cell>
          <cell r="G4278" t="str">
            <v>NA</v>
          </cell>
          <cell r="H4278" t="str">
            <v>Merchant Unregulated</v>
          </cell>
        </row>
        <row r="4279">
          <cell r="D4279" t="str">
            <v>Berkshire Hathaway Inc.</v>
          </cell>
          <cell r="E4279" t="str">
            <v>Water</v>
          </cell>
          <cell r="G4279">
            <v>90480</v>
          </cell>
          <cell r="H4279" t="str">
            <v>Regulated</v>
          </cell>
        </row>
        <row r="4280">
          <cell r="D4280" t="str">
            <v>MidAmerican Energy Holdings Company</v>
          </cell>
          <cell r="E4280" t="str">
            <v>Water</v>
          </cell>
          <cell r="G4280">
            <v>10277</v>
          </cell>
          <cell r="H4280" t="str">
            <v>Regulated</v>
          </cell>
        </row>
        <row r="4281">
          <cell r="D4281" t="str">
            <v>Sumitomo Corporation</v>
          </cell>
          <cell r="E4281" t="str">
            <v>Wind</v>
          </cell>
          <cell r="G4281">
            <v>78598</v>
          </cell>
          <cell r="H4281" t="str">
            <v>Merchant Unregulated</v>
          </cell>
        </row>
        <row r="4282">
          <cell r="D4282" t="str">
            <v>Duke Energy Corporation</v>
          </cell>
          <cell r="E4282" t="str">
            <v>Wind</v>
          </cell>
          <cell r="G4282">
            <v>78598</v>
          </cell>
          <cell r="H4282" t="str">
            <v>Merchant Unregulated</v>
          </cell>
        </row>
        <row r="4283">
          <cell r="D4283" t="str">
            <v>Capital Group Companies, Inc.</v>
          </cell>
          <cell r="E4283" t="str">
            <v>Solar</v>
          </cell>
          <cell r="G4283" t="str">
            <v>NA</v>
          </cell>
          <cell r="H4283" t="str">
            <v>Merchant Unregulated</v>
          </cell>
        </row>
        <row r="4284">
          <cell r="D4284" t="str">
            <v>SunEdison, Inc.</v>
          </cell>
          <cell r="E4284" t="str">
            <v>Solar</v>
          </cell>
          <cell r="G4284" t="str">
            <v>NA</v>
          </cell>
          <cell r="H4284" t="str">
            <v>Merchant Unregulated</v>
          </cell>
        </row>
        <row r="4285">
          <cell r="D4285" t="str">
            <v>Isabella Partners</v>
          </cell>
          <cell r="E4285" t="str">
            <v>Water</v>
          </cell>
          <cell r="G4285" t="str">
            <v>NA</v>
          </cell>
          <cell r="H4285" t="str">
            <v>Merchant Unregulated</v>
          </cell>
        </row>
        <row r="4286">
          <cell r="D4286" t="str">
            <v>Integrys Energy Group, Inc.</v>
          </cell>
          <cell r="E4286" t="str">
            <v>Solar</v>
          </cell>
          <cell r="G4286" t="str">
            <v>NA</v>
          </cell>
          <cell r="H4286" t="str">
            <v>Merchant Unregulated</v>
          </cell>
        </row>
        <row r="4287">
          <cell r="D4287" t="str">
            <v>Duke Energy Corporation</v>
          </cell>
          <cell r="E4287" t="str">
            <v>Solar</v>
          </cell>
          <cell r="G4287" t="str">
            <v>NA</v>
          </cell>
          <cell r="H4287" t="str">
            <v>Merchant Unregulated</v>
          </cell>
        </row>
        <row r="4288">
          <cell r="D4288" t="str">
            <v>Integrys Energy Group, Inc.</v>
          </cell>
          <cell r="E4288" t="str">
            <v>Solar</v>
          </cell>
          <cell r="G4288" t="str">
            <v>NA</v>
          </cell>
          <cell r="H4288" t="str">
            <v>Merchant Unregulated</v>
          </cell>
        </row>
        <row r="4289">
          <cell r="D4289" t="str">
            <v>Duke Energy Corporation</v>
          </cell>
          <cell r="E4289" t="str">
            <v>Solar</v>
          </cell>
          <cell r="G4289" t="str">
            <v>NA</v>
          </cell>
          <cell r="H4289" t="str">
            <v>Merchant Unregulated</v>
          </cell>
        </row>
        <row r="4290">
          <cell r="D4290" t="str">
            <v>SunEdison, Inc.</v>
          </cell>
          <cell r="E4290" t="str">
            <v>Solar</v>
          </cell>
          <cell r="G4290" t="str">
            <v>NA</v>
          </cell>
          <cell r="H4290" t="str">
            <v>Merchant Unregulated</v>
          </cell>
        </row>
        <row r="4291">
          <cell r="D4291" t="str">
            <v>Fall River Rural Elec Coop Inc</v>
          </cell>
          <cell r="E4291" t="str">
            <v>Water</v>
          </cell>
          <cell r="G4291" t="str">
            <v>NA</v>
          </cell>
          <cell r="H4291" t="str">
            <v>Merchant Unregulated</v>
          </cell>
        </row>
        <row r="4292">
          <cell r="D4292" t="str">
            <v>WPPI Energy</v>
          </cell>
          <cell r="E4292" t="str">
            <v>Gas</v>
          </cell>
          <cell r="G4292" t="str">
            <v>NA</v>
          </cell>
          <cell r="H4292" t="str">
            <v>Merchant Unregulated</v>
          </cell>
        </row>
        <row r="4293">
          <cell r="D4293" t="str">
            <v>Homestead City of</v>
          </cell>
          <cell r="E4293" t="str">
            <v>Gas</v>
          </cell>
          <cell r="G4293" t="str">
            <v>NA</v>
          </cell>
          <cell r="H4293" t="str">
            <v>Regulated</v>
          </cell>
        </row>
        <row r="4294">
          <cell r="D4294" t="str">
            <v>Procter &amp; Gamble Co.</v>
          </cell>
          <cell r="E4294" t="str">
            <v>Coal</v>
          </cell>
          <cell r="G4294" t="str">
            <v>NA</v>
          </cell>
          <cell r="H4294" t="str">
            <v>Merchant Unregulated</v>
          </cell>
        </row>
        <row r="4295">
          <cell r="D4295" t="str">
            <v>J &amp; L Electric</v>
          </cell>
          <cell r="E4295" t="str">
            <v>Biomass</v>
          </cell>
          <cell r="G4295" t="str">
            <v>NA</v>
          </cell>
          <cell r="H4295" t="str">
            <v>Merchant Unregulated</v>
          </cell>
        </row>
        <row r="4296">
          <cell r="D4296" t="str">
            <v>Lincoln Electric System</v>
          </cell>
          <cell r="E4296" t="str">
            <v>Gas</v>
          </cell>
          <cell r="G4296" t="str">
            <v>NA</v>
          </cell>
          <cell r="H4296" t="str">
            <v>Regulated</v>
          </cell>
        </row>
        <row r="4297">
          <cell r="D4297" t="str">
            <v>American Electric Power Company, Inc.</v>
          </cell>
          <cell r="E4297" t="str">
            <v>Gas</v>
          </cell>
          <cell r="G4297">
            <v>3552982</v>
          </cell>
          <cell r="H4297" t="str">
            <v>Regulated</v>
          </cell>
        </row>
        <row r="4298">
          <cell r="D4298" t="str">
            <v>Lubbock City of</v>
          </cell>
          <cell r="E4298" t="str">
            <v>Other Nonrenewable</v>
          </cell>
          <cell r="G4298" t="str">
            <v>NA</v>
          </cell>
          <cell r="H4298" t="str">
            <v>Regulated</v>
          </cell>
        </row>
        <row r="4299">
          <cell r="D4299" t="str">
            <v>East Kentucky Power Cooperative Inc.</v>
          </cell>
          <cell r="E4299" t="str">
            <v>Coal</v>
          </cell>
          <cell r="G4299">
            <v>1462885</v>
          </cell>
          <cell r="H4299" t="str">
            <v>Merchant Unregulated</v>
          </cell>
        </row>
        <row r="4300">
          <cell r="D4300" t="str">
            <v>United States Government</v>
          </cell>
          <cell r="E4300" t="str">
            <v>Water</v>
          </cell>
          <cell r="G4300">
            <v>310391</v>
          </cell>
          <cell r="H4300" t="str">
            <v>Merchant Unregulated</v>
          </cell>
        </row>
        <row r="4301">
          <cell r="D4301" t="str">
            <v>Grand Haven City of</v>
          </cell>
          <cell r="E4301" t="str">
            <v>Coal</v>
          </cell>
          <cell r="G4301" t="str">
            <v>NA</v>
          </cell>
          <cell r="H4301" t="str">
            <v>Regulated</v>
          </cell>
        </row>
        <row r="4302">
          <cell r="D4302" t="str">
            <v>Gaz Métro Limited Partnership</v>
          </cell>
          <cell r="E4302" t="str">
            <v>Biomass</v>
          </cell>
          <cell r="G4302" t="str">
            <v>NA</v>
          </cell>
          <cell r="H4302" t="str">
            <v>Regulated</v>
          </cell>
        </row>
        <row r="4303">
          <cell r="D4303" t="str">
            <v>Burlington City of VT</v>
          </cell>
          <cell r="E4303" t="str">
            <v>Biomass</v>
          </cell>
          <cell r="G4303" t="str">
            <v>NA</v>
          </cell>
          <cell r="H4303" t="str">
            <v>Regulated</v>
          </cell>
        </row>
        <row r="4304">
          <cell r="D4304" t="str">
            <v>Vermont Public Power Supply Authority</v>
          </cell>
          <cell r="E4304" t="str">
            <v>Biomass</v>
          </cell>
          <cell r="G4304" t="str">
            <v>NA</v>
          </cell>
          <cell r="H4304" t="str">
            <v>Regulated</v>
          </cell>
        </row>
        <row r="4305">
          <cell r="D4305" t="str">
            <v>CMS Energy Corporation</v>
          </cell>
          <cell r="E4305" t="str">
            <v>Coal</v>
          </cell>
          <cell r="G4305">
            <v>1565740</v>
          </cell>
          <cell r="H4305" t="str">
            <v>Regulated</v>
          </cell>
        </row>
        <row r="4306">
          <cell r="D4306" t="str">
            <v>CMS Energy Corporation</v>
          </cell>
          <cell r="E4306" t="str">
            <v>Gas</v>
          </cell>
          <cell r="G4306">
            <v>0</v>
          </cell>
          <cell r="H4306" t="str">
            <v>Regulated</v>
          </cell>
        </row>
        <row r="4307">
          <cell r="D4307" t="str">
            <v>JEA</v>
          </cell>
          <cell r="E4307" t="str">
            <v>Gas</v>
          </cell>
          <cell r="G4307">
            <v>108070</v>
          </cell>
          <cell r="H4307" t="str">
            <v>Regulated</v>
          </cell>
        </row>
        <row r="4308">
          <cell r="D4308" t="str">
            <v>PPL Corporation</v>
          </cell>
          <cell r="E4308" t="str">
            <v>Coal</v>
          </cell>
          <cell r="G4308" t="str">
            <v>NA</v>
          </cell>
          <cell r="H4308" t="str">
            <v>Merchant Unregulated</v>
          </cell>
        </row>
        <row r="4309">
          <cell r="D4309" t="str">
            <v>Wolverine Power Marketing Cooperative</v>
          </cell>
          <cell r="E4309" t="str">
            <v>Coal</v>
          </cell>
          <cell r="G4309">
            <v>14728</v>
          </cell>
          <cell r="H4309" t="str">
            <v>Regulated</v>
          </cell>
        </row>
        <row r="4310">
          <cell r="D4310" t="str">
            <v>Presque Isle Electric &amp; Gas Coop</v>
          </cell>
          <cell r="E4310" t="str">
            <v>Coal</v>
          </cell>
          <cell r="G4310">
            <v>11628</v>
          </cell>
          <cell r="H4310" t="str">
            <v>Regulated</v>
          </cell>
        </row>
        <row r="4311">
          <cell r="D4311" t="str">
            <v>Midwest Energy Cooperative</v>
          </cell>
          <cell r="E4311" t="str">
            <v>Coal</v>
          </cell>
          <cell r="G4311">
            <v>11628</v>
          </cell>
          <cell r="H4311" t="str">
            <v>Regulated</v>
          </cell>
        </row>
        <row r="4312">
          <cell r="D4312" t="str">
            <v>HomeWorks Tri-County Electric Cooperative</v>
          </cell>
          <cell r="E4312" t="str">
            <v>Coal</v>
          </cell>
          <cell r="G4312">
            <v>11628</v>
          </cell>
          <cell r="H4312" t="str">
            <v>Regulated</v>
          </cell>
        </row>
        <row r="4313">
          <cell r="D4313" t="str">
            <v>Great Lakes Energy Cooperative</v>
          </cell>
          <cell r="E4313" t="str">
            <v>Coal</v>
          </cell>
          <cell r="G4313">
            <v>11628</v>
          </cell>
          <cell r="H4313" t="str">
            <v>Regulated</v>
          </cell>
        </row>
        <row r="4314">
          <cell r="D4314" t="str">
            <v>Spartan Renewable Energy, Inc.</v>
          </cell>
          <cell r="E4314" t="str">
            <v>Coal</v>
          </cell>
          <cell r="G4314">
            <v>11628</v>
          </cell>
          <cell r="H4314" t="str">
            <v>Regulated</v>
          </cell>
        </row>
        <row r="4315">
          <cell r="D4315" t="str">
            <v>Cherryland Electric Cooperative Inc.</v>
          </cell>
          <cell r="E4315" t="str">
            <v>Coal</v>
          </cell>
          <cell r="G4315">
            <v>11628</v>
          </cell>
          <cell r="H4315" t="str">
            <v>Regulated</v>
          </cell>
        </row>
        <row r="4316">
          <cell r="D4316" t="str">
            <v>Michigan Public Power Agency</v>
          </cell>
          <cell r="E4316" t="str">
            <v>Coal</v>
          </cell>
          <cell r="G4316">
            <v>213163</v>
          </cell>
          <cell r="H4316" t="str">
            <v>Regulated</v>
          </cell>
        </row>
        <row r="4317">
          <cell r="D4317" t="str">
            <v>CMS Energy Corporation</v>
          </cell>
          <cell r="E4317" t="str">
            <v>Coal</v>
          </cell>
          <cell r="G4317">
            <v>7453697</v>
          </cell>
          <cell r="H4317" t="str">
            <v>Regulated</v>
          </cell>
        </row>
        <row r="4318">
          <cell r="D4318" t="str">
            <v>CMS Energy Corporation</v>
          </cell>
          <cell r="E4318" t="str">
            <v>Oil</v>
          </cell>
          <cell r="G4318">
            <v>2</v>
          </cell>
          <cell r="H4318" t="str">
            <v>Regulated</v>
          </cell>
        </row>
        <row r="4319">
          <cell r="D4319" t="str">
            <v>Berkshire Hathaway Inc.</v>
          </cell>
          <cell r="E4319" t="str">
            <v>Geothermal</v>
          </cell>
          <cell r="G4319" t="str">
            <v>NA</v>
          </cell>
          <cell r="H4319" t="str">
            <v>Merchant Unregulated</v>
          </cell>
        </row>
        <row r="4320">
          <cell r="D4320" t="str">
            <v>MidAmerican Energy Holdings Company</v>
          </cell>
          <cell r="E4320" t="str">
            <v>Geothermal</v>
          </cell>
          <cell r="G4320" t="str">
            <v>NA</v>
          </cell>
          <cell r="H4320" t="str">
            <v>Merchant Unregulated</v>
          </cell>
        </row>
        <row r="4321">
          <cell r="D4321" t="str">
            <v>TransAlta Corporation</v>
          </cell>
          <cell r="E4321" t="str">
            <v>Geothermal</v>
          </cell>
          <cell r="G4321" t="str">
            <v>NA</v>
          </cell>
          <cell r="H4321" t="str">
            <v>Merchant Unregulated</v>
          </cell>
        </row>
        <row r="4322">
          <cell r="D4322" t="str">
            <v>East Kentucky Power Cooperative Inc.</v>
          </cell>
          <cell r="E4322" t="str">
            <v>Gas</v>
          </cell>
          <cell r="G4322">
            <v>885323</v>
          </cell>
          <cell r="H4322" t="str">
            <v>Merchant Unregulated</v>
          </cell>
        </row>
        <row r="4323">
          <cell r="D4323" t="str">
            <v>CPS Energy</v>
          </cell>
          <cell r="E4323" t="str">
            <v>Coal</v>
          </cell>
          <cell r="G4323">
            <v>9332089</v>
          </cell>
          <cell r="H4323" t="str">
            <v>Regulated</v>
          </cell>
        </row>
        <row r="4324">
          <cell r="D4324" t="str">
            <v>J M Huber Corporation</v>
          </cell>
          <cell r="E4324" t="str">
            <v>Gas</v>
          </cell>
          <cell r="G4324" t="str">
            <v>NA</v>
          </cell>
          <cell r="H4324" t="str">
            <v>Merchant Unregulated</v>
          </cell>
        </row>
        <row r="4325">
          <cell r="D4325" t="str">
            <v>Berkshire Hathaway Inc.</v>
          </cell>
          <cell r="E4325" t="str">
            <v>Geothermal</v>
          </cell>
          <cell r="G4325" t="str">
            <v>NA</v>
          </cell>
          <cell r="H4325" t="str">
            <v>Merchant Unregulated</v>
          </cell>
        </row>
        <row r="4326">
          <cell r="D4326" t="str">
            <v>MidAmerican Energy Holdings Company</v>
          </cell>
          <cell r="E4326" t="str">
            <v>Geothermal</v>
          </cell>
          <cell r="G4326" t="str">
            <v>NA</v>
          </cell>
          <cell r="H4326" t="str">
            <v>Merchant Unregulated</v>
          </cell>
        </row>
        <row r="4327">
          <cell r="D4327" t="str">
            <v>TransAlta Corporation</v>
          </cell>
          <cell r="E4327" t="str">
            <v>Geothermal</v>
          </cell>
          <cell r="G4327" t="str">
            <v>NA</v>
          </cell>
          <cell r="H4327" t="str">
            <v>Merchant Unregulated</v>
          </cell>
        </row>
        <row r="4328">
          <cell r="D4328" t="str">
            <v>American Electric Power Company, Inc.</v>
          </cell>
          <cell r="E4328" t="str">
            <v>Coal</v>
          </cell>
          <cell r="G4328">
            <v>2991203</v>
          </cell>
          <cell r="H4328" t="str">
            <v>Regulated</v>
          </cell>
        </row>
        <row r="4329">
          <cell r="D4329" t="str">
            <v>AES Corporation</v>
          </cell>
          <cell r="E4329" t="str">
            <v>Coal</v>
          </cell>
          <cell r="G4329">
            <v>4026618</v>
          </cell>
          <cell r="H4329" t="str">
            <v>Regulated</v>
          </cell>
        </row>
        <row r="4330">
          <cell r="D4330" t="str">
            <v>Duke Energy Corporation</v>
          </cell>
          <cell r="E4330" t="str">
            <v>Coal</v>
          </cell>
          <cell r="G4330">
            <v>4486803</v>
          </cell>
          <cell r="H4330" t="str">
            <v>Regulated</v>
          </cell>
        </row>
        <row r="4331">
          <cell r="D4331" t="str">
            <v>American Electric Power Company, Inc.</v>
          </cell>
          <cell r="E4331" t="str">
            <v>Oil</v>
          </cell>
          <cell r="G4331">
            <v>108</v>
          </cell>
          <cell r="H4331" t="str">
            <v>Regulated</v>
          </cell>
        </row>
        <row r="4332">
          <cell r="D4332" t="str">
            <v>AES Corporation</v>
          </cell>
          <cell r="E4332" t="str">
            <v>Oil</v>
          </cell>
          <cell r="G4332">
            <v>147</v>
          </cell>
          <cell r="H4332" t="str">
            <v>Regulated</v>
          </cell>
        </row>
        <row r="4333">
          <cell r="D4333" t="str">
            <v>Duke Energy Corporation</v>
          </cell>
          <cell r="E4333" t="str">
            <v>Oil</v>
          </cell>
          <cell r="G4333">
            <v>165</v>
          </cell>
          <cell r="H4333" t="str">
            <v>Regulated</v>
          </cell>
        </row>
        <row r="4334">
          <cell r="D4334" t="str">
            <v>United States Government</v>
          </cell>
          <cell r="E4334" t="str">
            <v>Water</v>
          </cell>
          <cell r="G4334" t="str">
            <v>NA</v>
          </cell>
          <cell r="H4334" t="str">
            <v>Merchant Unregulated</v>
          </cell>
        </row>
        <row r="4335">
          <cell r="D4335" t="str">
            <v>CMS Energy Corporation</v>
          </cell>
          <cell r="E4335" t="str">
            <v>Coal</v>
          </cell>
          <cell r="G4335">
            <v>1344059</v>
          </cell>
          <cell r="H4335" t="str">
            <v>Regulated</v>
          </cell>
        </row>
        <row r="4336">
          <cell r="D4336" t="str">
            <v>CMS Energy Corporation</v>
          </cell>
          <cell r="E4336" t="str">
            <v>Oil</v>
          </cell>
          <cell r="G4336">
            <v>0</v>
          </cell>
          <cell r="H4336" t="str">
            <v>Regulated</v>
          </cell>
        </row>
        <row r="4337">
          <cell r="D4337" t="str">
            <v>J R Wood Inc</v>
          </cell>
          <cell r="E4337" t="str">
            <v>Gas</v>
          </cell>
          <cell r="G4337" t="str">
            <v>NA</v>
          </cell>
          <cell r="H4337" t="str">
            <v>Merchant Unregulated</v>
          </cell>
        </row>
        <row r="4338">
          <cell r="D4338" t="str">
            <v>Edison International</v>
          </cell>
          <cell r="E4338" t="str">
            <v>Water</v>
          </cell>
          <cell r="G4338">
            <v>378694</v>
          </cell>
          <cell r="H4338" t="str">
            <v>Regulated</v>
          </cell>
        </row>
        <row r="4339">
          <cell r="D4339" t="str">
            <v>CPS Energy</v>
          </cell>
          <cell r="E4339" t="str">
            <v>Coal</v>
          </cell>
          <cell r="G4339">
            <v>3765341</v>
          </cell>
          <cell r="H4339" t="str">
            <v>Regulated</v>
          </cell>
        </row>
        <row r="4340">
          <cell r="D4340" t="str">
            <v>Brazos Electric Power Cooperative Inc.</v>
          </cell>
          <cell r="E4340" t="str">
            <v>Gas</v>
          </cell>
          <cell r="G4340">
            <v>5521747</v>
          </cell>
          <cell r="H4340" t="str">
            <v>Merchant Unregulated</v>
          </cell>
        </row>
        <row r="4341">
          <cell r="D4341" t="str">
            <v>Jack Lodermeier</v>
          </cell>
          <cell r="E4341" t="str">
            <v>Wind</v>
          </cell>
          <cell r="G4341" t="str">
            <v>NA</v>
          </cell>
          <cell r="H4341" t="str">
            <v>Merchant Unregulated</v>
          </cell>
        </row>
        <row r="4342">
          <cell r="D4342" t="str">
            <v>Southern Company</v>
          </cell>
          <cell r="E4342" t="str">
            <v>Gas</v>
          </cell>
          <cell r="G4342">
            <v>11939367</v>
          </cell>
          <cell r="H4342" t="str">
            <v>Regulated</v>
          </cell>
        </row>
        <row r="4343">
          <cell r="D4343" t="str">
            <v>Southern Company</v>
          </cell>
          <cell r="E4343" t="str">
            <v>Gas</v>
          </cell>
          <cell r="G4343">
            <v>-186</v>
          </cell>
          <cell r="H4343" t="str">
            <v>Regulated</v>
          </cell>
        </row>
        <row r="4344">
          <cell r="D4344" t="str">
            <v>Navitas Energy, Inc.</v>
          </cell>
          <cell r="E4344" t="str">
            <v>Wind</v>
          </cell>
          <cell r="G4344" t="str">
            <v>NA</v>
          </cell>
          <cell r="H4344" t="str">
            <v>Merchant Unregulated</v>
          </cell>
        </row>
        <row r="4345">
          <cell r="D4345" t="str">
            <v>Gamesa Corporacion Tecnologica S.A.</v>
          </cell>
          <cell r="E4345" t="str">
            <v>Wind</v>
          </cell>
          <cell r="G4345" t="str">
            <v>NA</v>
          </cell>
          <cell r="H4345" t="str">
            <v>Merchant Unregulated</v>
          </cell>
        </row>
        <row r="4346">
          <cell r="D4346" t="str">
            <v>Enel S.p.A.</v>
          </cell>
          <cell r="E4346" t="str">
            <v>Wind</v>
          </cell>
          <cell r="G4346" t="str">
            <v>NA</v>
          </cell>
          <cell r="H4346" t="str">
            <v>Merchant Unregulated</v>
          </cell>
        </row>
        <row r="4347">
          <cell r="D4347" t="str">
            <v>Southern Company</v>
          </cell>
          <cell r="E4347" t="str">
            <v>Coal</v>
          </cell>
          <cell r="G4347">
            <v>1960671</v>
          </cell>
          <cell r="H4347" t="str">
            <v>Regulated</v>
          </cell>
        </row>
        <row r="4348">
          <cell r="D4348" t="str">
            <v>Southern Company</v>
          </cell>
          <cell r="E4348" t="str">
            <v>Gas</v>
          </cell>
          <cell r="G4348">
            <v>-82</v>
          </cell>
          <cell r="H4348" t="str">
            <v>Regulated</v>
          </cell>
        </row>
        <row r="4349">
          <cell r="D4349" t="str">
            <v>Northeast Utilities</v>
          </cell>
          <cell r="E4349" t="str">
            <v>Water</v>
          </cell>
          <cell r="G4349">
            <v>8553</v>
          </cell>
          <cell r="H4349" t="str">
            <v>Regulated</v>
          </cell>
        </row>
        <row r="4350">
          <cell r="D4350" t="str">
            <v>Tallahassee City of</v>
          </cell>
          <cell r="E4350" t="str">
            <v>Water</v>
          </cell>
          <cell r="G4350" t="str">
            <v>NA</v>
          </cell>
          <cell r="H4350" t="str">
            <v>Regulated</v>
          </cell>
        </row>
        <row r="4351">
          <cell r="D4351" t="str">
            <v>American Municipal Power, Inc.</v>
          </cell>
          <cell r="E4351" t="str">
            <v>Oil</v>
          </cell>
          <cell r="G4351" t="str">
            <v>NA</v>
          </cell>
          <cell r="H4351" t="str">
            <v>Merchant Unregulated</v>
          </cell>
        </row>
        <row r="4352">
          <cell r="D4352" t="str">
            <v>Jackson County Res Recovery</v>
          </cell>
          <cell r="E4352" t="str">
            <v>Biomass</v>
          </cell>
          <cell r="G4352" t="str">
            <v>NA</v>
          </cell>
          <cell r="H4352" t="str">
            <v>Merchant Unregulated</v>
          </cell>
        </row>
        <row r="4353">
          <cell r="D4353" t="str">
            <v>JPMorgan Chase &amp; Co.</v>
          </cell>
          <cell r="E4353" t="str">
            <v>Gas</v>
          </cell>
          <cell r="G4353">
            <v>1677443</v>
          </cell>
          <cell r="H4353" t="str">
            <v>Merchant Unregulated</v>
          </cell>
        </row>
        <row r="4354">
          <cell r="D4354" t="str">
            <v>JPMorgan Chase &amp; Co.</v>
          </cell>
          <cell r="E4354" t="str">
            <v>Gas</v>
          </cell>
          <cell r="G4354" t="str">
            <v>NA</v>
          </cell>
          <cell r="H4354" t="str">
            <v>Merchant Unregulated</v>
          </cell>
        </row>
        <row r="4355">
          <cell r="D4355" t="str">
            <v>Independence City of MO</v>
          </cell>
          <cell r="E4355" t="str">
            <v>Oil</v>
          </cell>
          <cell r="G4355" t="str">
            <v>NA</v>
          </cell>
          <cell r="H4355" t="str">
            <v>Regulated</v>
          </cell>
        </row>
        <row r="4356">
          <cell r="D4356" t="str">
            <v>Jackson City of MO</v>
          </cell>
          <cell r="E4356" t="str">
            <v>Oil</v>
          </cell>
          <cell r="G4356" t="str">
            <v>NA</v>
          </cell>
          <cell r="H4356" t="str">
            <v>Regulated</v>
          </cell>
        </row>
        <row r="4357">
          <cell r="D4357" t="str">
            <v>American Municipal Power, Inc.</v>
          </cell>
          <cell r="E4357" t="str">
            <v>Oil</v>
          </cell>
          <cell r="G4357" t="str">
            <v>NA</v>
          </cell>
          <cell r="H4357" t="str">
            <v>Merchant Unregulated</v>
          </cell>
        </row>
        <row r="4358">
          <cell r="D4358" t="str">
            <v>Anheuser-Busch, Inc.</v>
          </cell>
          <cell r="E4358" t="str">
            <v>Gas</v>
          </cell>
          <cell r="G4358" t="str">
            <v>NA</v>
          </cell>
          <cell r="H4358" t="str">
            <v>Merchant Unregulated</v>
          </cell>
        </row>
        <row r="4359">
          <cell r="D4359" t="str">
            <v>Jacobs Energy Corp</v>
          </cell>
          <cell r="E4359" t="str">
            <v>Biomass</v>
          </cell>
          <cell r="G4359" t="str">
            <v>NA</v>
          </cell>
          <cell r="H4359" t="str">
            <v>Merchant Unregulated</v>
          </cell>
        </row>
        <row r="4360">
          <cell r="D4360" t="str">
            <v>County of San Diego</v>
          </cell>
          <cell r="E4360" t="str">
            <v>Biomass</v>
          </cell>
          <cell r="G4360" t="str">
            <v>NA</v>
          </cell>
          <cell r="H4360" t="str">
            <v>Merchant Unregulated</v>
          </cell>
        </row>
        <row r="4361">
          <cell r="D4361" t="str">
            <v>NextEra Energy, Inc.</v>
          </cell>
          <cell r="E4361" t="str">
            <v>Oil</v>
          </cell>
          <cell r="G4361" t="str">
            <v>NA</v>
          </cell>
          <cell r="H4361" t="str">
            <v>Merchant Unregulated</v>
          </cell>
        </row>
        <row r="4362">
          <cell r="D4362" t="str">
            <v>Entergy Corporation</v>
          </cell>
          <cell r="E4362" t="str">
            <v>Nuclear</v>
          </cell>
          <cell r="G4362">
            <v>6070526</v>
          </cell>
          <cell r="H4362" t="str">
            <v>Merchant Unregulated</v>
          </cell>
        </row>
        <row r="4363">
          <cell r="D4363" t="str">
            <v>PG&amp;E Corporation</v>
          </cell>
          <cell r="E4363" t="str">
            <v>Water</v>
          </cell>
          <cell r="G4363">
            <v>626587</v>
          </cell>
          <cell r="H4363" t="str">
            <v>Regulated</v>
          </cell>
        </row>
        <row r="4364">
          <cell r="D4364" t="str">
            <v>Holland City of</v>
          </cell>
          <cell r="E4364" t="str">
            <v>Coal</v>
          </cell>
          <cell r="G4364" t="str">
            <v>NA</v>
          </cell>
          <cell r="H4364" t="str">
            <v>Regulated</v>
          </cell>
        </row>
        <row r="4365">
          <cell r="D4365" t="str">
            <v>Southern Company</v>
          </cell>
          <cell r="E4365" t="str">
            <v>Coal</v>
          </cell>
          <cell r="G4365">
            <v>16906636</v>
          </cell>
          <cell r="H4365" t="str">
            <v>Regulated</v>
          </cell>
        </row>
        <row r="4366">
          <cell r="D4366" t="str">
            <v>PowerSouth Energy Cooperative</v>
          </cell>
          <cell r="E4366" t="str">
            <v>Coal</v>
          </cell>
          <cell r="G4366">
            <v>719131</v>
          </cell>
          <cell r="H4366" t="str">
            <v>Regulated</v>
          </cell>
        </row>
        <row r="4367">
          <cell r="D4367" t="str">
            <v>Quantum Energy Partners</v>
          </cell>
          <cell r="E4367" t="str">
            <v>Coal</v>
          </cell>
          <cell r="G4367" t="str">
            <v>NA</v>
          </cell>
          <cell r="H4367" t="str">
            <v>Merchant Unregulated</v>
          </cell>
        </row>
        <row r="4368">
          <cell r="D4368" t="str">
            <v>Carlyle Group L.P.</v>
          </cell>
          <cell r="E4368" t="str">
            <v>Coal</v>
          </cell>
          <cell r="G4368" t="str">
            <v>NA</v>
          </cell>
          <cell r="H4368" t="str">
            <v>Merchant Unregulated</v>
          </cell>
        </row>
        <row r="4369">
          <cell r="D4369" t="str">
            <v>Berkshire Hathaway Inc.</v>
          </cell>
          <cell r="E4369" t="str">
            <v>Biomass</v>
          </cell>
          <cell r="G4369">
            <v>64118</v>
          </cell>
          <cell r="H4369" t="str">
            <v>Regulated</v>
          </cell>
        </row>
        <row r="4370">
          <cell r="D4370" t="str">
            <v>MidAmerican Energy Holdings Company</v>
          </cell>
          <cell r="E4370" t="str">
            <v>Biomass</v>
          </cell>
          <cell r="G4370">
            <v>7285</v>
          </cell>
          <cell r="H4370" t="str">
            <v>Regulated</v>
          </cell>
        </row>
        <row r="4371">
          <cell r="D4371" t="str">
            <v>City Utilities of Springfield</v>
          </cell>
          <cell r="E4371" t="str">
            <v>Coal</v>
          </cell>
          <cell r="G4371">
            <v>651033</v>
          </cell>
          <cell r="H4371" t="str">
            <v>Regulated</v>
          </cell>
        </row>
        <row r="4372">
          <cell r="D4372" t="str">
            <v>City Utilities of Springfield</v>
          </cell>
          <cell r="E4372" t="str">
            <v>Gas</v>
          </cell>
          <cell r="G4372">
            <v>42265</v>
          </cell>
          <cell r="H4372" t="str">
            <v>Regulated</v>
          </cell>
        </row>
        <row r="4373">
          <cell r="D4373" t="str">
            <v>WTG Gas Processing, L.P.</v>
          </cell>
          <cell r="E4373" t="str">
            <v>Gas</v>
          </cell>
          <cell r="G4373" t="str">
            <v>NA</v>
          </cell>
          <cell r="H4373" t="str">
            <v>Merchant Unregulated</v>
          </cell>
        </row>
        <row r="4374">
          <cell r="D4374" t="str">
            <v>Otter Tail Corporation</v>
          </cell>
          <cell r="E4374" t="str">
            <v>Oil</v>
          </cell>
          <cell r="G4374">
            <v>1369</v>
          </cell>
          <cell r="H4374" t="str">
            <v>Regulated</v>
          </cell>
        </row>
        <row r="4375">
          <cell r="D4375" t="str">
            <v>EcoPlexus, Inc</v>
          </cell>
          <cell r="E4375" t="str">
            <v>Solar</v>
          </cell>
          <cell r="G4375" t="str">
            <v>NA</v>
          </cell>
          <cell r="H4375" t="str">
            <v>Merchant Unregulated</v>
          </cell>
        </row>
        <row r="4376">
          <cell r="D4376" t="str">
            <v>Janesville City of</v>
          </cell>
          <cell r="E4376" t="str">
            <v>Oil</v>
          </cell>
          <cell r="G4376" t="str">
            <v>NA</v>
          </cell>
          <cell r="H4376" t="str">
            <v>Regulated</v>
          </cell>
        </row>
        <row r="4377">
          <cell r="D4377" t="str">
            <v>Jasper City of IN</v>
          </cell>
          <cell r="E4377" t="str">
            <v>Coal</v>
          </cell>
          <cell r="G4377" t="str">
            <v>NA</v>
          </cell>
          <cell r="H4377" t="str">
            <v>Regulated</v>
          </cell>
        </row>
        <row r="4378">
          <cell r="D4378" t="str">
            <v>SCANA Corporation</v>
          </cell>
          <cell r="E4378" t="str">
            <v>Gas</v>
          </cell>
          <cell r="G4378">
            <v>4815441</v>
          </cell>
          <cell r="H4378" t="str">
            <v>Regulated</v>
          </cell>
        </row>
        <row r="4379">
          <cell r="D4379" t="str">
            <v>Wabash Valley Power Association, Inc.</v>
          </cell>
          <cell r="E4379" t="str">
            <v>Biomass</v>
          </cell>
          <cell r="G4379">
            <v>17333</v>
          </cell>
          <cell r="H4379" t="str">
            <v>Merchant Unregulated</v>
          </cell>
        </row>
        <row r="4380">
          <cell r="D4380" t="str">
            <v>Verso Paper Holdings LLC</v>
          </cell>
          <cell r="E4380" t="str">
            <v>Water</v>
          </cell>
          <cell r="G4380" t="str">
            <v>NA</v>
          </cell>
          <cell r="H4380" t="str">
            <v>Merchant Unregulated</v>
          </cell>
        </row>
        <row r="4381">
          <cell r="D4381" t="str">
            <v>Sacramento Municipal Utility District</v>
          </cell>
          <cell r="E4381" t="str">
            <v>Water</v>
          </cell>
          <cell r="G4381">
            <v>446981</v>
          </cell>
          <cell r="H4381" t="str">
            <v>Regulated</v>
          </cell>
        </row>
        <row r="4382">
          <cell r="D4382" t="str">
            <v>Huntsman Corp</v>
          </cell>
          <cell r="E4382" t="str">
            <v>Gas</v>
          </cell>
          <cell r="G4382" t="str">
            <v>NA</v>
          </cell>
          <cell r="H4382" t="str">
            <v>Merchant Unregulated</v>
          </cell>
        </row>
        <row r="4383">
          <cell r="D4383" t="str">
            <v>Integrys Energy Group, Inc.</v>
          </cell>
          <cell r="E4383" t="str">
            <v>Solar</v>
          </cell>
          <cell r="G4383" t="str">
            <v>NA</v>
          </cell>
          <cell r="H4383" t="str">
            <v>Merchant Unregulated</v>
          </cell>
        </row>
        <row r="4384">
          <cell r="D4384" t="str">
            <v>Integrys Energy Group, Inc.</v>
          </cell>
          <cell r="E4384" t="str">
            <v>Solar</v>
          </cell>
          <cell r="G4384" t="str">
            <v>NA</v>
          </cell>
          <cell r="H4384" t="str">
            <v>Merchant Unregulated</v>
          </cell>
        </row>
        <row r="4385">
          <cell r="D4385" t="str">
            <v>South Carolina Public Service Authority</v>
          </cell>
          <cell r="E4385" t="str">
            <v>Oil</v>
          </cell>
          <cell r="G4385">
            <v>310422</v>
          </cell>
          <cell r="H4385" t="str">
            <v>Regulated</v>
          </cell>
        </row>
        <row r="4386">
          <cell r="D4386" t="str">
            <v>South Carolina Public Service Authority</v>
          </cell>
          <cell r="E4386" t="str">
            <v>Water</v>
          </cell>
          <cell r="G4386">
            <v>222388</v>
          </cell>
          <cell r="H4386" t="str">
            <v>Regulated</v>
          </cell>
        </row>
        <row r="4387">
          <cell r="D4387" t="str">
            <v>Summit Wind, LLC</v>
          </cell>
          <cell r="E4387" t="str">
            <v>Wind</v>
          </cell>
          <cell r="G4387">
            <v>174</v>
          </cell>
          <cell r="H4387" t="str">
            <v>Merchant Unregulated</v>
          </cell>
        </row>
        <row r="4388">
          <cell r="D4388" t="str">
            <v>Edison International</v>
          </cell>
          <cell r="E4388" t="str">
            <v>Wind</v>
          </cell>
          <cell r="G4388">
            <v>172234</v>
          </cell>
          <cell r="H4388" t="str">
            <v>Merchant Unregulated</v>
          </cell>
        </row>
        <row r="4389">
          <cell r="D4389" t="str">
            <v>SI Group, Inc.</v>
          </cell>
          <cell r="E4389" t="str">
            <v>Biomass</v>
          </cell>
          <cell r="G4389" t="str">
            <v>NA</v>
          </cell>
          <cell r="H4389" t="str">
            <v>Merchant Unregulated</v>
          </cell>
        </row>
        <row r="4390">
          <cell r="D4390" t="str">
            <v>Rock-Tenn Co</v>
          </cell>
          <cell r="E4390" t="str">
            <v>Coal</v>
          </cell>
          <cell r="G4390" t="str">
            <v>NA</v>
          </cell>
          <cell r="H4390" t="str">
            <v>Merchant Unregulated</v>
          </cell>
        </row>
        <row r="4391">
          <cell r="D4391" t="str">
            <v>Graphic Packaging Holding Company</v>
          </cell>
          <cell r="E4391" t="str">
            <v>Gas</v>
          </cell>
          <cell r="G4391" t="str">
            <v>NA</v>
          </cell>
          <cell r="H4391" t="str">
            <v>Merchant Unregulated</v>
          </cell>
        </row>
        <row r="4392">
          <cell r="D4392" t="str">
            <v>Central Nebraska Public Power &amp; Irrigation District</v>
          </cell>
          <cell r="E4392" t="str">
            <v>Water</v>
          </cell>
          <cell r="G4392" t="str">
            <v>NA</v>
          </cell>
          <cell r="H4392" t="str">
            <v>Merchant Unregulated</v>
          </cell>
        </row>
        <row r="4393">
          <cell r="D4393" t="str">
            <v>Westar Energy, Inc.</v>
          </cell>
          <cell r="E4393" t="str">
            <v>Coal</v>
          </cell>
          <cell r="G4393">
            <v>8211265</v>
          </cell>
          <cell r="H4393" t="str">
            <v>Regulated</v>
          </cell>
        </row>
        <row r="4394">
          <cell r="D4394" t="str">
            <v>Great Plains Energy Inc.</v>
          </cell>
          <cell r="E4394" t="str">
            <v>Coal</v>
          </cell>
          <cell r="G4394">
            <v>912362</v>
          </cell>
          <cell r="H4394" t="str">
            <v>Regulated</v>
          </cell>
        </row>
        <row r="4395">
          <cell r="D4395" t="str">
            <v>Westar Energy, Inc.</v>
          </cell>
          <cell r="E4395" t="str">
            <v>Coal</v>
          </cell>
          <cell r="G4395">
            <v>2280907</v>
          </cell>
          <cell r="H4395" t="str">
            <v>Regulated</v>
          </cell>
        </row>
        <row r="4396">
          <cell r="D4396" t="str">
            <v>PPL Corporation</v>
          </cell>
          <cell r="E4396" t="str">
            <v>Oil</v>
          </cell>
          <cell r="G4396" t="str">
            <v>NA</v>
          </cell>
          <cell r="H4396" t="str">
            <v>Merchant Unregulated</v>
          </cell>
        </row>
        <row r="4397">
          <cell r="D4397" t="str">
            <v>U.S. Bancorp</v>
          </cell>
          <cell r="E4397" t="str">
            <v>Solar</v>
          </cell>
          <cell r="G4397" t="str">
            <v>NA</v>
          </cell>
          <cell r="H4397" t="str">
            <v>Regulated</v>
          </cell>
        </row>
        <row r="4398">
          <cell r="D4398" t="str">
            <v>Portland General Electric Company</v>
          </cell>
          <cell r="E4398" t="str">
            <v>Solar</v>
          </cell>
          <cell r="G4398" t="str">
            <v>NA</v>
          </cell>
          <cell r="H4398" t="str">
            <v>Regulated</v>
          </cell>
        </row>
        <row r="4399">
          <cell r="D4399" t="str">
            <v>U.S. Bancorp</v>
          </cell>
          <cell r="E4399" t="str">
            <v>Solar</v>
          </cell>
          <cell r="G4399" t="str">
            <v>NA</v>
          </cell>
          <cell r="H4399" t="str">
            <v>Regulated</v>
          </cell>
        </row>
        <row r="4400">
          <cell r="D4400" t="str">
            <v>Portland General Electric Company</v>
          </cell>
          <cell r="E4400" t="str">
            <v>Solar</v>
          </cell>
          <cell r="G4400" t="str">
            <v>NA</v>
          </cell>
          <cell r="H4400" t="str">
            <v>Regulated</v>
          </cell>
        </row>
        <row r="4401">
          <cell r="D4401" t="str">
            <v>Portland General Electric Company</v>
          </cell>
          <cell r="E4401" t="str">
            <v>Solar</v>
          </cell>
          <cell r="G4401" t="str">
            <v>NA</v>
          </cell>
          <cell r="H4401" t="str">
            <v>Regulated</v>
          </cell>
        </row>
        <row r="4402">
          <cell r="D4402" t="str">
            <v>U.S. Bancorp</v>
          </cell>
          <cell r="E4402" t="str">
            <v>Solar</v>
          </cell>
          <cell r="G4402" t="str">
            <v>NA</v>
          </cell>
          <cell r="H4402" t="str">
            <v>Regulated</v>
          </cell>
        </row>
        <row r="4403">
          <cell r="D4403" t="str">
            <v>Manitoba Hydro</v>
          </cell>
          <cell r="E4403" t="str">
            <v>Water</v>
          </cell>
          <cell r="G4403" t="str">
            <v>NA</v>
          </cell>
          <cell r="H4403" t="str">
            <v>Foreign</v>
          </cell>
        </row>
        <row r="4404">
          <cell r="D4404" t="str">
            <v>South Dakota Wind Partners, LLC</v>
          </cell>
          <cell r="E4404" t="str">
            <v>Wind</v>
          </cell>
          <cell r="G4404" t="str">
            <v>NA</v>
          </cell>
          <cell r="H4404" t="str">
            <v>Merchant Unregulated</v>
          </cell>
        </row>
        <row r="4405">
          <cell r="D4405" t="str">
            <v>Integrys Energy Group, Inc.</v>
          </cell>
          <cell r="E4405" t="str">
            <v>Water</v>
          </cell>
          <cell r="G4405">
            <v>2130</v>
          </cell>
          <cell r="H4405" t="str">
            <v>Regulated</v>
          </cell>
        </row>
        <row r="4406">
          <cell r="D4406" t="str">
            <v>Ormat Industries Ltd.</v>
          </cell>
          <cell r="E4406" t="str">
            <v>Geothermal</v>
          </cell>
          <cell r="G4406" t="str">
            <v>NA</v>
          </cell>
          <cell r="H4406" t="str">
            <v>Merchant Unregulated</v>
          </cell>
        </row>
        <row r="4407">
          <cell r="D4407" t="str">
            <v>Ormat Technologies, Inc.</v>
          </cell>
          <cell r="E4407" t="str">
            <v>Geothermal</v>
          </cell>
          <cell r="G4407" t="str">
            <v>NA</v>
          </cell>
          <cell r="H4407" t="str">
            <v>Merchant Unregulated</v>
          </cell>
        </row>
        <row r="4408">
          <cell r="D4408" t="str">
            <v>Fortis Inc.</v>
          </cell>
          <cell r="E4408" t="str">
            <v>Wind</v>
          </cell>
          <cell r="G4408" t="str">
            <v>NA</v>
          </cell>
          <cell r="H4408" t="str">
            <v>Merchant Unregulated</v>
          </cell>
        </row>
        <row r="4409">
          <cell r="D4409" t="str">
            <v>Iberdrola, S.A.</v>
          </cell>
          <cell r="E4409" t="str">
            <v>Wind</v>
          </cell>
          <cell r="G4409" t="str">
            <v>NA</v>
          </cell>
          <cell r="H4409" t="str">
            <v>Merchant Unregulated</v>
          </cell>
        </row>
        <row r="4410">
          <cell r="D4410" t="str">
            <v>JPMorgan Chase &amp; Co.</v>
          </cell>
          <cell r="E4410" t="str">
            <v>Wind</v>
          </cell>
          <cell r="G4410" t="str">
            <v>NA</v>
          </cell>
          <cell r="H4410" t="str">
            <v>Merchant Unregulated</v>
          </cell>
        </row>
        <row r="4411">
          <cell r="D4411" t="str">
            <v>Infigen Energy Limited</v>
          </cell>
          <cell r="E4411" t="str">
            <v>Wind</v>
          </cell>
          <cell r="G4411" t="str">
            <v>NA</v>
          </cell>
          <cell r="H4411" t="str">
            <v>Merchant Unregulated</v>
          </cell>
        </row>
        <row r="4412">
          <cell r="D4412" t="str">
            <v>Navitas Energy, Inc.</v>
          </cell>
          <cell r="E4412" t="str">
            <v>Wind</v>
          </cell>
          <cell r="G4412" t="str">
            <v>NA</v>
          </cell>
          <cell r="H4412" t="str">
            <v>Merchant Unregulated</v>
          </cell>
        </row>
        <row r="4413">
          <cell r="D4413" t="str">
            <v>Gamesa Corporacion Tecnologica S.A.</v>
          </cell>
          <cell r="E4413" t="str">
            <v>Wind</v>
          </cell>
          <cell r="G4413" t="str">
            <v>NA</v>
          </cell>
          <cell r="H4413" t="str">
            <v>Merchant Unregulated</v>
          </cell>
        </row>
        <row r="4414">
          <cell r="D4414" t="str">
            <v>Enel S.p.A.</v>
          </cell>
          <cell r="E4414" t="str">
            <v>Wind</v>
          </cell>
          <cell r="G4414" t="str">
            <v>NA</v>
          </cell>
          <cell r="H4414" t="str">
            <v>Merchant Unregulated</v>
          </cell>
        </row>
        <row r="4415">
          <cell r="D4415" t="str">
            <v>Rayonier Inc.</v>
          </cell>
          <cell r="E4415" t="str">
            <v>Biomass</v>
          </cell>
          <cell r="G4415">
            <v>527712</v>
          </cell>
          <cell r="H4415" t="str">
            <v>Merchant Unregulated</v>
          </cell>
        </row>
        <row r="4416">
          <cell r="D4416" t="str">
            <v>Jetmore City of</v>
          </cell>
          <cell r="E4416" t="str">
            <v>Oil</v>
          </cell>
          <cell r="G4416" t="str">
            <v>NA</v>
          </cell>
          <cell r="H4416" t="str">
            <v>Regulated</v>
          </cell>
        </row>
        <row r="4417">
          <cell r="D4417" t="str">
            <v>Jetmore City of</v>
          </cell>
          <cell r="E4417" t="str">
            <v>Wind</v>
          </cell>
          <cell r="G4417" t="str">
            <v>NA</v>
          </cell>
          <cell r="H4417" t="str">
            <v>Regulated</v>
          </cell>
        </row>
        <row r="4418">
          <cell r="D4418" t="str">
            <v>Connecticut Municipal Electric Energy Cooperative</v>
          </cell>
          <cell r="E4418" t="str">
            <v>Oil</v>
          </cell>
          <cell r="G4418" t="str">
            <v>NA</v>
          </cell>
          <cell r="H4418" t="str">
            <v>Regulated</v>
          </cell>
        </row>
        <row r="4419">
          <cell r="D4419" t="str">
            <v>Berkshire Hathaway Inc.</v>
          </cell>
          <cell r="E4419" t="str">
            <v>Coal</v>
          </cell>
          <cell r="G4419">
            <v>8157370</v>
          </cell>
          <cell r="H4419" t="str">
            <v>Regulated</v>
          </cell>
        </row>
        <row r="4420">
          <cell r="D4420" t="str">
            <v>MidAmerican Energy Holdings Company</v>
          </cell>
          <cell r="E4420" t="str">
            <v>Coal</v>
          </cell>
          <cell r="G4420">
            <v>926509</v>
          </cell>
          <cell r="H4420" t="str">
            <v>Regulated</v>
          </cell>
        </row>
        <row r="4421">
          <cell r="D4421" t="str">
            <v>IDACORP, Inc.</v>
          </cell>
          <cell r="E4421" t="str">
            <v>Coal</v>
          </cell>
          <cell r="G4421">
            <v>4541258</v>
          </cell>
          <cell r="H4421" t="str">
            <v>Regulated</v>
          </cell>
        </row>
        <row r="4422">
          <cell r="D4422" t="str">
            <v>Xcel Energy Inc.</v>
          </cell>
          <cell r="E4422" t="str">
            <v>Water</v>
          </cell>
          <cell r="G4422">
            <v>87871</v>
          </cell>
          <cell r="H4422" t="str">
            <v>Regulated</v>
          </cell>
        </row>
        <row r="4423">
          <cell r="D4423" t="str">
            <v>Jiminy Peak Mountain Resort</v>
          </cell>
          <cell r="E4423" t="str">
            <v>Wind</v>
          </cell>
          <cell r="G4423" t="str">
            <v>NA</v>
          </cell>
          <cell r="H4423" t="str">
            <v>Merchant Unregulated</v>
          </cell>
        </row>
        <row r="4424">
          <cell r="D4424" t="str">
            <v>JJN Wind Farm LLC</v>
          </cell>
          <cell r="E4424" t="str">
            <v>Wind</v>
          </cell>
          <cell r="G4424" t="str">
            <v>NA</v>
          </cell>
          <cell r="H4424" t="str">
            <v>Merchant Unregulated</v>
          </cell>
        </row>
        <row r="4425">
          <cell r="D4425" t="str">
            <v>Duke Energy Corporation</v>
          </cell>
          <cell r="E4425" t="str">
            <v>Water</v>
          </cell>
          <cell r="G4425">
            <v>928617</v>
          </cell>
          <cell r="H4425" t="str">
            <v>Regulated</v>
          </cell>
        </row>
        <row r="4426">
          <cell r="D4426" t="str">
            <v>UBS AG</v>
          </cell>
          <cell r="E4426" t="str">
            <v>Coal</v>
          </cell>
          <cell r="G4426" t="str">
            <v>NA</v>
          </cell>
          <cell r="H4426" t="str">
            <v>Merchant Unregulated</v>
          </cell>
        </row>
        <row r="4427">
          <cell r="D4427" t="str">
            <v>Ontario Teachers' Pension Plan Board</v>
          </cell>
          <cell r="E4427" t="str">
            <v>Coal</v>
          </cell>
          <cell r="G4427" t="str">
            <v>NA</v>
          </cell>
          <cell r="H4427" t="str">
            <v>Merchant Unregulated</v>
          </cell>
        </row>
        <row r="4428">
          <cell r="D4428" t="str">
            <v>RI-CORP Development Inc.</v>
          </cell>
          <cell r="E4428" t="str">
            <v>Coal</v>
          </cell>
          <cell r="G4428" t="str">
            <v>NA</v>
          </cell>
          <cell r="H4428" t="str">
            <v>Merchant Unregulated</v>
          </cell>
        </row>
        <row r="4429">
          <cell r="D4429" t="str">
            <v>Goldman Sachs Group, Inc.</v>
          </cell>
          <cell r="E4429" t="str">
            <v>Coal</v>
          </cell>
          <cell r="G4429" t="str">
            <v>NA</v>
          </cell>
          <cell r="H4429" t="str">
            <v>Merchant Unregulated</v>
          </cell>
        </row>
        <row r="4430">
          <cell r="D4430" t="str">
            <v>NextEra Energy, Inc.</v>
          </cell>
          <cell r="E4430" t="str">
            <v>Coal</v>
          </cell>
          <cell r="G4430" t="str">
            <v>NA</v>
          </cell>
          <cell r="H4430" t="str">
            <v>Merchant Unregulated</v>
          </cell>
        </row>
        <row r="4431">
          <cell r="D4431" t="str">
            <v>Berkshire Hathaway Inc.</v>
          </cell>
          <cell r="E4431" t="str">
            <v>Water</v>
          </cell>
          <cell r="G4431">
            <v>215912</v>
          </cell>
          <cell r="H4431" t="str">
            <v>Regulated</v>
          </cell>
        </row>
        <row r="4432">
          <cell r="D4432" t="str">
            <v>MidAmerican Energy Holdings Company</v>
          </cell>
          <cell r="E4432" t="str">
            <v>Water</v>
          </cell>
          <cell r="G4432">
            <v>24524</v>
          </cell>
          <cell r="H4432" t="str">
            <v>Regulated</v>
          </cell>
        </row>
        <row r="4433">
          <cell r="D4433" t="str">
            <v>United States Government</v>
          </cell>
          <cell r="E4433" t="str">
            <v>Water</v>
          </cell>
          <cell r="G4433">
            <v>10445910</v>
          </cell>
          <cell r="H4433" t="str">
            <v>Merchant Unregulated</v>
          </cell>
        </row>
        <row r="4434">
          <cell r="D4434" t="str">
            <v>Perryville, Village of</v>
          </cell>
          <cell r="E4434" t="str">
            <v>Oil</v>
          </cell>
          <cell r="G4434" t="str">
            <v>NA</v>
          </cell>
          <cell r="H4434" t="str">
            <v>Merchant Unregulated</v>
          </cell>
        </row>
        <row r="4435">
          <cell r="D4435" t="str">
            <v>Deere &amp; Company</v>
          </cell>
          <cell r="E4435" t="str">
            <v>Oil</v>
          </cell>
          <cell r="G4435" t="str">
            <v>NA</v>
          </cell>
          <cell r="H4435" t="str">
            <v>Merchant Unregulated</v>
          </cell>
        </row>
        <row r="4436">
          <cell r="D4436" t="str">
            <v>Deere &amp; Company</v>
          </cell>
          <cell r="E4436" t="str">
            <v>Coal</v>
          </cell>
          <cell r="G4436" t="str">
            <v>NA</v>
          </cell>
          <cell r="H4436" t="str">
            <v>Merchant Unregulated</v>
          </cell>
        </row>
        <row r="4437">
          <cell r="D4437" t="str">
            <v>American Electric Power Company, Inc.</v>
          </cell>
          <cell r="E4437" t="str">
            <v>Coal</v>
          </cell>
          <cell r="G4437">
            <v>3877746</v>
          </cell>
          <cell r="H4437" t="str">
            <v>Regulated</v>
          </cell>
        </row>
        <row r="4438">
          <cell r="D4438" t="str">
            <v>American Electric Power Company, Inc.</v>
          </cell>
          <cell r="E4438" t="str">
            <v>Coal</v>
          </cell>
          <cell r="G4438">
            <v>9091300</v>
          </cell>
          <cell r="H4438" t="str">
            <v>Regulated</v>
          </cell>
        </row>
        <row r="4439">
          <cell r="D4439" t="str">
            <v>United States Government</v>
          </cell>
          <cell r="E4439" t="str">
            <v>Water</v>
          </cell>
          <cell r="G4439">
            <v>239634</v>
          </cell>
          <cell r="H4439" t="str">
            <v>Merchant Unregulated</v>
          </cell>
        </row>
        <row r="4440">
          <cell r="D4440" t="str">
            <v>Traxys North America LLC</v>
          </cell>
          <cell r="E4440" t="str">
            <v>Biomass</v>
          </cell>
          <cell r="G4440" t="str">
            <v>NA</v>
          </cell>
          <cell r="H4440" t="str">
            <v>Merchant Unregulated</v>
          </cell>
        </row>
        <row r="4441">
          <cell r="D4441" t="str">
            <v>Arkansas Electric Cooperative Corp.</v>
          </cell>
          <cell r="E4441" t="str">
            <v>Gas</v>
          </cell>
          <cell r="G4441">
            <v>199295</v>
          </cell>
          <cell r="H4441" t="str">
            <v>Merchant Unregulated</v>
          </cell>
        </row>
        <row r="4442">
          <cell r="D4442" t="str">
            <v>Hannon Armstrong</v>
          </cell>
          <cell r="E4442" t="str">
            <v>Geothermal</v>
          </cell>
          <cell r="G4442">
            <v>225</v>
          </cell>
          <cell r="H4442" t="str">
            <v>Merchant Unregulated</v>
          </cell>
        </row>
        <row r="4443">
          <cell r="D4443" t="str">
            <v>Catalyst Renewables Corporation</v>
          </cell>
          <cell r="E4443" t="str">
            <v>Geothermal</v>
          </cell>
          <cell r="G4443">
            <v>225</v>
          </cell>
          <cell r="H4443" t="str">
            <v>Merchant Unregulated</v>
          </cell>
        </row>
        <row r="4444">
          <cell r="D4444" t="str">
            <v>Dairyland Power Co-op</v>
          </cell>
          <cell r="E4444" t="str">
            <v>Coal</v>
          </cell>
          <cell r="G4444">
            <v>1932549</v>
          </cell>
          <cell r="H4444" t="str">
            <v>Merchant Unregulated</v>
          </cell>
        </row>
        <row r="4445">
          <cell r="D4445" t="str">
            <v>Gainesville Regional Utilities</v>
          </cell>
          <cell r="E4445" t="str">
            <v>Gas</v>
          </cell>
          <cell r="G4445">
            <v>0</v>
          </cell>
          <cell r="H4445" t="str">
            <v>Regulated</v>
          </cell>
        </row>
        <row r="4446">
          <cell r="D4446" t="str">
            <v>Gainesville Regional Utilities</v>
          </cell>
          <cell r="E4446" t="str">
            <v>Gas</v>
          </cell>
          <cell r="G4446">
            <v>521816</v>
          </cell>
          <cell r="H4446" t="str">
            <v>Regulated</v>
          </cell>
        </row>
        <row r="4447">
          <cell r="D4447" t="str">
            <v>Gainesville Regional Utilities</v>
          </cell>
          <cell r="E4447" t="str">
            <v>Gas</v>
          </cell>
          <cell r="G4447">
            <v>94</v>
          </cell>
          <cell r="H4447" t="str">
            <v>Regulated</v>
          </cell>
        </row>
        <row r="4448">
          <cell r="D4448" t="str">
            <v>South Carolina Public Service Authority</v>
          </cell>
          <cell r="E4448" t="str">
            <v>Gas</v>
          </cell>
          <cell r="G4448">
            <v>3371945</v>
          </cell>
          <cell r="H4448" t="str">
            <v>Regulated</v>
          </cell>
        </row>
        <row r="4449">
          <cell r="D4449" t="str">
            <v>Tennessee Valley Authority</v>
          </cell>
          <cell r="E4449" t="str">
            <v>Gas</v>
          </cell>
          <cell r="G4449">
            <v>3100710</v>
          </cell>
          <cell r="H4449" t="str">
            <v>Merchant Unregulated</v>
          </cell>
        </row>
        <row r="4450">
          <cell r="D4450" t="str">
            <v>Connecticut Municipal Electric Energy Cooperative</v>
          </cell>
          <cell r="E4450" t="str">
            <v>Oil</v>
          </cell>
          <cell r="G4450" t="str">
            <v>NA</v>
          </cell>
          <cell r="H4450" t="str">
            <v>Regulated</v>
          </cell>
        </row>
        <row r="4451">
          <cell r="D4451" t="str">
            <v>City Utilities of Springfield</v>
          </cell>
          <cell r="E4451" t="str">
            <v>Gas</v>
          </cell>
          <cell r="G4451">
            <v>7854</v>
          </cell>
          <cell r="H4451" t="str">
            <v>Regulated</v>
          </cell>
        </row>
        <row r="4452">
          <cell r="D4452" t="str">
            <v>City Utilities of Springfield</v>
          </cell>
          <cell r="E4452" t="str">
            <v>Coal</v>
          </cell>
          <cell r="G4452">
            <v>1974251</v>
          </cell>
          <cell r="H4452" t="str">
            <v>Regulated</v>
          </cell>
        </row>
        <row r="4453">
          <cell r="D4453" t="str">
            <v>United States Government</v>
          </cell>
          <cell r="E4453" t="str">
            <v>Water</v>
          </cell>
          <cell r="G4453">
            <v>46938</v>
          </cell>
          <cell r="H4453" t="str">
            <v>Merchant Unregulated</v>
          </cell>
        </row>
        <row r="4454">
          <cell r="D4454" t="str">
            <v>American Electric Power Company, Inc.</v>
          </cell>
          <cell r="E4454" t="str">
            <v>Coal</v>
          </cell>
          <cell r="G4454">
            <v>216305</v>
          </cell>
          <cell r="H4454" t="str">
            <v>Regulated</v>
          </cell>
        </row>
        <row r="4455">
          <cell r="D4455" t="str">
            <v>Arkansas Electric Cooperative Corp.</v>
          </cell>
          <cell r="E4455" t="str">
            <v>Coal</v>
          </cell>
          <cell r="G4455">
            <v>34424</v>
          </cell>
          <cell r="H4455" t="str">
            <v>Regulated</v>
          </cell>
        </row>
        <row r="4456">
          <cell r="D4456" t="str">
            <v>East Texas Electric Co-op, Inc.</v>
          </cell>
          <cell r="E4456" t="str">
            <v>Coal</v>
          </cell>
          <cell r="G4456">
            <v>24571</v>
          </cell>
          <cell r="H4456" t="str">
            <v>Regulated</v>
          </cell>
        </row>
        <row r="4457">
          <cell r="D4457" t="str">
            <v>Oklahoma Municipal Power Authority</v>
          </cell>
          <cell r="E4457" t="str">
            <v>Coal</v>
          </cell>
          <cell r="G4457">
            <v>19675</v>
          </cell>
          <cell r="H4457" t="str">
            <v>Regulated</v>
          </cell>
        </row>
        <row r="4458">
          <cell r="D4458" t="str">
            <v>Johnson City of</v>
          </cell>
          <cell r="E4458" t="str">
            <v>Oil</v>
          </cell>
          <cell r="G4458" t="str">
            <v>NA</v>
          </cell>
          <cell r="H4458" t="str">
            <v>Regulated</v>
          </cell>
        </row>
        <row r="4459">
          <cell r="D4459" t="str">
            <v>Central Nebraska Public Power &amp; Irrigation District</v>
          </cell>
          <cell r="E4459" t="str">
            <v>Water</v>
          </cell>
          <cell r="G4459" t="str">
            <v>NA</v>
          </cell>
          <cell r="H4459" t="str">
            <v>Merchant Unregulated</v>
          </cell>
        </row>
        <row r="4460">
          <cell r="D4460" t="str">
            <v>Central Nebraska Public Power &amp; Irrigation District</v>
          </cell>
          <cell r="E4460" t="str">
            <v>Water</v>
          </cell>
          <cell r="G4460" t="str">
            <v>NA</v>
          </cell>
          <cell r="H4460" t="str">
            <v>Merchant Unregulated</v>
          </cell>
        </row>
        <row r="4461">
          <cell r="D4461" t="str">
            <v>Brazos Electric Power Cooperative Inc.</v>
          </cell>
          <cell r="E4461" t="str">
            <v>Gas</v>
          </cell>
          <cell r="G4461">
            <v>880387</v>
          </cell>
          <cell r="H4461" t="str">
            <v>Merchant Unregulated</v>
          </cell>
        </row>
        <row r="4462">
          <cell r="D4462" t="str">
            <v>Integrys Energy Group, Inc.</v>
          </cell>
          <cell r="E4462" t="str">
            <v>Water</v>
          </cell>
          <cell r="G4462">
            <v>7226</v>
          </cell>
          <cell r="H4462" t="str">
            <v>Regulated</v>
          </cell>
        </row>
        <row r="4463">
          <cell r="D4463" t="str">
            <v>South Jersey Industries, Inc.</v>
          </cell>
          <cell r="E4463" t="str">
            <v>Biomass</v>
          </cell>
          <cell r="G4463" t="str">
            <v>NA</v>
          </cell>
          <cell r="H4463" t="str">
            <v>Merchant Unregulated</v>
          </cell>
        </row>
        <row r="4464">
          <cell r="D4464" t="str">
            <v>Exelon Corporation</v>
          </cell>
          <cell r="E4464" t="str">
            <v>Solar</v>
          </cell>
          <cell r="G4464" t="str">
            <v>NA</v>
          </cell>
          <cell r="H4464" t="str">
            <v>Merchant Unregulated</v>
          </cell>
        </row>
        <row r="4465">
          <cell r="D4465" t="str">
            <v>Domtar Corp.</v>
          </cell>
          <cell r="E4465" t="str">
            <v>Biomass</v>
          </cell>
          <cell r="G4465">
            <v>257513</v>
          </cell>
          <cell r="H4465" t="str">
            <v>Merchant Unregulated</v>
          </cell>
        </row>
        <row r="4466">
          <cell r="D4466" t="str">
            <v>Tennessee Valley Authority</v>
          </cell>
          <cell r="E4466" t="str">
            <v>Coal</v>
          </cell>
          <cell r="G4466">
            <v>2876602</v>
          </cell>
          <cell r="H4466" t="str">
            <v>Merchant Unregulated</v>
          </cell>
        </row>
        <row r="4467">
          <cell r="D4467" t="str">
            <v>Brookfield Renewable Energy Partners L.P.</v>
          </cell>
          <cell r="E4467" t="str">
            <v>Water</v>
          </cell>
          <cell r="G4467" t="str">
            <v>NA</v>
          </cell>
          <cell r="H4467" t="str">
            <v>Merchant Unregulated</v>
          </cell>
        </row>
        <row r="4468">
          <cell r="D4468" t="str">
            <v>Brookfield Asset Management Inc.</v>
          </cell>
          <cell r="E4468" t="str">
            <v>Water</v>
          </cell>
          <cell r="G4468" t="str">
            <v>NA</v>
          </cell>
          <cell r="H4468" t="str">
            <v>Merchant Unregulated</v>
          </cell>
        </row>
        <row r="4469">
          <cell r="D4469" t="str">
            <v>Tennessee Valley Authority</v>
          </cell>
          <cell r="E4469" t="str">
            <v>Gas</v>
          </cell>
          <cell r="G4469">
            <v>248990</v>
          </cell>
          <cell r="H4469" t="str">
            <v>Merchant Unregulated</v>
          </cell>
        </row>
        <row r="4470">
          <cell r="D4470" t="str">
            <v>C2i Methane Partners LLC</v>
          </cell>
          <cell r="E4470" t="str">
            <v>Biomass</v>
          </cell>
          <cell r="G4470" t="str">
            <v>NA</v>
          </cell>
          <cell r="H4470" t="str">
            <v>Merchant Unregulated</v>
          </cell>
        </row>
        <row r="4471">
          <cell r="D4471" t="str">
            <v>Macquarie Group Limited</v>
          </cell>
          <cell r="E4471" t="str">
            <v>Biomass</v>
          </cell>
          <cell r="G4471" t="str">
            <v>NA</v>
          </cell>
          <cell r="H4471" t="str">
            <v>Merchant Unregulated</v>
          </cell>
        </row>
        <row r="4472">
          <cell r="D4472" t="str">
            <v>Virginia Cogen Inc</v>
          </cell>
          <cell r="E4472" t="str">
            <v>Gas</v>
          </cell>
          <cell r="G4472" t="str">
            <v>NA</v>
          </cell>
          <cell r="H4472" t="str">
            <v>Merchant Unregulated</v>
          </cell>
        </row>
        <row r="4473">
          <cell r="D4473" t="str">
            <v>Edison International</v>
          </cell>
          <cell r="E4473" t="str">
            <v>Coal</v>
          </cell>
          <cell r="G4473">
            <v>5137259</v>
          </cell>
          <cell r="H4473" t="str">
            <v>Merchant Unregulated</v>
          </cell>
        </row>
        <row r="4474">
          <cell r="D4474" t="str">
            <v>Edison International</v>
          </cell>
          <cell r="E4474" t="str">
            <v>Coal</v>
          </cell>
          <cell r="G4474">
            <v>907152</v>
          </cell>
          <cell r="H4474" t="str">
            <v>Merchant Unregulated</v>
          </cell>
        </row>
        <row r="4475">
          <cell r="D4475" t="str">
            <v>Exxon Mobil Corporation</v>
          </cell>
          <cell r="E4475" t="str">
            <v>Other Nonrenewable</v>
          </cell>
          <cell r="G4475" t="str">
            <v>NA</v>
          </cell>
          <cell r="H4475" t="str">
            <v>Merchant Unregulated</v>
          </cell>
        </row>
        <row r="4476">
          <cell r="D4476" t="str">
            <v>Exxon Mobil Corporation</v>
          </cell>
          <cell r="E4476" t="str">
            <v>Other Nonrenewable</v>
          </cell>
          <cell r="G4476" t="str">
            <v>NA</v>
          </cell>
          <cell r="H4476" t="str">
            <v>Merchant Unregulated</v>
          </cell>
        </row>
        <row r="4477">
          <cell r="D4477" t="str">
            <v>Xcel Energy Inc.</v>
          </cell>
          <cell r="E4477" t="str">
            <v>Gas</v>
          </cell>
          <cell r="G4477">
            <v>1737879</v>
          </cell>
          <cell r="H4477" t="str">
            <v>Regulated</v>
          </cell>
        </row>
        <row r="4478">
          <cell r="D4478" t="str">
            <v>United States Government</v>
          </cell>
          <cell r="E4478" t="str">
            <v>Water</v>
          </cell>
          <cell r="G4478" t="str">
            <v>NA</v>
          </cell>
          <cell r="H4478" t="str">
            <v>Merchant Unregulated</v>
          </cell>
        </row>
        <row r="4479">
          <cell r="D4479" t="str">
            <v>Xcel Energy Inc.</v>
          </cell>
          <cell r="E4479" t="str">
            <v>Gas</v>
          </cell>
          <cell r="G4479">
            <v>130497</v>
          </cell>
          <cell r="H4479" t="str">
            <v>Regulated</v>
          </cell>
        </row>
        <row r="4480">
          <cell r="D4480" t="str">
            <v>Intel Corporation</v>
          </cell>
          <cell r="E4480" t="str">
            <v>Solar</v>
          </cell>
          <cell r="G4480" t="str">
            <v>NA</v>
          </cell>
          <cell r="H4480" t="str">
            <v>Merchant Unregulated</v>
          </cell>
        </row>
        <row r="4481">
          <cell r="D4481" t="str">
            <v>Sacramento Municipal Utility District</v>
          </cell>
          <cell r="E4481" t="str">
            <v>Water</v>
          </cell>
          <cell r="G4481" t="str">
            <v>NA</v>
          </cell>
          <cell r="H4481" t="str">
            <v>Regulated</v>
          </cell>
        </row>
        <row r="4482">
          <cell r="D4482" t="str">
            <v>Omaha Public Power District</v>
          </cell>
          <cell r="E4482" t="str">
            <v>Oil</v>
          </cell>
          <cell r="G4482">
            <v>-278</v>
          </cell>
          <cell r="H4482" t="str">
            <v>Regulated</v>
          </cell>
        </row>
        <row r="4483">
          <cell r="D4483" t="str">
            <v>PPL Corporation</v>
          </cell>
          <cell r="E4483" t="str">
            <v>Coal</v>
          </cell>
          <cell r="G4483">
            <v>1297813</v>
          </cell>
          <cell r="H4483" t="str">
            <v>Regulated</v>
          </cell>
        </row>
        <row r="4484">
          <cell r="D4484" t="str">
            <v>Ameren Corporation</v>
          </cell>
          <cell r="E4484" t="str">
            <v>Coal</v>
          </cell>
          <cell r="G4484">
            <v>5191251</v>
          </cell>
          <cell r="H4484" t="str">
            <v>Regulated</v>
          </cell>
        </row>
        <row r="4485">
          <cell r="D4485" t="str">
            <v>Southern Company</v>
          </cell>
          <cell r="E4485" t="str">
            <v>Water</v>
          </cell>
          <cell r="G4485">
            <v>201409</v>
          </cell>
          <cell r="H4485" t="str">
            <v>Regulated</v>
          </cell>
        </row>
        <row r="4486">
          <cell r="D4486" t="str">
            <v>Jordan Hydroelectric Limited Partnership</v>
          </cell>
          <cell r="E4486" t="str">
            <v>Water</v>
          </cell>
          <cell r="G4486" t="str">
            <v>NA</v>
          </cell>
          <cell r="H4486" t="str">
            <v>Merchant Unregulated</v>
          </cell>
        </row>
        <row r="4487">
          <cell r="D4487" t="str">
            <v>Central Utah Water Conservancy District</v>
          </cell>
          <cell r="E4487" t="str">
            <v>Water</v>
          </cell>
          <cell r="G4487" t="str">
            <v>NA</v>
          </cell>
          <cell r="H4487" t="str">
            <v>Merchant Unregulated</v>
          </cell>
        </row>
        <row r="4488">
          <cell r="D4488" t="str">
            <v>Morgan City City of</v>
          </cell>
          <cell r="E4488" t="str">
            <v>Gas</v>
          </cell>
          <cell r="G4488" t="str">
            <v>NA</v>
          </cell>
          <cell r="H4488" t="str">
            <v>Regulated</v>
          </cell>
        </row>
        <row r="4489">
          <cell r="D4489" t="str">
            <v>New York Power Authority</v>
          </cell>
          <cell r="E4489" t="str">
            <v>Gas</v>
          </cell>
          <cell r="G4489" t="str">
            <v>NA</v>
          </cell>
          <cell r="H4489" t="str">
            <v>Merchant Unregulated</v>
          </cell>
        </row>
        <row r="4490">
          <cell r="D4490" t="str">
            <v>Southern Company</v>
          </cell>
          <cell r="E4490" t="str">
            <v>Nuclear</v>
          </cell>
          <cell r="G4490">
            <v>14762977</v>
          </cell>
          <cell r="H4490" t="str">
            <v>Regulated</v>
          </cell>
        </row>
        <row r="4491">
          <cell r="D4491" t="str">
            <v>JRW Associates Ltd Partnership</v>
          </cell>
          <cell r="E4491" t="str">
            <v>Gas</v>
          </cell>
          <cell r="G4491" t="str">
            <v>NA</v>
          </cell>
          <cell r="H4491" t="str">
            <v>Merchant Unregulated</v>
          </cell>
        </row>
        <row r="4492">
          <cell r="D4492" t="str">
            <v>JRW Associates Ltd Partnership</v>
          </cell>
          <cell r="E4492" t="str">
            <v>Gas</v>
          </cell>
          <cell r="G4492" t="str">
            <v>NA</v>
          </cell>
          <cell r="H4492" t="str">
            <v>Merchant Unregulated</v>
          </cell>
        </row>
        <row r="4493">
          <cell r="D4493" t="str">
            <v>United States Government</v>
          </cell>
          <cell r="E4493" t="str">
            <v>Water</v>
          </cell>
          <cell r="G4493">
            <v>332379</v>
          </cell>
          <cell r="H4493" t="str">
            <v>Merchant Unregulated</v>
          </cell>
        </row>
        <row r="4494">
          <cell r="D4494" t="str">
            <v>Invenergy LLC</v>
          </cell>
          <cell r="E4494" t="str">
            <v>Wind</v>
          </cell>
          <cell r="G4494">
            <v>461372</v>
          </cell>
          <cell r="H4494" t="str">
            <v>Merchant Unregulated</v>
          </cell>
        </row>
        <row r="4495">
          <cell r="D4495" t="str">
            <v>Julesburg City of</v>
          </cell>
          <cell r="E4495" t="str">
            <v>Oil</v>
          </cell>
          <cell r="G4495" t="str">
            <v>NA</v>
          </cell>
          <cell r="H4495" t="str">
            <v>Regulated</v>
          </cell>
        </row>
        <row r="4496">
          <cell r="D4496" t="str">
            <v>Navitas Energy, Inc.</v>
          </cell>
          <cell r="E4496" t="str">
            <v>Wind</v>
          </cell>
          <cell r="G4496" t="str">
            <v>NA</v>
          </cell>
          <cell r="H4496" t="str">
            <v>Merchant Unregulated</v>
          </cell>
        </row>
        <row r="4497">
          <cell r="D4497" t="str">
            <v>Gamesa Corporacion Tecnologica S.A.</v>
          </cell>
          <cell r="E4497" t="str">
            <v>Wind</v>
          </cell>
          <cell r="G4497" t="str">
            <v>NA</v>
          </cell>
          <cell r="H4497" t="str">
            <v>Merchant Unregulated</v>
          </cell>
        </row>
        <row r="4498">
          <cell r="D4498" t="str">
            <v>Enel S.p.A.</v>
          </cell>
          <cell r="E4498" t="str">
            <v>Wind</v>
          </cell>
          <cell r="G4498" t="str">
            <v>NA</v>
          </cell>
          <cell r="H4498" t="str">
            <v>Merchant Unregulated</v>
          </cell>
        </row>
        <row r="4499">
          <cell r="D4499" t="str">
            <v>River Falls City of</v>
          </cell>
          <cell r="E4499" t="str">
            <v>Oil</v>
          </cell>
          <cell r="G4499" t="str">
            <v>NA</v>
          </cell>
          <cell r="H4499" t="str">
            <v>Regulated</v>
          </cell>
        </row>
        <row r="4500">
          <cell r="D4500" t="str">
            <v>Consulting Engineers Group Inc</v>
          </cell>
          <cell r="E4500" t="str">
            <v>Wind</v>
          </cell>
          <cell r="G4500" t="str">
            <v>NA</v>
          </cell>
          <cell r="H4500" t="str">
            <v>Merchant Unregulated</v>
          </cell>
        </row>
        <row r="4501">
          <cell r="D4501" t="str">
            <v>River Falls City of</v>
          </cell>
          <cell r="E4501" t="str">
            <v>Water</v>
          </cell>
          <cell r="G4501" t="str">
            <v>NA</v>
          </cell>
          <cell r="H4501" t="str">
            <v>Regulated</v>
          </cell>
        </row>
        <row r="4502">
          <cell r="D4502" t="str">
            <v>Alliant Energy Corporation</v>
          </cell>
          <cell r="E4502" t="str">
            <v>Oil</v>
          </cell>
          <cell r="G4502">
            <v>403</v>
          </cell>
          <cell r="H4502" t="str">
            <v>Regulated</v>
          </cell>
        </row>
        <row r="4503">
          <cell r="D4503" t="str">
            <v>Integrys Energy Group, Inc.</v>
          </cell>
          <cell r="E4503" t="str">
            <v>Oil</v>
          </cell>
          <cell r="G4503">
            <v>403</v>
          </cell>
          <cell r="H4503" t="str">
            <v>Regulated</v>
          </cell>
        </row>
        <row r="4504">
          <cell r="D4504" t="str">
            <v>Norfolk Southern Corporation</v>
          </cell>
          <cell r="E4504" t="str">
            <v>Coal</v>
          </cell>
          <cell r="G4504" t="str">
            <v>NA</v>
          </cell>
          <cell r="H4504" t="str">
            <v>Merchant Unregulated</v>
          </cell>
        </row>
        <row r="4505">
          <cell r="D4505" t="str">
            <v>Iberdrola, S.A.</v>
          </cell>
          <cell r="E4505" t="str">
            <v>Wind</v>
          </cell>
          <cell r="G4505">
            <v>283512</v>
          </cell>
          <cell r="H4505" t="str">
            <v>Merchant Unregulated</v>
          </cell>
        </row>
        <row r="4506">
          <cell r="D4506" t="str">
            <v>Central Oregon Irrigation Dist</v>
          </cell>
          <cell r="E4506" t="str">
            <v>Water</v>
          </cell>
          <cell r="G4506" t="str">
            <v>NA</v>
          </cell>
          <cell r="H4506" t="str">
            <v>Merchant Unregulated</v>
          </cell>
        </row>
        <row r="4507">
          <cell r="D4507" t="str">
            <v>County of Yolo, CA</v>
          </cell>
          <cell r="E4507" t="str">
            <v>Solar</v>
          </cell>
          <cell r="G4507" t="str">
            <v>NA</v>
          </cell>
          <cell r="H4507" t="str">
            <v>Merchant Unregulated</v>
          </cell>
        </row>
        <row r="4508">
          <cell r="D4508" t="str">
            <v>Exelon Corporation</v>
          </cell>
          <cell r="E4508" t="str">
            <v>Wind</v>
          </cell>
          <cell r="G4508" t="str">
            <v>NA</v>
          </cell>
          <cell r="H4508" t="str">
            <v>Merchant Unregulated</v>
          </cell>
        </row>
        <row r="4509">
          <cell r="D4509" t="str">
            <v>Dana Schmid</v>
          </cell>
          <cell r="E4509" t="str">
            <v>Wind</v>
          </cell>
          <cell r="G4509" t="str">
            <v>NA</v>
          </cell>
          <cell r="H4509" t="str">
            <v>Merchant Unregulated</v>
          </cell>
        </row>
        <row r="4510">
          <cell r="D4510" t="str">
            <v>Big Rivers Electric Corporation</v>
          </cell>
          <cell r="E4510" t="str">
            <v>Coal</v>
          </cell>
          <cell r="G4510">
            <v>3117206</v>
          </cell>
          <cell r="H4510" t="str">
            <v>Merchant Unregulated</v>
          </cell>
        </row>
        <row r="4511">
          <cell r="D4511" t="str">
            <v>K-W Co</v>
          </cell>
          <cell r="E4511" t="str">
            <v>Water</v>
          </cell>
          <cell r="G4511" t="str">
            <v>NA</v>
          </cell>
          <cell r="H4511" t="str">
            <v>Merchant Unregulated</v>
          </cell>
        </row>
        <row r="4512">
          <cell r="D4512" t="str">
            <v>Hawaiian Electric Industries, Inc.</v>
          </cell>
          <cell r="E4512" t="str">
            <v>Oil</v>
          </cell>
          <cell r="G4512">
            <v>3008824</v>
          </cell>
          <cell r="H4512" t="str">
            <v>Regulated</v>
          </cell>
        </row>
        <row r="4513">
          <cell r="D4513" t="str">
            <v>First Wind Holdings Inc.</v>
          </cell>
          <cell r="E4513" t="str">
            <v>Wind</v>
          </cell>
          <cell r="G4513">
            <v>14829</v>
          </cell>
          <cell r="H4513" t="str">
            <v>Merchant Unregulated</v>
          </cell>
        </row>
        <row r="4514">
          <cell r="D4514" t="str">
            <v>Makani Nui Associates</v>
          </cell>
          <cell r="E4514" t="str">
            <v>Wind</v>
          </cell>
          <cell r="G4514">
            <v>2585</v>
          </cell>
          <cell r="H4514" t="str">
            <v>Merchant Unregulated</v>
          </cell>
        </row>
        <row r="4515">
          <cell r="D4515" t="str">
            <v>First Wind Holdings Inc.</v>
          </cell>
          <cell r="E4515" t="str">
            <v>Wind</v>
          </cell>
          <cell r="G4515">
            <v>29727</v>
          </cell>
          <cell r="H4515" t="str">
            <v>Merchant Unregulated</v>
          </cell>
        </row>
        <row r="4516">
          <cell r="D4516" t="str">
            <v>Hawaiian Coml &amp; Sugar Co Ltd</v>
          </cell>
          <cell r="E4516" t="str">
            <v>Water</v>
          </cell>
          <cell r="G4516" t="str">
            <v>NA</v>
          </cell>
          <cell r="H4516" t="str">
            <v>Merchant Unregulated</v>
          </cell>
        </row>
        <row r="4517">
          <cell r="D4517" t="str">
            <v>Kahoka City of</v>
          </cell>
          <cell r="E4517" t="str">
            <v>Oil</v>
          </cell>
          <cell r="G4517" t="str">
            <v>NA</v>
          </cell>
          <cell r="H4517" t="str">
            <v>Regulated</v>
          </cell>
        </row>
        <row r="4518">
          <cell r="D4518" t="str">
            <v>Hawaiian Electric Industries, Inc.</v>
          </cell>
          <cell r="E4518" t="str">
            <v>Oil</v>
          </cell>
          <cell r="G4518" t="str">
            <v>NA</v>
          </cell>
          <cell r="H4518" t="str">
            <v>Regulated</v>
          </cell>
        </row>
        <row r="4519">
          <cell r="D4519" t="str">
            <v>Sharp Corporation</v>
          </cell>
          <cell r="E4519" t="str">
            <v>Solar</v>
          </cell>
          <cell r="G4519" t="str">
            <v>NA</v>
          </cell>
          <cell r="H4519" t="str">
            <v>Merchant Unregulated</v>
          </cell>
        </row>
        <row r="4520">
          <cell r="D4520" t="str">
            <v>Portland General Electric Company</v>
          </cell>
          <cell r="E4520" t="str">
            <v>Oil</v>
          </cell>
          <cell r="G4520">
            <v>85</v>
          </cell>
          <cell r="H4520" t="str">
            <v>Regulated</v>
          </cell>
        </row>
        <row r="4521">
          <cell r="D4521" t="str">
            <v>Inside Passage Electric Cooperative, Inc.</v>
          </cell>
          <cell r="E4521" t="str">
            <v>Oil</v>
          </cell>
          <cell r="G4521" t="str">
            <v>NA</v>
          </cell>
          <cell r="H4521" t="str">
            <v>Merchant Unregulated</v>
          </cell>
        </row>
        <row r="4522">
          <cell r="D4522" t="str">
            <v>North Slope Borough Power and Light</v>
          </cell>
          <cell r="E4522" t="str">
            <v>Oil</v>
          </cell>
          <cell r="G4522" t="str">
            <v>NA</v>
          </cell>
          <cell r="H4522" t="str">
            <v>Regulated</v>
          </cell>
        </row>
        <row r="4523">
          <cell r="D4523" t="str">
            <v>Harbert Management Corporation</v>
          </cell>
          <cell r="E4523" t="str">
            <v>Oil</v>
          </cell>
          <cell r="G4523">
            <v>663407</v>
          </cell>
          <cell r="H4523" t="str">
            <v>Merchant Unregulated</v>
          </cell>
        </row>
        <row r="4524">
          <cell r="D4524" t="str">
            <v>Public Service Enterprise Group Incorporated</v>
          </cell>
          <cell r="E4524" t="str">
            <v>Oil</v>
          </cell>
          <cell r="G4524">
            <v>660759</v>
          </cell>
          <cell r="H4524" t="str">
            <v>Merchant Unregulated</v>
          </cell>
        </row>
        <row r="4525">
          <cell r="D4525" t="str">
            <v>D. E. Shaw &amp; Co., L.P.</v>
          </cell>
          <cell r="E4525" t="str">
            <v>Solar</v>
          </cell>
          <cell r="G4525" t="str">
            <v>NA</v>
          </cell>
          <cell r="H4525" t="str">
            <v>Merchant Unregulated</v>
          </cell>
        </row>
        <row r="4526">
          <cell r="D4526" t="str">
            <v>Bright Plain Renewable Energy, LLC</v>
          </cell>
          <cell r="E4526" t="str">
            <v>Solar</v>
          </cell>
          <cell r="G4526" t="str">
            <v>NA</v>
          </cell>
          <cell r="H4526" t="str">
            <v>Merchant Unregulated</v>
          </cell>
        </row>
        <row r="4527">
          <cell r="D4527" t="str">
            <v>Keahole Solar Power LLC</v>
          </cell>
          <cell r="E4527" t="str">
            <v>Solar</v>
          </cell>
          <cell r="G4527" t="str">
            <v>NA</v>
          </cell>
          <cell r="H4527" t="str">
            <v>Merchant Unregulated</v>
          </cell>
        </row>
        <row r="4528">
          <cell r="D4528" t="str">
            <v>Alexander &amp; Baldwin, Inc.</v>
          </cell>
          <cell r="E4528" t="str">
            <v>Water</v>
          </cell>
          <cell r="G4528" t="str">
            <v>NA</v>
          </cell>
          <cell r="H4528" t="str">
            <v>Merchant Unregulated</v>
          </cell>
        </row>
        <row r="4529">
          <cell r="D4529" t="str">
            <v>CMS Energy Corporation</v>
          </cell>
          <cell r="E4529" t="str">
            <v>Gas</v>
          </cell>
          <cell r="G4529" t="str">
            <v>NA</v>
          </cell>
          <cell r="H4529" t="str">
            <v>Merchant Unregulated</v>
          </cell>
        </row>
        <row r="4530">
          <cell r="D4530" t="str">
            <v>Michigan Public Power Agency</v>
          </cell>
          <cell r="E4530" t="str">
            <v>Gas</v>
          </cell>
          <cell r="G4530" t="str">
            <v>NA</v>
          </cell>
          <cell r="H4530" t="str">
            <v>Merchant Unregulated</v>
          </cell>
        </row>
        <row r="4531">
          <cell r="D4531" t="str">
            <v>Merit Energy Company, LLC</v>
          </cell>
          <cell r="E4531" t="str">
            <v>Gas</v>
          </cell>
          <cell r="G4531" t="str">
            <v>NA</v>
          </cell>
          <cell r="H4531" t="str">
            <v>Merchant Unregulated</v>
          </cell>
        </row>
        <row r="4532">
          <cell r="D4532" t="str">
            <v>Alaska Village Electric Cooperative, Inc.</v>
          </cell>
          <cell r="E4532" t="str">
            <v>Oil</v>
          </cell>
          <cell r="G4532" t="str">
            <v>NA</v>
          </cell>
          <cell r="H4532" t="str">
            <v>Merchant Unregulated</v>
          </cell>
        </row>
        <row r="4533">
          <cell r="D4533" t="str">
            <v>Brookfield Renewable Energy Partners L.P.</v>
          </cell>
          <cell r="E4533" t="str">
            <v>Water</v>
          </cell>
          <cell r="G4533" t="str">
            <v>NA</v>
          </cell>
          <cell r="H4533" t="str">
            <v>Merchant Unregulated</v>
          </cell>
        </row>
        <row r="4534">
          <cell r="D4534" t="str">
            <v>Brookfield Asset Management Inc.</v>
          </cell>
          <cell r="E4534" t="str">
            <v>Water</v>
          </cell>
          <cell r="G4534" t="str">
            <v>NA</v>
          </cell>
          <cell r="H4534" t="str">
            <v>Merchant Unregulated</v>
          </cell>
        </row>
        <row r="4535">
          <cell r="D4535" t="str">
            <v>American Electric Power Company, Inc.</v>
          </cell>
          <cell r="E4535" t="str">
            <v>Coal</v>
          </cell>
          <cell r="G4535">
            <v>1784836</v>
          </cell>
          <cell r="H4535" t="str">
            <v>Regulated</v>
          </cell>
        </row>
        <row r="4536">
          <cell r="D4536" t="str">
            <v>EIF Management, LLC</v>
          </cell>
          <cell r="E4536" t="str">
            <v>Water</v>
          </cell>
          <cell r="G4536" t="str">
            <v>NA</v>
          </cell>
          <cell r="H4536" t="str">
            <v>Merchant Unregulated</v>
          </cell>
        </row>
        <row r="4537">
          <cell r="D4537" t="str">
            <v>American Electric Power Company, Inc.</v>
          </cell>
          <cell r="E4537" t="str">
            <v>Coal</v>
          </cell>
          <cell r="G4537">
            <v>999296</v>
          </cell>
          <cell r="H4537" t="str">
            <v>Regulated</v>
          </cell>
        </row>
        <row r="4538">
          <cell r="D4538" t="str">
            <v>Waste Management, Inc.</v>
          </cell>
          <cell r="E4538" t="str">
            <v>Biomass</v>
          </cell>
          <cell r="G4538" t="str">
            <v>NA</v>
          </cell>
          <cell r="H4538" t="str">
            <v>Merchant Unregulated</v>
          </cell>
        </row>
        <row r="4539">
          <cell r="D4539" t="str">
            <v>Kankakee City of</v>
          </cell>
          <cell r="E4539" t="str">
            <v>Water</v>
          </cell>
          <cell r="G4539" t="str">
            <v>NA</v>
          </cell>
          <cell r="H4539" t="str">
            <v>Merchant Unregulated</v>
          </cell>
        </row>
        <row r="4540">
          <cell r="D4540" t="str">
            <v>Hawaiian Electric Industries, Inc.</v>
          </cell>
          <cell r="E4540" t="str">
            <v>Oil</v>
          </cell>
          <cell r="G4540" t="str">
            <v>NA</v>
          </cell>
          <cell r="H4540" t="str">
            <v>Regulated</v>
          </cell>
        </row>
        <row r="4541">
          <cell r="D4541" t="str">
            <v>Hawaiian Electric Industries, Inc.</v>
          </cell>
          <cell r="E4541" t="str">
            <v>Oil</v>
          </cell>
          <cell r="G4541" t="str">
            <v>NA</v>
          </cell>
          <cell r="H4541" t="str">
            <v>Regulated</v>
          </cell>
        </row>
        <row r="4542">
          <cell r="D4542" t="str">
            <v>Kansas State University</v>
          </cell>
          <cell r="E4542" t="str">
            <v>Gas</v>
          </cell>
          <cell r="G4542" t="str">
            <v>NA</v>
          </cell>
          <cell r="H4542" t="str">
            <v>Merchant Unregulated</v>
          </cell>
        </row>
        <row r="4543">
          <cell r="D4543" t="str">
            <v>Enertech Incorporated</v>
          </cell>
          <cell r="E4543" t="str">
            <v>Wind</v>
          </cell>
          <cell r="G4543" t="str">
            <v>NA</v>
          </cell>
          <cell r="H4543" t="str">
            <v>Merchant Unregulated</v>
          </cell>
        </row>
        <row r="4544">
          <cell r="D4544" t="str">
            <v>Kapaa Solar LLC</v>
          </cell>
          <cell r="E4544" t="str">
            <v>Solar</v>
          </cell>
          <cell r="G4544" t="str">
            <v>NA</v>
          </cell>
          <cell r="H4544" t="str">
            <v>Merchant Unregulated</v>
          </cell>
        </row>
        <row r="4545">
          <cell r="D4545" t="str">
            <v>Kauai Island Utility Cooperative</v>
          </cell>
          <cell r="E4545" t="str">
            <v>Oil</v>
          </cell>
          <cell r="G4545" t="str">
            <v>NA</v>
          </cell>
          <cell r="H4545" t="str">
            <v>Merchant Unregulated</v>
          </cell>
        </row>
        <row r="4546">
          <cell r="D4546" t="str">
            <v>Forest City Enterprises, Inc.</v>
          </cell>
          <cell r="E4546" t="str">
            <v>Solar</v>
          </cell>
          <cell r="G4546" t="str">
            <v>NA</v>
          </cell>
          <cell r="H4546" t="str">
            <v>Merchant Unregulated</v>
          </cell>
        </row>
        <row r="4547">
          <cell r="D4547" t="str">
            <v>Hawaiian Electric Industries, Inc.</v>
          </cell>
          <cell r="E4547" t="str">
            <v>Oil</v>
          </cell>
          <cell r="G4547" t="str">
            <v>NA</v>
          </cell>
          <cell r="H4547" t="str">
            <v>Regulated</v>
          </cell>
        </row>
        <row r="4548">
          <cell r="D4548" t="str">
            <v>San Gorgonio Wind Farms Inc</v>
          </cell>
          <cell r="E4548" t="str">
            <v>Wind</v>
          </cell>
          <cell r="G4548" t="str">
            <v>NA</v>
          </cell>
          <cell r="H4548" t="str">
            <v>Merchant Unregulated</v>
          </cell>
        </row>
        <row r="4549">
          <cell r="D4549" t="str">
            <v>Kas Brothers Windfarm, LLC</v>
          </cell>
          <cell r="E4549" t="str">
            <v>Wind</v>
          </cell>
          <cell r="G4549" t="str">
            <v>NA</v>
          </cell>
          <cell r="H4549" t="str">
            <v>Merchant Unregulated</v>
          </cell>
        </row>
        <row r="4550">
          <cell r="D4550" t="str">
            <v>Inside Passage Electric Cooperative, Inc.</v>
          </cell>
          <cell r="E4550" t="str">
            <v>Oil</v>
          </cell>
          <cell r="G4550" t="str">
            <v>NA</v>
          </cell>
          <cell r="H4550" t="str">
            <v>Merchant Unregulated</v>
          </cell>
        </row>
        <row r="4551">
          <cell r="D4551" t="str">
            <v>Alaska Power &amp; Telephone Co.</v>
          </cell>
          <cell r="E4551" t="str">
            <v>Water</v>
          </cell>
          <cell r="G4551" t="str">
            <v>NA</v>
          </cell>
          <cell r="H4551" t="str">
            <v>Merchant Unregulated</v>
          </cell>
        </row>
        <row r="4552">
          <cell r="D4552" t="str">
            <v>Alaska Energy &amp; Resources Company</v>
          </cell>
          <cell r="E4552" t="str">
            <v>Water</v>
          </cell>
          <cell r="G4552" t="str">
            <v>NA</v>
          </cell>
          <cell r="H4552" t="str">
            <v>Merchant Unregulated</v>
          </cell>
        </row>
        <row r="4553">
          <cell r="D4553" t="str">
            <v>Alaska Village Electric Cooperative, Inc.</v>
          </cell>
          <cell r="E4553" t="str">
            <v>Wind</v>
          </cell>
          <cell r="G4553" t="str">
            <v>NA</v>
          </cell>
          <cell r="H4553" t="str">
            <v>Merchant Unregulated</v>
          </cell>
        </row>
        <row r="4554">
          <cell r="D4554" t="str">
            <v>Larsen Bay City of</v>
          </cell>
          <cell r="E4554" t="str">
            <v>Water</v>
          </cell>
          <cell r="G4554" t="str">
            <v>NA</v>
          </cell>
          <cell r="H4554" t="str">
            <v>Regulated</v>
          </cell>
        </row>
        <row r="4555">
          <cell r="D4555" t="str">
            <v>Kaukauna City of</v>
          </cell>
          <cell r="E4555" t="str">
            <v>Water</v>
          </cell>
          <cell r="G4555" t="str">
            <v>NA</v>
          </cell>
          <cell r="H4555" t="str">
            <v>Regulated</v>
          </cell>
        </row>
        <row r="4556">
          <cell r="D4556" t="str">
            <v>Kaukauna City of</v>
          </cell>
          <cell r="E4556" t="str">
            <v>Gas</v>
          </cell>
          <cell r="G4556" t="str">
            <v>NA</v>
          </cell>
          <cell r="H4556" t="str">
            <v>Regulated</v>
          </cell>
        </row>
        <row r="4557">
          <cell r="D4557" t="str">
            <v>Oklahoma Municipal Power Authority</v>
          </cell>
          <cell r="E4557" t="str">
            <v>Water</v>
          </cell>
          <cell r="G4557" t="str">
            <v>NA</v>
          </cell>
          <cell r="H4557" t="str">
            <v>Merchant Unregulated</v>
          </cell>
        </row>
        <row r="4558">
          <cell r="D4558" t="str">
            <v>Edison International</v>
          </cell>
          <cell r="E4558" t="str">
            <v>Water</v>
          </cell>
          <cell r="G4558">
            <v>7546</v>
          </cell>
          <cell r="H4558" t="str">
            <v>Regulated</v>
          </cell>
        </row>
        <row r="4559">
          <cell r="D4559" t="str">
            <v>Edison International</v>
          </cell>
          <cell r="E4559" t="str">
            <v>Water</v>
          </cell>
          <cell r="G4559">
            <v>6680</v>
          </cell>
          <cell r="H4559" t="str">
            <v>Regulated</v>
          </cell>
        </row>
        <row r="4560">
          <cell r="D4560" t="str">
            <v>Edison International</v>
          </cell>
          <cell r="E4560" t="str">
            <v>Water</v>
          </cell>
          <cell r="G4560">
            <v>7060</v>
          </cell>
          <cell r="H4560" t="str">
            <v>Regulated</v>
          </cell>
        </row>
        <row r="4561">
          <cell r="D4561" t="str">
            <v>Kaweah Delta Hospital</v>
          </cell>
          <cell r="E4561" t="str">
            <v>Gas</v>
          </cell>
          <cell r="G4561" t="str">
            <v>NA</v>
          </cell>
          <cell r="H4561" t="str">
            <v>Merchant Unregulated</v>
          </cell>
        </row>
        <row r="4562">
          <cell r="D4562" t="str">
            <v>Emera Incorporated</v>
          </cell>
          <cell r="E4562" t="str">
            <v>Water</v>
          </cell>
          <cell r="G4562" t="str">
            <v>NA</v>
          </cell>
          <cell r="H4562" t="str">
            <v>Merchant Unregulated</v>
          </cell>
        </row>
        <row r="4563">
          <cell r="D4563" t="str">
            <v>Algonquin Power &amp; Utilities Corp.</v>
          </cell>
          <cell r="E4563" t="str">
            <v>Water</v>
          </cell>
          <cell r="G4563" t="str">
            <v>NA</v>
          </cell>
          <cell r="H4563" t="str">
            <v>Merchant Unregulated</v>
          </cell>
        </row>
        <row r="4564">
          <cell r="D4564" t="str">
            <v>K-Brink Windfarm LLC</v>
          </cell>
          <cell r="E4564" t="str">
            <v>Wind</v>
          </cell>
          <cell r="G4564" t="str">
            <v>NA</v>
          </cell>
          <cell r="H4564" t="str">
            <v>Merchant Unregulated</v>
          </cell>
        </row>
        <row r="4565">
          <cell r="D4565" t="str">
            <v>Edison International</v>
          </cell>
          <cell r="E4565" t="str">
            <v>Wind</v>
          </cell>
          <cell r="G4565" t="str">
            <v>NA</v>
          </cell>
          <cell r="H4565" t="str">
            <v>Merchant Unregulated</v>
          </cell>
        </row>
        <row r="4566">
          <cell r="D4566" t="str">
            <v>Exelon Corporation</v>
          </cell>
          <cell r="E4566" t="str">
            <v>Wind</v>
          </cell>
          <cell r="G4566" t="str">
            <v>NA</v>
          </cell>
          <cell r="H4566" t="str">
            <v>Merchant Unregulated</v>
          </cell>
        </row>
        <row r="4567">
          <cell r="D4567" t="str">
            <v>Kathryn Christoffer</v>
          </cell>
          <cell r="E4567" t="str">
            <v>Wind</v>
          </cell>
          <cell r="G4567" t="str">
            <v>NA</v>
          </cell>
          <cell r="H4567" t="str">
            <v>Merchant Unregulated</v>
          </cell>
        </row>
        <row r="4568">
          <cell r="D4568" t="str">
            <v>Hawaiian Electric Industries, Inc.</v>
          </cell>
          <cell r="E4568" t="str">
            <v>Oil</v>
          </cell>
          <cell r="G4568" t="str">
            <v>NA</v>
          </cell>
          <cell r="H4568" t="str">
            <v>Regulated</v>
          </cell>
        </row>
        <row r="4569">
          <cell r="D4569" t="str">
            <v>Hawaiian Electric Industries, Inc.</v>
          </cell>
          <cell r="E4569" t="str">
            <v>Oil</v>
          </cell>
          <cell r="G4569" t="str">
            <v>NA</v>
          </cell>
          <cell r="H4569" t="str">
            <v>Regulated</v>
          </cell>
        </row>
        <row r="4570">
          <cell r="D4570" t="str">
            <v>Hawaiian Electric Industries, Inc.</v>
          </cell>
          <cell r="E4570" t="str">
            <v>Oil</v>
          </cell>
          <cell r="G4570" t="str">
            <v>NA</v>
          </cell>
          <cell r="H4570" t="str">
            <v>Regulated</v>
          </cell>
        </row>
        <row r="4571">
          <cell r="D4571" t="str">
            <v>Nebraska Public Power District</v>
          </cell>
          <cell r="E4571" t="str">
            <v>Water</v>
          </cell>
          <cell r="G4571" t="str">
            <v>NA</v>
          </cell>
          <cell r="H4571" t="str">
            <v>Regulated</v>
          </cell>
        </row>
        <row r="4572">
          <cell r="D4572" t="str">
            <v>NRG Energy, Inc.</v>
          </cell>
          <cell r="E4572" t="str">
            <v>Gas</v>
          </cell>
          <cell r="G4572" t="str">
            <v>NA</v>
          </cell>
          <cell r="H4572" t="str">
            <v>Merchant Unregulated</v>
          </cell>
        </row>
        <row r="4573">
          <cell r="D4573" t="str">
            <v>Public Service Enterprise Group Incorporated</v>
          </cell>
          <cell r="E4573" t="str">
            <v>Gas</v>
          </cell>
          <cell r="G4573">
            <v>292046</v>
          </cell>
          <cell r="H4573" t="str">
            <v>Merchant Unregulated</v>
          </cell>
        </row>
        <row r="4574">
          <cell r="D4574" t="str">
            <v>Public Service Enterprise Group Incorporated</v>
          </cell>
          <cell r="E4574" t="str">
            <v>Solar</v>
          </cell>
          <cell r="G4574" t="str">
            <v>NA</v>
          </cell>
          <cell r="H4574" t="str">
            <v>Regulated</v>
          </cell>
        </row>
        <row r="4575">
          <cell r="D4575" t="str">
            <v>SunEdison, Inc.</v>
          </cell>
          <cell r="E4575" t="str">
            <v>Solar</v>
          </cell>
          <cell r="G4575" t="str">
            <v>NA</v>
          </cell>
          <cell r="H4575" t="str">
            <v>Merchant Unregulated</v>
          </cell>
        </row>
        <row r="4576">
          <cell r="D4576" t="str">
            <v>EIF Management, LLC</v>
          </cell>
          <cell r="E4576" t="str">
            <v>Water</v>
          </cell>
          <cell r="G4576" t="str">
            <v>NA</v>
          </cell>
          <cell r="H4576" t="str">
            <v>Merchant Unregulated</v>
          </cell>
        </row>
        <row r="4577">
          <cell r="D4577" t="str">
            <v>Monsanto Company</v>
          </cell>
          <cell r="E4577" t="str">
            <v>Gas</v>
          </cell>
          <cell r="G4577" t="str">
            <v>NA</v>
          </cell>
          <cell r="H4577" t="str">
            <v>Merchant Unregulated</v>
          </cell>
        </row>
        <row r="4578">
          <cell r="D4578" t="str">
            <v>Enel S.p.A.</v>
          </cell>
          <cell r="E4578" t="str">
            <v>Water</v>
          </cell>
          <cell r="G4578" t="str">
            <v>NA</v>
          </cell>
          <cell r="H4578" t="str">
            <v>Merchant Unregulated</v>
          </cell>
        </row>
        <row r="4579">
          <cell r="D4579" t="str">
            <v>South Feather Water &amp; Power Agency</v>
          </cell>
          <cell r="E4579" t="str">
            <v>Water</v>
          </cell>
          <cell r="G4579" t="str">
            <v>NA</v>
          </cell>
          <cell r="H4579" t="str">
            <v>Merchant Unregulated</v>
          </cell>
        </row>
        <row r="4580">
          <cell r="D4580" t="str">
            <v>WGL Holdings, Inc.</v>
          </cell>
          <cell r="E4580" t="str">
            <v>Solar</v>
          </cell>
          <cell r="G4580" t="str">
            <v>NA</v>
          </cell>
          <cell r="H4580" t="str">
            <v>Merchant Unregulated</v>
          </cell>
        </row>
        <row r="4581">
          <cell r="D4581" t="str">
            <v>Manitoba Hydro</v>
          </cell>
          <cell r="E4581" t="str">
            <v>Water</v>
          </cell>
          <cell r="G4581" t="str">
            <v>NA</v>
          </cell>
          <cell r="H4581" t="str">
            <v>Foreign</v>
          </cell>
        </row>
        <row r="4582">
          <cell r="D4582" t="str">
            <v>Tennessee Valley Authority</v>
          </cell>
          <cell r="E4582" t="str">
            <v>Gas</v>
          </cell>
          <cell r="G4582">
            <v>330994</v>
          </cell>
          <cell r="H4582" t="str">
            <v>Merchant Unregulated</v>
          </cell>
        </row>
        <row r="4583">
          <cell r="D4583" t="str">
            <v>Kenansville Solar 2 LLC</v>
          </cell>
          <cell r="E4583" t="str">
            <v>Solar</v>
          </cell>
          <cell r="G4583" t="str">
            <v>NA</v>
          </cell>
          <cell r="H4583" t="str">
            <v>Merchant Unregulated</v>
          </cell>
        </row>
        <row r="4584">
          <cell r="D4584" t="str">
            <v>Enosburg Falls Village of</v>
          </cell>
          <cell r="E4584" t="str">
            <v>Water</v>
          </cell>
          <cell r="G4584" t="str">
            <v>NA</v>
          </cell>
          <cell r="H4584" t="str">
            <v>Regulated</v>
          </cell>
        </row>
        <row r="4585">
          <cell r="D4585" t="str">
            <v>Dynegy Inc.</v>
          </cell>
          <cell r="E4585" t="str">
            <v>Gas</v>
          </cell>
          <cell r="G4585">
            <v>4980599</v>
          </cell>
          <cell r="H4585" t="str">
            <v>Merchant Unregulated</v>
          </cell>
        </row>
        <row r="4586">
          <cell r="D4586" t="str">
            <v>NRG Energy, Inc.</v>
          </cell>
          <cell r="E4586" t="str">
            <v>Gas</v>
          </cell>
          <cell r="G4586">
            <v>50809</v>
          </cell>
          <cell r="H4586" t="str">
            <v>Merchant Unregulated</v>
          </cell>
        </row>
        <row r="4587">
          <cell r="D4587" t="str">
            <v>NRG Energy, Inc.</v>
          </cell>
          <cell r="E4587" t="str">
            <v>Oil</v>
          </cell>
          <cell r="G4587" t="str">
            <v>NA</v>
          </cell>
          <cell r="H4587" t="str">
            <v>Merchant Unregulated</v>
          </cell>
        </row>
        <row r="4588">
          <cell r="D4588" t="str">
            <v>Atlantic Power Corporation</v>
          </cell>
          <cell r="E4588" t="str">
            <v>Gas</v>
          </cell>
          <cell r="G4588" t="str">
            <v>NA</v>
          </cell>
          <cell r="H4588" t="str">
            <v>Merchant Unregulated</v>
          </cell>
        </row>
        <row r="4589">
          <cell r="D4589" t="str">
            <v>Brookfield Renewable Energy Partners L.P.</v>
          </cell>
          <cell r="E4589" t="str">
            <v>Water</v>
          </cell>
          <cell r="G4589" t="str">
            <v>NA</v>
          </cell>
          <cell r="H4589" t="str">
            <v>Merchant Unregulated</v>
          </cell>
        </row>
        <row r="4590">
          <cell r="D4590" t="str">
            <v>Brookfield Asset Management Inc.</v>
          </cell>
          <cell r="E4590" t="str">
            <v>Water</v>
          </cell>
          <cell r="G4590" t="str">
            <v>NA</v>
          </cell>
          <cell r="H4590" t="str">
            <v>Merchant Unregulated</v>
          </cell>
        </row>
        <row r="4591">
          <cell r="D4591" t="str">
            <v>Rio Tinto</v>
          </cell>
          <cell r="E4591" t="str">
            <v>Coal</v>
          </cell>
          <cell r="G4591">
            <v>583945</v>
          </cell>
          <cell r="H4591" t="str">
            <v>Merchant Unregulated</v>
          </cell>
        </row>
        <row r="4592">
          <cell r="D4592" t="str">
            <v>Calpine Corporation</v>
          </cell>
          <cell r="E4592" t="str">
            <v>Gas</v>
          </cell>
          <cell r="G4592" t="str">
            <v>NA</v>
          </cell>
          <cell r="H4592" t="str">
            <v>Merchant Unregulated</v>
          </cell>
        </row>
        <row r="4593">
          <cell r="D4593" t="str">
            <v>Kennett City of</v>
          </cell>
          <cell r="E4593" t="str">
            <v>Gas</v>
          </cell>
          <cell r="G4593" t="str">
            <v>NA</v>
          </cell>
          <cell r="H4593" t="str">
            <v>Regulated</v>
          </cell>
        </row>
        <row r="4594">
          <cell r="D4594" t="str">
            <v>Kent County of Michigan</v>
          </cell>
          <cell r="E4594" t="str">
            <v>Biomass</v>
          </cell>
          <cell r="G4594" t="str">
            <v>NA</v>
          </cell>
          <cell r="H4594" t="str">
            <v>Merchant Unregulated</v>
          </cell>
        </row>
        <row r="4595">
          <cell r="D4595" t="str">
            <v>Kent County (DE)</v>
          </cell>
          <cell r="E4595" t="str">
            <v>Solar</v>
          </cell>
          <cell r="G4595" t="str">
            <v>NA</v>
          </cell>
          <cell r="H4595" t="str">
            <v>Merchant Unregulated</v>
          </cell>
        </row>
        <row r="4596">
          <cell r="D4596" t="str">
            <v>Kent Denver School</v>
          </cell>
          <cell r="E4596" t="str">
            <v>Solar</v>
          </cell>
          <cell r="G4596" t="str">
            <v>NA</v>
          </cell>
          <cell r="H4596" t="str">
            <v>Merchant Unregulated</v>
          </cell>
        </row>
        <row r="4597">
          <cell r="D4597" t="str">
            <v>Iberdrola, S.A.</v>
          </cell>
          <cell r="E4597" t="str">
            <v>Water</v>
          </cell>
          <cell r="G4597">
            <v>56</v>
          </cell>
          <cell r="H4597" t="str">
            <v>Regulated</v>
          </cell>
        </row>
        <row r="4598">
          <cell r="D4598" t="str">
            <v>Danville City of VA</v>
          </cell>
          <cell r="E4598" t="str">
            <v>Oil</v>
          </cell>
          <cell r="G4598" t="str">
            <v>NA</v>
          </cell>
          <cell r="H4598" t="str">
            <v>Regulated</v>
          </cell>
        </row>
        <row r="4599">
          <cell r="D4599" t="str">
            <v>Tennessee Valley Authority</v>
          </cell>
          <cell r="E4599" t="str">
            <v>Water</v>
          </cell>
          <cell r="G4599">
            <v>1079575</v>
          </cell>
          <cell r="H4599" t="str">
            <v>Merchant Unregulated</v>
          </cell>
        </row>
        <row r="4600">
          <cell r="D4600" t="str">
            <v>Domtar Corp.</v>
          </cell>
          <cell r="E4600" t="str">
            <v>Biomass</v>
          </cell>
          <cell r="G4600">
            <v>233996</v>
          </cell>
          <cell r="H4600" t="str">
            <v>Merchant Unregulated</v>
          </cell>
        </row>
        <row r="4601">
          <cell r="D4601" t="str">
            <v>Kenyon Municipal Utilities</v>
          </cell>
          <cell r="E4601" t="str">
            <v>Oil</v>
          </cell>
          <cell r="G4601" t="str">
            <v>NA</v>
          </cell>
          <cell r="H4601" t="str">
            <v>Regulated</v>
          </cell>
        </row>
        <row r="4602">
          <cell r="D4602" t="str">
            <v>Ameren Corporation</v>
          </cell>
          <cell r="E4602" t="str">
            <v>Water</v>
          </cell>
          <cell r="G4602">
            <v>754072</v>
          </cell>
          <cell r="H4602" t="str">
            <v>Regulated</v>
          </cell>
        </row>
        <row r="4603">
          <cell r="D4603" t="str">
            <v>Duke Energy Corporation</v>
          </cell>
          <cell r="E4603" t="str">
            <v>Water</v>
          </cell>
          <cell r="G4603">
            <v>41997</v>
          </cell>
          <cell r="H4603" t="str">
            <v>Regulated</v>
          </cell>
        </row>
        <row r="4604">
          <cell r="D4604" t="str">
            <v>PG&amp;E Corporation</v>
          </cell>
          <cell r="E4604" t="str">
            <v>Water</v>
          </cell>
          <cell r="G4604">
            <v>0</v>
          </cell>
          <cell r="H4604" t="str">
            <v>Regulated</v>
          </cell>
        </row>
        <row r="4605">
          <cell r="D4605" t="str">
            <v>PG&amp;E Corporation</v>
          </cell>
          <cell r="E4605" t="str">
            <v>Water</v>
          </cell>
          <cell r="G4605">
            <v>270102</v>
          </cell>
          <cell r="H4605" t="str">
            <v>Regulated</v>
          </cell>
        </row>
        <row r="4606">
          <cell r="D4606" t="str">
            <v>PG&amp;E Corporation</v>
          </cell>
          <cell r="E4606" t="str">
            <v>Water</v>
          </cell>
          <cell r="G4606">
            <v>30521</v>
          </cell>
          <cell r="H4606" t="str">
            <v>Regulated</v>
          </cell>
        </row>
        <row r="4607">
          <cell r="D4607" t="str">
            <v>Juniper Generation, L.L.C.</v>
          </cell>
          <cell r="E4607" t="str">
            <v>Gas</v>
          </cell>
          <cell r="G4607" t="str">
            <v>NA</v>
          </cell>
          <cell r="H4607" t="str">
            <v>Merchant Unregulated</v>
          </cell>
        </row>
        <row r="4608">
          <cell r="D4608" t="str">
            <v>ArcLight Energy Partners Fund II, LP</v>
          </cell>
          <cell r="E4608" t="str">
            <v>Gas</v>
          </cell>
          <cell r="G4608" t="str">
            <v>NA</v>
          </cell>
          <cell r="H4608" t="str">
            <v>Merchant Unregulated</v>
          </cell>
        </row>
        <row r="4609">
          <cell r="D4609" t="str">
            <v>Kern Oil and Refining Company</v>
          </cell>
          <cell r="E4609" t="str">
            <v>Gas</v>
          </cell>
          <cell r="G4609" t="str">
            <v>NA</v>
          </cell>
          <cell r="H4609" t="str">
            <v>Merchant Unregulated</v>
          </cell>
        </row>
        <row r="4610">
          <cell r="D4610" t="str">
            <v>Edison International</v>
          </cell>
          <cell r="E4610" t="str">
            <v>Water</v>
          </cell>
          <cell r="G4610">
            <v>161215</v>
          </cell>
          <cell r="H4610" t="str">
            <v>Regulated</v>
          </cell>
        </row>
        <row r="4611">
          <cell r="D4611" t="str">
            <v>Edison International</v>
          </cell>
          <cell r="E4611" t="str">
            <v>Water</v>
          </cell>
          <cell r="G4611">
            <v>102303</v>
          </cell>
          <cell r="H4611" t="str">
            <v>Regulated</v>
          </cell>
        </row>
        <row r="4612">
          <cell r="D4612" t="str">
            <v>Edison International</v>
          </cell>
          <cell r="E4612" t="str">
            <v>Gas</v>
          </cell>
          <cell r="G4612">
            <v>647938</v>
          </cell>
          <cell r="H4612" t="str">
            <v>Merchant Unregulated</v>
          </cell>
        </row>
        <row r="4613">
          <cell r="D4613" t="str">
            <v>Chevron Corporation</v>
          </cell>
          <cell r="E4613" t="str">
            <v>Gas</v>
          </cell>
          <cell r="G4613">
            <v>647938</v>
          </cell>
          <cell r="H4613" t="str">
            <v>Merchant Unregulated</v>
          </cell>
        </row>
        <row r="4614">
          <cell r="D4614" t="str">
            <v>Chevron Corporation</v>
          </cell>
          <cell r="E4614" t="str">
            <v>Gas</v>
          </cell>
          <cell r="G4614" t="str">
            <v>NA</v>
          </cell>
          <cell r="H4614" t="str">
            <v>Merchant Unregulated</v>
          </cell>
        </row>
        <row r="4615">
          <cell r="D4615" t="str">
            <v>Chevron Corporation</v>
          </cell>
          <cell r="E4615" t="str">
            <v>Gas</v>
          </cell>
          <cell r="G4615" t="str">
            <v>NA</v>
          </cell>
          <cell r="H4615" t="str">
            <v>Merchant Unregulated</v>
          </cell>
        </row>
        <row r="4616">
          <cell r="D4616" t="str">
            <v>Chevron Corporation</v>
          </cell>
          <cell r="E4616" t="str">
            <v>Gas</v>
          </cell>
          <cell r="G4616" t="str">
            <v>NA</v>
          </cell>
          <cell r="H4616" t="str">
            <v>Merchant Unregulated</v>
          </cell>
        </row>
        <row r="4617">
          <cell r="D4617" t="str">
            <v>PPL Corporation</v>
          </cell>
          <cell r="E4617" t="str">
            <v>Water</v>
          </cell>
          <cell r="G4617">
            <v>1128646</v>
          </cell>
          <cell r="H4617" t="str">
            <v>Merchant Unregulated</v>
          </cell>
        </row>
        <row r="4618">
          <cell r="D4618" t="str">
            <v>Kennebunk Light &amp; Power Dist</v>
          </cell>
          <cell r="E4618" t="str">
            <v>Water</v>
          </cell>
          <cell r="G4618" t="str">
            <v>NA</v>
          </cell>
          <cell r="H4618" t="str">
            <v>Regulated</v>
          </cell>
        </row>
        <row r="4619">
          <cell r="D4619" t="str">
            <v>United States Government</v>
          </cell>
          <cell r="E4619" t="str">
            <v>Water</v>
          </cell>
          <cell r="G4619">
            <v>371798</v>
          </cell>
          <cell r="H4619" t="str">
            <v>Merchant Unregulated</v>
          </cell>
        </row>
        <row r="4620">
          <cell r="D4620" t="str">
            <v>Ketchikan Public Utilities</v>
          </cell>
          <cell r="E4620" t="str">
            <v>Water</v>
          </cell>
          <cell r="G4620" t="str">
            <v>NA</v>
          </cell>
          <cell r="H4620" t="str">
            <v>Regulated</v>
          </cell>
        </row>
        <row r="4621">
          <cell r="D4621" t="str">
            <v>Manitoba Hydro</v>
          </cell>
          <cell r="E4621" t="str">
            <v>Water</v>
          </cell>
          <cell r="G4621" t="str">
            <v>NA</v>
          </cell>
          <cell r="H4621" t="str">
            <v>Foreign</v>
          </cell>
        </row>
        <row r="4622">
          <cell r="D4622" t="str">
            <v>Cargill, Inc.</v>
          </cell>
          <cell r="E4622" t="str">
            <v>Biomass</v>
          </cell>
          <cell r="G4622" t="str">
            <v>NA</v>
          </cell>
          <cell r="H4622" t="str">
            <v>Merchant Unregulated</v>
          </cell>
        </row>
        <row r="4623">
          <cell r="D4623" t="str">
            <v>Avista Corporation</v>
          </cell>
          <cell r="E4623" t="str">
            <v>Biomass</v>
          </cell>
          <cell r="G4623">
            <v>209169</v>
          </cell>
          <cell r="H4623" t="str">
            <v>Regulated</v>
          </cell>
        </row>
        <row r="4624">
          <cell r="D4624" t="str">
            <v>Avista Corporation</v>
          </cell>
          <cell r="E4624" t="str">
            <v>Gas</v>
          </cell>
          <cell r="G4624">
            <v>860</v>
          </cell>
          <cell r="H4624" t="str">
            <v>Regulated</v>
          </cell>
        </row>
        <row r="4625">
          <cell r="D4625" t="str">
            <v>Kettle Foods</v>
          </cell>
          <cell r="E4625" t="str">
            <v>Solar</v>
          </cell>
          <cell r="G4625" t="str">
            <v>NA</v>
          </cell>
          <cell r="H4625" t="str">
            <v>Merchant Unregulated</v>
          </cell>
        </row>
        <row r="4626">
          <cell r="D4626" t="str">
            <v>Xcel Energy Inc.</v>
          </cell>
          <cell r="E4626" t="str">
            <v>Gas</v>
          </cell>
          <cell r="G4626">
            <v>1639</v>
          </cell>
          <cell r="H4626" t="str">
            <v>Regulated</v>
          </cell>
        </row>
        <row r="4627">
          <cell r="D4627" t="str">
            <v>NRG Energy, Inc.</v>
          </cell>
          <cell r="E4627" t="str">
            <v>Coal</v>
          </cell>
          <cell r="G4627" t="str">
            <v>NA</v>
          </cell>
          <cell r="H4627" t="str">
            <v>Merchant Unregulated</v>
          </cell>
        </row>
        <row r="4628">
          <cell r="D4628" t="str">
            <v>Exelon Corporation</v>
          </cell>
          <cell r="E4628" t="str">
            <v>Coal</v>
          </cell>
          <cell r="G4628" t="str">
            <v>NA</v>
          </cell>
          <cell r="H4628" t="str">
            <v>Merchant Unregulated</v>
          </cell>
        </row>
        <row r="4629">
          <cell r="D4629" t="str">
            <v>Duquesne Light Holdings, Inc.</v>
          </cell>
          <cell r="E4629" t="str">
            <v>Coal</v>
          </cell>
          <cell r="G4629" t="str">
            <v>NA</v>
          </cell>
          <cell r="H4629" t="str">
            <v>Merchant Unregulated</v>
          </cell>
        </row>
        <row r="4630">
          <cell r="D4630" t="str">
            <v>PPL Corporation</v>
          </cell>
          <cell r="E4630" t="str">
            <v>Coal</v>
          </cell>
          <cell r="G4630" t="str">
            <v>NA</v>
          </cell>
          <cell r="H4630" t="str">
            <v>Merchant Unregulated</v>
          </cell>
        </row>
        <row r="4631">
          <cell r="D4631" t="str">
            <v>Exelon Corporation</v>
          </cell>
          <cell r="E4631" t="str">
            <v>Coal</v>
          </cell>
          <cell r="G4631" t="str">
            <v>NA</v>
          </cell>
          <cell r="H4631" t="str">
            <v>Merchant Unregulated</v>
          </cell>
        </row>
        <row r="4632">
          <cell r="D4632" t="str">
            <v>NRG Energy, Inc.</v>
          </cell>
          <cell r="E4632" t="str">
            <v>Coal</v>
          </cell>
          <cell r="G4632" t="str">
            <v>NA</v>
          </cell>
          <cell r="H4632" t="str">
            <v>Merchant Unregulated</v>
          </cell>
        </row>
        <row r="4633">
          <cell r="D4633" t="str">
            <v>Public Service Enterprise Group Incorporated</v>
          </cell>
          <cell r="E4633" t="str">
            <v>Coal</v>
          </cell>
          <cell r="G4633" t="str">
            <v>NA</v>
          </cell>
          <cell r="H4633" t="str">
            <v>Merchant Unregulated</v>
          </cell>
        </row>
        <row r="4634">
          <cell r="D4634" t="str">
            <v>NRG Energy, Inc.</v>
          </cell>
          <cell r="E4634" t="str">
            <v>Oil</v>
          </cell>
          <cell r="G4634" t="str">
            <v>NA</v>
          </cell>
          <cell r="H4634" t="str">
            <v>Merchant Unregulated</v>
          </cell>
        </row>
        <row r="4635">
          <cell r="D4635" t="str">
            <v>Exelon Corporation</v>
          </cell>
          <cell r="E4635" t="str">
            <v>Oil</v>
          </cell>
          <cell r="G4635" t="str">
            <v>NA</v>
          </cell>
          <cell r="H4635" t="str">
            <v>Merchant Unregulated</v>
          </cell>
        </row>
        <row r="4636">
          <cell r="D4636" t="str">
            <v>Duquesne Light Holdings, Inc.</v>
          </cell>
          <cell r="E4636" t="str">
            <v>Oil</v>
          </cell>
          <cell r="G4636" t="str">
            <v>NA</v>
          </cell>
          <cell r="H4636" t="str">
            <v>Merchant Unregulated</v>
          </cell>
        </row>
        <row r="4637">
          <cell r="D4637" t="str">
            <v>PPL Corporation</v>
          </cell>
          <cell r="E4637" t="str">
            <v>Oil</v>
          </cell>
          <cell r="G4637" t="str">
            <v>NA</v>
          </cell>
          <cell r="H4637" t="str">
            <v>Merchant Unregulated</v>
          </cell>
        </row>
        <row r="4638">
          <cell r="D4638" t="str">
            <v>Exelon Corporation</v>
          </cell>
          <cell r="E4638" t="str">
            <v>Oil</v>
          </cell>
          <cell r="G4638" t="str">
            <v>NA</v>
          </cell>
          <cell r="H4638" t="str">
            <v>Merchant Unregulated</v>
          </cell>
        </row>
        <row r="4639">
          <cell r="D4639" t="str">
            <v>NRG Energy, Inc.</v>
          </cell>
          <cell r="E4639" t="str">
            <v>Oil</v>
          </cell>
          <cell r="G4639" t="str">
            <v>NA</v>
          </cell>
          <cell r="H4639" t="str">
            <v>Merchant Unregulated</v>
          </cell>
        </row>
        <row r="4640">
          <cell r="D4640" t="str">
            <v>Public Service Enterprise Group Incorporated</v>
          </cell>
          <cell r="E4640" t="str">
            <v>Oil</v>
          </cell>
          <cell r="G4640" t="str">
            <v>NA</v>
          </cell>
          <cell r="H4640" t="str">
            <v>Merchant Unregulated</v>
          </cell>
        </row>
        <row r="4641">
          <cell r="D4641" t="str">
            <v>United States Government</v>
          </cell>
          <cell r="E4641" t="str">
            <v>Water</v>
          </cell>
          <cell r="G4641" t="str">
            <v>NA</v>
          </cell>
          <cell r="H4641" t="str">
            <v>Merchant Unregulated</v>
          </cell>
        </row>
        <row r="4642">
          <cell r="D4642" t="str">
            <v>Keystone Recovery Inc</v>
          </cell>
          <cell r="E4642" t="str">
            <v>Biomass</v>
          </cell>
          <cell r="G4642" t="str">
            <v>NA</v>
          </cell>
          <cell r="H4642" t="str">
            <v>Merchant Unregulated</v>
          </cell>
        </row>
        <row r="4643">
          <cell r="D4643" t="str">
            <v>D. E. Shaw &amp; Co., L.P.</v>
          </cell>
          <cell r="E4643" t="str">
            <v>Solar</v>
          </cell>
          <cell r="G4643" t="str">
            <v>NA</v>
          </cell>
          <cell r="H4643" t="str">
            <v>Merchant Unregulated</v>
          </cell>
        </row>
        <row r="4644">
          <cell r="D4644" t="str">
            <v>Bright Plain Renewable Energy, LLC</v>
          </cell>
          <cell r="E4644" t="str">
            <v>Solar</v>
          </cell>
          <cell r="G4644" t="str">
            <v>NA</v>
          </cell>
          <cell r="H4644" t="str">
            <v>Merchant Unregulated</v>
          </cell>
        </row>
        <row r="4645">
          <cell r="D4645" t="str">
            <v>Tenaska Inc.</v>
          </cell>
          <cell r="E4645" t="str">
            <v>Gas</v>
          </cell>
          <cell r="G4645">
            <v>339</v>
          </cell>
          <cell r="H4645" t="str">
            <v>Merchant Unregulated</v>
          </cell>
        </row>
        <row r="4646">
          <cell r="D4646" t="str">
            <v>Tenaska Energy Holdings, LLC</v>
          </cell>
          <cell r="E4646" t="str">
            <v>Gas</v>
          </cell>
          <cell r="G4646">
            <v>315</v>
          </cell>
          <cell r="H4646" t="str">
            <v>Merchant Unregulated</v>
          </cell>
        </row>
        <row r="4647">
          <cell r="D4647" t="str">
            <v>TC Oklahoma LP,LLC</v>
          </cell>
          <cell r="E4647" t="str">
            <v>Gas</v>
          </cell>
          <cell r="G4647">
            <v>1514468</v>
          </cell>
          <cell r="H4647" t="str">
            <v>Merchant Unregulated</v>
          </cell>
        </row>
        <row r="4648">
          <cell r="D4648" t="str">
            <v>Chubu Electric Power Co. Inc.</v>
          </cell>
          <cell r="E4648" t="str">
            <v>Gas</v>
          </cell>
          <cell r="G4648">
            <v>7430</v>
          </cell>
          <cell r="H4648" t="str">
            <v>Merchant Unregulated</v>
          </cell>
        </row>
        <row r="4649">
          <cell r="D4649" t="str">
            <v>ITOCHU Corporation</v>
          </cell>
          <cell r="E4649" t="str">
            <v>Gas</v>
          </cell>
          <cell r="G4649">
            <v>7868</v>
          </cell>
          <cell r="H4649" t="str">
            <v>Merchant Unregulated</v>
          </cell>
        </row>
        <row r="4650">
          <cell r="D4650" t="str">
            <v>Alaska Village Electric Cooperative, Inc.</v>
          </cell>
          <cell r="E4650" t="str">
            <v>Oil</v>
          </cell>
          <cell r="G4650" t="str">
            <v>NA</v>
          </cell>
          <cell r="H4650" t="str">
            <v>Merchant Unregulated</v>
          </cell>
        </row>
        <row r="4651">
          <cell r="D4651" t="str">
            <v>TransCanada Corporation</v>
          </cell>
          <cell r="E4651" t="str">
            <v>Wind</v>
          </cell>
          <cell r="G4651">
            <v>263419</v>
          </cell>
          <cell r="H4651" t="str">
            <v>Merchant Unregulated</v>
          </cell>
        </row>
        <row r="4652">
          <cell r="D4652" t="str">
            <v>Enpower Corp.</v>
          </cell>
          <cell r="E4652" t="str">
            <v>Biomass</v>
          </cell>
          <cell r="G4652" t="str">
            <v>NA</v>
          </cell>
          <cell r="H4652" t="str">
            <v>Regulated</v>
          </cell>
        </row>
        <row r="4653">
          <cell r="D4653" t="str">
            <v>EIF Management, LLC</v>
          </cell>
          <cell r="E4653" t="str">
            <v>Biomass</v>
          </cell>
          <cell r="G4653" t="str">
            <v>NA</v>
          </cell>
          <cell r="H4653" t="str">
            <v>Regulated</v>
          </cell>
        </row>
        <row r="4654">
          <cell r="D4654" t="str">
            <v>DTE Energy Company</v>
          </cell>
          <cell r="E4654" t="str">
            <v>Biomass</v>
          </cell>
          <cell r="G4654" t="str">
            <v>NA</v>
          </cell>
          <cell r="H4654" t="str">
            <v>Regulated</v>
          </cell>
        </row>
        <row r="4655">
          <cell r="D4655" t="str">
            <v>County of Sacramento</v>
          </cell>
          <cell r="E4655" t="str">
            <v>Biomass</v>
          </cell>
          <cell r="G4655" t="str">
            <v>NA</v>
          </cell>
          <cell r="H4655" t="str">
            <v>Regulated</v>
          </cell>
        </row>
        <row r="4656">
          <cell r="D4656" t="str">
            <v>PG&amp;E Corporation</v>
          </cell>
          <cell r="E4656" t="str">
            <v>Water</v>
          </cell>
          <cell r="G4656">
            <v>14916</v>
          </cell>
          <cell r="H4656" t="str">
            <v>Regulated</v>
          </cell>
        </row>
        <row r="4657">
          <cell r="D4657" t="str">
            <v>Alliant Energy Corporation</v>
          </cell>
          <cell r="E4657" t="str">
            <v>Water</v>
          </cell>
          <cell r="G4657">
            <v>42672</v>
          </cell>
          <cell r="H4657" t="str">
            <v>Regulated</v>
          </cell>
        </row>
        <row r="4658">
          <cell r="D4658" t="str">
            <v>AES Corporation</v>
          </cell>
          <cell r="E4658" t="str">
            <v>Oil</v>
          </cell>
          <cell r="G4658">
            <v>105</v>
          </cell>
          <cell r="H4658" t="str">
            <v>Regulated</v>
          </cell>
        </row>
        <row r="4659">
          <cell r="D4659" t="str">
            <v>Duke Energy Corporation</v>
          </cell>
          <cell r="E4659" t="str">
            <v>Oil</v>
          </cell>
          <cell r="G4659">
            <v>51</v>
          </cell>
          <cell r="H4659" t="str">
            <v>Regulated</v>
          </cell>
        </row>
        <row r="4660">
          <cell r="D4660" t="str">
            <v>AES Corporation</v>
          </cell>
          <cell r="E4660" t="str">
            <v>Coal</v>
          </cell>
          <cell r="G4660">
            <v>2415593</v>
          </cell>
          <cell r="H4660" t="str">
            <v>Regulated</v>
          </cell>
        </row>
        <row r="4661">
          <cell r="D4661" t="str">
            <v>Duke Energy Corporation</v>
          </cell>
          <cell r="E4661" t="str">
            <v>Coal</v>
          </cell>
          <cell r="G4661">
            <v>1189771</v>
          </cell>
          <cell r="H4661" t="str">
            <v>Regulated</v>
          </cell>
        </row>
        <row r="4662">
          <cell r="D4662" t="str">
            <v>SunEdison, Inc.</v>
          </cell>
          <cell r="E4662" t="str">
            <v>Solar</v>
          </cell>
          <cell r="G4662" t="str">
            <v>NA</v>
          </cell>
          <cell r="H4662" t="str">
            <v>Merchant Unregulated</v>
          </cell>
        </row>
        <row r="4663">
          <cell r="D4663" t="str">
            <v>Goldman Sachs Group, Inc.</v>
          </cell>
          <cell r="E4663" t="str">
            <v>Solar</v>
          </cell>
          <cell r="G4663" t="str">
            <v>NA</v>
          </cell>
          <cell r="H4663" t="str">
            <v>Merchant Unregulated</v>
          </cell>
        </row>
        <row r="4664">
          <cell r="D4664" t="str">
            <v>Kimball City of</v>
          </cell>
          <cell r="E4664" t="str">
            <v>Gas</v>
          </cell>
          <cell r="G4664" t="str">
            <v>NA</v>
          </cell>
          <cell r="H4664" t="str">
            <v>Regulated</v>
          </cell>
        </row>
        <row r="4665">
          <cell r="D4665" t="str">
            <v>Municipal Energy Agency of NE</v>
          </cell>
          <cell r="E4665" t="str">
            <v>Wind</v>
          </cell>
          <cell r="G4665" t="str">
            <v>NA</v>
          </cell>
          <cell r="H4665" t="str">
            <v>Regulated</v>
          </cell>
        </row>
        <row r="4666">
          <cell r="D4666" t="str">
            <v>Kimballton City of</v>
          </cell>
          <cell r="E4666" t="str">
            <v>Oil</v>
          </cell>
          <cell r="G4666" t="str">
            <v>NA</v>
          </cell>
          <cell r="H4666" t="str">
            <v>Regulated</v>
          </cell>
        </row>
        <row r="4667">
          <cell r="D4667" t="str">
            <v>AREVA</v>
          </cell>
          <cell r="E4667" t="str">
            <v>Solar</v>
          </cell>
          <cell r="G4667" t="str">
            <v>NA</v>
          </cell>
          <cell r="H4667" t="str">
            <v>Merchant Unregulated</v>
          </cell>
        </row>
        <row r="4668">
          <cell r="D4668" t="str">
            <v>Clean Energy Systems, Inc.</v>
          </cell>
          <cell r="E4668" t="str">
            <v>Gas</v>
          </cell>
          <cell r="G4668" t="str">
            <v>NA</v>
          </cell>
          <cell r="H4668" t="str">
            <v>Merchant Unregulated</v>
          </cell>
        </row>
        <row r="4669">
          <cell r="D4669" t="str">
            <v>Kimberly-Clark Corporation</v>
          </cell>
          <cell r="E4669" t="str">
            <v>Gas</v>
          </cell>
          <cell r="G4669" t="str">
            <v>NA</v>
          </cell>
          <cell r="H4669" t="str">
            <v>Merchant Unregulated</v>
          </cell>
        </row>
        <row r="4670">
          <cell r="D4670" t="str">
            <v>Energy Capital Partners LLC</v>
          </cell>
          <cell r="E4670" t="str">
            <v>Coal</v>
          </cell>
          <cell r="G4670" t="str">
            <v>NA</v>
          </cell>
          <cell r="H4670" t="str">
            <v>Merchant Unregulated</v>
          </cell>
        </row>
        <row r="4671">
          <cell r="D4671" t="str">
            <v>Kindred School District 2</v>
          </cell>
          <cell r="E4671" t="str">
            <v>Oil</v>
          </cell>
          <cell r="G4671" t="str">
            <v>NA</v>
          </cell>
          <cell r="H4671" t="str">
            <v>Merchant Unregulated</v>
          </cell>
        </row>
        <row r="4672">
          <cell r="D4672" t="str">
            <v>Waste Management, Inc.</v>
          </cell>
          <cell r="E4672" t="str">
            <v>Biomass</v>
          </cell>
          <cell r="G4672" t="str">
            <v>NA</v>
          </cell>
          <cell r="H4672" t="str">
            <v>Merchant Unregulated</v>
          </cell>
        </row>
        <row r="4673">
          <cell r="D4673" t="str">
            <v>Calpine Corporation</v>
          </cell>
          <cell r="E4673" t="str">
            <v>Gas</v>
          </cell>
          <cell r="G4673" t="str">
            <v>NA</v>
          </cell>
          <cell r="H4673" t="str">
            <v>Merchant Unregulated</v>
          </cell>
        </row>
        <row r="4674">
          <cell r="D4674" t="str">
            <v>Calpine Corporation</v>
          </cell>
          <cell r="E4674" t="str">
            <v>Gas</v>
          </cell>
          <cell r="G4674" t="str">
            <v>NA</v>
          </cell>
          <cell r="H4674" t="str">
            <v>Merchant Unregulated</v>
          </cell>
        </row>
        <row r="4675">
          <cell r="D4675" t="str">
            <v>Peter Pan Seafoods</v>
          </cell>
          <cell r="E4675" t="str">
            <v>Oil</v>
          </cell>
          <cell r="G4675" t="str">
            <v>NA</v>
          </cell>
          <cell r="H4675" t="str">
            <v>Merchant Unregulated</v>
          </cell>
        </row>
        <row r="4676">
          <cell r="D4676" t="str">
            <v>King Cove City of</v>
          </cell>
          <cell r="E4676" t="str">
            <v>Water</v>
          </cell>
          <cell r="G4676" t="str">
            <v>NA</v>
          </cell>
          <cell r="H4676" t="str">
            <v>Regulated</v>
          </cell>
        </row>
        <row r="4677">
          <cell r="D4677" t="str">
            <v>King Cove City of</v>
          </cell>
          <cell r="E4677" t="str">
            <v>Oil</v>
          </cell>
          <cell r="G4677" t="str">
            <v>NA</v>
          </cell>
          <cell r="H4677" t="str">
            <v>Regulated</v>
          </cell>
        </row>
        <row r="4678">
          <cell r="D4678" t="str">
            <v>Waste Management, Inc.</v>
          </cell>
          <cell r="E4678" t="str">
            <v>Biomass</v>
          </cell>
          <cell r="G4678" t="str">
            <v>NA</v>
          </cell>
          <cell r="H4678" t="str">
            <v>Merchant Unregulated</v>
          </cell>
        </row>
        <row r="4679">
          <cell r="D4679" t="str">
            <v>NextEra Energy, Inc.</v>
          </cell>
          <cell r="E4679" t="str">
            <v>Wind</v>
          </cell>
          <cell r="G4679">
            <v>616884</v>
          </cell>
          <cell r="H4679" t="str">
            <v>Merchant Unregulated</v>
          </cell>
        </row>
        <row r="4680">
          <cell r="D4680" t="str">
            <v>Gaz Métro Limited Partnership</v>
          </cell>
          <cell r="E4680" t="str">
            <v>Wind</v>
          </cell>
          <cell r="G4680">
            <v>13780</v>
          </cell>
          <cell r="H4680" t="str">
            <v>Regulated</v>
          </cell>
        </row>
        <row r="4681">
          <cell r="D4681" t="str">
            <v>Kingfisher City of</v>
          </cell>
          <cell r="E4681" t="str">
            <v>Gas</v>
          </cell>
          <cell r="G4681" t="str">
            <v>NA</v>
          </cell>
          <cell r="H4681" t="str">
            <v>Regulated</v>
          </cell>
        </row>
        <row r="4682">
          <cell r="D4682" t="str">
            <v>Kingman City of</v>
          </cell>
          <cell r="E4682" t="str">
            <v>Gas</v>
          </cell>
          <cell r="G4682" t="str">
            <v>NA</v>
          </cell>
          <cell r="H4682" t="str">
            <v>Regulated</v>
          </cell>
        </row>
        <row r="4683">
          <cell r="D4683" t="str">
            <v>Brookfield Renewable Energy Partners L.P.</v>
          </cell>
          <cell r="E4683" t="str">
            <v>Solar</v>
          </cell>
          <cell r="G4683" t="str">
            <v>NA</v>
          </cell>
          <cell r="H4683" t="str">
            <v>Merchant Unregulated</v>
          </cell>
        </row>
        <row r="4684">
          <cell r="D4684" t="str">
            <v>Brookfield Asset Management Inc.</v>
          </cell>
          <cell r="E4684" t="str">
            <v>Solar</v>
          </cell>
          <cell r="G4684" t="str">
            <v>NA</v>
          </cell>
          <cell r="H4684" t="str">
            <v>Merchant Unregulated</v>
          </cell>
        </row>
        <row r="4685">
          <cell r="D4685" t="str">
            <v>Brookfield Renewable Energy Partners L.P.</v>
          </cell>
          <cell r="E4685" t="str">
            <v>Wind</v>
          </cell>
          <cell r="G4685" t="str">
            <v>NA</v>
          </cell>
          <cell r="H4685" t="str">
            <v>Merchant Unregulated</v>
          </cell>
        </row>
        <row r="4686">
          <cell r="D4686" t="str">
            <v>Brookfield Asset Management Inc.</v>
          </cell>
          <cell r="E4686" t="str">
            <v>Wind</v>
          </cell>
          <cell r="G4686" t="str">
            <v>NA</v>
          </cell>
          <cell r="H4686" t="str">
            <v>Merchant Unregulated</v>
          </cell>
        </row>
        <row r="4687">
          <cell r="D4687" t="str">
            <v>Algonquin Power &amp; Utilities Corp.</v>
          </cell>
          <cell r="E4687" t="str">
            <v>Oil</v>
          </cell>
          <cell r="G4687" t="str">
            <v>NA</v>
          </cell>
          <cell r="H4687" t="str">
            <v>Merchant Unregulated</v>
          </cell>
        </row>
        <row r="4688">
          <cell r="D4688" t="str">
            <v>Emera Incorporated</v>
          </cell>
          <cell r="E4688" t="str">
            <v>Oil</v>
          </cell>
          <cell r="G4688" t="str">
            <v>NA</v>
          </cell>
          <cell r="H4688" t="str">
            <v>Merchant Unregulated</v>
          </cell>
        </row>
        <row r="4689">
          <cell r="D4689" t="str">
            <v>Emera Incorporated</v>
          </cell>
          <cell r="E4689" t="str">
            <v>Water</v>
          </cell>
          <cell r="G4689" t="str">
            <v>NA</v>
          </cell>
          <cell r="H4689" t="str">
            <v>Merchant Unregulated</v>
          </cell>
        </row>
        <row r="4690">
          <cell r="D4690" t="str">
            <v>Algonquin Power &amp; Utilities Corp.</v>
          </cell>
          <cell r="E4690" t="str">
            <v>Water</v>
          </cell>
          <cell r="G4690" t="str">
            <v>NA</v>
          </cell>
          <cell r="H4690" t="str">
            <v>Merchant Unregulated</v>
          </cell>
        </row>
        <row r="4691">
          <cell r="D4691" t="str">
            <v>Strata Solar LLC</v>
          </cell>
          <cell r="E4691" t="str">
            <v>Solar</v>
          </cell>
          <cell r="G4691" t="str">
            <v>NA</v>
          </cell>
          <cell r="H4691" t="str">
            <v>Merchant Unregulated</v>
          </cell>
        </row>
        <row r="4692">
          <cell r="D4692" t="str">
            <v>PG&amp;E Corporation</v>
          </cell>
          <cell r="E4692" t="str">
            <v>Water</v>
          </cell>
          <cell r="G4692">
            <v>100413</v>
          </cell>
          <cell r="H4692" t="str">
            <v>Regulated</v>
          </cell>
        </row>
        <row r="4693">
          <cell r="D4693" t="str">
            <v>Kings River Conservation District</v>
          </cell>
          <cell r="E4693" t="str">
            <v>Gas</v>
          </cell>
          <cell r="G4693" t="str">
            <v>NA</v>
          </cell>
          <cell r="H4693" t="str">
            <v>Regulated</v>
          </cell>
        </row>
        <row r="4694">
          <cell r="D4694" t="str">
            <v>Enel S.p.A.</v>
          </cell>
          <cell r="E4694" t="str">
            <v>Water</v>
          </cell>
          <cell r="G4694" t="str">
            <v>NA</v>
          </cell>
          <cell r="H4694" t="str">
            <v>Merchant Unregulated</v>
          </cell>
        </row>
        <row r="4695">
          <cell r="D4695" t="str">
            <v>General Electric Company</v>
          </cell>
          <cell r="E4695" t="str">
            <v>Gas</v>
          </cell>
          <cell r="G4695" t="str">
            <v>NA</v>
          </cell>
          <cell r="H4695" t="str">
            <v>Merchant Unregulated</v>
          </cell>
        </row>
        <row r="4696">
          <cell r="D4696" t="str">
            <v>Wisconsin Energy Corporation</v>
          </cell>
          <cell r="E4696" t="str">
            <v>Water</v>
          </cell>
          <cell r="G4696">
            <v>19399</v>
          </cell>
          <cell r="H4696" t="str">
            <v>Regulated</v>
          </cell>
        </row>
        <row r="4697">
          <cell r="D4697" t="str">
            <v>Central Nebraska Public Power &amp; Irrigation District</v>
          </cell>
          <cell r="E4697" t="str">
            <v>Water</v>
          </cell>
          <cell r="G4697" t="str">
            <v>NA</v>
          </cell>
          <cell r="H4697" t="str">
            <v>Merchant Unregulated</v>
          </cell>
        </row>
        <row r="4698">
          <cell r="D4698" t="str">
            <v>Domtar Corp.</v>
          </cell>
          <cell r="E4698" t="str">
            <v>Biomass</v>
          </cell>
          <cell r="G4698" t="str">
            <v>NA</v>
          </cell>
          <cell r="H4698" t="str">
            <v>Merchant Unregulated</v>
          </cell>
        </row>
        <row r="4699">
          <cell r="D4699" t="str">
            <v>Tennessee Valley Authority</v>
          </cell>
          <cell r="E4699" t="str">
            <v>Coal</v>
          </cell>
          <cell r="G4699">
            <v>3939364</v>
          </cell>
          <cell r="H4699" t="str">
            <v>Merchant Unregulated</v>
          </cell>
        </row>
        <row r="4700">
          <cell r="D4700" t="str">
            <v>Kingston Wind Independence LLC</v>
          </cell>
          <cell r="E4700" t="str">
            <v>Wind</v>
          </cell>
          <cell r="G4700" t="str">
            <v>NA</v>
          </cell>
          <cell r="H4700" t="str">
            <v>Merchant Unregulated</v>
          </cell>
        </row>
        <row r="4701">
          <cell r="D4701" t="str">
            <v>No Fossil Fuel LLC</v>
          </cell>
          <cell r="E4701" t="str">
            <v>Wind</v>
          </cell>
          <cell r="G4701" t="str">
            <v>NA</v>
          </cell>
          <cell r="H4701" t="str">
            <v>Merchant Unregulated</v>
          </cell>
        </row>
        <row r="4702">
          <cell r="D4702" t="str">
            <v>Ameren Corporation</v>
          </cell>
          <cell r="E4702" t="str">
            <v>Gas</v>
          </cell>
          <cell r="G4702">
            <v>15794</v>
          </cell>
          <cell r="H4702" t="str">
            <v>Regulated</v>
          </cell>
        </row>
        <row r="4703">
          <cell r="D4703" t="str">
            <v>Enel S.p.A.</v>
          </cell>
          <cell r="E4703" t="str">
            <v>Water</v>
          </cell>
          <cell r="G4703" t="str">
            <v>NA</v>
          </cell>
          <cell r="H4703" t="str">
            <v>Merchant Unregulated</v>
          </cell>
        </row>
        <row r="4704">
          <cell r="D4704" t="str">
            <v>Kinsley's Landfill Inc</v>
          </cell>
          <cell r="E4704" t="str">
            <v>Biomass</v>
          </cell>
          <cell r="G4704" t="str">
            <v>NA</v>
          </cell>
          <cell r="H4704" t="str">
            <v>Merchant Unregulated</v>
          </cell>
        </row>
        <row r="4705">
          <cell r="D4705" t="str">
            <v>Ameren Corporation</v>
          </cell>
          <cell r="E4705" t="str">
            <v>Gas</v>
          </cell>
          <cell r="G4705">
            <v>315</v>
          </cell>
          <cell r="H4705" t="str">
            <v>Regulated</v>
          </cell>
        </row>
        <row r="4706">
          <cell r="D4706" t="str">
            <v>Kirkwood Community College</v>
          </cell>
          <cell r="E4706" t="str">
            <v>Wind</v>
          </cell>
          <cell r="G4706" t="str">
            <v>NA</v>
          </cell>
          <cell r="H4706" t="str">
            <v>Merchant Unregulated</v>
          </cell>
        </row>
        <row r="4707">
          <cell r="D4707" t="str">
            <v>Kirkwood Meadows Public Utility District</v>
          </cell>
          <cell r="E4707" t="str">
            <v>Oil</v>
          </cell>
          <cell r="G4707" t="str">
            <v>NA</v>
          </cell>
          <cell r="H4707" t="str">
            <v>Merchant Unregulated</v>
          </cell>
        </row>
        <row r="4708">
          <cell r="D4708" t="str">
            <v>Kit Carson Electric Cooperative Inc.</v>
          </cell>
          <cell r="E4708" t="str">
            <v>Solar</v>
          </cell>
          <cell r="G4708" t="str">
            <v>NA</v>
          </cell>
          <cell r="H4708" t="str">
            <v>Merchant Unregulated</v>
          </cell>
        </row>
        <row r="4709">
          <cell r="D4709" t="str">
            <v>Duke Energy Corporation</v>
          </cell>
          <cell r="E4709" t="str">
            <v>Wind</v>
          </cell>
          <cell r="G4709">
            <v>201211</v>
          </cell>
          <cell r="H4709" t="str">
            <v>Merchant Unregulated</v>
          </cell>
        </row>
        <row r="4710">
          <cell r="D4710" t="str">
            <v>PARPÚBLICA - Participações Públicas (SGPS), S.A.</v>
          </cell>
          <cell r="E4710" t="str">
            <v>Wind</v>
          </cell>
          <cell r="G4710">
            <v>3354</v>
          </cell>
          <cell r="H4710" t="str">
            <v>Merchant Unregulated</v>
          </cell>
        </row>
        <row r="4711">
          <cell r="D4711" t="str">
            <v>HidroCantábrico Energia S.A.</v>
          </cell>
          <cell r="E4711" t="str">
            <v>Wind</v>
          </cell>
          <cell r="G4711">
            <v>554</v>
          </cell>
          <cell r="H4711" t="str">
            <v>Merchant Unregulated</v>
          </cell>
        </row>
        <row r="4712">
          <cell r="D4712" t="str">
            <v>EDP - Energias de Portugal SA</v>
          </cell>
          <cell r="E4712" t="str">
            <v>Wind</v>
          </cell>
          <cell r="G4712">
            <v>67963</v>
          </cell>
          <cell r="H4712" t="str">
            <v>Merchant Unregulated</v>
          </cell>
        </row>
        <row r="4713">
          <cell r="D4713" t="str">
            <v>China Three Gorges Corporation</v>
          </cell>
          <cell r="E4713" t="str">
            <v>Wind</v>
          </cell>
          <cell r="G4713">
            <v>19366</v>
          </cell>
          <cell r="H4713" t="str">
            <v>Merchant Unregulated</v>
          </cell>
        </row>
        <row r="4714">
          <cell r="D4714" t="str">
            <v>EDP Renováveis</v>
          </cell>
          <cell r="E4714" t="str">
            <v>Wind</v>
          </cell>
          <cell r="G4714">
            <v>26489</v>
          </cell>
          <cell r="H4714" t="str">
            <v>Merchant Unregulated</v>
          </cell>
        </row>
        <row r="4715">
          <cell r="D4715" t="str">
            <v>Alaska Village Electric Cooperative, Inc.</v>
          </cell>
          <cell r="E4715" t="str">
            <v>Oil</v>
          </cell>
          <cell r="G4715" t="str">
            <v>NA</v>
          </cell>
          <cell r="H4715" t="str">
            <v>Merchant Unregulated</v>
          </cell>
        </row>
        <row r="4716">
          <cell r="D4716" t="str">
            <v>Iberdrola, S.A.</v>
          </cell>
          <cell r="E4716" t="str">
            <v>Gas</v>
          </cell>
          <cell r="G4716">
            <v>2224837</v>
          </cell>
          <cell r="H4716" t="str">
            <v>Merchant Unregulated</v>
          </cell>
        </row>
        <row r="4717">
          <cell r="D4717" t="str">
            <v>Iberdrola, S.A.</v>
          </cell>
          <cell r="E4717" t="str">
            <v>Gas</v>
          </cell>
          <cell r="G4717" t="str">
            <v>NA</v>
          </cell>
          <cell r="H4717" t="str">
            <v>Merchant Unregulated</v>
          </cell>
        </row>
        <row r="4718">
          <cell r="D4718" t="str">
            <v>Tower Kleber Limited Partnership</v>
          </cell>
          <cell r="E4718" t="str">
            <v>Water</v>
          </cell>
          <cell r="G4718" t="str">
            <v>NA</v>
          </cell>
          <cell r="H4718" t="str">
            <v>Merchant Unregulated</v>
          </cell>
        </row>
        <row r="4719">
          <cell r="D4719" t="str">
            <v>Klein Tools Inc</v>
          </cell>
          <cell r="E4719" t="str">
            <v>Oil</v>
          </cell>
          <cell r="G4719" t="str">
            <v>NA</v>
          </cell>
          <cell r="H4719" t="str">
            <v>Merchant Unregulated</v>
          </cell>
        </row>
        <row r="4720">
          <cell r="D4720" t="str">
            <v>Iberdrola, S.A.</v>
          </cell>
          <cell r="E4720" t="str">
            <v>Wind</v>
          </cell>
          <cell r="G4720" t="str">
            <v>NA</v>
          </cell>
          <cell r="H4720" t="str">
            <v>Merchant Unregulated</v>
          </cell>
        </row>
        <row r="4721">
          <cell r="D4721" t="str">
            <v>Iberdrola, S.A.</v>
          </cell>
          <cell r="E4721" t="str">
            <v>Wind</v>
          </cell>
          <cell r="G4721">
            <v>211984</v>
          </cell>
          <cell r="H4721" t="str">
            <v>Merchant Unregulated</v>
          </cell>
        </row>
        <row r="4722">
          <cell r="D4722" t="str">
            <v>Iberdrola, S.A.</v>
          </cell>
          <cell r="E4722" t="str">
            <v>Wind</v>
          </cell>
          <cell r="G4722">
            <v>763349</v>
          </cell>
          <cell r="H4722" t="str">
            <v>Merchant Unregulated</v>
          </cell>
        </row>
        <row r="4723">
          <cell r="D4723" t="str">
            <v>ALLETE, Inc.</v>
          </cell>
          <cell r="E4723" t="str">
            <v>Water</v>
          </cell>
          <cell r="G4723">
            <v>8348</v>
          </cell>
          <cell r="H4723" t="str">
            <v>Regulated</v>
          </cell>
        </row>
        <row r="4724">
          <cell r="D4724" t="str">
            <v>Knouse Foods Cooperative Inc</v>
          </cell>
          <cell r="E4724" t="str">
            <v>Solar</v>
          </cell>
          <cell r="G4724" t="str">
            <v>NA</v>
          </cell>
          <cell r="H4724" t="str">
            <v>Merchant Unregulated</v>
          </cell>
        </row>
        <row r="4725">
          <cell r="D4725" t="str">
            <v>American Electric Power Company, Inc.</v>
          </cell>
          <cell r="E4725" t="str">
            <v>Gas</v>
          </cell>
          <cell r="G4725">
            <v>608492</v>
          </cell>
          <cell r="H4725" t="str">
            <v>Regulated</v>
          </cell>
        </row>
        <row r="4726">
          <cell r="D4726" t="str">
            <v>Berkshire Hathaway Inc.</v>
          </cell>
          <cell r="E4726" t="str">
            <v>Oil</v>
          </cell>
          <cell r="G4726" t="str">
            <v>NA</v>
          </cell>
          <cell r="H4726" t="str">
            <v>Regulated</v>
          </cell>
        </row>
        <row r="4727">
          <cell r="D4727" t="str">
            <v>MidAmerican Energy Holdings Company</v>
          </cell>
          <cell r="E4727" t="str">
            <v>Oil</v>
          </cell>
          <cell r="G4727" t="str">
            <v>NA</v>
          </cell>
          <cell r="H4727" t="str">
            <v>Regulated</v>
          </cell>
        </row>
        <row r="4728">
          <cell r="D4728" t="str">
            <v>Natural Energy Group</v>
          </cell>
          <cell r="E4728" t="str">
            <v>Solar</v>
          </cell>
          <cell r="G4728" t="str">
            <v>NA</v>
          </cell>
          <cell r="H4728" t="str">
            <v>Merchant Unregulated</v>
          </cell>
        </row>
        <row r="4729">
          <cell r="D4729" t="str">
            <v>Koch Refining Co</v>
          </cell>
          <cell r="E4729" t="str">
            <v>Gas</v>
          </cell>
          <cell r="G4729" t="str">
            <v>NA</v>
          </cell>
          <cell r="H4729" t="str">
            <v>Merchant Unregulated</v>
          </cell>
        </row>
        <row r="4730">
          <cell r="D4730" t="str">
            <v>KODA Energy, LLC</v>
          </cell>
          <cell r="E4730" t="str">
            <v>Biomass</v>
          </cell>
          <cell r="G4730" t="str">
            <v>NA</v>
          </cell>
          <cell r="H4730" t="str">
            <v>Merchant Unregulated</v>
          </cell>
        </row>
        <row r="4731">
          <cell r="D4731" t="str">
            <v>Eastman Kodak Company</v>
          </cell>
          <cell r="E4731" t="str">
            <v>Coal</v>
          </cell>
          <cell r="G4731">
            <v>345738</v>
          </cell>
          <cell r="H4731" t="str">
            <v>Merchant Unregulated</v>
          </cell>
        </row>
        <row r="4732">
          <cell r="D4732" t="str">
            <v>Eastman Kodak Company</v>
          </cell>
          <cell r="E4732" t="str">
            <v>Water</v>
          </cell>
          <cell r="G4732">
            <v>0</v>
          </cell>
          <cell r="H4732" t="str">
            <v>Merchant Unregulated</v>
          </cell>
        </row>
        <row r="4733">
          <cell r="D4733" t="str">
            <v>Kodiak Electric Assn Inc</v>
          </cell>
          <cell r="E4733" t="str">
            <v>Oil</v>
          </cell>
          <cell r="G4733" t="str">
            <v>NA</v>
          </cell>
          <cell r="H4733" t="str">
            <v>Merchant Unregulated</v>
          </cell>
        </row>
        <row r="4734">
          <cell r="D4734" t="str">
            <v>SunEdison, Inc.</v>
          </cell>
          <cell r="E4734" t="str">
            <v>Solar</v>
          </cell>
          <cell r="G4734" t="str">
            <v>NA</v>
          </cell>
          <cell r="H4734" t="str">
            <v>Merchant Unregulated</v>
          </cell>
        </row>
        <row r="4735">
          <cell r="D4735" t="str">
            <v>SunEdison, Inc.</v>
          </cell>
          <cell r="E4735" t="str">
            <v>Solar</v>
          </cell>
          <cell r="G4735" t="str">
            <v>NA</v>
          </cell>
          <cell r="H4735" t="str">
            <v>Merchant Unregulated</v>
          </cell>
        </row>
        <row r="4736">
          <cell r="D4736" t="str">
            <v>SunEdison, Inc.</v>
          </cell>
          <cell r="E4736" t="str">
            <v>Solar</v>
          </cell>
          <cell r="G4736" t="str">
            <v>NA</v>
          </cell>
          <cell r="H4736" t="str">
            <v>Merchant Unregulated</v>
          </cell>
        </row>
        <row r="4737">
          <cell r="D4737" t="str">
            <v>SunEdison, Inc.</v>
          </cell>
          <cell r="E4737" t="str">
            <v>Solar</v>
          </cell>
          <cell r="G4737" t="str">
            <v>NA</v>
          </cell>
          <cell r="H4737" t="str">
            <v>Merchant Unregulated</v>
          </cell>
        </row>
        <row r="4738">
          <cell r="D4738" t="str">
            <v>SunEdison, Inc.</v>
          </cell>
          <cell r="E4738" t="str">
            <v>Solar</v>
          </cell>
          <cell r="G4738" t="str">
            <v>NA</v>
          </cell>
          <cell r="H4738" t="str">
            <v>Merchant Unregulated</v>
          </cell>
        </row>
        <row r="4739">
          <cell r="D4739" t="str">
            <v>Kokhanok Village Council</v>
          </cell>
          <cell r="E4739" t="str">
            <v>Oil</v>
          </cell>
          <cell r="G4739" t="str">
            <v>NA</v>
          </cell>
          <cell r="H4739" t="str">
            <v>Regulated</v>
          </cell>
        </row>
        <row r="4740">
          <cell r="D4740" t="str">
            <v>Mount Baker Corporation</v>
          </cell>
          <cell r="E4740" t="str">
            <v>Water</v>
          </cell>
          <cell r="G4740" t="str">
            <v>NA</v>
          </cell>
          <cell r="H4740" t="str">
            <v>Merchant Unregulated</v>
          </cell>
        </row>
        <row r="4741">
          <cell r="D4741" t="str">
            <v>Atlantic Power Corporation</v>
          </cell>
          <cell r="E4741" t="str">
            <v>Water</v>
          </cell>
          <cell r="G4741" t="str">
            <v>NA</v>
          </cell>
          <cell r="H4741" t="str">
            <v>Merchant Unregulated</v>
          </cell>
        </row>
        <row r="4742">
          <cell r="D4742" t="str">
            <v>Covanta Holding Corporation</v>
          </cell>
          <cell r="E4742" t="str">
            <v>Water</v>
          </cell>
          <cell r="G4742" t="str">
            <v>NA</v>
          </cell>
          <cell r="H4742" t="str">
            <v>Merchant Unregulated</v>
          </cell>
        </row>
        <row r="4743">
          <cell r="D4743" t="str">
            <v>California Green Designs, Inc</v>
          </cell>
          <cell r="E4743" t="str">
            <v>Solar</v>
          </cell>
          <cell r="G4743" t="str">
            <v>NA</v>
          </cell>
          <cell r="H4743" t="str">
            <v>Merchant Unregulated</v>
          </cell>
        </row>
        <row r="4744">
          <cell r="D4744" t="str">
            <v>United States Government</v>
          </cell>
          <cell r="E4744" t="str">
            <v>Water</v>
          </cell>
          <cell r="G4744">
            <v>127464</v>
          </cell>
          <cell r="H4744" t="str">
            <v>Merchant Unregulated</v>
          </cell>
        </row>
        <row r="4745">
          <cell r="D4745" t="str">
            <v>Kotlik City of</v>
          </cell>
          <cell r="E4745" t="str">
            <v>Gas</v>
          </cell>
          <cell r="G4745" t="str">
            <v>NA</v>
          </cell>
          <cell r="H4745" t="str">
            <v>Regulated</v>
          </cell>
        </row>
        <row r="4746">
          <cell r="D4746" t="str">
            <v>Alaska Village Electric Cooperative, Inc.</v>
          </cell>
          <cell r="E4746" t="str">
            <v>Oil</v>
          </cell>
          <cell r="G4746" t="str">
            <v>NA</v>
          </cell>
          <cell r="H4746" t="str">
            <v>Merchant Unregulated</v>
          </cell>
        </row>
        <row r="4747">
          <cell r="D4747" t="str">
            <v>Kotzebue Electric Association, Inc.</v>
          </cell>
          <cell r="E4747" t="str">
            <v>Oil</v>
          </cell>
          <cell r="G4747" t="str">
            <v>NA</v>
          </cell>
          <cell r="H4747" t="str">
            <v>Merchant Unregulated</v>
          </cell>
        </row>
        <row r="4748">
          <cell r="D4748" t="str">
            <v>Kotzebue Electric Association, Inc.</v>
          </cell>
          <cell r="E4748" t="str">
            <v>Wind</v>
          </cell>
          <cell r="G4748" t="str">
            <v>NA</v>
          </cell>
          <cell r="H4748" t="str">
            <v>Merchant Unregulated</v>
          </cell>
        </row>
        <row r="4749">
          <cell r="D4749" t="str">
            <v>Koyle Hydro Inc</v>
          </cell>
          <cell r="E4749" t="str">
            <v>Water</v>
          </cell>
          <cell r="G4749" t="str">
            <v>NA</v>
          </cell>
          <cell r="H4749" t="str">
            <v>Merchant Unregulated</v>
          </cell>
        </row>
        <row r="4750">
          <cell r="D4750" t="str">
            <v>Alaska Village Electric Cooperative, Inc.</v>
          </cell>
          <cell r="E4750" t="str">
            <v>Oil</v>
          </cell>
          <cell r="G4750" t="str">
            <v>NA</v>
          </cell>
          <cell r="H4750" t="str">
            <v>Merchant Unregulated</v>
          </cell>
        </row>
        <row r="4751">
          <cell r="D4751" t="str">
            <v>Southern Company</v>
          </cell>
          <cell r="E4751" t="str">
            <v>Gas</v>
          </cell>
          <cell r="G4751">
            <v>52</v>
          </cell>
          <cell r="H4751" t="str">
            <v>Regulated</v>
          </cell>
        </row>
        <row r="4752">
          <cell r="D4752" t="str">
            <v>Southern Company</v>
          </cell>
          <cell r="E4752" t="str">
            <v>Coal</v>
          </cell>
          <cell r="G4752">
            <v>622833</v>
          </cell>
          <cell r="H4752" t="str">
            <v>Regulated</v>
          </cell>
        </row>
        <row r="4753">
          <cell r="D4753" t="str">
            <v>General Electric Company</v>
          </cell>
          <cell r="E4753" t="str">
            <v>Wind</v>
          </cell>
          <cell r="G4753" t="str">
            <v>NA</v>
          </cell>
          <cell r="H4753" t="str">
            <v>Merchant Unregulated</v>
          </cell>
        </row>
        <row r="4754">
          <cell r="D4754" t="str">
            <v>Exelon Corporation</v>
          </cell>
          <cell r="E4754" t="str">
            <v>Wind</v>
          </cell>
          <cell r="G4754" t="str">
            <v>NA</v>
          </cell>
          <cell r="H4754" t="str">
            <v>Merchant Unregulated</v>
          </cell>
        </row>
        <row r="4755">
          <cell r="D4755" t="str">
            <v>Kimberly Schumacher</v>
          </cell>
          <cell r="E4755" t="str">
            <v>Wind</v>
          </cell>
          <cell r="G4755" t="str">
            <v>NA</v>
          </cell>
          <cell r="H4755" t="str">
            <v>Merchant Unregulated</v>
          </cell>
        </row>
        <row r="4756">
          <cell r="D4756" t="str">
            <v>Kit Carson Electric Cooperative Inc.</v>
          </cell>
          <cell r="E4756" t="str">
            <v>Solar</v>
          </cell>
          <cell r="G4756" t="str">
            <v>NA</v>
          </cell>
          <cell r="H4756" t="str">
            <v>Merchant Unregulated</v>
          </cell>
        </row>
        <row r="4757">
          <cell r="D4757" t="str">
            <v>General Electric Company</v>
          </cell>
          <cell r="E4757" t="str">
            <v>Wind</v>
          </cell>
          <cell r="G4757">
            <v>85602</v>
          </cell>
          <cell r="H4757" t="str">
            <v>Merchant Unregulated</v>
          </cell>
        </row>
        <row r="4758">
          <cell r="D4758" t="str">
            <v>Infigen Energy Limited</v>
          </cell>
          <cell r="E4758" t="str">
            <v>Wind</v>
          </cell>
          <cell r="G4758">
            <v>48680</v>
          </cell>
          <cell r="H4758" t="str">
            <v>Merchant Unregulated</v>
          </cell>
        </row>
        <row r="4759">
          <cell r="D4759" t="str">
            <v>UNS Energy Corporation</v>
          </cell>
          <cell r="E4759" t="str">
            <v>Solar</v>
          </cell>
          <cell r="G4759" t="str">
            <v>NA</v>
          </cell>
          <cell r="H4759" t="str">
            <v>Merchant Unregulated</v>
          </cell>
        </row>
        <row r="4760">
          <cell r="D4760" t="str">
            <v>Williams Companies, Inc.</v>
          </cell>
          <cell r="E4760" t="str">
            <v>Gas</v>
          </cell>
          <cell r="G4760" t="str">
            <v>NA</v>
          </cell>
          <cell r="H4760" t="str">
            <v>Merchant Unregulated</v>
          </cell>
        </row>
        <row r="4761">
          <cell r="D4761" t="str">
            <v>Kwig Power Co</v>
          </cell>
          <cell r="E4761" t="str">
            <v>Oil</v>
          </cell>
          <cell r="G4761" t="str">
            <v>NA</v>
          </cell>
          <cell r="H4761" t="str">
            <v>Regulated</v>
          </cell>
        </row>
        <row r="4762">
          <cell r="D4762" t="str">
            <v>Wolverine Power Marketing Cooperative</v>
          </cell>
          <cell r="E4762" t="str">
            <v>Coal</v>
          </cell>
          <cell r="G4762">
            <v>44543</v>
          </cell>
          <cell r="H4762" t="str">
            <v>Regulated</v>
          </cell>
        </row>
        <row r="4763">
          <cell r="D4763" t="str">
            <v>Presque Isle Electric &amp; Gas Coop</v>
          </cell>
          <cell r="E4763" t="str">
            <v>Coal</v>
          </cell>
          <cell r="G4763">
            <v>44543</v>
          </cell>
          <cell r="H4763" t="str">
            <v>Regulated</v>
          </cell>
        </row>
        <row r="4764">
          <cell r="D4764" t="str">
            <v>Midwest Energy Cooperative</v>
          </cell>
          <cell r="E4764" t="str">
            <v>Coal</v>
          </cell>
          <cell r="G4764">
            <v>44543</v>
          </cell>
          <cell r="H4764" t="str">
            <v>Regulated</v>
          </cell>
        </row>
        <row r="4765">
          <cell r="D4765" t="str">
            <v>HomeWorks Tri-County Electric Cooperative</v>
          </cell>
          <cell r="E4765" t="str">
            <v>Coal</v>
          </cell>
          <cell r="G4765">
            <v>44543</v>
          </cell>
          <cell r="H4765" t="str">
            <v>Regulated</v>
          </cell>
        </row>
        <row r="4766">
          <cell r="D4766" t="str">
            <v>Great Lakes Energy Cooperative</v>
          </cell>
          <cell r="E4766" t="str">
            <v>Coal</v>
          </cell>
          <cell r="G4766">
            <v>44543</v>
          </cell>
          <cell r="H4766" t="str">
            <v>Regulated</v>
          </cell>
        </row>
        <row r="4767">
          <cell r="D4767" t="str">
            <v>Spartan Renewable Energy, Inc.</v>
          </cell>
          <cell r="E4767" t="str">
            <v>Coal</v>
          </cell>
          <cell r="G4767">
            <v>44543</v>
          </cell>
          <cell r="H4767" t="str">
            <v>Regulated</v>
          </cell>
        </row>
        <row r="4768">
          <cell r="D4768" t="str">
            <v>Cherryland Electric Cooperative Inc.</v>
          </cell>
          <cell r="E4768" t="str">
            <v>Coal</v>
          </cell>
          <cell r="G4768">
            <v>44543</v>
          </cell>
          <cell r="H4768" t="str">
            <v>Regulated</v>
          </cell>
        </row>
        <row r="4769">
          <cell r="D4769" t="str">
            <v>American Electric Power Company, Inc.</v>
          </cell>
          <cell r="E4769" t="str">
            <v>Coal</v>
          </cell>
          <cell r="G4769">
            <v>368056</v>
          </cell>
          <cell r="H4769" t="str">
            <v>Regulated</v>
          </cell>
        </row>
        <row r="4770">
          <cell r="D4770" t="str">
            <v>American Electric Power Company, Inc.</v>
          </cell>
          <cell r="E4770" t="str">
            <v>Coal</v>
          </cell>
          <cell r="G4770">
            <v>735643</v>
          </cell>
          <cell r="H4770" t="str">
            <v>Regulated</v>
          </cell>
        </row>
        <row r="4771">
          <cell r="D4771" t="str">
            <v>American Electric Power Company, Inc.</v>
          </cell>
          <cell r="E4771" t="str">
            <v>Coal</v>
          </cell>
          <cell r="G4771">
            <v>934440</v>
          </cell>
          <cell r="H4771" t="str">
            <v>Regulated</v>
          </cell>
        </row>
        <row r="4772">
          <cell r="D4772" t="str">
            <v>FirstEnergy Corp.</v>
          </cell>
          <cell r="E4772" t="str">
            <v>Coal</v>
          </cell>
          <cell r="G4772">
            <v>22975</v>
          </cell>
          <cell r="H4772" t="str">
            <v>Regulated</v>
          </cell>
        </row>
        <row r="4773">
          <cell r="D4773" t="str">
            <v>FirstEnergy Corp.</v>
          </cell>
          <cell r="E4773" t="str">
            <v>Coal</v>
          </cell>
          <cell r="G4773">
            <v>227399</v>
          </cell>
          <cell r="H4773" t="str">
            <v>Regulated</v>
          </cell>
        </row>
        <row r="4774">
          <cell r="D4774" t="str">
            <v>FirstEnergy Corp.</v>
          </cell>
          <cell r="E4774" t="str">
            <v>Coal</v>
          </cell>
          <cell r="G4774">
            <v>141126</v>
          </cell>
          <cell r="H4774" t="str">
            <v>Regulated</v>
          </cell>
        </row>
        <row r="4775">
          <cell r="D4775" t="str">
            <v>PPL Corporation</v>
          </cell>
          <cell r="E4775" t="str">
            <v>Coal</v>
          </cell>
          <cell r="G4775">
            <v>263968</v>
          </cell>
          <cell r="H4775" t="str">
            <v>Regulated</v>
          </cell>
        </row>
        <row r="4776">
          <cell r="D4776" t="str">
            <v>Duke Energy Corporation</v>
          </cell>
          <cell r="E4776" t="str">
            <v>Coal</v>
          </cell>
          <cell r="G4776">
            <v>421973</v>
          </cell>
          <cell r="H4776" t="str">
            <v>Regulated</v>
          </cell>
        </row>
        <row r="4777">
          <cell r="D4777" t="str">
            <v>Vectren Corporation</v>
          </cell>
          <cell r="E4777" t="str">
            <v>Coal</v>
          </cell>
          <cell r="G4777">
            <v>70330</v>
          </cell>
          <cell r="H4777" t="str">
            <v>Regulated</v>
          </cell>
        </row>
        <row r="4778">
          <cell r="D4778" t="str">
            <v>AES Corporation</v>
          </cell>
          <cell r="E4778" t="str">
            <v>Coal</v>
          </cell>
          <cell r="G4778">
            <v>229742</v>
          </cell>
          <cell r="H4778" t="str">
            <v>Regulated</v>
          </cell>
        </row>
        <row r="4779">
          <cell r="D4779" t="str">
            <v>PPL Corporation</v>
          </cell>
          <cell r="E4779" t="str">
            <v>Coal</v>
          </cell>
          <cell r="G4779">
            <v>117217</v>
          </cell>
          <cell r="H4779" t="str">
            <v>Regulated</v>
          </cell>
        </row>
        <row r="4780">
          <cell r="D4780" t="str">
            <v>Buckeye Power, Inc.</v>
          </cell>
          <cell r="E4780" t="str">
            <v>Coal</v>
          </cell>
          <cell r="G4780">
            <v>843948</v>
          </cell>
          <cell r="H4780" t="str">
            <v>Regulated</v>
          </cell>
        </row>
        <row r="4781">
          <cell r="D4781" t="str">
            <v>Salt River Project</v>
          </cell>
          <cell r="E4781" t="str">
            <v>Gas</v>
          </cell>
          <cell r="G4781">
            <v>1143100</v>
          </cell>
          <cell r="H4781" t="str">
            <v>Merchant Unregulated</v>
          </cell>
        </row>
        <row r="4782">
          <cell r="D4782" t="str">
            <v>Salt River Project</v>
          </cell>
          <cell r="E4782" t="str">
            <v>Gas</v>
          </cell>
          <cell r="G4782">
            <v>-268</v>
          </cell>
          <cell r="H4782" t="str">
            <v>Merchant Unregulated</v>
          </cell>
        </row>
        <row r="4783">
          <cell r="D4783" t="str">
            <v>Duke Energy Corporation</v>
          </cell>
          <cell r="E4783" t="str">
            <v>Coal</v>
          </cell>
          <cell r="G4783">
            <v>503553</v>
          </cell>
          <cell r="H4783" t="str">
            <v>Regulated</v>
          </cell>
        </row>
        <row r="4784">
          <cell r="D4784" t="str">
            <v>Duke Energy Corporation</v>
          </cell>
          <cell r="E4784" t="str">
            <v>Oil</v>
          </cell>
          <cell r="G4784">
            <v>-132</v>
          </cell>
          <cell r="H4784" t="str">
            <v>Regulated</v>
          </cell>
        </row>
        <row r="4785">
          <cell r="D4785" t="str">
            <v>EDF Group</v>
          </cell>
          <cell r="E4785" t="str">
            <v>Gas</v>
          </cell>
          <cell r="G4785" t="str">
            <v>NA</v>
          </cell>
          <cell r="H4785" t="str">
            <v>Merchant Unregulated</v>
          </cell>
        </row>
        <row r="4786">
          <cell r="D4786" t="str">
            <v>L-8 Solar Project LLC</v>
          </cell>
          <cell r="E4786" t="str">
            <v>Solar</v>
          </cell>
          <cell r="G4786" t="str">
            <v>NA</v>
          </cell>
          <cell r="H4786" t="str">
            <v>Merchant Unregulated</v>
          </cell>
        </row>
        <row r="4787">
          <cell r="D4787" t="str">
            <v>La Crosse City of</v>
          </cell>
          <cell r="E4787" t="str">
            <v>Oil</v>
          </cell>
          <cell r="G4787" t="str">
            <v>NA</v>
          </cell>
          <cell r="H4787" t="str">
            <v>Regulated</v>
          </cell>
        </row>
        <row r="4788">
          <cell r="D4788" t="str">
            <v>Westar Energy, Inc.</v>
          </cell>
          <cell r="E4788" t="str">
            <v>Coal</v>
          </cell>
          <cell r="G4788">
            <v>4267112</v>
          </cell>
          <cell r="H4788" t="str">
            <v>Regulated</v>
          </cell>
        </row>
        <row r="4789">
          <cell r="D4789" t="str">
            <v>Great Plains Energy Inc.</v>
          </cell>
          <cell r="E4789" t="str">
            <v>Coal</v>
          </cell>
          <cell r="G4789">
            <v>4267112</v>
          </cell>
          <cell r="H4789" t="str">
            <v>Regulated</v>
          </cell>
        </row>
        <row r="4790">
          <cell r="D4790" t="str">
            <v>La Farge Municipal Electric Co</v>
          </cell>
          <cell r="E4790" t="str">
            <v>Oil</v>
          </cell>
          <cell r="G4790" t="str">
            <v>NA</v>
          </cell>
          <cell r="H4790" t="str">
            <v>Regulated</v>
          </cell>
        </row>
        <row r="4791">
          <cell r="D4791" t="str">
            <v>Turlock Irrigation District</v>
          </cell>
          <cell r="E4791" t="str">
            <v>Water</v>
          </cell>
          <cell r="G4791" t="str">
            <v>NA</v>
          </cell>
          <cell r="H4791" t="str">
            <v>Merchant Unregulated</v>
          </cell>
        </row>
        <row r="4792">
          <cell r="D4792" t="str">
            <v>SunEdison, Inc.</v>
          </cell>
          <cell r="E4792" t="str">
            <v>Solar</v>
          </cell>
          <cell r="G4792" t="str">
            <v>NA</v>
          </cell>
          <cell r="H4792" t="str">
            <v>Merchant Unregulated</v>
          </cell>
        </row>
        <row r="4793">
          <cell r="D4793" t="str">
            <v>Corporación Gestamp</v>
          </cell>
          <cell r="E4793" t="str">
            <v>Solar</v>
          </cell>
          <cell r="G4793" t="str">
            <v>NA</v>
          </cell>
          <cell r="H4793" t="str">
            <v>Merchant Unregulated</v>
          </cell>
        </row>
        <row r="4794">
          <cell r="D4794" t="str">
            <v>La Junta City of</v>
          </cell>
          <cell r="E4794" t="str">
            <v>Oil</v>
          </cell>
          <cell r="G4794" t="str">
            <v>NA</v>
          </cell>
          <cell r="H4794" t="str">
            <v>Regulated</v>
          </cell>
        </row>
        <row r="4795">
          <cell r="D4795" t="str">
            <v>SunEdison, Inc.</v>
          </cell>
          <cell r="E4795" t="str">
            <v>Solar</v>
          </cell>
          <cell r="G4795" t="str">
            <v>NA</v>
          </cell>
          <cell r="H4795" t="str">
            <v>Merchant Unregulated</v>
          </cell>
        </row>
        <row r="4796">
          <cell r="D4796" t="str">
            <v>U.S. Foodservice, Inc</v>
          </cell>
          <cell r="E4796" t="str">
            <v>Solar</v>
          </cell>
          <cell r="G4796" t="str">
            <v>NA</v>
          </cell>
          <cell r="H4796" t="str">
            <v>Merchant Unregulated</v>
          </cell>
        </row>
        <row r="4797">
          <cell r="D4797" t="str">
            <v>Castle &amp; Cooke Incorporation</v>
          </cell>
          <cell r="E4797" t="str">
            <v>Solar</v>
          </cell>
          <cell r="G4797" t="str">
            <v>NA</v>
          </cell>
          <cell r="H4797" t="str">
            <v>Merchant Unregulated</v>
          </cell>
        </row>
        <row r="4798">
          <cell r="D4798" t="str">
            <v>Carlyle Group L.P.</v>
          </cell>
          <cell r="E4798" t="str">
            <v>Gas</v>
          </cell>
          <cell r="G4798" t="str">
            <v>NA</v>
          </cell>
          <cell r="H4798" t="str">
            <v>Merchant Unregulated</v>
          </cell>
        </row>
        <row r="4799">
          <cell r="D4799" t="str">
            <v>TCW Group, Inc.</v>
          </cell>
          <cell r="E4799" t="str">
            <v>Gas</v>
          </cell>
          <cell r="G4799" t="str">
            <v>NA</v>
          </cell>
          <cell r="H4799" t="str">
            <v>Merchant Unregulated</v>
          </cell>
        </row>
        <row r="4800">
          <cell r="D4800" t="str">
            <v>Institutional Investors</v>
          </cell>
          <cell r="E4800" t="str">
            <v>Gas</v>
          </cell>
          <cell r="G4800">
            <v>1953434</v>
          </cell>
          <cell r="H4800" t="str">
            <v>Merchant Unregulated</v>
          </cell>
        </row>
        <row r="4801">
          <cell r="D4801" t="str">
            <v>Complete Energy Holdings LLC</v>
          </cell>
          <cell r="E4801" t="str">
            <v>Gas</v>
          </cell>
          <cell r="G4801">
            <v>191513</v>
          </cell>
          <cell r="H4801" t="str">
            <v>Merchant Unregulated</v>
          </cell>
        </row>
        <row r="4802">
          <cell r="D4802" t="str">
            <v>Rockland Capital Energy Investments, LLC</v>
          </cell>
          <cell r="E4802" t="str">
            <v>Gas</v>
          </cell>
          <cell r="G4802">
            <v>640201</v>
          </cell>
          <cell r="H4802" t="str">
            <v>Merchant Unregulated</v>
          </cell>
        </row>
        <row r="4803">
          <cell r="D4803" t="str">
            <v>Morgan Stanley</v>
          </cell>
          <cell r="E4803" t="str">
            <v>Gas</v>
          </cell>
          <cell r="G4803">
            <v>519275</v>
          </cell>
          <cell r="H4803" t="str">
            <v>Merchant Unregulated</v>
          </cell>
        </row>
        <row r="4804">
          <cell r="D4804" t="str">
            <v>La Plata City of</v>
          </cell>
          <cell r="E4804" t="str">
            <v>Oil</v>
          </cell>
          <cell r="G4804" t="str">
            <v>NA</v>
          </cell>
          <cell r="H4804" t="str">
            <v>Regulated</v>
          </cell>
        </row>
        <row r="4805">
          <cell r="D4805" t="str">
            <v>La Porte City City of</v>
          </cell>
          <cell r="E4805" t="str">
            <v>Oil</v>
          </cell>
          <cell r="G4805" t="str">
            <v>NA</v>
          </cell>
          <cell r="H4805" t="str">
            <v>Regulated</v>
          </cell>
        </row>
        <row r="4806">
          <cell r="D4806" t="str">
            <v>Ameren Corporation</v>
          </cell>
          <cell r="E4806" t="str">
            <v>Coal</v>
          </cell>
          <cell r="G4806">
            <v>15350931</v>
          </cell>
          <cell r="H4806" t="str">
            <v>Regulated</v>
          </cell>
        </row>
        <row r="4807">
          <cell r="D4807" t="str">
            <v>Commonwealth Power Company</v>
          </cell>
          <cell r="E4807" t="str">
            <v>Water</v>
          </cell>
          <cell r="G4807" t="str">
            <v>NA</v>
          </cell>
          <cell r="H4807" t="str">
            <v>Merchant Unregulated</v>
          </cell>
        </row>
        <row r="4808">
          <cell r="D4808" t="str">
            <v>Manitoba Hydro</v>
          </cell>
          <cell r="E4808" t="str">
            <v>Oil</v>
          </cell>
          <cell r="G4808" t="str">
            <v>NA</v>
          </cell>
          <cell r="H4808" t="str">
            <v>Foreign</v>
          </cell>
        </row>
        <row r="4809">
          <cell r="D4809" t="str">
            <v>Renewable World Energies, LLC</v>
          </cell>
          <cell r="E4809" t="str">
            <v>Water</v>
          </cell>
          <cell r="G4809" t="str">
            <v>NA</v>
          </cell>
          <cell r="H4809" t="str">
            <v>Merchant Unregulated</v>
          </cell>
        </row>
        <row r="4810">
          <cell r="D4810" t="str">
            <v>Lake Charles Cane-Lacassine Mill, LLC</v>
          </cell>
          <cell r="E4810" t="str">
            <v>Biomass</v>
          </cell>
          <cell r="G4810" t="str">
            <v>NA</v>
          </cell>
          <cell r="H4810" t="str">
            <v>Merchant Unregulated</v>
          </cell>
        </row>
        <row r="4811">
          <cell r="D4811" t="str">
            <v>Enel S.p.A.</v>
          </cell>
          <cell r="E4811" t="str">
            <v>Water</v>
          </cell>
          <cell r="G4811" t="str">
            <v>NA</v>
          </cell>
          <cell r="H4811" t="str">
            <v>Merchant Unregulated</v>
          </cell>
        </row>
        <row r="4812">
          <cell r="D4812" t="str">
            <v>Enel S.p.A.</v>
          </cell>
          <cell r="E4812" t="str">
            <v>Water</v>
          </cell>
          <cell r="G4812" t="str">
            <v>NA</v>
          </cell>
          <cell r="H4812" t="str">
            <v>Merchant Unregulated</v>
          </cell>
        </row>
        <row r="4813">
          <cell r="D4813" t="str">
            <v>Lacomb Hydro Ltd Partnership</v>
          </cell>
          <cell r="E4813" t="str">
            <v>Water</v>
          </cell>
          <cell r="G4813" t="str">
            <v>NA</v>
          </cell>
          <cell r="H4813" t="str">
            <v>Merchant Unregulated</v>
          </cell>
        </row>
        <row r="4814">
          <cell r="D4814" t="str">
            <v>SunEdison, Inc.</v>
          </cell>
          <cell r="E4814" t="str">
            <v>Solar</v>
          </cell>
          <cell r="G4814" t="str">
            <v>NA</v>
          </cell>
          <cell r="H4814" t="str">
            <v>Merchant Unregulated</v>
          </cell>
        </row>
        <row r="4815">
          <cell r="D4815" t="str">
            <v>Xcel Energy Inc.</v>
          </cell>
          <cell r="E4815" t="str">
            <v>Water</v>
          </cell>
          <cell r="G4815">
            <v>8109</v>
          </cell>
          <cell r="H4815" t="str">
            <v>Regulated</v>
          </cell>
        </row>
        <row r="4816">
          <cell r="D4816" t="str">
            <v>Dominion Resources, Inc.</v>
          </cell>
          <cell r="E4816" t="str">
            <v>Gas</v>
          </cell>
          <cell r="G4816">
            <v>584016</v>
          </cell>
          <cell r="H4816" t="str">
            <v>Regulated</v>
          </cell>
        </row>
        <row r="4817">
          <cell r="D4817" t="str">
            <v>Lafarge Corp</v>
          </cell>
          <cell r="E4817" t="str">
            <v>Coal</v>
          </cell>
          <cell r="G4817" t="str">
            <v>NA</v>
          </cell>
          <cell r="H4817" t="str">
            <v>Merchant Unregulated</v>
          </cell>
        </row>
        <row r="4818">
          <cell r="D4818" t="str">
            <v>DTE Energy Company</v>
          </cell>
          <cell r="E4818" t="str">
            <v>Gas</v>
          </cell>
          <cell r="G4818" t="str">
            <v>NA</v>
          </cell>
          <cell r="H4818" t="str">
            <v>Merchant Unregulated</v>
          </cell>
        </row>
        <row r="4819">
          <cell r="D4819" t="str">
            <v>Sustainable Power Group</v>
          </cell>
          <cell r="E4819" t="str">
            <v>Solar</v>
          </cell>
          <cell r="G4819" t="str">
            <v>NA</v>
          </cell>
          <cell r="H4819" t="str">
            <v>Merchant Unregulated</v>
          </cell>
        </row>
        <row r="4820">
          <cell r="D4820" t="str">
            <v>Lagoon Corp</v>
          </cell>
          <cell r="E4820" t="str">
            <v>Gas</v>
          </cell>
          <cell r="G4820" t="str">
            <v>NA</v>
          </cell>
          <cell r="H4820" t="str">
            <v>Merchant Unregulated</v>
          </cell>
        </row>
        <row r="4821">
          <cell r="D4821" t="str">
            <v>Tennessee Valley Authority</v>
          </cell>
          <cell r="E4821" t="str">
            <v>Gas</v>
          </cell>
          <cell r="G4821">
            <v>638496</v>
          </cell>
          <cell r="H4821" t="str">
            <v>Merchant Unregulated</v>
          </cell>
        </row>
        <row r="4822">
          <cell r="D4822" t="str">
            <v>Tennessee Valley Authority</v>
          </cell>
          <cell r="E4822" t="str">
            <v>Gas</v>
          </cell>
          <cell r="G4822">
            <v>3091450</v>
          </cell>
          <cell r="H4822" t="str">
            <v>Merchant Unregulated</v>
          </cell>
        </row>
        <row r="4823">
          <cell r="D4823" t="str">
            <v>Tacoma Public Utilities</v>
          </cell>
          <cell r="E4823" t="str">
            <v>Water</v>
          </cell>
          <cell r="G4823" t="str">
            <v>NA</v>
          </cell>
          <cell r="H4823" t="str">
            <v>Regulated</v>
          </cell>
        </row>
        <row r="4824">
          <cell r="D4824" t="str">
            <v>SunEdison, Inc.</v>
          </cell>
          <cell r="E4824" t="str">
            <v>Solar</v>
          </cell>
          <cell r="G4824" t="str">
            <v>NA</v>
          </cell>
          <cell r="H4824" t="str">
            <v>Merchant Unregulated</v>
          </cell>
        </row>
        <row r="4825">
          <cell r="D4825" t="str">
            <v>Truckee-Carson Irrigation District</v>
          </cell>
          <cell r="E4825" t="str">
            <v>Water</v>
          </cell>
          <cell r="G4825" t="str">
            <v>NA</v>
          </cell>
          <cell r="H4825" t="str">
            <v>Regulated</v>
          </cell>
        </row>
        <row r="4826">
          <cell r="D4826" t="str">
            <v>NorthWestern Corporation</v>
          </cell>
          <cell r="E4826" t="str">
            <v>Oil</v>
          </cell>
          <cell r="G4826">
            <v>251</v>
          </cell>
          <cell r="H4826" t="str">
            <v>Regulated</v>
          </cell>
        </row>
        <row r="4827">
          <cell r="D4827" t="str">
            <v>AES Corporation</v>
          </cell>
          <cell r="E4827" t="str">
            <v>Wind</v>
          </cell>
          <cell r="G4827">
            <v>246339</v>
          </cell>
          <cell r="H4827" t="str">
            <v>Merchant Unregulated</v>
          </cell>
        </row>
        <row r="4828">
          <cell r="D4828" t="str">
            <v>NextEra Energy, Inc.</v>
          </cell>
          <cell r="E4828" t="str">
            <v>Wind</v>
          </cell>
          <cell r="G4828">
            <v>277247</v>
          </cell>
          <cell r="H4828" t="str">
            <v>Merchant Unregulated</v>
          </cell>
        </row>
        <row r="4829">
          <cell r="D4829" t="str">
            <v>Entergy Corporation</v>
          </cell>
          <cell r="E4829" t="str">
            <v>Gas</v>
          </cell>
          <cell r="G4829">
            <v>612971</v>
          </cell>
          <cell r="H4829" t="str">
            <v>Regulated</v>
          </cell>
        </row>
        <row r="4830">
          <cell r="D4830" t="str">
            <v>Lyondell Chemical Company</v>
          </cell>
          <cell r="E4830" t="str">
            <v>Gas</v>
          </cell>
          <cell r="G4830" t="str">
            <v>NA</v>
          </cell>
          <cell r="H4830" t="str">
            <v>Merchant Unregulated</v>
          </cell>
        </row>
        <row r="4831">
          <cell r="D4831" t="str">
            <v>Lyondell Chemical Company</v>
          </cell>
          <cell r="E4831" t="str">
            <v>Gas</v>
          </cell>
          <cell r="G4831" t="str">
            <v>NA</v>
          </cell>
          <cell r="H4831" t="str">
            <v>Merchant Unregulated</v>
          </cell>
        </row>
        <row r="4832">
          <cell r="D4832" t="str">
            <v>Quantum Energy Partners</v>
          </cell>
          <cell r="E4832" t="str">
            <v>Gas</v>
          </cell>
          <cell r="G4832" t="str">
            <v>NA</v>
          </cell>
          <cell r="H4832" t="str">
            <v>Merchant Unregulated</v>
          </cell>
        </row>
        <row r="4833">
          <cell r="D4833" t="str">
            <v>QUG Management</v>
          </cell>
          <cell r="E4833" t="str">
            <v>Gas</v>
          </cell>
          <cell r="G4833" t="str">
            <v>NA</v>
          </cell>
          <cell r="H4833" t="str">
            <v>Merchant Unregulated</v>
          </cell>
        </row>
        <row r="4834">
          <cell r="D4834" t="str">
            <v>Canada Pension Plan Investment Board</v>
          </cell>
          <cell r="E4834" t="str">
            <v>Gas</v>
          </cell>
          <cell r="G4834" t="str">
            <v>NA</v>
          </cell>
          <cell r="H4834" t="str">
            <v>Merchant Unregulated</v>
          </cell>
        </row>
        <row r="4835">
          <cell r="D4835" t="str">
            <v>Covanta Holding Corporation</v>
          </cell>
          <cell r="E4835" t="str">
            <v>Biomass</v>
          </cell>
          <cell r="G4835" t="str">
            <v>NA</v>
          </cell>
          <cell r="H4835" t="str">
            <v>Merchant Unregulated</v>
          </cell>
        </row>
        <row r="4836">
          <cell r="D4836" t="str">
            <v>Allco Renewable Energy Group Limited</v>
          </cell>
          <cell r="E4836" t="str">
            <v>Solar</v>
          </cell>
          <cell r="G4836" t="str">
            <v>NA</v>
          </cell>
          <cell r="H4836" t="str">
            <v>Merchant Unregulated</v>
          </cell>
        </row>
        <row r="4837">
          <cell r="D4837" t="str">
            <v>Ecos Energy LLC</v>
          </cell>
          <cell r="E4837" t="str">
            <v>Solar</v>
          </cell>
          <cell r="G4837" t="str">
            <v>NA</v>
          </cell>
          <cell r="H4837" t="str">
            <v>Merchant Unregulated</v>
          </cell>
        </row>
        <row r="4838">
          <cell r="D4838" t="str">
            <v>Heber Light &amp; Power Company</v>
          </cell>
          <cell r="E4838" t="str">
            <v>Water</v>
          </cell>
          <cell r="G4838" t="str">
            <v>NA</v>
          </cell>
          <cell r="H4838" t="str">
            <v>Regulated</v>
          </cell>
        </row>
        <row r="4839">
          <cell r="D4839" t="str">
            <v>Lake Crystal City of</v>
          </cell>
          <cell r="E4839" t="str">
            <v>Oil</v>
          </cell>
          <cell r="G4839" t="str">
            <v>NA</v>
          </cell>
          <cell r="H4839" t="str">
            <v>Regulated</v>
          </cell>
        </row>
        <row r="4840">
          <cell r="D4840" t="str">
            <v>Alaska Energy &amp; Resources Company</v>
          </cell>
          <cell r="E4840" t="str">
            <v>Water</v>
          </cell>
          <cell r="G4840">
            <v>85882</v>
          </cell>
          <cell r="H4840" t="str">
            <v>Regulated</v>
          </cell>
        </row>
        <row r="4841">
          <cell r="D4841" t="str">
            <v>Municipal Mortgage &amp; Equity, LLC</v>
          </cell>
          <cell r="E4841" t="str">
            <v>Solar</v>
          </cell>
          <cell r="G4841" t="str">
            <v>NA</v>
          </cell>
          <cell r="H4841" t="str">
            <v>Merchant Unregulated</v>
          </cell>
        </row>
        <row r="4842">
          <cell r="D4842" t="str">
            <v>Waste Management, Inc.</v>
          </cell>
          <cell r="E4842" t="str">
            <v>Biomass</v>
          </cell>
          <cell r="G4842" t="str">
            <v>NA</v>
          </cell>
          <cell r="H4842" t="str">
            <v>Merchant Unregulated</v>
          </cell>
        </row>
        <row r="4843">
          <cell r="D4843" t="str">
            <v>San Diego County Water Authority</v>
          </cell>
          <cell r="E4843" t="str">
            <v>Water</v>
          </cell>
          <cell r="G4843">
            <v>20546</v>
          </cell>
          <cell r="H4843" t="str">
            <v>Merchant Unregulated</v>
          </cell>
        </row>
        <row r="4844">
          <cell r="D4844" t="str">
            <v>Texas Energy Future Holdings LP</v>
          </cell>
          <cell r="E4844" t="str">
            <v>Gas</v>
          </cell>
          <cell r="G4844">
            <v>193399</v>
          </cell>
          <cell r="H4844" t="str">
            <v>Merchant Unregulated</v>
          </cell>
        </row>
        <row r="4845">
          <cell r="D4845" t="str">
            <v>Lake Lure Town of</v>
          </cell>
          <cell r="E4845" t="str">
            <v>Water</v>
          </cell>
          <cell r="G4845" t="str">
            <v>NA</v>
          </cell>
          <cell r="H4845" t="str">
            <v>Merchant Unregulated</v>
          </cell>
        </row>
        <row r="4846">
          <cell r="D4846" t="str">
            <v>FirstEnergy Corp.</v>
          </cell>
          <cell r="E4846" t="str">
            <v>Water</v>
          </cell>
          <cell r="G4846" t="str">
            <v>NA</v>
          </cell>
          <cell r="H4846" t="str">
            <v>Merchant Unregulated</v>
          </cell>
        </row>
        <row r="4847">
          <cell r="D4847" t="str">
            <v>Dakota Electric Association</v>
          </cell>
          <cell r="E4847" t="str">
            <v>Oil</v>
          </cell>
          <cell r="G4847" t="str">
            <v>NA</v>
          </cell>
          <cell r="H4847" t="str">
            <v>Merchant Unregulated</v>
          </cell>
        </row>
        <row r="4848">
          <cell r="D4848" t="str">
            <v>Metropolitan Water District of Southern California</v>
          </cell>
          <cell r="E4848" t="str">
            <v>Water</v>
          </cell>
          <cell r="G4848" t="str">
            <v>NA</v>
          </cell>
          <cell r="H4848" t="str">
            <v>Merchant Unregulated</v>
          </cell>
        </row>
        <row r="4849">
          <cell r="D4849" t="str">
            <v>Ukiah City of</v>
          </cell>
          <cell r="E4849" t="str">
            <v>Water</v>
          </cell>
          <cell r="G4849" t="str">
            <v>NA</v>
          </cell>
          <cell r="H4849" t="str">
            <v>Regulated</v>
          </cell>
        </row>
        <row r="4850">
          <cell r="D4850" t="str">
            <v>Lake Mills City of IA</v>
          </cell>
          <cell r="E4850" t="str">
            <v>Oil</v>
          </cell>
          <cell r="G4850" t="str">
            <v>NA</v>
          </cell>
          <cell r="H4850" t="str">
            <v>Regulated</v>
          </cell>
        </row>
        <row r="4851">
          <cell r="D4851" t="str">
            <v>Waste Management, Inc.</v>
          </cell>
          <cell r="E4851" t="str">
            <v>Biomass</v>
          </cell>
          <cell r="G4851" t="str">
            <v>NA</v>
          </cell>
          <cell r="H4851" t="str">
            <v>Merchant Unregulated</v>
          </cell>
        </row>
        <row r="4852">
          <cell r="D4852" t="str">
            <v>Burbank City of</v>
          </cell>
          <cell r="E4852" t="str">
            <v>Gas</v>
          </cell>
          <cell r="G4852" t="str">
            <v>NA</v>
          </cell>
          <cell r="H4852" t="str">
            <v>Regulated</v>
          </cell>
        </row>
        <row r="4853">
          <cell r="D4853" t="str">
            <v>Lake Park City of IA</v>
          </cell>
          <cell r="E4853" t="str">
            <v>Oil</v>
          </cell>
          <cell r="G4853" t="str">
            <v>NA</v>
          </cell>
          <cell r="H4853" t="str">
            <v>Regulated</v>
          </cell>
        </row>
        <row r="4854">
          <cell r="D4854" t="str">
            <v>Otter Tail Corporation</v>
          </cell>
          <cell r="E4854" t="str">
            <v>Oil</v>
          </cell>
          <cell r="G4854">
            <v>280</v>
          </cell>
          <cell r="H4854" t="str">
            <v>Regulated</v>
          </cell>
        </row>
        <row r="4855">
          <cell r="D4855" t="str">
            <v>Great Plains Energy Inc.</v>
          </cell>
          <cell r="E4855" t="str">
            <v>Coal</v>
          </cell>
          <cell r="G4855">
            <v>346466</v>
          </cell>
          <cell r="H4855" t="str">
            <v>Regulated</v>
          </cell>
        </row>
        <row r="4856">
          <cell r="D4856" t="str">
            <v>Energy Capital Partners LLC</v>
          </cell>
          <cell r="E4856" t="str">
            <v>Gas</v>
          </cell>
          <cell r="G4856">
            <v>4536819</v>
          </cell>
          <cell r="H4856" t="str">
            <v>Merchant Unregulated</v>
          </cell>
        </row>
        <row r="4857">
          <cell r="D4857" t="str">
            <v>Great Plains Energy Inc.</v>
          </cell>
          <cell r="E4857" t="str">
            <v>Gas</v>
          </cell>
          <cell r="G4857">
            <v>6609</v>
          </cell>
          <cell r="H4857" t="str">
            <v>Regulated</v>
          </cell>
        </row>
        <row r="4858">
          <cell r="D4858" t="str">
            <v>FirstEnergy Corp.</v>
          </cell>
          <cell r="E4858" t="str">
            <v>Coal</v>
          </cell>
          <cell r="G4858">
            <v>186220</v>
          </cell>
          <cell r="H4858" t="str">
            <v>Merchant Unregulated</v>
          </cell>
        </row>
        <row r="4859">
          <cell r="D4859" t="str">
            <v>FirstEnergy Corp.</v>
          </cell>
          <cell r="E4859" t="str">
            <v>Oil</v>
          </cell>
          <cell r="G4859">
            <v>48</v>
          </cell>
          <cell r="H4859" t="str">
            <v>Merchant Unregulated</v>
          </cell>
        </row>
        <row r="4860">
          <cell r="D4860" t="str">
            <v>Berkshire Hathaway Inc.</v>
          </cell>
          <cell r="E4860" t="str">
            <v>Gas</v>
          </cell>
          <cell r="G4860">
            <v>2596062</v>
          </cell>
          <cell r="H4860" t="str">
            <v>Regulated</v>
          </cell>
        </row>
        <row r="4861">
          <cell r="D4861" t="str">
            <v>MidAmerican Energy Holdings Company</v>
          </cell>
          <cell r="E4861" t="str">
            <v>Gas</v>
          </cell>
          <cell r="G4861">
            <v>294876</v>
          </cell>
          <cell r="H4861" t="str">
            <v>Regulated</v>
          </cell>
        </row>
        <row r="4862">
          <cell r="D4862" t="str">
            <v>CMS Energy Corporation</v>
          </cell>
          <cell r="E4862" t="str">
            <v>Wind</v>
          </cell>
          <cell r="G4862">
            <v>23176</v>
          </cell>
          <cell r="H4862" t="str">
            <v>Regulated</v>
          </cell>
        </row>
        <row r="4863">
          <cell r="D4863" t="str">
            <v>Great River Energy</v>
          </cell>
          <cell r="E4863" t="str">
            <v>Gas</v>
          </cell>
          <cell r="G4863">
            <v>151234</v>
          </cell>
          <cell r="H4863" t="str">
            <v>Merchant Unregulated</v>
          </cell>
        </row>
        <row r="4864">
          <cell r="D4864" t="str">
            <v>Great River Energy</v>
          </cell>
          <cell r="E4864" t="str">
            <v>Oil</v>
          </cell>
          <cell r="G4864">
            <v>0</v>
          </cell>
          <cell r="H4864" t="str">
            <v>Merchant Unregulated</v>
          </cell>
        </row>
        <row r="4865">
          <cell r="D4865" t="str">
            <v>Lakefield City of</v>
          </cell>
          <cell r="E4865" t="str">
            <v>Oil</v>
          </cell>
          <cell r="G4865" t="str">
            <v>NA</v>
          </cell>
          <cell r="H4865" t="str">
            <v>Regulated</v>
          </cell>
        </row>
        <row r="4866">
          <cell r="D4866" t="str">
            <v>EDF Group</v>
          </cell>
          <cell r="E4866" t="str">
            <v>Wind</v>
          </cell>
          <cell r="G4866">
            <v>32300</v>
          </cell>
          <cell r="H4866" t="str">
            <v>Merchant Unregulated</v>
          </cell>
        </row>
        <row r="4867">
          <cell r="D4867" t="str">
            <v>Marubeni Corporation</v>
          </cell>
          <cell r="E4867" t="str">
            <v>Wind</v>
          </cell>
          <cell r="G4867">
            <v>32300</v>
          </cell>
          <cell r="H4867" t="str">
            <v>Merchant Unregulated</v>
          </cell>
        </row>
        <row r="4868">
          <cell r="D4868" t="str">
            <v>Enpower Corp.</v>
          </cell>
          <cell r="E4868" t="str">
            <v>Biomass</v>
          </cell>
          <cell r="G4868" t="str">
            <v>NA</v>
          </cell>
          <cell r="H4868" t="str">
            <v>Merchant Unregulated</v>
          </cell>
        </row>
        <row r="4869">
          <cell r="D4869" t="str">
            <v>EIF Management, LLC</v>
          </cell>
          <cell r="E4869" t="str">
            <v>Biomass</v>
          </cell>
          <cell r="G4869" t="str">
            <v>NA</v>
          </cell>
          <cell r="H4869" t="str">
            <v>Merchant Unregulated</v>
          </cell>
        </row>
        <row r="4870">
          <cell r="D4870" t="str">
            <v>SunEdison, Inc.</v>
          </cell>
          <cell r="E4870" t="str">
            <v>Solar</v>
          </cell>
          <cell r="G4870" t="str">
            <v>NA</v>
          </cell>
          <cell r="H4870" t="str">
            <v>Merchant Unregulated</v>
          </cell>
        </row>
        <row r="4871">
          <cell r="D4871" t="str">
            <v>Hudson Clean Energy Partners LP</v>
          </cell>
          <cell r="E4871" t="str">
            <v>Water</v>
          </cell>
          <cell r="G4871" t="str">
            <v>NA</v>
          </cell>
          <cell r="H4871" t="str">
            <v>Merchant Unregulated</v>
          </cell>
        </row>
        <row r="4872">
          <cell r="D4872" t="str">
            <v>General Electric Company</v>
          </cell>
          <cell r="E4872" t="str">
            <v>Solar</v>
          </cell>
          <cell r="G4872" t="str">
            <v>NA</v>
          </cell>
          <cell r="H4872" t="str">
            <v>Merchant Unregulated</v>
          </cell>
        </row>
        <row r="4873">
          <cell r="D4873" t="str">
            <v>Springfield City of - (IL)</v>
          </cell>
          <cell r="E4873" t="str">
            <v>Oil</v>
          </cell>
          <cell r="G4873" t="str">
            <v>NA</v>
          </cell>
          <cell r="H4873" t="str">
            <v>Regulated</v>
          </cell>
        </row>
        <row r="4874">
          <cell r="D4874" t="str">
            <v>Kruger, Inc.</v>
          </cell>
          <cell r="E4874" t="str">
            <v>Water</v>
          </cell>
          <cell r="G4874" t="str">
            <v>NA</v>
          </cell>
          <cell r="H4874" t="str">
            <v>Merchant Unregulated</v>
          </cell>
        </row>
        <row r="4875">
          <cell r="D4875" t="str">
            <v>Waste Management, Inc.</v>
          </cell>
          <cell r="E4875" t="str">
            <v>Biomass</v>
          </cell>
          <cell r="G4875" t="str">
            <v>NA</v>
          </cell>
          <cell r="H4875" t="str">
            <v>Merchant Unregulated</v>
          </cell>
        </row>
        <row r="4876">
          <cell r="D4876" t="str">
            <v>Industry Funds Management Ltd.</v>
          </cell>
          <cell r="E4876" t="str">
            <v>Gas</v>
          </cell>
          <cell r="G4876">
            <v>477684</v>
          </cell>
          <cell r="H4876" t="str">
            <v>Merchant Unregulated</v>
          </cell>
        </row>
        <row r="4877">
          <cell r="D4877" t="str">
            <v>Osaka Gas Company, Ltd.</v>
          </cell>
          <cell r="E4877" t="str">
            <v>Gas</v>
          </cell>
          <cell r="G4877">
            <v>119422</v>
          </cell>
          <cell r="H4877" t="str">
            <v>Merchant Unregulated</v>
          </cell>
        </row>
        <row r="4878">
          <cell r="D4878" t="str">
            <v>Boulder, City of</v>
          </cell>
          <cell r="E4878" t="str">
            <v>Water</v>
          </cell>
          <cell r="G4878" t="str">
            <v>NA</v>
          </cell>
          <cell r="H4878" t="str">
            <v>Merchant Unregulated</v>
          </cell>
        </row>
        <row r="4879">
          <cell r="D4879" t="str">
            <v>SunEdison, Inc.</v>
          </cell>
          <cell r="E4879" t="str">
            <v>Solar</v>
          </cell>
          <cell r="G4879" t="str">
            <v>NA</v>
          </cell>
          <cell r="H4879" t="str">
            <v>Merchant Unregulated</v>
          </cell>
        </row>
        <row r="4880">
          <cell r="D4880" t="str">
            <v>Lakin City of</v>
          </cell>
          <cell r="E4880" t="str">
            <v>Gas</v>
          </cell>
          <cell r="G4880" t="str">
            <v>NA</v>
          </cell>
          <cell r="H4880" t="str">
            <v>Regulated</v>
          </cell>
        </row>
        <row r="4881">
          <cell r="D4881" t="str">
            <v>CRT Wind LLC</v>
          </cell>
          <cell r="E4881" t="str">
            <v>Wind</v>
          </cell>
          <cell r="G4881" t="str">
            <v>NA</v>
          </cell>
          <cell r="H4881" t="str">
            <v>Merchant Unregulated</v>
          </cell>
        </row>
        <row r="4882">
          <cell r="D4882" t="str">
            <v>Lamar City of CO</v>
          </cell>
          <cell r="E4882" t="str">
            <v>Gas</v>
          </cell>
          <cell r="G4882" t="str">
            <v>NA</v>
          </cell>
          <cell r="H4882" t="str">
            <v>Regulated</v>
          </cell>
        </row>
        <row r="4883">
          <cell r="D4883" t="str">
            <v>Arkansas River Power Authority</v>
          </cell>
          <cell r="E4883" t="str">
            <v>Oil</v>
          </cell>
          <cell r="G4883" t="str">
            <v>NA</v>
          </cell>
          <cell r="H4883" t="str">
            <v>Regulated</v>
          </cell>
        </row>
        <row r="4884">
          <cell r="D4884" t="str">
            <v>Lamar City of CO</v>
          </cell>
          <cell r="E4884" t="str">
            <v>Oil</v>
          </cell>
          <cell r="G4884" t="str">
            <v>NA</v>
          </cell>
          <cell r="H4884" t="str">
            <v>Regulated</v>
          </cell>
        </row>
        <row r="4885">
          <cell r="D4885" t="str">
            <v>NextEra Energy, Inc.</v>
          </cell>
          <cell r="E4885" t="str">
            <v>Gas</v>
          </cell>
          <cell r="G4885">
            <v>4913163</v>
          </cell>
          <cell r="H4885" t="str">
            <v>Merchant Unregulated</v>
          </cell>
        </row>
        <row r="4886">
          <cell r="D4886" t="str">
            <v>Arkansas River Power Authority</v>
          </cell>
          <cell r="E4886" t="str">
            <v>Wind</v>
          </cell>
          <cell r="G4886" t="str">
            <v>NA</v>
          </cell>
          <cell r="H4886" t="str">
            <v>Merchant Unregulated</v>
          </cell>
        </row>
        <row r="4887">
          <cell r="D4887" t="str">
            <v>Arkansas River Power Authority</v>
          </cell>
          <cell r="E4887" t="str">
            <v>Wind</v>
          </cell>
          <cell r="G4887" t="str">
            <v>NA</v>
          </cell>
          <cell r="H4887" t="str">
            <v>Regulated</v>
          </cell>
        </row>
        <row r="4888">
          <cell r="D4888" t="str">
            <v>Lamar City of CO</v>
          </cell>
          <cell r="E4888" t="str">
            <v>Wind</v>
          </cell>
          <cell r="G4888" t="str">
            <v>NA</v>
          </cell>
          <cell r="H4888" t="str">
            <v>Regulated</v>
          </cell>
        </row>
        <row r="4889">
          <cell r="D4889" t="str">
            <v>Calpine Corporation</v>
          </cell>
          <cell r="E4889" t="str">
            <v>Gas</v>
          </cell>
          <cell r="G4889" t="str">
            <v>NA</v>
          </cell>
          <cell r="H4889" t="str">
            <v>Merchant Unregulated</v>
          </cell>
        </row>
        <row r="4890">
          <cell r="D4890" t="str">
            <v>Lamoni City of</v>
          </cell>
          <cell r="E4890" t="str">
            <v>Oil</v>
          </cell>
          <cell r="G4890" t="str">
            <v>NA</v>
          </cell>
          <cell r="H4890" t="str">
            <v>Regulated</v>
          </cell>
        </row>
        <row r="4891">
          <cell r="D4891" t="str">
            <v>Lancaster County Solid Wr Authority</v>
          </cell>
          <cell r="E4891" t="str">
            <v>Biomass</v>
          </cell>
          <cell r="G4891">
            <v>225404</v>
          </cell>
          <cell r="H4891" t="str">
            <v>Merchant Unregulated</v>
          </cell>
        </row>
        <row r="4892">
          <cell r="D4892" t="str">
            <v>Prudential Financial, Inc.</v>
          </cell>
          <cell r="E4892" t="str">
            <v>Gas</v>
          </cell>
          <cell r="G4892" t="str">
            <v>NA</v>
          </cell>
          <cell r="H4892" t="str">
            <v>Merchant Unregulated</v>
          </cell>
        </row>
        <row r="4893">
          <cell r="D4893" t="str">
            <v>Manulife Financial Corporation</v>
          </cell>
          <cell r="E4893" t="str">
            <v>Gas</v>
          </cell>
          <cell r="G4893" t="str">
            <v>NA</v>
          </cell>
          <cell r="H4893" t="str">
            <v>Merchant Unregulated</v>
          </cell>
        </row>
        <row r="4894">
          <cell r="D4894" t="str">
            <v>ITOCHU Corporation</v>
          </cell>
          <cell r="E4894" t="str">
            <v>Gas</v>
          </cell>
          <cell r="G4894" t="str">
            <v>NA</v>
          </cell>
          <cell r="H4894" t="str">
            <v>Merchant Unregulated</v>
          </cell>
        </row>
        <row r="4895">
          <cell r="D4895" t="str">
            <v>University of North Carolina at Chapel Hill</v>
          </cell>
          <cell r="E4895" t="str">
            <v>Biomass</v>
          </cell>
          <cell r="G4895" t="str">
            <v>NA</v>
          </cell>
          <cell r="H4895" t="str">
            <v>Merchant Unregulated</v>
          </cell>
        </row>
        <row r="4896">
          <cell r="D4896" t="str">
            <v>North Carolina Municipal Power Agency Number 1</v>
          </cell>
          <cell r="E4896" t="str">
            <v>Oil</v>
          </cell>
          <cell r="G4896" t="str">
            <v>NA</v>
          </cell>
          <cell r="H4896" t="str">
            <v>Regulated</v>
          </cell>
        </row>
        <row r="4897">
          <cell r="D4897" t="str">
            <v>Exelon Corporation</v>
          </cell>
          <cell r="E4897" t="str">
            <v>Solar</v>
          </cell>
          <cell r="G4897" t="str">
            <v>NA</v>
          </cell>
          <cell r="H4897" t="str">
            <v>Merchant Unregulated</v>
          </cell>
        </row>
        <row r="4898">
          <cell r="D4898" t="str">
            <v>Lanesboro Public Utility Comm</v>
          </cell>
          <cell r="E4898" t="str">
            <v>Oil</v>
          </cell>
          <cell r="G4898" t="str">
            <v>NA</v>
          </cell>
          <cell r="H4898" t="str">
            <v>Regulated</v>
          </cell>
        </row>
        <row r="4899">
          <cell r="D4899" t="str">
            <v>Lanesboro Public Utility Comm</v>
          </cell>
          <cell r="E4899" t="str">
            <v>Water</v>
          </cell>
          <cell r="G4899" t="str">
            <v>NA</v>
          </cell>
          <cell r="H4899" t="str">
            <v>Regulated</v>
          </cell>
        </row>
        <row r="4900">
          <cell r="D4900" t="str">
            <v>Southern Company</v>
          </cell>
          <cell r="E4900" t="str">
            <v>Water</v>
          </cell>
          <cell r="G4900">
            <v>0</v>
          </cell>
          <cell r="H4900" t="str">
            <v>Regulated</v>
          </cell>
        </row>
        <row r="4901">
          <cell r="D4901" t="str">
            <v>Otter Tail Corporation</v>
          </cell>
          <cell r="E4901" t="str">
            <v>Wind</v>
          </cell>
          <cell r="G4901">
            <v>143498</v>
          </cell>
          <cell r="H4901" t="str">
            <v>Regulated</v>
          </cell>
        </row>
        <row r="4902">
          <cell r="D4902" t="str">
            <v>NextEra Energy, Inc.</v>
          </cell>
          <cell r="E4902" t="str">
            <v>Wind</v>
          </cell>
          <cell r="G4902">
            <v>143499</v>
          </cell>
          <cell r="H4902" t="str">
            <v>Merchant Unregulated</v>
          </cell>
        </row>
        <row r="4903">
          <cell r="D4903" t="str">
            <v>NextEra Energy, Inc.</v>
          </cell>
          <cell r="E4903" t="str">
            <v>Wind</v>
          </cell>
          <cell r="G4903">
            <v>143538</v>
          </cell>
          <cell r="H4903" t="str">
            <v>Merchant Unregulated</v>
          </cell>
        </row>
        <row r="4904">
          <cell r="D4904" t="str">
            <v>Black Hills Corporation</v>
          </cell>
          <cell r="E4904" t="str">
            <v>Gas</v>
          </cell>
          <cell r="G4904">
            <v>12853</v>
          </cell>
          <cell r="H4904" t="str">
            <v>Regulated</v>
          </cell>
        </row>
        <row r="4905">
          <cell r="D4905" t="str">
            <v>NRG Energy, Inc.</v>
          </cell>
          <cell r="E4905" t="str">
            <v>Wind</v>
          </cell>
          <cell r="G4905">
            <v>512099</v>
          </cell>
          <cell r="H4905" t="str">
            <v>Merchant Unregulated</v>
          </cell>
        </row>
        <row r="4906">
          <cell r="D4906" t="str">
            <v>IDACORP, Inc.</v>
          </cell>
          <cell r="E4906" t="str">
            <v>Gas</v>
          </cell>
          <cell r="G4906">
            <v>425263</v>
          </cell>
          <cell r="H4906" t="str">
            <v>Regulated</v>
          </cell>
        </row>
        <row r="4907">
          <cell r="D4907" t="str">
            <v>Alliant Energy Corporation</v>
          </cell>
          <cell r="E4907" t="str">
            <v>Coal</v>
          </cell>
          <cell r="G4907">
            <v>1136806</v>
          </cell>
          <cell r="H4907" t="str">
            <v>Regulated</v>
          </cell>
        </row>
        <row r="4908">
          <cell r="D4908" t="str">
            <v>General Motors Corporation</v>
          </cell>
          <cell r="E4908" t="str">
            <v>Gas</v>
          </cell>
          <cell r="G4908" t="str">
            <v>NA</v>
          </cell>
          <cell r="H4908" t="str">
            <v>Merchant Unregulated</v>
          </cell>
        </row>
        <row r="4909">
          <cell r="D4909" t="str">
            <v>Alliant Energy Corporation</v>
          </cell>
          <cell r="E4909" t="str">
            <v>Oil</v>
          </cell>
          <cell r="G4909">
            <v>0</v>
          </cell>
          <cell r="H4909" t="str">
            <v>Regulated</v>
          </cell>
        </row>
        <row r="4910">
          <cell r="D4910" t="str">
            <v>Southern Company</v>
          </cell>
          <cell r="E4910" t="str">
            <v>Coal</v>
          </cell>
          <cell r="G4910">
            <v>835295</v>
          </cell>
          <cell r="H4910" t="str">
            <v>Regulated</v>
          </cell>
        </row>
        <row r="4911">
          <cell r="D4911" t="str">
            <v>Southern Company</v>
          </cell>
          <cell r="E4911" t="str">
            <v>Gas</v>
          </cell>
          <cell r="G4911">
            <v>3813683</v>
          </cell>
          <cell r="H4911" t="str">
            <v>Regulated</v>
          </cell>
        </row>
        <row r="4912">
          <cell r="D4912" t="str">
            <v>Southern Company</v>
          </cell>
          <cell r="E4912" t="str">
            <v>Oil</v>
          </cell>
          <cell r="G4912">
            <v>719</v>
          </cell>
          <cell r="H4912" t="str">
            <v>Regulated</v>
          </cell>
        </row>
        <row r="4913">
          <cell r="D4913" t="str">
            <v>Missouri Basin Municipal Power Agency</v>
          </cell>
          <cell r="E4913" t="str">
            <v>Coal</v>
          </cell>
          <cell r="G4913">
            <v>1811347</v>
          </cell>
          <cell r="H4913" t="str">
            <v>Regulated</v>
          </cell>
        </row>
        <row r="4914">
          <cell r="D4914" t="str">
            <v>Tri-State Generation &amp; Transmission Association, Inc.</v>
          </cell>
          <cell r="E4914" t="str">
            <v>Coal</v>
          </cell>
          <cell r="G4914">
            <v>2661481</v>
          </cell>
          <cell r="H4914" t="str">
            <v>Regulated</v>
          </cell>
        </row>
        <row r="4915">
          <cell r="D4915" t="str">
            <v>Basin Electric Power Cooperative</v>
          </cell>
          <cell r="E4915" t="str">
            <v>Coal</v>
          </cell>
          <cell r="G4915">
            <v>4648793</v>
          </cell>
          <cell r="H4915" t="str">
            <v>Regulated</v>
          </cell>
        </row>
        <row r="4916">
          <cell r="D4916" t="str">
            <v>Heartland Consumers Power Dist</v>
          </cell>
          <cell r="E4916" t="str">
            <v>Coal</v>
          </cell>
          <cell r="G4916">
            <v>329936</v>
          </cell>
          <cell r="H4916" t="str">
            <v>Regulated</v>
          </cell>
        </row>
        <row r="4917">
          <cell r="D4917" t="str">
            <v>Lincoln Electric System</v>
          </cell>
          <cell r="E4917" t="str">
            <v>Coal</v>
          </cell>
          <cell r="G4917">
            <v>1403326</v>
          </cell>
          <cell r="H4917" t="str">
            <v>Regulated</v>
          </cell>
        </row>
        <row r="4918">
          <cell r="D4918" t="str">
            <v>Wyoming Municipal Power Agency</v>
          </cell>
          <cell r="E4918" t="str">
            <v>Coal</v>
          </cell>
          <cell r="G4918">
            <v>142971</v>
          </cell>
          <cell r="H4918" t="str">
            <v>Regulated</v>
          </cell>
        </row>
        <row r="4919">
          <cell r="D4919" t="str">
            <v>Riverstone Holdings LLC</v>
          </cell>
          <cell r="E4919" t="str">
            <v>Gas</v>
          </cell>
          <cell r="G4919">
            <v>196083</v>
          </cell>
          <cell r="H4919" t="str">
            <v>Merchant Unregulated</v>
          </cell>
        </row>
        <row r="4920">
          <cell r="D4920" t="str">
            <v>Edison International</v>
          </cell>
          <cell r="E4920" t="str">
            <v>Wind</v>
          </cell>
          <cell r="G4920">
            <v>354796</v>
          </cell>
          <cell r="H4920" t="str">
            <v>Merchant Unregulated</v>
          </cell>
        </row>
        <row r="4921">
          <cell r="D4921" t="str">
            <v>Mitsubishi Corporation</v>
          </cell>
          <cell r="E4921" t="str">
            <v>Gas</v>
          </cell>
          <cell r="G4921" t="str">
            <v>NA</v>
          </cell>
          <cell r="H4921" t="str">
            <v>Merchant Unregulated</v>
          </cell>
        </row>
        <row r="4922">
          <cell r="D4922" t="str">
            <v>Larned City of</v>
          </cell>
          <cell r="E4922" t="str">
            <v>Oil</v>
          </cell>
          <cell r="G4922" t="str">
            <v>NA</v>
          </cell>
          <cell r="H4922" t="str">
            <v>Regulated</v>
          </cell>
        </row>
        <row r="4923">
          <cell r="D4923" t="str">
            <v>Lakeland City of</v>
          </cell>
          <cell r="E4923" t="str">
            <v>Gas</v>
          </cell>
          <cell r="G4923" t="str">
            <v>NA</v>
          </cell>
          <cell r="H4923" t="str">
            <v>Regulated</v>
          </cell>
        </row>
        <row r="4924">
          <cell r="D4924" t="str">
            <v>Lakeland City of</v>
          </cell>
          <cell r="E4924" t="str">
            <v>Gas</v>
          </cell>
          <cell r="G4924" t="str">
            <v>NA</v>
          </cell>
          <cell r="H4924" t="str">
            <v>Regulated</v>
          </cell>
        </row>
        <row r="4925">
          <cell r="D4925" t="str">
            <v>Edison International</v>
          </cell>
          <cell r="E4925" t="str">
            <v>Wind</v>
          </cell>
          <cell r="G4925" t="str">
            <v>NA</v>
          </cell>
          <cell r="H4925" t="str">
            <v>Merchant Unregulated</v>
          </cell>
        </row>
        <row r="4926">
          <cell r="D4926" t="str">
            <v>Private Investor - Dale Larson</v>
          </cell>
          <cell r="E4926" t="str">
            <v>Wind</v>
          </cell>
          <cell r="G4926" t="str">
            <v>NA</v>
          </cell>
          <cell r="H4926" t="str">
            <v>Merchant Unregulated</v>
          </cell>
        </row>
        <row r="4927">
          <cell r="D4927" t="str">
            <v>Las Animas City of</v>
          </cell>
          <cell r="E4927" t="str">
            <v>Oil</v>
          </cell>
          <cell r="G4927" t="str">
            <v>NA</v>
          </cell>
          <cell r="H4927" t="str">
            <v>Regulated</v>
          </cell>
        </row>
        <row r="4928">
          <cell r="D4928" t="str">
            <v>SunEdison, Inc.</v>
          </cell>
          <cell r="E4928" t="str">
            <v>Solar</v>
          </cell>
          <cell r="G4928" t="str">
            <v>NA</v>
          </cell>
          <cell r="H4928" t="str">
            <v>Merchant Unregulated</v>
          </cell>
        </row>
        <row r="4929">
          <cell r="D4929" t="str">
            <v>Southwest Generation</v>
          </cell>
          <cell r="E4929" t="str">
            <v>Gas</v>
          </cell>
          <cell r="G4929" t="str">
            <v>NA</v>
          </cell>
          <cell r="H4929" t="str">
            <v>Merchant Unregulated</v>
          </cell>
        </row>
        <row r="4930">
          <cell r="D4930" t="str">
            <v>Southwest Generation</v>
          </cell>
          <cell r="E4930" t="str">
            <v>Gas</v>
          </cell>
          <cell r="G4930">
            <v>441677</v>
          </cell>
          <cell r="H4930" t="str">
            <v>Merchant Unregulated</v>
          </cell>
        </row>
        <row r="4931">
          <cell r="D4931" t="str">
            <v>PNM Resources, Inc.</v>
          </cell>
          <cell r="E4931" t="str">
            <v>Solar</v>
          </cell>
          <cell r="G4931">
            <v>10940</v>
          </cell>
          <cell r="H4931" t="str">
            <v>Regulated</v>
          </cell>
        </row>
        <row r="4932">
          <cell r="D4932" t="str">
            <v>Exelon Corporation</v>
          </cell>
          <cell r="E4932" t="str">
            <v>Nuclear</v>
          </cell>
          <cell r="G4932">
            <v>19594999</v>
          </cell>
          <cell r="H4932" t="str">
            <v>Merchant Unregulated</v>
          </cell>
        </row>
        <row r="4933">
          <cell r="D4933" t="str">
            <v>ALLETE, Inc.</v>
          </cell>
          <cell r="E4933" t="str">
            <v>Coal</v>
          </cell>
          <cell r="G4933">
            <v>368364</v>
          </cell>
          <cell r="H4933" t="str">
            <v>Regulated</v>
          </cell>
        </row>
        <row r="4934">
          <cell r="D4934" t="str">
            <v>Berkshire Hathaway Inc.</v>
          </cell>
          <cell r="E4934" t="str">
            <v>Water</v>
          </cell>
          <cell r="G4934">
            <v>3442</v>
          </cell>
          <cell r="H4934" t="str">
            <v>Regulated</v>
          </cell>
        </row>
        <row r="4935">
          <cell r="D4935" t="str">
            <v>MidAmerican Energy Holdings Company</v>
          </cell>
          <cell r="E4935" t="str">
            <v>Water</v>
          </cell>
          <cell r="G4935">
            <v>391</v>
          </cell>
          <cell r="H4935" t="str">
            <v>Regulated</v>
          </cell>
        </row>
        <row r="4936">
          <cell r="D4936" t="str">
            <v>Lateral 10 Ventures</v>
          </cell>
          <cell r="E4936" t="str">
            <v>Water</v>
          </cell>
          <cell r="G4936" t="str">
            <v>NA</v>
          </cell>
          <cell r="H4936" t="str">
            <v>Merchant Unregulated</v>
          </cell>
        </row>
        <row r="4937">
          <cell r="D4937" t="str">
            <v>NextEra Energy, Inc.</v>
          </cell>
          <cell r="E4937" t="str">
            <v>Gas</v>
          </cell>
          <cell r="G4937">
            <v>4369148</v>
          </cell>
          <cell r="H4937" t="str">
            <v>Regulated</v>
          </cell>
        </row>
        <row r="4938">
          <cell r="D4938" t="str">
            <v>NextEra Energy, Inc.</v>
          </cell>
          <cell r="E4938" t="str">
            <v>Gas</v>
          </cell>
          <cell r="G4938">
            <v>37677</v>
          </cell>
          <cell r="H4938" t="str">
            <v>Regulated</v>
          </cell>
        </row>
        <row r="4939">
          <cell r="D4939" t="str">
            <v>Lauhoff Grain Co</v>
          </cell>
          <cell r="E4939" t="str">
            <v>Coal</v>
          </cell>
          <cell r="G4939" t="str">
            <v>NA</v>
          </cell>
          <cell r="H4939" t="str">
            <v>Merchant Unregulated</v>
          </cell>
        </row>
        <row r="4940">
          <cell r="D4940" t="str">
            <v>United States Government</v>
          </cell>
          <cell r="E4940" t="str">
            <v>Water</v>
          </cell>
          <cell r="G4940" t="str">
            <v>NA</v>
          </cell>
          <cell r="H4940" t="str">
            <v>Merchant Unregulated</v>
          </cell>
        </row>
        <row r="4941">
          <cell r="D4941" t="str">
            <v>Duke Energy Corporation</v>
          </cell>
          <cell r="E4941" t="str">
            <v>Wind</v>
          </cell>
          <cell r="G4941">
            <v>48262</v>
          </cell>
          <cell r="H4941" t="str">
            <v>Merchant Unregulated</v>
          </cell>
        </row>
        <row r="4942">
          <cell r="D4942" t="str">
            <v>AES Corporation</v>
          </cell>
          <cell r="E4942" t="str">
            <v>Wind</v>
          </cell>
          <cell r="G4942">
            <v>196473</v>
          </cell>
          <cell r="H4942" t="str">
            <v>Merchant Unregulated</v>
          </cell>
        </row>
        <row r="4943">
          <cell r="D4943" t="str">
            <v>East Kentucky Power Cooperative Inc.</v>
          </cell>
          <cell r="E4943" t="str">
            <v>Biomass</v>
          </cell>
          <cell r="G4943" t="str">
            <v>NA</v>
          </cell>
          <cell r="H4943" t="str">
            <v>Merchant Unregulated</v>
          </cell>
        </row>
        <row r="4944">
          <cell r="D4944" t="str">
            <v>Berkshire Hathaway Inc.</v>
          </cell>
          <cell r="E4944" t="str">
            <v>Wind</v>
          </cell>
          <cell r="G4944">
            <v>353074</v>
          </cell>
          <cell r="H4944" t="str">
            <v>Regulated</v>
          </cell>
        </row>
        <row r="4945">
          <cell r="D4945" t="str">
            <v>MidAmerican Energy Holdings Company</v>
          </cell>
          <cell r="E4945" t="str">
            <v>Wind</v>
          </cell>
          <cell r="G4945">
            <v>40105</v>
          </cell>
          <cell r="H4945" t="str">
            <v>Regulated</v>
          </cell>
        </row>
        <row r="4946">
          <cell r="D4946" t="str">
            <v>Laurel City of</v>
          </cell>
          <cell r="E4946" t="str">
            <v>Gas</v>
          </cell>
          <cell r="G4946" t="str">
            <v>NA</v>
          </cell>
          <cell r="H4946" t="str">
            <v>Regulated</v>
          </cell>
        </row>
        <row r="4947">
          <cell r="D4947" t="str">
            <v>Laurens City of IA</v>
          </cell>
          <cell r="E4947" t="str">
            <v>Oil</v>
          </cell>
          <cell r="G4947" t="str">
            <v>NA</v>
          </cell>
          <cell r="H4947" t="str">
            <v>Regulated</v>
          </cell>
        </row>
        <row r="4948">
          <cell r="D4948" t="str">
            <v>Manitoba Hydro</v>
          </cell>
          <cell r="E4948" t="str">
            <v>Water</v>
          </cell>
          <cell r="G4948" t="str">
            <v>NA</v>
          </cell>
          <cell r="H4948" t="str">
            <v>Foreign</v>
          </cell>
        </row>
        <row r="4949">
          <cell r="D4949" t="str">
            <v>Manitoba Hydro</v>
          </cell>
          <cell r="E4949" t="str">
            <v>Water</v>
          </cell>
          <cell r="G4949" t="str">
            <v>NA</v>
          </cell>
          <cell r="H4949" t="str">
            <v>Foreign</v>
          </cell>
        </row>
        <row r="4950">
          <cell r="D4950" t="str">
            <v>Canadian Solar Inc.</v>
          </cell>
          <cell r="E4950" t="str">
            <v>Solar</v>
          </cell>
          <cell r="G4950" t="str">
            <v>NA</v>
          </cell>
          <cell r="H4950" t="str">
            <v>Merchant Unregulated</v>
          </cell>
        </row>
        <row r="4951">
          <cell r="D4951" t="str">
            <v>Albert R Lavallee Inc</v>
          </cell>
          <cell r="E4951" t="str">
            <v>Oil</v>
          </cell>
          <cell r="G4951" t="str">
            <v>NA</v>
          </cell>
          <cell r="H4951" t="str">
            <v>Merchant Unregulated</v>
          </cell>
        </row>
        <row r="4952">
          <cell r="D4952" t="str">
            <v>Oklahoma Municipal Power Authority</v>
          </cell>
          <cell r="E4952" t="str">
            <v>Oil</v>
          </cell>
          <cell r="G4952" t="str">
            <v>NA</v>
          </cell>
          <cell r="H4952" t="str">
            <v>Merchant Unregulated</v>
          </cell>
        </row>
        <row r="4953">
          <cell r="D4953" t="str">
            <v>Westar Energy, Inc.</v>
          </cell>
          <cell r="E4953" t="str">
            <v>Coal</v>
          </cell>
          <cell r="G4953">
            <v>3028294</v>
          </cell>
          <cell r="H4953" t="str">
            <v>Regulated</v>
          </cell>
        </row>
        <row r="4954">
          <cell r="D4954" t="str">
            <v>Wabash Valley Power Association, Inc.</v>
          </cell>
          <cell r="E4954" t="str">
            <v>Gas</v>
          </cell>
          <cell r="G4954">
            <v>22622</v>
          </cell>
          <cell r="H4954" t="str">
            <v>Merchant Unregulated</v>
          </cell>
        </row>
        <row r="4955">
          <cell r="D4955" t="str">
            <v>Hoosier Energy Rural Electric Co-op Inc.</v>
          </cell>
          <cell r="E4955" t="str">
            <v>Gas</v>
          </cell>
          <cell r="G4955">
            <v>45250</v>
          </cell>
          <cell r="H4955" t="str">
            <v>Merchant Unregulated</v>
          </cell>
        </row>
        <row r="4956">
          <cell r="D4956" t="str">
            <v>Enel S.p.A.</v>
          </cell>
          <cell r="E4956" t="str">
            <v>Water</v>
          </cell>
          <cell r="G4956" t="str">
            <v>NA</v>
          </cell>
          <cell r="H4956" t="str">
            <v>Merchant Unregulated</v>
          </cell>
        </row>
        <row r="4957">
          <cell r="D4957" t="str">
            <v>American Electric Power Company, Inc.</v>
          </cell>
          <cell r="E4957" t="str">
            <v>Gas</v>
          </cell>
          <cell r="G4957">
            <v>6637009</v>
          </cell>
          <cell r="H4957" t="str">
            <v>Merchant Unregulated</v>
          </cell>
        </row>
        <row r="4958">
          <cell r="D4958" t="str">
            <v>LAX Airport</v>
          </cell>
          <cell r="E4958" t="str">
            <v>Gas</v>
          </cell>
          <cell r="G4958" t="str">
            <v>NA</v>
          </cell>
          <cell r="H4958" t="str">
            <v>Merchant Unregulated</v>
          </cell>
        </row>
        <row r="4959">
          <cell r="D4959" t="str">
            <v>Southern Company</v>
          </cell>
          <cell r="E4959" t="str">
            <v>Water</v>
          </cell>
          <cell r="G4959">
            <v>349824</v>
          </cell>
          <cell r="H4959" t="str">
            <v>Regulated</v>
          </cell>
        </row>
        <row r="4960">
          <cell r="D4960" t="str">
            <v>Hill Air Force Base</v>
          </cell>
          <cell r="E4960" t="str">
            <v>Solar</v>
          </cell>
          <cell r="G4960" t="str">
            <v>NA</v>
          </cell>
          <cell r="H4960" t="str">
            <v>Merchant Unregulated</v>
          </cell>
        </row>
        <row r="4961">
          <cell r="D4961" t="str">
            <v>Eugene City of</v>
          </cell>
          <cell r="E4961" t="str">
            <v>Water</v>
          </cell>
          <cell r="G4961" t="str">
            <v>NA</v>
          </cell>
          <cell r="H4961" t="str">
            <v>Regulated</v>
          </cell>
        </row>
        <row r="4962">
          <cell r="D4962" t="str">
            <v>Koch Industries, Inc.</v>
          </cell>
          <cell r="E4962" t="str">
            <v>Gas</v>
          </cell>
          <cell r="G4962">
            <v>438233</v>
          </cell>
          <cell r="H4962" t="str">
            <v>Merchant Unregulated</v>
          </cell>
        </row>
        <row r="4963">
          <cell r="D4963" t="str">
            <v>Iberdrola, S.A.</v>
          </cell>
          <cell r="E4963" t="str">
            <v>Wind</v>
          </cell>
          <cell r="G4963">
            <v>317104</v>
          </cell>
          <cell r="H4963" t="str">
            <v>Merchant Unregulated</v>
          </cell>
        </row>
        <row r="4964">
          <cell r="D4964" t="str">
            <v>Berkshire Hathaway Inc.</v>
          </cell>
          <cell r="E4964" t="str">
            <v>Wind</v>
          </cell>
          <cell r="G4964">
            <v>171435</v>
          </cell>
          <cell r="H4964" t="str">
            <v>Regulated</v>
          </cell>
        </row>
        <row r="4965">
          <cell r="D4965" t="str">
            <v>MidAmerican Energy Holdings Company</v>
          </cell>
          <cell r="E4965" t="str">
            <v>Wind</v>
          </cell>
          <cell r="G4965">
            <v>19472</v>
          </cell>
          <cell r="H4965" t="str">
            <v>Regulated</v>
          </cell>
        </row>
        <row r="4966">
          <cell r="D4966" t="str">
            <v>Lebanon City of OH</v>
          </cell>
          <cell r="E4966" t="str">
            <v>Oil</v>
          </cell>
          <cell r="G4966" t="str">
            <v>NA</v>
          </cell>
          <cell r="H4966" t="str">
            <v>Regulated</v>
          </cell>
        </row>
        <row r="4967">
          <cell r="D4967" t="str">
            <v>Lebanon City of OH</v>
          </cell>
          <cell r="E4967" t="str">
            <v>Oil</v>
          </cell>
          <cell r="G4967" t="str">
            <v>NA</v>
          </cell>
          <cell r="H4967" t="str">
            <v>Regulated</v>
          </cell>
        </row>
        <row r="4968">
          <cell r="D4968" t="str">
            <v>Connecticut Municipal Electric Energy Cooperative</v>
          </cell>
          <cell r="E4968" t="str">
            <v>Oil</v>
          </cell>
          <cell r="G4968" t="str">
            <v>NA</v>
          </cell>
          <cell r="H4968" t="str">
            <v>Regulated</v>
          </cell>
        </row>
        <row r="4969">
          <cell r="D4969" t="str">
            <v>Consolidated Edison, Inc.</v>
          </cell>
          <cell r="E4969" t="str">
            <v>Solar</v>
          </cell>
          <cell r="G4969" t="str">
            <v>NA</v>
          </cell>
          <cell r="H4969" t="str">
            <v>Merchant Unregulated</v>
          </cell>
        </row>
        <row r="4970">
          <cell r="D4970" t="str">
            <v>Wyeth-Averst Lederle</v>
          </cell>
          <cell r="E4970" t="str">
            <v>Gas</v>
          </cell>
          <cell r="G4970" t="str">
            <v>NA</v>
          </cell>
          <cell r="H4970" t="str">
            <v>Merchant Unregulated</v>
          </cell>
        </row>
        <row r="4971">
          <cell r="D4971" t="str">
            <v>Duke Energy Corporation</v>
          </cell>
          <cell r="E4971" t="str">
            <v>Gas</v>
          </cell>
          <cell r="G4971">
            <v>112110</v>
          </cell>
          <cell r="H4971" t="str">
            <v>Regulated</v>
          </cell>
        </row>
        <row r="4972">
          <cell r="D4972" t="str">
            <v>South Carolina Public Service Authority</v>
          </cell>
          <cell r="E4972" t="str">
            <v>Biomass</v>
          </cell>
          <cell r="G4972" t="str">
            <v>NA</v>
          </cell>
          <cell r="H4972" t="str">
            <v>Regulated</v>
          </cell>
        </row>
        <row r="4973">
          <cell r="D4973" t="str">
            <v>Lee County Board of Commissioners</v>
          </cell>
          <cell r="E4973" t="str">
            <v>Biomass</v>
          </cell>
          <cell r="G4973" t="str">
            <v>NA</v>
          </cell>
          <cell r="H4973" t="str">
            <v>Merchant Unregulated</v>
          </cell>
        </row>
        <row r="4974">
          <cell r="D4974" t="str">
            <v>Fort Smith City of</v>
          </cell>
          <cell r="E4974" t="str">
            <v>Water</v>
          </cell>
          <cell r="G4974" t="str">
            <v>NA</v>
          </cell>
          <cell r="H4974" t="str">
            <v>Merchant Unregulated</v>
          </cell>
        </row>
        <row r="4975">
          <cell r="D4975" t="str">
            <v>American Electric Power Company, Inc.</v>
          </cell>
          <cell r="E4975" t="str">
            <v>Water</v>
          </cell>
          <cell r="G4975">
            <v>42015</v>
          </cell>
          <cell r="H4975" t="str">
            <v>Regulated</v>
          </cell>
        </row>
        <row r="4976">
          <cell r="D4976" t="str">
            <v>Kruger, Inc.</v>
          </cell>
          <cell r="E4976" t="str">
            <v>Water</v>
          </cell>
          <cell r="G4976" t="str">
            <v>NA</v>
          </cell>
          <cell r="H4976" t="str">
            <v>Merchant Unregulated</v>
          </cell>
        </row>
        <row r="4977">
          <cell r="D4977" t="str">
            <v>Basin Electric Power Cooperative</v>
          </cell>
          <cell r="E4977" t="str">
            <v>Coal</v>
          </cell>
          <cell r="G4977">
            <v>3408677</v>
          </cell>
          <cell r="H4977" t="str">
            <v>Merchant Unregulated</v>
          </cell>
        </row>
        <row r="4978">
          <cell r="D4978" t="str">
            <v>Berkshire Hathaway Inc.</v>
          </cell>
          <cell r="E4978" t="str">
            <v>Water</v>
          </cell>
          <cell r="G4978">
            <v>149558</v>
          </cell>
          <cell r="H4978" t="str">
            <v>Regulated</v>
          </cell>
        </row>
        <row r="4979">
          <cell r="D4979" t="str">
            <v>MidAmerican Energy Holdings Company</v>
          </cell>
          <cell r="E4979" t="str">
            <v>Water</v>
          </cell>
          <cell r="G4979">
            <v>16988</v>
          </cell>
          <cell r="H4979" t="str">
            <v>Regulated</v>
          </cell>
        </row>
        <row r="4980">
          <cell r="D4980" t="str">
            <v>Berkshire Hathaway Inc.</v>
          </cell>
          <cell r="E4980" t="str">
            <v>Water</v>
          </cell>
          <cell r="G4980">
            <v>185919</v>
          </cell>
          <cell r="H4980" t="str">
            <v>Regulated</v>
          </cell>
        </row>
        <row r="4981">
          <cell r="D4981" t="str">
            <v>MidAmerican Energy Holdings Company</v>
          </cell>
          <cell r="E4981" t="str">
            <v>Water</v>
          </cell>
          <cell r="G4981">
            <v>21118</v>
          </cell>
          <cell r="H4981" t="str">
            <v>Regulated</v>
          </cell>
        </row>
        <row r="4982">
          <cell r="D4982" t="str">
            <v>Alaska Energy &amp; Resources Company</v>
          </cell>
          <cell r="E4982" t="str">
            <v>Oil</v>
          </cell>
          <cell r="G4982">
            <v>20</v>
          </cell>
          <cell r="H4982" t="str">
            <v>Regulated</v>
          </cell>
        </row>
        <row r="4983">
          <cell r="D4983" t="str">
            <v>Alaska Energy &amp; Resources Company</v>
          </cell>
          <cell r="E4983" t="str">
            <v>Oil</v>
          </cell>
          <cell r="G4983">
            <v>210</v>
          </cell>
          <cell r="H4983" t="str">
            <v>Regulated</v>
          </cell>
        </row>
        <row r="4984">
          <cell r="D4984" t="str">
            <v>Iberdrola, S.A.</v>
          </cell>
          <cell r="E4984" t="str">
            <v>Wind</v>
          </cell>
          <cell r="G4984" t="str">
            <v>NA</v>
          </cell>
          <cell r="H4984" t="str">
            <v>Merchant Unregulated</v>
          </cell>
        </row>
        <row r="4985">
          <cell r="D4985" t="str">
            <v>Strata Solar LLC</v>
          </cell>
          <cell r="E4985" t="str">
            <v>Solar</v>
          </cell>
          <cell r="G4985" t="str">
            <v>NA</v>
          </cell>
          <cell r="H4985" t="str">
            <v>Merchant Unregulated</v>
          </cell>
        </row>
        <row r="4986">
          <cell r="D4986" t="str">
            <v>Strata Solar LLC</v>
          </cell>
          <cell r="E4986" t="str">
            <v>Solar</v>
          </cell>
          <cell r="G4986" t="str">
            <v>NA</v>
          </cell>
          <cell r="H4986" t="str">
            <v>Merchant Unregulated</v>
          </cell>
        </row>
        <row r="4987">
          <cell r="D4987" t="str">
            <v>Lenox City of</v>
          </cell>
          <cell r="E4987" t="str">
            <v>Oil</v>
          </cell>
          <cell r="G4987" t="str">
            <v>NA</v>
          </cell>
          <cell r="H4987" t="str">
            <v>Regulated</v>
          </cell>
        </row>
        <row r="4988">
          <cell r="D4988" t="str">
            <v>CPS Energy</v>
          </cell>
          <cell r="E4988" t="str">
            <v>Gas</v>
          </cell>
          <cell r="G4988">
            <v>94119</v>
          </cell>
          <cell r="H4988" t="str">
            <v>Regulated</v>
          </cell>
        </row>
        <row r="4989">
          <cell r="D4989" t="str">
            <v>Leviton Manufacturing Inc</v>
          </cell>
          <cell r="E4989" t="str">
            <v>Oil</v>
          </cell>
          <cell r="G4989" t="str">
            <v>NA</v>
          </cell>
          <cell r="H4989" t="str">
            <v>Merchant Unregulated</v>
          </cell>
        </row>
        <row r="4990">
          <cell r="D4990" t="str">
            <v>MDU Resources Group, Inc.</v>
          </cell>
          <cell r="E4990" t="str">
            <v>Coal</v>
          </cell>
          <cell r="G4990">
            <v>253721</v>
          </cell>
          <cell r="H4990" t="str">
            <v>Regulated</v>
          </cell>
        </row>
        <row r="4991">
          <cell r="D4991" t="str">
            <v>Entergy Corporation</v>
          </cell>
          <cell r="E4991" t="str">
            <v>Gas</v>
          </cell>
          <cell r="G4991">
            <v>1503571</v>
          </cell>
          <cell r="H4991" t="str">
            <v>Regulated</v>
          </cell>
        </row>
        <row r="4992">
          <cell r="D4992" t="str">
            <v>Southern Company</v>
          </cell>
          <cell r="E4992" t="str">
            <v>Water</v>
          </cell>
          <cell r="G4992">
            <v>220465</v>
          </cell>
          <cell r="H4992" t="str">
            <v>Regulated</v>
          </cell>
        </row>
        <row r="4993">
          <cell r="D4993" t="str">
            <v>United States Government</v>
          </cell>
          <cell r="E4993" t="str">
            <v>Water</v>
          </cell>
          <cell r="G4993" t="str">
            <v>NA</v>
          </cell>
          <cell r="H4993" t="str">
            <v>Merchant Unregulated</v>
          </cell>
        </row>
        <row r="4994">
          <cell r="D4994" t="str">
            <v>New York Power Authority</v>
          </cell>
          <cell r="E4994" t="str">
            <v>Water</v>
          </cell>
          <cell r="G4994" t="str">
            <v>NA</v>
          </cell>
          <cell r="H4994" t="str">
            <v>Merchant Unregulated</v>
          </cell>
        </row>
        <row r="4995">
          <cell r="D4995" t="str">
            <v>Garland City of</v>
          </cell>
          <cell r="E4995" t="str">
            <v>Water</v>
          </cell>
          <cell r="G4995" t="str">
            <v>NA</v>
          </cell>
          <cell r="H4995" t="str">
            <v>Regulated</v>
          </cell>
        </row>
        <row r="4996">
          <cell r="D4996" t="str">
            <v>North Carolina Municipal Power Agency Number 1</v>
          </cell>
          <cell r="E4996" t="str">
            <v>Oil</v>
          </cell>
          <cell r="G4996" t="str">
            <v>NA</v>
          </cell>
          <cell r="H4996" t="str">
            <v>Regulated</v>
          </cell>
        </row>
        <row r="4997">
          <cell r="D4997" t="str">
            <v>North Carolina Municipal Power Agency Number 1</v>
          </cell>
          <cell r="E4997" t="str">
            <v>Oil</v>
          </cell>
          <cell r="G4997" t="str">
            <v>NA</v>
          </cell>
          <cell r="H4997" t="str">
            <v>Regulated</v>
          </cell>
        </row>
        <row r="4998">
          <cell r="D4998" t="str">
            <v>North Carolina Municipal Power Agency Number 1</v>
          </cell>
          <cell r="E4998" t="str">
            <v>Oil</v>
          </cell>
          <cell r="G4998" t="str">
            <v>NA</v>
          </cell>
          <cell r="H4998" t="str">
            <v>Regulated</v>
          </cell>
        </row>
        <row r="4999">
          <cell r="D4999" t="str">
            <v>Mrs. Linda Guard</v>
          </cell>
          <cell r="E4999" t="str">
            <v>Solar</v>
          </cell>
          <cell r="G4999" t="str">
            <v>NA</v>
          </cell>
          <cell r="H4999" t="str">
            <v>Merchant Unregulated</v>
          </cell>
        </row>
        <row r="5000">
          <cell r="D5000" t="str">
            <v>United States Government</v>
          </cell>
          <cell r="E5000" t="str">
            <v>Water</v>
          </cell>
          <cell r="G5000">
            <v>2793645</v>
          </cell>
          <cell r="H5000" t="str">
            <v>Merchant Unregulated</v>
          </cell>
        </row>
        <row r="5001">
          <cell r="D5001" t="str">
            <v>Energy Capital Partners LLC</v>
          </cell>
          <cell r="E5001" t="str">
            <v>Gas</v>
          </cell>
          <cell r="G5001">
            <v>3801041</v>
          </cell>
          <cell r="H5001" t="str">
            <v>Merchant Unregulated</v>
          </cell>
        </row>
        <row r="5002">
          <cell r="D5002" t="str">
            <v>Wabash Valley Power Association, Inc.</v>
          </cell>
          <cell r="E5002" t="str">
            <v>Biomass</v>
          </cell>
          <cell r="G5002">
            <v>52941</v>
          </cell>
          <cell r="H5002" t="str">
            <v>Merchant Unregulated</v>
          </cell>
        </row>
        <row r="5003">
          <cell r="D5003" t="str">
            <v>Starwood Headquarters, LLC</v>
          </cell>
          <cell r="E5003" t="str">
            <v>Solar</v>
          </cell>
          <cell r="G5003" t="str">
            <v>NA</v>
          </cell>
          <cell r="H5003" t="str">
            <v>Merchant Unregulated</v>
          </cell>
        </row>
        <row r="5004">
          <cell r="D5004" t="str">
            <v>American Electric Power Company, Inc.</v>
          </cell>
          <cell r="E5004" t="str">
            <v>Gas</v>
          </cell>
          <cell r="G5004">
            <v>97098</v>
          </cell>
          <cell r="H5004" t="str">
            <v>Regulated</v>
          </cell>
        </row>
        <row r="5005">
          <cell r="D5005" t="str">
            <v>Brookfield Renewable Energy Partners L.P.</v>
          </cell>
          <cell r="E5005" t="str">
            <v>Water</v>
          </cell>
          <cell r="G5005" t="str">
            <v>NA</v>
          </cell>
          <cell r="H5005" t="str">
            <v>Merchant Unregulated</v>
          </cell>
        </row>
        <row r="5006">
          <cell r="D5006" t="str">
            <v>Brookfield Asset Management Inc.</v>
          </cell>
          <cell r="E5006" t="str">
            <v>Water</v>
          </cell>
          <cell r="G5006" t="str">
            <v>NA</v>
          </cell>
          <cell r="H5006" t="str">
            <v>Merchant Unregulated</v>
          </cell>
        </row>
        <row r="5007">
          <cell r="D5007" t="str">
            <v>Lightolier Genlyte Inc</v>
          </cell>
          <cell r="E5007" t="str">
            <v>Wind</v>
          </cell>
          <cell r="G5007" t="str">
            <v>NA</v>
          </cell>
          <cell r="H5007" t="str">
            <v>Merchant Unregulated</v>
          </cell>
        </row>
        <row r="5008">
          <cell r="D5008" t="str">
            <v>University of Oregon</v>
          </cell>
          <cell r="E5008" t="str">
            <v>Solar</v>
          </cell>
          <cell r="G5008" t="str">
            <v>NA</v>
          </cell>
          <cell r="H5008" t="str">
            <v>Merchant Unregulated</v>
          </cell>
        </row>
        <row r="5009">
          <cell r="D5009" t="str">
            <v>Alliant Energy Corporation</v>
          </cell>
          <cell r="E5009" t="str">
            <v>Oil</v>
          </cell>
          <cell r="G5009">
            <v>900</v>
          </cell>
          <cell r="H5009" t="str">
            <v>Regulated</v>
          </cell>
        </row>
        <row r="5010">
          <cell r="D5010" t="str">
            <v>PG&amp;E Corporation</v>
          </cell>
          <cell r="E5010" t="str">
            <v>Water</v>
          </cell>
          <cell r="G5010">
            <v>4455</v>
          </cell>
          <cell r="H5010" t="str">
            <v>Regulated</v>
          </cell>
        </row>
        <row r="5011">
          <cell r="D5011" t="str">
            <v>Joseph Millworks Inc.</v>
          </cell>
          <cell r="E5011" t="str">
            <v>Wind</v>
          </cell>
          <cell r="G5011" t="str">
            <v>NA</v>
          </cell>
          <cell r="H5011" t="str">
            <v>Merchant Unregulated</v>
          </cell>
        </row>
        <row r="5012">
          <cell r="D5012" t="str">
            <v>Exelon Corporation</v>
          </cell>
          <cell r="E5012" t="str">
            <v>Nuclear</v>
          </cell>
          <cell r="G5012">
            <v>18155616</v>
          </cell>
          <cell r="H5012" t="str">
            <v>Merchant Unregulated</v>
          </cell>
        </row>
        <row r="5013">
          <cell r="D5013" t="str">
            <v>Meach Cove Real Estate Trust</v>
          </cell>
          <cell r="E5013" t="str">
            <v>Solar</v>
          </cell>
          <cell r="G5013" t="str">
            <v>NA</v>
          </cell>
          <cell r="H5013" t="str">
            <v>Merchant Unregulated</v>
          </cell>
        </row>
        <row r="5014">
          <cell r="D5014" t="str">
            <v>NRG Energy, Inc.</v>
          </cell>
          <cell r="E5014" t="str">
            <v>Coal</v>
          </cell>
          <cell r="G5014">
            <v>11516465</v>
          </cell>
          <cell r="H5014" t="str">
            <v>Merchant Unregulated</v>
          </cell>
        </row>
        <row r="5015">
          <cell r="D5015" t="str">
            <v>Manitoba Hydro</v>
          </cell>
          <cell r="E5015" t="str">
            <v>Water</v>
          </cell>
          <cell r="G5015" t="str">
            <v>NA</v>
          </cell>
          <cell r="H5015" t="str">
            <v>Foreign</v>
          </cell>
        </row>
        <row r="5016">
          <cell r="D5016" t="str">
            <v>Tri-State Generation &amp; Transmission Association, Inc.</v>
          </cell>
          <cell r="E5016" t="str">
            <v>Gas</v>
          </cell>
          <cell r="G5016" t="str">
            <v>NA</v>
          </cell>
          <cell r="H5016" t="str">
            <v>Merchant Unregulated</v>
          </cell>
        </row>
        <row r="5017">
          <cell r="D5017" t="str">
            <v>NextEra Energy, Inc.</v>
          </cell>
          <cell r="E5017" t="str">
            <v>Wind</v>
          </cell>
          <cell r="G5017">
            <v>68706</v>
          </cell>
          <cell r="H5017" t="str">
            <v>Merchant Unregulated</v>
          </cell>
        </row>
        <row r="5018">
          <cell r="D5018" t="str">
            <v>NextEra Energy, Inc.</v>
          </cell>
          <cell r="E5018" t="str">
            <v>Wind</v>
          </cell>
          <cell r="G5018">
            <v>33513</v>
          </cell>
          <cell r="H5018" t="str">
            <v>Merchant Unregulated</v>
          </cell>
        </row>
        <row r="5019">
          <cell r="D5019" t="str">
            <v>Archer-Daniels-Midland Company</v>
          </cell>
          <cell r="E5019" t="str">
            <v>Coal</v>
          </cell>
          <cell r="G5019" t="str">
            <v>NA</v>
          </cell>
          <cell r="H5019" t="str">
            <v>Merchant Unregulated</v>
          </cell>
        </row>
        <row r="5020">
          <cell r="D5020" t="str">
            <v>Lincoln Center City of</v>
          </cell>
          <cell r="E5020" t="str">
            <v>Gas</v>
          </cell>
          <cell r="G5020" t="str">
            <v>NA</v>
          </cell>
          <cell r="H5020" t="str">
            <v>Regulated</v>
          </cell>
        </row>
        <row r="5021">
          <cell r="D5021" t="str">
            <v>Duke Energy Corporation</v>
          </cell>
          <cell r="E5021" t="str">
            <v>Gas</v>
          </cell>
          <cell r="G5021">
            <v>28506</v>
          </cell>
          <cell r="H5021" t="str">
            <v>Regulated</v>
          </cell>
        </row>
        <row r="5022">
          <cell r="D5022" t="str">
            <v>Tenaska Inc.</v>
          </cell>
          <cell r="E5022" t="str">
            <v>Gas</v>
          </cell>
          <cell r="G5022">
            <v>57057</v>
          </cell>
          <cell r="H5022" t="str">
            <v>Merchant Unregulated</v>
          </cell>
        </row>
        <row r="5023">
          <cell r="D5023" t="str">
            <v>Sierra Pacific Industries, Inc.</v>
          </cell>
          <cell r="E5023" t="str">
            <v>Biomass</v>
          </cell>
          <cell r="G5023" t="str">
            <v>NA</v>
          </cell>
          <cell r="H5023" t="str">
            <v>Merchant Unregulated</v>
          </cell>
        </row>
        <row r="5024">
          <cell r="D5024" t="str">
            <v>Integrys Energy Group, Inc.</v>
          </cell>
          <cell r="E5024" t="str">
            <v>Wind</v>
          </cell>
          <cell r="G5024">
            <v>14454</v>
          </cell>
          <cell r="H5024" t="str">
            <v>Regulated</v>
          </cell>
        </row>
        <row r="5025">
          <cell r="D5025" t="str">
            <v>Lincoln Electric</v>
          </cell>
          <cell r="E5025" t="str">
            <v>Wind</v>
          </cell>
          <cell r="G5025" t="str">
            <v>NA</v>
          </cell>
          <cell r="H5025" t="str">
            <v>Merchant Unregulated</v>
          </cell>
        </row>
        <row r="5026">
          <cell r="D5026" t="str">
            <v>North Carolina Municipal Power Agency Number 1</v>
          </cell>
          <cell r="E5026" t="str">
            <v>Oil</v>
          </cell>
          <cell r="G5026" t="str">
            <v>NA</v>
          </cell>
          <cell r="H5026" t="str">
            <v>Regulated</v>
          </cell>
        </row>
        <row r="5027">
          <cell r="D5027" t="str">
            <v>AltaGas Ltd.</v>
          </cell>
          <cell r="E5027" t="str">
            <v>Biomass</v>
          </cell>
          <cell r="G5027" t="str">
            <v>NA</v>
          </cell>
          <cell r="H5027" t="str">
            <v>Merchant Unregulated</v>
          </cell>
        </row>
        <row r="5028">
          <cell r="D5028" t="str">
            <v>Praxair, Inc.</v>
          </cell>
          <cell r="E5028" t="str">
            <v>Gas</v>
          </cell>
          <cell r="G5028" t="str">
            <v>NA</v>
          </cell>
          <cell r="H5028" t="str">
            <v>Merchant Unregulated</v>
          </cell>
        </row>
        <row r="5029">
          <cell r="D5029" t="str">
            <v>Public Service Enterprise Group Incorporated</v>
          </cell>
          <cell r="E5029" t="str">
            <v>Gas</v>
          </cell>
          <cell r="G5029">
            <v>5392242</v>
          </cell>
          <cell r="H5029" t="str">
            <v>Merchant Unregulated</v>
          </cell>
        </row>
        <row r="5030">
          <cell r="D5030" t="str">
            <v>General Electric Company</v>
          </cell>
          <cell r="E5030" t="str">
            <v>Gas</v>
          </cell>
          <cell r="G5030">
            <v>4026492</v>
          </cell>
          <cell r="H5030" t="str">
            <v>Merchant Unregulated</v>
          </cell>
        </row>
        <row r="5031">
          <cell r="D5031" t="str">
            <v>Public Service Enterprise Group Incorporated</v>
          </cell>
          <cell r="E5031" t="str">
            <v>Gas</v>
          </cell>
          <cell r="G5031">
            <v>64432</v>
          </cell>
          <cell r="H5031" t="str">
            <v>Merchant Unregulated</v>
          </cell>
        </row>
        <row r="5032">
          <cell r="D5032" t="str">
            <v>Public Service Enterprise Group Incorporated</v>
          </cell>
          <cell r="E5032" t="str">
            <v>Solar</v>
          </cell>
          <cell r="G5032" t="str">
            <v>NA</v>
          </cell>
          <cell r="H5032" t="str">
            <v>Regulated</v>
          </cell>
        </row>
        <row r="5033">
          <cell r="D5033" t="str">
            <v>Southern California Public Power Authority</v>
          </cell>
          <cell r="E5033" t="str">
            <v>Wind</v>
          </cell>
          <cell r="G5033">
            <v>141598</v>
          </cell>
          <cell r="H5033" t="str">
            <v>Regulated</v>
          </cell>
        </row>
        <row r="5034">
          <cell r="D5034" t="str">
            <v>Linn Energy, LLC</v>
          </cell>
          <cell r="E5034" t="str">
            <v>Other Nonrenewable</v>
          </cell>
          <cell r="G5034" t="str">
            <v>NA</v>
          </cell>
          <cell r="H5034" t="str">
            <v>Merchant Unregulated</v>
          </cell>
        </row>
        <row r="5035">
          <cell r="D5035" t="str">
            <v>SunEdison, Inc.</v>
          </cell>
          <cell r="E5035" t="str">
            <v>Solar</v>
          </cell>
          <cell r="G5035" t="str">
            <v>NA</v>
          </cell>
          <cell r="H5035" t="str">
            <v>Merchant Unregulated</v>
          </cell>
        </row>
        <row r="5036">
          <cell r="D5036" t="str">
            <v>Litchfield Public Utilities</v>
          </cell>
          <cell r="E5036" t="str">
            <v>Oil</v>
          </cell>
          <cell r="G5036" t="str">
            <v>NA</v>
          </cell>
          <cell r="H5036" t="str">
            <v>Regulated</v>
          </cell>
        </row>
        <row r="5037">
          <cell r="D5037" t="str">
            <v>Kaukauna City of</v>
          </cell>
          <cell r="E5037" t="str">
            <v>Water</v>
          </cell>
          <cell r="G5037" t="str">
            <v>NA</v>
          </cell>
          <cell r="H5037" t="str">
            <v>Regulated</v>
          </cell>
        </row>
        <row r="5038">
          <cell r="D5038" t="str">
            <v>Little Co of Mary Hospital</v>
          </cell>
          <cell r="E5038" t="str">
            <v>Gas</v>
          </cell>
          <cell r="G5038" t="str">
            <v>NA</v>
          </cell>
          <cell r="H5038" t="str">
            <v>Merchant Unregulated</v>
          </cell>
        </row>
        <row r="5039">
          <cell r="D5039" t="str">
            <v>Murray City of UT</v>
          </cell>
          <cell r="E5039" t="str">
            <v>Water</v>
          </cell>
          <cell r="G5039" t="str">
            <v>NA</v>
          </cell>
          <cell r="H5039" t="str">
            <v>Regulated</v>
          </cell>
        </row>
        <row r="5040">
          <cell r="D5040" t="str">
            <v>ALLETE, Inc.</v>
          </cell>
          <cell r="E5040" t="str">
            <v>Water</v>
          </cell>
          <cell r="G5040">
            <v>29384</v>
          </cell>
          <cell r="H5040" t="str">
            <v>Regulated</v>
          </cell>
        </row>
        <row r="5041">
          <cell r="D5041" t="str">
            <v>Avista Corporation</v>
          </cell>
          <cell r="E5041" t="str">
            <v>Water</v>
          </cell>
          <cell r="G5041">
            <v>201982</v>
          </cell>
          <cell r="H5041" t="str">
            <v>Regulated</v>
          </cell>
        </row>
        <row r="5042">
          <cell r="D5042" t="str">
            <v>Burrows Paper Corporation</v>
          </cell>
          <cell r="E5042" t="str">
            <v>Water</v>
          </cell>
          <cell r="G5042" t="str">
            <v>NA</v>
          </cell>
          <cell r="H5042" t="str">
            <v>Merchant Unregulated</v>
          </cell>
        </row>
        <row r="5043">
          <cell r="D5043" t="str">
            <v>Little Falls Private Investor Group</v>
          </cell>
          <cell r="E5043" t="str">
            <v>Water</v>
          </cell>
          <cell r="G5043" t="str">
            <v>NA</v>
          </cell>
          <cell r="H5043" t="str">
            <v>Merchant Unregulated</v>
          </cell>
        </row>
        <row r="5044">
          <cell r="D5044" t="str">
            <v>United States Government</v>
          </cell>
          <cell r="E5044" t="str">
            <v>Water</v>
          </cell>
          <cell r="G5044">
            <v>2302381</v>
          </cell>
          <cell r="H5044" t="str">
            <v>Merchant Unregulated</v>
          </cell>
        </row>
        <row r="5045">
          <cell r="D5045" t="str">
            <v>Entergy Corporation</v>
          </cell>
          <cell r="E5045" t="str">
            <v>Gas</v>
          </cell>
          <cell r="G5045">
            <v>1887221</v>
          </cell>
          <cell r="H5045" t="str">
            <v>Regulated</v>
          </cell>
        </row>
        <row r="5046">
          <cell r="D5046" t="str">
            <v>J &amp; R Energy Inc</v>
          </cell>
          <cell r="E5046" t="str">
            <v>Water</v>
          </cell>
          <cell r="G5046" t="str">
            <v>NA</v>
          </cell>
          <cell r="H5046" t="str">
            <v>Merchant Unregulated</v>
          </cell>
        </row>
        <row r="5047">
          <cell r="D5047" t="str">
            <v>Daewoo Shipbuilding and Marine Engineering Co., Ltd.</v>
          </cell>
          <cell r="E5047" t="str">
            <v>Wind</v>
          </cell>
          <cell r="G5047" t="str">
            <v>NA</v>
          </cell>
          <cell r="H5047" t="str">
            <v>Merchant Unregulated</v>
          </cell>
        </row>
        <row r="5048">
          <cell r="D5048" t="str">
            <v>Daewoo Shipbuilding and Marine Engineering Co., Ltd.</v>
          </cell>
          <cell r="E5048" t="str">
            <v>Wind</v>
          </cell>
          <cell r="G5048" t="str">
            <v>NA</v>
          </cell>
          <cell r="H5048" t="str">
            <v>Merchant Unregulated</v>
          </cell>
        </row>
        <row r="5049">
          <cell r="D5049" t="str">
            <v>Northbrook Wisconsin, LLC</v>
          </cell>
          <cell r="E5049" t="str">
            <v>Water</v>
          </cell>
          <cell r="G5049" t="str">
            <v>NA</v>
          </cell>
          <cell r="H5049" t="str">
            <v>Merchant Unregulated</v>
          </cell>
        </row>
        <row r="5050">
          <cell r="D5050" t="str">
            <v>Littlewood Irrigation District</v>
          </cell>
          <cell r="E5050" t="str">
            <v>Water</v>
          </cell>
          <cell r="G5050" t="str">
            <v>NA</v>
          </cell>
          <cell r="H5050" t="str">
            <v>Merchant Unregulated</v>
          </cell>
        </row>
        <row r="5051">
          <cell r="D5051" t="str">
            <v>Juniper Generation, L.L.C.</v>
          </cell>
          <cell r="E5051" t="str">
            <v>Gas</v>
          </cell>
          <cell r="G5051" t="str">
            <v>NA</v>
          </cell>
          <cell r="H5051" t="str">
            <v>Merchant Unregulated</v>
          </cell>
        </row>
        <row r="5052">
          <cell r="D5052" t="str">
            <v>Riverstone Holdings LLC</v>
          </cell>
          <cell r="E5052" t="str">
            <v>Biomass</v>
          </cell>
          <cell r="G5052">
            <v>253843</v>
          </cell>
          <cell r="H5052" t="str">
            <v>Merchant Unregulated</v>
          </cell>
        </row>
        <row r="5053">
          <cell r="D5053" t="str">
            <v>Verso Paper Holdings LLC</v>
          </cell>
          <cell r="E5053" t="str">
            <v>Water</v>
          </cell>
          <cell r="G5053" t="str">
            <v>NA</v>
          </cell>
          <cell r="H5053" t="str">
            <v>Merchant Unregulated</v>
          </cell>
        </row>
        <row r="5054">
          <cell r="D5054" t="str">
            <v>SPG Solar Inc.</v>
          </cell>
          <cell r="E5054" t="str">
            <v>Solar</v>
          </cell>
          <cell r="G5054" t="str">
            <v>NA</v>
          </cell>
          <cell r="H5054" t="str">
            <v>Merchant Unregulated</v>
          </cell>
        </row>
        <row r="5055">
          <cell r="D5055" t="str">
            <v>CMS Energy Corporation</v>
          </cell>
          <cell r="E5055" t="str">
            <v>Gas</v>
          </cell>
          <cell r="G5055" t="str">
            <v>NA</v>
          </cell>
          <cell r="H5055" t="str">
            <v>Merchant Unregulated</v>
          </cell>
        </row>
        <row r="5056">
          <cell r="D5056" t="str">
            <v>Wind Energy America, Inc.</v>
          </cell>
          <cell r="E5056" t="str">
            <v>Wind</v>
          </cell>
          <cell r="G5056" t="str">
            <v>NA</v>
          </cell>
          <cell r="H5056" t="str">
            <v>Merchant Unregulated</v>
          </cell>
        </row>
        <row r="5057">
          <cell r="D5057" t="str">
            <v>Cielo Wind Power</v>
          </cell>
          <cell r="E5057" t="str">
            <v>Wind</v>
          </cell>
          <cell r="G5057" t="str">
            <v>NA</v>
          </cell>
          <cell r="H5057" t="str">
            <v>Merchant Unregulated</v>
          </cell>
        </row>
        <row r="5058">
          <cell r="D5058" t="str">
            <v>Entergy Corporation</v>
          </cell>
          <cell r="E5058" t="str">
            <v>Wind</v>
          </cell>
          <cell r="G5058" t="str">
            <v>NA</v>
          </cell>
          <cell r="H5058" t="str">
            <v>Merchant Unregulated</v>
          </cell>
        </row>
        <row r="5059">
          <cell r="D5059" t="str">
            <v>Entergy Corporation</v>
          </cell>
          <cell r="E5059" t="str">
            <v>Wind</v>
          </cell>
          <cell r="G5059" t="str">
            <v>NA</v>
          </cell>
          <cell r="H5059" t="str">
            <v>Merchant Unregulated</v>
          </cell>
        </row>
        <row r="5060">
          <cell r="D5060" t="str">
            <v>Royal Dutch Shell plc</v>
          </cell>
          <cell r="E5060" t="str">
            <v>Wind</v>
          </cell>
          <cell r="G5060" t="str">
            <v>NA</v>
          </cell>
          <cell r="H5060" t="str">
            <v>Merchant Unregulated</v>
          </cell>
        </row>
        <row r="5061">
          <cell r="D5061" t="str">
            <v>Southern Company</v>
          </cell>
          <cell r="E5061" t="str">
            <v>Water</v>
          </cell>
          <cell r="G5061">
            <v>27175</v>
          </cell>
          <cell r="H5061" t="str">
            <v>Regulated</v>
          </cell>
        </row>
        <row r="5062">
          <cell r="D5062" t="str">
            <v>Hudson Clean Energy Partners LP</v>
          </cell>
          <cell r="E5062" t="str">
            <v>Water</v>
          </cell>
          <cell r="G5062" t="str">
            <v>NA</v>
          </cell>
          <cell r="H5062" t="str">
            <v>Merchant Unregulated</v>
          </cell>
        </row>
        <row r="5063">
          <cell r="D5063" t="str">
            <v>PPL Corporation</v>
          </cell>
          <cell r="E5063" t="str">
            <v>Oil</v>
          </cell>
          <cell r="G5063" t="str">
            <v>NA</v>
          </cell>
          <cell r="H5063" t="str">
            <v>Merchant Unregulated</v>
          </cell>
        </row>
        <row r="5064">
          <cell r="D5064" t="str">
            <v>Milliken &amp; Company</v>
          </cell>
          <cell r="E5064" t="str">
            <v>Water</v>
          </cell>
          <cell r="G5064">
            <v>43446</v>
          </cell>
          <cell r="H5064" t="str">
            <v>Regulated</v>
          </cell>
        </row>
        <row r="5065">
          <cell r="D5065" t="str">
            <v>Bloom Energy Corporation</v>
          </cell>
          <cell r="E5065" t="str">
            <v>Gas</v>
          </cell>
          <cell r="G5065" t="str">
            <v>NA</v>
          </cell>
          <cell r="H5065" t="str">
            <v>Merchant Unregulated</v>
          </cell>
        </row>
        <row r="5066">
          <cell r="D5066" t="str">
            <v>Harbert Management Corporation</v>
          </cell>
          <cell r="E5066" t="str">
            <v>Gas</v>
          </cell>
          <cell r="G5066">
            <v>74439</v>
          </cell>
          <cell r="H5066" t="str">
            <v>Merchant Unregulated</v>
          </cell>
        </row>
        <row r="5067">
          <cell r="D5067" t="str">
            <v>Osaka Gas Company, Ltd.</v>
          </cell>
          <cell r="E5067" t="str">
            <v>Gas</v>
          </cell>
          <cell r="G5067">
            <v>74746</v>
          </cell>
          <cell r="H5067" t="str">
            <v>Merchant Unregulated</v>
          </cell>
        </row>
        <row r="5068">
          <cell r="D5068" t="str">
            <v>Fortistar LLC</v>
          </cell>
          <cell r="E5068" t="str">
            <v>Gas</v>
          </cell>
          <cell r="G5068">
            <v>157150</v>
          </cell>
          <cell r="H5068" t="str">
            <v>Merchant Unregulated</v>
          </cell>
        </row>
        <row r="5069">
          <cell r="D5069" t="str">
            <v>Metropolitan Water Reclamation Dist of Greater Chicago</v>
          </cell>
          <cell r="E5069" t="str">
            <v>Water</v>
          </cell>
          <cell r="G5069">
            <v>23313</v>
          </cell>
          <cell r="H5069" t="str">
            <v>Merchant Unregulated</v>
          </cell>
        </row>
        <row r="5070">
          <cell r="D5070" t="str">
            <v>Lockville Hydropower Co</v>
          </cell>
          <cell r="E5070" t="str">
            <v>Water</v>
          </cell>
          <cell r="G5070" t="str">
            <v>NA</v>
          </cell>
          <cell r="H5070" t="str">
            <v>Merchant Unregulated</v>
          </cell>
        </row>
        <row r="5071">
          <cell r="D5071" t="str">
            <v>Merimil Holdings LLC</v>
          </cell>
          <cell r="E5071" t="str">
            <v>Water</v>
          </cell>
          <cell r="G5071" t="str">
            <v>NA</v>
          </cell>
          <cell r="H5071" t="str">
            <v>Merchant Unregulated</v>
          </cell>
        </row>
        <row r="5072">
          <cell r="D5072" t="str">
            <v>Brookfield Renewable Energy Partners L.P.</v>
          </cell>
          <cell r="E5072" t="str">
            <v>Water</v>
          </cell>
          <cell r="G5072" t="str">
            <v>NA</v>
          </cell>
          <cell r="H5072" t="str">
            <v>Merchant Unregulated</v>
          </cell>
        </row>
        <row r="5073">
          <cell r="D5073" t="str">
            <v>Brookfield Asset Management Inc.</v>
          </cell>
          <cell r="E5073" t="str">
            <v>Water</v>
          </cell>
          <cell r="G5073" t="str">
            <v>NA</v>
          </cell>
          <cell r="H5073" t="str">
            <v>Merchant Unregulated</v>
          </cell>
        </row>
        <row r="5074">
          <cell r="D5074" t="str">
            <v>Waste Management, Inc.</v>
          </cell>
          <cell r="E5074" t="str">
            <v>Biomass</v>
          </cell>
          <cell r="G5074" t="str">
            <v>NA</v>
          </cell>
          <cell r="H5074" t="str">
            <v>Merchant Unregulated</v>
          </cell>
        </row>
        <row r="5075">
          <cell r="D5075" t="str">
            <v>Iberdrola, S.A.</v>
          </cell>
          <cell r="E5075" t="str">
            <v>Wind</v>
          </cell>
          <cell r="G5075">
            <v>203795</v>
          </cell>
          <cell r="H5075" t="str">
            <v>Merchant Unregulated</v>
          </cell>
        </row>
        <row r="5076">
          <cell r="D5076" t="str">
            <v>Iberdrola, S.A.</v>
          </cell>
          <cell r="E5076" t="str">
            <v>Wind</v>
          </cell>
          <cell r="G5076" t="str">
            <v>NA</v>
          </cell>
          <cell r="H5076" t="str">
            <v>Merchant Unregulated</v>
          </cell>
        </row>
        <row r="5077">
          <cell r="D5077" t="str">
            <v>Lodgepole City of</v>
          </cell>
          <cell r="E5077" t="str">
            <v>Oil</v>
          </cell>
          <cell r="G5077" t="str">
            <v>NA</v>
          </cell>
          <cell r="H5077" t="str">
            <v>Regulated</v>
          </cell>
        </row>
        <row r="5078">
          <cell r="D5078" t="str">
            <v>Northern California Power Agency</v>
          </cell>
          <cell r="E5078" t="str">
            <v>Gas</v>
          </cell>
          <cell r="G5078" t="str">
            <v>NA</v>
          </cell>
          <cell r="H5078" t="str">
            <v>Merchant Unregulated</v>
          </cell>
        </row>
        <row r="5079">
          <cell r="D5079" t="str">
            <v>Northern California Power Agency</v>
          </cell>
          <cell r="E5079" t="str">
            <v>Gas</v>
          </cell>
          <cell r="G5079">
            <v>162443</v>
          </cell>
          <cell r="H5079" t="str">
            <v>Merchant Unregulated</v>
          </cell>
        </row>
        <row r="5080">
          <cell r="D5080" t="str">
            <v>Northern California Power Agency</v>
          </cell>
          <cell r="E5080" t="str">
            <v>Gas</v>
          </cell>
          <cell r="G5080" t="str">
            <v>NA</v>
          </cell>
          <cell r="H5080" t="str">
            <v>Merchant Unregulated</v>
          </cell>
        </row>
        <row r="5081">
          <cell r="D5081" t="str">
            <v>Exelon Corporation</v>
          </cell>
          <cell r="E5081" t="str">
            <v>Wind</v>
          </cell>
          <cell r="G5081" t="str">
            <v>NA</v>
          </cell>
          <cell r="H5081" t="str">
            <v>Merchant Unregulated</v>
          </cell>
        </row>
        <row r="5082">
          <cell r="D5082" t="str">
            <v>EIF Management, LLC</v>
          </cell>
          <cell r="E5082" t="str">
            <v>Coal</v>
          </cell>
          <cell r="G5082">
            <v>126032</v>
          </cell>
          <cell r="H5082" t="str">
            <v>Merchant Unregulated</v>
          </cell>
        </row>
        <row r="5083">
          <cell r="D5083" t="str">
            <v>EIF Management, LLC</v>
          </cell>
          <cell r="E5083" t="str">
            <v>Coal</v>
          </cell>
          <cell r="G5083">
            <v>504131</v>
          </cell>
          <cell r="H5083" t="str">
            <v>Merchant Unregulated</v>
          </cell>
        </row>
        <row r="5084">
          <cell r="D5084" t="str">
            <v>Logan City of</v>
          </cell>
          <cell r="E5084" t="str">
            <v>Gas</v>
          </cell>
          <cell r="G5084" t="str">
            <v>NA</v>
          </cell>
          <cell r="H5084" t="str">
            <v>Regulated</v>
          </cell>
        </row>
        <row r="5085">
          <cell r="D5085" t="str">
            <v>Logan City of</v>
          </cell>
          <cell r="E5085" t="str">
            <v>Water</v>
          </cell>
          <cell r="G5085" t="str">
            <v>NA</v>
          </cell>
          <cell r="H5085" t="str">
            <v>Regulated</v>
          </cell>
        </row>
        <row r="5086">
          <cell r="D5086" t="str">
            <v>Logan City of</v>
          </cell>
          <cell r="E5086" t="str">
            <v>Water</v>
          </cell>
          <cell r="G5086" t="str">
            <v>NA</v>
          </cell>
          <cell r="H5086" t="str">
            <v>Regulated</v>
          </cell>
        </row>
        <row r="5087">
          <cell r="D5087" t="str">
            <v>Southern Company</v>
          </cell>
          <cell r="E5087" t="str">
            <v>Water</v>
          </cell>
          <cell r="G5087">
            <v>198295</v>
          </cell>
          <cell r="H5087" t="str">
            <v>Regulated</v>
          </cell>
        </row>
        <row r="5088">
          <cell r="D5088" t="str">
            <v>NextEra Energy, Inc.</v>
          </cell>
          <cell r="E5088" t="str">
            <v>Wind</v>
          </cell>
          <cell r="G5088">
            <v>600783</v>
          </cell>
          <cell r="H5088" t="str">
            <v>Merchant Unregulated</v>
          </cell>
        </row>
        <row r="5089">
          <cell r="D5089" t="str">
            <v>Logansport City of</v>
          </cell>
          <cell r="E5089" t="str">
            <v>Coal</v>
          </cell>
          <cell r="G5089" t="str">
            <v>NA</v>
          </cell>
          <cell r="H5089" t="str">
            <v>Regulated</v>
          </cell>
        </row>
        <row r="5090">
          <cell r="D5090" t="str">
            <v>Logansport City of</v>
          </cell>
          <cell r="E5090" t="str">
            <v>Gas</v>
          </cell>
          <cell r="G5090" t="str">
            <v>NA</v>
          </cell>
          <cell r="H5090" t="str">
            <v>Regulated</v>
          </cell>
        </row>
        <row r="5091">
          <cell r="D5091" t="str">
            <v>Loma Linda University</v>
          </cell>
          <cell r="E5091" t="str">
            <v>Gas</v>
          </cell>
          <cell r="G5091" t="str">
            <v>NA</v>
          </cell>
          <cell r="H5091" t="str">
            <v>Merchant Unregulated</v>
          </cell>
        </row>
        <row r="5092">
          <cell r="D5092" t="str">
            <v>Loma Linda University</v>
          </cell>
          <cell r="E5092" t="str">
            <v>Oil</v>
          </cell>
          <cell r="G5092" t="str">
            <v>NA</v>
          </cell>
          <cell r="H5092" t="str">
            <v>Merchant Unregulated</v>
          </cell>
        </row>
        <row r="5093">
          <cell r="D5093" t="str">
            <v>Fremont City of</v>
          </cell>
          <cell r="E5093" t="str">
            <v>Coal</v>
          </cell>
          <cell r="G5093">
            <v>452526</v>
          </cell>
          <cell r="H5093" t="str">
            <v>Regulated</v>
          </cell>
        </row>
        <row r="5094">
          <cell r="D5094" t="str">
            <v>Fremont City of</v>
          </cell>
          <cell r="E5094" t="str">
            <v>Gas</v>
          </cell>
          <cell r="G5094">
            <v>1802</v>
          </cell>
          <cell r="H5094" t="str">
            <v>Regulated</v>
          </cell>
        </row>
        <row r="5095">
          <cell r="D5095" t="str">
            <v>American Electric Power Company, Inc.</v>
          </cell>
          <cell r="E5095" t="str">
            <v>Water</v>
          </cell>
          <cell r="G5095">
            <v>78671</v>
          </cell>
          <cell r="H5095" t="str">
            <v>Regulated</v>
          </cell>
        </row>
        <row r="5096">
          <cell r="D5096" t="str">
            <v>American Electric Power Company, Inc.</v>
          </cell>
          <cell r="E5096" t="str">
            <v>Gas</v>
          </cell>
          <cell r="G5096">
            <v>23685</v>
          </cell>
          <cell r="H5096" t="str">
            <v>Regulated</v>
          </cell>
        </row>
        <row r="5097">
          <cell r="D5097" t="str">
            <v>EDP - Energias de Portugal SA</v>
          </cell>
          <cell r="E5097" t="str">
            <v>Wind</v>
          </cell>
          <cell r="G5097" t="str">
            <v>NA</v>
          </cell>
          <cell r="H5097" t="str">
            <v>Merchant Unregulated</v>
          </cell>
        </row>
        <row r="5098">
          <cell r="D5098" t="str">
            <v>PARPÚBLICA - Participações Públicas (SGPS), S.A.</v>
          </cell>
          <cell r="E5098" t="str">
            <v>Wind</v>
          </cell>
          <cell r="G5098" t="str">
            <v>NA</v>
          </cell>
          <cell r="H5098" t="str">
            <v>Merchant Unregulated</v>
          </cell>
        </row>
        <row r="5099">
          <cell r="D5099" t="str">
            <v>HidroCantábrico Energia S.A.</v>
          </cell>
          <cell r="E5099" t="str">
            <v>Wind</v>
          </cell>
          <cell r="G5099" t="str">
            <v>NA</v>
          </cell>
          <cell r="H5099" t="str">
            <v>Merchant Unregulated</v>
          </cell>
        </row>
        <row r="5100">
          <cell r="D5100" t="str">
            <v>China Three Gorges Corporation</v>
          </cell>
          <cell r="E5100" t="str">
            <v>Wind</v>
          </cell>
          <cell r="G5100" t="str">
            <v>NA</v>
          </cell>
          <cell r="H5100" t="str">
            <v>Merchant Unregulated</v>
          </cell>
        </row>
        <row r="5101">
          <cell r="D5101" t="str">
            <v>EDP Renováveis</v>
          </cell>
          <cell r="E5101" t="str">
            <v>Wind</v>
          </cell>
          <cell r="G5101" t="str">
            <v>NA</v>
          </cell>
          <cell r="H5101" t="str">
            <v>Merchant Unregulated</v>
          </cell>
        </row>
        <row r="5102">
          <cell r="D5102" t="str">
            <v>PARPÚBLICA - Participações Públicas (SGPS), S.A.</v>
          </cell>
          <cell r="E5102" t="str">
            <v>Wind</v>
          </cell>
          <cell r="G5102" t="str">
            <v>NA</v>
          </cell>
          <cell r="H5102" t="str">
            <v>Merchant Unregulated</v>
          </cell>
        </row>
        <row r="5103">
          <cell r="D5103" t="str">
            <v>HidroCantábrico Energia S.A.</v>
          </cell>
          <cell r="E5103" t="str">
            <v>Wind</v>
          </cell>
          <cell r="G5103" t="str">
            <v>NA</v>
          </cell>
          <cell r="H5103" t="str">
            <v>Merchant Unregulated</v>
          </cell>
        </row>
        <row r="5104">
          <cell r="D5104" t="str">
            <v>EDP - Energias de Portugal SA</v>
          </cell>
          <cell r="E5104" t="str">
            <v>Wind</v>
          </cell>
          <cell r="G5104" t="str">
            <v>NA</v>
          </cell>
          <cell r="H5104" t="str">
            <v>Merchant Unregulated</v>
          </cell>
        </row>
        <row r="5105">
          <cell r="D5105" t="str">
            <v>China Three Gorges Corporation</v>
          </cell>
          <cell r="E5105" t="str">
            <v>Wind</v>
          </cell>
          <cell r="G5105" t="str">
            <v>NA</v>
          </cell>
          <cell r="H5105" t="str">
            <v>Merchant Unregulated</v>
          </cell>
        </row>
        <row r="5106">
          <cell r="D5106" t="str">
            <v>EDP Renováveis</v>
          </cell>
          <cell r="E5106" t="str">
            <v>Wind</v>
          </cell>
          <cell r="G5106" t="str">
            <v>NA</v>
          </cell>
          <cell r="H5106" t="str">
            <v>Merchant Unregulated</v>
          </cell>
        </row>
        <row r="5107">
          <cell r="D5107" t="str">
            <v>OMERS Administration Corporation</v>
          </cell>
          <cell r="E5107" t="str">
            <v>Wind</v>
          </cell>
          <cell r="G5107" t="str">
            <v>NA</v>
          </cell>
          <cell r="H5107" t="str">
            <v>Merchant Unregulated</v>
          </cell>
        </row>
        <row r="5108">
          <cell r="D5108" t="str">
            <v>NRG Energy, Inc.</v>
          </cell>
          <cell r="E5108" t="str">
            <v>Gas</v>
          </cell>
          <cell r="G5108">
            <v>100057</v>
          </cell>
          <cell r="H5108" t="str">
            <v>Merchant Unregulated</v>
          </cell>
        </row>
        <row r="5109">
          <cell r="D5109" t="str">
            <v>Municipal Mortgage &amp; Equity, LLC</v>
          </cell>
          <cell r="E5109" t="str">
            <v>Solar</v>
          </cell>
          <cell r="G5109" t="str">
            <v>NA</v>
          </cell>
          <cell r="H5109" t="str">
            <v>Merchant Unregulated</v>
          </cell>
        </row>
        <row r="5110">
          <cell r="D5110" t="str">
            <v>Gastonia City of</v>
          </cell>
          <cell r="E5110" t="str">
            <v>Oil</v>
          </cell>
          <cell r="G5110" t="str">
            <v>NA</v>
          </cell>
          <cell r="H5110" t="str">
            <v>Merchant Unregulated</v>
          </cell>
        </row>
        <row r="5111">
          <cell r="D5111" t="str">
            <v>BP plc</v>
          </cell>
          <cell r="E5111" t="str">
            <v>Solar</v>
          </cell>
          <cell r="G5111">
            <v>5066</v>
          </cell>
          <cell r="H5111" t="str">
            <v>Merchant Unregulated</v>
          </cell>
        </row>
        <row r="5112">
          <cell r="D5112" t="str">
            <v>MetLife Inc.</v>
          </cell>
          <cell r="E5112" t="str">
            <v>Solar</v>
          </cell>
          <cell r="G5112">
            <v>47647</v>
          </cell>
          <cell r="H5112" t="str">
            <v>Merchant Unregulated</v>
          </cell>
        </row>
        <row r="5113">
          <cell r="D5113" t="str">
            <v>Avista Corporation</v>
          </cell>
          <cell r="E5113" t="str">
            <v>Water</v>
          </cell>
          <cell r="G5113">
            <v>513474</v>
          </cell>
          <cell r="H5113" t="str">
            <v>Regulated</v>
          </cell>
        </row>
        <row r="5114">
          <cell r="D5114" t="str">
            <v>Manitoba Hydro</v>
          </cell>
          <cell r="E5114" t="str">
            <v>Water</v>
          </cell>
          <cell r="G5114" t="str">
            <v>NA</v>
          </cell>
          <cell r="H5114" t="str">
            <v>Foreign</v>
          </cell>
        </row>
        <row r="5115">
          <cell r="D5115" t="str">
            <v>Fourth Branch Associates</v>
          </cell>
          <cell r="E5115" t="str">
            <v>Water</v>
          </cell>
          <cell r="G5115" t="str">
            <v>NA</v>
          </cell>
          <cell r="H5115" t="str">
            <v>Merchant Unregulated</v>
          </cell>
        </row>
        <row r="5116">
          <cell r="D5116" t="str">
            <v>Longmont City of</v>
          </cell>
          <cell r="E5116" t="str">
            <v>Water</v>
          </cell>
          <cell r="G5116" t="str">
            <v>NA</v>
          </cell>
          <cell r="H5116" t="str">
            <v>Regulated</v>
          </cell>
        </row>
        <row r="5117">
          <cell r="D5117" t="str">
            <v>Brookfield Asset Management Inc.</v>
          </cell>
          <cell r="E5117" t="str">
            <v>Biomass</v>
          </cell>
          <cell r="G5117">
            <v>250120</v>
          </cell>
          <cell r="H5117" t="str">
            <v>Merchant Unregulated</v>
          </cell>
        </row>
        <row r="5118">
          <cell r="D5118" t="str">
            <v>First Reserve Management, L.P.</v>
          </cell>
          <cell r="E5118" t="str">
            <v>Coal</v>
          </cell>
          <cell r="G5118">
            <v>372190</v>
          </cell>
          <cell r="H5118" t="str">
            <v>Merchant Unregulated</v>
          </cell>
        </row>
        <row r="5119">
          <cell r="D5119" t="str">
            <v>First Reserve Management, L.P.</v>
          </cell>
          <cell r="E5119" t="str">
            <v>Coal</v>
          </cell>
          <cell r="G5119">
            <v>3347618</v>
          </cell>
          <cell r="H5119" t="str">
            <v>Merchant Unregulated</v>
          </cell>
        </row>
        <row r="5120">
          <cell r="D5120" t="str">
            <v>Siemens AG</v>
          </cell>
          <cell r="E5120" t="str">
            <v>Coal</v>
          </cell>
          <cell r="G5120">
            <v>448043</v>
          </cell>
          <cell r="H5120" t="str">
            <v>Merchant Unregulated</v>
          </cell>
        </row>
        <row r="5121">
          <cell r="D5121" t="str">
            <v>Weyerhaeuser Company</v>
          </cell>
          <cell r="E5121" t="str">
            <v>Biomass</v>
          </cell>
          <cell r="G5121">
            <v>306764</v>
          </cell>
          <cell r="H5121" t="str">
            <v>Merchant Unregulated</v>
          </cell>
        </row>
        <row r="5122">
          <cell r="D5122" t="str">
            <v>Ecogy Pennsylvania Systems, LLC</v>
          </cell>
          <cell r="E5122" t="str">
            <v>Solar</v>
          </cell>
          <cell r="G5122" t="str">
            <v>NA</v>
          </cell>
          <cell r="H5122" t="str">
            <v>Merchant Unregulated</v>
          </cell>
        </row>
        <row r="5123">
          <cell r="D5123" t="str">
            <v>United States Government</v>
          </cell>
          <cell r="E5123" t="str">
            <v>Water</v>
          </cell>
          <cell r="G5123" t="str">
            <v>NA</v>
          </cell>
          <cell r="H5123" t="str">
            <v>Merchant Unregulated</v>
          </cell>
        </row>
        <row r="5124">
          <cell r="D5124" t="str">
            <v>Duke Energy Corporation</v>
          </cell>
          <cell r="E5124" t="str">
            <v>Water</v>
          </cell>
          <cell r="G5124">
            <v>67912</v>
          </cell>
          <cell r="H5124" t="str">
            <v>Regulated</v>
          </cell>
        </row>
        <row r="5125">
          <cell r="D5125" t="str">
            <v>Edison International</v>
          </cell>
          <cell r="E5125" t="str">
            <v>Wind</v>
          </cell>
          <cell r="G5125">
            <v>95998</v>
          </cell>
          <cell r="H5125" t="str">
            <v>Merchant Unregulated</v>
          </cell>
        </row>
        <row r="5126">
          <cell r="D5126" t="str">
            <v>Sacramento Municipal Utility District</v>
          </cell>
          <cell r="E5126" t="str">
            <v>Water</v>
          </cell>
          <cell r="G5126">
            <v>93192</v>
          </cell>
          <cell r="H5126" t="str">
            <v>Regulated</v>
          </cell>
        </row>
        <row r="5127">
          <cell r="D5127" t="str">
            <v>Southern Company</v>
          </cell>
          <cell r="E5127" t="str">
            <v>Solar</v>
          </cell>
          <cell r="G5127">
            <v>911</v>
          </cell>
          <cell r="H5127" t="str">
            <v>Regulated</v>
          </cell>
        </row>
        <row r="5128">
          <cell r="D5128" t="str">
            <v>Los Angeles Department of Water and Power</v>
          </cell>
          <cell r="E5128" t="str">
            <v>Biomass</v>
          </cell>
          <cell r="G5128" t="str">
            <v>NA</v>
          </cell>
          <cell r="H5128" t="str">
            <v>Regulated</v>
          </cell>
        </row>
        <row r="5129">
          <cell r="D5129" t="str">
            <v>Fortistar LLC</v>
          </cell>
          <cell r="E5129" t="str">
            <v>Biomass</v>
          </cell>
          <cell r="G5129" t="str">
            <v>NA</v>
          </cell>
          <cell r="H5129" t="str">
            <v>Regulated</v>
          </cell>
        </row>
        <row r="5130">
          <cell r="D5130" t="str">
            <v>Energy Developments Limited</v>
          </cell>
          <cell r="E5130" t="str">
            <v>Biomass</v>
          </cell>
          <cell r="G5130" t="str">
            <v>NA</v>
          </cell>
          <cell r="H5130" t="str">
            <v>Merchant Unregulated</v>
          </cell>
        </row>
        <row r="5131">
          <cell r="D5131" t="str">
            <v>Morgan Stanley</v>
          </cell>
          <cell r="E5131" t="str">
            <v>Wind</v>
          </cell>
          <cell r="G5131">
            <v>400348</v>
          </cell>
          <cell r="H5131" t="str">
            <v>Merchant Unregulated</v>
          </cell>
        </row>
        <row r="5132">
          <cell r="D5132" t="str">
            <v>Loranger Power Generation</v>
          </cell>
          <cell r="E5132" t="str">
            <v>Wind</v>
          </cell>
          <cell r="G5132" t="str">
            <v>NA</v>
          </cell>
          <cell r="H5132" t="str">
            <v>Merchant Unregulated</v>
          </cell>
        </row>
        <row r="5133">
          <cell r="D5133" t="str">
            <v>PNM Resources, Inc.</v>
          </cell>
          <cell r="E5133" t="str">
            <v>Gas</v>
          </cell>
          <cell r="G5133">
            <v>17273</v>
          </cell>
          <cell r="H5133" t="str">
            <v>Regulated</v>
          </cell>
        </row>
        <row r="5134">
          <cell r="D5134" t="str">
            <v>Geopeak Energy</v>
          </cell>
          <cell r="E5134" t="str">
            <v>Solar</v>
          </cell>
          <cell r="G5134" t="str">
            <v>NA</v>
          </cell>
          <cell r="H5134" t="str">
            <v>Merchant Unregulated</v>
          </cell>
        </row>
        <row r="5135">
          <cell r="D5135" t="str">
            <v>Algonquin Power &amp; Utilities Corp.</v>
          </cell>
          <cell r="E5135" t="str">
            <v>Oil</v>
          </cell>
          <cell r="G5135" t="str">
            <v>NA</v>
          </cell>
          <cell r="H5135" t="str">
            <v>Merchant Unregulated</v>
          </cell>
        </row>
        <row r="5136">
          <cell r="D5136" t="str">
            <v>Emera Incorporated</v>
          </cell>
          <cell r="E5136" t="str">
            <v>Oil</v>
          </cell>
          <cell r="G5136" t="str">
            <v>NA</v>
          </cell>
          <cell r="H5136" t="str">
            <v>Merchant Unregulated</v>
          </cell>
        </row>
        <row r="5137">
          <cell r="D5137" t="str">
            <v>Los Alamos County</v>
          </cell>
          <cell r="E5137" t="str">
            <v>Solar</v>
          </cell>
          <cell r="G5137" t="str">
            <v>NA</v>
          </cell>
          <cell r="H5137" t="str">
            <v>Regulated</v>
          </cell>
        </row>
        <row r="5138">
          <cell r="D5138" t="str">
            <v>Mountain View-Los Altos High School District</v>
          </cell>
          <cell r="E5138" t="str">
            <v>Solar</v>
          </cell>
          <cell r="G5138" t="str">
            <v>NA</v>
          </cell>
          <cell r="H5138" t="str">
            <v>Merchant Unregulated</v>
          </cell>
        </row>
        <row r="5139">
          <cell r="D5139" t="str">
            <v>Los Angeles County</v>
          </cell>
          <cell r="E5139" t="str">
            <v>Gas</v>
          </cell>
          <cell r="G5139" t="str">
            <v>NA</v>
          </cell>
          <cell r="H5139" t="str">
            <v>Merchant Unregulated</v>
          </cell>
        </row>
        <row r="5140">
          <cell r="D5140" t="str">
            <v>Tesoro Corporation</v>
          </cell>
          <cell r="E5140" t="str">
            <v>Other Nonrenewable</v>
          </cell>
          <cell r="G5140">
            <v>391177</v>
          </cell>
          <cell r="H5140" t="str">
            <v>Merchant Unregulated</v>
          </cell>
        </row>
        <row r="5141">
          <cell r="D5141" t="str">
            <v>Phillips 66 Company</v>
          </cell>
          <cell r="E5141" t="str">
            <v>Other Nonrenewable</v>
          </cell>
          <cell r="G5141">
            <v>195347</v>
          </cell>
          <cell r="H5141" t="str">
            <v>Merchant Unregulated</v>
          </cell>
        </row>
        <row r="5142">
          <cell r="D5142" t="str">
            <v>Tesoro Corporation</v>
          </cell>
          <cell r="E5142" t="str">
            <v>Other Nonrenewable</v>
          </cell>
          <cell r="G5142">
            <v>96518</v>
          </cell>
          <cell r="H5142" t="str">
            <v>Merchant Unregulated</v>
          </cell>
        </row>
        <row r="5143">
          <cell r="D5143" t="str">
            <v>Calpine Corporation</v>
          </cell>
          <cell r="E5143" t="str">
            <v>Gas</v>
          </cell>
          <cell r="G5143" t="str">
            <v>NA</v>
          </cell>
          <cell r="H5143" t="str">
            <v>Merchant Unregulated</v>
          </cell>
        </row>
        <row r="5144">
          <cell r="D5144" t="str">
            <v>PNM Resources, Inc.</v>
          </cell>
          <cell r="E5144" t="str">
            <v>Solar</v>
          </cell>
          <cell r="G5144">
            <v>11931</v>
          </cell>
          <cell r="H5144" t="str">
            <v>Regulated</v>
          </cell>
        </row>
        <row r="5145">
          <cell r="D5145" t="str">
            <v>Calpine Corporation</v>
          </cell>
          <cell r="E5145" t="str">
            <v>Gas</v>
          </cell>
          <cell r="G5145">
            <v>3594416</v>
          </cell>
          <cell r="H5145" t="str">
            <v>Merchant Unregulated</v>
          </cell>
        </row>
        <row r="5146">
          <cell r="D5146" t="str">
            <v>UNS Energy Corporation</v>
          </cell>
          <cell r="E5146" t="str">
            <v>Biomass</v>
          </cell>
          <cell r="G5146" t="str">
            <v>NA</v>
          </cell>
          <cell r="H5146" t="str">
            <v>Regulated</v>
          </cell>
        </row>
        <row r="5147">
          <cell r="D5147" t="str">
            <v>Duke Energy Corporation</v>
          </cell>
          <cell r="E5147" t="str">
            <v>Wind</v>
          </cell>
          <cell r="G5147" t="str">
            <v>NA</v>
          </cell>
          <cell r="H5147" t="str">
            <v>Merchant Unregulated</v>
          </cell>
        </row>
        <row r="5148">
          <cell r="D5148" t="str">
            <v>Duke Energy Corporation</v>
          </cell>
          <cell r="E5148" t="str">
            <v>Wind</v>
          </cell>
          <cell r="G5148" t="str">
            <v>NA</v>
          </cell>
          <cell r="H5148" t="str">
            <v>Merchant Unregulated</v>
          </cell>
        </row>
        <row r="5149">
          <cell r="D5149" t="str">
            <v>United States Government</v>
          </cell>
          <cell r="E5149" t="str">
            <v>Water</v>
          </cell>
          <cell r="G5149" t="str">
            <v>NA</v>
          </cell>
          <cell r="H5149" t="str">
            <v>Merchant Unregulated</v>
          </cell>
        </row>
        <row r="5150">
          <cell r="D5150" t="str">
            <v>IDACORP, Inc.</v>
          </cell>
          <cell r="E5150" t="str">
            <v>Water</v>
          </cell>
          <cell r="G5150" t="str">
            <v>NA</v>
          </cell>
          <cell r="H5150" t="str">
            <v>Merchant Unregulated</v>
          </cell>
        </row>
        <row r="5151">
          <cell r="D5151" t="str">
            <v>Public Employee Retirement System Of Idaho</v>
          </cell>
          <cell r="E5151" t="str">
            <v>Water</v>
          </cell>
          <cell r="G5151" t="str">
            <v>NA</v>
          </cell>
          <cell r="H5151" t="str">
            <v>Merchant Unregulated</v>
          </cell>
        </row>
        <row r="5152">
          <cell r="D5152" t="str">
            <v>IDACORP, Inc.</v>
          </cell>
          <cell r="E5152" t="str">
            <v>Water</v>
          </cell>
          <cell r="G5152" t="str">
            <v>NA</v>
          </cell>
          <cell r="H5152" t="str">
            <v>Merchant Unregulated</v>
          </cell>
        </row>
        <row r="5153">
          <cell r="D5153" t="str">
            <v>Public Employee Retirement System Of Idaho</v>
          </cell>
          <cell r="E5153" t="str">
            <v>Water</v>
          </cell>
          <cell r="G5153" t="str">
            <v>NA</v>
          </cell>
          <cell r="H5153" t="str">
            <v>Merchant Unregulated</v>
          </cell>
        </row>
        <row r="5154">
          <cell r="D5154" t="str">
            <v>Wind Capital Group, LLC</v>
          </cell>
          <cell r="E5154" t="str">
            <v>Wind</v>
          </cell>
          <cell r="G5154">
            <v>14005</v>
          </cell>
          <cell r="H5154" t="str">
            <v>Merchant Unregulated</v>
          </cell>
        </row>
        <row r="5155">
          <cell r="D5155" t="str">
            <v>NTR plc</v>
          </cell>
          <cell r="E5155" t="str">
            <v>Wind</v>
          </cell>
          <cell r="G5155">
            <v>452858</v>
          </cell>
          <cell r="H5155" t="str">
            <v>Merchant Unregulated</v>
          </cell>
        </row>
        <row r="5156">
          <cell r="D5156" t="str">
            <v>Royal Dutch Shell plc</v>
          </cell>
          <cell r="E5156" t="str">
            <v>Gas</v>
          </cell>
          <cell r="G5156" t="str">
            <v>NA</v>
          </cell>
          <cell r="H5156" t="str">
            <v>Merchant Unregulated</v>
          </cell>
        </row>
        <row r="5157">
          <cell r="D5157" t="str">
            <v>Exxon Mobil Corporation</v>
          </cell>
          <cell r="E5157" t="str">
            <v>Gas</v>
          </cell>
          <cell r="G5157" t="str">
            <v>NA</v>
          </cell>
          <cell r="H5157" t="str">
            <v>Merchant Unregulated</v>
          </cell>
        </row>
        <row r="5158">
          <cell r="D5158" t="str">
            <v>EDP - Energias de Portugal SA</v>
          </cell>
          <cell r="E5158" t="str">
            <v>Wind</v>
          </cell>
          <cell r="G5158">
            <v>110168</v>
          </cell>
          <cell r="H5158" t="str">
            <v>Merchant Unregulated</v>
          </cell>
        </row>
        <row r="5159">
          <cell r="D5159" t="str">
            <v>PARPÚBLICA - Participações Públicas (SGPS), S.A.</v>
          </cell>
          <cell r="E5159" t="str">
            <v>Wind</v>
          </cell>
          <cell r="G5159">
            <v>5439</v>
          </cell>
          <cell r="H5159" t="str">
            <v>Merchant Unregulated</v>
          </cell>
        </row>
        <row r="5160">
          <cell r="D5160" t="str">
            <v>HidroCantábrico Energia S.A.</v>
          </cell>
          <cell r="E5160" t="str">
            <v>Wind</v>
          </cell>
          <cell r="G5160">
            <v>898</v>
          </cell>
          <cell r="H5160" t="str">
            <v>Merchant Unregulated</v>
          </cell>
        </row>
        <row r="5161">
          <cell r="D5161" t="str">
            <v>China Three Gorges Corporation</v>
          </cell>
          <cell r="E5161" t="str">
            <v>Wind</v>
          </cell>
          <cell r="G5161">
            <v>31393</v>
          </cell>
          <cell r="H5161" t="str">
            <v>Merchant Unregulated</v>
          </cell>
        </row>
        <row r="5162">
          <cell r="D5162" t="str">
            <v>EDP Renováveis</v>
          </cell>
          <cell r="E5162" t="str">
            <v>Wind</v>
          </cell>
          <cell r="G5162">
            <v>42939</v>
          </cell>
          <cell r="H5162" t="str">
            <v>Merchant Unregulated</v>
          </cell>
        </row>
        <row r="5163">
          <cell r="D5163" t="str">
            <v>Northeast Utilities</v>
          </cell>
          <cell r="E5163" t="str">
            <v>Oil</v>
          </cell>
          <cell r="G5163">
            <v>123</v>
          </cell>
          <cell r="H5163" t="str">
            <v>Regulated</v>
          </cell>
        </row>
        <row r="5164">
          <cell r="D5164" t="str">
            <v>Lower Colorado River Authority</v>
          </cell>
          <cell r="E5164" t="str">
            <v>Gas</v>
          </cell>
          <cell r="G5164">
            <v>3673450</v>
          </cell>
          <cell r="H5164" t="str">
            <v>Merchant Unregulated</v>
          </cell>
        </row>
        <row r="5165">
          <cell r="D5165" t="str">
            <v>Michigan Automotive Research</v>
          </cell>
          <cell r="E5165" t="str">
            <v>Oil</v>
          </cell>
          <cell r="G5165" t="str">
            <v>NA</v>
          </cell>
          <cell r="H5165" t="str">
            <v>Merchant Unregulated</v>
          </cell>
        </row>
        <row r="5166">
          <cell r="D5166" t="str">
            <v>CMS Energy Corporation</v>
          </cell>
          <cell r="E5166" t="str">
            <v>Water</v>
          </cell>
          <cell r="G5166">
            <v>16196</v>
          </cell>
          <cell r="H5166" t="str">
            <v>Regulated</v>
          </cell>
        </row>
        <row r="5167">
          <cell r="D5167" t="str">
            <v>Lafayette City of LA</v>
          </cell>
          <cell r="E5167" t="str">
            <v>Gas</v>
          </cell>
          <cell r="G5167">
            <v>342708</v>
          </cell>
          <cell r="H5167" t="str">
            <v>Regulated</v>
          </cell>
        </row>
        <row r="5168">
          <cell r="D5168" t="str">
            <v>Berkshire Hathaway Inc.</v>
          </cell>
          <cell r="E5168" t="str">
            <v>Coal</v>
          </cell>
          <cell r="G5168">
            <v>4079562</v>
          </cell>
          <cell r="H5168" t="str">
            <v>Regulated</v>
          </cell>
        </row>
        <row r="5169">
          <cell r="D5169" t="str">
            <v>Tipton City of IA</v>
          </cell>
          <cell r="E5169" t="str">
            <v>Coal</v>
          </cell>
          <cell r="G5169">
            <v>25814</v>
          </cell>
          <cell r="H5169" t="str">
            <v>Regulated</v>
          </cell>
        </row>
        <row r="5170">
          <cell r="D5170" t="str">
            <v>MidAmerican Energy Holdings Company</v>
          </cell>
          <cell r="E5170" t="str">
            <v>Coal</v>
          </cell>
          <cell r="G5170">
            <v>463611</v>
          </cell>
          <cell r="H5170" t="str">
            <v>Regulated</v>
          </cell>
        </row>
        <row r="5171">
          <cell r="D5171" t="str">
            <v>Alliant Energy Corporation</v>
          </cell>
          <cell r="E5171" t="str">
            <v>Coal</v>
          </cell>
          <cell r="G5171">
            <v>206507</v>
          </cell>
          <cell r="H5171" t="str">
            <v>Regulated</v>
          </cell>
        </row>
        <row r="5172">
          <cell r="D5172" t="str">
            <v>Harlan City of</v>
          </cell>
          <cell r="E5172" t="str">
            <v>Coal</v>
          </cell>
          <cell r="G5172">
            <v>41301</v>
          </cell>
          <cell r="H5172" t="str">
            <v>Regulated</v>
          </cell>
        </row>
        <row r="5173">
          <cell r="D5173" t="str">
            <v>Geneseo City of</v>
          </cell>
          <cell r="E5173" t="str">
            <v>Coal</v>
          </cell>
          <cell r="G5173">
            <v>25814</v>
          </cell>
          <cell r="H5173" t="str">
            <v>Regulated</v>
          </cell>
        </row>
        <row r="5174">
          <cell r="D5174" t="str">
            <v>Eldridge City Utilities</v>
          </cell>
          <cell r="E5174" t="str">
            <v>Coal</v>
          </cell>
          <cell r="G5174">
            <v>25814</v>
          </cell>
          <cell r="H5174" t="str">
            <v>Regulated</v>
          </cell>
        </row>
        <row r="5175">
          <cell r="D5175" t="str">
            <v>Central Iowa Power Cooperative</v>
          </cell>
          <cell r="E5175" t="str">
            <v>Coal</v>
          </cell>
          <cell r="G5175">
            <v>237485</v>
          </cell>
          <cell r="H5175" t="str">
            <v>Regulated</v>
          </cell>
        </row>
        <row r="5176">
          <cell r="D5176" t="str">
            <v>Waverly Municipal Elec Utility</v>
          </cell>
          <cell r="E5176" t="str">
            <v>Coal</v>
          </cell>
          <cell r="G5176">
            <v>56789</v>
          </cell>
          <cell r="H5176" t="str">
            <v>Regulated</v>
          </cell>
        </row>
        <row r="5177">
          <cell r="D5177" t="str">
            <v>Old Dominion Electric Cooperative</v>
          </cell>
          <cell r="E5177" t="str">
            <v>Gas</v>
          </cell>
          <cell r="G5177">
            <v>70908</v>
          </cell>
          <cell r="H5177" t="str">
            <v>Merchant Unregulated</v>
          </cell>
        </row>
        <row r="5178">
          <cell r="D5178" t="str">
            <v>Exxon Mobil Corporation</v>
          </cell>
          <cell r="E5178" t="str">
            <v>Gas</v>
          </cell>
          <cell r="G5178">
            <v>2699544</v>
          </cell>
          <cell r="H5178" t="str">
            <v>Merchant Unregulated</v>
          </cell>
        </row>
        <row r="5179">
          <cell r="D5179" t="str">
            <v>International Paper Company</v>
          </cell>
          <cell r="E5179" t="str">
            <v>Biomass</v>
          </cell>
          <cell r="G5179" t="str">
            <v>NA</v>
          </cell>
          <cell r="H5179" t="str">
            <v>Merchant Unregulated</v>
          </cell>
        </row>
        <row r="5180">
          <cell r="D5180" t="str">
            <v>Louisiana Tech University</v>
          </cell>
          <cell r="E5180" t="str">
            <v>Gas</v>
          </cell>
          <cell r="G5180" t="str">
            <v>NA</v>
          </cell>
          <cell r="H5180" t="str">
            <v>Merchant Unregulated</v>
          </cell>
        </row>
        <row r="5181">
          <cell r="D5181" t="str">
            <v>Lea County Electric Cooperative, Inc.</v>
          </cell>
          <cell r="E5181" t="str">
            <v>Gas</v>
          </cell>
          <cell r="G5181" t="str">
            <v>NA</v>
          </cell>
          <cell r="H5181" t="str">
            <v>Merchant Unregulated</v>
          </cell>
        </row>
        <row r="5182">
          <cell r="D5182" t="str">
            <v>Enel S.p.A.</v>
          </cell>
          <cell r="E5182" t="str">
            <v>Water</v>
          </cell>
          <cell r="G5182" t="str">
            <v>NA</v>
          </cell>
          <cell r="H5182" t="str">
            <v>Merchant Unregulated</v>
          </cell>
        </row>
        <row r="5183">
          <cell r="D5183" t="str">
            <v>Dominion Resources, Inc.</v>
          </cell>
          <cell r="E5183" t="str">
            <v>Oil</v>
          </cell>
          <cell r="G5183">
            <v>421</v>
          </cell>
          <cell r="H5183" t="str">
            <v>Regulated</v>
          </cell>
        </row>
        <row r="5184">
          <cell r="D5184" t="str">
            <v>Alliance Energy Group LLC</v>
          </cell>
          <cell r="E5184" t="str">
            <v>Gas</v>
          </cell>
          <cell r="G5184" t="str">
            <v>NA</v>
          </cell>
          <cell r="H5184" t="str">
            <v>Merchant Unregulated</v>
          </cell>
        </row>
        <row r="5185">
          <cell r="D5185" t="str">
            <v>Garkane Energy Cooperative Inc.</v>
          </cell>
          <cell r="E5185" t="str">
            <v>Water</v>
          </cell>
          <cell r="G5185" t="str">
            <v>NA</v>
          </cell>
          <cell r="H5185" t="str">
            <v>Merchant Unregulated</v>
          </cell>
        </row>
        <row r="5186">
          <cell r="D5186" t="str">
            <v>United States Government</v>
          </cell>
          <cell r="E5186" t="str">
            <v>Water</v>
          </cell>
          <cell r="G5186">
            <v>2417376</v>
          </cell>
          <cell r="H5186" t="str">
            <v>Merchant Unregulated</v>
          </cell>
        </row>
        <row r="5187">
          <cell r="D5187" t="str">
            <v>Alaska Village Electric Cooperative, Inc.</v>
          </cell>
          <cell r="E5187" t="str">
            <v>Oil</v>
          </cell>
          <cell r="G5187" t="str">
            <v>NA</v>
          </cell>
          <cell r="H5187" t="str">
            <v>Merchant Unregulated</v>
          </cell>
        </row>
        <row r="5188">
          <cell r="D5188" t="str">
            <v>IDACORP, Inc.</v>
          </cell>
          <cell r="E5188" t="str">
            <v>Water</v>
          </cell>
          <cell r="G5188">
            <v>108504</v>
          </cell>
          <cell r="H5188" t="str">
            <v>Regulated</v>
          </cell>
        </row>
        <row r="5189">
          <cell r="D5189" t="str">
            <v>Gaz Métro Limited Partnership</v>
          </cell>
          <cell r="E5189" t="str">
            <v>Water</v>
          </cell>
          <cell r="G5189" t="str">
            <v>NA</v>
          </cell>
          <cell r="H5189" t="str">
            <v>Regulated</v>
          </cell>
        </row>
        <row r="5190">
          <cell r="D5190" t="str">
            <v>United States Government</v>
          </cell>
          <cell r="E5190" t="str">
            <v>Water</v>
          </cell>
          <cell r="G5190" t="str">
            <v>NA</v>
          </cell>
          <cell r="H5190" t="str">
            <v>Merchant Unregulated</v>
          </cell>
        </row>
        <row r="5191">
          <cell r="D5191" t="str">
            <v>Monroe City of UT</v>
          </cell>
          <cell r="E5191" t="str">
            <v>Water</v>
          </cell>
          <cell r="G5191" t="str">
            <v>NA</v>
          </cell>
          <cell r="H5191" t="str">
            <v>Regulated</v>
          </cell>
        </row>
        <row r="5192">
          <cell r="D5192" t="str">
            <v>United States Government</v>
          </cell>
          <cell r="E5192" t="str">
            <v>Water</v>
          </cell>
          <cell r="G5192">
            <v>2520051</v>
          </cell>
          <cell r="H5192" t="str">
            <v>Merchant Unregulated</v>
          </cell>
        </row>
        <row r="5193">
          <cell r="D5193" t="str">
            <v>PPL Corporation</v>
          </cell>
          <cell r="E5193" t="str">
            <v>Gas</v>
          </cell>
          <cell r="G5193">
            <v>3351741</v>
          </cell>
          <cell r="H5193" t="str">
            <v>Merchant Unregulated</v>
          </cell>
        </row>
        <row r="5194">
          <cell r="D5194" t="str">
            <v>Idaho Falls City of</v>
          </cell>
          <cell r="E5194" t="str">
            <v>Water</v>
          </cell>
          <cell r="G5194" t="str">
            <v>NA</v>
          </cell>
          <cell r="H5194" t="str">
            <v>Regulated</v>
          </cell>
        </row>
        <row r="5195">
          <cell r="D5195" t="str">
            <v>Milliken &amp; Company</v>
          </cell>
          <cell r="E5195" t="str">
            <v>Water</v>
          </cell>
          <cell r="G5195">
            <v>2811</v>
          </cell>
          <cell r="H5195" t="str">
            <v>Regulated</v>
          </cell>
        </row>
        <row r="5196">
          <cell r="D5196" t="str">
            <v>Wisconsin Energy Corporation</v>
          </cell>
          <cell r="E5196" t="str">
            <v>Water</v>
          </cell>
          <cell r="G5196">
            <v>378</v>
          </cell>
          <cell r="H5196" t="str">
            <v>Regulated</v>
          </cell>
        </row>
        <row r="5197">
          <cell r="D5197" t="str">
            <v>Emera Incorporated</v>
          </cell>
          <cell r="E5197" t="str">
            <v>Water</v>
          </cell>
          <cell r="G5197" t="str">
            <v>NA</v>
          </cell>
          <cell r="H5197" t="str">
            <v>Merchant Unregulated</v>
          </cell>
        </row>
        <row r="5198">
          <cell r="D5198" t="str">
            <v>Algonquin Power &amp; Utilities Corp.</v>
          </cell>
          <cell r="E5198" t="str">
            <v>Water</v>
          </cell>
          <cell r="G5198" t="str">
            <v>NA</v>
          </cell>
          <cell r="H5198" t="str">
            <v>Merchant Unregulated</v>
          </cell>
        </row>
        <row r="5199">
          <cell r="D5199" t="str">
            <v>IDACORP, Inc.</v>
          </cell>
          <cell r="E5199" t="str">
            <v>Water</v>
          </cell>
          <cell r="G5199">
            <v>248940</v>
          </cell>
          <cell r="H5199" t="str">
            <v>Regulated</v>
          </cell>
        </row>
        <row r="5200">
          <cell r="D5200" t="str">
            <v>Enel S.p.A.</v>
          </cell>
          <cell r="E5200" t="str">
            <v>Water</v>
          </cell>
          <cell r="G5200" t="str">
            <v>NA</v>
          </cell>
          <cell r="H5200" t="str">
            <v>Merchant Unregulated</v>
          </cell>
        </row>
        <row r="5201">
          <cell r="D5201" t="str">
            <v>Puget Holdings LLC</v>
          </cell>
          <cell r="E5201" t="str">
            <v>Wind</v>
          </cell>
          <cell r="G5201">
            <v>708918</v>
          </cell>
          <cell r="H5201" t="str">
            <v>Regulated</v>
          </cell>
        </row>
        <row r="5202">
          <cell r="D5202" t="str">
            <v>Brookfield Renewable Energy Partners L.P.</v>
          </cell>
          <cell r="E5202" t="str">
            <v>Water</v>
          </cell>
          <cell r="G5202" t="str">
            <v>NA</v>
          </cell>
          <cell r="H5202" t="str">
            <v>Merchant Unregulated</v>
          </cell>
        </row>
        <row r="5203">
          <cell r="D5203" t="str">
            <v>Brookfield Asset Management Inc.</v>
          </cell>
          <cell r="E5203" t="str">
            <v>Water</v>
          </cell>
          <cell r="G5203" t="str">
            <v>NA</v>
          </cell>
          <cell r="H5203" t="str">
            <v>Merchant Unregulated</v>
          </cell>
        </row>
        <row r="5204">
          <cell r="D5204" t="str">
            <v>Vestamore</v>
          </cell>
          <cell r="E5204" t="str">
            <v>Water</v>
          </cell>
          <cell r="G5204" t="str">
            <v>NA</v>
          </cell>
          <cell r="H5204" t="str">
            <v>Merchant Unregulated</v>
          </cell>
        </row>
        <row r="5205">
          <cell r="D5205" t="str">
            <v>Golden Birch</v>
          </cell>
          <cell r="E5205" t="str">
            <v>Water</v>
          </cell>
          <cell r="G5205" t="str">
            <v>NA</v>
          </cell>
          <cell r="H5205" t="str">
            <v>Merchant Unregulated</v>
          </cell>
        </row>
        <row r="5206">
          <cell r="D5206" t="str">
            <v>Marlborough Hydro Corp</v>
          </cell>
          <cell r="E5206" t="str">
            <v>Water</v>
          </cell>
          <cell r="G5206" t="str">
            <v>NA</v>
          </cell>
          <cell r="H5206" t="str">
            <v>Merchant Unregulated</v>
          </cell>
        </row>
        <row r="5207">
          <cell r="D5207" t="str">
            <v>Gresham Village of</v>
          </cell>
          <cell r="E5207" t="str">
            <v>Water</v>
          </cell>
          <cell r="G5207" t="str">
            <v>NA</v>
          </cell>
          <cell r="H5207" t="str">
            <v>Regulated</v>
          </cell>
        </row>
        <row r="5208">
          <cell r="D5208" t="str">
            <v>Elon University</v>
          </cell>
          <cell r="E5208" t="str">
            <v>Solar</v>
          </cell>
          <cell r="G5208" t="str">
            <v>NA</v>
          </cell>
          <cell r="H5208" t="str">
            <v>Merchant Unregulated</v>
          </cell>
        </row>
        <row r="5209">
          <cell r="D5209" t="str">
            <v>Petra Engineering, PLLC</v>
          </cell>
          <cell r="E5209" t="str">
            <v>Solar</v>
          </cell>
          <cell r="G5209" t="str">
            <v>NA</v>
          </cell>
          <cell r="H5209" t="str">
            <v>Merchant Unregulated</v>
          </cell>
        </row>
        <row r="5210">
          <cell r="D5210" t="str">
            <v>LS Power Group</v>
          </cell>
          <cell r="E5210" t="str">
            <v>Gas</v>
          </cell>
          <cell r="G5210">
            <v>163474</v>
          </cell>
          <cell r="H5210" t="str">
            <v>Merchant Unregulated</v>
          </cell>
        </row>
        <row r="5211">
          <cell r="D5211" t="str">
            <v>Lubbock Wind LLC</v>
          </cell>
          <cell r="E5211" t="str">
            <v>Wind</v>
          </cell>
          <cell r="G5211" t="str">
            <v>NA</v>
          </cell>
          <cell r="H5211" t="str">
            <v>Merchant Unregulated</v>
          </cell>
        </row>
        <row r="5212">
          <cell r="D5212" t="str">
            <v>Boise-Kuna Irrigation District</v>
          </cell>
          <cell r="E5212" t="str">
            <v>Water</v>
          </cell>
          <cell r="G5212">
            <v>394660</v>
          </cell>
          <cell r="H5212" t="str">
            <v>Merchant Unregulated</v>
          </cell>
        </row>
        <row r="5213">
          <cell r="D5213" t="str">
            <v>Robecca Walters</v>
          </cell>
          <cell r="E5213" t="str">
            <v>Wind</v>
          </cell>
          <cell r="G5213" t="str">
            <v>NA</v>
          </cell>
          <cell r="H5213" t="str">
            <v>Merchant Unregulated</v>
          </cell>
        </row>
        <row r="5214">
          <cell r="D5214" t="str">
            <v>Edison International</v>
          </cell>
          <cell r="E5214" t="str">
            <v>Wind</v>
          </cell>
          <cell r="G5214" t="str">
            <v>NA</v>
          </cell>
          <cell r="H5214" t="str">
            <v>Merchant Unregulated</v>
          </cell>
        </row>
        <row r="5215">
          <cell r="D5215" t="str">
            <v>DTE Energy Company</v>
          </cell>
          <cell r="E5215" t="str">
            <v>Water</v>
          </cell>
          <cell r="G5215">
            <v>899910</v>
          </cell>
          <cell r="H5215" t="str">
            <v>Regulated</v>
          </cell>
        </row>
        <row r="5216">
          <cell r="D5216" t="str">
            <v>CMS Energy Corporation</v>
          </cell>
          <cell r="E5216" t="str">
            <v>Water</v>
          </cell>
          <cell r="G5216">
            <v>936640</v>
          </cell>
          <cell r="H5216" t="str">
            <v>Regulated</v>
          </cell>
        </row>
        <row r="5217">
          <cell r="D5217" t="str">
            <v>NewPage Holdings Inc.</v>
          </cell>
          <cell r="E5217" t="str">
            <v>Coal</v>
          </cell>
          <cell r="G5217">
            <v>9174</v>
          </cell>
          <cell r="H5217" t="str">
            <v>Merchant Unregulated</v>
          </cell>
        </row>
        <row r="5218">
          <cell r="D5218" t="str">
            <v>UNS Energy Corporation</v>
          </cell>
          <cell r="E5218" t="str">
            <v>Gas</v>
          </cell>
          <cell r="G5218">
            <v>603553</v>
          </cell>
          <cell r="H5218" t="str">
            <v>Regulated</v>
          </cell>
        </row>
        <row r="5219">
          <cell r="D5219" t="str">
            <v>PNM Resources, Inc.</v>
          </cell>
          <cell r="E5219" t="str">
            <v>Gas</v>
          </cell>
          <cell r="G5219">
            <v>603553</v>
          </cell>
          <cell r="H5219" t="str">
            <v>Regulated</v>
          </cell>
        </row>
        <row r="5220">
          <cell r="D5220" t="str">
            <v>Freeport-McMoRan Copper &amp; Gold Inc.</v>
          </cell>
          <cell r="E5220" t="str">
            <v>Gas</v>
          </cell>
          <cell r="G5220">
            <v>603734</v>
          </cell>
          <cell r="H5220" t="str">
            <v>Regulated</v>
          </cell>
        </row>
        <row r="5221">
          <cell r="D5221" t="str">
            <v>Edison International</v>
          </cell>
          <cell r="E5221" t="str">
            <v>Water</v>
          </cell>
          <cell r="G5221">
            <v>2230</v>
          </cell>
          <cell r="H5221" t="str">
            <v>Regulated</v>
          </cell>
        </row>
        <row r="5222">
          <cell r="D5222" t="str">
            <v>FirstEnergy Corp.</v>
          </cell>
          <cell r="E5222" t="str">
            <v>Water</v>
          </cell>
          <cell r="G5222" t="str">
            <v>NA</v>
          </cell>
          <cell r="H5222" t="str">
            <v>Merchant Unregulated</v>
          </cell>
        </row>
        <row r="5223">
          <cell r="D5223" t="str">
            <v>Luther College Ventures, Inc.</v>
          </cell>
          <cell r="E5223" t="str">
            <v>Wind</v>
          </cell>
          <cell r="G5223" t="str">
            <v>NA</v>
          </cell>
          <cell r="H5223" t="str">
            <v>Merchant Unregulated</v>
          </cell>
        </row>
        <row r="5224">
          <cell r="D5224" t="str">
            <v>Lutheran Medical Center</v>
          </cell>
          <cell r="E5224" t="str">
            <v>Gas</v>
          </cell>
          <cell r="G5224" t="str">
            <v>NA</v>
          </cell>
          <cell r="H5224" t="str">
            <v>Merchant Unregulated</v>
          </cell>
        </row>
        <row r="5225">
          <cell r="D5225" t="str">
            <v>Luverne City of MN</v>
          </cell>
          <cell r="E5225" t="str">
            <v>Oil</v>
          </cell>
          <cell r="G5225" t="str">
            <v>NA</v>
          </cell>
          <cell r="H5225" t="str">
            <v>Regulated</v>
          </cell>
        </row>
        <row r="5226">
          <cell r="D5226" t="str">
            <v>Otter Tail Corporation</v>
          </cell>
          <cell r="E5226" t="str">
            <v>Wind</v>
          </cell>
          <cell r="G5226">
            <v>175014</v>
          </cell>
          <cell r="H5226" t="str">
            <v>Regulated</v>
          </cell>
        </row>
        <row r="5227">
          <cell r="D5227" t="str">
            <v>PPL Corporation</v>
          </cell>
          <cell r="E5227" t="str">
            <v>Biomass</v>
          </cell>
          <cell r="G5227" t="str">
            <v>NA</v>
          </cell>
          <cell r="H5227" t="str">
            <v>Merchant Unregulated</v>
          </cell>
        </row>
        <row r="5228">
          <cell r="D5228" t="str">
            <v>Ameresco Inc.</v>
          </cell>
          <cell r="E5228" t="str">
            <v>Gas</v>
          </cell>
          <cell r="G5228" t="str">
            <v>NA</v>
          </cell>
          <cell r="H5228" t="str">
            <v>Merchant Unregulated</v>
          </cell>
        </row>
        <row r="5229">
          <cell r="D5229" t="str">
            <v>Nebraska Public Power District</v>
          </cell>
          <cell r="E5229" t="str">
            <v>Oil</v>
          </cell>
          <cell r="G5229" t="str">
            <v>NA</v>
          </cell>
          <cell r="H5229" t="str">
            <v>Regulated</v>
          </cell>
        </row>
        <row r="5230">
          <cell r="D5230" t="str">
            <v>Omega Energy III LLC</v>
          </cell>
          <cell r="E5230" t="str">
            <v>Water</v>
          </cell>
          <cell r="G5230" t="str">
            <v>NA</v>
          </cell>
          <cell r="H5230" t="str">
            <v>Merchant Unregulated</v>
          </cell>
        </row>
        <row r="5231">
          <cell r="D5231" t="str">
            <v>Riverstone/Carlyle Renewable and Alternative Energy Fund II , L.P.</v>
          </cell>
          <cell r="E5231" t="str">
            <v>Biomass</v>
          </cell>
          <cell r="G5231" t="str">
            <v>NA</v>
          </cell>
          <cell r="H5231" t="str">
            <v>Merchant Unregulated</v>
          </cell>
        </row>
        <row r="5232">
          <cell r="D5232" t="str">
            <v>ReEnergy Holdings LLC</v>
          </cell>
          <cell r="E5232" t="str">
            <v>Biomass</v>
          </cell>
          <cell r="G5232" t="str">
            <v>NA</v>
          </cell>
          <cell r="H5232" t="str">
            <v>Merchant Unregulated</v>
          </cell>
        </row>
        <row r="5233">
          <cell r="D5233" t="str">
            <v>Burrows Paper Corporation</v>
          </cell>
          <cell r="E5233" t="str">
            <v>Water</v>
          </cell>
          <cell r="G5233" t="str">
            <v>NA</v>
          </cell>
          <cell r="H5233" t="str">
            <v>Merchant Unregulated</v>
          </cell>
        </row>
        <row r="5234">
          <cell r="D5234" t="str">
            <v>Omega Energy III LLC</v>
          </cell>
          <cell r="E5234" t="str">
            <v>Water</v>
          </cell>
          <cell r="G5234" t="str">
            <v>NA</v>
          </cell>
          <cell r="H5234" t="str">
            <v>Merchant Unregulated</v>
          </cell>
        </row>
        <row r="5235">
          <cell r="D5235" t="str">
            <v>Omega Energy III LLC</v>
          </cell>
          <cell r="E5235" t="str">
            <v>Water</v>
          </cell>
          <cell r="G5235" t="str">
            <v>NA</v>
          </cell>
          <cell r="H5235" t="str">
            <v>Merchant Unregulated</v>
          </cell>
        </row>
        <row r="5236">
          <cell r="D5236" t="str">
            <v>Edison International</v>
          </cell>
          <cell r="E5236" t="str">
            <v>Water</v>
          </cell>
          <cell r="G5236">
            <v>2665</v>
          </cell>
          <cell r="H5236" t="str">
            <v>Regulated</v>
          </cell>
        </row>
        <row r="5237">
          <cell r="D5237" t="str">
            <v>M &amp; M Mars Inc</v>
          </cell>
          <cell r="E5237" t="str">
            <v>Gas</v>
          </cell>
          <cell r="G5237" t="str">
            <v>NA</v>
          </cell>
          <cell r="H5237" t="str">
            <v>Merchant Unregulated</v>
          </cell>
        </row>
        <row r="5238">
          <cell r="D5238" t="str">
            <v>M &amp; M Mars Inc</v>
          </cell>
          <cell r="E5238" t="str">
            <v>Gas</v>
          </cell>
          <cell r="G5238" t="str">
            <v>NA</v>
          </cell>
          <cell r="H5238" t="str">
            <v>Merchant Unregulated</v>
          </cell>
        </row>
        <row r="5239">
          <cell r="D5239" t="str">
            <v>Massachusetts Bay Transportation Authority</v>
          </cell>
          <cell r="E5239" t="str">
            <v>Oil</v>
          </cell>
          <cell r="G5239" t="str">
            <v>NA</v>
          </cell>
          <cell r="H5239" t="str">
            <v>Regulated</v>
          </cell>
        </row>
        <row r="5240">
          <cell r="D5240" t="str">
            <v>M A Patout &amp; Sons Ltd</v>
          </cell>
          <cell r="E5240" t="str">
            <v>Biomass</v>
          </cell>
          <cell r="G5240" t="str">
            <v>NA</v>
          </cell>
          <cell r="H5240" t="str">
            <v>Merchant Unregulated</v>
          </cell>
        </row>
        <row r="5241">
          <cell r="D5241" t="str">
            <v>M C Dixon Lumber Co Inc</v>
          </cell>
          <cell r="E5241" t="str">
            <v>Biomass</v>
          </cell>
          <cell r="G5241" t="str">
            <v>NA</v>
          </cell>
          <cell r="H5241" t="str">
            <v>Merchant Unregulated</v>
          </cell>
        </row>
        <row r="5242">
          <cell r="D5242" t="str">
            <v>ALLETE, Inc.</v>
          </cell>
          <cell r="E5242" t="str">
            <v>Biomass</v>
          </cell>
          <cell r="G5242">
            <v>19972</v>
          </cell>
          <cell r="H5242" t="str">
            <v>Regulated</v>
          </cell>
        </row>
        <row r="5243">
          <cell r="D5243" t="str">
            <v>Alliant Energy Corporation</v>
          </cell>
          <cell r="E5243" t="str">
            <v>Coal</v>
          </cell>
          <cell r="G5243">
            <v>531356</v>
          </cell>
          <cell r="H5243" t="str">
            <v>Regulated</v>
          </cell>
        </row>
        <row r="5244">
          <cell r="D5244" t="str">
            <v>Hawaiian Electric Industries, Inc.</v>
          </cell>
          <cell r="E5244" t="str">
            <v>Oil</v>
          </cell>
          <cell r="G5244">
            <v>625662</v>
          </cell>
          <cell r="H5244" t="str">
            <v>Regulated</v>
          </cell>
        </row>
        <row r="5245">
          <cell r="D5245" t="str">
            <v>Hawaiian Electric Industries, Inc.</v>
          </cell>
          <cell r="E5245" t="str">
            <v>Oil</v>
          </cell>
          <cell r="G5245">
            <v>150671</v>
          </cell>
          <cell r="H5245" t="str">
            <v>Regulated</v>
          </cell>
        </row>
        <row r="5246">
          <cell r="D5246" t="str">
            <v>Entergy Corporation</v>
          </cell>
          <cell r="E5246" t="str">
            <v>Gas</v>
          </cell>
          <cell r="G5246">
            <v>1534</v>
          </cell>
          <cell r="H5246" t="str">
            <v>Regulated</v>
          </cell>
        </row>
        <row r="5247">
          <cell r="D5247" t="str">
            <v>Islip Resource Recovery Agency</v>
          </cell>
          <cell r="E5247" t="str">
            <v>Biomass</v>
          </cell>
          <cell r="G5247" t="str">
            <v>NA</v>
          </cell>
          <cell r="H5247" t="str">
            <v>Merchant Unregulated</v>
          </cell>
        </row>
        <row r="5248">
          <cell r="D5248" t="str">
            <v>Hudson Clean Energy Partners LP</v>
          </cell>
          <cell r="E5248" t="str">
            <v>Wind</v>
          </cell>
          <cell r="G5248">
            <v>125783</v>
          </cell>
          <cell r="H5248" t="str">
            <v>Merchant Unregulated</v>
          </cell>
        </row>
        <row r="5249">
          <cell r="D5249" t="str">
            <v>Portland General Electric Company</v>
          </cell>
          <cell r="E5249" t="str">
            <v>Oil</v>
          </cell>
          <cell r="G5249">
            <v>6</v>
          </cell>
          <cell r="H5249" t="str">
            <v>Regulated</v>
          </cell>
        </row>
        <row r="5250">
          <cell r="D5250" t="str">
            <v>Brookfield Renewable Energy Partners L.P.</v>
          </cell>
          <cell r="E5250" t="str">
            <v>Water</v>
          </cell>
          <cell r="G5250" t="str">
            <v>NA</v>
          </cell>
          <cell r="H5250" t="str">
            <v>Merchant Unregulated</v>
          </cell>
        </row>
        <row r="5251">
          <cell r="D5251" t="str">
            <v>Brookfield Asset Management Inc.</v>
          </cell>
          <cell r="E5251" t="str">
            <v>Water</v>
          </cell>
          <cell r="G5251" t="str">
            <v>NA</v>
          </cell>
          <cell r="H5251" t="str">
            <v>Merchant Unregulated</v>
          </cell>
        </row>
        <row r="5252">
          <cell r="D5252" t="str">
            <v>Macon City of MO</v>
          </cell>
          <cell r="E5252" t="str">
            <v>Oil</v>
          </cell>
          <cell r="G5252" t="str">
            <v>NA</v>
          </cell>
          <cell r="H5252" t="str">
            <v>Regulated</v>
          </cell>
        </row>
        <row r="5253">
          <cell r="D5253" t="str">
            <v>Macon City of MO</v>
          </cell>
          <cell r="E5253" t="str">
            <v>Gas</v>
          </cell>
          <cell r="G5253" t="str">
            <v>NA</v>
          </cell>
          <cell r="H5253" t="str">
            <v>Regulated</v>
          </cell>
        </row>
        <row r="5254">
          <cell r="D5254" t="str">
            <v>Richland Community College, District 537</v>
          </cell>
          <cell r="E5254" t="str">
            <v>Wind</v>
          </cell>
          <cell r="G5254" t="str">
            <v>NA</v>
          </cell>
          <cell r="H5254" t="str">
            <v>Merchant Unregulated</v>
          </cell>
        </row>
        <row r="5255">
          <cell r="D5255" t="str">
            <v>SunEdison, Inc.</v>
          </cell>
          <cell r="E5255" t="str">
            <v>Solar</v>
          </cell>
          <cell r="G5255" t="str">
            <v>NA</v>
          </cell>
          <cell r="H5255" t="str">
            <v>Merchant Unregulated</v>
          </cell>
        </row>
        <row r="5256">
          <cell r="D5256" t="str">
            <v>Goldman Sachs Group, Inc.</v>
          </cell>
          <cell r="E5256" t="str">
            <v>Solar</v>
          </cell>
          <cell r="G5256" t="str">
            <v>NA</v>
          </cell>
          <cell r="H5256" t="str">
            <v>Merchant Unregulated</v>
          </cell>
        </row>
        <row r="5257">
          <cell r="D5257" t="str">
            <v>Macy's, Inc.</v>
          </cell>
          <cell r="E5257" t="str">
            <v>Solar</v>
          </cell>
          <cell r="G5257" t="str">
            <v>NA</v>
          </cell>
          <cell r="H5257" t="str">
            <v>Merchant Unregulated</v>
          </cell>
        </row>
        <row r="5258">
          <cell r="D5258" t="str">
            <v>FirstEnergy Corp.</v>
          </cell>
          <cell r="E5258" t="str">
            <v>Oil</v>
          </cell>
          <cell r="G5258" t="str">
            <v>NA</v>
          </cell>
          <cell r="H5258" t="str">
            <v>Merchant Unregulated</v>
          </cell>
        </row>
        <row r="5259">
          <cell r="D5259" t="str">
            <v>Xcel Energy Inc.</v>
          </cell>
          <cell r="E5259" t="str">
            <v>Gas</v>
          </cell>
          <cell r="G5259">
            <v>456112</v>
          </cell>
          <cell r="H5259" t="str">
            <v>Regulated</v>
          </cell>
        </row>
        <row r="5260">
          <cell r="D5260" t="str">
            <v>Xcel Energy Inc.</v>
          </cell>
          <cell r="E5260" t="str">
            <v>Gas</v>
          </cell>
          <cell r="G5260">
            <v>22913</v>
          </cell>
          <cell r="H5260" t="str">
            <v>Regulated</v>
          </cell>
        </row>
        <row r="5261">
          <cell r="D5261" t="str">
            <v>Madelia City of</v>
          </cell>
          <cell r="E5261" t="str">
            <v>Gas</v>
          </cell>
          <cell r="G5261" t="str">
            <v>NA</v>
          </cell>
          <cell r="H5261" t="str">
            <v>Regulated</v>
          </cell>
        </row>
        <row r="5262">
          <cell r="D5262" t="str">
            <v>Madera-Chowchilla Power Authority</v>
          </cell>
          <cell r="E5262" t="str">
            <v>Water</v>
          </cell>
          <cell r="G5262" t="str">
            <v>NA</v>
          </cell>
          <cell r="H5262" t="str">
            <v>Merchant Unregulated</v>
          </cell>
        </row>
        <row r="5263">
          <cell r="D5263" t="str">
            <v>Madera Power LLC</v>
          </cell>
          <cell r="E5263" t="str">
            <v>Biomass</v>
          </cell>
          <cell r="G5263" t="str">
            <v>NA</v>
          </cell>
          <cell r="H5263" t="str">
            <v>Merchant Unregulated</v>
          </cell>
        </row>
        <row r="5264">
          <cell r="D5264" t="str">
            <v>SunEdison, Inc.</v>
          </cell>
          <cell r="E5264" t="str">
            <v>Solar</v>
          </cell>
          <cell r="G5264" t="str">
            <v>NA</v>
          </cell>
          <cell r="H5264" t="str">
            <v>Merchant Unregulated</v>
          </cell>
        </row>
        <row r="5265">
          <cell r="D5265" t="str">
            <v>PPL Corporation</v>
          </cell>
          <cell r="E5265" t="str">
            <v>Water</v>
          </cell>
          <cell r="G5265" t="str">
            <v>NA</v>
          </cell>
          <cell r="H5265" t="str">
            <v>Merchant Unregulated</v>
          </cell>
        </row>
        <row r="5266">
          <cell r="D5266" t="str">
            <v>Waste Management, Inc.</v>
          </cell>
          <cell r="E5266" t="str">
            <v>Biomass</v>
          </cell>
          <cell r="G5266" t="str">
            <v>NA</v>
          </cell>
          <cell r="H5266" t="str">
            <v>Merchant Unregulated</v>
          </cell>
        </row>
        <row r="5267">
          <cell r="D5267" t="str">
            <v>Duke Energy Corporation</v>
          </cell>
          <cell r="E5267" t="str">
            <v>Gas</v>
          </cell>
          <cell r="G5267">
            <v>202830</v>
          </cell>
          <cell r="H5267" t="str">
            <v>Regulated</v>
          </cell>
        </row>
        <row r="5268">
          <cell r="D5268" t="str">
            <v>Nebraska Public Power District</v>
          </cell>
          <cell r="E5268" t="str">
            <v>Gas</v>
          </cell>
          <cell r="G5268" t="str">
            <v>NA</v>
          </cell>
          <cell r="H5268" t="str">
            <v>Regulated</v>
          </cell>
        </row>
        <row r="5269">
          <cell r="D5269" t="str">
            <v>Madison City of SD</v>
          </cell>
          <cell r="E5269" t="str">
            <v>Oil</v>
          </cell>
          <cell r="G5269" t="str">
            <v>NA</v>
          </cell>
          <cell r="H5269" t="str">
            <v>Regulated</v>
          </cell>
        </row>
        <row r="5270">
          <cell r="D5270" t="str">
            <v>Madison City of NE</v>
          </cell>
          <cell r="E5270" t="str">
            <v>Oil</v>
          </cell>
          <cell r="G5270" t="str">
            <v>NA</v>
          </cell>
          <cell r="H5270" t="str">
            <v>Regulated</v>
          </cell>
        </row>
        <row r="5271">
          <cell r="D5271" t="str">
            <v>China Three Gorges Corporation</v>
          </cell>
          <cell r="E5271" t="str">
            <v>Wind</v>
          </cell>
          <cell r="G5271" t="str">
            <v>NA</v>
          </cell>
          <cell r="H5271" t="str">
            <v>Merchant Unregulated</v>
          </cell>
        </row>
        <row r="5272">
          <cell r="D5272" t="str">
            <v>EDP Renováveis</v>
          </cell>
          <cell r="E5272" t="str">
            <v>Wind</v>
          </cell>
          <cell r="G5272" t="str">
            <v>NA</v>
          </cell>
          <cell r="H5272" t="str">
            <v>Merchant Unregulated</v>
          </cell>
        </row>
        <row r="5273">
          <cell r="D5273" t="str">
            <v>EDP - Energias de Portugal SA</v>
          </cell>
          <cell r="E5273" t="str">
            <v>Wind</v>
          </cell>
          <cell r="G5273" t="str">
            <v>NA</v>
          </cell>
          <cell r="H5273" t="str">
            <v>Merchant Unregulated</v>
          </cell>
        </row>
        <row r="5274">
          <cell r="D5274" t="str">
            <v>PARPÚBLICA - Participações Públicas (SGPS), S.A.</v>
          </cell>
          <cell r="E5274" t="str">
            <v>Wind</v>
          </cell>
          <cell r="G5274" t="str">
            <v>NA</v>
          </cell>
          <cell r="H5274" t="str">
            <v>Merchant Unregulated</v>
          </cell>
        </row>
        <row r="5275">
          <cell r="D5275" t="str">
            <v>HidroCantábrico Energia S.A.</v>
          </cell>
          <cell r="E5275" t="str">
            <v>Wind</v>
          </cell>
          <cell r="G5275" t="str">
            <v>NA</v>
          </cell>
          <cell r="H5275" t="str">
            <v>Merchant Unregulated</v>
          </cell>
        </row>
        <row r="5276">
          <cell r="D5276" t="str">
            <v>Magic Reservoir Hydroelec Inc</v>
          </cell>
          <cell r="E5276" t="str">
            <v>Water</v>
          </cell>
          <cell r="G5276" t="str">
            <v>NA</v>
          </cell>
          <cell r="H5276" t="str">
            <v>Merchant Unregulated</v>
          </cell>
        </row>
        <row r="5277">
          <cell r="D5277" t="str">
            <v>Calpine Corporation</v>
          </cell>
          <cell r="E5277" t="str">
            <v>Gas</v>
          </cell>
          <cell r="G5277">
            <v>4143918</v>
          </cell>
          <cell r="H5277" t="str">
            <v>Merchant Unregulated</v>
          </cell>
        </row>
        <row r="5278">
          <cell r="D5278" t="str">
            <v>E.ON SE</v>
          </cell>
          <cell r="E5278" t="str">
            <v>Wind</v>
          </cell>
          <cell r="G5278">
            <v>238570</v>
          </cell>
          <cell r="H5278" t="str">
            <v>Merchant Unregulated</v>
          </cell>
        </row>
        <row r="5279">
          <cell r="D5279" t="str">
            <v>Rio Tinto</v>
          </cell>
          <cell r="E5279" t="str">
            <v>Gas</v>
          </cell>
          <cell r="G5279">
            <v>34984</v>
          </cell>
          <cell r="H5279" t="str">
            <v>Merchant Unregulated</v>
          </cell>
        </row>
        <row r="5280">
          <cell r="D5280" t="str">
            <v>Tennessee Valley Authority</v>
          </cell>
          <cell r="E5280" t="str">
            <v>Gas</v>
          </cell>
          <cell r="G5280">
            <v>4579191</v>
          </cell>
          <cell r="H5280" t="str">
            <v>Merchant Unregulated</v>
          </cell>
        </row>
        <row r="5281">
          <cell r="D5281" t="str">
            <v>Southern California Public Power Authority</v>
          </cell>
          <cell r="E5281" t="str">
            <v>Gas</v>
          </cell>
          <cell r="G5281">
            <v>1418850</v>
          </cell>
          <cell r="H5281" t="str">
            <v>Regulated</v>
          </cell>
        </row>
        <row r="5282">
          <cell r="D5282" t="str">
            <v>SunE Solar Fund I, LLC</v>
          </cell>
          <cell r="E5282" t="str">
            <v>Solar</v>
          </cell>
          <cell r="G5282" t="str">
            <v>NA</v>
          </cell>
          <cell r="H5282" t="str">
            <v>Merchant Unregulated</v>
          </cell>
        </row>
        <row r="5283">
          <cell r="D5283" t="str">
            <v>Waste Management, Inc.</v>
          </cell>
          <cell r="E5283" t="str">
            <v>Biomass</v>
          </cell>
          <cell r="G5283" t="str">
            <v>NA</v>
          </cell>
          <cell r="H5283" t="str">
            <v>Merchant Unregulated</v>
          </cell>
        </row>
        <row r="5284">
          <cell r="D5284" t="str">
            <v>North Carolina Municipal Power Agency Number 1</v>
          </cell>
          <cell r="E5284" t="str">
            <v>Oil</v>
          </cell>
          <cell r="G5284" t="str">
            <v>NA</v>
          </cell>
          <cell r="H5284" t="str">
            <v>Regulated</v>
          </cell>
        </row>
        <row r="5285">
          <cell r="D5285" t="str">
            <v>North Carolina Municipal Power Agency Number 1</v>
          </cell>
          <cell r="E5285" t="str">
            <v>Oil</v>
          </cell>
          <cell r="G5285" t="str">
            <v>NA</v>
          </cell>
          <cell r="H5285" t="str">
            <v>Regulated</v>
          </cell>
        </row>
        <row r="5286">
          <cell r="D5286" t="str">
            <v>East Columbia Basin Irrigation</v>
          </cell>
          <cell r="E5286" t="str">
            <v>Water</v>
          </cell>
          <cell r="G5286" t="str">
            <v>NA</v>
          </cell>
          <cell r="H5286" t="str">
            <v>Merchant Unregulated</v>
          </cell>
        </row>
        <row r="5287">
          <cell r="D5287" t="str">
            <v>Quincy-Columbia Basin Irr Dist</v>
          </cell>
          <cell r="E5287" t="str">
            <v>Water</v>
          </cell>
          <cell r="G5287" t="str">
            <v>NA</v>
          </cell>
          <cell r="H5287" t="str">
            <v>Merchant Unregulated</v>
          </cell>
        </row>
        <row r="5288">
          <cell r="D5288" t="str">
            <v>South Columbia Basin Irrigation District</v>
          </cell>
          <cell r="E5288" t="str">
            <v>Water</v>
          </cell>
          <cell r="G5288" t="str">
            <v>NA</v>
          </cell>
          <cell r="H5288" t="str">
            <v>Merchant Unregulated</v>
          </cell>
        </row>
        <row r="5289">
          <cell r="D5289" t="str">
            <v>Sebewaing City of</v>
          </cell>
          <cell r="E5289" t="str">
            <v>Gas</v>
          </cell>
          <cell r="G5289" t="str">
            <v>NA</v>
          </cell>
          <cell r="H5289" t="str">
            <v>Regulated</v>
          </cell>
        </row>
        <row r="5290">
          <cell r="D5290" t="str">
            <v>Biddeford City of</v>
          </cell>
          <cell r="E5290" t="str">
            <v>Biomass</v>
          </cell>
          <cell r="G5290" t="str">
            <v>NA</v>
          </cell>
          <cell r="H5290" t="str">
            <v>Merchant Unregulated</v>
          </cell>
        </row>
        <row r="5291">
          <cell r="D5291" t="str">
            <v>Dynegy Inc.</v>
          </cell>
          <cell r="E5291" t="str">
            <v>Gas</v>
          </cell>
          <cell r="G5291">
            <v>1243500</v>
          </cell>
          <cell r="H5291" t="str">
            <v>Merchant Unregulated</v>
          </cell>
        </row>
        <row r="5292">
          <cell r="D5292" t="str">
            <v>MetLife Capital Credit L. P.</v>
          </cell>
          <cell r="E5292" t="str">
            <v>Wind</v>
          </cell>
          <cell r="G5292" t="str">
            <v>NA</v>
          </cell>
          <cell r="H5292" t="str">
            <v>Merchant Unregulated</v>
          </cell>
        </row>
        <row r="5293">
          <cell r="D5293" t="str">
            <v>Mountain Air Resources LLC</v>
          </cell>
          <cell r="E5293" t="str">
            <v>Wind</v>
          </cell>
          <cell r="G5293" t="str">
            <v>NA</v>
          </cell>
          <cell r="H5293" t="str">
            <v>Merchant Unregulated</v>
          </cell>
        </row>
        <row r="5294">
          <cell r="D5294" t="str">
            <v>NextEra Energy, Inc.</v>
          </cell>
          <cell r="E5294" t="str">
            <v>Wind</v>
          </cell>
          <cell r="G5294">
            <v>327080</v>
          </cell>
          <cell r="H5294" t="str">
            <v>Merchant Unregulated</v>
          </cell>
        </row>
        <row r="5295">
          <cell r="D5295" t="str">
            <v>Brookfield Renewable Energy Partners L.P.</v>
          </cell>
          <cell r="E5295" t="str">
            <v>Water</v>
          </cell>
          <cell r="G5295" t="str">
            <v>NA</v>
          </cell>
          <cell r="H5295" t="str">
            <v>Merchant Unregulated</v>
          </cell>
        </row>
        <row r="5296">
          <cell r="D5296" t="str">
            <v>Exelon Corporation</v>
          </cell>
          <cell r="E5296" t="str">
            <v>Water</v>
          </cell>
          <cell r="G5296" t="str">
            <v>NA</v>
          </cell>
          <cell r="H5296" t="str">
            <v>Merchant Unregulated</v>
          </cell>
        </row>
        <row r="5297">
          <cell r="D5297" t="str">
            <v>Brookfield Asset Management Inc.</v>
          </cell>
          <cell r="E5297" t="str">
            <v>Water</v>
          </cell>
          <cell r="G5297" t="str">
            <v>NA</v>
          </cell>
          <cell r="H5297" t="str">
            <v>Merchant Unregulated</v>
          </cell>
        </row>
        <row r="5298">
          <cell r="D5298" t="str">
            <v>Beowulf (California) LLC</v>
          </cell>
          <cell r="E5298" t="str">
            <v>Gas</v>
          </cell>
          <cell r="G5298" t="str">
            <v>NA</v>
          </cell>
          <cell r="H5298" t="str">
            <v>Merchant Unregulated</v>
          </cell>
        </row>
        <row r="5299">
          <cell r="D5299" t="str">
            <v>Natural Gas Partners, LLC</v>
          </cell>
          <cell r="E5299" t="str">
            <v>Gas</v>
          </cell>
          <cell r="G5299" t="str">
            <v>NA</v>
          </cell>
          <cell r="H5299" t="str">
            <v>Merchant Unregulated</v>
          </cell>
        </row>
        <row r="5300">
          <cell r="D5300" t="str">
            <v>Malden City of</v>
          </cell>
          <cell r="E5300" t="str">
            <v>Oil</v>
          </cell>
          <cell r="G5300" t="str">
            <v>NA</v>
          </cell>
          <cell r="H5300" t="str">
            <v>Regulated</v>
          </cell>
        </row>
        <row r="5301">
          <cell r="D5301" t="str">
            <v>TCW GRS Holdings Company</v>
          </cell>
          <cell r="E5301" t="str">
            <v>Biomass</v>
          </cell>
          <cell r="G5301" t="str">
            <v>NA</v>
          </cell>
          <cell r="H5301" t="str">
            <v>Merchant Unregulated</v>
          </cell>
        </row>
        <row r="5302">
          <cell r="D5302" t="str">
            <v>DCT Holdings LLC</v>
          </cell>
          <cell r="E5302" t="str">
            <v>Biomass</v>
          </cell>
          <cell r="G5302" t="str">
            <v>NA</v>
          </cell>
          <cell r="H5302" t="str">
            <v>Merchant Unregulated</v>
          </cell>
        </row>
        <row r="5303">
          <cell r="D5303" t="str">
            <v>Fortistar LLC</v>
          </cell>
          <cell r="E5303" t="str">
            <v>Biomass</v>
          </cell>
          <cell r="G5303" t="str">
            <v>NA</v>
          </cell>
          <cell r="H5303" t="str">
            <v>Merchant Unregulated</v>
          </cell>
        </row>
        <row r="5304">
          <cell r="D5304" t="str">
            <v>Republic Services Inc.</v>
          </cell>
          <cell r="E5304" t="str">
            <v>Biomass</v>
          </cell>
          <cell r="G5304" t="str">
            <v>NA</v>
          </cell>
          <cell r="H5304" t="str">
            <v>Merchant Unregulated</v>
          </cell>
        </row>
        <row r="5305">
          <cell r="D5305" t="str">
            <v>Waste Management, Inc.</v>
          </cell>
          <cell r="E5305" t="str">
            <v>Biomass</v>
          </cell>
          <cell r="G5305" t="str">
            <v>NA</v>
          </cell>
          <cell r="H5305" t="str">
            <v>Merchant Unregulated</v>
          </cell>
        </row>
        <row r="5306">
          <cell r="D5306" t="str">
            <v>Ormat Industries Ltd.</v>
          </cell>
          <cell r="E5306" t="str">
            <v>Geothermal</v>
          </cell>
          <cell r="G5306" t="str">
            <v>NA</v>
          </cell>
          <cell r="H5306" t="str">
            <v>Merchant Unregulated</v>
          </cell>
        </row>
        <row r="5307">
          <cell r="D5307" t="str">
            <v>Ormat Technologies, Inc.</v>
          </cell>
          <cell r="E5307" t="str">
            <v>Geothermal</v>
          </cell>
          <cell r="G5307" t="str">
            <v>NA</v>
          </cell>
          <cell r="H5307" t="str">
            <v>Merchant Unregulated</v>
          </cell>
        </row>
        <row r="5308">
          <cell r="D5308" t="str">
            <v>JPMorgan Chase &amp; Co.</v>
          </cell>
          <cell r="E5308" t="str">
            <v>Geothermal</v>
          </cell>
          <cell r="G5308" t="str">
            <v>NA</v>
          </cell>
          <cell r="H5308" t="str">
            <v>Merchant Unregulated</v>
          </cell>
        </row>
        <row r="5309">
          <cell r="D5309" t="str">
            <v>Ormat Industries Ltd.</v>
          </cell>
          <cell r="E5309" t="str">
            <v>Geothermal</v>
          </cell>
          <cell r="G5309" t="str">
            <v>NA</v>
          </cell>
          <cell r="H5309" t="str">
            <v>Merchant Unregulated</v>
          </cell>
        </row>
        <row r="5310">
          <cell r="D5310" t="str">
            <v>Ormat Technologies, Inc.</v>
          </cell>
          <cell r="E5310" t="str">
            <v>Geothermal</v>
          </cell>
          <cell r="G5310" t="str">
            <v>NA</v>
          </cell>
          <cell r="H5310" t="str">
            <v>Merchant Unregulated</v>
          </cell>
        </row>
        <row r="5311">
          <cell r="D5311" t="str">
            <v>JPMorgan Chase &amp; Co.</v>
          </cell>
          <cell r="E5311" t="str">
            <v>Geothermal</v>
          </cell>
          <cell r="G5311" t="str">
            <v>NA</v>
          </cell>
          <cell r="H5311" t="str">
            <v>Merchant Unregulated</v>
          </cell>
        </row>
        <row r="5312">
          <cell r="D5312" t="str">
            <v>Edison International</v>
          </cell>
          <cell r="E5312" t="str">
            <v>Water</v>
          </cell>
          <cell r="G5312">
            <v>290953</v>
          </cell>
          <cell r="H5312" t="str">
            <v>Regulated</v>
          </cell>
        </row>
        <row r="5313">
          <cell r="D5313" t="str">
            <v>Edison International</v>
          </cell>
          <cell r="E5313" t="str">
            <v>Water</v>
          </cell>
          <cell r="G5313" t="str">
            <v>NA</v>
          </cell>
          <cell r="H5313" t="str">
            <v>Regulated</v>
          </cell>
        </row>
        <row r="5314">
          <cell r="D5314" t="str">
            <v>SunEdison, Inc.</v>
          </cell>
          <cell r="E5314" t="str">
            <v>Solar</v>
          </cell>
          <cell r="G5314" t="str">
            <v>NA</v>
          </cell>
          <cell r="H5314" t="str">
            <v>Merchant Unregulated</v>
          </cell>
        </row>
        <row r="5315">
          <cell r="D5315" t="str">
            <v>New Jersey Resources Corporation</v>
          </cell>
          <cell r="E5315" t="str">
            <v>Solar</v>
          </cell>
          <cell r="G5315" t="str">
            <v>NA</v>
          </cell>
          <cell r="H5315" t="str">
            <v>Merchant Unregulated</v>
          </cell>
        </row>
        <row r="5316">
          <cell r="D5316" t="str">
            <v>NextEra Energy, Inc.</v>
          </cell>
          <cell r="E5316" t="str">
            <v>Oil</v>
          </cell>
          <cell r="G5316">
            <v>1711385</v>
          </cell>
          <cell r="H5316" t="str">
            <v>Regulated</v>
          </cell>
        </row>
        <row r="5317">
          <cell r="D5317" t="str">
            <v>NextEra Energy, Inc.</v>
          </cell>
          <cell r="E5317" t="str">
            <v>Gas</v>
          </cell>
          <cell r="G5317">
            <v>6790091</v>
          </cell>
          <cell r="H5317" t="str">
            <v>Regulated</v>
          </cell>
        </row>
        <row r="5318">
          <cell r="D5318" t="str">
            <v>SunEdison, Inc.</v>
          </cell>
          <cell r="E5318" t="str">
            <v>Solar</v>
          </cell>
          <cell r="G5318" t="str">
            <v>NA</v>
          </cell>
          <cell r="H5318" t="str">
            <v>Merchant Unregulated</v>
          </cell>
        </row>
        <row r="5319">
          <cell r="D5319" t="str">
            <v>Dominion Resources, Inc.</v>
          </cell>
          <cell r="E5319" t="str">
            <v>Gas</v>
          </cell>
          <cell r="G5319">
            <v>2556001</v>
          </cell>
          <cell r="H5319" t="str">
            <v>Merchant Unregulated</v>
          </cell>
        </row>
        <row r="5320">
          <cell r="D5320" t="str">
            <v>Atlantic Power Corporation</v>
          </cell>
          <cell r="E5320" t="str">
            <v>Gas</v>
          </cell>
          <cell r="G5320">
            <v>177398</v>
          </cell>
          <cell r="H5320" t="str">
            <v>Merchant Unregulated</v>
          </cell>
        </row>
        <row r="5321">
          <cell r="D5321" t="str">
            <v>NRG Energy, Inc.</v>
          </cell>
          <cell r="E5321" t="str">
            <v>Gas</v>
          </cell>
          <cell r="G5321" t="str">
            <v>NA</v>
          </cell>
          <cell r="H5321" t="str">
            <v>Merchant Unregulated</v>
          </cell>
        </row>
        <row r="5322">
          <cell r="D5322" t="str">
            <v>NRG Energy, Inc.</v>
          </cell>
          <cell r="E5322" t="str">
            <v>Gas</v>
          </cell>
          <cell r="G5322">
            <v>305</v>
          </cell>
          <cell r="H5322" t="str">
            <v>Merchant Unregulated</v>
          </cell>
        </row>
        <row r="5323">
          <cell r="D5323" t="str">
            <v>BP plc</v>
          </cell>
          <cell r="E5323" t="str">
            <v>Other Nonrenewable</v>
          </cell>
          <cell r="G5323" t="str">
            <v>NA</v>
          </cell>
          <cell r="H5323" t="str">
            <v>Merchant Unregulated</v>
          </cell>
        </row>
        <row r="5324">
          <cell r="D5324" t="str">
            <v>Mangum City of</v>
          </cell>
          <cell r="E5324" t="str">
            <v>Gas</v>
          </cell>
          <cell r="G5324" t="str">
            <v>NA</v>
          </cell>
          <cell r="H5324" t="str">
            <v>Regulated</v>
          </cell>
        </row>
        <row r="5325">
          <cell r="D5325" t="str">
            <v>Cox Enterprises, Inc.</v>
          </cell>
          <cell r="E5325" t="str">
            <v>Solar</v>
          </cell>
          <cell r="G5325" t="str">
            <v>NA</v>
          </cell>
          <cell r="H5325" t="str">
            <v>Merchant Unregulated</v>
          </cell>
        </row>
        <row r="5326">
          <cell r="D5326" t="str">
            <v>BLU Leaf Energy, Inc.</v>
          </cell>
          <cell r="E5326" t="str">
            <v>Solar</v>
          </cell>
          <cell r="G5326" t="str">
            <v>NA</v>
          </cell>
          <cell r="H5326" t="str">
            <v>Merchant Unregulated</v>
          </cell>
        </row>
        <row r="5327">
          <cell r="D5327" t="str">
            <v>Cloverland Electric Cooperative</v>
          </cell>
          <cell r="E5327" t="str">
            <v>Oil</v>
          </cell>
          <cell r="G5327" t="str">
            <v>NA</v>
          </cell>
          <cell r="H5327" t="str">
            <v>Regulated</v>
          </cell>
        </row>
        <row r="5328">
          <cell r="D5328" t="str">
            <v>Colorado Springs Utilities</v>
          </cell>
          <cell r="E5328" t="str">
            <v>Water</v>
          </cell>
          <cell r="G5328" t="str">
            <v>NA</v>
          </cell>
          <cell r="H5328" t="str">
            <v>Regulated</v>
          </cell>
        </row>
        <row r="5329">
          <cell r="D5329" t="str">
            <v>Manitowoc Public Utilities</v>
          </cell>
          <cell r="E5329" t="str">
            <v>Coal</v>
          </cell>
          <cell r="G5329">
            <v>83522</v>
          </cell>
          <cell r="H5329" t="str">
            <v>Regulated</v>
          </cell>
        </row>
        <row r="5330">
          <cell r="D5330" t="str">
            <v>Manitowoc Public Utilities</v>
          </cell>
          <cell r="E5330" t="str">
            <v>Gas</v>
          </cell>
          <cell r="G5330">
            <v>110</v>
          </cell>
          <cell r="H5330" t="str">
            <v>Regulated</v>
          </cell>
        </row>
        <row r="5331">
          <cell r="D5331" t="str">
            <v>Archer-Daniels-Midland Company</v>
          </cell>
          <cell r="E5331" t="str">
            <v>Coal</v>
          </cell>
          <cell r="G5331" t="str">
            <v>NA</v>
          </cell>
          <cell r="H5331" t="str">
            <v>Merchant Unregulated</v>
          </cell>
        </row>
        <row r="5332">
          <cell r="D5332" t="str">
            <v>Calpine Corporation</v>
          </cell>
          <cell r="E5332" t="str">
            <v>Gas</v>
          </cell>
          <cell r="G5332">
            <v>488382</v>
          </cell>
          <cell r="H5332" t="str">
            <v>Merchant Unregulated</v>
          </cell>
        </row>
        <row r="5333">
          <cell r="D5333" t="str">
            <v>Manley Utility Co Inc</v>
          </cell>
          <cell r="E5333" t="str">
            <v>Oil</v>
          </cell>
          <cell r="G5333" t="str">
            <v>NA</v>
          </cell>
          <cell r="H5333" t="str">
            <v>Merchant Unregulated</v>
          </cell>
        </row>
        <row r="5334">
          <cell r="D5334" t="str">
            <v>Manning City of</v>
          </cell>
          <cell r="E5334" t="str">
            <v>Oil</v>
          </cell>
          <cell r="G5334" t="str">
            <v>NA</v>
          </cell>
          <cell r="H5334" t="str">
            <v>Regulated</v>
          </cell>
        </row>
        <row r="5335">
          <cell r="D5335" t="str">
            <v>South Jersey Industries, Inc.</v>
          </cell>
          <cell r="E5335" t="str">
            <v>Gas</v>
          </cell>
          <cell r="G5335" t="str">
            <v>NA</v>
          </cell>
          <cell r="H5335" t="str">
            <v>Merchant Unregulated</v>
          </cell>
        </row>
        <row r="5336">
          <cell r="D5336" t="str">
            <v>Manokotak City of</v>
          </cell>
          <cell r="E5336" t="str">
            <v>Oil</v>
          </cell>
          <cell r="G5336" t="str">
            <v>NA</v>
          </cell>
          <cell r="H5336" t="str">
            <v>Regulated</v>
          </cell>
        </row>
        <row r="5337">
          <cell r="D5337" t="str">
            <v>International Paper Company</v>
          </cell>
          <cell r="E5337" t="str">
            <v>Biomass</v>
          </cell>
          <cell r="G5337">
            <v>602473</v>
          </cell>
          <cell r="H5337" t="str">
            <v>Merchant Unregulated</v>
          </cell>
        </row>
        <row r="5338">
          <cell r="D5338" t="str">
            <v>International Paper Company</v>
          </cell>
          <cell r="E5338" t="str">
            <v>Gas</v>
          </cell>
          <cell r="G5338">
            <v>173642</v>
          </cell>
          <cell r="H5338" t="str">
            <v>Merchant Unregulated</v>
          </cell>
        </row>
        <row r="5339">
          <cell r="D5339" t="str">
            <v>SunEdison, Inc.</v>
          </cell>
          <cell r="E5339" t="str">
            <v>Solar</v>
          </cell>
          <cell r="G5339" t="str">
            <v>NA</v>
          </cell>
          <cell r="H5339" t="str">
            <v>Merchant Unregulated</v>
          </cell>
        </row>
        <row r="5340">
          <cell r="D5340" t="str">
            <v>SunEdison, Inc.</v>
          </cell>
          <cell r="E5340" t="str">
            <v>Solar</v>
          </cell>
          <cell r="G5340" t="str">
            <v>NA</v>
          </cell>
          <cell r="H5340" t="str">
            <v>Merchant Unregulated</v>
          </cell>
        </row>
        <row r="5341">
          <cell r="D5341" t="str">
            <v>Manti City of</v>
          </cell>
          <cell r="E5341" t="str">
            <v>Water</v>
          </cell>
          <cell r="G5341" t="str">
            <v>NA</v>
          </cell>
          <cell r="H5341" t="str">
            <v>Regulated</v>
          </cell>
        </row>
        <row r="5342">
          <cell r="D5342" t="str">
            <v>Manti City of</v>
          </cell>
          <cell r="E5342" t="str">
            <v>Water</v>
          </cell>
          <cell r="G5342" t="str">
            <v>NA</v>
          </cell>
          <cell r="H5342" t="str">
            <v>Regulated</v>
          </cell>
        </row>
        <row r="5343">
          <cell r="D5343" t="str">
            <v>SunEdison, Inc.</v>
          </cell>
          <cell r="E5343" t="str">
            <v>Solar</v>
          </cell>
          <cell r="G5343" t="str">
            <v>NA</v>
          </cell>
          <cell r="H5343" t="str">
            <v>Merchant Unregulated</v>
          </cell>
        </row>
        <row r="5344">
          <cell r="D5344" t="str">
            <v>Great River Energy</v>
          </cell>
          <cell r="E5344" t="str">
            <v>Oil</v>
          </cell>
          <cell r="G5344" t="str">
            <v>NA</v>
          </cell>
          <cell r="H5344" t="str">
            <v>Merchant Unregulated</v>
          </cell>
        </row>
        <row r="5345">
          <cell r="D5345" t="str">
            <v>EDP - Energias de Portugal SA</v>
          </cell>
          <cell r="E5345" t="str">
            <v>Wind</v>
          </cell>
          <cell r="G5345" t="str">
            <v>NA</v>
          </cell>
          <cell r="H5345" t="str">
            <v>Merchant Unregulated</v>
          </cell>
        </row>
        <row r="5346">
          <cell r="D5346" t="str">
            <v>PARPÚBLICA - Participações Públicas (SGPS), S.A.</v>
          </cell>
          <cell r="E5346" t="str">
            <v>Wind</v>
          </cell>
          <cell r="G5346" t="str">
            <v>NA</v>
          </cell>
          <cell r="H5346" t="str">
            <v>Merchant Unregulated</v>
          </cell>
        </row>
        <row r="5347">
          <cell r="D5347" t="str">
            <v>HidroCantábrico Energia S.A.</v>
          </cell>
          <cell r="E5347" t="str">
            <v>Wind</v>
          </cell>
          <cell r="G5347" t="str">
            <v>NA</v>
          </cell>
          <cell r="H5347" t="str">
            <v>Merchant Unregulated</v>
          </cell>
        </row>
        <row r="5348">
          <cell r="D5348" t="str">
            <v>China Three Gorges Corporation</v>
          </cell>
          <cell r="E5348" t="str">
            <v>Wind</v>
          </cell>
          <cell r="G5348" t="str">
            <v>NA</v>
          </cell>
          <cell r="H5348" t="str">
            <v>Merchant Unregulated</v>
          </cell>
        </row>
        <row r="5349">
          <cell r="D5349" t="str">
            <v>EDP Renováveis</v>
          </cell>
          <cell r="E5349" t="str">
            <v>Wind</v>
          </cell>
          <cell r="G5349" t="str">
            <v>NA</v>
          </cell>
          <cell r="H5349" t="str">
            <v>Merchant Unregulated</v>
          </cell>
        </row>
        <row r="5350">
          <cell r="D5350" t="str">
            <v>Iberdrola, S.A.</v>
          </cell>
          <cell r="E5350" t="str">
            <v>Wind</v>
          </cell>
          <cell r="G5350" t="str">
            <v>NA</v>
          </cell>
          <cell r="H5350" t="str">
            <v>Merchant Unregulated</v>
          </cell>
        </row>
        <row r="5351">
          <cell r="D5351" t="str">
            <v>Renewable World Energies, LLC</v>
          </cell>
          <cell r="E5351" t="str">
            <v>Water</v>
          </cell>
          <cell r="G5351" t="str">
            <v>NA</v>
          </cell>
          <cell r="H5351" t="str">
            <v>Merchant Unregulated</v>
          </cell>
        </row>
        <row r="5352">
          <cell r="D5352" t="str">
            <v>Maquoketa City of</v>
          </cell>
          <cell r="E5352" t="str">
            <v>Gas</v>
          </cell>
          <cell r="G5352" t="str">
            <v>NA</v>
          </cell>
          <cell r="H5352" t="str">
            <v>Regulated</v>
          </cell>
        </row>
        <row r="5353">
          <cell r="D5353" t="str">
            <v>Maquoketa City of</v>
          </cell>
          <cell r="E5353" t="str">
            <v>Oil</v>
          </cell>
          <cell r="G5353" t="str">
            <v>NA</v>
          </cell>
          <cell r="H5353" t="str">
            <v>Regulated</v>
          </cell>
        </row>
        <row r="5354">
          <cell r="D5354" t="str">
            <v>Florida Keys Electric Cooperative Association Inc.</v>
          </cell>
          <cell r="E5354" t="str">
            <v>Oil</v>
          </cell>
          <cell r="G5354" t="str">
            <v>NA</v>
          </cell>
          <cell r="H5354" t="str">
            <v>Merchant Unregulated</v>
          </cell>
        </row>
        <row r="5355">
          <cell r="D5355" t="str">
            <v>Marathon Electric Co</v>
          </cell>
          <cell r="E5355" t="str">
            <v>Oil</v>
          </cell>
          <cell r="G5355" t="str">
            <v>NA</v>
          </cell>
          <cell r="H5355" t="str">
            <v>Merchant Unregulated</v>
          </cell>
        </row>
        <row r="5356">
          <cell r="D5356" t="str">
            <v>Lower Colorado River Authority</v>
          </cell>
          <cell r="E5356" t="str">
            <v>Water</v>
          </cell>
          <cell r="G5356" t="str">
            <v>NA</v>
          </cell>
          <cell r="H5356" t="str">
            <v>Merchant Unregulated</v>
          </cell>
        </row>
        <row r="5357">
          <cell r="D5357" t="str">
            <v>EDP - Energias de Portugal SA</v>
          </cell>
          <cell r="E5357" t="str">
            <v>Wind</v>
          </cell>
          <cell r="G5357" t="str">
            <v>NA</v>
          </cell>
          <cell r="H5357" t="str">
            <v>Merchant Unregulated</v>
          </cell>
        </row>
        <row r="5358">
          <cell r="D5358" t="str">
            <v>PARPÚBLICA - Participações Públicas (SGPS), S.A.</v>
          </cell>
          <cell r="E5358" t="str">
            <v>Wind</v>
          </cell>
          <cell r="G5358" t="str">
            <v>NA</v>
          </cell>
          <cell r="H5358" t="str">
            <v>Merchant Unregulated</v>
          </cell>
        </row>
        <row r="5359">
          <cell r="D5359" t="str">
            <v>HidroCantábrico Energia S.A.</v>
          </cell>
          <cell r="E5359" t="str">
            <v>Wind</v>
          </cell>
          <cell r="G5359" t="str">
            <v>NA</v>
          </cell>
          <cell r="H5359" t="str">
            <v>Merchant Unregulated</v>
          </cell>
        </row>
        <row r="5360">
          <cell r="D5360" t="str">
            <v>China Three Gorges Corporation</v>
          </cell>
          <cell r="E5360" t="str">
            <v>Wind</v>
          </cell>
          <cell r="G5360" t="str">
            <v>NA</v>
          </cell>
          <cell r="H5360" t="str">
            <v>Merchant Unregulated</v>
          </cell>
        </row>
        <row r="5361">
          <cell r="D5361" t="str">
            <v>EDP Renováveis</v>
          </cell>
          <cell r="E5361" t="str">
            <v>Wind</v>
          </cell>
          <cell r="G5361" t="str">
            <v>NA</v>
          </cell>
          <cell r="H5361" t="str">
            <v>Merchant Unregulated</v>
          </cell>
        </row>
        <row r="5362">
          <cell r="D5362" t="str">
            <v>Acciona, S.A.</v>
          </cell>
          <cell r="E5362" t="str">
            <v>Wind</v>
          </cell>
          <cell r="G5362" t="str">
            <v>NA</v>
          </cell>
          <cell r="H5362" t="str">
            <v>Merchant Unregulated</v>
          </cell>
        </row>
        <row r="5363">
          <cell r="D5363" t="str">
            <v>AES Corporation</v>
          </cell>
          <cell r="E5363" t="str">
            <v>Wind</v>
          </cell>
          <cell r="G5363" t="str">
            <v>NA</v>
          </cell>
          <cell r="H5363" t="str">
            <v>Merchant Unregulated</v>
          </cell>
        </row>
        <row r="5364">
          <cell r="D5364" t="str">
            <v>Royal Dutch Shell plc</v>
          </cell>
          <cell r="E5364" t="str">
            <v>Gas</v>
          </cell>
          <cell r="G5364">
            <v>805783</v>
          </cell>
          <cell r="H5364" t="str">
            <v>Merchant Unregulated</v>
          </cell>
        </row>
        <row r="5365">
          <cell r="D5365" t="str">
            <v>Chevron Corporation</v>
          </cell>
          <cell r="E5365" t="str">
            <v>Gas</v>
          </cell>
          <cell r="G5365">
            <v>270030</v>
          </cell>
          <cell r="H5365" t="str">
            <v>Merchant Unregulated</v>
          </cell>
        </row>
        <row r="5366">
          <cell r="D5366" t="str">
            <v>NextEra Energy, Inc.</v>
          </cell>
          <cell r="E5366" t="str">
            <v>Gas</v>
          </cell>
          <cell r="G5366">
            <v>4603575</v>
          </cell>
          <cell r="H5366" t="str">
            <v>Merchant Unregulated</v>
          </cell>
        </row>
        <row r="5367">
          <cell r="D5367" t="str">
            <v>NextEra Energy, Inc.</v>
          </cell>
          <cell r="E5367" t="str">
            <v>Gas</v>
          </cell>
          <cell r="G5367" t="str">
            <v>NA</v>
          </cell>
          <cell r="H5367" t="str">
            <v>Merchant Unregulated</v>
          </cell>
        </row>
        <row r="5368">
          <cell r="D5368" t="str">
            <v>Berkshire Hathaway Inc.</v>
          </cell>
          <cell r="E5368" t="str">
            <v>Wind</v>
          </cell>
          <cell r="G5368">
            <v>481526</v>
          </cell>
          <cell r="H5368" t="str">
            <v>Regulated</v>
          </cell>
        </row>
        <row r="5369">
          <cell r="D5369" t="str">
            <v>MidAmerican Energy Holdings Company</v>
          </cell>
          <cell r="E5369" t="str">
            <v>Wind</v>
          </cell>
          <cell r="G5369">
            <v>54695</v>
          </cell>
          <cell r="H5369" t="str">
            <v>Regulated</v>
          </cell>
        </row>
        <row r="5370">
          <cell r="D5370" t="str">
            <v>Monterey Regional Waste Mgmt</v>
          </cell>
          <cell r="E5370" t="str">
            <v>Biomass</v>
          </cell>
          <cell r="G5370" t="str">
            <v>NA</v>
          </cell>
          <cell r="H5370" t="str">
            <v>Merchant Unregulated</v>
          </cell>
        </row>
        <row r="5371">
          <cell r="D5371" t="str">
            <v>South Jersey Industries, Inc.</v>
          </cell>
          <cell r="E5371" t="str">
            <v>Coal</v>
          </cell>
          <cell r="G5371" t="str">
            <v>NA</v>
          </cell>
          <cell r="H5371" t="str">
            <v>Merchant Unregulated</v>
          </cell>
        </row>
        <row r="5372">
          <cell r="D5372" t="str">
            <v>MGE Energy, Inc.</v>
          </cell>
          <cell r="E5372" t="str">
            <v>Gas</v>
          </cell>
          <cell r="G5372">
            <v>20192</v>
          </cell>
          <cell r="H5372" t="str">
            <v>Regulated</v>
          </cell>
        </row>
        <row r="5373">
          <cell r="D5373" t="str">
            <v>Southern Illinois Power Cooperative</v>
          </cell>
          <cell r="E5373" t="str">
            <v>Coal</v>
          </cell>
          <cell r="G5373">
            <v>1730069</v>
          </cell>
          <cell r="H5373" t="str">
            <v>Merchant Unregulated</v>
          </cell>
        </row>
        <row r="5374">
          <cell r="D5374" t="str">
            <v>Southern Illinois Power Cooperative</v>
          </cell>
          <cell r="E5374" t="str">
            <v>Gas</v>
          </cell>
          <cell r="G5374">
            <v>9452</v>
          </cell>
          <cell r="H5374" t="str">
            <v>Merchant Unregulated</v>
          </cell>
        </row>
        <row r="5375">
          <cell r="D5375" t="str">
            <v>Mitsubishi Corporation</v>
          </cell>
          <cell r="E5375" t="str">
            <v>Gas</v>
          </cell>
          <cell r="G5375" t="str">
            <v>NA</v>
          </cell>
          <cell r="H5375" t="str">
            <v>Merchant Unregulated</v>
          </cell>
        </row>
        <row r="5376">
          <cell r="D5376" t="str">
            <v>Grand River Dam Authority</v>
          </cell>
          <cell r="E5376" t="str">
            <v>Water</v>
          </cell>
          <cell r="G5376">
            <v>95618</v>
          </cell>
          <cell r="H5376" t="str">
            <v>Merchant Unregulated</v>
          </cell>
        </row>
        <row r="5377">
          <cell r="D5377" t="str">
            <v>Duke Energy Corporation</v>
          </cell>
          <cell r="E5377" t="str">
            <v>Water</v>
          </cell>
          <cell r="G5377">
            <v>371288</v>
          </cell>
          <cell r="H5377" t="str">
            <v>Regulated</v>
          </cell>
        </row>
        <row r="5378">
          <cell r="D5378" t="str">
            <v>Domtar Corp.</v>
          </cell>
          <cell r="E5378" t="str">
            <v>Biomass</v>
          </cell>
          <cell r="G5378">
            <v>116308</v>
          </cell>
          <cell r="H5378" t="str">
            <v>Merchant Unregulated</v>
          </cell>
        </row>
        <row r="5379">
          <cell r="D5379" t="str">
            <v>American Electric Power Company, Inc.</v>
          </cell>
          <cell r="E5379" t="str">
            <v>Water</v>
          </cell>
          <cell r="G5379">
            <v>78995</v>
          </cell>
          <cell r="H5379" t="str">
            <v>Regulated</v>
          </cell>
        </row>
        <row r="5380">
          <cell r="D5380" t="str">
            <v>Aspen City of</v>
          </cell>
          <cell r="E5380" t="str">
            <v>Water</v>
          </cell>
          <cell r="G5380" t="str">
            <v>NA</v>
          </cell>
          <cell r="H5380" t="str">
            <v>Regulated</v>
          </cell>
        </row>
        <row r="5381">
          <cell r="D5381" t="str">
            <v>Marquette City of</v>
          </cell>
          <cell r="E5381" t="str">
            <v>Water</v>
          </cell>
          <cell r="G5381" t="str">
            <v>NA</v>
          </cell>
          <cell r="H5381" t="str">
            <v>Regulated</v>
          </cell>
        </row>
        <row r="5382">
          <cell r="D5382" t="str">
            <v>Marquette City of</v>
          </cell>
          <cell r="E5382" t="str">
            <v>Oil</v>
          </cell>
          <cell r="G5382" t="str">
            <v>NA</v>
          </cell>
          <cell r="H5382" t="str">
            <v>Regulated</v>
          </cell>
        </row>
        <row r="5383">
          <cell r="D5383" t="str">
            <v>First Wind Holdings Inc.</v>
          </cell>
          <cell r="E5383" t="str">
            <v>Wind</v>
          </cell>
          <cell r="G5383" t="str">
            <v>NA</v>
          </cell>
          <cell r="H5383" t="str">
            <v>Merchant Unregulated</v>
          </cell>
        </row>
        <row r="5384">
          <cell r="D5384" t="str">
            <v>Emera Incorporated</v>
          </cell>
          <cell r="E5384" t="str">
            <v>Wind</v>
          </cell>
          <cell r="G5384" t="str">
            <v>NA</v>
          </cell>
          <cell r="H5384" t="str">
            <v>Merchant Unregulated</v>
          </cell>
        </row>
        <row r="5385">
          <cell r="D5385" t="str">
            <v>NRG Yield, Inc.</v>
          </cell>
          <cell r="E5385" t="str">
            <v>Gas</v>
          </cell>
          <cell r="G5385" t="str">
            <v>NA</v>
          </cell>
          <cell r="H5385" t="str">
            <v>Merchant Unregulated</v>
          </cell>
        </row>
        <row r="5386">
          <cell r="D5386" t="str">
            <v>NRG Energy, Inc.</v>
          </cell>
          <cell r="E5386" t="str">
            <v>Gas</v>
          </cell>
          <cell r="G5386" t="str">
            <v>NA</v>
          </cell>
          <cell r="H5386" t="str">
            <v>Merchant Unregulated</v>
          </cell>
        </row>
        <row r="5387">
          <cell r="D5387" t="str">
            <v>Fortistar LLC</v>
          </cell>
          <cell r="E5387" t="str">
            <v>Biomass</v>
          </cell>
          <cell r="G5387" t="str">
            <v>NA</v>
          </cell>
          <cell r="H5387" t="str">
            <v>Merchant Unregulated</v>
          </cell>
        </row>
        <row r="5388">
          <cell r="D5388" t="str">
            <v>Old Dominion Electric Cooperative</v>
          </cell>
          <cell r="E5388" t="str">
            <v>Gas</v>
          </cell>
          <cell r="G5388">
            <v>115364</v>
          </cell>
          <cell r="H5388" t="str">
            <v>Merchant Unregulated</v>
          </cell>
        </row>
        <row r="5389">
          <cell r="D5389" t="str">
            <v>Marshfield City of</v>
          </cell>
          <cell r="E5389" t="str">
            <v>Gas</v>
          </cell>
          <cell r="G5389" t="str">
            <v>NA</v>
          </cell>
          <cell r="H5389" t="str">
            <v>Regulated</v>
          </cell>
        </row>
        <row r="5390">
          <cell r="D5390" t="str">
            <v>Marsh Valley Development Inc</v>
          </cell>
          <cell r="E5390" t="str">
            <v>Water</v>
          </cell>
          <cell r="G5390" t="str">
            <v>NA</v>
          </cell>
          <cell r="H5390" t="str">
            <v>Merchant Unregulated</v>
          </cell>
        </row>
        <row r="5391">
          <cell r="D5391" t="str">
            <v>Duke Energy Corporation</v>
          </cell>
          <cell r="E5391" t="str">
            <v>Coal</v>
          </cell>
          <cell r="G5391">
            <v>9614619</v>
          </cell>
          <cell r="H5391" t="str">
            <v>Regulated</v>
          </cell>
        </row>
        <row r="5392">
          <cell r="D5392" t="str">
            <v>Tennessee Valley Authority</v>
          </cell>
          <cell r="E5392" t="str">
            <v>Gas</v>
          </cell>
          <cell r="G5392">
            <v>133184</v>
          </cell>
          <cell r="H5392" t="str">
            <v>Merchant Unregulated</v>
          </cell>
        </row>
        <row r="5393">
          <cell r="D5393" t="str">
            <v>Lower Colorado River Authority</v>
          </cell>
          <cell r="E5393" t="str">
            <v>Water</v>
          </cell>
          <cell r="G5393">
            <v>20349</v>
          </cell>
          <cell r="H5393" t="str">
            <v>Merchant Unregulated</v>
          </cell>
        </row>
        <row r="5394">
          <cell r="D5394" t="str">
            <v>Duke Energy Corporation</v>
          </cell>
          <cell r="E5394" t="str">
            <v>Water</v>
          </cell>
          <cell r="G5394">
            <v>9980</v>
          </cell>
          <cell r="H5394" t="str">
            <v>Regulated</v>
          </cell>
        </row>
        <row r="5395">
          <cell r="D5395" t="str">
            <v>Norit Americas Incorporated</v>
          </cell>
          <cell r="E5395" t="str">
            <v>Coal</v>
          </cell>
          <cell r="G5395" t="str">
            <v>NA</v>
          </cell>
          <cell r="H5395" t="str">
            <v>Merchant Unregulated</v>
          </cell>
        </row>
        <row r="5396">
          <cell r="D5396" t="str">
            <v>Exelon Corporation</v>
          </cell>
          <cell r="E5396" t="str">
            <v>Wind</v>
          </cell>
          <cell r="G5396" t="str">
            <v>NA</v>
          </cell>
          <cell r="H5396" t="str">
            <v>Merchant Unregulated</v>
          </cell>
        </row>
        <row r="5397">
          <cell r="D5397" t="str">
            <v>Rahn Group, LLC</v>
          </cell>
          <cell r="E5397" t="str">
            <v>Wind</v>
          </cell>
          <cell r="G5397" t="str">
            <v>NA</v>
          </cell>
          <cell r="H5397" t="str">
            <v>Merchant Unregulated</v>
          </cell>
        </row>
        <row r="5398">
          <cell r="D5398" t="str">
            <v>Exelon Corporation</v>
          </cell>
          <cell r="E5398" t="str">
            <v>Wind</v>
          </cell>
          <cell r="G5398" t="str">
            <v>NA</v>
          </cell>
          <cell r="H5398" t="str">
            <v>Merchant Unregulated</v>
          </cell>
        </row>
        <row r="5399">
          <cell r="D5399" t="str">
            <v>Rahn Group, LLC</v>
          </cell>
          <cell r="E5399" t="str">
            <v>Wind</v>
          </cell>
          <cell r="G5399" t="str">
            <v>NA</v>
          </cell>
          <cell r="H5399" t="str">
            <v>Merchant Unregulated</v>
          </cell>
        </row>
        <row r="5400">
          <cell r="D5400" t="str">
            <v>Exelon Corporation</v>
          </cell>
          <cell r="E5400" t="str">
            <v>Wind</v>
          </cell>
          <cell r="G5400" t="str">
            <v>NA</v>
          </cell>
          <cell r="H5400" t="str">
            <v>Merchant Unregulated</v>
          </cell>
        </row>
        <row r="5401">
          <cell r="D5401" t="str">
            <v>Rahn Group, LLC</v>
          </cell>
          <cell r="E5401" t="str">
            <v>Wind</v>
          </cell>
          <cell r="G5401" t="str">
            <v>NA</v>
          </cell>
          <cell r="H5401" t="str">
            <v>Merchant Unregulated</v>
          </cell>
        </row>
        <row r="5402">
          <cell r="D5402" t="str">
            <v>Exelon Corporation</v>
          </cell>
          <cell r="E5402" t="str">
            <v>Wind</v>
          </cell>
          <cell r="G5402" t="str">
            <v>NA</v>
          </cell>
          <cell r="H5402" t="str">
            <v>Merchant Unregulated</v>
          </cell>
        </row>
        <row r="5403">
          <cell r="D5403" t="str">
            <v>Rahn Group, LLC</v>
          </cell>
          <cell r="E5403" t="str">
            <v>Wind</v>
          </cell>
          <cell r="G5403" t="str">
            <v>NA</v>
          </cell>
          <cell r="H5403" t="str">
            <v>Merchant Unregulated</v>
          </cell>
        </row>
        <row r="5404">
          <cell r="D5404" t="str">
            <v>Exelon Corporation</v>
          </cell>
          <cell r="E5404" t="str">
            <v>Wind</v>
          </cell>
          <cell r="G5404" t="str">
            <v>NA</v>
          </cell>
          <cell r="H5404" t="str">
            <v>Merchant Unregulated</v>
          </cell>
        </row>
        <row r="5405">
          <cell r="D5405" t="str">
            <v>Rahn Group, LLC</v>
          </cell>
          <cell r="E5405" t="str">
            <v>Wind</v>
          </cell>
          <cell r="G5405" t="str">
            <v>NA</v>
          </cell>
          <cell r="H5405" t="str">
            <v>Merchant Unregulated</v>
          </cell>
        </row>
        <row r="5406">
          <cell r="D5406" t="str">
            <v>Exelon Corporation</v>
          </cell>
          <cell r="E5406" t="str">
            <v>Wind</v>
          </cell>
          <cell r="G5406" t="str">
            <v>NA</v>
          </cell>
          <cell r="H5406" t="str">
            <v>Merchant Unregulated</v>
          </cell>
        </row>
        <row r="5407">
          <cell r="D5407" t="str">
            <v>Rahn Group, LLC</v>
          </cell>
          <cell r="E5407" t="str">
            <v>Wind</v>
          </cell>
          <cell r="G5407" t="str">
            <v>NA</v>
          </cell>
          <cell r="H5407" t="str">
            <v>Merchant Unregulated</v>
          </cell>
        </row>
        <row r="5408">
          <cell r="D5408" t="str">
            <v>Alaska Village Electric Cooperative, Inc.</v>
          </cell>
          <cell r="E5408" t="str">
            <v>Oil</v>
          </cell>
          <cell r="G5408" t="str">
            <v>NA</v>
          </cell>
          <cell r="H5408" t="str">
            <v>Merchant Unregulated</v>
          </cell>
        </row>
        <row r="5409">
          <cell r="D5409" t="str">
            <v>Marshall City of IL</v>
          </cell>
          <cell r="E5409" t="str">
            <v>Oil</v>
          </cell>
          <cell r="G5409" t="str">
            <v>NA</v>
          </cell>
          <cell r="H5409" t="str">
            <v>Regulated</v>
          </cell>
        </row>
        <row r="5410">
          <cell r="D5410" t="str">
            <v>Marshall City of MI</v>
          </cell>
          <cell r="E5410" t="str">
            <v>Gas</v>
          </cell>
          <cell r="G5410" t="str">
            <v>NA</v>
          </cell>
          <cell r="H5410" t="str">
            <v>Regulated</v>
          </cell>
        </row>
        <row r="5411">
          <cell r="D5411" t="str">
            <v>Marshall City of MI</v>
          </cell>
          <cell r="E5411" t="str">
            <v>Water</v>
          </cell>
          <cell r="G5411" t="str">
            <v>NA</v>
          </cell>
          <cell r="H5411" t="str">
            <v>Regulated</v>
          </cell>
        </row>
        <row r="5412">
          <cell r="D5412" t="str">
            <v>Marshall City of MN</v>
          </cell>
          <cell r="E5412" t="str">
            <v>Oil</v>
          </cell>
          <cell r="G5412" t="str">
            <v>NA</v>
          </cell>
          <cell r="H5412" t="str">
            <v>Regulated</v>
          </cell>
        </row>
        <row r="5413">
          <cell r="D5413" t="str">
            <v>Marshall City of MO</v>
          </cell>
          <cell r="E5413" t="str">
            <v>Coal</v>
          </cell>
          <cell r="G5413">
            <v>690</v>
          </cell>
          <cell r="H5413" t="str">
            <v>Regulated</v>
          </cell>
        </row>
        <row r="5414">
          <cell r="D5414" t="str">
            <v>Marshall City of MO</v>
          </cell>
          <cell r="E5414" t="str">
            <v>Gas</v>
          </cell>
          <cell r="G5414">
            <v>145</v>
          </cell>
          <cell r="H5414" t="str">
            <v>Regulated</v>
          </cell>
        </row>
        <row r="5415">
          <cell r="D5415" t="str">
            <v>Marshall City of MO</v>
          </cell>
          <cell r="E5415" t="str">
            <v>Gas</v>
          </cell>
          <cell r="G5415">
            <v>1037</v>
          </cell>
          <cell r="H5415" t="str">
            <v>Regulated</v>
          </cell>
        </row>
        <row r="5416">
          <cell r="D5416" t="str">
            <v>Hartz Mountain Industries, Inc.</v>
          </cell>
          <cell r="E5416" t="str">
            <v>Solar</v>
          </cell>
          <cell r="G5416" t="str">
            <v>NA</v>
          </cell>
          <cell r="H5416" t="str">
            <v>Merchant Unregulated</v>
          </cell>
        </row>
        <row r="5417">
          <cell r="D5417" t="str">
            <v>Alliant Energy Corporation</v>
          </cell>
          <cell r="E5417" t="str">
            <v>Oil</v>
          </cell>
          <cell r="G5417">
            <v>30069</v>
          </cell>
          <cell r="H5417" t="str">
            <v>Regulated</v>
          </cell>
        </row>
        <row r="5418">
          <cell r="D5418" t="str">
            <v>Gaz Métro Limited Partnership</v>
          </cell>
          <cell r="E5418" t="str">
            <v>Water</v>
          </cell>
          <cell r="G5418">
            <v>7108</v>
          </cell>
          <cell r="H5418" t="str">
            <v>Regulated</v>
          </cell>
        </row>
        <row r="5419">
          <cell r="D5419" t="str">
            <v>NextEra Energy, Inc.</v>
          </cell>
          <cell r="E5419" t="str">
            <v>Gas</v>
          </cell>
          <cell r="G5419">
            <v>12199564</v>
          </cell>
          <cell r="H5419" t="str">
            <v>Regulated</v>
          </cell>
        </row>
        <row r="5420">
          <cell r="D5420" t="str">
            <v>Southern Company</v>
          </cell>
          <cell r="E5420" t="str">
            <v>Water</v>
          </cell>
          <cell r="G5420">
            <v>175967</v>
          </cell>
          <cell r="H5420" t="str">
            <v>Regulated</v>
          </cell>
        </row>
        <row r="5421">
          <cell r="D5421" t="str">
            <v>Colorado Springs Utilities</v>
          </cell>
          <cell r="E5421" t="str">
            <v>Coal</v>
          </cell>
          <cell r="G5421">
            <v>1408737</v>
          </cell>
          <cell r="H5421" t="str">
            <v>Regulated</v>
          </cell>
        </row>
        <row r="5422">
          <cell r="D5422" t="str">
            <v>BLU Leaf Energy, Inc.</v>
          </cell>
          <cell r="E5422" t="str">
            <v>Solar</v>
          </cell>
          <cell r="G5422" t="str">
            <v>NA</v>
          </cell>
          <cell r="H5422" t="str">
            <v>Merchant Unregulated</v>
          </cell>
        </row>
        <row r="5423">
          <cell r="D5423" t="str">
            <v>Texas Energy Future Holdings LP</v>
          </cell>
          <cell r="E5423" t="str">
            <v>Coal</v>
          </cell>
          <cell r="G5423">
            <v>14755342</v>
          </cell>
          <cell r="H5423" t="str">
            <v>Merchant Unregulated</v>
          </cell>
        </row>
        <row r="5424">
          <cell r="D5424" t="str">
            <v>NextEra Energy, Inc.</v>
          </cell>
          <cell r="E5424" t="str">
            <v>Oil</v>
          </cell>
          <cell r="G5424">
            <v>2523032</v>
          </cell>
          <cell r="H5424" t="str">
            <v>Regulated</v>
          </cell>
        </row>
        <row r="5425">
          <cell r="D5425" t="str">
            <v>Rhodia Inc.</v>
          </cell>
          <cell r="E5425" t="str">
            <v>Gas</v>
          </cell>
          <cell r="G5425" t="str">
            <v>NA</v>
          </cell>
          <cell r="H5425" t="str">
            <v>Merchant Unregulated</v>
          </cell>
        </row>
        <row r="5426">
          <cell r="D5426" t="str">
            <v>PPL Corporation</v>
          </cell>
          <cell r="E5426" t="str">
            <v>Oil</v>
          </cell>
          <cell r="G5426">
            <v>1616708</v>
          </cell>
          <cell r="H5426" t="str">
            <v>Merchant Unregulated</v>
          </cell>
        </row>
        <row r="5427">
          <cell r="D5427" t="str">
            <v>PPL Corporation</v>
          </cell>
          <cell r="E5427" t="str">
            <v>Gas</v>
          </cell>
          <cell r="G5427">
            <v>11844</v>
          </cell>
          <cell r="H5427" t="str">
            <v>Merchant Unregulated</v>
          </cell>
        </row>
        <row r="5428">
          <cell r="D5428" t="str">
            <v>Duke Energy Corporation</v>
          </cell>
          <cell r="E5428" t="str">
            <v>Solar</v>
          </cell>
          <cell r="G5428" t="str">
            <v>NA</v>
          </cell>
          <cell r="H5428" t="str">
            <v>Merchant Unregulated</v>
          </cell>
        </row>
        <row r="5429">
          <cell r="D5429" t="str">
            <v>Martinsville City of</v>
          </cell>
          <cell r="E5429" t="str">
            <v>Water</v>
          </cell>
          <cell r="G5429" t="str">
            <v>NA</v>
          </cell>
          <cell r="H5429" t="str">
            <v>Regulated</v>
          </cell>
        </row>
        <row r="5430">
          <cell r="D5430" t="str">
            <v>Martinsville City of</v>
          </cell>
          <cell r="E5430" t="str">
            <v>Biomass</v>
          </cell>
          <cell r="G5430" t="str">
            <v>NA</v>
          </cell>
          <cell r="H5430" t="str">
            <v>Regulated</v>
          </cell>
        </row>
        <row r="5431">
          <cell r="D5431" t="str">
            <v>Exxon Mobil Corporation</v>
          </cell>
          <cell r="E5431" t="str">
            <v>Gas</v>
          </cell>
          <cell r="G5431" t="str">
            <v>NA</v>
          </cell>
          <cell r="H5431" t="str">
            <v>Merchant Unregulated</v>
          </cell>
        </row>
        <row r="5432">
          <cell r="D5432" t="str">
            <v>Greenlight Power Company</v>
          </cell>
          <cell r="E5432" t="str">
            <v>Solar</v>
          </cell>
          <cell r="G5432" t="str">
            <v>NA</v>
          </cell>
          <cell r="H5432" t="str">
            <v>Merchant Unregulated</v>
          </cell>
        </row>
        <row r="5433">
          <cell r="D5433" t="str">
            <v>Ameren Corporation</v>
          </cell>
          <cell r="E5433" t="str">
            <v>Biomass</v>
          </cell>
          <cell r="G5433">
            <v>37451</v>
          </cell>
          <cell r="H5433" t="str">
            <v>Regulated</v>
          </cell>
        </row>
        <row r="5434">
          <cell r="D5434" t="str">
            <v>First Solar, Inc.</v>
          </cell>
          <cell r="E5434" t="str">
            <v>Solar</v>
          </cell>
          <cell r="G5434" t="str">
            <v>NA</v>
          </cell>
          <cell r="H5434" t="str">
            <v>Merchant Unregulated</v>
          </cell>
        </row>
        <row r="5435">
          <cell r="D5435" t="str">
            <v>United States Government</v>
          </cell>
          <cell r="E5435" t="str">
            <v>Water</v>
          </cell>
          <cell r="G5435">
            <v>50019</v>
          </cell>
          <cell r="H5435" t="str">
            <v>Merchant Unregulated</v>
          </cell>
        </row>
        <row r="5436">
          <cell r="D5436" t="str">
            <v>Enel S.p.A.</v>
          </cell>
          <cell r="E5436" t="str">
            <v>Water</v>
          </cell>
          <cell r="G5436" t="str">
            <v>NA</v>
          </cell>
          <cell r="H5436" t="str">
            <v>Merchant Unregulated</v>
          </cell>
        </row>
        <row r="5437">
          <cell r="D5437" t="str">
            <v>Massachusetts Institute of Technology</v>
          </cell>
          <cell r="E5437" t="str">
            <v>Gas</v>
          </cell>
          <cell r="G5437">
            <v>132589</v>
          </cell>
          <cell r="H5437" t="str">
            <v>Merchant Unregulated</v>
          </cell>
        </row>
        <row r="5438">
          <cell r="D5438" t="str">
            <v>Alliance Energy Group LLC</v>
          </cell>
          <cell r="E5438" t="str">
            <v>Gas</v>
          </cell>
          <cell r="G5438" t="str">
            <v>NA</v>
          </cell>
          <cell r="H5438" t="str">
            <v>Merchant Unregulated</v>
          </cell>
        </row>
        <row r="5439">
          <cell r="D5439" t="str">
            <v>Alliance Energy Group LLC</v>
          </cell>
          <cell r="E5439" t="str">
            <v>Oil</v>
          </cell>
          <cell r="G5439" t="str">
            <v>NA</v>
          </cell>
          <cell r="H5439" t="str">
            <v>Merchant Unregulated</v>
          </cell>
        </row>
        <row r="5440">
          <cell r="D5440" t="str">
            <v>Masser Farms Realty Ltd</v>
          </cell>
          <cell r="E5440" t="str">
            <v>Solar</v>
          </cell>
          <cell r="G5440" t="str">
            <v>NA</v>
          </cell>
          <cell r="H5440" t="str">
            <v>Merchant Unregulated</v>
          </cell>
        </row>
        <row r="5441">
          <cell r="D5441" t="str">
            <v>Energy Capital Partners LLC</v>
          </cell>
          <cell r="E5441" t="str">
            <v>Gas</v>
          </cell>
          <cell r="G5441">
            <v>870195</v>
          </cell>
          <cell r="H5441" t="str">
            <v>Merchant Unregulated</v>
          </cell>
        </row>
        <row r="5442">
          <cell r="D5442" t="str">
            <v>Daniel Donnelly</v>
          </cell>
          <cell r="E5442" t="str">
            <v>Wind</v>
          </cell>
          <cell r="G5442" t="str">
            <v>NA</v>
          </cell>
          <cell r="H5442" t="str">
            <v>Merchant Unregulated</v>
          </cell>
        </row>
        <row r="5443">
          <cell r="D5443" t="str">
            <v>Catherine</v>
          </cell>
          <cell r="E5443" t="str">
            <v>Wind</v>
          </cell>
          <cell r="G5443" t="str">
            <v>NA</v>
          </cell>
          <cell r="H5443" t="str">
            <v>Merchant Unregulated</v>
          </cell>
        </row>
        <row r="5444">
          <cell r="D5444" t="str">
            <v>Matinicus Plantation Electric Company</v>
          </cell>
          <cell r="E5444" t="str">
            <v>Oil</v>
          </cell>
          <cell r="G5444" t="str">
            <v>NA</v>
          </cell>
          <cell r="H5444" t="str">
            <v>Regulated</v>
          </cell>
        </row>
        <row r="5445">
          <cell r="D5445" t="str">
            <v>Public Service Enterprise Group Incorporated</v>
          </cell>
          <cell r="E5445" t="str">
            <v>Solar</v>
          </cell>
          <cell r="G5445" t="str">
            <v>NA</v>
          </cell>
          <cell r="H5445" t="str">
            <v>Regulated</v>
          </cell>
        </row>
        <row r="5446">
          <cell r="D5446" t="str">
            <v>Electric City Wind Power Corporation</v>
          </cell>
          <cell r="E5446" t="str">
            <v>Wind</v>
          </cell>
          <cell r="G5446" t="str">
            <v>NA</v>
          </cell>
          <cell r="H5446" t="str">
            <v>Merchant Unregulated</v>
          </cell>
        </row>
        <row r="5447">
          <cell r="D5447" t="str">
            <v>Koch Industries, Inc.</v>
          </cell>
          <cell r="E5447" t="str">
            <v>Coal</v>
          </cell>
          <cell r="G5447" t="str">
            <v>NA</v>
          </cell>
          <cell r="H5447" t="str">
            <v>Merchant Unregulated</v>
          </cell>
        </row>
        <row r="5448">
          <cell r="D5448" t="str">
            <v>O2 Energies</v>
          </cell>
          <cell r="E5448" t="str">
            <v>Solar</v>
          </cell>
          <cell r="G5448" t="str">
            <v>NA</v>
          </cell>
          <cell r="H5448" t="str">
            <v>Merchant Unregulated</v>
          </cell>
        </row>
        <row r="5449">
          <cell r="D5449" t="str">
            <v>Tacoma Public Utilities</v>
          </cell>
          <cell r="E5449" t="str">
            <v>Water</v>
          </cell>
          <cell r="G5449" t="str">
            <v>NA</v>
          </cell>
          <cell r="H5449" t="str">
            <v>Regulated</v>
          </cell>
        </row>
        <row r="5450">
          <cell r="D5450" t="str">
            <v>Duke Energy Corporation</v>
          </cell>
          <cell r="E5450" t="str">
            <v>Coal</v>
          </cell>
          <cell r="G5450">
            <v>1616059</v>
          </cell>
          <cell r="H5450" t="str">
            <v>Regulated</v>
          </cell>
        </row>
        <row r="5451">
          <cell r="D5451" t="str">
            <v>North Carolina Eastern M P A</v>
          </cell>
          <cell r="E5451" t="str">
            <v>Coal</v>
          </cell>
          <cell r="G5451">
            <v>572264</v>
          </cell>
          <cell r="H5451" t="str">
            <v>Regulated</v>
          </cell>
        </row>
        <row r="5452">
          <cell r="D5452" t="str">
            <v>New Jersey Resources Corporation</v>
          </cell>
          <cell r="E5452" t="str">
            <v>Solar</v>
          </cell>
          <cell r="G5452" t="str">
            <v>NA</v>
          </cell>
          <cell r="H5452" t="str">
            <v>Merchant Unregulated</v>
          </cell>
        </row>
        <row r="5453">
          <cell r="D5453" t="str">
            <v>East Kentucky Power Cooperative Inc.</v>
          </cell>
          <cell r="E5453" t="str">
            <v>Biomass</v>
          </cell>
          <cell r="G5453" t="str">
            <v>NA</v>
          </cell>
          <cell r="H5453" t="str">
            <v>Merchant Unregulated</v>
          </cell>
        </row>
        <row r="5454">
          <cell r="D5454" t="str">
            <v>Invenergy LLC</v>
          </cell>
          <cell r="E5454" t="str">
            <v>Wind</v>
          </cell>
          <cell r="G5454">
            <v>585338</v>
          </cell>
          <cell r="H5454" t="str">
            <v>Merchant Unregulated</v>
          </cell>
        </row>
        <row r="5455">
          <cell r="D5455" t="str">
            <v>Manitoba Hydro</v>
          </cell>
          <cell r="E5455" t="str">
            <v>Water</v>
          </cell>
          <cell r="G5455" t="str">
            <v>NA</v>
          </cell>
          <cell r="H5455" t="str">
            <v>Foreign</v>
          </cell>
        </row>
        <row r="5456">
          <cell r="D5456" t="str">
            <v>City Utilities of Springfield</v>
          </cell>
          <cell r="E5456" t="str">
            <v>Gas</v>
          </cell>
          <cell r="G5456" t="str">
            <v>NA</v>
          </cell>
          <cell r="H5456" t="str">
            <v>Regulated</v>
          </cell>
        </row>
        <row r="5457">
          <cell r="D5457" t="str">
            <v>OGE Energy Corp.</v>
          </cell>
          <cell r="E5457" t="str">
            <v>Gas</v>
          </cell>
          <cell r="G5457">
            <v>2904917</v>
          </cell>
          <cell r="H5457" t="str">
            <v>Regulated</v>
          </cell>
        </row>
        <row r="5458">
          <cell r="D5458" t="str">
            <v>Oklahoma Municipal Power Authority</v>
          </cell>
          <cell r="E5458" t="str">
            <v>Gas</v>
          </cell>
          <cell r="G5458">
            <v>867699</v>
          </cell>
          <cell r="H5458" t="str">
            <v>Regulated</v>
          </cell>
        </row>
        <row r="5459">
          <cell r="D5459" t="str">
            <v>Sacramento Municipal Utility District</v>
          </cell>
          <cell r="E5459" t="str">
            <v>Gas</v>
          </cell>
          <cell r="G5459" t="str">
            <v>NA</v>
          </cell>
          <cell r="H5459" t="str">
            <v>Regulated</v>
          </cell>
        </row>
        <row r="5460">
          <cell r="D5460" t="str">
            <v>Integrys Energy Group, Inc.</v>
          </cell>
          <cell r="E5460" t="str">
            <v>Water</v>
          </cell>
          <cell r="G5460">
            <v>24713</v>
          </cell>
          <cell r="H5460" t="str">
            <v>Regulated</v>
          </cell>
        </row>
        <row r="5461">
          <cell r="D5461" t="str">
            <v>Modesto Irrigation District</v>
          </cell>
          <cell r="E5461" t="str">
            <v>Oil</v>
          </cell>
          <cell r="G5461">
            <v>3895</v>
          </cell>
          <cell r="H5461" t="str">
            <v>Merchant Unregulated</v>
          </cell>
        </row>
        <row r="5462">
          <cell r="D5462" t="str">
            <v>Nebraska Public Power District</v>
          </cell>
          <cell r="E5462" t="str">
            <v>Oil</v>
          </cell>
          <cell r="G5462">
            <v>117</v>
          </cell>
          <cell r="H5462" t="str">
            <v>Regulated</v>
          </cell>
        </row>
        <row r="5463">
          <cell r="D5463" t="str">
            <v>Nion McEvoy</v>
          </cell>
          <cell r="E5463" t="str">
            <v>Wind</v>
          </cell>
          <cell r="G5463" t="str">
            <v>NA</v>
          </cell>
          <cell r="H5463" t="str">
            <v>Merchant Unregulated</v>
          </cell>
        </row>
        <row r="5464">
          <cell r="D5464" t="str">
            <v>Berkshire Hathaway Inc.</v>
          </cell>
          <cell r="E5464" t="str">
            <v>Wind</v>
          </cell>
          <cell r="G5464">
            <v>85121</v>
          </cell>
          <cell r="H5464" t="str">
            <v>Regulated</v>
          </cell>
        </row>
        <row r="5465">
          <cell r="D5465" t="str">
            <v>MidAmerican Energy Holdings Company</v>
          </cell>
          <cell r="E5465" t="str">
            <v>Wind</v>
          </cell>
          <cell r="G5465">
            <v>9668</v>
          </cell>
          <cell r="H5465" t="str">
            <v>Regulated</v>
          </cell>
        </row>
        <row r="5466">
          <cell r="D5466" t="str">
            <v>Ormat Industries Ltd.</v>
          </cell>
          <cell r="E5466" t="str">
            <v>Geothermal</v>
          </cell>
          <cell r="G5466">
            <v>89081</v>
          </cell>
          <cell r="H5466" t="str">
            <v>Merchant Unregulated</v>
          </cell>
        </row>
        <row r="5467">
          <cell r="D5467" t="str">
            <v>Ormat Technologies, Inc.</v>
          </cell>
          <cell r="E5467" t="str">
            <v>Geothermal</v>
          </cell>
          <cell r="G5467">
            <v>69993</v>
          </cell>
          <cell r="H5467" t="str">
            <v>Merchant Unregulated</v>
          </cell>
        </row>
        <row r="5468">
          <cell r="D5468" t="str">
            <v>McGrath Light &amp; Power Co</v>
          </cell>
          <cell r="E5468" t="str">
            <v>Oil</v>
          </cell>
          <cell r="G5468" t="str">
            <v>NA</v>
          </cell>
          <cell r="H5468" t="str">
            <v>Merchant Unregulated</v>
          </cell>
        </row>
        <row r="5469">
          <cell r="D5469" t="str">
            <v>Edison International</v>
          </cell>
          <cell r="E5469" t="str">
            <v>Gas</v>
          </cell>
          <cell r="G5469" t="str">
            <v>NA</v>
          </cell>
          <cell r="H5469" t="str">
            <v>Regulated</v>
          </cell>
        </row>
        <row r="5470">
          <cell r="D5470" t="str">
            <v>New Jersey Resources Corporation</v>
          </cell>
          <cell r="E5470" t="str">
            <v>Solar</v>
          </cell>
          <cell r="G5470" t="str">
            <v>NA</v>
          </cell>
          <cell r="H5470" t="str">
            <v>Merchant Unregulated</v>
          </cell>
        </row>
        <row r="5471">
          <cell r="D5471" t="str">
            <v>McGregor City of</v>
          </cell>
          <cell r="E5471" t="str">
            <v>Oil</v>
          </cell>
          <cell r="G5471" t="str">
            <v>NA</v>
          </cell>
          <cell r="H5471" t="str">
            <v>Regulated</v>
          </cell>
        </row>
        <row r="5472">
          <cell r="D5472" t="str">
            <v>Duke Energy Corporation</v>
          </cell>
          <cell r="E5472" t="str">
            <v>Nuclear</v>
          </cell>
          <cell r="G5472">
            <v>17968152</v>
          </cell>
          <cell r="H5472" t="str">
            <v>Regulated</v>
          </cell>
        </row>
        <row r="5473">
          <cell r="D5473" t="str">
            <v>K Road Power Holdings, LLC</v>
          </cell>
          <cell r="E5473" t="str">
            <v>Solar</v>
          </cell>
          <cell r="G5473">
            <v>1908</v>
          </cell>
          <cell r="H5473" t="str">
            <v>Merchant Unregulated</v>
          </cell>
        </row>
        <row r="5474">
          <cell r="D5474" t="str">
            <v>TransCanada Corporation</v>
          </cell>
          <cell r="E5474" t="str">
            <v>Water</v>
          </cell>
          <cell r="G5474" t="str">
            <v>NA</v>
          </cell>
          <cell r="H5474" t="str">
            <v>Merchant Unregulated</v>
          </cell>
        </row>
        <row r="5475">
          <cell r="D5475" t="str">
            <v>Southern Company</v>
          </cell>
          <cell r="E5475" t="str">
            <v>Coal</v>
          </cell>
          <cell r="G5475">
            <v>-13408</v>
          </cell>
          <cell r="H5475" t="str">
            <v>Regulated</v>
          </cell>
        </row>
        <row r="5476">
          <cell r="D5476" t="str">
            <v>PowerSouth Energy Cooperative</v>
          </cell>
          <cell r="E5476" t="str">
            <v>Gas</v>
          </cell>
          <cell r="G5476">
            <v>0</v>
          </cell>
          <cell r="H5476" t="str">
            <v>Merchant Unregulated</v>
          </cell>
        </row>
        <row r="5477">
          <cell r="D5477" t="str">
            <v>PowerSouth Energy Cooperative</v>
          </cell>
          <cell r="E5477" t="str">
            <v>Gas</v>
          </cell>
          <cell r="G5477">
            <v>173919</v>
          </cell>
          <cell r="H5477" t="str">
            <v>Merchant Unregulated</v>
          </cell>
        </row>
        <row r="5478">
          <cell r="D5478" t="str">
            <v>Southern Company</v>
          </cell>
          <cell r="E5478" t="str">
            <v>Gas</v>
          </cell>
          <cell r="G5478">
            <v>7534021</v>
          </cell>
          <cell r="H5478" t="str">
            <v>Regulated</v>
          </cell>
        </row>
        <row r="5479">
          <cell r="D5479" t="str">
            <v>Southern Company</v>
          </cell>
          <cell r="E5479" t="str">
            <v>Gas</v>
          </cell>
          <cell r="G5479">
            <v>19941</v>
          </cell>
          <cell r="H5479" t="str">
            <v>Regulated</v>
          </cell>
        </row>
        <row r="5480">
          <cell r="D5480" t="str">
            <v>Tampa City of</v>
          </cell>
          <cell r="E5480" t="str">
            <v>Biomass</v>
          </cell>
          <cell r="G5480" t="str">
            <v>NA</v>
          </cell>
          <cell r="H5480" t="str">
            <v>Merchant Unregulated</v>
          </cell>
        </row>
        <row r="5481">
          <cell r="D5481" t="str">
            <v>South Jersey Industries, Inc.</v>
          </cell>
          <cell r="E5481" t="str">
            <v>Solar</v>
          </cell>
          <cell r="G5481" t="str">
            <v>NA</v>
          </cell>
          <cell r="H5481" t="str">
            <v>Merchant Unregulated</v>
          </cell>
        </row>
        <row r="5482">
          <cell r="D5482" t="str">
            <v>Dover City of DE</v>
          </cell>
          <cell r="E5482" t="str">
            <v>Gas</v>
          </cell>
          <cell r="G5482" t="str">
            <v>NA</v>
          </cell>
          <cell r="H5482" t="str">
            <v>Regulated</v>
          </cell>
        </row>
        <row r="5483">
          <cell r="D5483" t="str">
            <v>Hosken Consolidated Investments Limited</v>
          </cell>
          <cell r="E5483" t="str">
            <v>Biomass</v>
          </cell>
          <cell r="G5483" t="str">
            <v>NA</v>
          </cell>
          <cell r="H5483" t="str">
            <v>Merchant Unregulated</v>
          </cell>
        </row>
        <row r="5484">
          <cell r="D5484" t="str">
            <v>ArcLight Capital Partners LLC</v>
          </cell>
          <cell r="E5484" t="str">
            <v>Gas</v>
          </cell>
          <cell r="G5484" t="str">
            <v>NA</v>
          </cell>
          <cell r="H5484" t="str">
            <v>Merchant Unregulated</v>
          </cell>
        </row>
        <row r="5485">
          <cell r="D5485" t="str">
            <v>Chevron Corporation</v>
          </cell>
          <cell r="E5485" t="str">
            <v>Gas</v>
          </cell>
          <cell r="G5485" t="str">
            <v>NA</v>
          </cell>
          <cell r="H5485" t="str">
            <v>Merchant Unregulated</v>
          </cell>
        </row>
        <row r="5486">
          <cell r="D5486" t="str">
            <v>McLeansboro City of</v>
          </cell>
          <cell r="E5486" t="str">
            <v>Oil</v>
          </cell>
          <cell r="G5486" t="str">
            <v>NA</v>
          </cell>
          <cell r="H5486" t="str">
            <v>Regulated</v>
          </cell>
        </row>
        <row r="5487">
          <cell r="D5487" t="str">
            <v>Southern Company</v>
          </cell>
          <cell r="E5487" t="str">
            <v>Oil</v>
          </cell>
          <cell r="G5487">
            <v>-2585</v>
          </cell>
          <cell r="H5487" t="str">
            <v>Regulated</v>
          </cell>
        </row>
        <row r="5488">
          <cell r="D5488" t="str">
            <v>Southern Company</v>
          </cell>
          <cell r="E5488" t="str">
            <v>Oil</v>
          </cell>
          <cell r="G5488">
            <v>324</v>
          </cell>
          <cell r="H5488" t="str">
            <v>Regulated</v>
          </cell>
        </row>
        <row r="5489">
          <cell r="D5489" t="str">
            <v>Southern Company</v>
          </cell>
          <cell r="E5489" t="str">
            <v>Oil</v>
          </cell>
          <cell r="G5489">
            <v>23</v>
          </cell>
          <cell r="H5489" t="str">
            <v>Regulated</v>
          </cell>
        </row>
        <row r="5490">
          <cell r="D5490" t="str">
            <v>SCANA Corporation</v>
          </cell>
          <cell r="E5490" t="str">
            <v>Coal</v>
          </cell>
          <cell r="G5490">
            <v>583272</v>
          </cell>
          <cell r="H5490" t="str">
            <v>Regulated</v>
          </cell>
        </row>
        <row r="5491">
          <cell r="D5491" t="str">
            <v>McMinnville Electric System</v>
          </cell>
          <cell r="E5491" t="str">
            <v>Oil</v>
          </cell>
          <cell r="G5491" t="str">
            <v>NA</v>
          </cell>
          <cell r="H5491" t="str">
            <v>Regulated</v>
          </cell>
        </row>
        <row r="5492">
          <cell r="D5492" t="str">
            <v>Detroit Metropolitan Airport</v>
          </cell>
          <cell r="E5492" t="str">
            <v>Gas</v>
          </cell>
          <cell r="G5492" t="str">
            <v>NA</v>
          </cell>
          <cell r="H5492" t="str">
            <v>Merchant Unregulated</v>
          </cell>
        </row>
        <row r="5493">
          <cell r="D5493" t="str">
            <v>United States Government</v>
          </cell>
          <cell r="E5493" t="str">
            <v>Water</v>
          </cell>
          <cell r="G5493">
            <v>5803559</v>
          </cell>
          <cell r="H5493" t="str">
            <v>Merchant Unregulated</v>
          </cell>
        </row>
        <row r="5494">
          <cell r="D5494" t="str">
            <v>Northern Wasco County P U D</v>
          </cell>
          <cell r="E5494" t="str">
            <v>Water</v>
          </cell>
          <cell r="G5494" t="str">
            <v>NA</v>
          </cell>
          <cell r="H5494" t="str">
            <v>Regulated</v>
          </cell>
        </row>
        <row r="5495">
          <cell r="D5495" t="str">
            <v>Garwin McNeilus</v>
          </cell>
          <cell r="E5495" t="str">
            <v>Wind</v>
          </cell>
          <cell r="G5495" t="str">
            <v>NA</v>
          </cell>
          <cell r="H5495" t="str">
            <v>Merchant Unregulated</v>
          </cell>
        </row>
        <row r="5496">
          <cell r="D5496" t="str">
            <v>United States Government</v>
          </cell>
          <cell r="E5496" t="str">
            <v>Water</v>
          </cell>
          <cell r="G5496" t="str">
            <v>NA</v>
          </cell>
          <cell r="H5496" t="str">
            <v>Merchant Unregulated</v>
          </cell>
        </row>
        <row r="5497">
          <cell r="D5497" t="str">
            <v>McPherson City of</v>
          </cell>
          <cell r="E5497" t="str">
            <v>Gas</v>
          </cell>
          <cell r="G5497">
            <v>2841</v>
          </cell>
          <cell r="H5497" t="str">
            <v>Regulated</v>
          </cell>
        </row>
        <row r="5498">
          <cell r="D5498" t="str">
            <v>McPherson City of</v>
          </cell>
          <cell r="E5498" t="str">
            <v>Gas</v>
          </cell>
          <cell r="G5498" t="str">
            <v>NA</v>
          </cell>
          <cell r="H5498" t="str">
            <v>Regulated</v>
          </cell>
        </row>
        <row r="5499">
          <cell r="D5499" t="str">
            <v>PowerSouth Energy Cooperative</v>
          </cell>
          <cell r="E5499" t="str">
            <v>Gas</v>
          </cell>
          <cell r="G5499">
            <v>3192485</v>
          </cell>
          <cell r="H5499" t="str">
            <v>Merchant Unregulated</v>
          </cell>
        </row>
        <row r="5500">
          <cell r="D5500" t="str">
            <v>MeadWestvaco Corporation</v>
          </cell>
          <cell r="E5500" t="str">
            <v>Gas</v>
          </cell>
          <cell r="G5500">
            <v>182464</v>
          </cell>
          <cell r="H5500" t="str">
            <v>Merchant Unregulated</v>
          </cell>
        </row>
        <row r="5501">
          <cell r="D5501" t="str">
            <v>MeadWestvaco Corporation</v>
          </cell>
          <cell r="E5501" t="str">
            <v>Biomass</v>
          </cell>
          <cell r="G5501">
            <v>606067</v>
          </cell>
          <cell r="H5501" t="str">
            <v>Merchant Unregulated</v>
          </cell>
        </row>
        <row r="5502">
          <cell r="D5502" t="str">
            <v>NewPage Holdings Inc.</v>
          </cell>
          <cell r="E5502" t="str">
            <v>Oil</v>
          </cell>
          <cell r="G5502" t="str">
            <v>NA</v>
          </cell>
          <cell r="H5502" t="str">
            <v>Merchant Unregulated</v>
          </cell>
        </row>
        <row r="5503">
          <cell r="D5503" t="str">
            <v>Meade City of</v>
          </cell>
          <cell r="E5503" t="str">
            <v>Gas</v>
          </cell>
          <cell r="G5503" t="str">
            <v>NA</v>
          </cell>
          <cell r="H5503" t="str">
            <v>Regulated</v>
          </cell>
        </row>
        <row r="5504">
          <cell r="D5504" t="str">
            <v>Craig-Botetourt Electric Cooperative</v>
          </cell>
          <cell r="E5504" t="str">
            <v>Water</v>
          </cell>
          <cell r="G5504" t="str">
            <v>NA</v>
          </cell>
          <cell r="H5504" t="str">
            <v>Merchant Unregulated</v>
          </cell>
        </row>
        <row r="5505">
          <cell r="D5505" t="str">
            <v>Atlantic Power Corporation</v>
          </cell>
          <cell r="E5505" t="str">
            <v>Wind</v>
          </cell>
          <cell r="G5505" t="str">
            <v>NA</v>
          </cell>
          <cell r="H5505" t="str">
            <v>Merchant Unregulated</v>
          </cell>
        </row>
        <row r="5506">
          <cell r="D5506" t="str">
            <v>EDP - Energias de Portugal SA</v>
          </cell>
          <cell r="E5506" t="str">
            <v>Wind</v>
          </cell>
          <cell r="G5506">
            <v>140517</v>
          </cell>
          <cell r="H5506" t="str">
            <v>Merchant Unregulated</v>
          </cell>
        </row>
        <row r="5507">
          <cell r="D5507" t="str">
            <v>PARPÚBLICA - Participações Públicas (SGPS), S.A.</v>
          </cell>
          <cell r="E5507" t="str">
            <v>Wind</v>
          </cell>
          <cell r="G5507">
            <v>6938</v>
          </cell>
          <cell r="H5507" t="str">
            <v>Merchant Unregulated</v>
          </cell>
        </row>
        <row r="5508">
          <cell r="D5508" t="str">
            <v>HidroCantábrico Energia S.A.</v>
          </cell>
          <cell r="E5508" t="str">
            <v>Wind</v>
          </cell>
          <cell r="G5508">
            <v>1143</v>
          </cell>
          <cell r="H5508" t="str">
            <v>Merchant Unregulated</v>
          </cell>
        </row>
        <row r="5509">
          <cell r="D5509" t="str">
            <v>China Three Gorges Corporation</v>
          </cell>
          <cell r="E5509" t="str">
            <v>Wind</v>
          </cell>
          <cell r="G5509">
            <v>40039</v>
          </cell>
          <cell r="H5509" t="str">
            <v>Merchant Unregulated</v>
          </cell>
        </row>
        <row r="5510">
          <cell r="D5510" t="str">
            <v>EDP Renováveis</v>
          </cell>
          <cell r="E5510" t="str">
            <v>Wind</v>
          </cell>
          <cell r="G5510">
            <v>54765</v>
          </cell>
          <cell r="H5510" t="str">
            <v>Merchant Unregulated</v>
          </cell>
        </row>
        <row r="5511">
          <cell r="D5511" t="str">
            <v>PARPÚBLICA - Participações Públicas (SGPS), S.A.</v>
          </cell>
          <cell r="E5511" t="str">
            <v>Wind</v>
          </cell>
          <cell r="G5511" t="str">
            <v>NA</v>
          </cell>
          <cell r="H5511" t="str">
            <v>Merchant Unregulated</v>
          </cell>
        </row>
        <row r="5512">
          <cell r="D5512" t="str">
            <v>HidroCantábrico Energia S.A.</v>
          </cell>
          <cell r="E5512" t="str">
            <v>Wind</v>
          </cell>
          <cell r="G5512" t="str">
            <v>NA</v>
          </cell>
          <cell r="H5512" t="str">
            <v>Merchant Unregulated</v>
          </cell>
        </row>
        <row r="5513">
          <cell r="D5513" t="str">
            <v>China Three Gorges Corporation</v>
          </cell>
          <cell r="E5513" t="str">
            <v>Wind</v>
          </cell>
          <cell r="G5513" t="str">
            <v>NA</v>
          </cell>
          <cell r="H5513" t="str">
            <v>Merchant Unregulated</v>
          </cell>
        </row>
        <row r="5514">
          <cell r="D5514" t="str">
            <v>EDP Renováveis</v>
          </cell>
          <cell r="E5514" t="str">
            <v>Wind</v>
          </cell>
          <cell r="G5514" t="str">
            <v>NA</v>
          </cell>
          <cell r="H5514" t="str">
            <v>Merchant Unregulated</v>
          </cell>
        </row>
        <row r="5515">
          <cell r="D5515" t="str">
            <v>EDP - Energias de Portugal SA</v>
          </cell>
          <cell r="E5515" t="str">
            <v>Wind</v>
          </cell>
          <cell r="G5515" t="str">
            <v>NA</v>
          </cell>
          <cell r="H5515" t="str">
            <v>Merchant Unregulated</v>
          </cell>
        </row>
        <row r="5516">
          <cell r="D5516" t="str">
            <v>EDP - Energias de Portugal SA</v>
          </cell>
          <cell r="E5516" t="str">
            <v>Wind</v>
          </cell>
          <cell r="G5516">
            <v>78253</v>
          </cell>
          <cell r="H5516" t="str">
            <v>Merchant Unregulated</v>
          </cell>
        </row>
        <row r="5517">
          <cell r="D5517" t="str">
            <v>PARPÚBLICA - Participações Públicas (SGPS), S.A.</v>
          </cell>
          <cell r="E5517" t="str">
            <v>Wind</v>
          </cell>
          <cell r="G5517">
            <v>3864</v>
          </cell>
          <cell r="H5517" t="str">
            <v>Merchant Unregulated</v>
          </cell>
        </row>
        <row r="5518">
          <cell r="D5518" t="str">
            <v>HidroCantábrico Energia S.A.</v>
          </cell>
          <cell r="E5518" t="str">
            <v>Wind</v>
          </cell>
          <cell r="G5518">
            <v>637</v>
          </cell>
          <cell r="H5518" t="str">
            <v>Merchant Unregulated</v>
          </cell>
        </row>
        <row r="5519">
          <cell r="D5519" t="str">
            <v>China Three Gorges Corporation</v>
          </cell>
          <cell r="E5519" t="str">
            <v>Wind</v>
          </cell>
          <cell r="G5519">
            <v>22298</v>
          </cell>
          <cell r="H5519" t="str">
            <v>Merchant Unregulated</v>
          </cell>
        </row>
        <row r="5520">
          <cell r="D5520" t="str">
            <v>EDP Renováveis</v>
          </cell>
          <cell r="E5520" t="str">
            <v>Wind</v>
          </cell>
          <cell r="G5520">
            <v>30497</v>
          </cell>
          <cell r="H5520" t="str">
            <v>Merchant Unregulated</v>
          </cell>
        </row>
        <row r="5521">
          <cell r="D5521" t="str">
            <v>EDP - Energias de Portugal SA</v>
          </cell>
          <cell r="E5521" t="str">
            <v>Wind</v>
          </cell>
          <cell r="G5521">
            <v>61514</v>
          </cell>
          <cell r="H5521" t="str">
            <v>Merchant Unregulated</v>
          </cell>
        </row>
        <row r="5522">
          <cell r="D5522" t="str">
            <v>PARPÚBLICA - Participações Públicas (SGPS), S.A.</v>
          </cell>
          <cell r="E5522" t="str">
            <v>Wind</v>
          </cell>
          <cell r="G5522">
            <v>3037</v>
          </cell>
          <cell r="H5522" t="str">
            <v>Merchant Unregulated</v>
          </cell>
        </row>
        <row r="5523">
          <cell r="D5523" t="str">
            <v>HidroCantábrico Energia S.A.</v>
          </cell>
          <cell r="E5523" t="str">
            <v>Wind</v>
          </cell>
          <cell r="G5523">
            <v>501</v>
          </cell>
          <cell r="H5523" t="str">
            <v>Merchant Unregulated</v>
          </cell>
        </row>
        <row r="5524">
          <cell r="D5524" t="str">
            <v>China Three Gorges Corporation</v>
          </cell>
          <cell r="E5524" t="str">
            <v>Wind</v>
          </cell>
          <cell r="G5524">
            <v>17528</v>
          </cell>
          <cell r="H5524" t="str">
            <v>Merchant Unregulated</v>
          </cell>
        </row>
        <row r="5525">
          <cell r="D5525" t="str">
            <v>EDP Renováveis</v>
          </cell>
          <cell r="E5525" t="str">
            <v>Wind</v>
          </cell>
          <cell r="G5525">
            <v>23974</v>
          </cell>
          <cell r="H5525" t="str">
            <v>Merchant Unregulated</v>
          </cell>
        </row>
        <row r="5526">
          <cell r="D5526" t="str">
            <v>Hartz Mountain Industries, Inc.</v>
          </cell>
          <cell r="E5526" t="str">
            <v>Solar</v>
          </cell>
          <cell r="G5526" t="str">
            <v>NA</v>
          </cell>
          <cell r="H5526" t="str">
            <v>Merchant Unregulated</v>
          </cell>
        </row>
        <row r="5527">
          <cell r="D5527" t="str">
            <v>SolarCity Corp</v>
          </cell>
          <cell r="E5527" t="str">
            <v>Solar</v>
          </cell>
          <cell r="G5527" t="str">
            <v>NA</v>
          </cell>
          <cell r="H5527" t="str">
            <v>Merchant Unregulated</v>
          </cell>
        </row>
        <row r="5528">
          <cell r="D5528" t="str">
            <v>MeadWestvaco Corporation</v>
          </cell>
          <cell r="E5528" t="str">
            <v>Biomass</v>
          </cell>
          <cell r="G5528">
            <v>433760</v>
          </cell>
          <cell r="H5528" t="str">
            <v>Merchant Unregulated</v>
          </cell>
        </row>
        <row r="5529">
          <cell r="D5529" t="str">
            <v>Mr. &amp; Mrs. John and Jenine Tokarczyk</v>
          </cell>
          <cell r="E5529" t="str">
            <v>Solar</v>
          </cell>
          <cell r="G5529" t="str">
            <v>NA</v>
          </cell>
          <cell r="H5529" t="str">
            <v>Merchant Unregulated</v>
          </cell>
        </row>
        <row r="5530">
          <cell r="D5530" t="str">
            <v>Kruger, Inc.</v>
          </cell>
          <cell r="E5530" t="str">
            <v>Water</v>
          </cell>
          <cell r="G5530" t="str">
            <v>NA</v>
          </cell>
          <cell r="H5530" t="str">
            <v>Merchant Unregulated</v>
          </cell>
        </row>
        <row r="5531">
          <cell r="D5531" t="str">
            <v>Dominion Resources, Inc.</v>
          </cell>
          <cell r="E5531" t="str">
            <v>Coal</v>
          </cell>
          <cell r="G5531">
            <v>170551</v>
          </cell>
          <cell r="H5531" t="str">
            <v>Regulated</v>
          </cell>
        </row>
        <row r="5532">
          <cell r="D5532" t="str">
            <v>Boise Building Solutions Manufact LLC</v>
          </cell>
          <cell r="E5532" t="str">
            <v>Biomass</v>
          </cell>
          <cell r="G5532" t="str">
            <v>NA</v>
          </cell>
          <cell r="H5532" t="str">
            <v>Merchant Unregulated</v>
          </cell>
        </row>
        <row r="5533">
          <cell r="D5533" t="str">
            <v>Morgan Stanley</v>
          </cell>
          <cell r="E5533" t="str">
            <v>Oil</v>
          </cell>
          <cell r="G5533">
            <v>9976</v>
          </cell>
          <cell r="H5533" t="str">
            <v>Merchant Unregulated</v>
          </cell>
        </row>
        <row r="5534">
          <cell r="D5534" t="str">
            <v>Veolia Environnement S.A.</v>
          </cell>
          <cell r="E5534" t="str">
            <v>Oil</v>
          </cell>
          <cell r="G5534">
            <v>9976</v>
          </cell>
          <cell r="H5534" t="str">
            <v>Merchant Unregulated</v>
          </cell>
        </row>
        <row r="5535">
          <cell r="D5535" t="str">
            <v>Morgan Stanley</v>
          </cell>
          <cell r="E5535" t="str">
            <v>Gas</v>
          </cell>
          <cell r="G5535">
            <v>65070</v>
          </cell>
          <cell r="H5535" t="str">
            <v>Merchant Unregulated</v>
          </cell>
        </row>
        <row r="5536">
          <cell r="D5536" t="str">
            <v>Veolia Environnement S.A.</v>
          </cell>
          <cell r="E5536" t="str">
            <v>Gas</v>
          </cell>
          <cell r="G5536">
            <v>65070</v>
          </cell>
          <cell r="H5536" t="str">
            <v>Merchant Unregulated</v>
          </cell>
        </row>
        <row r="5537">
          <cell r="D5537" t="str">
            <v>Morgan Stanley</v>
          </cell>
          <cell r="E5537" t="str">
            <v>Gas</v>
          </cell>
          <cell r="G5537">
            <v>36480</v>
          </cell>
          <cell r="H5537" t="str">
            <v>Merchant Unregulated</v>
          </cell>
        </row>
        <row r="5538">
          <cell r="D5538" t="str">
            <v>Veolia Environnement S.A.</v>
          </cell>
          <cell r="E5538" t="str">
            <v>Gas</v>
          </cell>
          <cell r="G5538">
            <v>36480</v>
          </cell>
          <cell r="H5538" t="str">
            <v>Merchant Unregulated</v>
          </cell>
        </row>
        <row r="5539">
          <cell r="D5539" t="str">
            <v>Platinum Equity, LLC</v>
          </cell>
          <cell r="E5539" t="str">
            <v>Wind</v>
          </cell>
          <cell r="G5539" t="str">
            <v>NA</v>
          </cell>
          <cell r="H5539" t="str">
            <v>Merchant Unregulated</v>
          </cell>
        </row>
        <row r="5540">
          <cell r="D5540" t="str">
            <v>Platte River Power Authority</v>
          </cell>
          <cell r="E5540" t="str">
            <v>Wind</v>
          </cell>
          <cell r="G5540" t="str">
            <v>NA</v>
          </cell>
          <cell r="H5540" t="str">
            <v>Merchant Unregulated</v>
          </cell>
        </row>
        <row r="5541">
          <cell r="D5541" t="str">
            <v>ArcLight Capital Partners LLC</v>
          </cell>
          <cell r="E5541" t="str">
            <v>Water</v>
          </cell>
          <cell r="G5541" t="str">
            <v>NA</v>
          </cell>
          <cell r="H5541" t="str">
            <v>Merchant Unregulated</v>
          </cell>
        </row>
        <row r="5542">
          <cell r="D5542" t="str">
            <v>Exelon Corporation</v>
          </cell>
          <cell r="E5542" t="str">
            <v>Oil</v>
          </cell>
          <cell r="G5542" t="str">
            <v>NA</v>
          </cell>
          <cell r="H5542" t="str">
            <v>Merchant Unregulated</v>
          </cell>
        </row>
        <row r="5543">
          <cell r="D5543" t="str">
            <v>Emera Incorporated</v>
          </cell>
          <cell r="E5543" t="str">
            <v>Oil</v>
          </cell>
          <cell r="G5543">
            <v>0</v>
          </cell>
          <cell r="H5543" t="str">
            <v>Regulated</v>
          </cell>
        </row>
        <row r="5544">
          <cell r="D5544" t="str">
            <v>Mega Hydro Inc.</v>
          </cell>
          <cell r="E5544" t="str">
            <v>Water</v>
          </cell>
          <cell r="G5544" t="str">
            <v>NA</v>
          </cell>
          <cell r="H5544" t="str">
            <v>Merchant Unregulated</v>
          </cell>
        </row>
        <row r="5545">
          <cell r="D5545" t="str">
            <v>Procter &amp; Gamble Co.</v>
          </cell>
          <cell r="E5545" t="str">
            <v>Gas</v>
          </cell>
          <cell r="G5545" t="str">
            <v>NA</v>
          </cell>
          <cell r="H5545" t="str">
            <v>Merchant Unregulated</v>
          </cell>
        </row>
        <row r="5546">
          <cell r="D5546" t="str">
            <v>Procter &amp; Gamble Co.</v>
          </cell>
          <cell r="E5546" t="str">
            <v>Gas</v>
          </cell>
          <cell r="G5546" t="str">
            <v>NA</v>
          </cell>
          <cell r="H5546" t="str">
            <v>Merchant Unregulated</v>
          </cell>
        </row>
        <row r="5547">
          <cell r="D5547" t="str">
            <v>Sempra Energy</v>
          </cell>
          <cell r="E5547" t="str">
            <v>Wind</v>
          </cell>
          <cell r="G5547">
            <v>2343</v>
          </cell>
          <cell r="H5547" t="str">
            <v>Merchant Unregulated</v>
          </cell>
        </row>
        <row r="5548">
          <cell r="D5548" t="str">
            <v>BP plc</v>
          </cell>
          <cell r="E5548" t="str">
            <v>Wind</v>
          </cell>
          <cell r="G5548">
            <v>2343</v>
          </cell>
          <cell r="H5548" t="str">
            <v>Merchant Unregulated</v>
          </cell>
        </row>
        <row r="5549">
          <cell r="D5549" t="str">
            <v>Alaska Village Electric Cooperative, Inc.</v>
          </cell>
          <cell r="E5549" t="str">
            <v>Oil</v>
          </cell>
          <cell r="G5549" t="str">
            <v>NA</v>
          </cell>
          <cell r="H5549" t="str">
            <v>Merchant Unregulated</v>
          </cell>
        </row>
        <row r="5550">
          <cell r="D5550" t="str">
            <v>Melrose Public Utilities</v>
          </cell>
          <cell r="E5550" t="str">
            <v>Oil</v>
          </cell>
          <cell r="G5550" t="str">
            <v>NA</v>
          </cell>
          <cell r="H5550" t="str">
            <v>Regulated</v>
          </cell>
        </row>
        <row r="5551">
          <cell r="D5551" t="str">
            <v>Melrose Public Utilities</v>
          </cell>
          <cell r="E5551" t="str">
            <v>Biomass</v>
          </cell>
          <cell r="G5551" t="str">
            <v>NA</v>
          </cell>
          <cell r="H5551" t="str">
            <v>Regulated</v>
          </cell>
        </row>
        <row r="5552">
          <cell r="D5552" t="str">
            <v>Tennessee Valley Authority</v>
          </cell>
          <cell r="E5552" t="str">
            <v>Water</v>
          </cell>
          <cell r="G5552" t="str">
            <v>NA</v>
          </cell>
          <cell r="H5552" t="str">
            <v>Merchant Unregulated</v>
          </cell>
        </row>
        <row r="5553">
          <cell r="D5553" t="str">
            <v>Memphis City of MO</v>
          </cell>
          <cell r="E5553" t="str">
            <v>Oil</v>
          </cell>
          <cell r="G5553" t="str">
            <v>NA</v>
          </cell>
          <cell r="H5553" t="str">
            <v>Regulated</v>
          </cell>
        </row>
        <row r="5554">
          <cell r="D5554" t="str">
            <v>Covanta Holding Corporation</v>
          </cell>
          <cell r="E5554" t="str">
            <v>Biomass</v>
          </cell>
          <cell r="G5554" t="str">
            <v>NA</v>
          </cell>
          <cell r="H5554" t="str">
            <v>Merchant Unregulated</v>
          </cell>
        </row>
        <row r="5555">
          <cell r="D5555" t="str">
            <v>Infigen Energy Limited</v>
          </cell>
          <cell r="E5555" t="str">
            <v>Wind</v>
          </cell>
          <cell r="G5555">
            <v>97217</v>
          </cell>
          <cell r="H5555" t="str">
            <v>Merchant Unregulated</v>
          </cell>
        </row>
        <row r="5556">
          <cell r="D5556" t="str">
            <v>Hudson Clean Energy Partners LP</v>
          </cell>
          <cell r="E5556" t="str">
            <v>Water</v>
          </cell>
          <cell r="G5556" t="str">
            <v>NA</v>
          </cell>
          <cell r="H5556" t="str">
            <v>Merchant Unregulated</v>
          </cell>
        </row>
        <row r="5557">
          <cell r="D5557" t="str">
            <v>Menominee Paper Co</v>
          </cell>
          <cell r="E5557" t="str">
            <v>Coal</v>
          </cell>
          <cell r="G5557" t="str">
            <v>NA</v>
          </cell>
          <cell r="H5557" t="str">
            <v>Merchant Unregulated</v>
          </cell>
        </row>
        <row r="5558">
          <cell r="D5558" t="str">
            <v>Xcel Energy Inc.</v>
          </cell>
          <cell r="E5558" t="str">
            <v>Water</v>
          </cell>
          <cell r="G5558">
            <v>14075</v>
          </cell>
          <cell r="H5558" t="str">
            <v>Regulated</v>
          </cell>
        </row>
        <row r="5559">
          <cell r="D5559" t="str">
            <v>Alaska Power &amp; Telephone Co.</v>
          </cell>
          <cell r="E5559" t="str">
            <v>Oil</v>
          </cell>
          <cell r="G5559" t="str">
            <v>NA</v>
          </cell>
          <cell r="H5559" t="str">
            <v>Merchant Unregulated</v>
          </cell>
        </row>
        <row r="5560">
          <cell r="D5560" t="str">
            <v>Alaska Energy &amp; Resources Company</v>
          </cell>
          <cell r="E5560" t="str">
            <v>Oil</v>
          </cell>
          <cell r="G5560" t="str">
            <v>NA</v>
          </cell>
          <cell r="H5560" t="str">
            <v>Merchant Unregulated</v>
          </cell>
        </row>
        <row r="5561">
          <cell r="D5561" t="str">
            <v>PPL Corporation</v>
          </cell>
          <cell r="E5561" t="str">
            <v>Gas</v>
          </cell>
          <cell r="G5561">
            <v>1338</v>
          </cell>
          <cell r="H5561" t="str">
            <v>Regulated</v>
          </cell>
        </row>
        <row r="5562">
          <cell r="D5562" t="str">
            <v>Ameren Corporation</v>
          </cell>
          <cell r="E5562" t="str">
            <v>Gas</v>
          </cell>
          <cell r="G5562">
            <v>18430</v>
          </cell>
          <cell r="H5562" t="str">
            <v>Regulated</v>
          </cell>
        </row>
        <row r="5563">
          <cell r="D5563" t="str">
            <v>Ameren Corporation</v>
          </cell>
          <cell r="E5563" t="str">
            <v>Coal</v>
          </cell>
          <cell r="G5563">
            <v>4046494</v>
          </cell>
          <cell r="H5563" t="str">
            <v>Regulated</v>
          </cell>
        </row>
        <row r="5564">
          <cell r="D5564" t="str">
            <v>Ameren Corporation</v>
          </cell>
          <cell r="E5564" t="str">
            <v>Oil</v>
          </cell>
          <cell r="G5564">
            <v>1345</v>
          </cell>
          <cell r="H5564" t="str">
            <v>Regulated</v>
          </cell>
        </row>
        <row r="5565">
          <cell r="D5565" t="str">
            <v>PG&amp;E Corporation</v>
          </cell>
          <cell r="E5565" t="str">
            <v>Water</v>
          </cell>
          <cell r="G5565">
            <v>10249</v>
          </cell>
          <cell r="H5565" t="str">
            <v>Regulated</v>
          </cell>
        </row>
        <row r="5566">
          <cell r="D5566" t="str">
            <v>Merced Irrigation District</v>
          </cell>
          <cell r="E5566" t="str">
            <v>Water</v>
          </cell>
          <cell r="G5566" t="str">
            <v>NA</v>
          </cell>
          <cell r="H5566" t="str">
            <v>Merchant Unregulated</v>
          </cell>
        </row>
        <row r="5567">
          <cell r="D5567" t="str">
            <v>Merced Irrigation District</v>
          </cell>
          <cell r="E5567" t="str">
            <v>Water</v>
          </cell>
          <cell r="G5567">
            <v>204624</v>
          </cell>
          <cell r="H5567" t="str">
            <v>Merchant Unregulated</v>
          </cell>
        </row>
        <row r="5568">
          <cell r="D5568" t="str">
            <v>Total S.A.</v>
          </cell>
          <cell r="E5568" t="str">
            <v>Solar</v>
          </cell>
          <cell r="G5568" t="str">
            <v>NA</v>
          </cell>
          <cell r="H5568" t="str">
            <v>Merchant Unregulated</v>
          </cell>
        </row>
        <row r="5569">
          <cell r="D5569" t="str">
            <v>SunPower Corporation</v>
          </cell>
          <cell r="E5569" t="str">
            <v>Solar</v>
          </cell>
          <cell r="G5569" t="str">
            <v>NA</v>
          </cell>
          <cell r="H5569" t="str">
            <v>Merchant Unregulated</v>
          </cell>
        </row>
        <row r="5570">
          <cell r="D5570" t="str">
            <v>Public Service Enterprise Group Incorporated</v>
          </cell>
          <cell r="E5570" t="str">
            <v>Coal</v>
          </cell>
          <cell r="G5570">
            <v>347969</v>
          </cell>
          <cell r="H5570" t="str">
            <v>Merchant Unregulated</v>
          </cell>
        </row>
        <row r="5571">
          <cell r="D5571" t="str">
            <v>Public Service Enterprise Group Incorporated</v>
          </cell>
          <cell r="E5571" t="str">
            <v>Oil</v>
          </cell>
          <cell r="G5571">
            <v>-885</v>
          </cell>
          <cell r="H5571" t="str">
            <v>Merchant Unregulated</v>
          </cell>
        </row>
        <row r="5572">
          <cell r="D5572" t="str">
            <v>Merck &amp; Company, Inc.</v>
          </cell>
          <cell r="E5572" t="str">
            <v>Oil</v>
          </cell>
          <cell r="G5572" t="str">
            <v>NA</v>
          </cell>
          <cell r="H5572" t="str">
            <v>Merchant Unregulated</v>
          </cell>
        </row>
        <row r="5573">
          <cell r="D5573" t="str">
            <v>Tennessee Valley Authority</v>
          </cell>
          <cell r="E5573" t="str">
            <v>Oil</v>
          </cell>
          <cell r="G5573" t="str">
            <v>NA</v>
          </cell>
          <cell r="H5573" t="str">
            <v>Merchant Unregulated</v>
          </cell>
        </row>
        <row r="5574">
          <cell r="D5574" t="str">
            <v>Bank of America Corporation</v>
          </cell>
          <cell r="E5574" t="str">
            <v>Solar</v>
          </cell>
          <cell r="G5574" t="str">
            <v>NA</v>
          </cell>
          <cell r="H5574" t="str">
            <v>Merchant Unregulated</v>
          </cell>
        </row>
        <row r="5575">
          <cell r="D5575" t="str">
            <v>EDP - Energias de Portugal SA</v>
          </cell>
          <cell r="E5575" t="str">
            <v>Wind</v>
          </cell>
          <cell r="G5575" t="str">
            <v>NA</v>
          </cell>
          <cell r="H5575" t="str">
            <v>Merchant Unregulated</v>
          </cell>
        </row>
        <row r="5576">
          <cell r="D5576" t="str">
            <v>PARPÚBLICA - Participações Públicas (SGPS), S.A.</v>
          </cell>
          <cell r="E5576" t="str">
            <v>Wind</v>
          </cell>
          <cell r="G5576" t="str">
            <v>NA</v>
          </cell>
          <cell r="H5576" t="str">
            <v>Merchant Unregulated</v>
          </cell>
        </row>
        <row r="5577">
          <cell r="D5577" t="str">
            <v>HidroCantábrico Energia S.A.</v>
          </cell>
          <cell r="E5577" t="str">
            <v>Wind</v>
          </cell>
          <cell r="G5577" t="str">
            <v>NA</v>
          </cell>
          <cell r="H5577" t="str">
            <v>Merchant Unregulated</v>
          </cell>
        </row>
        <row r="5578">
          <cell r="D5578" t="str">
            <v>China Three Gorges Corporation</v>
          </cell>
          <cell r="E5578" t="str">
            <v>Wind</v>
          </cell>
          <cell r="G5578" t="str">
            <v>NA</v>
          </cell>
          <cell r="H5578" t="str">
            <v>Merchant Unregulated</v>
          </cell>
        </row>
        <row r="5579">
          <cell r="D5579" t="str">
            <v>EDP Renováveis</v>
          </cell>
          <cell r="E5579" t="str">
            <v>Wind</v>
          </cell>
          <cell r="G5579" t="str">
            <v>NA</v>
          </cell>
          <cell r="H5579" t="str">
            <v>Merchant Unregulated</v>
          </cell>
        </row>
        <row r="5580">
          <cell r="D5580" t="str">
            <v>Berkshire Hathaway Inc.</v>
          </cell>
          <cell r="E5580" t="str">
            <v>Gas</v>
          </cell>
          <cell r="G5580">
            <v>472</v>
          </cell>
          <cell r="H5580" t="str">
            <v>Regulated</v>
          </cell>
        </row>
        <row r="5581">
          <cell r="D5581" t="str">
            <v>MidAmerican Energy Holdings Company</v>
          </cell>
          <cell r="E5581" t="str">
            <v>Gas</v>
          </cell>
          <cell r="G5581">
            <v>54</v>
          </cell>
          <cell r="H5581" t="str">
            <v>Regulated</v>
          </cell>
        </row>
        <row r="5582">
          <cell r="D5582" t="str">
            <v>Hoosier Energy Rural Electric Co-op Inc.</v>
          </cell>
          <cell r="E5582" t="str">
            <v>Coal</v>
          </cell>
          <cell r="G5582">
            <v>5584171</v>
          </cell>
          <cell r="H5582" t="str">
            <v>Merchant Unregulated</v>
          </cell>
        </row>
        <row r="5583">
          <cell r="D5583" t="str">
            <v>Integrys Energy Group, Inc.</v>
          </cell>
          <cell r="E5583" t="str">
            <v>Water</v>
          </cell>
          <cell r="G5583">
            <v>5150</v>
          </cell>
          <cell r="H5583" t="str">
            <v>Regulated</v>
          </cell>
        </row>
        <row r="5584">
          <cell r="D5584" t="str">
            <v>Merrillan City of</v>
          </cell>
          <cell r="E5584" t="str">
            <v>Oil</v>
          </cell>
          <cell r="G5584" t="str">
            <v>NA</v>
          </cell>
          <cell r="H5584" t="str">
            <v>Regulated</v>
          </cell>
        </row>
        <row r="5585">
          <cell r="D5585" t="str">
            <v>Merrillan City of</v>
          </cell>
          <cell r="E5585" t="str">
            <v>Water</v>
          </cell>
          <cell r="G5585" t="str">
            <v>NA</v>
          </cell>
          <cell r="H5585" t="str">
            <v>Regulated</v>
          </cell>
        </row>
        <row r="5586">
          <cell r="D5586" t="str">
            <v>Northeast Utilities</v>
          </cell>
          <cell r="E5586" t="str">
            <v>Coal</v>
          </cell>
          <cell r="G5586">
            <v>1186136</v>
          </cell>
          <cell r="H5586" t="str">
            <v>Regulated</v>
          </cell>
        </row>
        <row r="5587">
          <cell r="D5587" t="str">
            <v>Northeast Utilities</v>
          </cell>
          <cell r="E5587" t="str">
            <v>Oil</v>
          </cell>
          <cell r="G5587">
            <v>145</v>
          </cell>
          <cell r="H5587" t="str">
            <v>Regulated</v>
          </cell>
        </row>
        <row r="5588">
          <cell r="D5588" t="str">
            <v>Berkshire Hathaway Inc.</v>
          </cell>
          <cell r="E5588" t="str">
            <v>Water</v>
          </cell>
          <cell r="G5588">
            <v>590188</v>
          </cell>
          <cell r="H5588" t="str">
            <v>Regulated</v>
          </cell>
        </row>
        <row r="5589">
          <cell r="D5589" t="str">
            <v>MidAmerican Energy Holdings Company</v>
          </cell>
          <cell r="E5589" t="str">
            <v>Water</v>
          </cell>
          <cell r="G5589">
            <v>67037</v>
          </cell>
          <cell r="H5589" t="str">
            <v>Regulated</v>
          </cell>
        </row>
        <row r="5590">
          <cell r="D5590" t="str">
            <v>Brookfield Renewable Energy Partners L.P.</v>
          </cell>
          <cell r="E5590" t="str">
            <v>Wind</v>
          </cell>
          <cell r="G5590" t="str">
            <v>NA</v>
          </cell>
          <cell r="H5590" t="str">
            <v>Merchant Unregulated</v>
          </cell>
        </row>
        <row r="5591">
          <cell r="D5591" t="str">
            <v>Brookfield Asset Management Inc.</v>
          </cell>
          <cell r="E5591" t="str">
            <v>Wind</v>
          </cell>
          <cell r="G5591" t="str">
            <v>NA</v>
          </cell>
          <cell r="H5591" t="str">
            <v>Merchant Unregulated</v>
          </cell>
        </row>
        <row r="5592">
          <cell r="D5592" t="str">
            <v>Mesalands Community College</v>
          </cell>
          <cell r="E5592" t="str">
            <v>Wind</v>
          </cell>
          <cell r="G5592" t="str">
            <v>NA</v>
          </cell>
          <cell r="H5592" t="str">
            <v>Merchant Unregulated</v>
          </cell>
        </row>
        <row r="5593">
          <cell r="D5593" t="str">
            <v>Waste Management, Inc.</v>
          </cell>
          <cell r="E5593" t="str">
            <v>Biomass</v>
          </cell>
          <cell r="G5593" t="str">
            <v>NA</v>
          </cell>
          <cell r="H5593" t="str">
            <v>Merchant Unregulated</v>
          </cell>
        </row>
        <row r="5594">
          <cell r="D5594" t="str">
            <v>Sempra Energy</v>
          </cell>
          <cell r="E5594" t="str">
            <v>Gas</v>
          </cell>
          <cell r="G5594" t="str">
            <v>NA</v>
          </cell>
          <cell r="H5594" t="str">
            <v>Merchant Unregulated</v>
          </cell>
        </row>
        <row r="5595">
          <cell r="D5595" t="str">
            <v>Salt River Project</v>
          </cell>
          <cell r="E5595" t="str">
            <v>Gas</v>
          </cell>
          <cell r="G5595" t="str">
            <v>NA</v>
          </cell>
          <cell r="H5595" t="str">
            <v>Merchant Unregulated</v>
          </cell>
        </row>
        <row r="5596">
          <cell r="D5596" t="str">
            <v>Sempra Energy</v>
          </cell>
          <cell r="E5596" t="str">
            <v>Solar</v>
          </cell>
          <cell r="G5596">
            <v>233105</v>
          </cell>
          <cell r="H5596" t="str">
            <v>Merchant Unregulated</v>
          </cell>
        </row>
        <row r="5597">
          <cell r="D5597" t="str">
            <v>Calpine Corporation</v>
          </cell>
          <cell r="E5597" t="str">
            <v>Gas</v>
          </cell>
          <cell r="G5597">
            <v>2801457</v>
          </cell>
          <cell r="H5597" t="str">
            <v>Merchant Unregulated</v>
          </cell>
        </row>
        <row r="5598">
          <cell r="D5598" t="str">
            <v>Waste Management, Inc.</v>
          </cell>
          <cell r="E5598" t="str">
            <v>Biomass</v>
          </cell>
          <cell r="G5598" t="str">
            <v>NA</v>
          </cell>
          <cell r="H5598" t="str">
            <v>Merchant Unregulated</v>
          </cell>
        </row>
        <row r="5599">
          <cell r="D5599" t="str">
            <v>Waste Management, Inc.</v>
          </cell>
          <cell r="E5599" t="str">
            <v>Biomass</v>
          </cell>
          <cell r="G5599" t="str">
            <v>NA</v>
          </cell>
          <cell r="H5599" t="str">
            <v>Merchant Unregulated</v>
          </cell>
        </row>
        <row r="5600">
          <cell r="D5600" t="str">
            <v>Metro Waste Authority</v>
          </cell>
          <cell r="E5600" t="str">
            <v>Biomass</v>
          </cell>
          <cell r="G5600" t="str">
            <v>NA</v>
          </cell>
          <cell r="H5600" t="str">
            <v>Merchant Unregulated</v>
          </cell>
        </row>
        <row r="5601">
          <cell r="D5601" t="str">
            <v>Waste Management, Inc.</v>
          </cell>
          <cell r="E5601" t="str">
            <v>Biomass</v>
          </cell>
          <cell r="G5601" t="str">
            <v>NA</v>
          </cell>
          <cell r="H5601" t="str">
            <v>Merchant Unregulated</v>
          </cell>
        </row>
        <row r="5602">
          <cell r="D5602" t="str">
            <v>GDF Suez SA</v>
          </cell>
          <cell r="E5602" t="str">
            <v>Biomass</v>
          </cell>
          <cell r="G5602" t="str">
            <v>NA</v>
          </cell>
          <cell r="H5602" t="str">
            <v>Merchant Unregulated</v>
          </cell>
        </row>
        <row r="5603">
          <cell r="D5603" t="str">
            <v>Metropolitan Wastewater Reclam</v>
          </cell>
          <cell r="E5603" t="str">
            <v>Biomass</v>
          </cell>
          <cell r="G5603" t="str">
            <v>NA</v>
          </cell>
          <cell r="H5603" t="str">
            <v>Merchant Unregulated</v>
          </cell>
        </row>
        <row r="5604">
          <cell r="D5604" t="str">
            <v>Navitas Energy, Inc.</v>
          </cell>
          <cell r="E5604" t="str">
            <v>Wind</v>
          </cell>
          <cell r="G5604" t="str">
            <v>NA</v>
          </cell>
          <cell r="H5604" t="str">
            <v>Merchant Unregulated</v>
          </cell>
        </row>
        <row r="5605">
          <cell r="D5605" t="str">
            <v>Gamesa Corporacion Tecnologica S.A.</v>
          </cell>
          <cell r="E5605" t="str">
            <v>Wind</v>
          </cell>
          <cell r="G5605" t="str">
            <v>NA</v>
          </cell>
          <cell r="H5605" t="str">
            <v>Merchant Unregulated</v>
          </cell>
        </row>
        <row r="5606">
          <cell r="D5606" t="str">
            <v>Enel S.p.A.</v>
          </cell>
          <cell r="E5606" t="str">
            <v>Wind</v>
          </cell>
          <cell r="G5606" t="str">
            <v>NA</v>
          </cell>
          <cell r="H5606" t="str">
            <v>Merchant Unregulated</v>
          </cell>
        </row>
        <row r="5607">
          <cell r="D5607" t="str">
            <v>Metro Dade County</v>
          </cell>
          <cell r="E5607" t="str">
            <v>Biomass</v>
          </cell>
          <cell r="G5607">
            <v>330073</v>
          </cell>
          <cell r="H5607" t="str">
            <v>Merchant Unregulated</v>
          </cell>
        </row>
        <row r="5608">
          <cell r="D5608" t="str">
            <v>Metropolitan Sewerage District</v>
          </cell>
          <cell r="E5608" t="str">
            <v>Water</v>
          </cell>
          <cell r="G5608">
            <v>7553</v>
          </cell>
          <cell r="H5608" t="str">
            <v>Merchant Unregulated</v>
          </cell>
        </row>
        <row r="5609">
          <cell r="D5609" t="str">
            <v>Ameren Corporation</v>
          </cell>
          <cell r="E5609" t="str">
            <v>Oil</v>
          </cell>
          <cell r="G5609">
            <v>420</v>
          </cell>
          <cell r="H5609" t="str">
            <v>Regulated</v>
          </cell>
        </row>
        <row r="5610">
          <cell r="D5610" t="str">
            <v>Hydro Technology Systems Inc</v>
          </cell>
          <cell r="E5610" t="str">
            <v>Water</v>
          </cell>
          <cell r="G5610" t="str">
            <v>NA</v>
          </cell>
          <cell r="H5610" t="str">
            <v>Merchant Unregulated</v>
          </cell>
        </row>
        <row r="5611">
          <cell r="D5611" t="str">
            <v>NextEra Energy, Inc.</v>
          </cell>
          <cell r="E5611" t="str">
            <v>Wind</v>
          </cell>
          <cell r="G5611" t="str">
            <v>NA</v>
          </cell>
          <cell r="H5611" t="str">
            <v>Merchant Unregulated</v>
          </cell>
        </row>
        <row r="5612">
          <cell r="D5612" t="str">
            <v>City Center Las Vegas</v>
          </cell>
          <cell r="E5612" t="str">
            <v>Gas</v>
          </cell>
          <cell r="G5612" t="str">
            <v>NA</v>
          </cell>
          <cell r="H5612" t="str">
            <v>Merchant Unregulated</v>
          </cell>
        </row>
        <row r="5613">
          <cell r="D5613" t="str">
            <v>AES Corporation</v>
          </cell>
          <cell r="E5613" t="str">
            <v>Coal</v>
          </cell>
          <cell r="G5613">
            <v>2578789</v>
          </cell>
          <cell r="H5613" t="str">
            <v>Regulated</v>
          </cell>
        </row>
        <row r="5614">
          <cell r="D5614" t="str">
            <v>Duke Energy Corporation</v>
          </cell>
          <cell r="E5614" t="str">
            <v>Coal</v>
          </cell>
          <cell r="G5614">
            <v>1144836</v>
          </cell>
          <cell r="H5614" t="str">
            <v>Regulated</v>
          </cell>
        </row>
        <row r="5615">
          <cell r="D5615" t="str">
            <v>Duke Energy Corporation</v>
          </cell>
          <cell r="E5615" t="str">
            <v>Coal</v>
          </cell>
          <cell r="G5615">
            <v>4584329</v>
          </cell>
          <cell r="H5615" t="str">
            <v>Regulated</v>
          </cell>
        </row>
        <row r="5616">
          <cell r="D5616" t="str">
            <v>Duke Energy Corporation</v>
          </cell>
          <cell r="E5616" t="str">
            <v>Oil</v>
          </cell>
          <cell r="G5616">
            <v>-129</v>
          </cell>
          <cell r="H5616" t="str">
            <v>Regulated</v>
          </cell>
        </row>
        <row r="5617">
          <cell r="D5617" t="str">
            <v>Duke Energy Corporation</v>
          </cell>
          <cell r="E5617" t="str">
            <v>Oil</v>
          </cell>
          <cell r="G5617">
            <v>57</v>
          </cell>
          <cell r="H5617" t="str">
            <v>Regulated</v>
          </cell>
        </row>
        <row r="5618">
          <cell r="D5618" t="str">
            <v>Owyhee Irrigation District</v>
          </cell>
          <cell r="E5618" t="str">
            <v>Water</v>
          </cell>
          <cell r="G5618" t="str">
            <v>NA</v>
          </cell>
          <cell r="H5618" t="str">
            <v>Merchant Unregulated</v>
          </cell>
        </row>
        <row r="5619">
          <cell r="D5619" t="str">
            <v>Wisconsin Energy Corporation</v>
          </cell>
          <cell r="E5619" t="str">
            <v>Water</v>
          </cell>
          <cell r="G5619">
            <v>15618</v>
          </cell>
          <cell r="H5619" t="str">
            <v>Regulated</v>
          </cell>
        </row>
        <row r="5620">
          <cell r="D5620" t="str">
            <v>NiSource Inc.</v>
          </cell>
          <cell r="E5620" t="str">
            <v>Coal</v>
          </cell>
          <cell r="G5620">
            <v>2341016</v>
          </cell>
          <cell r="H5620" t="str">
            <v>Regulated</v>
          </cell>
        </row>
        <row r="5621">
          <cell r="D5621" t="str">
            <v>ArcLight Capital Holdings, LLC</v>
          </cell>
          <cell r="E5621" t="str">
            <v>Gas</v>
          </cell>
          <cell r="G5621" t="str">
            <v>NA</v>
          </cell>
          <cell r="H5621" t="str">
            <v>Merchant Unregulated</v>
          </cell>
        </row>
        <row r="5622">
          <cell r="D5622" t="str">
            <v>Exelon Corporation</v>
          </cell>
          <cell r="E5622" t="str">
            <v>Wind</v>
          </cell>
          <cell r="G5622">
            <v>296586</v>
          </cell>
          <cell r="H5622" t="str">
            <v>Merchant Unregulated</v>
          </cell>
        </row>
        <row r="5623">
          <cell r="D5623" t="str">
            <v>Entergy Corporation</v>
          </cell>
          <cell r="E5623" t="str">
            <v>Gas</v>
          </cell>
          <cell r="G5623">
            <v>2346145</v>
          </cell>
          <cell r="H5623" t="str">
            <v>Regulated</v>
          </cell>
        </row>
        <row r="5624">
          <cell r="D5624" t="str">
            <v>Calpine Corporation</v>
          </cell>
          <cell r="E5624" t="str">
            <v>Gas</v>
          </cell>
          <cell r="G5624" t="str">
            <v>NA</v>
          </cell>
          <cell r="H5624" t="str">
            <v>Merchant Unregulated</v>
          </cell>
        </row>
        <row r="5625">
          <cell r="D5625" t="str">
            <v>Chevron Corporation</v>
          </cell>
          <cell r="E5625" t="str">
            <v>Gas</v>
          </cell>
          <cell r="G5625" t="str">
            <v>NA</v>
          </cell>
          <cell r="H5625" t="str">
            <v>Merchant Unregulated</v>
          </cell>
        </row>
        <row r="5626">
          <cell r="D5626" t="str">
            <v>Edison International</v>
          </cell>
          <cell r="E5626" t="str">
            <v>Gas</v>
          </cell>
          <cell r="G5626" t="str">
            <v>NA</v>
          </cell>
          <cell r="H5626" t="str">
            <v>Merchant Unregulated</v>
          </cell>
        </row>
        <row r="5627">
          <cell r="D5627" t="str">
            <v>Fortistar LLC</v>
          </cell>
          <cell r="E5627" t="str">
            <v>Biomass</v>
          </cell>
          <cell r="G5627" t="str">
            <v>NA</v>
          </cell>
          <cell r="H5627" t="str">
            <v>Merchant Unregulated</v>
          </cell>
        </row>
        <row r="5628">
          <cell r="D5628" t="str">
            <v>Connecticut Resources Recovery Authority</v>
          </cell>
          <cell r="E5628" t="str">
            <v>Biomass</v>
          </cell>
          <cell r="G5628">
            <v>391170</v>
          </cell>
          <cell r="H5628" t="str">
            <v>Merchant Unregulated</v>
          </cell>
        </row>
        <row r="5629">
          <cell r="D5629" t="str">
            <v>Calpine Corporation</v>
          </cell>
          <cell r="E5629" t="str">
            <v>Oil</v>
          </cell>
          <cell r="G5629" t="str">
            <v>NA</v>
          </cell>
          <cell r="H5629" t="str">
            <v>Merchant Unregulated</v>
          </cell>
        </row>
        <row r="5630">
          <cell r="D5630" t="str">
            <v>Boralex Inc.</v>
          </cell>
          <cell r="E5630" t="str">
            <v>Water</v>
          </cell>
          <cell r="G5630" t="str">
            <v>NA</v>
          </cell>
          <cell r="H5630" t="str">
            <v>Merchant Unregulated</v>
          </cell>
        </row>
        <row r="5631">
          <cell r="D5631" t="str">
            <v>Placer County Water Agency</v>
          </cell>
          <cell r="E5631" t="str">
            <v>Water</v>
          </cell>
          <cell r="G5631">
            <v>446134</v>
          </cell>
          <cell r="H5631" t="str">
            <v>Merchant Unregulated</v>
          </cell>
        </row>
        <row r="5632">
          <cell r="D5632" t="str">
            <v>Middle Fork Irrigation Dist</v>
          </cell>
          <cell r="E5632" t="str">
            <v>Water</v>
          </cell>
          <cell r="G5632" t="str">
            <v>NA</v>
          </cell>
          <cell r="H5632" t="str">
            <v>Merchant Unregulated</v>
          </cell>
        </row>
        <row r="5633">
          <cell r="D5633" t="str">
            <v>Los Angeles Department of Water and Power</v>
          </cell>
          <cell r="E5633" t="str">
            <v>Water</v>
          </cell>
          <cell r="G5633" t="str">
            <v>NA</v>
          </cell>
          <cell r="H5633" t="str">
            <v>Regulated</v>
          </cell>
        </row>
        <row r="5634">
          <cell r="D5634" t="str">
            <v>Kruger, Inc.</v>
          </cell>
          <cell r="E5634" t="str">
            <v>Water</v>
          </cell>
          <cell r="G5634" t="str">
            <v>NA</v>
          </cell>
          <cell r="H5634" t="str">
            <v>Merchant Unregulated</v>
          </cell>
        </row>
        <row r="5635">
          <cell r="D5635" t="str">
            <v>Waste Management, Inc.</v>
          </cell>
          <cell r="E5635" t="str">
            <v>Biomass</v>
          </cell>
          <cell r="G5635" t="str">
            <v>NA</v>
          </cell>
          <cell r="H5635" t="str">
            <v>Merchant Unregulated</v>
          </cell>
        </row>
        <row r="5636">
          <cell r="D5636" t="str">
            <v>Middlebury College</v>
          </cell>
          <cell r="E5636" t="str">
            <v>Oil</v>
          </cell>
          <cell r="G5636" t="str">
            <v>NA</v>
          </cell>
          <cell r="H5636" t="str">
            <v>Merchant Unregulated</v>
          </cell>
        </row>
        <row r="5637">
          <cell r="D5637" t="str">
            <v>Gaz Métro Limited Partnership</v>
          </cell>
          <cell r="E5637" t="str">
            <v>Water</v>
          </cell>
          <cell r="G5637">
            <v>10201</v>
          </cell>
          <cell r="H5637" t="str">
            <v>Regulated</v>
          </cell>
        </row>
        <row r="5638">
          <cell r="D5638" t="str">
            <v>KDC Solar LLC</v>
          </cell>
          <cell r="E5638" t="str">
            <v>Solar</v>
          </cell>
          <cell r="G5638" t="str">
            <v>NA</v>
          </cell>
          <cell r="H5638" t="str">
            <v>Merchant Unregulated</v>
          </cell>
        </row>
        <row r="5639">
          <cell r="D5639" t="str">
            <v>Middlesex Generating Company LLC</v>
          </cell>
          <cell r="E5639" t="str">
            <v>Other Nonrenewable</v>
          </cell>
          <cell r="G5639" t="str">
            <v>NA</v>
          </cell>
          <cell r="H5639" t="str">
            <v>Merchant Unregulated</v>
          </cell>
        </row>
        <row r="5640">
          <cell r="D5640" t="str">
            <v>Nancy Huot</v>
          </cell>
          <cell r="E5640" t="str">
            <v>Biomass</v>
          </cell>
          <cell r="G5640" t="str">
            <v>NA</v>
          </cell>
          <cell r="H5640" t="str">
            <v>Merchant Unregulated</v>
          </cell>
        </row>
        <row r="5641">
          <cell r="D5641" t="str">
            <v>Lawrence</v>
          </cell>
          <cell r="E5641" t="str">
            <v>Biomass</v>
          </cell>
          <cell r="G5641" t="str">
            <v>NA</v>
          </cell>
          <cell r="H5641" t="str">
            <v>Merchant Unregulated</v>
          </cell>
        </row>
        <row r="5642">
          <cell r="D5642" t="str">
            <v>SunCoke Energy, Inc.</v>
          </cell>
          <cell r="E5642" t="str">
            <v>Coal</v>
          </cell>
          <cell r="G5642" t="str">
            <v>NA</v>
          </cell>
          <cell r="H5642" t="str">
            <v>Merchant Unregulated</v>
          </cell>
        </row>
        <row r="5643">
          <cell r="D5643" t="str">
            <v>EIF Management, LLC</v>
          </cell>
          <cell r="E5643" t="str">
            <v>Gas</v>
          </cell>
          <cell r="G5643">
            <v>3250406</v>
          </cell>
          <cell r="H5643" t="str">
            <v>Merchant Unregulated</v>
          </cell>
        </row>
        <row r="5644">
          <cell r="D5644" t="str">
            <v>O&amp;G Industries, Inc.</v>
          </cell>
          <cell r="E5644" t="str">
            <v>Gas</v>
          </cell>
          <cell r="G5644">
            <v>812600</v>
          </cell>
          <cell r="H5644" t="str">
            <v>Merchant Unregulated</v>
          </cell>
        </row>
        <row r="5645">
          <cell r="D5645" t="str">
            <v>NRG Energy, Inc.</v>
          </cell>
          <cell r="E5645" t="str">
            <v>Oil</v>
          </cell>
          <cell r="G5645">
            <v>180006</v>
          </cell>
          <cell r="H5645" t="str">
            <v>Merchant Unregulated</v>
          </cell>
        </row>
        <row r="5646">
          <cell r="D5646" t="str">
            <v>NRG Energy, Inc.</v>
          </cell>
          <cell r="E5646" t="str">
            <v>Oil</v>
          </cell>
          <cell r="G5646">
            <v>77</v>
          </cell>
          <cell r="H5646" t="str">
            <v>Merchant Unregulated</v>
          </cell>
        </row>
        <row r="5647">
          <cell r="D5647" t="str">
            <v>Northern California Power Agency</v>
          </cell>
          <cell r="E5647" t="str">
            <v>Solar</v>
          </cell>
          <cell r="G5647" t="str">
            <v>NA</v>
          </cell>
          <cell r="H5647" t="str">
            <v>Merchant Unregulated</v>
          </cell>
        </row>
        <row r="5648">
          <cell r="D5648" t="str">
            <v>ArcLight Capital Partners LLC</v>
          </cell>
          <cell r="E5648" t="str">
            <v>Gas</v>
          </cell>
          <cell r="G5648">
            <v>25840</v>
          </cell>
          <cell r="H5648" t="str">
            <v>Merchant Unregulated</v>
          </cell>
        </row>
        <row r="5649">
          <cell r="D5649" t="str">
            <v>General Electric Company</v>
          </cell>
          <cell r="E5649" t="str">
            <v>Gas</v>
          </cell>
          <cell r="G5649">
            <v>12869</v>
          </cell>
          <cell r="H5649" t="str">
            <v>Merchant Unregulated</v>
          </cell>
        </row>
        <row r="5650">
          <cell r="D5650" t="str">
            <v>GIC Private Limited</v>
          </cell>
          <cell r="E5650" t="str">
            <v>Gas</v>
          </cell>
          <cell r="G5650">
            <v>12869</v>
          </cell>
          <cell r="H5650" t="str">
            <v>Merchant Unregulated</v>
          </cell>
        </row>
        <row r="5651">
          <cell r="D5651" t="str">
            <v>OMERS Administration Corporation</v>
          </cell>
          <cell r="E5651" t="str">
            <v>Oil</v>
          </cell>
          <cell r="G5651" t="str">
            <v>NA</v>
          </cell>
          <cell r="H5651" t="str">
            <v>Merchant Unregulated</v>
          </cell>
        </row>
        <row r="5652">
          <cell r="D5652" t="str">
            <v>OMERS Administration Corporation</v>
          </cell>
          <cell r="E5652" t="str">
            <v>Gas</v>
          </cell>
          <cell r="G5652" t="str">
            <v>NA</v>
          </cell>
          <cell r="H5652" t="str">
            <v>Merchant Unregulated</v>
          </cell>
        </row>
        <row r="5653">
          <cell r="D5653" t="str">
            <v>Midland City of</v>
          </cell>
          <cell r="E5653" t="str">
            <v>Biomass</v>
          </cell>
          <cell r="G5653" t="str">
            <v>NA</v>
          </cell>
          <cell r="H5653" t="str">
            <v>Merchant Unregulated</v>
          </cell>
        </row>
        <row r="5654">
          <cell r="D5654" t="str">
            <v>GDF Suez SA</v>
          </cell>
          <cell r="E5654" t="str">
            <v>Gas</v>
          </cell>
          <cell r="G5654">
            <v>4930168</v>
          </cell>
          <cell r="H5654" t="str">
            <v>Merchant Unregulated</v>
          </cell>
        </row>
        <row r="5655">
          <cell r="D5655" t="str">
            <v>Pepco Holdings, Inc.</v>
          </cell>
          <cell r="E5655" t="str">
            <v>Gas</v>
          </cell>
          <cell r="G5655" t="str">
            <v>NA</v>
          </cell>
          <cell r="H5655" t="str">
            <v>Merchant Unregulated</v>
          </cell>
        </row>
        <row r="5656">
          <cell r="D5656" t="str">
            <v>Seminole Electric Cooperative Inc.</v>
          </cell>
          <cell r="E5656" t="str">
            <v>Gas</v>
          </cell>
          <cell r="G5656">
            <v>2492268</v>
          </cell>
          <cell r="H5656" t="str">
            <v>Merchant Unregulated</v>
          </cell>
        </row>
        <row r="5657">
          <cell r="D5657" t="str">
            <v>Seminole Electric Cooperative Inc.</v>
          </cell>
          <cell r="E5657" t="str">
            <v>Gas</v>
          </cell>
          <cell r="G5657">
            <v>303164</v>
          </cell>
          <cell r="H5657" t="str">
            <v>Merchant Unregulated</v>
          </cell>
        </row>
        <row r="5658">
          <cell r="D5658" t="str">
            <v>Exxon Mobil Corporation</v>
          </cell>
          <cell r="E5658" t="str">
            <v>Gas</v>
          </cell>
          <cell r="G5658">
            <v>330980</v>
          </cell>
          <cell r="H5658" t="str">
            <v>Merchant Unregulated</v>
          </cell>
        </row>
        <row r="5659">
          <cell r="D5659" t="str">
            <v>Royal Dutch Shell plc</v>
          </cell>
          <cell r="E5659" t="str">
            <v>Gas</v>
          </cell>
          <cell r="G5659">
            <v>355698</v>
          </cell>
          <cell r="H5659" t="str">
            <v>Merchant Unregulated</v>
          </cell>
        </row>
        <row r="5660">
          <cell r="D5660" t="str">
            <v>Edison International</v>
          </cell>
          <cell r="E5660" t="str">
            <v>Gas</v>
          </cell>
          <cell r="G5660">
            <v>686680</v>
          </cell>
          <cell r="H5660" t="str">
            <v>Merchant Unregulated</v>
          </cell>
        </row>
        <row r="5661">
          <cell r="D5661" t="str">
            <v>Hawaiian Electric Industries, Inc.</v>
          </cell>
          <cell r="E5661" t="str">
            <v>Oil</v>
          </cell>
          <cell r="G5661" t="str">
            <v>NA</v>
          </cell>
          <cell r="H5661" t="str">
            <v>Regulated</v>
          </cell>
        </row>
        <row r="5662">
          <cell r="D5662" t="str">
            <v>Williams Companies, Inc.</v>
          </cell>
          <cell r="E5662" t="str">
            <v>Gas</v>
          </cell>
          <cell r="G5662" t="str">
            <v>NA</v>
          </cell>
          <cell r="H5662" t="str">
            <v>Merchant Unregulated</v>
          </cell>
        </row>
        <row r="5663">
          <cell r="D5663" t="str">
            <v>Waste Management, Inc.</v>
          </cell>
          <cell r="E5663" t="str">
            <v>Biomass</v>
          </cell>
          <cell r="G5663" t="str">
            <v>NA</v>
          </cell>
          <cell r="H5663" t="str">
            <v>Merchant Unregulated</v>
          </cell>
        </row>
        <row r="5664">
          <cell r="D5664" t="str">
            <v>Mi-28 Water Power Project LLC</v>
          </cell>
          <cell r="E5664" t="str">
            <v>Water</v>
          </cell>
          <cell r="G5664" t="str">
            <v>NA</v>
          </cell>
          <cell r="H5664" t="str">
            <v>Merchant Unregulated</v>
          </cell>
        </row>
        <row r="5665">
          <cell r="D5665" t="str">
            <v>MDU Resources Group, Inc.</v>
          </cell>
          <cell r="E5665" t="str">
            <v>Gas</v>
          </cell>
          <cell r="G5665">
            <v>1573</v>
          </cell>
          <cell r="H5665" t="str">
            <v>Regulated</v>
          </cell>
        </row>
        <row r="5666">
          <cell r="D5666" t="str">
            <v>ArcLight Capital Partners LLC</v>
          </cell>
          <cell r="E5666" t="str">
            <v>Water</v>
          </cell>
          <cell r="G5666" t="str">
            <v>NA</v>
          </cell>
          <cell r="H5666" t="str">
            <v>Merchant Unregulated</v>
          </cell>
        </row>
        <row r="5667">
          <cell r="D5667" t="str">
            <v>Energy Capital Partners LLC</v>
          </cell>
          <cell r="E5667" t="str">
            <v>Gas</v>
          </cell>
          <cell r="G5667">
            <v>3651538</v>
          </cell>
          <cell r="H5667" t="str">
            <v>Merchant Unregulated</v>
          </cell>
        </row>
        <row r="5668">
          <cell r="D5668" t="str">
            <v>GDF Suez SA</v>
          </cell>
          <cell r="E5668" t="str">
            <v>Gas</v>
          </cell>
          <cell r="G5668" t="str">
            <v>NA</v>
          </cell>
          <cell r="H5668" t="str">
            <v>Merchant Unregulated</v>
          </cell>
        </row>
        <row r="5669">
          <cell r="D5669" t="str">
            <v>MTW Resources, LP</v>
          </cell>
          <cell r="E5669" t="str">
            <v>Wind</v>
          </cell>
          <cell r="G5669">
            <v>91428</v>
          </cell>
          <cell r="H5669" t="str">
            <v>Merchant Unregulated</v>
          </cell>
        </row>
        <row r="5670">
          <cell r="D5670" t="str">
            <v>First Wind Holdings Inc.</v>
          </cell>
          <cell r="E5670" t="str">
            <v>Wind</v>
          </cell>
          <cell r="G5670">
            <v>365717</v>
          </cell>
          <cell r="H5670" t="str">
            <v>Merchant Unregulated</v>
          </cell>
        </row>
        <row r="5671">
          <cell r="D5671" t="str">
            <v>MTW Resources, LP</v>
          </cell>
          <cell r="E5671" t="str">
            <v>Wind</v>
          </cell>
          <cell r="G5671">
            <v>41355</v>
          </cell>
          <cell r="H5671" t="str">
            <v>Merchant Unregulated</v>
          </cell>
        </row>
        <row r="5672">
          <cell r="D5672" t="str">
            <v>First Wind Holdings Inc.</v>
          </cell>
          <cell r="E5672" t="str">
            <v>Wind</v>
          </cell>
          <cell r="G5672">
            <v>165420</v>
          </cell>
          <cell r="H5672" t="str">
            <v>Merchant Unregulated</v>
          </cell>
        </row>
        <row r="5673">
          <cell r="D5673" t="str">
            <v>Milford City of IA</v>
          </cell>
          <cell r="E5673" t="str">
            <v>Oil</v>
          </cell>
          <cell r="G5673" t="str">
            <v>NA</v>
          </cell>
          <cell r="H5673" t="str">
            <v>Regulated</v>
          </cell>
        </row>
        <row r="5674">
          <cell r="D5674" t="str">
            <v>SunEdison, Inc.</v>
          </cell>
          <cell r="E5674" t="str">
            <v>Solar</v>
          </cell>
          <cell r="G5674" t="str">
            <v>NA</v>
          </cell>
          <cell r="H5674" t="str">
            <v>Merchant Unregulated</v>
          </cell>
        </row>
        <row r="5675">
          <cell r="D5675" t="str">
            <v>Iberdrola, S.A.</v>
          </cell>
          <cell r="E5675" t="str">
            <v>Water</v>
          </cell>
          <cell r="G5675">
            <v>24342</v>
          </cell>
          <cell r="H5675" t="str">
            <v>Regulated</v>
          </cell>
        </row>
        <row r="5676">
          <cell r="D5676" t="str">
            <v>PPL Corporation</v>
          </cell>
          <cell r="E5676" t="str">
            <v>Coal</v>
          </cell>
          <cell r="G5676">
            <v>8361161</v>
          </cell>
          <cell r="H5676" t="str">
            <v>Regulated</v>
          </cell>
        </row>
        <row r="5677">
          <cell r="D5677" t="str">
            <v>Edison International</v>
          </cell>
          <cell r="E5677" t="str">
            <v>Water</v>
          </cell>
          <cell r="G5677">
            <v>4199</v>
          </cell>
          <cell r="H5677" t="str">
            <v>Regulated</v>
          </cell>
        </row>
        <row r="5678">
          <cell r="D5678" t="str">
            <v>Edison International</v>
          </cell>
          <cell r="E5678" t="str">
            <v>Water</v>
          </cell>
          <cell r="G5678">
            <v>7393</v>
          </cell>
          <cell r="H5678" t="str">
            <v>Regulated</v>
          </cell>
        </row>
        <row r="5679">
          <cell r="D5679" t="str">
            <v>PUD No 1 of Lewis County</v>
          </cell>
          <cell r="E5679" t="str">
            <v>Water</v>
          </cell>
          <cell r="G5679" t="str">
            <v>NA</v>
          </cell>
          <cell r="H5679" t="str">
            <v>Regulated</v>
          </cell>
        </row>
        <row r="5680">
          <cell r="D5680" t="str">
            <v>Duke Energy Corporation</v>
          </cell>
          <cell r="E5680" t="str">
            <v>Gas</v>
          </cell>
          <cell r="G5680">
            <v>125402</v>
          </cell>
          <cell r="H5680" t="str">
            <v>Regulated</v>
          </cell>
        </row>
        <row r="5681">
          <cell r="D5681" t="str">
            <v>Public Service Enterprise Group Incorporated</v>
          </cell>
          <cell r="E5681" t="str">
            <v>Solar</v>
          </cell>
          <cell r="G5681" t="str">
            <v>NA</v>
          </cell>
          <cell r="H5681" t="str">
            <v>Regulated</v>
          </cell>
        </row>
        <row r="5682">
          <cell r="D5682" t="str">
            <v>NextEra Energy, Inc.</v>
          </cell>
          <cell r="E5682" t="str">
            <v>Wind</v>
          </cell>
          <cell r="G5682" t="str">
            <v>NA</v>
          </cell>
          <cell r="H5682" t="str">
            <v>Merchant Unregulated</v>
          </cell>
        </row>
        <row r="5683">
          <cell r="D5683" t="str">
            <v>Waste Management, Inc.</v>
          </cell>
          <cell r="E5683" t="str">
            <v>Biomass</v>
          </cell>
          <cell r="G5683" t="str">
            <v>NA</v>
          </cell>
          <cell r="H5683" t="str">
            <v>Merchant Unregulated</v>
          </cell>
        </row>
        <row r="5684">
          <cell r="D5684" t="str">
            <v>St George City of</v>
          </cell>
          <cell r="E5684" t="str">
            <v>Gas</v>
          </cell>
          <cell r="G5684" t="str">
            <v>NA</v>
          </cell>
          <cell r="H5684" t="str">
            <v>Regulated</v>
          </cell>
        </row>
        <row r="5685">
          <cell r="D5685" t="str">
            <v>GDF Suez SA</v>
          </cell>
          <cell r="E5685" t="str">
            <v>Gas</v>
          </cell>
          <cell r="G5685" t="str">
            <v>NA</v>
          </cell>
          <cell r="H5685" t="str">
            <v>Merchant Unregulated</v>
          </cell>
        </row>
        <row r="5686">
          <cell r="D5686" t="str">
            <v>GDF Suez SA</v>
          </cell>
          <cell r="E5686" t="str">
            <v>Gas</v>
          </cell>
          <cell r="G5686" t="str">
            <v>NA</v>
          </cell>
          <cell r="H5686" t="str">
            <v>Merchant Unregulated</v>
          </cell>
        </row>
        <row r="5687">
          <cell r="D5687" t="str">
            <v>MACH Gen LLC</v>
          </cell>
          <cell r="E5687" t="str">
            <v>Gas</v>
          </cell>
          <cell r="G5687">
            <v>2002904</v>
          </cell>
          <cell r="H5687" t="str">
            <v>Merchant Unregulated</v>
          </cell>
        </row>
        <row r="5688">
          <cell r="D5688" t="str">
            <v>United States Government</v>
          </cell>
          <cell r="E5688" t="str">
            <v>Water</v>
          </cell>
          <cell r="G5688" t="str">
            <v>NA</v>
          </cell>
          <cell r="H5688" t="str">
            <v>Merchant Unregulated</v>
          </cell>
        </row>
        <row r="5689">
          <cell r="D5689" t="str">
            <v>Exelon Corporation</v>
          </cell>
          <cell r="E5689" t="str">
            <v>Solar</v>
          </cell>
          <cell r="G5689" t="str">
            <v>NA</v>
          </cell>
          <cell r="H5689" t="str">
            <v>Merchant Unregulated</v>
          </cell>
        </row>
        <row r="5690">
          <cell r="D5690" t="str">
            <v>Fortistar LLC</v>
          </cell>
          <cell r="E5690" t="str">
            <v>Biomass</v>
          </cell>
          <cell r="G5690" t="str">
            <v>NA</v>
          </cell>
          <cell r="H5690" t="str">
            <v>Merchant Unregulated</v>
          </cell>
        </row>
        <row r="5691">
          <cell r="D5691" t="str">
            <v>Cate Street Capital</v>
          </cell>
          <cell r="E5691" t="str">
            <v>Oil</v>
          </cell>
          <cell r="G5691" t="str">
            <v>NA</v>
          </cell>
          <cell r="H5691" t="str">
            <v>Merchant Unregulated</v>
          </cell>
        </row>
        <row r="5692">
          <cell r="D5692" t="str">
            <v>Gaz Métro Limited Partnership</v>
          </cell>
          <cell r="E5692" t="str">
            <v>Nuclear</v>
          </cell>
          <cell r="G5692" t="str">
            <v>NA</v>
          </cell>
          <cell r="H5692" t="str">
            <v>Regulated</v>
          </cell>
        </row>
        <row r="5693">
          <cell r="D5693" t="str">
            <v>Dominion Resources, Inc.</v>
          </cell>
          <cell r="E5693" t="str">
            <v>Nuclear</v>
          </cell>
          <cell r="G5693">
            <v>16425512</v>
          </cell>
          <cell r="H5693" t="str">
            <v>Regulated</v>
          </cell>
        </row>
        <row r="5694">
          <cell r="D5694" t="str">
            <v>Massachusetts Municipal Wholesale Electric Company</v>
          </cell>
          <cell r="E5694" t="str">
            <v>Nuclear</v>
          </cell>
          <cell r="G5694">
            <v>479889</v>
          </cell>
          <cell r="H5694" t="str">
            <v>Regulated</v>
          </cell>
        </row>
        <row r="5695">
          <cell r="D5695" t="str">
            <v>FirstEnergy Corp.</v>
          </cell>
          <cell r="E5695" t="str">
            <v>Water</v>
          </cell>
          <cell r="G5695" t="str">
            <v>NA</v>
          </cell>
          <cell r="H5695" t="str">
            <v>Merchant Unregulated</v>
          </cell>
        </row>
        <row r="5696">
          <cell r="D5696" t="str">
            <v>South Jersey Industries, Inc.</v>
          </cell>
          <cell r="E5696" t="str">
            <v>Solar</v>
          </cell>
          <cell r="G5696" t="str">
            <v>NA</v>
          </cell>
          <cell r="H5696" t="str">
            <v>Merchant Unregulated</v>
          </cell>
        </row>
        <row r="5697">
          <cell r="D5697" t="str">
            <v>Idaho Wind Partners 1, LLC</v>
          </cell>
          <cell r="E5697" t="str">
            <v>Wind</v>
          </cell>
          <cell r="G5697" t="str">
            <v>NA</v>
          </cell>
          <cell r="H5697" t="str">
            <v>Merchant Unregulated</v>
          </cell>
        </row>
        <row r="5698">
          <cell r="D5698" t="str">
            <v>IDACORP, Inc.</v>
          </cell>
          <cell r="E5698" t="str">
            <v>Water</v>
          </cell>
          <cell r="G5698">
            <v>175182</v>
          </cell>
          <cell r="H5698" t="str">
            <v>Regulated</v>
          </cell>
        </row>
        <row r="5699">
          <cell r="D5699" t="str">
            <v>Kruger, Inc.</v>
          </cell>
          <cell r="E5699" t="str">
            <v>Water</v>
          </cell>
          <cell r="G5699" t="str">
            <v>NA</v>
          </cell>
          <cell r="H5699" t="str">
            <v>Merchant Unregulated</v>
          </cell>
        </row>
        <row r="5700">
          <cell r="D5700" t="str">
            <v>SunEdison, Inc.</v>
          </cell>
          <cell r="E5700" t="str">
            <v>Solar</v>
          </cell>
          <cell r="G5700" t="str">
            <v>NA</v>
          </cell>
          <cell r="H5700" t="str">
            <v>Merchant Unregulated</v>
          </cell>
        </row>
        <row r="5701">
          <cell r="D5701" t="str">
            <v>Enel S.p.A.</v>
          </cell>
          <cell r="E5701" t="str">
            <v>Water</v>
          </cell>
          <cell r="G5701" t="str">
            <v>NA</v>
          </cell>
          <cell r="H5701" t="str">
            <v>Merchant Unregulated</v>
          </cell>
        </row>
        <row r="5702">
          <cell r="D5702" t="str">
            <v>Gaz Métro Limited Partnership</v>
          </cell>
          <cell r="E5702" t="str">
            <v>Water</v>
          </cell>
          <cell r="G5702" t="str">
            <v>NA</v>
          </cell>
          <cell r="H5702" t="str">
            <v>Regulated</v>
          </cell>
        </row>
        <row r="5703">
          <cell r="D5703" t="str">
            <v>Emera Incorporated</v>
          </cell>
          <cell r="E5703" t="str">
            <v>Water</v>
          </cell>
          <cell r="G5703" t="str">
            <v>NA</v>
          </cell>
          <cell r="H5703" t="str">
            <v>Merchant Unregulated</v>
          </cell>
        </row>
        <row r="5704">
          <cell r="D5704" t="str">
            <v>Algonquin Power &amp; Utilities Corp.</v>
          </cell>
          <cell r="E5704" t="str">
            <v>Water</v>
          </cell>
          <cell r="G5704" t="str">
            <v>NA</v>
          </cell>
          <cell r="H5704" t="str">
            <v>Merchant Unregulated</v>
          </cell>
        </row>
        <row r="5705">
          <cell r="D5705" t="str">
            <v>Square Butte Electric Cooperative Inc.</v>
          </cell>
          <cell r="E5705" t="str">
            <v>Coal</v>
          </cell>
          <cell r="G5705">
            <v>3332636</v>
          </cell>
          <cell r="H5705" t="str">
            <v>Merchant Unregulated</v>
          </cell>
        </row>
        <row r="5706">
          <cell r="D5706" t="str">
            <v>Minnkota Power Coop, Inc</v>
          </cell>
          <cell r="E5706" t="str">
            <v>Coal</v>
          </cell>
          <cell r="G5706">
            <v>1831038</v>
          </cell>
          <cell r="H5706" t="str">
            <v>Merchant Unregulated</v>
          </cell>
        </row>
        <row r="5707">
          <cell r="D5707" t="str">
            <v>SunEdison, Inc.</v>
          </cell>
          <cell r="E5707" t="str">
            <v>Solar</v>
          </cell>
          <cell r="G5707" t="str">
            <v>NA</v>
          </cell>
          <cell r="H5707" t="str">
            <v>Merchant Unregulated</v>
          </cell>
        </row>
        <row r="5708">
          <cell r="D5708" t="str">
            <v>Wisconsin Energy Corporation</v>
          </cell>
          <cell r="E5708" t="str">
            <v>Coal</v>
          </cell>
          <cell r="G5708">
            <v>25868</v>
          </cell>
          <cell r="H5708" t="str">
            <v>Regulated</v>
          </cell>
        </row>
        <row r="5709">
          <cell r="D5709" t="str">
            <v>NextEra Energy, Inc.</v>
          </cell>
          <cell r="E5709" t="str">
            <v>Wind</v>
          </cell>
          <cell r="G5709">
            <v>382738</v>
          </cell>
          <cell r="H5709" t="str">
            <v>Merchant Unregulated</v>
          </cell>
        </row>
        <row r="5710">
          <cell r="D5710" t="str">
            <v>NextEra Energy, Inc.</v>
          </cell>
          <cell r="E5710" t="str">
            <v>Wind</v>
          </cell>
          <cell r="G5710" t="str">
            <v>NA</v>
          </cell>
          <cell r="H5710" t="str">
            <v>Merchant Unregulated</v>
          </cell>
        </row>
        <row r="5711">
          <cell r="D5711" t="str">
            <v>NextEra Energy, Inc.</v>
          </cell>
          <cell r="E5711" t="str">
            <v>Wind</v>
          </cell>
          <cell r="G5711">
            <v>402358</v>
          </cell>
          <cell r="H5711" t="str">
            <v>Merchant Unregulated</v>
          </cell>
        </row>
        <row r="5712">
          <cell r="D5712" t="str">
            <v>Minden City of LA</v>
          </cell>
          <cell r="E5712" t="str">
            <v>Gas</v>
          </cell>
          <cell r="G5712" t="str">
            <v>NA</v>
          </cell>
          <cell r="H5712" t="str">
            <v>Regulated</v>
          </cell>
        </row>
        <row r="5713">
          <cell r="D5713" t="str">
            <v>Minden City of LA</v>
          </cell>
          <cell r="E5713" t="str">
            <v>Oil</v>
          </cell>
          <cell r="G5713" t="str">
            <v>NA</v>
          </cell>
          <cell r="H5713" t="str">
            <v>Regulated</v>
          </cell>
        </row>
        <row r="5714">
          <cell r="D5714" t="str">
            <v>Hudson Clean Energy Partners LP</v>
          </cell>
          <cell r="E5714" t="str">
            <v>Water</v>
          </cell>
          <cell r="G5714" t="str">
            <v>NA</v>
          </cell>
          <cell r="H5714" t="str">
            <v>Merchant Unregulated</v>
          </cell>
        </row>
        <row r="5715">
          <cell r="D5715" t="str">
            <v>Brookfield Renewable Energy Partners L.P.</v>
          </cell>
          <cell r="E5715" t="str">
            <v>Water</v>
          </cell>
          <cell r="G5715" t="str">
            <v>NA</v>
          </cell>
          <cell r="H5715" t="str">
            <v>Merchant Unregulated</v>
          </cell>
        </row>
        <row r="5716">
          <cell r="D5716" t="str">
            <v>Brookfield Asset Management Inc.</v>
          </cell>
          <cell r="E5716" t="str">
            <v>Water</v>
          </cell>
          <cell r="G5716" t="str">
            <v>NA</v>
          </cell>
          <cell r="H5716" t="str">
            <v>Merchant Unregulated</v>
          </cell>
        </row>
        <row r="5717">
          <cell r="D5717" t="str">
            <v>Nations Energy Holdings LLC</v>
          </cell>
          <cell r="E5717" t="str">
            <v>Other Nonrenewable</v>
          </cell>
          <cell r="G5717">
            <v>34721</v>
          </cell>
          <cell r="H5717" t="str">
            <v>Merchant Unregulated</v>
          </cell>
        </row>
        <row r="5718">
          <cell r="D5718" t="str">
            <v>United States Government</v>
          </cell>
          <cell r="E5718" t="str">
            <v>Water</v>
          </cell>
          <cell r="G5718" t="str">
            <v>NA</v>
          </cell>
          <cell r="H5718" t="str">
            <v>Merchant Unregulated</v>
          </cell>
        </row>
        <row r="5719">
          <cell r="D5719" t="str">
            <v>Fackrell Robert</v>
          </cell>
          <cell r="E5719" t="str">
            <v>Water</v>
          </cell>
          <cell r="G5719" t="str">
            <v>NA</v>
          </cell>
          <cell r="H5719" t="str">
            <v>Merchant Unregulated</v>
          </cell>
        </row>
        <row r="5720">
          <cell r="D5720" t="str">
            <v>Iberdrola, S.A.</v>
          </cell>
          <cell r="E5720" t="str">
            <v>Wind</v>
          </cell>
          <cell r="G5720">
            <v>560809</v>
          </cell>
          <cell r="H5720" t="str">
            <v>Merchant Unregulated</v>
          </cell>
        </row>
        <row r="5721">
          <cell r="D5721" t="str">
            <v>Minneapolis City of (KS)</v>
          </cell>
          <cell r="E5721" t="str">
            <v>Gas</v>
          </cell>
          <cell r="G5721" t="str">
            <v>NA</v>
          </cell>
          <cell r="H5721" t="str">
            <v>Regulated</v>
          </cell>
        </row>
        <row r="5722">
          <cell r="D5722" t="str">
            <v>Exelon Corporation</v>
          </cell>
          <cell r="E5722" t="str">
            <v>Wind</v>
          </cell>
          <cell r="G5722" t="str">
            <v>NA</v>
          </cell>
          <cell r="H5722" t="str">
            <v>Merchant Unregulated</v>
          </cell>
        </row>
        <row r="5723">
          <cell r="D5723" t="str">
            <v>Individual Owner</v>
          </cell>
          <cell r="E5723" t="str">
            <v>Wind</v>
          </cell>
          <cell r="G5723" t="str">
            <v>NA</v>
          </cell>
          <cell r="H5723" t="str">
            <v>Merchant Unregulated</v>
          </cell>
        </row>
        <row r="5724">
          <cell r="D5724" t="str">
            <v>Wausau Paper of Minnesota LLC</v>
          </cell>
          <cell r="E5724" t="str">
            <v>Water</v>
          </cell>
          <cell r="G5724" t="str">
            <v>NA</v>
          </cell>
          <cell r="H5724" t="str">
            <v>Merchant Unregulated</v>
          </cell>
        </row>
        <row r="5725">
          <cell r="D5725" t="str">
            <v>Chaska City of</v>
          </cell>
          <cell r="E5725" t="str">
            <v>Gas</v>
          </cell>
          <cell r="G5725" t="str">
            <v>NA</v>
          </cell>
          <cell r="H5725" t="str">
            <v>Regulated</v>
          </cell>
        </row>
        <row r="5726">
          <cell r="D5726" t="str">
            <v>Emera Incorporated</v>
          </cell>
          <cell r="E5726" t="str">
            <v>Wind</v>
          </cell>
          <cell r="G5726" t="str">
            <v>NA</v>
          </cell>
          <cell r="H5726" t="str">
            <v>Merchant Unregulated</v>
          </cell>
        </row>
        <row r="5727">
          <cell r="D5727" t="str">
            <v>Algonquin Power &amp; Utilities Corp.</v>
          </cell>
          <cell r="E5727" t="str">
            <v>Wind</v>
          </cell>
          <cell r="G5727" t="str">
            <v>NA</v>
          </cell>
          <cell r="H5727" t="str">
            <v>Merchant Unregulated</v>
          </cell>
        </row>
        <row r="5728">
          <cell r="D5728" t="str">
            <v>Gamesa Corporacion Tecnologica S.A.</v>
          </cell>
          <cell r="E5728" t="str">
            <v>Wind</v>
          </cell>
          <cell r="G5728" t="str">
            <v>NA</v>
          </cell>
          <cell r="H5728" t="str">
            <v>Merchant Unregulated</v>
          </cell>
        </row>
        <row r="5729">
          <cell r="D5729" t="str">
            <v>Basin Electric Power Cooperative</v>
          </cell>
          <cell r="E5729" t="str">
            <v>Wind</v>
          </cell>
          <cell r="G5729" t="str">
            <v>NA</v>
          </cell>
          <cell r="H5729" t="str">
            <v>Merchant Unregulated</v>
          </cell>
        </row>
        <row r="5730">
          <cell r="D5730" t="str">
            <v>Basin Electric Power Cooperative</v>
          </cell>
          <cell r="E5730" t="str">
            <v>Wind</v>
          </cell>
          <cell r="G5730" t="str">
            <v>NA</v>
          </cell>
          <cell r="H5730" t="str">
            <v>Merchant Unregulated</v>
          </cell>
        </row>
        <row r="5731">
          <cell r="D5731" t="str">
            <v>Puget Holdings LLC</v>
          </cell>
          <cell r="E5731" t="str">
            <v>Gas</v>
          </cell>
          <cell r="G5731">
            <v>1107026</v>
          </cell>
          <cell r="H5731" t="str">
            <v>Regulated</v>
          </cell>
        </row>
        <row r="5732">
          <cell r="D5732" t="str">
            <v>Alaska Village Electric Cooperative, Inc.</v>
          </cell>
          <cell r="E5732" t="str">
            <v>Oil</v>
          </cell>
          <cell r="G5732" t="str">
            <v>NA</v>
          </cell>
          <cell r="H5732" t="str">
            <v>Merchant Unregulated</v>
          </cell>
        </row>
        <row r="5733">
          <cell r="D5733" t="str">
            <v>Swans Island Electric Cooperative Inc.</v>
          </cell>
          <cell r="E5733" t="str">
            <v>Oil</v>
          </cell>
          <cell r="G5733" t="str">
            <v>NA</v>
          </cell>
          <cell r="H5733" t="str">
            <v>Merchant Unregulated</v>
          </cell>
        </row>
        <row r="5734">
          <cell r="D5734" t="str">
            <v>Minwind Energy LLC</v>
          </cell>
          <cell r="E5734" t="str">
            <v>Wind</v>
          </cell>
          <cell r="G5734" t="str">
            <v>NA</v>
          </cell>
          <cell r="H5734" t="str">
            <v>Merchant Unregulated</v>
          </cell>
        </row>
        <row r="5735">
          <cell r="D5735" t="str">
            <v>Minwind Energy LLC</v>
          </cell>
          <cell r="E5735" t="str">
            <v>Wind</v>
          </cell>
          <cell r="G5735" t="str">
            <v>NA</v>
          </cell>
          <cell r="H5735" t="str">
            <v>Merchant Unregulated</v>
          </cell>
        </row>
        <row r="5736">
          <cell r="D5736" t="str">
            <v>Minwind Energy LLC</v>
          </cell>
          <cell r="E5736" t="str">
            <v>Wind</v>
          </cell>
          <cell r="G5736" t="str">
            <v>NA</v>
          </cell>
          <cell r="H5736" t="str">
            <v>Merchant Unregulated</v>
          </cell>
        </row>
        <row r="5737">
          <cell r="D5737" t="str">
            <v>CMS Energy Corporation</v>
          </cell>
          <cell r="E5737" t="str">
            <v>Water</v>
          </cell>
          <cell r="G5737">
            <v>12976</v>
          </cell>
          <cell r="H5737" t="str">
            <v>Regulated</v>
          </cell>
        </row>
        <row r="5738">
          <cell r="D5738" t="str">
            <v>SunEdison, Inc.</v>
          </cell>
          <cell r="E5738" t="str">
            <v>Solar</v>
          </cell>
          <cell r="G5738" t="str">
            <v>NA</v>
          </cell>
          <cell r="H5738" t="str">
            <v>Merchant Unregulated</v>
          </cell>
        </row>
        <row r="5739">
          <cell r="D5739" t="str">
            <v>Edison International</v>
          </cell>
          <cell r="E5739" t="str">
            <v>Gas</v>
          </cell>
          <cell r="G5739">
            <v>21455</v>
          </cell>
          <cell r="H5739" t="str">
            <v>Regulated</v>
          </cell>
        </row>
        <row r="5740">
          <cell r="D5740" t="str">
            <v>NRG Energy, Inc.</v>
          </cell>
          <cell r="E5740" t="str">
            <v>Gas</v>
          </cell>
          <cell r="G5740" t="str">
            <v>NA</v>
          </cell>
          <cell r="H5740" t="str">
            <v>Merchant Unregulated</v>
          </cell>
        </row>
        <row r="5741">
          <cell r="D5741" t="str">
            <v>Sempra Energy</v>
          </cell>
          <cell r="E5741" t="str">
            <v>Gas</v>
          </cell>
          <cell r="G5741" t="str">
            <v>NA</v>
          </cell>
          <cell r="H5741" t="str">
            <v>Regulated</v>
          </cell>
        </row>
        <row r="5742">
          <cell r="D5742" t="str">
            <v>Fortistar LLC</v>
          </cell>
          <cell r="E5742" t="str">
            <v>Biomass</v>
          </cell>
          <cell r="G5742" t="str">
            <v>NA</v>
          </cell>
          <cell r="H5742" t="str">
            <v>Merchant Unregulated</v>
          </cell>
        </row>
        <row r="5743">
          <cell r="D5743" t="str">
            <v>Duke Energy Corporation</v>
          </cell>
          <cell r="E5743" t="str">
            <v>Water</v>
          </cell>
          <cell r="G5743">
            <v>1557</v>
          </cell>
          <cell r="H5743" t="str">
            <v>Regulated</v>
          </cell>
        </row>
        <row r="5744">
          <cell r="D5744" t="str">
            <v>Mississippi Baptist Medical</v>
          </cell>
          <cell r="E5744" t="str">
            <v>Gas</v>
          </cell>
          <cell r="G5744" t="str">
            <v>NA</v>
          </cell>
          <cell r="H5744" t="str">
            <v>Merchant Unregulated</v>
          </cell>
        </row>
        <row r="5745">
          <cell r="D5745" t="str">
            <v>Terra Industries, Inc.</v>
          </cell>
          <cell r="E5745" t="str">
            <v>Gas</v>
          </cell>
          <cell r="G5745" t="str">
            <v>NA</v>
          </cell>
          <cell r="H5745" t="str">
            <v>Merchant Unregulated</v>
          </cell>
        </row>
        <row r="5746">
          <cell r="D5746" t="str">
            <v>Calpine Corporation</v>
          </cell>
          <cell r="E5746" t="str">
            <v>Oil</v>
          </cell>
          <cell r="G5746" t="str">
            <v>NA</v>
          </cell>
          <cell r="H5746" t="str">
            <v>Merchant Unregulated</v>
          </cell>
        </row>
        <row r="5747">
          <cell r="D5747" t="str">
            <v>Independence City of MO</v>
          </cell>
          <cell r="E5747" t="str">
            <v>Coal</v>
          </cell>
          <cell r="G5747" t="str">
            <v>NA</v>
          </cell>
          <cell r="H5747" t="str">
            <v>Regulated</v>
          </cell>
        </row>
        <row r="5748">
          <cell r="D5748" t="str">
            <v>Omaha, City of</v>
          </cell>
          <cell r="E5748" t="str">
            <v>Biomass</v>
          </cell>
          <cell r="G5748" t="str">
            <v>NA</v>
          </cell>
          <cell r="H5748" t="str">
            <v>Merchant Unregulated</v>
          </cell>
        </row>
        <row r="5749">
          <cell r="D5749" t="str">
            <v>Detroit City of</v>
          </cell>
          <cell r="E5749" t="str">
            <v>Gas</v>
          </cell>
          <cell r="G5749" t="str">
            <v>NA</v>
          </cell>
          <cell r="H5749" t="str">
            <v>Regulated</v>
          </cell>
        </row>
        <row r="5750">
          <cell r="D5750" t="str">
            <v>Detroit City of</v>
          </cell>
          <cell r="E5750" t="str">
            <v>Oil</v>
          </cell>
          <cell r="G5750">
            <v>187</v>
          </cell>
          <cell r="H5750" t="str">
            <v>Regulated</v>
          </cell>
        </row>
        <row r="5751">
          <cell r="D5751" t="str">
            <v>Southern Company</v>
          </cell>
          <cell r="E5751" t="str">
            <v>Coal</v>
          </cell>
          <cell r="G5751">
            <v>-2057</v>
          </cell>
          <cell r="H5751" t="str">
            <v>Regulated</v>
          </cell>
        </row>
        <row r="5752">
          <cell r="D5752" t="str">
            <v>American Electric Power Company, Inc.</v>
          </cell>
          <cell r="E5752" t="str">
            <v>Coal</v>
          </cell>
          <cell r="G5752">
            <v>7544338</v>
          </cell>
          <cell r="H5752" t="str">
            <v>Regulated</v>
          </cell>
        </row>
        <row r="5753">
          <cell r="D5753" t="str">
            <v>Southern Company</v>
          </cell>
          <cell r="E5753" t="str">
            <v>Oil</v>
          </cell>
          <cell r="G5753">
            <v>-227</v>
          </cell>
          <cell r="H5753" t="str">
            <v>Regulated</v>
          </cell>
        </row>
        <row r="5754">
          <cell r="D5754" t="str">
            <v>Southern Company</v>
          </cell>
          <cell r="E5754" t="str">
            <v>Water</v>
          </cell>
          <cell r="G5754">
            <v>299105</v>
          </cell>
          <cell r="H5754" t="str">
            <v>Regulated</v>
          </cell>
        </row>
        <row r="5755">
          <cell r="D5755" t="str">
            <v>FirstEnergy Corp.</v>
          </cell>
          <cell r="E5755" t="str">
            <v>Oil</v>
          </cell>
          <cell r="G5755">
            <v>1106</v>
          </cell>
          <cell r="H5755" t="str">
            <v>Merchant Unregulated</v>
          </cell>
        </row>
        <row r="5756">
          <cell r="D5756" t="str">
            <v>FirstEnergy Corp.</v>
          </cell>
          <cell r="E5756" t="str">
            <v>Coal</v>
          </cell>
          <cell r="G5756">
            <v>1162338</v>
          </cell>
          <cell r="H5756" t="str">
            <v>Merchant Unregulated</v>
          </cell>
        </row>
        <row r="5757">
          <cell r="D5757" t="str">
            <v>Missouri Joint Municipal Electric Utility Commission</v>
          </cell>
          <cell r="E5757" t="str">
            <v>Gas</v>
          </cell>
          <cell r="G5757" t="str">
            <v>NA</v>
          </cell>
          <cell r="H5757" t="str">
            <v>Regulated</v>
          </cell>
        </row>
        <row r="5758">
          <cell r="D5758" t="str">
            <v>Hanergy Holding Group Ltd.</v>
          </cell>
          <cell r="E5758" t="str">
            <v>Solar</v>
          </cell>
          <cell r="G5758" t="str">
            <v>NA</v>
          </cell>
          <cell r="H5758" t="str">
            <v>Merchant Unregulated</v>
          </cell>
        </row>
        <row r="5759">
          <cell r="D5759" t="str">
            <v>Fortistar LLC</v>
          </cell>
          <cell r="E5759" t="str">
            <v>Biomass</v>
          </cell>
          <cell r="G5759" t="str">
            <v>NA</v>
          </cell>
          <cell r="H5759" t="str">
            <v>Merchant Unregulated</v>
          </cell>
        </row>
        <row r="5760">
          <cell r="D5760" t="str">
            <v>Fortistar LLC</v>
          </cell>
          <cell r="E5760" t="str">
            <v>Biomass</v>
          </cell>
          <cell r="G5760" t="str">
            <v>NA</v>
          </cell>
          <cell r="H5760" t="str">
            <v>Merchant Unregulated</v>
          </cell>
        </row>
        <row r="5761">
          <cell r="D5761" t="str">
            <v>MMA RV Solar Fund II, LLC</v>
          </cell>
          <cell r="E5761" t="str">
            <v>Solar</v>
          </cell>
          <cell r="G5761" t="str">
            <v>NA</v>
          </cell>
          <cell r="H5761" t="str">
            <v>Merchant Unregulated</v>
          </cell>
        </row>
        <row r="5762">
          <cell r="D5762" t="str">
            <v>MMA RV Solar Fund II, LLC</v>
          </cell>
          <cell r="E5762" t="str">
            <v>Solar</v>
          </cell>
          <cell r="G5762" t="str">
            <v>NA</v>
          </cell>
          <cell r="H5762" t="str">
            <v>Merchant Unregulated</v>
          </cell>
        </row>
        <row r="5763">
          <cell r="D5763" t="str">
            <v>MMA RV Solar Fund I, LLC</v>
          </cell>
          <cell r="E5763" t="str">
            <v>Solar</v>
          </cell>
          <cell r="G5763" t="str">
            <v>NA</v>
          </cell>
          <cell r="H5763" t="str">
            <v>Merchant Unregulated</v>
          </cell>
        </row>
        <row r="5764">
          <cell r="D5764" t="str">
            <v>MMA RV Solar Fund II, LLC</v>
          </cell>
          <cell r="E5764" t="str">
            <v>Solar</v>
          </cell>
          <cell r="G5764" t="str">
            <v>NA</v>
          </cell>
          <cell r="H5764" t="str">
            <v>Merchant Unregulated</v>
          </cell>
        </row>
        <row r="5765">
          <cell r="D5765" t="str">
            <v>Milwaukee Metro Sewerage Dist</v>
          </cell>
          <cell r="E5765" t="str">
            <v>Gas</v>
          </cell>
          <cell r="G5765" t="str">
            <v>NA</v>
          </cell>
          <cell r="H5765" t="str">
            <v>Merchant Unregulated</v>
          </cell>
        </row>
        <row r="5766">
          <cell r="D5766" t="str">
            <v>Milwaukee Metro Sewerage Dist</v>
          </cell>
          <cell r="E5766" t="str">
            <v>Biomass</v>
          </cell>
          <cell r="G5766" t="str">
            <v>NA</v>
          </cell>
          <cell r="H5766" t="str">
            <v>Merchant Unregulated</v>
          </cell>
        </row>
        <row r="5767">
          <cell r="D5767" t="str">
            <v>Mid-Maine Waste Action Corp</v>
          </cell>
          <cell r="E5767" t="str">
            <v>Biomass</v>
          </cell>
          <cell r="G5767" t="str">
            <v>NA</v>
          </cell>
          <cell r="H5767" t="str">
            <v>Merchant Unregulated</v>
          </cell>
        </row>
        <row r="5768">
          <cell r="D5768" t="str">
            <v>Ziegler Power Systems</v>
          </cell>
          <cell r="E5768" t="str">
            <v>Oil</v>
          </cell>
          <cell r="G5768" t="str">
            <v>NA</v>
          </cell>
          <cell r="H5768" t="str">
            <v>Merchant Unregulated</v>
          </cell>
        </row>
        <row r="5769">
          <cell r="D5769" t="str">
            <v>Ameren Corporation</v>
          </cell>
          <cell r="E5769" t="str">
            <v>Oil</v>
          </cell>
          <cell r="G5769">
            <v>1390</v>
          </cell>
          <cell r="H5769" t="str">
            <v>Regulated</v>
          </cell>
        </row>
        <row r="5770">
          <cell r="D5770" t="str">
            <v>Exxon Mobil Corporation</v>
          </cell>
          <cell r="E5770" t="str">
            <v>Gas</v>
          </cell>
          <cell r="G5770" t="str">
            <v>NA</v>
          </cell>
          <cell r="H5770" t="str">
            <v>Merchant Unregulated</v>
          </cell>
        </row>
        <row r="5771">
          <cell r="D5771" t="str">
            <v>Regency Affiliates Inc.</v>
          </cell>
          <cell r="E5771" t="str">
            <v>Coal</v>
          </cell>
          <cell r="G5771">
            <v>171534</v>
          </cell>
          <cell r="H5771" t="str">
            <v>Merchant Unregulated</v>
          </cell>
        </row>
        <row r="5772">
          <cell r="D5772" t="str">
            <v>DTE Energy Company</v>
          </cell>
          <cell r="E5772" t="str">
            <v>Coal</v>
          </cell>
          <cell r="G5772">
            <v>171534</v>
          </cell>
          <cell r="H5772" t="str">
            <v>Merchant Unregulated</v>
          </cell>
        </row>
        <row r="5773">
          <cell r="D5773" t="str">
            <v>NorthWestern Corporation</v>
          </cell>
          <cell r="E5773" t="str">
            <v>Oil</v>
          </cell>
          <cell r="G5773" t="str">
            <v>NA</v>
          </cell>
          <cell r="H5773" t="str">
            <v>Regulated</v>
          </cell>
        </row>
        <row r="5774">
          <cell r="D5774" t="str">
            <v>San Francisco City &amp; County of</v>
          </cell>
          <cell r="E5774" t="str">
            <v>Water</v>
          </cell>
          <cell r="G5774">
            <v>311665</v>
          </cell>
          <cell r="H5774" t="str">
            <v>Regulated</v>
          </cell>
        </row>
        <row r="5775">
          <cell r="D5775" t="str">
            <v>San Francisco City &amp; County of</v>
          </cell>
          <cell r="E5775" t="str">
            <v>Water</v>
          </cell>
          <cell r="G5775" t="str">
            <v>NA</v>
          </cell>
          <cell r="H5775" t="str">
            <v>Regulated</v>
          </cell>
        </row>
        <row r="5776">
          <cell r="D5776" t="str">
            <v>Strata Solar LLC</v>
          </cell>
          <cell r="E5776" t="str">
            <v>Solar</v>
          </cell>
          <cell r="G5776" t="str">
            <v>NA</v>
          </cell>
          <cell r="H5776" t="str">
            <v>Merchant Unregulated</v>
          </cell>
        </row>
        <row r="5777">
          <cell r="D5777" t="str">
            <v>EIF Management, LLC</v>
          </cell>
          <cell r="E5777" t="str">
            <v>Biomass</v>
          </cell>
          <cell r="G5777" t="str">
            <v>NA</v>
          </cell>
          <cell r="H5777" t="str">
            <v>Merchant Unregulated</v>
          </cell>
        </row>
        <row r="5778">
          <cell r="D5778" t="str">
            <v>Energy Developments Limited</v>
          </cell>
          <cell r="E5778" t="str">
            <v>Biomass</v>
          </cell>
          <cell r="G5778" t="str">
            <v>NA</v>
          </cell>
          <cell r="H5778" t="str">
            <v>Merchant Unregulated</v>
          </cell>
        </row>
        <row r="5779">
          <cell r="D5779" t="str">
            <v>Modern Innovative Energy, LLC</v>
          </cell>
          <cell r="E5779" t="str">
            <v>Biomass</v>
          </cell>
          <cell r="G5779" t="str">
            <v>NA</v>
          </cell>
          <cell r="H5779" t="str">
            <v>Merchant Unregulated</v>
          </cell>
        </row>
        <row r="5780">
          <cell r="D5780" t="str">
            <v>Waste Management, Inc.</v>
          </cell>
          <cell r="E5780" t="str">
            <v>Biomass</v>
          </cell>
          <cell r="G5780" t="str">
            <v>NA</v>
          </cell>
          <cell r="H5780" t="str">
            <v>Merchant Unregulated</v>
          </cell>
        </row>
        <row r="5781">
          <cell r="D5781" t="str">
            <v>Republic Services Inc.</v>
          </cell>
          <cell r="E5781" t="str">
            <v>Biomass</v>
          </cell>
          <cell r="G5781" t="str">
            <v>NA</v>
          </cell>
          <cell r="H5781" t="str">
            <v>Merchant Unregulated</v>
          </cell>
        </row>
        <row r="5782">
          <cell r="D5782" t="str">
            <v>Marubeni Corporation</v>
          </cell>
          <cell r="E5782" t="str">
            <v>Wind</v>
          </cell>
          <cell r="G5782" t="str">
            <v>NA</v>
          </cell>
          <cell r="H5782" t="str">
            <v>Merchant Unregulated</v>
          </cell>
        </row>
        <row r="5783">
          <cell r="D5783" t="str">
            <v>Oak Creek Holdings, Inc.</v>
          </cell>
          <cell r="E5783" t="str">
            <v>Wind</v>
          </cell>
          <cell r="G5783" t="str">
            <v>NA</v>
          </cell>
          <cell r="H5783" t="str">
            <v>Merchant Unregulated</v>
          </cell>
        </row>
        <row r="5784">
          <cell r="D5784" t="str">
            <v>Eurus Energy Holdings Corporation</v>
          </cell>
          <cell r="E5784" t="str">
            <v>Wind</v>
          </cell>
          <cell r="G5784">
            <v>14337</v>
          </cell>
          <cell r="H5784" t="str">
            <v>Merchant Unregulated</v>
          </cell>
        </row>
        <row r="5785">
          <cell r="D5785" t="str">
            <v>NextEra Energy, Inc.</v>
          </cell>
          <cell r="E5785" t="str">
            <v>Wind</v>
          </cell>
          <cell r="G5785">
            <v>14337</v>
          </cell>
          <cell r="H5785" t="str">
            <v>Merchant Unregulated</v>
          </cell>
        </row>
        <row r="5786">
          <cell r="D5786" t="str">
            <v>Eurus Energy Holdings Corporation</v>
          </cell>
          <cell r="E5786" t="str">
            <v>Wind</v>
          </cell>
          <cell r="G5786" t="str">
            <v>NA</v>
          </cell>
          <cell r="H5786" t="str">
            <v>Merchant Unregulated</v>
          </cell>
        </row>
        <row r="5787">
          <cell r="D5787" t="str">
            <v>NextEra Energy, Inc.</v>
          </cell>
          <cell r="E5787" t="str">
            <v>Wind</v>
          </cell>
          <cell r="G5787" t="str">
            <v>NA</v>
          </cell>
          <cell r="H5787" t="str">
            <v>Merchant Unregulated</v>
          </cell>
        </row>
        <row r="5788">
          <cell r="D5788" t="str">
            <v>Eurus Energy Holdings Corporation</v>
          </cell>
          <cell r="E5788" t="str">
            <v>Wind</v>
          </cell>
          <cell r="G5788">
            <v>20688</v>
          </cell>
          <cell r="H5788" t="str">
            <v>Merchant Unregulated</v>
          </cell>
        </row>
        <row r="5789">
          <cell r="D5789" t="str">
            <v>NextEra Energy, Inc.</v>
          </cell>
          <cell r="E5789" t="str">
            <v>Wind</v>
          </cell>
          <cell r="G5789">
            <v>20688</v>
          </cell>
          <cell r="H5789" t="str">
            <v>Merchant Unregulated</v>
          </cell>
        </row>
        <row r="5790">
          <cell r="D5790" t="str">
            <v>Eurus Energy Holdings Corporation</v>
          </cell>
          <cell r="E5790" t="str">
            <v>Wind</v>
          </cell>
          <cell r="G5790" t="str">
            <v>NA</v>
          </cell>
          <cell r="H5790" t="str">
            <v>Merchant Unregulated</v>
          </cell>
        </row>
        <row r="5791">
          <cell r="D5791" t="str">
            <v>NextEra Energy, Inc.</v>
          </cell>
          <cell r="E5791" t="str">
            <v>Wind</v>
          </cell>
          <cell r="G5791" t="str">
            <v>NA</v>
          </cell>
          <cell r="H5791" t="str">
            <v>Merchant Unregulated</v>
          </cell>
        </row>
        <row r="5792">
          <cell r="D5792" t="str">
            <v>NextEra Energy, Inc.</v>
          </cell>
          <cell r="E5792" t="str">
            <v>Wind</v>
          </cell>
          <cell r="G5792" t="str">
            <v>NA</v>
          </cell>
          <cell r="H5792" t="str">
            <v>Merchant Unregulated</v>
          </cell>
        </row>
        <row r="5793">
          <cell r="D5793" t="str">
            <v>Eurus Energy Holdings Corporation</v>
          </cell>
          <cell r="E5793" t="str">
            <v>Wind</v>
          </cell>
          <cell r="G5793" t="str">
            <v>NA</v>
          </cell>
          <cell r="H5793" t="str">
            <v>Merchant Unregulated</v>
          </cell>
        </row>
        <row r="5794">
          <cell r="D5794" t="str">
            <v>Eurus Energy Holdings Corporation</v>
          </cell>
          <cell r="E5794" t="str">
            <v>Wind</v>
          </cell>
          <cell r="G5794" t="str">
            <v>NA</v>
          </cell>
          <cell r="H5794" t="str">
            <v>Merchant Unregulated</v>
          </cell>
        </row>
        <row r="5795">
          <cell r="D5795" t="str">
            <v>NextEra Energy, Inc.</v>
          </cell>
          <cell r="E5795" t="str">
            <v>Wind</v>
          </cell>
          <cell r="G5795" t="str">
            <v>NA</v>
          </cell>
          <cell r="H5795" t="str">
            <v>Merchant Unregulated</v>
          </cell>
        </row>
        <row r="5796">
          <cell r="D5796" t="str">
            <v>Crestwood Energy, Inc.</v>
          </cell>
          <cell r="E5796" t="str">
            <v>Gas</v>
          </cell>
          <cell r="G5796" t="str">
            <v>NA</v>
          </cell>
          <cell r="H5796" t="str">
            <v>Merchant Unregulated</v>
          </cell>
        </row>
        <row r="5797">
          <cell r="D5797" t="str">
            <v>California Department of Water Resources</v>
          </cell>
          <cell r="E5797" t="str">
            <v>Water</v>
          </cell>
          <cell r="G5797" t="str">
            <v>NA</v>
          </cell>
          <cell r="H5797" t="str">
            <v>Merchant Unregulated</v>
          </cell>
        </row>
        <row r="5798">
          <cell r="D5798" t="str">
            <v>Tomen Electronics America, Inc.</v>
          </cell>
          <cell r="E5798" t="str">
            <v>Wind</v>
          </cell>
          <cell r="G5798" t="str">
            <v>NA</v>
          </cell>
          <cell r="H5798" t="str">
            <v>Merchant Unregulated</v>
          </cell>
        </row>
        <row r="5799">
          <cell r="D5799" t="str">
            <v>Berkshire Hathaway Inc.</v>
          </cell>
          <cell r="E5799" t="str">
            <v>Water</v>
          </cell>
          <cell r="G5799">
            <v>4822</v>
          </cell>
          <cell r="H5799" t="str">
            <v>Regulated</v>
          </cell>
        </row>
        <row r="5800">
          <cell r="D5800" t="str">
            <v>MidAmerican Energy Holdings Company</v>
          </cell>
          <cell r="E5800" t="str">
            <v>Water</v>
          </cell>
          <cell r="G5800">
            <v>548</v>
          </cell>
          <cell r="H5800" t="str">
            <v>Regulated</v>
          </cell>
        </row>
        <row r="5801">
          <cell r="D5801" t="str">
            <v>Berkshire Hathaway Inc.</v>
          </cell>
          <cell r="E5801" t="str">
            <v>Gas</v>
          </cell>
          <cell r="G5801">
            <v>2172</v>
          </cell>
          <cell r="H5801" t="str">
            <v>Regulated</v>
          </cell>
        </row>
        <row r="5802">
          <cell r="D5802" t="str">
            <v>MidAmerican Energy Holdings Company</v>
          </cell>
          <cell r="E5802" t="str">
            <v>Gas</v>
          </cell>
          <cell r="G5802">
            <v>247</v>
          </cell>
          <cell r="H5802" t="str">
            <v>Regulated</v>
          </cell>
        </row>
        <row r="5803">
          <cell r="D5803" t="str">
            <v>Moll Industries Inc.</v>
          </cell>
          <cell r="E5803" t="str">
            <v>Oil</v>
          </cell>
          <cell r="G5803" t="str">
            <v>NA</v>
          </cell>
          <cell r="H5803" t="str">
            <v>Merchant Unregulated</v>
          </cell>
        </row>
        <row r="5804">
          <cell r="D5804" t="str">
            <v>United States Steel Corporation</v>
          </cell>
          <cell r="E5804" t="str">
            <v>Other Nonrenewable</v>
          </cell>
          <cell r="G5804">
            <v>405834</v>
          </cell>
          <cell r="H5804" t="str">
            <v>Merchant Unregulated</v>
          </cell>
        </row>
        <row r="5805">
          <cell r="D5805" t="str">
            <v>Hudson Clean Energy Partners LP</v>
          </cell>
          <cell r="E5805" t="str">
            <v>Water</v>
          </cell>
          <cell r="G5805" t="str">
            <v>NA</v>
          </cell>
          <cell r="H5805" t="str">
            <v>Merchant Unregulated</v>
          </cell>
        </row>
        <row r="5806">
          <cell r="D5806" t="str">
            <v>Montauk Energy Holdings, LLC</v>
          </cell>
          <cell r="E5806" t="str">
            <v>Biomass</v>
          </cell>
          <cell r="G5806" t="str">
            <v>NA</v>
          </cell>
          <cell r="H5806" t="str">
            <v>Merchant Unregulated</v>
          </cell>
        </row>
        <row r="5807">
          <cell r="D5807" t="str">
            <v>Montauk Energy Capital LLC</v>
          </cell>
          <cell r="E5807" t="str">
            <v>Biomass</v>
          </cell>
          <cell r="G5807" t="str">
            <v>NA</v>
          </cell>
          <cell r="H5807" t="str">
            <v>Merchant Unregulated</v>
          </cell>
        </row>
        <row r="5808">
          <cell r="D5808" t="str">
            <v>Blue Wolf FF I LP</v>
          </cell>
          <cell r="E5808" t="str">
            <v>Biomass</v>
          </cell>
          <cell r="G5808" t="str">
            <v>NA</v>
          </cell>
          <cell r="H5808" t="str">
            <v>Merchant Unregulated</v>
          </cell>
        </row>
        <row r="5809">
          <cell r="D5809" t="str">
            <v>GoldenTree Asset Management LP</v>
          </cell>
          <cell r="E5809" t="str">
            <v>Biomass</v>
          </cell>
          <cell r="G5809" t="str">
            <v>NA</v>
          </cell>
          <cell r="H5809" t="str">
            <v>Merchant Unregulated</v>
          </cell>
        </row>
        <row r="5810">
          <cell r="D5810" t="str">
            <v>Union Oil Co of California</v>
          </cell>
          <cell r="E5810" t="str">
            <v>Gas</v>
          </cell>
          <cell r="G5810" t="str">
            <v>NA</v>
          </cell>
          <cell r="H5810" t="str">
            <v>Merchant Unregulated</v>
          </cell>
        </row>
        <row r="5811">
          <cell r="D5811" t="str">
            <v>DTE Energy Company</v>
          </cell>
          <cell r="E5811" t="str">
            <v>Coal</v>
          </cell>
          <cell r="G5811">
            <v>15525072</v>
          </cell>
          <cell r="H5811" t="str">
            <v>Regulated</v>
          </cell>
        </row>
        <row r="5812">
          <cell r="D5812" t="str">
            <v>North Carolina Municipal Power Agency Number 1</v>
          </cell>
          <cell r="E5812" t="str">
            <v>Gas</v>
          </cell>
          <cell r="G5812" t="str">
            <v>NA</v>
          </cell>
          <cell r="H5812" t="str">
            <v>Regulated</v>
          </cell>
        </row>
        <row r="5813">
          <cell r="D5813" t="str">
            <v>Loup River Public Power District</v>
          </cell>
          <cell r="E5813" t="str">
            <v>Water</v>
          </cell>
          <cell r="G5813" t="str">
            <v>NA</v>
          </cell>
          <cell r="H5813" t="str">
            <v>Regulated</v>
          </cell>
        </row>
        <row r="5814">
          <cell r="D5814" t="str">
            <v>DTE Energy Company</v>
          </cell>
          <cell r="E5814" t="str">
            <v>Oil</v>
          </cell>
          <cell r="G5814">
            <v>38</v>
          </cell>
          <cell r="H5814" t="str">
            <v>Regulated</v>
          </cell>
        </row>
        <row r="5815">
          <cell r="D5815" t="str">
            <v>Waste Management, Inc.</v>
          </cell>
          <cell r="E5815" t="str">
            <v>Biomass</v>
          </cell>
          <cell r="G5815" t="str">
            <v>NA</v>
          </cell>
          <cell r="H5815" t="str">
            <v>Merchant Unregulated</v>
          </cell>
        </row>
        <row r="5816">
          <cell r="D5816" t="str">
            <v>North Carolina Municipal Power Agency Number 1</v>
          </cell>
          <cell r="E5816" t="str">
            <v>Oil</v>
          </cell>
          <cell r="G5816" t="str">
            <v>NA</v>
          </cell>
          <cell r="H5816" t="str">
            <v>Regulated</v>
          </cell>
        </row>
        <row r="5817">
          <cell r="D5817" t="str">
            <v>ArcLight Capital Partners LLC</v>
          </cell>
          <cell r="E5817" t="str">
            <v>Gas</v>
          </cell>
          <cell r="G5817">
            <v>28328</v>
          </cell>
          <cell r="H5817" t="str">
            <v>Merchant Unregulated</v>
          </cell>
        </row>
        <row r="5818">
          <cell r="D5818" t="str">
            <v>GIC Private Limited</v>
          </cell>
          <cell r="E5818" t="str">
            <v>Gas</v>
          </cell>
          <cell r="G5818">
            <v>14107</v>
          </cell>
          <cell r="H5818" t="str">
            <v>Merchant Unregulated</v>
          </cell>
        </row>
        <row r="5819">
          <cell r="D5819" t="str">
            <v>General Electric Company</v>
          </cell>
          <cell r="E5819" t="str">
            <v>Gas</v>
          </cell>
          <cell r="G5819">
            <v>14107</v>
          </cell>
          <cell r="H5819" t="str">
            <v>Merchant Unregulated</v>
          </cell>
        </row>
        <row r="5820">
          <cell r="D5820" t="str">
            <v>Monroe City of UT</v>
          </cell>
          <cell r="E5820" t="str">
            <v>Water</v>
          </cell>
          <cell r="G5820" t="str">
            <v>NA</v>
          </cell>
          <cell r="H5820" t="str">
            <v>Regulated</v>
          </cell>
        </row>
        <row r="5821">
          <cell r="D5821" t="str">
            <v>SunEdison, Inc.</v>
          </cell>
          <cell r="E5821" t="str">
            <v>Solar</v>
          </cell>
          <cell r="G5821" t="str">
            <v>NA</v>
          </cell>
          <cell r="H5821" t="str">
            <v>Merchant Unregulated</v>
          </cell>
        </row>
        <row r="5822">
          <cell r="D5822" t="str">
            <v>Avista Corporation</v>
          </cell>
          <cell r="E5822" t="str">
            <v>Water</v>
          </cell>
          <cell r="G5822">
            <v>102158</v>
          </cell>
          <cell r="H5822" t="str">
            <v>Regulated</v>
          </cell>
        </row>
        <row r="5823">
          <cell r="D5823" t="str">
            <v>Monroe City City of MO</v>
          </cell>
          <cell r="E5823" t="str">
            <v>Oil</v>
          </cell>
          <cell r="G5823" t="str">
            <v>NA</v>
          </cell>
          <cell r="H5823" t="str">
            <v>Regulated</v>
          </cell>
        </row>
        <row r="5824">
          <cell r="D5824" t="str">
            <v>TRI Resources, Inc.</v>
          </cell>
          <cell r="E5824" t="str">
            <v>Gas</v>
          </cell>
          <cell r="G5824" t="str">
            <v>NA</v>
          </cell>
          <cell r="H5824" t="str">
            <v>Merchant Unregulated</v>
          </cell>
        </row>
        <row r="5825">
          <cell r="D5825" t="str">
            <v>Targa Resources Partners LP</v>
          </cell>
          <cell r="E5825" t="str">
            <v>Gas</v>
          </cell>
          <cell r="G5825" t="str">
            <v>NA</v>
          </cell>
          <cell r="H5825" t="str">
            <v>Merchant Unregulated</v>
          </cell>
        </row>
        <row r="5826">
          <cell r="D5826" t="str">
            <v>National Grid plc</v>
          </cell>
          <cell r="E5826" t="str">
            <v>Oil</v>
          </cell>
          <cell r="G5826" t="str">
            <v>NA</v>
          </cell>
          <cell r="H5826" t="str">
            <v>Merchant Unregulated</v>
          </cell>
        </row>
        <row r="5827">
          <cell r="D5827" t="str">
            <v>Montclair State University Cogeneration</v>
          </cell>
          <cell r="E5827" t="str">
            <v>Gas</v>
          </cell>
          <cell r="G5827" t="str">
            <v>NA</v>
          </cell>
          <cell r="H5827" t="str">
            <v>Merchant Unregulated</v>
          </cell>
        </row>
        <row r="5828">
          <cell r="D5828" t="str">
            <v>UPC Energy Group</v>
          </cell>
          <cell r="E5828" t="str">
            <v>Solar</v>
          </cell>
          <cell r="G5828" t="str">
            <v>NA</v>
          </cell>
          <cell r="H5828" t="str">
            <v>Merchant Unregulated</v>
          </cell>
        </row>
        <row r="5829">
          <cell r="D5829" t="str">
            <v>Monterey Regional Water Pollution Control Agency</v>
          </cell>
          <cell r="E5829" t="str">
            <v>Biomass</v>
          </cell>
          <cell r="G5829" t="str">
            <v>NA</v>
          </cell>
          <cell r="H5829" t="str">
            <v>Merchant Unregulated</v>
          </cell>
        </row>
        <row r="5830">
          <cell r="D5830" t="str">
            <v>Montezuma City of IA</v>
          </cell>
          <cell r="E5830" t="str">
            <v>Oil</v>
          </cell>
          <cell r="G5830" t="str">
            <v>NA</v>
          </cell>
          <cell r="H5830" t="str">
            <v>Regulated</v>
          </cell>
        </row>
        <row r="5831">
          <cell r="D5831" t="str">
            <v>NextEra Energy, Inc.</v>
          </cell>
          <cell r="E5831" t="str">
            <v>Wind</v>
          </cell>
          <cell r="G5831">
            <v>229368</v>
          </cell>
          <cell r="H5831" t="str">
            <v>Merchant Unregulated</v>
          </cell>
        </row>
        <row r="5832">
          <cell r="D5832" t="str">
            <v>NextEra Energy, Inc.</v>
          </cell>
          <cell r="E5832" t="str">
            <v>Wind</v>
          </cell>
          <cell r="G5832">
            <v>100478</v>
          </cell>
          <cell r="H5832" t="str">
            <v>Merchant Unregulated</v>
          </cell>
        </row>
        <row r="5833">
          <cell r="D5833" t="str">
            <v>Northeast Maryland Waste Disposal Authority</v>
          </cell>
          <cell r="E5833" t="str">
            <v>Biomass</v>
          </cell>
          <cell r="G5833">
            <v>305525</v>
          </cell>
          <cell r="H5833" t="str">
            <v>Merchant Unregulated</v>
          </cell>
        </row>
        <row r="5834">
          <cell r="D5834" t="str">
            <v>Enel S.p.A.</v>
          </cell>
          <cell r="E5834" t="str">
            <v>Water</v>
          </cell>
          <cell r="G5834" t="str">
            <v>NA</v>
          </cell>
          <cell r="H5834" t="str">
            <v>Merchant Unregulated</v>
          </cell>
        </row>
        <row r="5835">
          <cell r="D5835" t="str">
            <v>Xcel Energy Inc.</v>
          </cell>
          <cell r="E5835" t="str">
            <v>Nuclear</v>
          </cell>
          <cell r="G5835">
            <v>4890374</v>
          </cell>
          <cell r="H5835" t="str">
            <v>Regulated</v>
          </cell>
        </row>
        <row r="5836">
          <cell r="D5836" t="str">
            <v>Solano Irrigation District</v>
          </cell>
          <cell r="E5836" t="str">
            <v>Water</v>
          </cell>
          <cell r="G5836" t="str">
            <v>NA</v>
          </cell>
          <cell r="H5836" t="str">
            <v>Merchant Unregulated</v>
          </cell>
        </row>
        <row r="5837">
          <cell r="D5837" t="str">
            <v>Koch Industries, Inc.</v>
          </cell>
          <cell r="E5837" t="str">
            <v>Biomass</v>
          </cell>
          <cell r="G5837">
            <v>495319</v>
          </cell>
          <cell r="H5837" t="str">
            <v>Merchant Unregulated</v>
          </cell>
        </row>
        <row r="5838">
          <cell r="D5838" t="str">
            <v>Texas Energy Future Holdings LP</v>
          </cell>
          <cell r="E5838" t="str">
            <v>Coal</v>
          </cell>
          <cell r="G5838">
            <v>7383139</v>
          </cell>
          <cell r="H5838" t="str">
            <v>Merchant Unregulated</v>
          </cell>
        </row>
        <row r="5839">
          <cell r="D5839" t="str">
            <v>PPL Corporation</v>
          </cell>
          <cell r="E5839" t="str">
            <v>Coal</v>
          </cell>
          <cell r="G5839">
            <v>7994867</v>
          </cell>
          <cell r="H5839" t="str">
            <v>Merchant Unregulated</v>
          </cell>
        </row>
        <row r="5840">
          <cell r="D5840" t="str">
            <v>American Municipal Power, Inc.</v>
          </cell>
          <cell r="E5840" t="str">
            <v>Oil</v>
          </cell>
          <cell r="G5840" t="str">
            <v>NA</v>
          </cell>
          <cell r="H5840" t="str">
            <v>Merchant Unregulated</v>
          </cell>
        </row>
        <row r="5841">
          <cell r="D5841" t="str">
            <v>AES Corporation</v>
          </cell>
          <cell r="E5841" t="str">
            <v>Gas</v>
          </cell>
          <cell r="G5841">
            <v>156646</v>
          </cell>
          <cell r="H5841" t="str">
            <v>Merchant Unregulated</v>
          </cell>
        </row>
        <row r="5842">
          <cell r="D5842" t="str">
            <v>Great Plains Energy Inc.</v>
          </cell>
          <cell r="E5842" t="str">
            <v>Coal</v>
          </cell>
          <cell r="G5842">
            <v>1801535</v>
          </cell>
          <cell r="H5842" t="str">
            <v>Regulated</v>
          </cell>
        </row>
        <row r="5843">
          <cell r="D5843" t="str">
            <v>NRG Energy, Inc.</v>
          </cell>
          <cell r="E5843" t="str">
            <v>Oil</v>
          </cell>
          <cell r="G5843">
            <v>30154</v>
          </cell>
          <cell r="H5843" t="str">
            <v>Merchant Unregulated</v>
          </cell>
        </row>
        <row r="5844">
          <cell r="D5844" t="str">
            <v>NRG Energy, Inc.</v>
          </cell>
          <cell r="E5844" t="str">
            <v>Oil</v>
          </cell>
          <cell r="G5844">
            <v>105</v>
          </cell>
          <cell r="H5844" t="str">
            <v>Merchant Unregulated</v>
          </cell>
        </row>
        <row r="5845">
          <cell r="D5845" t="str">
            <v>AES Corporation</v>
          </cell>
          <cell r="E5845" t="str">
            <v>Oil</v>
          </cell>
          <cell r="G5845">
            <v>148</v>
          </cell>
          <cell r="H5845" t="str">
            <v>Regulated</v>
          </cell>
        </row>
        <row r="5846">
          <cell r="D5846" t="str">
            <v>Xcel Energy Inc.</v>
          </cell>
          <cell r="E5846" t="str">
            <v>Gas</v>
          </cell>
          <cell r="G5846">
            <v>52123</v>
          </cell>
          <cell r="H5846" t="str">
            <v>Regulated</v>
          </cell>
        </row>
        <row r="5847">
          <cell r="D5847" t="str">
            <v>Western Farmers Electric Cooperative Inc.</v>
          </cell>
          <cell r="E5847" t="str">
            <v>Gas</v>
          </cell>
          <cell r="G5847">
            <v>318212</v>
          </cell>
          <cell r="H5847" t="str">
            <v>Merchant Unregulated</v>
          </cell>
        </row>
        <row r="5848">
          <cell r="D5848" t="str">
            <v>Moorhead City of</v>
          </cell>
          <cell r="E5848" t="str">
            <v>Oil</v>
          </cell>
          <cell r="G5848" t="str">
            <v>NA</v>
          </cell>
          <cell r="H5848" t="str">
            <v>Regulated</v>
          </cell>
        </row>
        <row r="5849">
          <cell r="D5849" t="str">
            <v>Moorhead City of</v>
          </cell>
          <cell r="E5849" t="str">
            <v>Wind</v>
          </cell>
          <cell r="G5849" t="str">
            <v>NA</v>
          </cell>
          <cell r="H5849" t="str">
            <v>Regulated</v>
          </cell>
        </row>
        <row r="5850">
          <cell r="D5850" t="str">
            <v>SunEdison, Inc.</v>
          </cell>
          <cell r="E5850" t="str">
            <v>Solar</v>
          </cell>
          <cell r="G5850" t="str">
            <v>NA</v>
          </cell>
          <cell r="H5850" t="str">
            <v>Merchant Unregulated</v>
          </cell>
        </row>
        <row r="5851">
          <cell r="D5851" t="str">
            <v>Moose Lake Water &amp; Light Comm</v>
          </cell>
          <cell r="E5851" t="str">
            <v>Oil</v>
          </cell>
          <cell r="G5851" t="str">
            <v>NA</v>
          </cell>
          <cell r="H5851" t="str">
            <v>Regulated</v>
          </cell>
        </row>
        <row r="5852">
          <cell r="D5852" t="str">
            <v>Fortis Inc.</v>
          </cell>
          <cell r="E5852" t="str">
            <v>Water</v>
          </cell>
          <cell r="G5852" t="str">
            <v>NA</v>
          </cell>
          <cell r="H5852" t="str">
            <v>Merchant Unregulated</v>
          </cell>
        </row>
        <row r="5853">
          <cell r="D5853" t="str">
            <v>Moose International</v>
          </cell>
          <cell r="E5853" t="str">
            <v>Gas</v>
          </cell>
          <cell r="G5853" t="str">
            <v>NA</v>
          </cell>
          <cell r="H5853" t="str">
            <v>Merchant Unregulated</v>
          </cell>
        </row>
        <row r="5854">
          <cell r="D5854" t="str">
            <v>Mora City of</v>
          </cell>
          <cell r="E5854" t="str">
            <v>Gas</v>
          </cell>
          <cell r="G5854" t="str">
            <v>NA</v>
          </cell>
          <cell r="H5854" t="str">
            <v>Regulated</v>
          </cell>
        </row>
        <row r="5855">
          <cell r="D5855" t="str">
            <v>Boise-Kuna Irrigation District</v>
          </cell>
          <cell r="E5855" t="str">
            <v>Water</v>
          </cell>
          <cell r="G5855" t="str">
            <v>NA</v>
          </cell>
          <cell r="H5855" t="str">
            <v>Merchant Unregulated</v>
          </cell>
        </row>
        <row r="5856">
          <cell r="D5856" t="str">
            <v>Iberdrola, S.A.</v>
          </cell>
          <cell r="E5856" t="str">
            <v>Wind</v>
          </cell>
          <cell r="G5856">
            <v>160805</v>
          </cell>
          <cell r="H5856" t="str">
            <v>Merchant Unregulated</v>
          </cell>
        </row>
        <row r="5857">
          <cell r="D5857" t="str">
            <v>Iberdrola, S.A.</v>
          </cell>
          <cell r="E5857" t="str">
            <v>Wind</v>
          </cell>
          <cell r="G5857">
            <v>183766</v>
          </cell>
          <cell r="H5857" t="str">
            <v>Merchant Unregulated</v>
          </cell>
        </row>
        <row r="5858">
          <cell r="D5858" t="str">
            <v>Ameren Corporation</v>
          </cell>
          <cell r="E5858" t="str">
            <v>Oil</v>
          </cell>
          <cell r="G5858">
            <v>594</v>
          </cell>
          <cell r="H5858" t="str">
            <v>Regulated</v>
          </cell>
        </row>
        <row r="5859">
          <cell r="D5859" t="str">
            <v>SunEdison, Inc.</v>
          </cell>
          <cell r="E5859" t="str">
            <v>Solar</v>
          </cell>
          <cell r="G5859" t="str">
            <v>NA</v>
          </cell>
          <cell r="H5859" t="str">
            <v>Merchant Unregulated</v>
          </cell>
        </row>
        <row r="5860">
          <cell r="D5860" t="str">
            <v>Ampersand Energy Partners LLC</v>
          </cell>
          <cell r="E5860" t="str">
            <v>Water</v>
          </cell>
          <cell r="G5860" t="str">
            <v>NA</v>
          </cell>
          <cell r="H5860" t="str">
            <v>Merchant Unregulated</v>
          </cell>
        </row>
        <row r="5861">
          <cell r="D5861" t="str">
            <v>PPL Corporation</v>
          </cell>
          <cell r="E5861" t="str">
            <v>Biomass</v>
          </cell>
          <cell r="G5861" t="str">
            <v>NA</v>
          </cell>
          <cell r="H5861" t="str">
            <v>Merchant Unregulated</v>
          </cell>
        </row>
        <row r="5862">
          <cell r="D5862" t="str">
            <v>Texas Energy Future Holdings LP</v>
          </cell>
          <cell r="E5862" t="str">
            <v>Gas</v>
          </cell>
          <cell r="G5862">
            <v>36240</v>
          </cell>
          <cell r="H5862" t="str">
            <v>Merchant Unregulated</v>
          </cell>
        </row>
        <row r="5863">
          <cell r="D5863" t="str">
            <v>Calpine Corporation</v>
          </cell>
          <cell r="E5863" t="str">
            <v>Gas</v>
          </cell>
          <cell r="G5863">
            <v>4050306</v>
          </cell>
          <cell r="H5863" t="str">
            <v>Merchant Unregulated</v>
          </cell>
        </row>
        <row r="5864">
          <cell r="D5864" t="str">
            <v>Southern Company</v>
          </cell>
          <cell r="E5864" t="str">
            <v>Water</v>
          </cell>
          <cell r="G5864">
            <v>18436</v>
          </cell>
          <cell r="H5864" t="str">
            <v>Regulated</v>
          </cell>
        </row>
        <row r="5865">
          <cell r="D5865" t="str">
            <v>North Carolina Municipal Power Agency Number 1</v>
          </cell>
          <cell r="E5865" t="str">
            <v>Oil</v>
          </cell>
          <cell r="G5865" t="str">
            <v>NA</v>
          </cell>
          <cell r="H5865" t="str">
            <v>Regulated</v>
          </cell>
        </row>
        <row r="5866">
          <cell r="D5866" t="str">
            <v>North Carolina Municipal Power Agency Number 1</v>
          </cell>
          <cell r="E5866" t="str">
            <v>Oil</v>
          </cell>
          <cell r="G5866" t="str">
            <v>NA</v>
          </cell>
          <cell r="H5866" t="str">
            <v>Regulated</v>
          </cell>
        </row>
        <row r="5867">
          <cell r="D5867" t="str">
            <v>NRG Energy, Inc.</v>
          </cell>
          <cell r="E5867" t="str">
            <v>Coal</v>
          </cell>
          <cell r="G5867" t="str">
            <v>NA</v>
          </cell>
          <cell r="H5867" t="str">
            <v>Merchant Unregulated</v>
          </cell>
        </row>
        <row r="5868">
          <cell r="D5868" t="str">
            <v>NRG Energy, Inc.</v>
          </cell>
          <cell r="E5868" t="str">
            <v>Oil</v>
          </cell>
          <cell r="G5868" t="str">
            <v>NA</v>
          </cell>
          <cell r="H5868" t="str">
            <v>Merchant Unregulated</v>
          </cell>
        </row>
        <row r="5869">
          <cell r="D5869" t="str">
            <v>EIF Management, LLC</v>
          </cell>
          <cell r="E5869" t="str">
            <v>Coal</v>
          </cell>
          <cell r="G5869" t="str">
            <v>NA</v>
          </cell>
          <cell r="H5869" t="str">
            <v>Merchant Unregulated</v>
          </cell>
        </row>
        <row r="5870">
          <cell r="D5870" t="str">
            <v>EIF Management, LLC</v>
          </cell>
          <cell r="E5870" t="str">
            <v>Coal</v>
          </cell>
          <cell r="G5870" t="str">
            <v>NA</v>
          </cell>
          <cell r="H5870" t="str">
            <v>Merchant Unregulated</v>
          </cell>
        </row>
        <row r="5871">
          <cell r="D5871" t="str">
            <v>RCM Morgantown Power, Ltd</v>
          </cell>
          <cell r="E5871" t="str">
            <v>Coal</v>
          </cell>
          <cell r="G5871" t="str">
            <v>NA</v>
          </cell>
          <cell r="H5871" t="str">
            <v>Merchant Unregulated</v>
          </cell>
        </row>
        <row r="5872">
          <cell r="D5872" t="str">
            <v>Hankin Group</v>
          </cell>
          <cell r="E5872" t="str">
            <v>Solar</v>
          </cell>
          <cell r="G5872" t="str">
            <v>NA</v>
          </cell>
          <cell r="H5872" t="str">
            <v>Merchant Unregulated</v>
          </cell>
        </row>
        <row r="5873">
          <cell r="D5873" t="str">
            <v>Salt River Project</v>
          </cell>
          <cell r="E5873" t="str">
            <v>Water</v>
          </cell>
          <cell r="G5873">
            <v>90277</v>
          </cell>
          <cell r="H5873" t="str">
            <v>Merchant Unregulated</v>
          </cell>
        </row>
        <row r="5874">
          <cell r="D5874" t="str">
            <v>Salt River Project</v>
          </cell>
          <cell r="E5874" t="str">
            <v>Water</v>
          </cell>
          <cell r="G5874">
            <v>19645</v>
          </cell>
          <cell r="H5874" t="str">
            <v>Merchant Unregulated</v>
          </cell>
        </row>
        <row r="5875">
          <cell r="D5875" t="str">
            <v>Berkshire Hathaway Inc.</v>
          </cell>
          <cell r="E5875" t="str">
            <v>Wind</v>
          </cell>
          <cell r="G5875" t="str">
            <v>NA</v>
          </cell>
          <cell r="H5875" t="str">
            <v>Regulated</v>
          </cell>
        </row>
        <row r="5876">
          <cell r="D5876" t="str">
            <v>MidAmerican Energy Holdings Company</v>
          </cell>
          <cell r="E5876" t="str">
            <v>Wind</v>
          </cell>
          <cell r="G5876" t="str">
            <v>NA</v>
          </cell>
          <cell r="H5876" t="str">
            <v>Regulated</v>
          </cell>
        </row>
        <row r="5877">
          <cell r="D5877" t="str">
            <v>PPL Corporation</v>
          </cell>
          <cell r="E5877" t="str">
            <v>Water</v>
          </cell>
          <cell r="G5877">
            <v>284608</v>
          </cell>
          <cell r="H5877" t="str">
            <v>Merchant Unregulated</v>
          </cell>
        </row>
        <row r="5878">
          <cell r="D5878" t="str">
            <v>Landgas of IL Corp.</v>
          </cell>
          <cell r="E5878" t="str">
            <v>Biomass</v>
          </cell>
          <cell r="G5878" t="str">
            <v>NA</v>
          </cell>
          <cell r="H5878" t="str">
            <v>Merchant Unregulated</v>
          </cell>
        </row>
        <row r="5879">
          <cell r="D5879" t="str">
            <v>Silver Point Capital, L.P.</v>
          </cell>
          <cell r="E5879" t="str">
            <v>Biomass</v>
          </cell>
          <cell r="G5879" t="str">
            <v>NA</v>
          </cell>
          <cell r="H5879" t="str">
            <v>Merchant Unregulated</v>
          </cell>
        </row>
        <row r="5880">
          <cell r="D5880" t="str">
            <v>Atlantic Power Corporation</v>
          </cell>
          <cell r="E5880" t="str">
            <v>Gas</v>
          </cell>
          <cell r="G5880">
            <v>627592</v>
          </cell>
          <cell r="H5880" t="str">
            <v>Merchant Unregulated</v>
          </cell>
        </row>
        <row r="5881">
          <cell r="D5881" t="str">
            <v>Morrisville Village of</v>
          </cell>
          <cell r="E5881" t="str">
            <v>Water</v>
          </cell>
          <cell r="G5881" t="str">
            <v>NA</v>
          </cell>
          <cell r="H5881" t="str">
            <v>Regulated</v>
          </cell>
        </row>
        <row r="5882">
          <cell r="D5882" t="str">
            <v>Dynegy Inc.</v>
          </cell>
          <cell r="E5882" t="str">
            <v>Gas</v>
          </cell>
          <cell r="G5882">
            <v>204937</v>
          </cell>
          <cell r="H5882" t="str">
            <v>Merchant Unregulated</v>
          </cell>
        </row>
        <row r="5883">
          <cell r="D5883" t="str">
            <v>EIF Management, LLC</v>
          </cell>
          <cell r="E5883" t="str">
            <v>Water</v>
          </cell>
          <cell r="G5883" t="str">
            <v>NA</v>
          </cell>
          <cell r="H5883" t="str">
            <v>Merchant Unregulated</v>
          </cell>
        </row>
        <row r="5884">
          <cell r="D5884" t="str">
            <v>United States Government</v>
          </cell>
          <cell r="E5884" t="str">
            <v>Water</v>
          </cell>
          <cell r="G5884" t="str">
            <v>NA</v>
          </cell>
          <cell r="H5884" t="str">
            <v>Merchant Unregulated</v>
          </cell>
        </row>
        <row r="5885">
          <cell r="D5885" t="str">
            <v>Mosaic Company</v>
          </cell>
          <cell r="E5885" t="str">
            <v>Other Nonrenewable</v>
          </cell>
          <cell r="G5885">
            <v>437324</v>
          </cell>
          <cell r="H5885" t="str">
            <v>Merchant Unregulated</v>
          </cell>
        </row>
        <row r="5886">
          <cell r="D5886" t="str">
            <v>Mosaic Company</v>
          </cell>
          <cell r="E5886" t="str">
            <v>Other Nonrenewable</v>
          </cell>
          <cell r="G5886">
            <v>312373</v>
          </cell>
          <cell r="H5886" t="str">
            <v>Merchant Unregulated</v>
          </cell>
        </row>
        <row r="5887">
          <cell r="D5887" t="str">
            <v>San Francisco City &amp; County of</v>
          </cell>
          <cell r="E5887" t="str">
            <v>Solar</v>
          </cell>
          <cell r="G5887" t="str">
            <v>NA</v>
          </cell>
          <cell r="H5887" t="str">
            <v>Regulated</v>
          </cell>
        </row>
        <row r="5888">
          <cell r="D5888" t="str">
            <v>South Mississippi Electric Power Association</v>
          </cell>
          <cell r="E5888" t="str">
            <v>Gas</v>
          </cell>
          <cell r="G5888">
            <v>81316</v>
          </cell>
          <cell r="H5888" t="str">
            <v>Merchant Unregulated</v>
          </cell>
        </row>
        <row r="5889">
          <cell r="D5889" t="str">
            <v>South Mississippi Electric Power Association</v>
          </cell>
          <cell r="E5889" t="str">
            <v>Gas</v>
          </cell>
          <cell r="G5889" t="str">
            <v>NA</v>
          </cell>
          <cell r="H5889" t="str">
            <v>Merchant Unregulated</v>
          </cell>
        </row>
        <row r="5890">
          <cell r="D5890" t="str">
            <v>South Mississippi Electric Power Association</v>
          </cell>
          <cell r="E5890" t="str">
            <v>Gas</v>
          </cell>
          <cell r="G5890">
            <v>34220</v>
          </cell>
          <cell r="H5890" t="str">
            <v>Merchant Unregulated</v>
          </cell>
        </row>
        <row r="5891">
          <cell r="D5891" t="str">
            <v>Exelon Corporation</v>
          </cell>
          <cell r="E5891" t="str">
            <v>Oil</v>
          </cell>
          <cell r="G5891" t="str">
            <v>NA</v>
          </cell>
          <cell r="H5891" t="str">
            <v>Merchant Unregulated</v>
          </cell>
        </row>
        <row r="5892">
          <cell r="D5892" t="str">
            <v>Brookfield Renewable Energy Partners L.P.</v>
          </cell>
          <cell r="E5892" t="str">
            <v>Water</v>
          </cell>
          <cell r="G5892" t="str">
            <v>NA</v>
          </cell>
          <cell r="H5892" t="str">
            <v>Merchant Unregulated</v>
          </cell>
        </row>
        <row r="5893">
          <cell r="D5893" t="str">
            <v>Brookfield Asset Management Inc.</v>
          </cell>
          <cell r="E5893" t="str">
            <v>Water</v>
          </cell>
          <cell r="G5893" t="str">
            <v>NA</v>
          </cell>
          <cell r="H5893" t="str">
            <v>Merchant Unregulated</v>
          </cell>
        </row>
        <row r="5894">
          <cell r="D5894" t="str">
            <v>Wausau-Mosinee Paper Corporation</v>
          </cell>
          <cell r="E5894" t="str">
            <v>Water</v>
          </cell>
          <cell r="G5894" t="str">
            <v>NA</v>
          </cell>
          <cell r="H5894" t="str">
            <v>Merchant Unregulated</v>
          </cell>
        </row>
        <row r="5895">
          <cell r="D5895" t="str">
            <v>Wausau-Mosinee Paper Corporation</v>
          </cell>
          <cell r="E5895" t="str">
            <v>Biomass</v>
          </cell>
          <cell r="G5895" t="str">
            <v>NA</v>
          </cell>
          <cell r="H5895" t="str">
            <v>Merchant Unregulated</v>
          </cell>
        </row>
        <row r="5896">
          <cell r="D5896" t="str">
            <v>Dynegy Inc.</v>
          </cell>
          <cell r="E5896" t="str">
            <v>Gas</v>
          </cell>
          <cell r="G5896">
            <v>588793</v>
          </cell>
          <cell r="H5896" t="str">
            <v>Merchant Unregulated</v>
          </cell>
        </row>
        <row r="5897">
          <cell r="D5897" t="str">
            <v>Dynegy Inc.</v>
          </cell>
          <cell r="E5897" t="str">
            <v>Gas</v>
          </cell>
          <cell r="G5897">
            <v>4432822</v>
          </cell>
          <cell r="H5897" t="str">
            <v>Merchant Unregulated</v>
          </cell>
        </row>
        <row r="5898">
          <cell r="D5898" t="str">
            <v>Tacoma Public Utilities</v>
          </cell>
          <cell r="E5898" t="str">
            <v>Water</v>
          </cell>
          <cell r="G5898">
            <v>1316164</v>
          </cell>
          <cell r="H5898" t="str">
            <v>Regulated</v>
          </cell>
        </row>
        <row r="5899">
          <cell r="D5899" t="str">
            <v>Shaker Landing Hydro Associates, Inc.</v>
          </cell>
          <cell r="E5899" t="str">
            <v>Water</v>
          </cell>
          <cell r="G5899" t="str">
            <v>NA</v>
          </cell>
          <cell r="H5899" t="str">
            <v>Merchant Unregulated</v>
          </cell>
        </row>
        <row r="5900">
          <cell r="D5900" t="str">
            <v>Salt River Electric Coop Corp.</v>
          </cell>
          <cell r="E5900" t="str">
            <v>Water</v>
          </cell>
          <cell r="G5900" t="str">
            <v>NA</v>
          </cell>
          <cell r="H5900" t="str">
            <v>Merchant Unregulated</v>
          </cell>
        </row>
        <row r="5901">
          <cell r="D5901" t="str">
            <v>American Electric Power Company, Inc.</v>
          </cell>
          <cell r="E5901" t="str">
            <v>Water</v>
          </cell>
          <cell r="G5901">
            <v>4411</v>
          </cell>
          <cell r="H5901" t="str">
            <v>Regulated</v>
          </cell>
        </row>
        <row r="5902">
          <cell r="D5902" t="str">
            <v>EDF Group</v>
          </cell>
          <cell r="E5902" t="str">
            <v>Wind</v>
          </cell>
          <cell r="G5902" t="str">
            <v>NA</v>
          </cell>
          <cell r="H5902" t="str">
            <v>Merchant Unregulated</v>
          </cell>
        </row>
        <row r="5903">
          <cell r="D5903" t="str">
            <v>Project Resources Corporation</v>
          </cell>
          <cell r="E5903" t="str">
            <v>Wind</v>
          </cell>
          <cell r="G5903" t="str">
            <v>NA</v>
          </cell>
          <cell r="H5903" t="str">
            <v>Merchant Unregulated</v>
          </cell>
        </row>
        <row r="5904">
          <cell r="D5904" t="str">
            <v>Private investors-Kenneth M. Pollock &amp; Connie J. Pollock Rado</v>
          </cell>
          <cell r="E5904" t="str">
            <v>Coal</v>
          </cell>
          <cell r="G5904" t="str">
            <v>NA</v>
          </cell>
          <cell r="H5904" t="str">
            <v>Merchant Unregulated</v>
          </cell>
        </row>
        <row r="5905">
          <cell r="D5905" t="str">
            <v>Harrisonburg City of</v>
          </cell>
          <cell r="E5905" t="str">
            <v>Oil</v>
          </cell>
          <cell r="G5905" t="str">
            <v>NA</v>
          </cell>
          <cell r="H5905" t="str">
            <v>Regulated</v>
          </cell>
        </row>
        <row r="5906">
          <cell r="D5906" t="str">
            <v>Harrisonburg City of</v>
          </cell>
          <cell r="E5906" t="str">
            <v>Oil</v>
          </cell>
          <cell r="G5906" t="str">
            <v>NA</v>
          </cell>
          <cell r="H5906" t="str">
            <v>Regulated</v>
          </cell>
        </row>
        <row r="5907">
          <cell r="D5907" t="str">
            <v>United States Government</v>
          </cell>
          <cell r="E5907" t="str">
            <v>Water</v>
          </cell>
          <cell r="G5907">
            <v>246127</v>
          </cell>
          <cell r="H5907" t="str">
            <v>Merchant Unregulated</v>
          </cell>
        </row>
        <row r="5908">
          <cell r="D5908" t="str">
            <v>Ampersand Energy Partners LLC</v>
          </cell>
          <cell r="E5908" t="str">
            <v>Water</v>
          </cell>
          <cell r="G5908" t="str">
            <v>NA</v>
          </cell>
          <cell r="H5908" t="str">
            <v>Merchant Unregulated</v>
          </cell>
        </row>
        <row r="5909">
          <cell r="D5909" t="str">
            <v>Covanta Holding Corporation</v>
          </cell>
          <cell r="E5909" t="str">
            <v>Biomass</v>
          </cell>
          <cell r="G5909" t="str">
            <v>NA</v>
          </cell>
          <cell r="H5909" t="str">
            <v>Merchant Unregulated</v>
          </cell>
        </row>
        <row r="5910">
          <cell r="D5910" t="str">
            <v>Mt Pleasant City of IA</v>
          </cell>
          <cell r="E5910" t="str">
            <v>Oil</v>
          </cell>
          <cell r="G5910" t="str">
            <v>NA</v>
          </cell>
          <cell r="H5910" t="str">
            <v>Regulated</v>
          </cell>
        </row>
        <row r="5911">
          <cell r="D5911" t="str">
            <v>DTE Energy Company</v>
          </cell>
          <cell r="E5911" t="str">
            <v>Biomass</v>
          </cell>
          <cell r="G5911" t="str">
            <v>NA</v>
          </cell>
          <cell r="H5911" t="str">
            <v>Merchant Unregulated</v>
          </cell>
        </row>
        <row r="5912">
          <cell r="D5912" t="str">
            <v>MacPherson Energy Corporation</v>
          </cell>
          <cell r="E5912" t="str">
            <v>Biomass</v>
          </cell>
          <cell r="G5912" t="str">
            <v>NA</v>
          </cell>
          <cell r="H5912" t="str">
            <v>Merchant Unregulated</v>
          </cell>
        </row>
        <row r="5913">
          <cell r="D5913" t="str">
            <v>Exelon Corporation</v>
          </cell>
          <cell r="E5913" t="str">
            <v>Solar</v>
          </cell>
          <cell r="G5913" t="str">
            <v>NA</v>
          </cell>
          <cell r="H5913" t="str">
            <v>Merchant Unregulated</v>
          </cell>
        </row>
        <row r="5914">
          <cell r="D5914" t="str">
            <v>Exelon Corporation</v>
          </cell>
          <cell r="E5914" t="str">
            <v>Solar</v>
          </cell>
          <cell r="G5914" t="str">
            <v>NA</v>
          </cell>
          <cell r="H5914" t="str">
            <v>Merchant Unregulated</v>
          </cell>
        </row>
        <row r="5915">
          <cell r="D5915" t="str">
            <v>Dominion Resources, Inc.</v>
          </cell>
          <cell r="E5915" t="str">
            <v>Coal</v>
          </cell>
          <cell r="G5915">
            <v>8533705</v>
          </cell>
          <cell r="H5915" t="str">
            <v>Regulated</v>
          </cell>
        </row>
        <row r="5916">
          <cell r="D5916" t="str">
            <v>Dominion Resources, Inc.</v>
          </cell>
          <cell r="E5916" t="str">
            <v>Oil</v>
          </cell>
          <cell r="G5916">
            <v>70</v>
          </cell>
          <cell r="H5916" t="str">
            <v>Regulated</v>
          </cell>
        </row>
        <row r="5917">
          <cell r="D5917" t="str">
            <v>Dominion Resources, Inc.</v>
          </cell>
          <cell r="E5917" t="str">
            <v>Wind</v>
          </cell>
          <cell r="G5917">
            <v>293563</v>
          </cell>
          <cell r="H5917" t="str">
            <v>Merchant Unregulated</v>
          </cell>
        </row>
        <row r="5918">
          <cell r="D5918" t="str">
            <v>Royal Dutch Shell plc</v>
          </cell>
          <cell r="E5918" t="str">
            <v>Wind</v>
          </cell>
          <cell r="G5918">
            <v>293563</v>
          </cell>
          <cell r="H5918" t="str">
            <v>Merchant Unregulated</v>
          </cell>
        </row>
        <row r="5919">
          <cell r="D5919" t="str">
            <v>GDF Suez SA</v>
          </cell>
          <cell r="E5919" t="str">
            <v>Coal</v>
          </cell>
          <cell r="G5919" t="str">
            <v>NA</v>
          </cell>
          <cell r="H5919" t="str">
            <v>Merchant Unregulated</v>
          </cell>
        </row>
        <row r="5920">
          <cell r="D5920" t="str">
            <v>Mount Wachusett Community College</v>
          </cell>
          <cell r="E5920" t="str">
            <v>Wind</v>
          </cell>
          <cell r="G5920" t="str">
            <v>NA</v>
          </cell>
          <cell r="H5920" t="str">
            <v>Merchant Unregulated</v>
          </cell>
        </row>
        <row r="5921">
          <cell r="D5921" t="str">
            <v>NRG Energy, Inc.</v>
          </cell>
          <cell r="E5921" t="str">
            <v>Oil</v>
          </cell>
          <cell r="G5921" t="str">
            <v>NA</v>
          </cell>
          <cell r="H5921" t="str">
            <v>Merchant Unregulated</v>
          </cell>
        </row>
        <row r="5922">
          <cell r="D5922" t="str">
            <v>Exelon Corporation</v>
          </cell>
          <cell r="E5922" t="str">
            <v>Gas</v>
          </cell>
          <cell r="G5922">
            <v>847034</v>
          </cell>
          <cell r="H5922" t="str">
            <v>Merchant Unregulated</v>
          </cell>
        </row>
        <row r="5923">
          <cell r="D5923" t="str">
            <v>Duke Energy Corporation</v>
          </cell>
          <cell r="E5923" t="str">
            <v>Water</v>
          </cell>
          <cell r="G5923">
            <v>71839</v>
          </cell>
          <cell r="H5923" t="str">
            <v>Regulated</v>
          </cell>
        </row>
        <row r="5924">
          <cell r="D5924" t="str">
            <v>Mountain Lake City of</v>
          </cell>
          <cell r="E5924" t="str">
            <v>Oil</v>
          </cell>
          <cell r="G5924" t="str">
            <v>NA</v>
          </cell>
          <cell r="H5924" t="str">
            <v>Regulated</v>
          </cell>
        </row>
        <row r="5925">
          <cell r="D5925" t="str">
            <v>Mountain Lake City of</v>
          </cell>
          <cell r="E5925" t="str">
            <v>Wind</v>
          </cell>
          <cell r="G5925" t="str">
            <v>NA</v>
          </cell>
          <cell r="H5925" t="str">
            <v>Regulated</v>
          </cell>
        </row>
        <row r="5926">
          <cell r="D5926" t="str">
            <v>Mountain View-Los Altos High School District</v>
          </cell>
          <cell r="E5926" t="str">
            <v>Solar</v>
          </cell>
          <cell r="G5926" t="str">
            <v>NA</v>
          </cell>
          <cell r="H5926" t="str">
            <v>Merchant Unregulated</v>
          </cell>
        </row>
        <row r="5927">
          <cell r="D5927" t="str">
            <v>Iberdrola, S.A.</v>
          </cell>
          <cell r="E5927" t="str">
            <v>Wind</v>
          </cell>
          <cell r="G5927" t="str">
            <v>NA</v>
          </cell>
          <cell r="H5927" t="str">
            <v>Merchant Unregulated</v>
          </cell>
        </row>
        <row r="5928">
          <cell r="D5928" t="str">
            <v>AES Corporation</v>
          </cell>
          <cell r="E5928" t="str">
            <v>Wind</v>
          </cell>
          <cell r="G5928">
            <v>153373</v>
          </cell>
          <cell r="H5928" t="str">
            <v>Merchant Unregulated</v>
          </cell>
        </row>
        <row r="5929">
          <cell r="D5929" t="str">
            <v>Ingenco Investors LLC</v>
          </cell>
          <cell r="E5929" t="str">
            <v>Biomass</v>
          </cell>
          <cell r="G5929" t="str">
            <v>NA</v>
          </cell>
          <cell r="H5929" t="str">
            <v>Merchant Unregulated</v>
          </cell>
        </row>
        <row r="5930">
          <cell r="D5930" t="str">
            <v>Ingenco Holdings LLC</v>
          </cell>
          <cell r="E5930" t="str">
            <v>Biomass</v>
          </cell>
          <cell r="G5930" t="str">
            <v>NA</v>
          </cell>
          <cell r="H5930" t="str">
            <v>Merchant Unregulated</v>
          </cell>
        </row>
        <row r="5931">
          <cell r="D5931" t="str">
            <v>AES Corporation</v>
          </cell>
          <cell r="E5931" t="str">
            <v>Wind</v>
          </cell>
          <cell r="G5931">
            <v>212098</v>
          </cell>
          <cell r="H5931" t="str">
            <v>Merchant Unregulated</v>
          </cell>
        </row>
        <row r="5932">
          <cell r="D5932" t="str">
            <v>Alaska Village Electric Cooperative, Inc.</v>
          </cell>
          <cell r="E5932" t="str">
            <v>Oil</v>
          </cell>
          <cell r="G5932" t="str">
            <v>NA</v>
          </cell>
          <cell r="H5932" t="str">
            <v>Merchant Unregulated</v>
          </cell>
        </row>
        <row r="5933">
          <cell r="D5933" t="str">
            <v>Edison International</v>
          </cell>
          <cell r="E5933" t="str">
            <v>Wind</v>
          </cell>
          <cell r="G5933">
            <v>171517</v>
          </cell>
          <cell r="H5933" t="str">
            <v>Merchant Unregulated</v>
          </cell>
        </row>
        <row r="5934">
          <cell r="D5934" t="str">
            <v>Edison International</v>
          </cell>
          <cell r="E5934" t="str">
            <v>Wind</v>
          </cell>
          <cell r="G5934">
            <v>227793</v>
          </cell>
          <cell r="H5934" t="str">
            <v>Merchant Unregulated</v>
          </cell>
        </row>
        <row r="5935">
          <cell r="D5935" t="str">
            <v>American Electric Power Company, Inc.</v>
          </cell>
          <cell r="E5935" t="str">
            <v>Coal</v>
          </cell>
          <cell r="G5935">
            <v>8292574</v>
          </cell>
          <cell r="H5935" t="str">
            <v>Regulated</v>
          </cell>
        </row>
        <row r="5936">
          <cell r="D5936" t="str">
            <v>NextEra Energy, Inc.</v>
          </cell>
          <cell r="E5936" t="str">
            <v>Wind</v>
          </cell>
          <cell r="G5936">
            <v>138972</v>
          </cell>
          <cell r="H5936" t="str">
            <v>Merchant Unregulated</v>
          </cell>
        </row>
        <row r="5937">
          <cell r="D5937" t="str">
            <v>Edison International</v>
          </cell>
          <cell r="E5937" t="str">
            <v>Gas</v>
          </cell>
          <cell r="G5937">
            <v>6586447</v>
          </cell>
          <cell r="H5937" t="str">
            <v>Regulated</v>
          </cell>
        </row>
        <row r="5938">
          <cell r="D5938" t="str">
            <v>NextEra Energy, Inc.</v>
          </cell>
          <cell r="E5938" t="str">
            <v>Wind</v>
          </cell>
          <cell r="G5938">
            <v>312189</v>
          </cell>
          <cell r="H5938" t="str">
            <v>Merchant Unregulated</v>
          </cell>
        </row>
        <row r="5939">
          <cell r="D5939" t="str">
            <v>Bonners Ferry City of</v>
          </cell>
          <cell r="E5939" t="str">
            <v>Water</v>
          </cell>
          <cell r="G5939" t="str">
            <v>NA</v>
          </cell>
          <cell r="H5939" t="str">
            <v>Regulated</v>
          </cell>
        </row>
        <row r="5940">
          <cell r="D5940" t="str">
            <v>BLU Leaf Energy, Inc.</v>
          </cell>
          <cell r="E5940" t="str">
            <v>Solar</v>
          </cell>
          <cell r="G5940" t="str">
            <v>NA</v>
          </cell>
          <cell r="H5940" t="str">
            <v>Merchant Unregulated</v>
          </cell>
        </row>
        <row r="5941">
          <cell r="D5941" t="str">
            <v>Metropolitan Pier and Exposition Authority</v>
          </cell>
          <cell r="E5941" t="str">
            <v>Gas</v>
          </cell>
          <cell r="G5941" t="str">
            <v>NA</v>
          </cell>
          <cell r="H5941" t="str">
            <v>Merchant Unregulated</v>
          </cell>
        </row>
        <row r="5942">
          <cell r="D5942" t="str">
            <v>Metropolitan Pier and Exposition Authority</v>
          </cell>
          <cell r="E5942" t="str">
            <v>Oil</v>
          </cell>
          <cell r="G5942" t="str">
            <v>NA</v>
          </cell>
          <cell r="H5942" t="str">
            <v>Merchant Unregulated</v>
          </cell>
        </row>
        <row r="5943">
          <cell r="D5943" t="str">
            <v>Morgan Stanley</v>
          </cell>
          <cell r="E5943" t="str">
            <v>Solar</v>
          </cell>
          <cell r="G5943" t="str">
            <v>NA</v>
          </cell>
          <cell r="H5943" t="str">
            <v>Merchant Unregulated</v>
          </cell>
        </row>
        <row r="5944">
          <cell r="D5944" t="str">
            <v>Michigan Sugar Company</v>
          </cell>
          <cell r="E5944" t="str">
            <v>Coal</v>
          </cell>
          <cell r="G5944" t="str">
            <v>NA</v>
          </cell>
          <cell r="H5944" t="str">
            <v>Merchant Unregulated</v>
          </cell>
        </row>
        <row r="5945">
          <cell r="D5945" t="str">
            <v>Michigan Sugar Company</v>
          </cell>
          <cell r="E5945" t="str">
            <v>Coal</v>
          </cell>
          <cell r="G5945" t="str">
            <v>NA</v>
          </cell>
          <cell r="H5945" t="str">
            <v>Merchant Unregulated</v>
          </cell>
        </row>
        <row r="5946">
          <cell r="D5946" t="str">
            <v>CleanLight Energy, LLC</v>
          </cell>
          <cell r="E5946" t="str">
            <v>Solar</v>
          </cell>
          <cell r="G5946" t="str">
            <v>NA</v>
          </cell>
          <cell r="H5946" t="str">
            <v>Merchant Unregulated</v>
          </cell>
        </row>
        <row r="5947">
          <cell r="D5947" t="str">
            <v>Strata Solar LLC</v>
          </cell>
          <cell r="E5947" t="str">
            <v>Solar</v>
          </cell>
          <cell r="G5947" t="str">
            <v>NA</v>
          </cell>
          <cell r="H5947" t="str">
            <v>Merchant Unregulated</v>
          </cell>
        </row>
        <row r="5948">
          <cell r="D5948" t="str">
            <v>Exelon Corporation</v>
          </cell>
          <cell r="E5948" t="str">
            <v>Water</v>
          </cell>
          <cell r="G5948">
            <v>1098043</v>
          </cell>
          <cell r="H5948" t="str">
            <v>Merchant Unregulated</v>
          </cell>
        </row>
        <row r="5949">
          <cell r="D5949" t="str">
            <v>Ontario Teachers' Pension Plan Board</v>
          </cell>
          <cell r="E5949" t="str">
            <v>Gas</v>
          </cell>
          <cell r="G5949" t="str">
            <v>NA</v>
          </cell>
          <cell r="H5949" t="str">
            <v>Merchant Unregulated</v>
          </cell>
        </row>
        <row r="5950">
          <cell r="D5950" t="str">
            <v>UBS AG</v>
          </cell>
          <cell r="E5950" t="str">
            <v>Gas</v>
          </cell>
          <cell r="G5950" t="str">
            <v>NA</v>
          </cell>
          <cell r="H5950" t="str">
            <v>Merchant Unregulated</v>
          </cell>
        </row>
        <row r="5951">
          <cell r="D5951" t="str">
            <v>Mullen Village of</v>
          </cell>
          <cell r="E5951" t="str">
            <v>Oil</v>
          </cell>
          <cell r="G5951" t="str">
            <v>NA</v>
          </cell>
          <cell r="H5951" t="str">
            <v>Regulated</v>
          </cell>
        </row>
        <row r="5952">
          <cell r="D5952" t="str">
            <v>SunEdison, Inc.</v>
          </cell>
          <cell r="E5952" t="str">
            <v>Solar</v>
          </cell>
          <cell r="G5952" t="str">
            <v>NA</v>
          </cell>
          <cell r="H5952" t="str">
            <v>Merchant Unregulated</v>
          </cell>
        </row>
        <row r="5953">
          <cell r="D5953" t="str">
            <v>Mulvane City of</v>
          </cell>
          <cell r="E5953" t="str">
            <v>Gas</v>
          </cell>
          <cell r="G5953" t="str">
            <v>NA</v>
          </cell>
          <cell r="H5953" t="str">
            <v>Regulated</v>
          </cell>
        </row>
        <row r="5954">
          <cell r="D5954" t="str">
            <v>Mulvane City of</v>
          </cell>
          <cell r="E5954" t="str">
            <v>Oil</v>
          </cell>
          <cell r="G5954" t="str">
            <v>NA</v>
          </cell>
          <cell r="H5954" t="str">
            <v>Regulated</v>
          </cell>
        </row>
        <row r="5955">
          <cell r="D5955" t="str">
            <v>Palm Springs City of</v>
          </cell>
          <cell r="E5955" t="str">
            <v>Gas</v>
          </cell>
          <cell r="G5955" t="str">
            <v>NA</v>
          </cell>
          <cell r="H5955" t="str">
            <v>Merchant Unregulated</v>
          </cell>
        </row>
        <row r="5956">
          <cell r="D5956" t="str">
            <v>Piggott City of</v>
          </cell>
          <cell r="E5956" t="str">
            <v>Oil</v>
          </cell>
          <cell r="G5956" t="str">
            <v>NA</v>
          </cell>
          <cell r="H5956" t="str">
            <v>Regulated</v>
          </cell>
        </row>
        <row r="5957">
          <cell r="D5957" t="str">
            <v>Pinnacle West Capital Corporation</v>
          </cell>
          <cell r="E5957" t="str">
            <v>Solar</v>
          </cell>
          <cell r="G5957">
            <v>0</v>
          </cell>
          <cell r="H5957" t="str">
            <v>Regulated</v>
          </cell>
        </row>
        <row r="5958">
          <cell r="D5958" t="str">
            <v>Neenah Paper, Inc.</v>
          </cell>
          <cell r="E5958" t="str">
            <v>Coal</v>
          </cell>
          <cell r="G5958" t="str">
            <v>NA</v>
          </cell>
          <cell r="H5958" t="str">
            <v>Merchant Unregulated</v>
          </cell>
        </row>
        <row r="5959">
          <cell r="D5959" t="str">
            <v>E.ON SE</v>
          </cell>
          <cell r="E5959" t="str">
            <v>Wind</v>
          </cell>
          <cell r="G5959">
            <v>84738</v>
          </cell>
          <cell r="H5959" t="str">
            <v>Merchant Unregulated</v>
          </cell>
        </row>
        <row r="5960">
          <cell r="D5960" t="str">
            <v>Duke Energy Corporation</v>
          </cell>
          <cell r="E5960" t="str">
            <v>Solar</v>
          </cell>
          <cell r="G5960" t="str">
            <v>NA</v>
          </cell>
          <cell r="H5960" t="str">
            <v>Merchant Unregulated</v>
          </cell>
        </row>
        <row r="5961">
          <cell r="D5961" t="str">
            <v>Duke Energy Corporation</v>
          </cell>
          <cell r="E5961" t="str">
            <v>Solar</v>
          </cell>
          <cell r="G5961" t="str">
            <v>NA</v>
          </cell>
          <cell r="H5961" t="str">
            <v>Merchant Unregulated</v>
          </cell>
        </row>
        <row r="5962">
          <cell r="D5962" t="str">
            <v>Utica Power Authority</v>
          </cell>
          <cell r="E5962" t="str">
            <v>Water</v>
          </cell>
          <cell r="G5962" t="str">
            <v>NA</v>
          </cell>
          <cell r="H5962" t="str">
            <v>Merchant Unregulated</v>
          </cell>
        </row>
        <row r="5963">
          <cell r="D5963" t="str">
            <v>North Little Rock City of</v>
          </cell>
          <cell r="E5963" t="str">
            <v>Water</v>
          </cell>
          <cell r="G5963" t="str">
            <v>NA</v>
          </cell>
          <cell r="H5963" t="str">
            <v>Regulated</v>
          </cell>
        </row>
        <row r="5964">
          <cell r="D5964" t="str">
            <v>Murray City of UT</v>
          </cell>
          <cell r="E5964" t="str">
            <v>Gas</v>
          </cell>
          <cell r="G5964" t="str">
            <v>NA</v>
          </cell>
          <cell r="H5964" t="str">
            <v>Regulated</v>
          </cell>
        </row>
        <row r="5965">
          <cell r="D5965" t="str">
            <v>Westar Energy, Inc.</v>
          </cell>
          <cell r="E5965" t="str">
            <v>Gas</v>
          </cell>
          <cell r="G5965">
            <v>166597</v>
          </cell>
          <cell r="H5965" t="str">
            <v>Regulated</v>
          </cell>
        </row>
        <row r="5966">
          <cell r="D5966" t="str">
            <v>Consolidated Edison, Inc.</v>
          </cell>
          <cell r="E5966" t="str">
            <v>Solar</v>
          </cell>
          <cell r="G5966" t="str">
            <v>NA</v>
          </cell>
          <cell r="H5966" t="str">
            <v>Merchant Unregulated</v>
          </cell>
        </row>
        <row r="5967">
          <cell r="D5967" t="str">
            <v>SunEdison, Inc.</v>
          </cell>
          <cell r="E5967" t="str">
            <v>Solar</v>
          </cell>
          <cell r="G5967" t="str">
            <v>NA</v>
          </cell>
          <cell r="H5967" t="str">
            <v>Merchant Unregulated</v>
          </cell>
        </row>
        <row r="5968">
          <cell r="D5968" t="str">
            <v>Board of Water Electric &amp; Communications</v>
          </cell>
          <cell r="E5968" t="str">
            <v>Coal</v>
          </cell>
          <cell r="G5968">
            <v>673161</v>
          </cell>
          <cell r="H5968" t="str">
            <v>Regulated</v>
          </cell>
        </row>
        <row r="5969">
          <cell r="D5969" t="str">
            <v>Muscoda City of</v>
          </cell>
          <cell r="E5969" t="str">
            <v>Water</v>
          </cell>
          <cell r="G5969" t="str">
            <v>NA</v>
          </cell>
          <cell r="H5969" t="str">
            <v>Regulated</v>
          </cell>
        </row>
        <row r="5970">
          <cell r="D5970" t="str">
            <v>American Electric Power Company, Inc.</v>
          </cell>
          <cell r="E5970" t="str">
            <v>Coal</v>
          </cell>
          <cell r="G5970">
            <v>1789615</v>
          </cell>
          <cell r="H5970" t="str">
            <v>Regulated</v>
          </cell>
        </row>
        <row r="5971">
          <cell r="D5971" t="str">
            <v>OGE Energy Corp.</v>
          </cell>
          <cell r="E5971" t="str">
            <v>Coal</v>
          </cell>
          <cell r="G5971">
            <v>7998602</v>
          </cell>
          <cell r="H5971" t="str">
            <v>Regulated</v>
          </cell>
        </row>
        <row r="5972">
          <cell r="D5972" t="str">
            <v>Koch Industries, Inc.</v>
          </cell>
          <cell r="E5972" t="str">
            <v>Coal</v>
          </cell>
          <cell r="G5972" t="str">
            <v>NA</v>
          </cell>
          <cell r="H5972" t="str">
            <v>Merchant Unregulated</v>
          </cell>
        </row>
        <row r="5973">
          <cell r="D5973" t="str">
            <v>Xinjiang Goldwind Science &amp; Technology Company Limited</v>
          </cell>
          <cell r="E5973" t="str">
            <v>Wind</v>
          </cell>
          <cell r="G5973" t="str">
            <v>NA</v>
          </cell>
          <cell r="H5973" t="str">
            <v>Merchant Unregulated</v>
          </cell>
        </row>
        <row r="5974">
          <cell r="D5974" t="str">
            <v>Xinjiang Goldwind Science &amp; Technology Company Limited</v>
          </cell>
          <cell r="E5974" t="str">
            <v>Wind</v>
          </cell>
          <cell r="G5974" t="str">
            <v>NA</v>
          </cell>
          <cell r="H5974" t="str">
            <v>Merchant Unregulated</v>
          </cell>
        </row>
        <row r="5975">
          <cell r="D5975" t="str">
            <v>OGE Energy Corp.</v>
          </cell>
          <cell r="E5975" t="str">
            <v>Gas</v>
          </cell>
          <cell r="G5975">
            <v>523197</v>
          </cell>
          <cell r="H5975" t="str">
            <v>Regulated</v>
          </cell>
        </row>
        <row r="5976">
          <cell r="D5976" t="str">
            <v>OGE Energy Corp.</v>
          </cell>
          <cell r="E5976" t="str">
            <v>Gas</v>
          </cell>
          <cell r="G5976">
            <v>4658</v>
          </cell>
          <cell r="H5976" t="str">
            <v>Regulated</v>
          </cell>
        </row>
        <row r="5977">
          <cell r="D5977" t="str">
            <v>Terra Firma Capital Partners Ltd.</v>
          </cell>
          <cell r="E5977" t="str">
            <v>Wind</v>
          </cell>
          <cell r="G5977" t="str">
            <v>NA</v>
          </cell>
          <cell r="H5977" t="str">
            <v>Merchant Unregulated</v>
          </cell>
        </row>
        <row r="5978">
          <cell r="D5978" t="str">
            <v>Golden Spread Electric Cooperative, Inc.</v>
          </cell>
          <cell r="E5978" t="str">
            <v>Gas</v>
          </cell>
          <cell r="G5978">
            <v>1281190</v>
          </cell>
          <cell r="H5978" t="str">
            <v>Merchant Unregulated</v>
          </cell>
        </row>
        <row r="5979">
          <cell r="D5979" t="str">
            <v>Golden Spread Electric Cooperative, Inc.</v>
          </cell>
          <cell r="E5979" t="str">
            <v>Gas</v>
          </cell>
          <cell r="G5979">
            <v>151093</v>
          </cell>
          <cell r="H5979" t="str">
            <v>Merchant Unregulated</v>
          </cell>
        </row>
        <row r="5980">
          <cell r="D5980" t="str">
            <v>Golden Spread Electric Cooperative, Inc.</v>
          </cell>
          <cell r="E5980" t="str">
            <v>Gas</v>
          </cell>
          <cell r="G5980" t="str">
            <v>NA</v>
          </cell>
          <cell r="H5980" t="str">
            <v>Merchant Unregulated</v>
          </cell>
        </row>
        <row r="5981">
          <cell r="D5981" t="str">
            <v>South Carolina Public Service Authority</v>
          </cell>
          <cell r="E5981" t="str">
            <v>Oil</v>
          </cell>
          <cell r="G5981" t="str">
            <v>NA</v>
          </cell>
          <cell r="H5981" t="str">
            <v>Regulated</v>
          </cell>
        </row>
        <row r="5982">
          <cell r="D5982" t="str">
            <v>Exelon Corporation</v>
          </cell>
          <cell r="E5982" t="str">
            <v>Gas</v>
          </cell>
          <cell r="G5982">
            <v>161981</v>
          </cell>
          <cell r="H5982" t="str">
            <v>Merchant Unregulated</v>
          </cell>
        </row>
        <row r="5983">
          <cell r="D5983" t="str">
            <v>Exelon Corporation</v>
          </cell>
          <cell r="E5983" t="str">
            <v>Oil</v>
          </cell>
          <cell r="G5983">
            <v>53</v>
          </cell>
          <cell r="H5983" t="str">
            <v>Merchant Unregulated</v>
          </cell>
        </row>
        <row r="5984">
          <cell r="D5984" t="str">
            <v>PPL Corporation</v>
          </cell>
          <cell r="E5984" t="str">
            <v>Water</v>
          </cell>
          <cell r="G5984" t="str">
            <v>NA</v>
          </cell>
          <cell r="H5984" t="str">
            <v>Merchant Unregulated</v>
          </cell>
        </row>
        <row r="5985">
          <cell r="D5985" t="str">
            <v>Exelon Corporation</v>
          </cell>
          <cell r="E5985" t="str">
            <v>Gas</v>
          </cell>
          <cell r="G5985">
            <v>6584668</v>
          </cell>
          <cell r="H5985" t="str">
            <v>Merchant Unregulated</v>
          </cell>
        </row>
        <row r="5986">
          <cell r="D5986" t="str">
            <v>Southern Company</v>
          </cell>
          <cell r="E5986" t="str">
            <v>Biomass</v>
          </cell>
          <cell r="G5986">
            <v>73072</v>
          </cell>
          <cell r="H5986" t="str">
            <v>Merchant Unregulated</v>
          </cell>
        </row>
        <row r="5987">
          <cell r="D5987" t="str">
            <v>Southern Company</v>
          </cell>
          <cell r="E5987" t="str">
            <v>Water</v>
          </cell>
          <cell r="G5987">
            <v>10202</v>
          </cell>
          <cell r="H5987" t="str">
            <v>Regulated</v>
          </cell>
        </row>
        <row r="5988">
          <cell r="D5988" t="str">
            <v>Koch Industries, Inc.</v>
          </cell>
          <cell r="E5988" t="str">
            <v>Biomass</v>
          </cell>
          <cell r="G5988">
            <v>285076</v>
          </cell>
          <cell r="H5988" t="str">
            <v>Merchant Unregulated</v>
          </cell>
        </row>
        <row r="5989">
          <cell r="D5989" t="str">
            <v>Naknek Electric Assn, Inc</v>
          </cell>
          <cell r="E5989" t="str">
            <v>Oil</v>
          </cell>
          <cell r="G5989" t="str">
            <v>NA</v>
          </cell>
          <cell r="H5989" t="str">
            <v>Merchant Unregulated</v>
          </cell>
        </row>
        <row r="5990">
          <cell r="D5990" t="str">
            <v>Nalco Chemical Co</v>
          </cell>
          <cell r="E5990" t="str">
            <v>Gas</v>
          </cell>
          <cell r="G5990" t="str">
            <v>NA</v>
          </cell>
          <cell r="H5990" t="str">
            <v>Merchant Unregulated</v>
          </cell>
        </row>
        <row r="5991">
          <cell r="D5991" t="str">
            <v>Amalgamated Sugar Co.</v>
          </cell>
          <cell r="E5991" t="str">
            <v>Coal</v>
          </cell>
          <cell r="G5991" t="str">
            <v>NA</v>
          </cell>
          <cell r="H5991" t="str">
            <v>Merchant Unregulated</v>
          </cell>
        </row>
        <row r="5992">
          <cell r="D5992" t="str">
            <v>Renewable World Energies, LLC</v>
          </cell>
          <cell r="E5992" t="str">
            <v>Water</v>
          </cell>
          <cell r="G5992" t="str">
            <v>NA</v>
          </cell>
          <cell r="H5992" t="str">
            <v>Merchant Unregulated</v>
          </cell>
        </row>
        <row r="5993">
          <cell r="D5993" t="str">
            <v>Morgan Stanley</v>
          </cell>
          <cell r="E5993" t="str">
            <v>Gas</v>
          </cell>
          <cell r="G5993" t="str">
            <v>NA</v>
          </cell>
          <cell r="H5993" t="str">
            <v>Merchant Unregulated</v>
          </cell>
        </row>
        <row r="5994">
          <cell r="D5994" t="str">
            <v>Duke Energy Corporation</v>
          </cell>
          <cell r="E5994" t="str">
            <v>Water</v>
          </cell>
          <cell r="G5994">
            <v>206704</v>
          </cell>
          <cell r="H5994" t="str">
            <v>Regulated</v>
          </cell>
        </row>
        <row r="5995">
          <cell r="D5995" t="str">
            <v>National Grid plc</v>
          </cell>
          <cell r="E5995" t="str">
            <v>Oil</v>
          </cell>
          <cell r="G5995" t="str">
            <v>NA</v>
          </cell>
          <cell r="H5995" t="str">
            <v>Merchant Unregulated</v>
          </cell>
        </row>
        <row r="5996">
          <cell r="D5996" t="str">
            <v>New England Power Company</v>
          </cell>
          <cell r="E5996" t="str">
            <v>Oil</v>
          </cell>
          <cell r="G5996" t="str">
            <v>NA</v>
          </cell>
          <cell r="H5996" t="str">
            <v>Merchant Unregulated</v>
          </cell>
        </row>
        <row r="5997">
          <cell r="D5997" t="str">
            <v>SunEdison, Inc.</v>
          </cell>
          <cell r="E5997" t="str">
            <v>Solar</v>
          </cell>
          <cell r="G5997" t="str">
            <v>NA</v>
          </cell>
          <cell r="H5997" t="str">
            <v>Merchant Unregulated</v>
          </cell>
        </row>
        <row r="5998">
          <cell r="D5998" t="str">
            <v>Napa State Hospital</v>
          </cell>
          <cell r="E5998" t="str">
            <v>Gas</v>
          </cell>
          <cell r="G5998" t="str">
            <v>NA</v>
          </cell>
          <cell r="H5998" t="str">
            <v>Merchant Unregulated</v>
          </cell>
        </row>
        <row r="5999">
          <cell r="D5999" t="str">
            <v>BP plc</v>
          </cell>
          <cell r="E5999" t="str">
            <v>Gas</v>
          </cell>
          <cell r="G5999" t="str">
            <v>NA</v>
          </cell>
          <cell r="H5999" t="str">
            <v>Merchant Unregulated</v>
          </cell>
        </row>
        <row r="6000">
          <cell r="D6000" t="str">
            <v>Waste Management, Inc.</v>
          </cell>
          <cell r="E6000" t="str">
            <v>Biomass</v>
          </cell>
          <cell r="G6000" t="str">
            <v>NA</v>
          </cell>
          <cell r="H6000" t="str">
            <v>Merchant Unregulated</v>
          </cell>
        </row>
        <row r="6001">
          <cell r="D6001" t="str">
            <v>Napoleon City of</v>
          </cell>
          <cell r="E6001" t="str">
            <v>Oil</v>
          </cell>
          <cell r="G6001" t="str">
            <v>NA</v>
          </cell>
          <cell r="H6001" t="str">
            <v>Regulated</v>
          </cell>
        </row>
        <row r="6002">
          <cell r="D6002" t="str">
            <v>American Municipal Power, Inc.</v>
          </cell>
          <cell r="E6002" t="str">
            <v>Oil</v>
          </cell>
          <cell r="G6002" t="str">
            <v>NA</v>
          </cell>
          <cell r="H6002" t="str">
            <v>Merchant Unregulated</v>
          </cell>
        </row>
        <row r="6003">
          <cell r="D6003" t="str">
            <v>American Municipal Power, Inc.</v>
          </cell>
          <cell r="E6003" t="str">
            <v>Gas</v>
          </cell>
          <cell r="G6003" t="str">
            <v>NA</v>
          </cell>
          <cell r="H6003" t="str">
            <v>Merchant Unregulated</v>
          </cell>
        </row>
        <row r="6004">
          <cell r="D6004" t="str">
            <v>American Municipal Power, Inc.</v>
          </cell>
          <cell r="E6004" t="str">
            <v>Solar</v>
          </cell>
          <cell r="G6004" t="str">
            <v>NA</v>
          </cell>
          <cell r="H6004" t="str">
            <v>Merchant Unregulated</v>
          </cell>
        </row>
        <row r="6005">
          <cell r="D6005" t="str">
            <v>BNB Napoleon Solar LLC</v>
          </cell>
          <cell r="E6005" t="str">
            <v>Solar</v>
          </cell>
          <cell r="G6005" t="str">
            <v>NA</v>
          </cell>
          <cell r="H6005" t="str">
            <v>Merchant Unregulated</v>
          </cell>
        </row>
        <row r="6006">
          <cell r="D6006" t="str">
            <v>Alcoa, Inc.</v>
          </cell>
          <cell r="E6006" t="str">
            <v>Water</v>
          </cell>
          <cell r="G6006">
            <v>331087</v>
          </cell>
          <cell r="H6006" t="str">
            <v>Merchant Unregulated</v>
          </cell>
        </row>
        <row r="6007">
          <cell r="D6007" t="str">
            <v>PG&amp;E Corporation</v>
          </cell>
          <cell r="E6007" t="str">
            <v>Water</v>
          </cell>
          <cell r="G6007">
            <v>86095</v>
          </cell>
          <cell r="H6007" t="str">
            <v>Regulated</v>
          </cell>
        </row>
        <row r="6008">
          <cell r="D6008" t="str">
            <v>Yuba County Water Agency</v>
          </cell>
          <cell r="E6008" t="str">
            <v>Water</v>
          </cell>
          <cell r="G6008" t="str">
            <v>NA</v>
          </cell>
          <cell r="H6008" t="str">
            <v>Merchant Unregulated</v>
          </cell>
        </row>
        <row r="6009">
          <cell r="D6009" t="str">
            <v>United States Government</v>
          </cell>
          <cell r="E6009" t="str">
            <v>Water</v>
          </cell>
          <cell r="G6009" t="str">
            <v>NA</v>
          </cell>
          <cell r="H6009" t="str">
            <v>Merchant Unregulated</v>
          </cell>
        </row>
        <row r="6010">
          <cell r="D6010" t="str">
            <v>US Power Generating Company</v>
          </cell>
          <cell r="E6010" t="str">
            <v>Gas</v>
          </cell>
          <cell r="G6010">
            <v>110868</v>
          </cell>
          <cell r="H6010" t="str">
            <v>Merchant Unregulated</v>
          </cell>
        </row>
        <row r="6011">
          <cell r="D6011" t="str">
            <v>Algonquin Power &amp; Utilities Corp.</v>
          </cell>
          <cell r="E6011" t="str">
            <v>Biomass</v>
          </cell>
          <cell r="G6011" t="str">
            <v>NA</v>
          </cell>
          <cell r="H6011" t="str">
            <v>Merchant Unregulated</v>
          </cell>
        </row>
        <row r="6012">
          <cell r="D6012" t="str">
            <v>Emera Incorporated</v>
          </cell>
          <cell r="E6012" t="str">
            <v>Biomass</v>
          </cell>
          <cell r="G6012" t="str">
            <v>NA</v>
          </cell>
          <cell r="H6012" t="str">
            <v>Merchant Unregulated</v>
          </cell>
        </row>
        <row r="6013">
          <cell r="D6013" t="str">
            <v>GDF Suez SA</v>
          </cell>
          <cell r="E6013" t="str">
            <v>Gas</v>
          </cell>
          <cell r="G6013" t="str">
            <v>NA</v>
          </cell>
          <cell r="H6013" t="str">
            <v>Merchant Unregulated</v>
          </cell>
        </row>
        <row r="6014">
          <cell r="D6014" t="str">
            <v>Duke Energy Corporation</v>
          </cell>
          <cell r="E6014" t="str">
            <v>Solar</v>
          </cell>
          <cell r="G6014" t="str">
            <v>NA</v>
          </cell>
          <cell r="H6014" t="str">
            <v>Regulated</v>
          </cell>
        </row>
        <row r="6015">
          <cell r="D6015" t="str">
            <v>Public Service Enterprise Group Incorporated</v>
          </cell>
          <cell r="E6015" t="str">
            <v>Oil</v>
          </cell>
          <cell r="G6015" t="str">
            <v>NA</v>
          </cell>
          <cell r="H6015" t="str">
            <v>Merchant Unregulated</v>
          </cell>
        </row>
        <row r="6016">
          <cell r="D6016" t="str">
            <v>Axiall Corporation</v>
          </cell>
          <cell r="E6016" t="str">
            <v>Coal</v>
          </cell>
          <cell r="G6016" t="str">
            <v>NA</v>
          </cell>
          <cell r="H6016" t="str">
            <v>Merchant Unregulated</v>
          </cell>
        </row>
        <row r="6017">
          <cell r="D6017" t="str">
            <v>Cellu Tissue Corp</v>
          </cell>
          <cell r="E6017" t="str">
            <v>Water</v>
          </cell>
          <cell r="G6017" t="str">
            <v>NA</v>
          </cell>
          <cell r="H6017" t="str">
            <v>Merchant Unregulated</v>
          </cell>
        </row>
        <row r="6018">
          <cell r="D6018" t="str">
            <v>Berkshire Hathaway Inc.</v>
          </cell>
          <cell r="E6018" t="str">
            <v>Coal</v>
          </cell>
          <cell r="G6018">
            <v>4547742</v>
          </cell>
          <cell r="H6018" t="str">
            <v>Regulated</v>
          </cell>
        </row>
        <row r="6019">
          <cell r="D6019" t="str">
            <v>MidAmerican Energy Holdings Company</v>
          </cell>
          <cell r="E6019" t="str">
            <v>Coal</v>
          </cell>
          <cell r="G6019">
            <v>516557</v>
          </cell>
          <cell r="H6019" t="str">
            <v>Regulated</v>
          </cell>
        </row>
        <row r="6020">
          <cell r="D6020" t="str">
            <v>Alaska Power &amp; Telephone Co.</v>
          </cell>
          <cell r="E6020" t="str">
            <v>Oil</v>
          </cell>
          <cell r="G6020" t="str">
            <v>NA</v>
          </cell>
          <cell r="H6020" t="str">
            <v>Merchant Unregulated</v>
          </cell>
        </row>
        <row r="6021">
          <cell r="D6021" t="str">
            <v>Alaska Energy &amp; Resources Company</v>
          </cell>
          <cell r="E6021" t="str">
            <v>Oil</v>
          </cell>
          <cell r="G6021" t="str">
            <v>NA</v>
          </cell>
          <cell r="H6021" t="str">
            <v>Merchant Unregulated</v>
          </cell>
        </row>
        <row r="6022">
          <cell r="D6022" t="str">
            <v>United States Government</v>
          </cell>
          <cell r="E6022" t="str">
            <v>Coal</v>
          </cell>
          <cell r="G6022">
            <v>3860800</v>
          </cell>
          <cell r="H6022" t="str">
            <v>Regulated</v>
          </cell>
        </row>
        <row r="6023">
          <cell r="D6023" t="str">
            <v>UNS Energy Corporation</v>
          </cell>
          <cell r="E6023" t="str">
            <v>Coal</v>
          </cell>
          <cell r="G6023">
            <v>1191604</v>
          </cell>
          <cell r="H6023" t="str">
            <v>Regulated</v>
          </cell>
        </row>
        <row r="6024">
          <cell r="D6024" t="str">
            <v>Salt River Project</v>
          </cell>
          <cell r="E6024" t="str">
            <v>Coal</v>
          </cell>
          <cell r="G6024">
            <v>3447710</v>
          </cell>
          <cell r="H6024" t="str">
            <v>Regulated</v>
          </cell>
        </row>
        <row r="6025">
          <cell r="D6025" t="str">
            <v>NV Energy, Inc.</v>
          </cell>
          <cell r="E6025" t="str">
            <v>Coal</v>
          </cell>
          <cell r="G6025">
            <v>1795351</v>
          </cell>
          <cell r="H6025" t="str">
            <v>Regulated</v>
          </cell>
        </row>
        <row r="6026">
          <cell r="D6026" t="str">
            <v>Los Angeles Department of Water and Power</v>
          </cell>
          <cell r="E6026" t="str">
            <v>Coal</v>
          </cell>
          <cell r="G6026">
            <v>3368269</v>
          </cell>
          <cell r="H6026" t="str">
            <v>Regulated</v>
          </cell>
        </row>
        <row r="6027">
          <cell r="D6027" t="str">
            <v>Pinnacle West Capital Corporation</v>
          </cell>
          <cell r="E6027" t="str">
            <v>Coal</v>
          </cell>
          <cell r="G6027">
            <v>2224329</v>
          </cell>
          <cell r="H6027" t="str">
            <v>Regulated</v>
          </cell>
        </row>
        <row r="6028">
          <cell r="D6028" t="str">
            <v>Farmington City of NM</v>
          </cell>
          <cell r="E6028" t="str">
            <v>Water</v>
          </cell>
          <cell r="G6028" t="str">
            <v>NA</v>
          </cell>
          <cell r="H6028" t="str">
            <v>Regulated</v>
          </cell>
        </row>
        <row r="6029">
          <cell r="D6029" t="str">
            <v>MetLife, Inc.</v>
          </cell>
          <cell r="E6029" t="str">
            <v>Solar</v>
          </cell>
          <cell r="G6029" t="str">
            <v>NA</v>
          </cell>
          <cell r="H6029" t="str">
            <v>Merchant Unregulated</v>
          </cell>
        </row>
        <row r="6030">
          <cell r="D6030" t="str">
            <v>California Department of Navy</v>
          </cell>
          <cell r="E6030" t="str">
            <v>Gas</v>
          </cell>
          <cell r="G6030" t="str">
            <v>NA</v>
          </cell>
          <cell r="H6030" t="str">
            <v>Merchant Unregulated</v>
          </cell>
        </row>
        <row r="6031">
          <cell r="D6031" t="str">
            <v>Atlantic Power Corporation</v>
          </cell>
          <cell r="E6031" t="str">
            <v>Gas</v>
          </cell>
          <cell r="G6031" t="str">
            <v>NA</v>
          </cell>
          <cell r="H6031" t="str">
            <v>Merchant Unregulated</v>
          </cell>
        </row>
        <row r="6032">
          <cell r="D6032" t="str">
            <v>United States Government</v>
          </cell>
          <cell r="E6032" t="str">
            <v>Oil</v>
          </cell>
          <cell r="G6032" t="str">
            <v>NA</v>
          </cell>
          <cell r="H6032" t="str">
            <v>Merchant Unregulated</v>
          </cell>
        </row>
        <row r="6033">
          <cell r="D6033" t="str">
            <v>Atlantic Power Corporation</v>
          </cell>
          <cell r="E6033" t="str">
            <v>Gas</v>
          </cell>
          <cell r="G6033" t="str">
            <v>NA</v>
          </cell>
          <cell r="H6033" t="str">
            <v>Merchant Unregulated</v>
          </cell>
        </row>
        <row r="6034">
          <cell r="D6034" t="str">
            <v>Global Infrastructure Management, LLC</v>
          </cell>
          <cell r="E6034" t="str">
            <v>Geothermal</v>
          </cell>
          <cell r="G6034">
            <v>197600</v>
          </cell>
          <cell r="H6034" t="str">
            <v>Merchant Unregulated</v>
          </cell>
        </row>
        <row r="6035">
          <cell r="D6035" t="str">
            <v>ArcLight Capital Holdings, LLC</v>
          </cell>
          <cell r="E6035" t="str">
            <v>Geothermal</v>
          </cell>
          <cell r="G6035">
            <v>322402</v>
          </cell>
          <cell r="H6035" t="str">
            <v>Merchant Unregulated</v>
          </cell>
        </row>
        <row r="6036">
          <cell r="D6036" t="str">
            <v>Tier One Solar, LLC</v>
          </cell>
          <cell r="E6036" t="str">
            <v>Solar</v>
          </cell>
          <cell r="G6036" t="str">
            <v>NA</v>
          </cell>
          <cell r="H6036" t="str">
            <v>Merchant Unregulated</v>
          </cell>
        </row>
        <row r="6037">
          <cell r="D6037" t="str">
            <v>Portland General Electric Company</v>
          </cell>
          <cell r="E6037" t="str">
            <v>Oil</v>
          </cell>
          <cell r="G6037">
            <v>38</v>
          </cell>
          <cell r="H6037" t="str">
            <v>Regulated</v>
          </cell>
        </row>
        <row r="6038">
          <cell r="D6038" t="str">
            <v>Nevada Department of Corrections</v>
          </cell>
          <cell r="E6038" t="str">
            <v>Solar</v>
          </cell>
          <cell r="G6038" t="str">
            <v>NA</v>
          </cell>
          <cell r="H6038" t="str">
            <v>Merchant Unregulated</v>
          </cell>
        </row>
        <row r="6039">
          <cell r="D6039" t="str">
            <v>U.S. Geothermal Inc.</v>
          </cell>
          <cell r="E6039" t="str">
            <v>Geothermal</v>
          </cell>
          <cell r="G6039">
            <v>11856</v>
          </cell>
          <cell r="H6039" t="str">
            <v>Merchant Unregulated</v>
          </cell>
        </row>
        <row r="6040">
          <cell r="D6040" t="str">
            <v>Enbridge Inc.</v>
          </cell>
          <cell r="E6040" t="str">
            <v>Geothermal</v>
          </cell>
          <cell r="G6040">
            <v>4385</v>
          </cell>
          <cell r="H6040" t="str">
            <v>Merchant Unregulated</v>
          </cell>
        </row>
        <row r="6041">
          <cell r="D6041" t="str">
            <v>SCANA Corporation</v>
          </cell>
          <cell r="E6041" t="str">
            <v>Water</v>
          </cell>
          <cell r="G6041">
            <v>13671</v>
          </cell>
          <cell r="H6041" t="str">
            <v>Regulated</v>
          </cell>
        </row>
        <row r="6042">
          <cell r="D6042" t="str">
            <v>Kansas City City of</v>
          </cell>
          <cell r="E6042" t="str">
            <v>Coal</v>
          </cell>
          <cell r="G6042">
            <v>962288</v>
          </cell>
          <cell r="H6042" t="str">
            <v>Regulated</v>
          </cell>
        </row>
        <row r="6043">
          <cell r="D6043" t="str">
            <v>Kansas City City of</v>
          </cell>
          <cell r="E6043" t="str">
            <v>Gas</v>
          </cell>
          <cell r="G6043">
            <v>32545</v>
          </cell>
          <cell r="H6043" t="str">
            <v>Regulated</v>
          </cell>
        </row>
        <row r="6044">
          <cell r="D6044" t="str">
            <v>Utah Associated Mun Power Sys</v>
          </cell>
          <cell r="E6044" t="str">
            <v>Other Nonrenewable</v>
          </cell>
          <cell r="G6044" t="str">
            <v>NA</v>
          </cell>
          <cell r="H6044" t="str">
            <v>Merchant Unregulated</v>
          </cell>
        </row>
        <row r="6045">
          <cell r="D6045" t="str">
            <v>Omaha Public Power District</v>
          </cell>
          <cell r="E6045" t="str">
            <v>Coal</v>
          </cell>
          <cell r="G6045">
            <v>9575270</v>
          </cell>
          <cell r="H6045" t="str">
            <v>Regulated</v>
          </cell>
        </row>
        <row r="6046">
          <cell r="D6046" t="str">
            <v>Nebraska City City of</v>
          </cell>
          <cell r="E6046" t="str">
            <v>Gas</v>
          </cell>
          <cell r="G6046" t="str">
            <v>NA</v>
          </cell>
          <cell r="H6046" t="str">
            <v>Regulated</v>
          </cell>
        </row>
        <row r="6047">
          <cell r="D6047" t="str">
            <v>Nebraska City City of</v>
          </cell>
          <cell r="E6047" t="str">
            <v>Gas</v>
          </cell>
          <cell r="G6047" t="str">
            <v>NA</v>
          </cell>
          <cell r="H6047" t="str">
            <v>Regulated</v>
          </cell>
        </row>
        <row r="6048">
          <cell r="D6048" t="str">
            <v>Nebraska Public Power District</v>
          </cell>
          <cell r="E6048" t="str">
            <v>Oil</v>
          </cell>
          <cell r="G6048" t="str">
            <v>NA</v>
          </cell>
          <cell r="H6048" t="str">
            <v>Regulated</v>
          </cell>
        </row>
        <row r="6049">
          <cell r="D6049" t="str">
            <v>American Capital, Ltd.</v>
          </cell>
          <cell r="E6049" t="str">
            <v>Gas</v>
          </cell>
          <cell r="G6049" t="str">
            <v>NA</v>
          </cell>
          <cell r="H6049" t="str">
            <v>Merchant Unregulated</v>
          </cell>
        </row>
        <row r="6050">
          <cell r="D6050" t="str">
            <v>Integrys Energy Group, Inc.</v>
          </cell>
          <cell r="E6050" t="str">
            <v>Solar</v>
          </cell>
          <cell r="G6050" t="str">
            <v>NA</v>
          </cell>
          <cell r="H6050" t="str">
            <v>Merchant Unregulated</v>
          </cell>
        </row>
        <row r="6051">
          <cell r="D6051" t="str">
            <v>Alliant Energy Corporation</v>
          </cell>
          <cell r="E6051" t="str">
            <v>Gas</v>
          </cell>
          <cell r="G6051">
            <v>103180</v>
          </cell>
          <cell r="H6051" t="str">
            <v>Regulated</v>
          </cell>
        </row>
        <row r="6052">
          <cell r="D6052" t="str">
            <v>Black Hills Corporation</v>
          </cell>
          <cell r="E6052" t="str">
            <v>Coal</v>
          </cell>
          <cell r="G6052">
            <v>153616</v>
          </cell>
          <cell r="H6052" t="str">
            <v>Regulated</v>
          </cell>
        </row>
        <row r="6053">
          <cell r="D6053" t="str">
            <v>Black Hills Corporation</v>
          </cell>
          <cell r="E6053" t="str">
            <v>Gas</v>
          </cell>
          <cell r="G6053" t="str">
            <v>NA</v>
          </cell>
          <cell r="H6053" t="str">
            <v>Merchant Unregulated</v>
          </cell>
        </row>
        <row r="6054">
          <cell r="D6054" t="str">
            <v>Black Hills Corporation</v>
          </cell>
          <cell r="E6054" t="str">
            <v>Coal</v>
          </cell>
          <cell r="G6054">
            <v>568599</v>
          </cell>
          <cell r="H6054" t="str">
            <v>Regulated</v>
          </cell>
        </row>
        <row r="6055">
          <cell r="D6055" t="str">
            <v>Black Hills Corporation</v>
          </cell>
          <cell r="E6055" t="str">
            <v>Gas</v>
          </cell>
          <cell r="G6055">
            <v>16698</v>
          </cell>
          <cell r="H6055" t="str">
            <v>Regulated</v>
          </cell>
        </row>
        <row r="6056">
          <cell r="D6056" t="str">
            <v>Domtar Corp.</v>
          </cell>
          <cell r="E6056" t="str">
            <v>Coal</v>
          </cell>
          <cell r="G6056" t="str">
            <v>NA</v>
          </cell>
          <cell r="H6056" t="str">
            <v>Merchant Unregulated</v>
          </cell>
        </row>
        <row r="6057">
          <cell r="D6057" t="str">
            <v>Domtar Corp.</v>
          </cell>
          <cell r="E6057" t="str">
            <v>Water</v>
          </cell>
          <cell r="G6057" t="str">
            <v>NA</v>
          </cell>
          <cell r="H6057" t="str">
            <v>Merchant Unregulated</v>
          </cell>
        </row>
        <row r="6058">
          <cell r="D6058" t="str">
            <v>Neligh City of Nebraska</v>
          </cell>
          <cell r="E6058" t="str">
            <v>Oil</v>
          </cell>
          <cell r="G6058" t="str">
            <v>NA</v>
          </cell>
          <cell r="H6058" t="str">
            <v>Merchant Unregulated</v>
          </cell>
        </row>
        <row r="6059">
          <cell r="D6059" t="str">
            <v>SunEdison, Inc.</v>
          </cell>
          <cell r="E6059" t="str">
            <v>Solar</v>
          </cell>
          <cell r="G6059" t="str">
            <v>NA</v>
          </cell>
          <cell r="H6059" t="str">
            <v>Merchant Unregulated</v>
          </cell>
        </row>
        <row r="6060">
          <cell r="D6060" t="str">
            <v>Nelson Creek Power Inc</v>
          </cell>
          <cell r="E6060" t="str">
            <v>Water</v>
          </cell>
          <cell r="G6060" t="str">
            <v>NA</v>
          </cell>
          <cell r="H6060" t="str">
            <v>Merchant Unregulated</v>
          </cell>
        </row>
        <row r="6061">
          <cell r="D6061" t="str">
            <v>Alliant Energy Corporation</v>
          </cell>
          <cell r="E6061" t="str">
            <v>Coal</v>
          </cell>
          <cell r="G6061">
            <v>849181</v>
          </cell>
          <cell r="H6061" t="str">
            <v>Regulated</v>
          </cell>
        </row>
        <row r="6062">
          <cell r="D6062" t="str">
            <v>Nelson Gardens Landfill Power, Ltd</v>
          </cell>
          <cell r="E6062" t="str">
            <v>Biomass</v>
          </cell>
          <cell r="G6062" t="str">
            <v>NA</v>
          </cell>
          <cell r="H6062" t="str">
            <v>Merchant Unregulated</v>
          </cell>
        </row>
        <row r="6063">
          <cell r="D6063" t="str">
            <v>Chemical Lime Co</v>
          </cell>
          <cell r="E6063" t="str">
            <v>Oil</v>
          </cell>
          <cell r="G6063" t="str">
            <v>NA</v>
          </cell>
          <cell r="H6063" t="str">
            <v>Merchant Unregulated</v>
          </cell>
        </row>
        <row r="6064">
          <cell r="D6064" t="str">
            <v>NRG Energy, Inc.</v>
          </cell>
          <cell r="E6064" t="str">
            <v>Gas</v>
          </cell>
          <cell r="G6064" t="str">
            <v>NA</v>
          </cell>
          <cell r="H6064" t="str">
            <v>Merchant Unregulated</v>
          </cell>
        </row>
        <row r="6065">
          <cell r="D6065" t="str">
            <v>Westar Energy, Inc.</v>
          </cell>
          <cell r="E6065" t="str">
            <v>Gas</v>
          </cell>
          <cell r="G6065">
            <v>-529</v>
          </cell>
          <cell r="H6065" t="str">
            <v>Regulated</v>
          </cell>
        </row>
        <row r="6066">
          <cell r="D6066" t="str">
            <v>Neppel Energy LLC</v>
          </cell>
          <cell r="E6066" t="str">
            <v>Wind</v>
          </cell>
          <cell r="G6066" t="str">
            <v>NA</v>
          </cell>
          <cell r="H6066" t="str">
            <v>Merchant Unregulated</v>
          </cell>
        </row>
        <row r="6067">
          <cell r="D6067" t="str">
            <v>Marathon Oil Corporation</v>
          </cell>
          <cell r="E6067" t="str">
            <v>Gas</v>
          </cell>
          <cell r="G6067" t="str">
            <v>NA</v>
          </cell>
          <cell r="H6067" t="str">
            <v>Merchant Unregulated</v>
          </cell>
        </row>
        <row r="6068">
          <cell r="D6068" t="str">
            <v>Enterprise Products Partners L.P.</v>
          </cell>
          <cell r="E6068" t="str">
            <v>Gas</v>
          </cell>
          <cell r="G6068" t="str">
            <v>NA</v>
          </cell>
          <cell r="H6068" t="str">
            <v>Merchant Unregulated</v>
          </cell>
        </row>
        <row r="6069">
          <cell r="D6069" t="str">
            <v>NxGen Power, LLC</v>
          </cell>
          <cell r="E6069" t="str">
            <v>Solar</v>
          </cell>
          <cell r="G6069" t="str">
            <v>NA</v>
          </cell>
          <cell r="H6069" t="str">
            <v>Merchant Unregulated</v>
          </cell>
        </row>
        <row r="6070">
          <cell r="D6070" t="str">
            <v>Great Plains Energy Inc.</v>
          </cell>
          <cell r="E6070" t="str">
            <v>Oil</v>
          </cell>
          <cell r="G6070">
            <v>-73</v>
          </cell>
          <cell r="H6070" t="str">
            <v>Regulated</v>
          </cell>
        </row>
        <row r="6071">
          <cell r="D6071" t="str">
            <v>UBS AG</v>
          </cell>
          <cell r="E6071" t="str">
            <v>Gas</v>
          </cell>
          <cell r="G6071" t="str">
            <v>NA</v>
          </cell>
          <cell r="H6071" t="str">
            <v>Merchant Unregulated</v>
          </cell>
        </row>
        <row r="6072">
          <cell r="D6072" t="str">
            <v>Ontario Teachers' Pension Plan Board</v>
          </cell>
          <cell r="E6072" t="str">
            <v>Gas</v>
          </cell>
          <cell r="G6072" t="str">
            <v>NA</v>
          </cell>
          <cell r="H6072" t="str">
            <v>Merchant Unregulated</v>
          </cell>
        </row>
        <row r="6073">
          <cell r="D6073" t="str">
            <v>Chevron Corporation</v>
          </cell>
          <cell r="E6073" t="str">
            <v>Gas</v>
          </cell>
          <cell r="G6073" t="str">
            <v>NA</v>
          </cell>
          <cell r="H6073" t="str">
            <v>Merchant Unregulated</v>
          </cell>
        </row>
        <row r="6074">
          <cell r="D6074" t="str">
            <v>Acciona, S.A.</v>
          </cell>
          <cell r="E6074" t="str">
            <v>Solar</v>
          </cell>
          <cell r="G6074">
            <v>130327</v>
          </cell>
          <cell r="H6074" t="str">
            <v>Merchant Unregulated</v>
          </cell>
        </row>
        <row r="6075">
          <cell r="D6075" t="str">
            <v>City of New York</v>
          </cell>
          <cell r="E6075" t="str">
            <v>Water</v>
          </cell>
          <cell r="G6075" t="str">
            <v>NA</v>
          </cell>
          <cell r="H6075" t="str">
            <v>Merchant Unregulated</v>
          </cell>
        </row>
        <row r="6076">
          <cell r="D6076" t="str">
            <v>Kaukauna City of</v>
          </cell>
          <cell r="E6076" t="str">
            <v>Water</v>
          </cell>
          <cell r="G6076" t="str">
            <v>NA</v>
          </cell>
          <cell r="H6076" t="str">
            <v>Regulated</v>
          </cell>
        </row>
        <row r="6077">
          <cell r="D6077" t="str">
            <v>Ingenco Investors LLC</v>
          </cell>
          <cell r="E6077" t="str">
            <v>Biomass</v>
          </cell>
          <cell r="G6077" t="str">
            <v>NA</v>
          </cell>
          <cell r="H6077" t="str">
            <v>Merchant Unregulated</v>
          </cell>
        </row>
        <row r="6078">
          <cell r="D6078" t="str">
            <v>Ingenco Holdings LLC</v>
          </cell>
          <cell r="E6078" t="str">
            <v>Biomass</v>
          </cell>
          <cell r="G6078" t="str">
            <v>NA</v>
          </cell>
          <cell r="H6078" t="str">
            <v>Merchant Unregulated</v>
          </cell>
        </row>
        <row r="6079">
          <cell r="D6079" t="str">
            <v>ESA Renewables, LLC</v>
          </cell>
          <cell r="E6079" t="str">
            <v>Solar</v>
          </cell>
          <cell r="G6079" t="str">
            <v>NA</v>
          </cell>
          <cell r="H6079" t="str">
            <v>Merchant Unregulated</v>
          </cell>
        </row>
        <row r="6080">
          <cell r="D6080" t="str">
            <v>Weyerhaeuser Company</v>
          </cell>
          <cell r="E6080" t="str">
            <v>Biomass</v>
          </cell>
          <cell r="G6080" t="str">
            <v>NA</v>
          </cell>
          <cell r="H6080" t="str">
            <v>Merchant Unregulated</v>
          </cell>
        </row>
        <row r="6081">
          <cell r="D6081" t="str">
            <v>Exelon Corporation</v>
          </cell>
          <cell r="E6081" t="str">
            <v>Oil</v>
          </cell>
          <cell r="G6081" t="str">
            <v>NA</v>
          </cell>
          <cell r="H6081" t="str">
            <v>Merchant Unregulated</v>
          </cell>
        </row>
        <row r="6082">
          <cell r="D6082" t="str">
            <v>NRG Energy, Inc.</v>
          </cell>
          <cell r="E6082" t="str">
            <v>Coal</v>
          </cell>
          <cell r="G6082" t="str">
            <v>NA</v>
          </cell>
          <cell r="H6082" t="str">
            <v>Merchant Unregulated</v>
          </cell>
        </row>
        <row r="6083">
          <cell r="D6083" t="str">
            <v>NRG Energy, Inc.</v>
          </cell>
          <cell r="E6083" t="str">
            <v>Oil</v>
          </cell>
          <cell r="G6083" t="str">
            <v>NA</v>
          </cell>
          <cell r="H6083" t="str">
            <v>Merchant Unregulated</v>
          </cell>
        </row>
        <row r="6084">
          <cell r="D6084" t="str">
            <v>Danville City of VA</v>
          </cell>
          <cell r="E6084" t="str">
            <v>Oil</v>
          </cell>
          <cell r="G6084" t="str">
            <v>NA</v>
          </cell>
          <cell r="H6084" t="str">
            <v>Regulated</v>
          </cell>
        </row>
        <row r="6085">
          <cell r="D6085" t="str">
            <v>New Energy One, LLC</v>
          </cell>
          <cell r="E6085" t="str">
            <v>Biomass</v>
          </cell>
          <cell r="G6085" t="str">
            <v>NA</v>
          </cell>
          <cell r="H6085" t="str">
            <v>Merchant Unregulated</v>
          </cell>
        </row>
        <row r="6086">
          <cell r="D6086" t="str">
            <v>New Energy Company, LLC</v>
          </cell>
          <cell r="E6086" t="str">
            <v>Biomass</v>
          </cell>
          <cell r="G6086" t="str">
            <v>NA</v>
          </cell>
          <cell r="H6086" t="str">
            <v>Merchant Unregulated</v>
          </cell>
        </row>
        <row r="6087">
          <cell r="D6087" t="str">
            <v>National Grid plc</v>
          </cell>
          <cell r="E6087" t="str">
            <v>Solar</v>
          </cell>
          <cell r="G6087" t="str">
            <v>NA</v>
          </cell>
          <cell r="H6087" t="str">
            <v>Regulated</v>
          </cell>
        </row>
        <row r="6088">
          <cell r="D6088" t="str">
            <v>New Hampton City of</v>
          </cell>
          <cell r="E6088" t="str">
            <v>Gas</v>
          </cell>
          <cell r="G6088" t="str">
            <v>NA</v>
          </cell>
          <cell r="H6088" t="str">
            <v>Regulated</v>
          </cell>
        </row>
        <row r="6089">
          <cell r="D6089" t="str">
            <v>New Hanover County</v>
          </cell>
          <cell r="E6089" t="str">
            <v>Biomass</v>
          </cell>
          <cell r="G6089" t="str">
            <v>NA</v>
          </cell>
          <cell r="H6089" t="str">
            <v>Merchant Unregulated</v>
          </cell>
        </row>
        <row r="6090">
          <cell r="D6090" t="str">
            <v>Iberdrola, S.A.</v>
          </cell>
          <cell r="E6090" t="str">
            <v>Wind</v>
          </cell>
          <cell r="G6090">
            <v>258629</v>
          </cell>
          <cell r="H6090" t="str">
            <v>Merchant Unregulated</v>
          </cell>
        </row>
        <row r="6091">
          <cell r="D6091" t="str">
            <v>Public Service Enterprise Group Incorporated</v>
          </cell>
          <cell r="E6091" t="str">
            <v>Oil</v>
          </cell>
          <cell r="G6091">
            <v>102638</v>
          </cell>
          <cell r="H6091" t="str">
            <v>Merchant Unregulated</v>
          </cell>
        </row>
        <row r="6092">
          <cell r="D6092" t="str">
            <v>Public Service Enterprise Group Incorporated</v>
          </cell>
          <cell r="E6092" t="str">
            <v>Gas</v>
          </cell>
          <cell r="G6092">
            <v>8779</v>
          </cell>
          <cell r="H6092" t="str">
            <v>Merchant Unregulated</v>
          </cell>
        </row>
        <row r="6093">
          <cell r="D6093" t="str">
            <v>Phoenix Press, Inc.</v>
          </cell>
          <cell r="E6093" t="str">
            <v>Wind</v>
          </cell>
          <cell r="G6093" t="str">
            <v>NA</v>
          </cell>
          <cell r="H6093" t="str">
            <v>Merchant Unregulated</v>
          </cell>
        </row>
        <row r="6094">
          <cell r="D6094" t="str">
            <v>Calaveras County Water District</v>
          </cell>
          <cell r="E6094" t="str">
            <v>Water</v>
          </cell>
          <cell r="G6094" t="str">
            <v>NA</v>
          </cell>
          <cell r="H6094" t="str">
            <v>Merchant Unregulated</v>
          </cell>
        </row>
        <row r="6095">
          <cell r="D6095" t="str">
            <v>Lincoln Renewable Energy, L. L. C.</v>
          </cell>
          <cell r="E6095" t="str">
            <v>Solar</v>
          </cell>
          <cell r="G6095" t="str">
            <v>NA</v>
          </cell>
          <cell r="H6095" t="str">
            <v>Merchant Unregulated</v>
          </cell>
        </row>
        <row r="6096">
          <cell r="D6096" t="str">
            <v>New Knoxville Village of</v>
          </cell>
          <cell r="E6096" t="str">
            <v>Oil</v>
          </cell>
          <cell r="G6096" t="str">
            <v>NA</v>
          </cell>
          <cell r="H6096" t="str">
            <v>Regulated</v>
          </cell>
        </row>
        <row r="6097">
          <cell r="D6097" t="str">
            <v>Truckee-Carson Irrigation District</v>
          </cell>
          <cell r="E6097" t="str">
            <v>Water</v>
          </cell>
          <cell r="G6097" t="str">
            <v>NA</v>
          </cell>
          <cell r="H6097" t="str">
            <v>Merchant Unregulated</v>
          </cell>
        </row>
        <row r="6098">
          <cell r="D6098" t="str">
            <v>New Lisbon City of</v>
          </cell>
          <cell r="E6098" t="str">
            <v>Oil</v>
          </cell>
          <cell r="G6098" t="str">
            <v>NA</v>
          </cell>
          <cell r="H6098" t="str">
            <v>Regulated</v>
          </cell>
        </row>
        <row r="6099">
          <cell r="D6099" t="str">
            <v>New London Municipal Utilities</v>
          </cell>
          <cell r="E6099" t="str">
            <v>Oil</v>
          </cell>
          <cell r="G6099" t="str">
            <v>NA</v>
          </cell>
          <cell r="H6099" t="str">
            <v>Regulated</v>
          </cell>
        </row>
        <row r="6100">
          <cell r="D6100" t="str">
            <v>New Madrid City of</v>
          </cell>
          <cell r="E6100" t="str">
            <v>Coal</v>
          </cell>
          <cell r="G6100">
            <v>3881445</v>
          </cell>
          <cell r="H6100" t="str">
            <v>Regulated</v>
          </cell>
        </row>
        <row r="6101">
          <cell r="D6101" t="str">
            <v>Associated Electric Cooperative Inc.</v>
          </cell>
          <cell r="E6101" t="str">
            <v>Coal</v>
          </cell>
          <cell r="G6101">
            <v>3881445</v>
          </cell>
          <cell r="H6101" t="str">
            <v>Regulated</v>
          </cell>
        </row>
        <row r="6102">
          <cell r="D6102" t="str">
            <v>United States Government</v>
          </cell>
          <cell r="E6102" t="str">
            <v>Water</v>
          </cell>
          <cell r="G6102">
            <v>439711</v>
          </cell>
          <cell r="H6102" t="str">
            <v>Merchant Unregulated</v>
          </cell>
        </row>
        <row r="6103">
          <cell r="D6103" t="str">
            <v>New Mexico State University</v>
          </cell>
          <cell r="E6103" t="str">
            <v>Gas</v>
          </cell>
          <cell r="G6103" t="str">
            <v>NA</v>
          </cell>
          <cell r="H6103" t="str">
            <v>Merchant Unregulated</v>
          </cell>
        </row>
        <row r="6104">
          <cell r="D6104" t="str">
            <v>NextEra Energy, Inc.</v>
          </cell>
          <cell r="E6104" t="str">
            <v>Wind</v>
          </cell>
          <cell r="G6104">
            <v>540859</v>
          </cell>
          <cell r="H6104" t="str">
            <v>Regulated</v>
          </cell>
        </row>
        <row r="6105">
          <cell r="D6105" t="str">
            <v>PNM Resources, Inc.</v>
          </cell>
          <cell r="E6105" t="str">
            <v>Wind</v>
          </cell>
          <cell r="G6105">
            <v>5462</v>
          </cell>
          <cell r="H6105" t="str">
            <v>Regulated</v>
          </cell>
        </row>
        <row r="6106">
          <cell r="D6106" t="str">
            <v>Waste Management, Inc.</v>
          </cell>
          <cell r="E6106" t="str">
            <v>Biomass</v>
          </cell>
          <cell r="G6106" t="str">
            <v>NA</v>
          </cell>
          <cell r="H6106" t="str">
            <v>Merchant Unregulated</v>
          </cell>
        </row>
        <row r="6107">
          <cell r="D6107" t="str">
            <v>New Prague Mun Utils Comm</v>
          </cell>
          <cell r="E6107" t="str">
            <v>Gas</v>
          </cell>
          <cell r="G6107" t="str">
            <v>NA</v>
          </cell>
          <cell r="H6107" t="str">
            <v>Regulated</v>
          </cell>
        </row>
        <row r="6108">
          <cell r="D6108" t="str">
            <v>New Roads City of</v>
          </cell>
          <cell r="E6108" t="str">
            <v>Gas</v>
          </cell>
          <cell r="G6108" t="str">
            <v>NA</v>
          </cell>
          <cell r="H6108" t="str">
            <v>Regulated</v>
          </cell>
        </row>
        <row r="6109">
          <cell r="D6109" t="str">
            <v>Alaska Village Electric Cooperative, Inc.</v>
          </cell>
          <cell r="E6109" t="str">
            <v>Oil</v>
          </cell>
          <cell r="G6109" t="str">
            <v>NA</v>
          </cell>
          <cell r="H6109" t="str">
            <v>Merchant Unregulated</v>
          </cell>
        </row>
        <row r="6110">
          <cell r="D6110" t="str">
            <v>New Ulm Public Utilities Comm</v>
          </cell>
          <cell r="E6110" t="str">
            <v>Gas</v>
          </cell>
          <cell r="G6110">
            <v>6521</v>
          </cell>
          <cell r="H6110" t="str">
            <v>Regulated</v>
          </cell>
        </row>
        <row r="6111">
          <cell r="D6111" t="str">
            <v>New Ulm Public Utilities Comm</v>
          </cell>
          <cell r="E6111" t="str">
            <v>Oil</v>
          </cell>
          <cell r="G6111">
            <v>201</v>
          </cell>
          <cell r="H6111" t="str">
            <v>Regulated</v>
          </cell>
        </row>
        <row r="6112">
          <cell r="D6112" t="str">
            <v>Mosaic Company</v>
          </cell>
          <cell r="E6112" t="str">
            <v>Other Nonrenewable</v>
          </cell>
          <cell r="G6112">
            <v>406053</v>
          </cell>
          <cell r="H6112" t="str">
            <v>Merchant Unregulated</v>
          </cell>
        </row>
        <row r="6113">
          <cell r="D6113" t="str">
            <v>New York Methodist Hospital</v>
          </cell>
          <cell r="E6113" t="str">
            <v>Gas</v>
          </cell>
          <cell r="G6113" t="str">
            <v>NA</v>
          </cell>
          <cell r="H6113" t="str">
            <v>Merchant Unregulated</v>
          </cell>
        </row>
        <row r="6114">
          <cell r="D6114" t="str">
            <v>Boralex Inc.</v>
          </cell>
          <cell r="E6114" t="str">
            <v>Water</v>
          </cell>
          <cell r="G6114" t="str">
            <v>NA</v>
          </cell>
          <cell r="H6114" t="str">
            <v>Merchant Unregulated</v>
          </cell>
        </row>
        <row r="6115">
          <cell r="D6115" t="str">
            <v>New York University</v>
          </cell>
          <cell r="E6115" t="str">
            <v>Oil</v>
          </cell>
          <cell r="G6115">
            <v>0</v>
          </cell>
          <cell r="H6115" t="str">
            <v>Merchant Unregulated</v>
          </cell>
        </row>
        <row r="6116">
          <cell r="D6116" t="str">
            <v>New York University</v>
          </cell>
          <cell r="E6116" t="str">
            <v>Gas</v>
          </cell>
          <cell r="G6116" t="str">
            <v>NA</v>
          </cell>
          <cell r="H6116" t="str">
            <v>Merchant Unregulated</v>
          </cell>
        </row>
        <row r="6117">
          <cell r="D6117" t="str">
            <v>New York University</v>
          </cell>
          <cell r="E6117" t="str">
            <v>Gas</v>
          </cell>
          <cell r="G6117">
            <v>64115</v>
          </cell>
          <cell r="H6117" t="str">
            <v>Merchant Unregulated</v>
          </cell>
        </row>
        <row r="6118">
          <cell r="D6118" t="str">
            <v>New York University</v>
          </cell>
          <cell r="E6118" t="str">
            <v>Oil</v>
          </cell>
          <cell r="G6118">
            <v>8963</v>
          </cell>
          <cell r="H6118" t="str">
            <v>Merchant Unregulated</v>
          </cell>
        </row>
        <row r="6119">
          <cell r="D6119" t="str">
            <v>Newark America</v>
          </cell>
          <cell r="E6119" t="str">
            <v>Gas</v>
          </cell>
          <cell r="G6119" t="str">
            <v>NA</v>
          </cell>
          <cell r="H6119" t="str">
            <v>Merchant Unregulated</v>
          </cell>
        </row>
        <row r="6120">
          <cell r="D6120" t="str">
            <v>Riverstone Holdings LLC</v>
          </cell>
          <cell r="E6120" t="str">
            <v>Gas</v>
          </cell>
          <cell r="G6120" t="str">
            <v>NA</v>
          </cell>
          <cell r="H6120" t="str">
            <v>Merchant Unregulated</v>
          </cell>
        </row>
        <row r="6121">
          <cell r="D6121" t="str">
            <v>Anheuser-Busch, Inc.</v>
          </cell>
          <cell r="E6121" t="str">
            <v>Gas</v>
          </cell>
          <cell r="G6121" t="str">
            <v>NA</v>
          </cell>
          <cell r="H6121" t="str">
            <v>Merchant Unregulated</v>
          </cell>
        </row>
        <row r="6122">
          <cell r="D6122" t="str">
            <v>AES-NJ Cogen Co., Inc.</v>
          </cell>
          <cell r="E6122" t="str">
            <v>Gas</v>
          </cell>
          <cell r="G6122" t="str">
            <v>NA</v>
          </cell>
          <cell r="H6122" t="str">
            <v>Merchant Unregulated</v>
          </cell>
        </row>
        <row r="6123">
          <cell r="D6123" t="str">
            <v>American DG Energy Inc.</v>
          </cell>
          <cell r="E6123" t="str">
            <v>Gas</v>
          </cell>
          <cell r="G6123" t="str">
            <v>NA</v>
          </cell>
          <cell r="H6123" t="str">
            <v>Merchant Unregulated</v>
          </cell>
        </row>
        <row r="6124">
          <cell r="D6124" t="str">
            <v>White Birch Paper Company</v>
          </cell>
          <cell r="E6124" t="str">
            <v>Biomass</v>
          </cell>
          <cell r="G6124">
            <v>82703</v>
          </cell>
          <cell r="H6124" t="str">
            <v>Merchant Unregulated</v>
          </cell>
        </row>
        <row r="6125">
          <cell r="D6125" t="str">
            <v>Portland General Electric Company</v>
          </cell>
          <cell r="E6125" t="str">
            <v>Oil</v>
          </cell>
          <cell r="G6125">
            <v>16</v>
          </cell>
          <cell r="H6125" t="str">
            <v>Regulated</v>
          </cell>
        </row>
        <row r="6126">
          <cell r="D6126" t="str">
            <v>Newberry Water &amp; Light Board</v>
          </cell>
          <cell r="E6126" t="str">
            <v>Oil</v>
          </cell>
          <cell r="G6126" t="str">
            <v>NA</v>
          </cell>
          <cell r="H6126" t="str">
            <v>Regulated</v>
          </cell>
        </row>
        <row r="6127">
          <cell r="D6127" t="str">
            <v>Soitec S.A.</v>
          </cell>
          <cell r="E6127" t="str">
            <v>Solar</v>
          </cell>
          <cell r="G6127" t="str">
            <v>NA</v>
          </cell>
          <cell r="H6127" t="str">
            <v>Merchant Unregulated</v>
          </cell>
        </row>
        <row r="6128">
          <cell r="D6128" t="str">
            <v>Enel S.p.A.</v>
          </cell>
          <cell r="E6128" t="str">
            <v>Water</v>
          </cell>
          <cell r="G6128" t="str">
            <v>NA</v>
          </cell>
          <cell r="H6128" t="str">
            <v>Merchant Unregulated</v>
          </cell>
        </row>
        <row r="6129">
          <cell r="D6129" t="str">
            <v>SunEdison, Inc.</v>
          </cell>
          <cell r="E6129" t="str">
            <v>Solar</v>
          </cell>
          <cell r="G6129" t="str">
            <v>NA</v>
          </cell>
          <cell r="H6129" t="str">
            <v>Merchant Unregulated</v>
          </cell>
        </row>
        <row r="6130">
          <cell r="D6130" t="str">
            <v>Fortistar LLC</v>
          </cell>
          <cell r="E6130" t="str">
            <v>Biomass</v>
          </cell>
          <cell r="G6130" t="str">
            <v>NA</v>
          </cell>
          <cell r="H6130" t="str">
            <v>Merchant Unregulated</v>
          </cell>
        </row>
        <row r="6131">
          <cell r="D6131" t="str">
            <v>Fortistar LLC</v>
          </cell>
          <cell r="E6131" t="str">
            <v>Biomass</v>
          </cell>
          <cell r="G6131" t="str">
            <v>NA</v>
          </cell>
          <cell r="H6131" t="str">
            <v>Merchant Unregulated</v>
          </cell>
        </row>
        <row r="6132">
          <cell r="D6132" t="str">
            <v>PG&amp;E Corporation</v>
          </cell>
          <cell r="E6132" t="str">
            <v>Water</v>
          </cell>
          <cell r="G6132">
            <v>9008</v>
          </cell>
          <cell r="H6132" t="str">
            <v>Regulated</v>
          </cell>
        </row>
        <row r="6133">
          <cell r="D6133" t="str">
            <v>Newfound Hydroelectric Co</v>
          </cell>
          <cell r="E6133" t="str">
            <v>Water</v>
          </cell>
          <cell r="G6133" t="str">
            <v>NA</v>
          </cell>
          <cell r="H6133" t="str">
            <v>Merchant Unregulated</v>
          </cell>
        </row>
        <row r="6134">
          <cell r="D6134" t="str">
            <v>GDF Suez SA</v>
          </cell>
          <cell r="E6134" t="str">
            <v>Gas</v>
          </cell>
          <cell r="G6134" t="str">
            <v>NA</v>
          </cell>
          <cell r="H6134" t="str">
            <v>Merchant Unregulated</v>
          </cell>
        </row>
        <row r="6135">
          <cell r="D6135" t="str">
            <v>Seattle City Light</v>
          </cell>
          <cell r="E6135" t="str">
            <v>Water</v>
          </cell>
          <cell r="G6135" t="str">
            <v>NA</v>
          </cell>
          <cell r="H6135" t="str">
            <v>Regulated</v>
          </cell>
        </row>
        <row r="6136">
          <cell r="D6136" t="str">
            <v>Berry Petroleum Company</v>
          </cell>
          <cell r="E6136" t="str">
            <v>Gas</v>
          </cell>
          <cell r="G6136" t="str">
            <v>NA</v>
          </cell>
          <cell r="H6136" t="str">
            <v>Merchant Unregulated</v>
          </cell>
        </row>
        <row r="6137">
          <cell r="D6137" t="str">
            <v>Northeast Utilities</v>
          </cell>
          <cell r="E6137" t="str">
            <v>Oil</v>
          </cell>
          <cell r="G6137">
            <v>72614</v>
          </cell>
          <cell r="H6137" t="str">
            <v>Regulated</v>
          </cell>
        </row>
        <row r="6138">
          <cell r="D6138" t="str">
            <v>Industry Funds Management Ltd.</v>
          </cell>
          <cell r="E6138" t="str">
            <v>Gas</v>
          </cell>
          <cell r="G6138">
            <v>2122028</v>
          </cell>
          <cell r="H6138" t="str">
            <v>Merchant Unregulated</v>
          </cell>
        </row>
        <row r="6139">
          <cell r="D6139" t="str">
            <v>Ingenco Investors LLC</v>
          </cell>
          <cell r="E6139" t="str">
            <v>Biomass</v>
          </cell>
          <cell r="G6139" t="str">
            <v>NA</v>
          </cell>
          <cell r="H6139" t="str">
            <v>Merchant Unregulated</v>
          </cell>
        </row>
        <row r="6140">
          <cell r="D6140" t="str">
            <v>Ingenco Holdings LLC</v>
          </cell>
          <cell r="E6140" t="str">
            <v>Biomass</v>
          </cell>
          <cell r="G6140" t="str">
            <v>NA</v>
          </cell>
          <cell r="H6140" t="str">
            <v>Merchant Unregulated</v>
          </cell>
        </row>
        <row r="6141">
          <cell r="D6141" t="str">
            <v>El Paso Electric Company</v>
          </cell>
          <cell r="E6141" t="str">
            <v>Gas</v>
          </cell>
          <cell r="G6141">
            <v>891480</v>
          </cell>
          <cell r="H6141" t="str">
            <v>Regulated</v>
          </cell>
        </row>
        <row r="6142">
          <cell r="D6142" t="str">
            <v>Newman &amp; Co Inc</v>
          </cell>
          <cell r="E6142" t="str">
            <v>Oil</v>
          </cell>
          <cell r="G6142" t="str">
            <v>NA</v>
          </cell>
          <cell r="H6142" t="str">
            <v>Merchant Unregulated</v>
          </cell>
        </row>
        <row r="6143">
          <cell r="D6143" t="str">
            <v>El Paso Electric Company</v>
          </cell>
          <cell r="E6143" t="str">
            <v>Gas</v>
          </cell>
          <cell r="G6143">
            <v>1870134</v>
          </cell>
          <cell r="H6143" t="str">
            <v>Regulated</v>
          </cell>
        </row>
        <row r="6144">
          <cell r="D6144" t="str">
            <v>FirstEnergy Corp.</v>
          </cell>
          <cell r="E6144" t="str">
            <v>Water</v>
          </cell>
          <cell r="G6144" t="str">
            <v>NA</v>
          </cell>
          <cell r="H6144" t="str">
            <v>Merchant Unregulated</v>
          </cell>
        </row>
        <row r="6145">
          <cell r="D6145" t="str">
            <v>Newport Hydro Associates</v>
          </cell>
          <cell r="E6145" t="str">
            <v>Water</v>
          </cell>
          <cell r="G6145" t="str">
            <v>NA</v>
          </cell>
          <cell r="H6145" t="str">
            <v>Merchant Unregulated</v>
          </cell>
        </row>
        <row r="6146">
          <cell r="D6146" t="str">
            <v>Sloan Group Ltd.</v>
          </cell>
          <cell r="E6146" t="str">
            <v>Water</v>
          </cell>
          <cell r="G6146" t="str">
            <v>NA</v>
          </cell>
          <cell r="H6146" t="str">
            <v>Merchant Unregulated</v>
          </cell>
        </row>
        <row r="6147">
          <cell r="D6147" t="str">
            <v>Ameren Corporation</v>
          </cell>
          <cell r="E6147" t="str">
            <v>Coal</v>
          </cell>
          <cell r="G6147">
            <v>5521461</v>
          </cell>
          <cell r="H6147" t="str">
            <v>Merchant Unregulated</v>
          </cell>
        </row>
        <row r="6148">
          <cell r="D6148" t="str">
            <v>Brookfield Renewable Energy Partners L.P.</v>
          </cell>
          <cell r="E6148" t="str">
            <v>Water</v>
          </cell>
          <cell r="G6148" t="str">
            <v>NA</v>
          </cell>
          <cell r="H6148" t="str">
            <v>Merchant Unregulated</v>
          </cell>
        </row>
        <row r="6149">
          <cell r="D6149" t="str">
            <v>Brookfield Asset Management Inc.</v>
          </cell>
          <cell r="E6149" t="str">
            <v>Water</v>
          </cell>
          <cell r="G6149" t="str">
            <v>NA</v>
          </cell>
          <cell r="H6149" t="str">
            <v>Merchant Unregulated</v>
          </cell>
        </row>
        <row r="6150">
          <cell r="D6150" t="str">
            <v>Brookfield Renewable Energy Partners L.P.</v>
          </cell>
          <cell r="E6150" t="str">
            <v>Water</v>
          </cell>
          <cell r="G6150" t="str">
            <v>NA</v>
          </cell>
          <cell r="H6150" t="str">
            <v>Merchant Unregulated</v>
          </cell>
        </row>
        <row r="6151">
          <cell r="D6151" t="str">
            <v>Brookfield Asset Management Inc.</v>
          </cell>
          <cell r="E6151" t="str">
            <v>Water</v>
          </cell>
          <cell r="G6151" t="str">
            <v>NA</v>
          </cell>
          <cell r="H6151" t="str">
            <v>Merchant Unregulated</v>
          </cell>
        </row>
        <row r="6152">
          <cell r="D6152" t="str">
            <v>New York Presbyterian Hospital</v>
          </cell>
          <cell r="E6152" t="str">
            <v>Gas</v>
          </cell>
          <cell r="G6152" t="str">
            <v>NA</v>
          </cell>
          <cell r="H6152" t="str">
            <v>Merchant Unregulated</v>
          </cell>
        </row>
        <row r="6153">
          <cell r="D6153" t="str">
            <v>NFI Industries Inc.</v>
          </cell>
          <cell r="E6153" t="str">
            <v>Solar</v>
          </cell>
          <cell r="G6153" t="str">
            <v>NA</v>
          </cell>
          <cell r="H6153" t="str">
            <v>Merchant Unregulated</v>
          </cell>
        </row>
        <row r="6154">
          <cell r="D6154" t="str">
            <v>NFI Industries Inc.</v>
          </cell>
          <cell r="E6154" t="str">
            <v>Solar</v>
          </cell>
          <cell r="G6154" t="str">
            <v>NA</v>
          </cell>
          <cell r="H6154" t="str">
            <v>Merchant Unregulated</v>
          </cell>
        </row>
        <row r="6155">
          <cell r="D6155" t="str">
            <v>American Electric Power Company, Inc.</v>
          </cell>
          <cell r="E6155" t="str">
            <v>Water</v>
          </cell>
          <cell r="G6155">
            <v>6693</v>
          </cell>
          <cell r="H6155" t="str">
            <v>Regulated</v>
          </cell>
        </row>
        <row r="6156">
          <cell r="D6156" t="str">
            <v>NewPage Holdings Inc.</v>
          </cell>
          <cell r="E6156" t="str">
            <v>Coal</v>
          </cell>
          <cell r="G6156" t="str">
            <v>NA</v>
          </cell>
          <cell r="H6156" t="str">
            <v>Merchant Unregulated</v>
          </cell>
        </row>
        <row r="6157">
          <cell r="D6157" t="str">
            <v>NewPage Holdings Inc.</v>
          </cell>
          <cell r="E6157" t="str">
            <v>Water</v>
          </cell>
          <cell r="G6157" t="str">
            <v>NA</v>
          </cell>
          <cell r="H6157" t="str">
            <v>Merchant Unregulated</v>
          </cell>
        </row>
        <row r="6158">
          <cell r="D6158" t="str">
            <v>Sho-Me Power Electric Cooperative</v>
          </cell>
          <cell r="E6158" t="str">
            <v>Water</v>
          </cell>
          <cell r="G6158" t="str">
            <v>NA</v>
          </cell>
          <cell r="H6158" t="str">
            <v>Merchant Unregulated</v>
          </cell>
        </row>
        <row r="6159">
          <cell r="D6159" t="str">
            <v>Xcel Energy Inc.</v>
          </cell>
          <cell r="E6159" t="str">
            <v>Gas</v>
          </cell>
          <cell r="G6159">
            <v>1175274</v>
          </cell>
          <cell r="H6159" t="str">
            <v>Regulated</v>
          </cell>
        </row>
        <row r="6160">
          <cell r="D6160" t="str">
            <v>Nichols Farms</v>
          </cell>
          <cell r="E6160" t="str">
            <v>Solar</v>
          </cell>
          <cell r="G6160" t="str">
            <v>NA</v>
          </cell>
          <cell r="H6160" t="str">
            <v>Merchant Unregulated</v>
          </cell>
        </row>
        <row r="6161">
          <cell r="D6161" t="str">
            <v>Tennessee Valley Authority</v>
          </cell>
          <cell r="E6161" t="str">
            <v>Water</v>
          </cell>
          <cell r="G6161" t="str">
            <v>NA</v>
          </cell>
          <cell r="H6161" t="str">
            <v>Merchant Unregulated</v>
          </cell>
        </row>
        <row r="6162">
          <cell r="D6162" t="str">
            <v>Greenleaf-TNX Management</v>
          </cell>
          <cell r="E6162" t="str">
            <v>Solar</v>
          </cell>
          <cell r="G6162" t="str">
            <v>NA</v>
          </cell>
          <cell r="H6162" t="str">
            <v>Merchant Unregulated</v>
          </cell>
        </row>
        <row r="6163">
          <cell r="D6163" t="str">
            <v>Cenergy Power</v>
          </cell>
          <cell r="E6163" t="str">
            <v>Solar</v>
          </cell>
          <cell r="G6163" t="str">
            <v>NA</v>
          </cell>
          <cell r="H6163" t="str">
            <v>Merchant Unregulated</v>
          </cell>
        </row>
        <row r="6164">
          <cell r="D6164" t="str">
            <v>AGL Resources Inc.</v>
          </cell>
          <cell r="E6164" t="str">
            <v>Gas</v>
          </cell>
          <cell r="G6164" t="str">
            <v>NA</v>
          </cell>
          <cell r="H6164" t="str">
            <v>Merchant Unregulated</v>
          </cell>
        </row>
        <row r="6165">
          <cell r="D6165" t="str">
            <v>Alaska Village Electric Cooperative, Inc.</v>
          </cell>
          <cell r="E6165" t="str">
            <v>Oil</v>
          </cell>
          <cell r="G6165" t="str">
            <v>NA</v>
          </cell>
          <cell r="H6165" t="str">
            <v>Merchant Unregulated</v>
          </cell>
        </row>
        <row r="6166">
          <cell r="D6166" t="str">
            <v>United States Government</v>
          </cell>
          <cell r="E6166" t="str">
            <v>Gas</v>
          </cell>
          <cell r="G6166" t="str">
            <v>NA</v>
          </cell>
          <cell r="H6166" t="str">
            <v>Merchant Unregulated</v>
          </cell>
        </row>
        <row r="6167">
          <cell r="D6167" t="str">
            <v>Imperial Irrigation District</v>
          </cell>
          <cell r="E6167" t="str">
            <v>Gas</v>
          </cell>
          <cell r="G6167" t="str">
            <v>NA</v>
          </cell>
          <cell r="H6167" t="str">
            <v>Merchant Unregulated</v>
          </cell>
        </row>
        <row r="6168">
          <cell r="D6168" t="str">
            <v>NRG Energy, Inc.</v>
          </cell>
          <cell r="E6168" t="str">
            <v>Oil</v>
          </cell>
          <cell r="G6168">
            <v>-9</v>
          </cell>
          <cell r="H6168" t="str">
            <v>Merchant Unregulated</v>
          </cell>
        </row>
        <row r="6169">
          <cell r="D6169" t="str">
            <v>Niles City of OH</v>
          </cell>
          <cell r="E6169" t="str">
            <v>Oil</v>
          </cell>
          <cell r="G6169" t="str">
            <v>NA</v>
          </cell>
          <cell r="H6169" t="str">
            <v>Regulated</v>
          </cell>
        </row>
        <row r="6170">
          <cell r="D6170" t="str">
            <v>United States Government</v>
          </cell>
          <cell r="E6170" t="str">
            <v>Water</v>
          </cell>
          <cell r="G6170" t="str">
            <v>NA</v>
          </cell>
          <cell r="H6170" t="str">
            <v>Merchant Unregulated</v>
          </cell>
        </row>
        <row r="6171">
          <cell r="D6171" t="str">
            <v>Energy Northwest</v>
          </cell>
          <cell r="E6171" t="str">
            <v>Wind</v>
          </cell>
          <cell r="G6171">
            <v>258053</v>
          </cell>
          <cell r="H6171" t="str">
            <v>Merchant Unregulated</v>
          </cell>
        </row>
        <row r="6172">
          <cell r="D6172" t="str">
            <v>Avista Corporation</v>
          </cell>
          <cell r="E6172" t="str">
            <v>Water</v>
          </cell>
          <cell r="G6172">
            <v>106194</v>
          </cell>
          <cell r="H6172" t="str">
            <v>Regulated</v>
          </cell>
        </row>
        <row r="6173">
          <cell r="D6173" t="str">
            <v>Enbridge Energy Partners, L.P.</v>
          </cell>
          <cell r="E6173" t="str">
            <v>Gas</v>
          </cell>
          <cell r="G6173" t="str">
            <v>NA</v>
          </cell>
          <cell r="H6173" t="str">
            <v>Merchant Unregulated</v>
          </cell>
        </row>
        <row r="6174">
          <cell r="D6174" t="str">
            <v>Exelon Corporation</v>
          </cell>
          <cell r="E6174" t="str">
            <v>Nuclear</v>
          </cell>
          <cell r="G6174">
            <v>1296924</v>
          </cell>
          <cell r="H6174" t="str">
            <v>Merchant Unregulated</v>
          </cell>
        </row>
        <row r="6175">
          <cell r="D6175" t="str">
            <v>EDF Group</v>
          </cell>
          <cell r="E6175" t="str">
            <v>Nuclear</v>
          </cell>
          <cell r="G6175" t="str">
            <v>NA</v>
          </cell>
          <cell r="H6175" t="str">
            <v>Merchant Unregulated</v>
          </cell>
        </row>
        <row r="6176">
          <cell r="D6176" t="str">
            <v>EDF Group</v>
          </cell>
          <cell r="E6176" t="str">
            <v>Nuclear</v>
          </cell>
          <cell r="G6176">
            <v>5782184</v>
          </cell>
          <cell r="H6176" t="str">
            <v>Merchant Unregulated</v>
          </cell>
        </row>
        <row r="6177">
          <cell r="D6177" t="str">
            <v>Long Island Power Authority</v>
          </cell>
          <cell r="E6177" t="str">
            <v>Nuclear</v>
          </cell>
          <cell r="G6177">
            <v>1598263</v>
          </cell>
          <cell r="H6177" t="str">
            <v>Merchant Unregulated</v>
          </cell>
        </row>
        <row r="6178">
          <cell r="D6178" t="str">
            <v>Exelon Corporation</v>
          </cell>
          <cell r="E6178" t="str">
            <v>Oil</v>
          </cell>
          <cell r="G6178" t="str">
            <v>NA</v>
          </cell>
          <cell r="H6178" t="str">
            <v>Merchant Unregulated</v>
          </cell>
        </row>
        <row r="6179">
          <cell r="D6179" t="str">
            <v>EDF Group</v>
          </cell>
          <cell r="E6179" t="str">
            <v>Oil</v>
          </cell>
          <cell r="G6179" t="str">
            <v>NA</v>
          </cell>
          <cell r="H6179" t="str">
            <v>Merchant Unregulated</v>
          </cell>
        </row>
        <row r="6180">
          <cell r="D6180" t="str">
            <v>MGE Energy, Inc.</v>
          </cell>
          <cell r="E6180" t="str">
            <v>Gas</v>
          </cell>
          <cell r="G6180">
            <v>186</v>
          </cell>
          <cell r="H6180" t="str">
            <v>Regulated</v>
          </cell>
        </row>
        <row r="6181">
          <cell r="D6181" t="str">
            <v>Entergy Corporation</v>
          </cell>
          <cell r="E6181" t="str">
            <v>Gas</v>
          </cell>
          <cell r="G6181">
            <v>4178701</v>
          </cell>
          <cell r="H6181" t="str">
            <v>Regulated</v>
          </cell>
        </row>
        <row r="6182">
          <cell r="D6182" t="str">
            <v>Thunder Bay Power Co</v>
          </cell>
          <cell r="E6182" t="str">
            <v>Water</v>
          </cell>
          <cell r="G6182" t="str">
            <v>NA</v>
          </cell>
          <cell r="H6182" t="str">
            <v>Merchant Unregulated</v>
          </cell>
        </row>
        <row r="6183">
          <cell r="D6183" t="str">
            <v>Alaska Village Electric Cooperative, Inc.</v>
          </cell>
          <cell r="E6183" t="str">
            <v>Oil</v>
          </cell>
          <cell r="G6183" t="str">
            <v>NA</v>
          </cell>
          <cell r="H6183" t="str">
            <v>Merchant Unregulated</v>
          </cell>
        </row>
        <row r="6184">
          <cell r="D6184" t="str">
            <v>City Utilities of Springfield</v>
          </cell>
          <cell r="E6184" t="str">
            <v>Biomass</v>
          </cell>
          <cell r="G6184" t="str">
            <v>NA</v>
          </cell>
          <cell r="H6184" t="str">
            <v>Regulated</v>
          </cell>
        </row>
        <row r="6185">
          <cell r="D6185" t="str">
            <v>Xcel Energy Inc.</v>
          </cell>
          <cell r="E6185" t="str">
            <v>Wind</v>
          </cell>
          <cell r="G6185">
            <v>645508</v>
          </cell>
          <cell r="H6185" t="str">
            <v>Regulated</v>
          </cell>
        </row>
        <row r="6186">
          <cell r="D6186" t="str">
            <v>Duke Energy Corporation</v>
          </cell>
          <cell r="E6186" t="str">
            <v>Gas</v>
          </cell>
          <cell r="G6186">
            <v>820513</v>
          </cell>
          <cell r="H6186" t="str">
            <v>Regulated</v>
          </cell>
        </row>
        <row r="6187">
          <cell r="D6187" t="str">
            <v>Nodak Rural Electric Cooperative Inc.</v>
          </cell>
          <cell r="E6187" t="str">
            <v>Oil</v>
          </cell>
          <cell r="G6187" t="str">
            <v>NA</v>
          </cell>
          <cell r="H6187" t="str">
            <v>Merchant Unregulated</v>
          </cell>
        </row>
        <row r="6188">
          <cell r="D6188" t="str">
            <v>Associated Electric Cooperative Inc.</v>
          </cell>
          <cell r="E6188" t="str">
            <v>Gas</v>
          </cell>
          <cell r="G6188">
            <v>19252</v>
          </cell>
          <cell r="H6188" t="str">
            <v>Merchant Unregulated</v>
          </cell>
        </row>
        <row r="6189">
          <cell r="D6189" t="str">
            <v>Guadalupe Blanco River Authority</v>
          </cell>
          <cell r="E6189" t="str">
            <v>Water</v>
          </cell>
          <cell r="G6189" t="str">
            <v>NA</v>
          </cell>
          <cell r="H6189" t="str">
            <v>Merchant Unregulated</v>
          </cell>
        </row>
        <row r="6190">
          <cell r="D6190" t="str">
            <v>Alaska Village Electric Cooperative, Inc.</v>
          </cell>
          <cell r="E6190" t="str">
            <v>Oil</v>
          </cell>
          <cell r="G6190" t="str">
            <v>NA</v>
          </cell>
          <cell r="H6190" t="str">
            <v>Merchant Unregulated</v>
          </cell>
        </row>
        <row r="6191">
          <cell r="D6191" t="str">
            <v>Norwalk Third Taxing District</v>
          </cell>
          <cell r="E6191" t="str">
            <v>Oil</v>
          </cell>
          <cell r="G6191" t="str">
            <v>NA</v>
          </cell>
          <cell r="H6191" t="str">
            <v>Merchant Unregulated</v>
          </cell>
        </row>
        <row r="6192">
          <cell r="D6192" t="str">
            <v>Brookfield Renewable Energy Partners L.P.</v>
          </cell>
          <cell r="E6192" t="str">
            <v>Water</v>
          </cell>
          <cell r="G6192" t="str">
            <v>NA</v>
          </cell>
          <cell r="H6192" t="str">
            <v>Merchant Unregulated</v>
          </cell>
        </row>
        <row r="6193">
          <cell r="D6193" t="str">
            <v>Brookfield Asset Management Inc.</v>
          </cell>
          <cell r="E6193" t="str">
            <v>Water</v>
          </cell>
          <cell r="G6193" t="str">
            <v>NA</v>
          </cell>
          <cell r="H6193" t="str">
            <v>Merchant Unregulated</v>
          </cell>
        </row>
        <row r="6194">
          <cell r="D6194" t="str">
            <v>Quarry Energy Corporation</v>
          </cell>
          <cell r="E6194" t="str">
            <v>Biomass</v>
          </cell>
          <cell r="G6194" t="str">
            <v>NA</v>
          </cell>
          <cell r="H6194" t="str">
            <v>Merchant Unregulated</v>
          </cell>
        </row>
        <row r="6195">
          <cell r="D6195" t="str">
            <v>Exelon Corporation</v>
          </cell>
          <cell r="E6195" t="str">
            <v>Solar</v>
          </cell>
          <cell r="G6195" t="str">
            <v>NA</v>
          </cell>
          <cell r="H6195" t="str">
            <v>Merchant Unregulated</v>
          </cell>
        </row>
        <row r="6196">
          <cell r="D6196" t="str">
            <v>United States Government</v>
          </cell>
          <cell r="E6196" t="str">
            <v>Water</v>
          </cell>
          <cell r="G6196">
            <v>154430</v>
          </cell>
          <cell r="H6196" t="str">
            <v>Merchant Unregulated</v>
          </cell>
        </row>
        <row r="6197">
          <cell r="D6197" t="str">
            <v>Watervliet City of</v>
          </cell>
          <cell r="E6197" t="str">
            <v>Water</v>
          </cell>
          <cell r="G6197" t="str">
            <v>NA</v>
          </cell>
          <cell r="H6197" t="str">
            <v>Merchant Unregulated</v>
          </cell>
        </row>
        <row r="6198">
          <cell r="D6198" t="str">
            <v>Madison Town of</v>
          </cell>
          <cell r="E6198" t="str">
            <v>Water</v>
          </cell>
          <cell r="G6198" t="str">
            <v>NA</v>
          </cell>
          <cell r="H6198" t="str">
            <v>Regulated</v>
          </cell>
        </row>
        <row r="6199">
          <cell r="D6199" t="str">
            <v>Tennessee Valley Authority</v>
          </cell>
          <cell r="E6199" t="str">
            <v>Water</v>
          </cell>
          <cell r="G6199">
            <v>385482</v>
          </cell>
          <cell r="H6199" t="str">
            <v>Merchant Unregulated</v>
          </cell>
        </row>
        <row r="6200">
          <cell r="D6200" t="str">
            <v>Dairyland Power Co-op</v>
          </cell>
          <cell r="E6200" t="str">
            <v>Biomass</v>
          </cell>
          <cell r="G6200" t="str">
            <v>NA</v>
          </cell>
          <cell r="H6200" t="str">
            <v>Merchant Unregulated</v>
          </cell>
        </row>
        <row r="6201">
          <cell r="D6201" t="str">
            <v>Waverly Municipal Elec Utility</v>
          </cell>
          <cell r="E6201" t="str">
            <v>Gas</v>
          </cell>
          <cell r="G6201" t="str">
            <v>NA</v>
          </cell>
          <cell r="H6201" t="str">
            <v>Regulated</v>
          </cell>
        </row>
        <row r="6202">
          <cell r="D6202" t="str">
            <v>Greenfield City of IA</v>
          </cell>
          <cell r="E6202" t="str">
            <v>Oil</v>
          </cell>
          <cell r="G6202" t="str">
            <v>NA</v>
          </cell>
          <cell r="H6202" t="str">
            <v>Regulated</v>
          </cell>
        </row>
        <row r="6203">
          <cell r="D6203" t="str">
            <v>New York Power Authority</v>
          </cell>
          <cell r="E6203" t="str">
            <v>Gas</v>
          </cell>
          <cell r="G6203" t="str">
            <v>NA</v>
          </cell>
          <cell r="H6203" t="str">
            <v>Merchant Unregulated</v>
          </cell>
        </row>
        <row r="6204">
          <cell r="D6204" t="str">
            <v>Duke Energy Corporation</v>
          </cell>
          <cell r="E6204" t="str">
            <v>Wind</v>
          </cell>
          <cell r="G6204">
            <v>143874</v>
          </cell>
          <cell r="H6204" t="str">
            <v>Merchant Unregulated</v>
          </cell>
        </row>
        <row r="6205">
          <cell r="D6205" t="str">
            <v>Old Dominion Electric Cooperative</v>
          </cell>
          <cell r="E6205" t="str">
            <v>Nuclear</v>
          </cell>
          <cell r="G6205">
            <v>1778651</v>
          </cell>
          <cell r="H6205" t="str">
            <v>Regulated</v>
          </cell>
        </row>
        <row r="6206">
          <cell r="D6206" t="str">
            <v>Dominion Resources, Inc.</v>
          </cell>
          <cell r="E6206" t="str">
            <v>Nuclear</v>
          </cell>
          <cell r="G6206">
            <v>13554539</v>
          </cell>
          <cell r="H6206" t="str">
            <v>Regulated</v>
          </cell>
        </row>
        <row r="6207">
          <cell r="D6207" t="str">
            <v>Dominion Resources, Inc.</v>
          </cell>
          <cell r="E6207" t="str">
            <v>Water</v>
          </cell>
          <cell r="G6207" t="str">
            <v>NA</v>
          </cell>
          <cell r="H6207" t="str">
            <v>Regulated</v>
          </cell>
        </row>
        <row r="6208">
          <cell r="D6208" t="str">
            <v>Sustainable Power Group</v>
          </cell>
          <cell r="E6208" t="str">
            <v>Solar</v>
          </cell>
          <cell r="G6208" t="str">
            <v>NA</v>
          </cell>
          <cell r="H6208" t="str">
            <v>Merchant Unregulated</v>
          </cell>
        </row>
        <row r="6209">
          <cell r="D6209" t="str">
            <v>North Branch Water &amp; Light Comm</v>
          </cell>
          <cell r="E6209" t="str">
            <v>Oil</v>
          </cell>
          <cell r="G6209" t="str">
            <v>NA</v>
          </cell>
          <cell r="H6209" t="str">
            <v>Regulated</v>
          </cell>
        </row>
        <row r="6210">
          <cell r="D6210" t="str">
            <v>Ormat Industries Ltd.</v>
          </cell>
          <cell r="E6210" t="str">
            <v>Geothermal</v>
          </cell>
          <cell r="G6210">
            <v>102439</v>
          </cell>
          <cell r="H6210" t="str">
            <v>Merchant Unregulated</v>
          </cell>
        </row>
        <row r="6211">
          <cell r="D6211" t="str">
            <v>Ormat Technologies, Inc.</v>
          </cell>
          <cell r="E6211" t="str">
            <v>Geothermal</v>
          </cell>
          <cell r="G6211">
            <v>80489</v>
          </cell>
          <cell r="H6211" t="str">
            <v>Merchant Unregulated</v>
          </cell>
        </row>
        <row r="6212">
          <cell r="D6212" t="str">
            <v>New Smyrna Beach Utilities Commission</v>
          </cell>
          <cell r="E6212" t="str">
            <v>Oil</v>
          </cell>
          <cell r="G6212" t="str">
            <v>NA</v>
          </cell>
          <cell r="H6212" t="str">
            <v>Regulated</v>
          </cell>
        </row>
        <row r="6213">
          <cell r="D6213" t="str">
            <v>Commonwealth of Massachusetts</v>
          </cell>
          <cell r="E6213" t="str">
            <v>Wind</v>
          </cell>
          <cell r="G6213" t="str">
            <v>NA</v>
          </cell>
          <cell r="H6213" t="str">
            <v>Merchant Unregulated</v>
          </cell>
        </row>
        <row r="6214">
          <cell r="D6214" t="str">
            <v>Fortistar LLC</v>
          </cell>
          <cell r="E6214" t="str">
            <v>Biomass</v>
          </cell>
          <cell r="G6214" t="str">
            <v>NA</v>
          </cell>
          <cell r="H6214" t="str">
            <v>Merchant Unregulated</v>
          </cell>
        </row>
        <row r="6215">
          <cell r="D6215" t="str">
            <v>San Diego City of</v>
          </cell>
          <cell r="E6215" t="str">
            <v>Biomass</v>
          </cell>
          <cell r="G6215" t="str">
            <v>NA</v>
          </cell>
          <cell r="H6215" t="str">
            <v>Merchant Unregulated</v>
          </cell>
        </row>
        <row r="6216">
          <cell r="D6216" t="str">
            <v>Solid Waste Authority of Palm Beach County</v>
          </cell>
          <cell r="E6216" t="str">
            <v>Biomass</v>
          </cell>
          <cell r="G6216">
            <v>370129</v>
          </cell>
          <cell r="H6216" t="str">
            <v>Merchant Unregulated</v>
          </cell>
        </row>
        <row r="6217">
          <cell r="D6217" t="str">
            <v>NextEra Energy, Inc.</v>
          </cell>
          <cell r="E6217" t="str">
            <v>Wind</v>
          </cell>
          <cell r="G6217">
            <v>184102</v>
          </cell>
          <cell r="H6217" t="str">
            <v>Merchant Unregulated</v>
          </cell>
        </row>
        <row r="6218">
          <cell r="D6218" t="str">
            <v>Hastings City of</v>
          </cell>
          <cell r="E6218" t="str">
            <v>Gas</v>
          </cell>
          <cell r="G6218" t="str">
            <v>NA</v>
          </cell>
          <cell r="H6218" t="str">
            <v>Regulated</v>
          </cell>
        </row>
        <row r="6219">
          <cell r="D6219" t="str">
            <v>Portland General Electric Company</v>
          </cell>
          <cell r="E6219" t="str">
            <v>Water</v>
          </cell>
          <cell r="G6219">
            <v>250907</v>
          </cell>
          <cell r="H6219" t="str">
            <v>Regulated</v>
          </cell>
        </row>
        <row r="6220">
          <cell r="D6220" t="str">
            <v>HDI Associates V</v>
          </cell>
          <cell r="E6220" t="str">
            <v>Water</v>
          </cell>
          <cell r="G6220" t="str">
            <v>NA</v>
          </cell>
          <cell r="H6220" t="str">
            <v>Merchant Unregulated</v>
          </cell>
        </row>
        <row r="6221">
          <cell r="D6221" t="str">
            <v>Denver City &amp; County of</v>
          </cell>
          <cell r="E6221" t="str">
            <v>Water</v>
          </cell>
          <cell r="G6221" t="str">
            <v>NA</v>
          </cell>
          <cell r="H6221" t="str">
            <v>Merchant Unregulated</v>
          </cell>
        </row>
        <row r="6222">
          <cell r="D6222" t="str">
            <v>Brookfield Renewable Energy Partners L.P.</v>
          </cell>
          <cell r="E6222" t="str">
            <v>Water</v>
          </cell>
          <cell r="G6222" t="str">
            <v>NA</v>
          </cell>
          <cell r="H6222" t="str">
            <v>Merchant Unregulated</v>
          </cell>
        </row>
        <row r="6223">
          <cell r="D6223" t="str">
            <v>Brookfield Asset Management Inc.</v>
          </cell>
          <cell r="E6223" t="str">
            <v>Water</v>
          </cell>
          <cell r="G6223" t="str">
            <v>NA</v>
          </cell>
          <cell r="H6223" t="str">
            <v>Merchant Unregulated</v>
          </cell>
        </row>
        <row r="6224">
          <cell r="D6224" t="str">
            <v>Essex Hydro Associates, LLC</v>
          </cell>
          <cell r="E6224" t="str">
            <v>Water</v>
          </cell>
          <cell r="G6224" t="str">
            <v>NA</v>
          </cell>
          <cell r="H6224" t="str">
            <v>Merchant Unregulated</v>
          </cell>
        </row>
        <row r="6225">
          <cell r="D6225" t="str">
            <v>Southern Company</v>
          </cell>
          <cell r="E6225" t="str">
            <v>Water</v>
          </cell>
          <cell r="G6225">
            <v>60974</v>
          </cell>
          <cell r="H6225" t="str">
            <v>Regulated</v>
          </cell>
        </row>
        <row r="6226">
          <cell r="D6226" t="str">
            <v>Los Angeles Department of Water and Power</v>
          </cell>
          <cell r="E6226" t="str">
            <v>Water</v>
          </cell>
          <cell r="G6226" t="str">
            <v>NA</v>
          </cell>
          <cell r="H6226" t="str">
            <v>Regulated</v>
          </cell>
        </row>
        <row r="6227">
          <cell r="D6227" t="str">
            <v>Los Angeles Department of Water and Power</v>
          </cell>
          <cell r="E6227" t="str">
            <v>Water</v>
          </cell>
          <cell r="G6227" t="str">
            <v>NA</v>
          </cell>
          <cell r="H6227" t="str">
            <v>Regulated</v>
          </cell>
        </row>
        <row r="6228">
          <cell r="D6228" t="str">
            <v>Atlantic Power Corporation</v>
          </cell>
          <cell r="E6228" t="str">
            <v>Gas</v>
          </cell>
          <cell r="G6228" t="str">
            <v>NA</v>
          </cell>
          <cell r="H6228" t="str">
            <v>Merchant Unregulated</v>
          </cell>
        </row>
        <row r="6229">
          <cell r="D6229" t="str">
            <v>SunEdison, Inc.</v>
          </cell>
          <cell r="E6229" t="str">
            <v>Solar</v>
          </cell>
          <cell r="G6229" t="str">
            <v>NA</v>
          </cell>
          <cell r="H6229" t="str">
            <v>Merchant Unregulated</v>
          </cell>
        </row>
        <row r="6230">
          <cell r="D6230" t="str">
            <v>Pardee Resources Company</v>
          </cell>
          <cell r="E6230" t="str">
            <v>Solar</v>
          </cell>
          <cell r="G6230" t="str">
            <v>NA</v>
          </cell>
          <cell r="H6230" t="str">
            <v>Merchant Unregulated</v>
          </cell>
        </row>
        <row r="6231">
          <cell r="D6231" t="str">
            <v>Wind Energy Development LLC</v>
          </cell>
          <cell r="E6231" t="str">
            <v>Wind</v>
          </cell>
          <cell r="G6231" t="str">
            <v>NA</v>
          </cell>
          <cell r="H6231" t="str">
            <v>Merchant Unregulated</v>
          </cell>
        </row>
        <row r="6232">
          <cell r="D6232" t="str">
            <v>Primary Energy Recycling Corporation</v>
          </cell>
          <cell r="E6232" t="str">
            <v>Other Nonrenewable</v>
          </cell>
          <cell r="G6232" t="str">
            <v>NA</v>
          </cell>
          <cell r="H6232" t="str">
            <v>Merchant Unregulated</v>
          </cell>
        </row>
        <row r="6233">
          <cell r="D6233" t="str">
            <v>UNS Energy Corporation</v>
          </cell>
          <cell r="E6233" t="str">
            <v>Gas</v>
          </cell>
          <cell r="G6233">
            <v>1642</v>
          </cell>
          <cell r="H6233" t="str">
            <v>Regulated</v>
          </cell>
        </row>
        <row r="6234">
          <cell r="D6234" t="str">
            <v>Exelon Corporation</v>
          </cell>
          <cell r="E6234" t="str">
            <v>Solar</v>
          </cell>
          <cell r="G6234" t="str">
            <v>NA</v>
          </cell>
          <cell r="H6234" t="str">
            <v>Merchant Unregulated</v>
          </cell>
        </row>
        <row r="6235">
          <cell r="D6235" t="str">
            <v>Norwich City of</v>
          </cell>
          <cell r="E6235" t="str">
            <v>Oil</v>
          </cell>
          <cell r="G6235" t="str">
            <v>NA</v>
          </cell>
          <cell r="H6235" t="str">
            <v>Regulated</v>
          </cell>
        </row>
        <row r="6236">
          <cell r="D6236" t="str">
            <v>Chevron Corporation</v>
          </cell>
          <cell r="E6236" t="str">
            <v>Gas</v>
          </cell>
          <cell r="G6236" t="str">
            <v>NA</v>
          </cell>
          <cell r="H6236" t="str">
            <v>Merchant Unregulated</v>
          </cell>
        </row>
        <row r="6237">
          <cell r="D6237" t="str">
            <v>Rochelle Municipal Utilities</v>
          </cell>
          <cell r="E6237" t="str">
            <v>Gas</v>
          </cell>
          <cell r="G6237" t="str">
            <v>NA</v>
          </cell>
          <cell r="H6237" t="str">
            <v>Regulated</v>
          </cell>
        </row>
        <row r="6238">
          <cell r="D6238" t="str">
            <v>Omaha Public Power District</v>
          </cell>
          <cell r="E6238" t="str">
            <v>Coal</v>
          </cell>
          <cell r="G6238">
            <v>3038759</v>
          </cell>
          <cell r="H6238" t="str">
            <v>Regulated</v>
          </cell>
        </row>
        <row r="6239">
          <cell r="D6239" t="str">
            <v>Brooklyn City of</v>
          </cell>
          <cell r="E6239" t="str">
            <v>Oil</v>
          </cell>
          <cell r="G6239" t="str">
            <v>NA</v>
          </cell>
          <cell r="H6239" t="str">
            <v>Regulated</v>
          </cell>
        </row>
        <row r="6240">
          <cell r="D6240" t="str">
            <v>Nebraska Public Power District</v>
          </cell>
          <cell r="E6240" t="str">
            <v>Water</v>
          </cell>
          <cell r="G6240" t="str">
            <v>NA</v>
          </cell>
          <cell r="H6240" t="str">
            <v>Regulated</v>
          </cell>
        </row>
        <row r="6241">
          <cell r="D6241" t="str">
            <v>Golden Valley Electric Association Inc.</v>
          </cell>
          <cell r="E6241" t="str">
            <v>Oil</v>
          </cell>
          <cell r="G6241">
            <v>150074</v>
          </cell>
          <cell r="H6241" t="str">
            <v>Merchant Unregulated</v>
          </cell>
        </row>
        <row r="6242">
          <cell r="D6242" t="str">
            <v>Golden Valley Electric Association Inc.</v>
          </cell>
          <cell r="E6242" t="str">
            <v>Oil</v>
          </cell>
          <cell r="G6242">
            <v>389262</v>
          </cell>
          <cell r="H6242" t="str">
            <v>Merchant Unregulated</v>
          </cell>
        </row>
        <row r="6243">
          <cell r="D6243" t="str">
            <v>Orangeburg City of</v>
          </cell>
          <cell r="E6243" t="str">
            <v>Oil</v>
          </cell>
          <cell r="G6243" t="str">
            <v>NA</v>
          </cell>
          <cell r="H6243" t="str">
            <v>Regulated</v>
          </cell>
        </row>
        <row r="6244">
          <cell r="D6244" t="str">
            <v>Charles H. Greenthal Management Corp.</v>
          </cell>
          <cell r="E6244" t="str">
            <v>Gas</v>
          </cell>
          <cell r="G6244" t="str">
            <v>NA</v>
          </cell>
          <cell r="H6244" t="str">
            <v>Merchant Unregulated</v>
          </cell>
        </row>
        <row r="6245">
          <cell r="D6245" t="str">
            <v>NextEra Energy, Inc.</v>
          </cell>
          <cell r="E6245" t="str">
            <v>Wind</v>
          </cell>
          <cell r="G6245">
            <v>19566</v>
          </cell>
          <cell r="H6245" t="str">
            <v>Merchant Unregulated</v>
          </cell>
        </row>
        <row r="6246">
          <cell r="D6246" t="str">
            <v>Minnesota Municipal Power Agency</v>
          </cell>
          <cell r="E6246" t="str">
            <v>Wind</v>
          </cell>
          <cell r="G6246" t="str">
            <v>NA</v>
          </cell>
          <cell r="H6246" t="str">
            <v>Regulated</v>
          </cell>
        </row>
        <row r="6247">
          <cell r="D6247" t="str">
            <v>Auburn City Of NY</v>
          </cell>
          <cell r="E6247" t="str">
            <v>Water</v>
          </cell>
          <cell r="G6247" t="str">
            <v>NA</v>
          </cell>
          <cell r="H6247" t="str">
            <v>Merchant Unregulated</v>
          </cell>
        </row>
        <row r="6248">
          <cell r="D6248" t="str">
            <v>Fortistar LLC</v>
          </cell>
          <cell r="E6248" t="str">
            <v>Gas</v>
          </cell>
          <cell r="G6248" t="str">
            <v>NA</v>
          </cell>
          <cell r="H6248" t="str">
            <v>Merchant Unregulated</v>
          </cell>
        </row>
        <row r="6249">
          <cell r="D6249" t="str">
            <v>NV Energy, Inc.</v>
          </cell>
          <cell r="E6249" t="str">
            <v>Coal</v>
          </cell>
          <cell r="G6249">
            <v>814267</v>
          </cell>
          <cell r="H6249" t="str">
            <v>Regulated</v>
          </cell>
        </row>
        <row r="6250">
          <cell r="D6250" t="str">
            <v>IDACORP, Inc.</v>
          </cell>
          <cell r="E6250" t="str">
            <v>Coal</v>
          </cell>
          <cell r="G6250">
            <v>814267</v>
          </cell>
          <cell r="H6250" t="str">
            <v>Regulated</v>
          </cell>
        </row>
        <row r="6251">
          <cell r="D6251" t="str">
            <v>EIF Management, LLC</v>
          </cell>
          <cell r="E6251" t="str">
            <v>Coal</v>
          </cell>
          <cell r="G6251" t="str">
            <v>NA</v>
          </cell>
          <cell r="H6251" t="str">
            <v>Merchant Unregulated</v>
          </cell>
        </row>
        <row r="6252">
          <cell r="D6252" t="str">
            <v>Vectren Corporation</v>
          </cell>
          <cell r="E6252" t="str">
            <v>Gas</v>
          </cell>
          <cell r="G6252">
            <v>324</v>
          </cell>
          <cell r="H6252" t="str">
            <v>Regulated</v>
          </cell>
        </row>
        <row r="6253">
          <cell r="D6253" t="str">
            <v>DTE Energy Company</v>
          </cell>
          <cell r="E6253" t="str">
            <v>Gas</v>
          </cell>
          <cell r="G6253">
            <v>313</v>
          </cell>
          <cell r="H6253" t="str">
            <v>Regulated</v>
          </cell>
        </row>
        <row r="6254">
          <cell r="D6254" t="str">
            <v>Great Plains Energy Inc.</v>
          </cell>
          <cell r="E6254" t="str">
            <v>Oil</v>
          </cell>
          <cell r="G6254">
            <v>-1756</v>
          </cell>
          <cell r="H6254" t="str">
            <v>Regulated</v>
          </cell>
        </row>
        <row r="6255">
          <cell r="D6255" t="str">
            <v>Great Plains Energy Inc.</v>
          </cell>
          <cell r="E6255" t="str">
            <v>Oil</v>
          </cell>
          <cell r="G6255" t="str">
            <v>NA</v>
          </cell>
          <cell r="H6255" t="str">
            <v>Regulated</v>
          </cell>
        </row>
        <row r="6256">
          <cell r="D6256" t="str">
            <v>American Electric Power Company, Inc.</v>
          </cell>
          <cell r="E6256" t="str">
            <v>Coal</v>
          </cell>
          <cell r="G6256">
            <v>7006125</v>
          </cell>
          <cell r="H6256" t="str">
            <v>Regulated</v>
          </cell>
        </row>
        <row r="6257">
          <cell r="D6257" t="str">
            <v>American Electric Power Company, Inc.</v>
          </cell>
          <cell r="E6257" t="str">
            <v>Gas</v>
          </cell>
          <cell r="G6257">
            <v>1941033</v>
          </cell>
          <cell r="H6257" t="str">
            <v>Regulated</v>
          </cell>
        </row>
        <row r="6258">
          <cell r="D6258" t="str">
            <v>American Electric Power Company, Inc.</v>
          </cell>
          <cell r="E6258" t="str">
            <v>Oil</v>
          </cell>
          <cell r="G6258">
            <v>0</v>
          </cell>
          <cell r="H6258" t="str">
            <v>Regulated</v>
          </cell>
        </row>
        <row r="6259">
          <cell r="D6259" t="str">
            <v>GDF Suez SA</v>
          </cell>
          <cell r="E6259" t="str">
            <v>Coal</v>
          </cell>
          <cell r="G6259" t="str">
            <v>NA</v>
          </cell>
          <cell r="H6259" t="str">
            <v>Merchant Unregulated</v>
          </cell>
        </row>
        <row r="6260">
          <cell r="D6260" t="str">
            <v>NextEra Energy, Inc.</v>
          </cell>
          <cell r="E6260" t="str">
            <v>Wind</v>
          </cell>
          <cell r="G6260">
            <v>528989</v>
          </cell>
          <cell r="H6260" t="str">
            <v>Merchant Unregulated</v>
          </cell>
        </row>
        <row r="6261">
          <cell r="D6261" t="str">
            <v>Brad J. Messerli</v>
          </cell>
          <cell r="E6261" t="str">
            <v>Wind</v>
          </cell>
          <cell r="G6261" t="str">
            <v>NA</v>
          </cell>
          <cell r="H6261" t="str">
            <v>Merchant Unregulated</v>
          </cell>
        </row>
        <row r="6262">
          <cell r="D6262" t="str">
            <v>Edison International</v>
          </cell>
          <cell r="E6262" t="str">
            <v>Wind</v>
          </cell>
          <cell r="G6262" t="str">
            <v>NA</v>
          </cell>
          <cell r="H6262" t="str">
            <v>Merchant Unregulated</v>
          </cell>
        </row>
        <row r="6263">
          <cell r="D6263" t="str">
            <v>Dominion Resources, Inc.</v>
          </cell>
          <cell r="E6263" t="str">
            <v>Oil</v>
          </cell>
          <cell r="G6263">
            <v>332</v>
          </cell>
          <cell r="H6263" t="str">
            <v>Regulated</v>
          </cell>
        </row>
        <row r="6264">
          <cell r="D6264" t="str">
            <v>Waste Management of Michigan, Inc.</v>
          </cell>
          <cell r="E6264" t="str">
            <v>Biomass</v>
          </cell>
          <cell r="G6264" t="str">
            <v>NA</v>
          </cell>
          <cell r="H6264" t="str">
            <v>Merchant Unregulated</v>
          </cell>
        </row>
        <row r="6265">
          <cell r="D6265" t="str">
            <v>PPL Corporation</v>
          </cell>
          <cell r="E6265" t="str">
            <v>Biomass</v>
          </cell>
          <cell r="G6265" t="str">
            <v>NA</v>
          </cell>
          <cell r="H6265" t="str">
            <v>Merchant Unregulated</v>
          </cell>
        </row>
        <row r="6266">
          <cell r="D6266" t="str">
            <v>GDF Suez SA</v>
          </cell>
          <cell r="E6266" t="str">
            <v>Water</v>
          </cell>
          <cell r="G6266">
            <v>801812</v>
          </cell>
          <cell r="H6266" t="str">
            <v>Merchant Unregulated</v>
          </cell>
        </row>
        <row r="6267">
          <cell r="D6267" t="str">
            <v>GDF Suez SA</v>
          </cell>
          <cell r="E6267" t="str">
            <v>Solar</v>
          </cell>
          <cell r="G6267" t="str">
            <v>NA</v>
          </cell>
          <cell r="H6267" t="str">
            <v>Merchant Unregulated</v>
          </cell>
        </row>
        <row r="6268">
          <cell r="D6268" t="str">
            <v>National Grid plc</v>
          </cell>
          <cell r="E6268" t="str">
            <v>Gas</v>
          </cell>
          <cell r="G6268">
            <v>2875422</v>
          </cell>
          <cell r="H6268" t="str">
            <v>Merchant Unregulated</v>
          </cell>
        </row>
        <row r="6269">
          <cell r="D6269" t="str">
            <v>National Grid plc</v>
          </cell>
          <cell r="E6269" t="str">
            <v>Oil</v>
          </cell>
          <cell r="G6269">
            <v>-65</v>
          </cell>
          <cell r="H6269" t="str">
            <v>Merchant Unregulated</v>
          </cell>
        </row>
        <row r="6270">
          <cell r="D6270" t="str">
            <v>JEA</v>
          </cell>
          <cell r="E6270" t="str">
            <v>Coal</v>
          </cell>
          <cell r="G6270">
            <v>2363655</v>
          </cell>
          <cell r="H6270" t="str">
            <v>Regulated</v>
          </cell>
        </row>
        <row r="6271">
          <cell r="D6271" t="str">
            <v>JEA</v>
          </cell>
          <cell r="E6271" t="str">
            <v>Oil</v>
          </cell>
          <cell r="G6271">
            <v>363</v>
          </cell>
          <cell r="H6271" t="str">
            <v>Regulated</v>
          </cell>
        </row>
        <row r="6272">
          <cell r="D6272" t="str">
            <v>Fortistar LLC</v>
          </cell>
          <cell r="E6272" t="str">
            <v>Biomass</v>
          </cell>
          <cell r="G6272" t="str">
            <v>NA</v>
          </cell>
          <cell r="H6272" t="str">
            <v>Merchant Unregulated</v>
          </cell>
        </row>
        <row r="6273">
          <cell r="D6273" t="str">
            <v>Alaska Power &amp; Telephone Co.</v>
          </cell>
          <cell r="E6273" t="str">
            <v>Oil</v>
          </cell>
          <cell r="G6273" t="str">
            <v>NA</v>
          </cell>
          <cell r="H6273" t="str">
            <v>Merchant Unregulated</v>
          </cell>
        </row>
        <row r="6274">
          <cell r="D6274" t="str">
            <v>Alaska Energy &amp; Resources Company</v>
          </cell>
          <cell r="E6274" t="str">
            <v>Oil</v>
          </cell>
          <cell r="G6274" t="str">
            <v>NA</v>
          </cell>
          <cell r="H6274" t="str">
            <v>Merchant Unregulated</v>
          </cell>
        </row>
        <row r="6275">
          <cell r="D6275" t="str">
            <v>Northwest Bergen County Utilities Authority</v>
          </cell>
          <cell r="E6275" t="str">
            <v>Solar</v>
          </cell>
          <cell r="G6275" t="str">
            <v>NA</v>
          </cell>
          <cell r="H6275" t="str">
            <v>Merchant Unregulated</v>
          </cell>
        </row>
        <row r="6276">
          <cell r="D6276" t="str">
            <v>Waste Management, Inc.</v>
          </cell>
          <cell r="E6276" t="str">
            <v>Biomass</v>
          </cell>
          <cell r="G6276" t="str">
            <v>NA</v>
          </cell>
          <cell r="H6276" t="str">
            <v>Merchant Unregulated</v>
          </cell>
        </row>
        <row r="6277">
          <cell r="D6277" t="str">
            <v>Waverly Municipal Elec Utility</v>
          </cell>
          <cell r="E6277" t="str">
            <v>Wind</v>
          </cell>
          <cell r="G6277" t="str">
            <v>NA</v>
          </cell>
          <cell r="H6277" t="str">
            <v>Regulated</v>
          </cell>
        </row>
        <row r="6278">
          <cell r="D6278" t="str">
            <v>Northwind Energy Inc</v>
          </cell>
          <cell r="E6278" t="str">
            <v>Wind</v>
          </cell>
          <cell r="G6278" t="str">
            <v>NA</v>
          </cell>
          <cell r="H6278" t="str">
            <v>Merchant Unregulated</v>
          </cell>
        </row>
        <row r="6279">
          <cell r="D6279" t="str">
            <v>Norton City of</v>
          </cell>
          <cell r="E6279" t="str">
            <v>Gas</v>
          </cell>
          <cell r="G6279" t="str">
            <v>NA</v>
          </cell>
          <cell r="H6279" t="str">
            <v>Regulated</v>
          </cell>
        </row>
        <row r="6280">
          <cell r="D6280" t="str">
            <v>Compagnie de Saint-Gobain</v>
          </cell>
          <cell r="E6280" t="str">
            <v>Coal</v>
          </cell>
          <cell r="G6280" t="str">
            <v>NA</v>
          </cell>
          <cell r="H6280" t="str">
            <v>Merchant Unregulated</v>
          </cell>
        </row>
        <row r="6281">
          <cell r="D6281" t="str">
            <v>NiSource Inc.</v>
          </cell>
          <cell r="E6281" t="str">
            <v>Water</v>
          </cell>
          <cell r="G6281" t="str">
            <v>NA</v>
          </cell>
          <cell r="H6281" t="str">
            <v>Regulated</v>
          </cell>
        </row>
        <row r="6282">
          <cell r="D6282" t="str">
            <v>Kruger, Inc.</v>
          </cell>
          <cell r="E6282" t="str">
            <v>Water</v>
          </cell>
          <cell r="G6282" t="str">
            <v>NA</v>
          </cell>
          <cell r="H6282" t="str">
            <v>Merchant Unregulated</v>
          </cell>
        </row>
        <row r="6283">
          <cell r="D6283" t="str">
            <v>Thunder Bay Power Co</v>
          </cell>
          <cell r="E6283" t="str">
            <v>Water</v>
          </cell>
          <cell r="G6283" t="str">
            <v>NA</v>
          </cell>
          <cell r="H6283" t="str">
            <v>Merchant Unregulated</v>
          </cell>
        </row>
        <row r="6284">
          <cell r="D6284" t="str">
            <v>Norway City of</v>
          </cell>
          <cell r="E6284" t="str">
            <v>Water</v>
          </cell>
          <cell r="G6284" t="str">
            <v>NA</v>
          </cell>
          <cell r="H6284" t="str">
            <v>Regulated</v>
          </cell>
        </row>
        <row r="6285">
          <cell r="D6285" t="str">
            <v>Norwich City of</v>
          </cell>
          <cell r="E6285" t="str">
            <v>Oil</v>
          </cell>
          <cell r="G6285" t="str">
            <v>NA</v>
          </cell>
          <cell r="H6285" t="str">
            <v>Regulated</v>
          </cell>
        </row>
        <row r="6286">
          <cell r="D6286" t="str">
            <v>Brookfield Renewable Energy Partners L.P.</v>
          </cell>
          <cell r="E6286" t="str">
            <v>Water</v>
          </cell>
          <cell r="G6286" t="str">
            <v>NA</v>
          </cell>
          <cell r="H6286" t="str">
            <v>Merchant Unregulated</v>
          </cell>
        </row>
        <row r="6287">
          <cell r="D6287" t="str">
            <v>Brookfield Asset Management Inc.</v>
          </cell>
          <cell r="E6287" t="str">
            <v>Water</v>
          </cell>
          <cell r="G6287" t="str">
            <v>NA</v>
          </cell>
          <cell r="H6287" t="str">
            <v>Merchant Unregulated</v>
          </cell>
        </row>
        <row r="6288">
          <cell r="D6288" t="str">
            <v>Exelon Corporation</v>
          </cell>
          <cell r="E6288" t="str">
            <v>Gas</v>
          </cell>
          <cell r="G6288" t="str">
            <v>NA</v>
          </cell>
          <cell r="H6288" t="str">
            <v>Merchant Unregulated</v>
          </cell>
        </row>
        <row r="6289">
          <cell r="D6289" t="str">
            <v>Duke Energy Corporation</v>
          </cell>
          <cell r="E6289" t="str">
            <v>Wind</v>
          </cell>
          <cell r="G6289">
            <v>369112</v>
          </cell>
          <cell r="H6289" t="str">
            <v>Merchant Unregulated</v>
          </cell>
        </row>
        <row r="6290">
          <cell r="D6290" t="str">
            <v>Tennessee Valley Authority</v>
          </cell>
          <cell r="E6290" t="str">
            <v>Water</v>
          </cell>
          <cell r="G6290" t="str">
            <v>NA</v>
          </cell>
          <cell r="H6290" t="str">
            <v>Merchant Unregulated</v>
          </cell>
        </row>
        <row r="6291">
          <cell r="D6291" t="str">
            <v>Novato City Of</v>
          </cell>
          <cell r="E6291" t="str">
            <v>Solar</v>
          </cell>
          <cell r="G6291" t="str">
            <v>NA</v>
          </cell>
          <cell r="H6291" t="str">
            <v>Merchant Unregulated</v>
          </cell>
        </row>
        <row r="6292">
          <cell r="D6292" t="str">
            <v>Republic Services Inc.</v>
          </cell>
          <cell r="E6292" t="str">
            <v>Biomass</v>
          </cell>
          <cell r="G6292" t="str">
            <v>NA</v>
          </cell>
          <cell r="H6292" t="str">
            <v>Merchant Unregulated</v>
          </cell>
        </row>
        <row r="6293">
          <cell r="D6293" t="str">
            <v>Daewoo Shipbuilding and Marine Engineering Co., Ltd.</v>
          </cell>
          <cell r="E6293" t="str">
            <v>Wind</v>
          </cell>
          <cell r="G6293">
            <v>16191</v>
          </cell>
          <cell r="H6293" t="str">
            <v>Merchant Unregulated</v>
          </cell>
        </row>
        <row r="6294">
          <cell r="D6294" t="str">
            <v>Novus Windpower, LLC</v>
          </cell>
          <cell r="E6294" t="str">
            <v>Wind</v>
          </cell>
          <cell r="G6294" t="str">
            <v>NA</v>
          </cell>
          <cell r="H6294" t="str">
            <v>Merchant Unregulated</v>
          </cell>
        </row>
        <row r="6295">
          <cell r="D6295" t="str">
            <v>Avista Corporation</v>
          </cell>
          <cell r="E6295" t="str">
            <v>Water</v>
          </cell>
          <cell r="G6295">
            <v>1822999</v>
          </cell>
          <cell r="H6295" t="str">
            <v>Regulated</v>
          </cell>
        </row>
        <row r="6296">
          <cell r="D6296" t="str">
            <v>National Renewable Energy Laboratory</v>
          </cell>
          <cell r="E6296" t="str">
            <v>Wind</v>
          </cell>
          <cell r="G6296" t="str">
            <v>NA</v>
          </cell>
          <cell r="H6296" t="str">
            <v>Merchant Unregulated</v>
          </cell>
        </row>
        <row r="6297">
          <cell r="D6297" t="str">
            <v>NRG Energy, Inc.</v>
          </cell>
          <cell r="E6297" t="str">
            <v>Gas</v>
          </cell>
          <cell r="G6297" t="str">
            <v>NA</v>
          </cell>
          <cell r="H6297" t="str">
            <v>Merchant Unregulated</v>
          </cell>
        </row>
        <row r="6298">
          <cell r="D6298" t="str">
            <v>NRG Energy, Inc.</v>
          </cell>
          <cell r="E6298" t="str">
            <v>Solar</v>
          </cell>
          <cell r="G6298" t="str">
            <v>NA</v>
          </cell>
          <cell r="H6298" t="str">
            <v>Merchant Unregulated</v>
          </cell>
        </row>
        <row r="6299">
          <cell r="D6299" t="str">
            <v>NRG Yield, Inc.</v>
          </cell>
          <cell r="E6299" t="str">
            <v>Solar</v>
          </cell>
          <cell r="G6299" t="str">
            <v>NA</v>
          </cell>
          <cell r="H6299" t="str">
            <v>Merchant Unregulated</v>
          </cell>
        </row>
        <row r="6300">
          <cell r="D6300" t="str">
            <v>Total Petrochemicals USA, Inc.</v>
          </cell>
          <cell r="E6300" t="str">
            <v>Gas</v>
          </cell>
          <cell r="G6300" t="str">
            <v>NA</v>
          </cell>
          <cell r="H6300" t="str">
            <v>Merchant Unregulated</v>
          </cell>
        </row>
        <row r="6301">
          <cell r="D6301" t="str">
            <v>BASF SE</v>
          </cell>
          <cell r="E6301" t="str">
            <v>Gas</v>
          </cell>
          <cell r="G6301" t="str">
            <v>NA</v>
          </cell>
          <cell r="H6301" t="str">
            <v>Merchant Unregulated</v>
          </cell>
        </row>
        <row r="6302">
          <cell r="D6302" t="str">
            <v>North Slope Borough Power and Light</v>
          </cell>
          <cell r="E6302" t="str">
            <v>Oil</v>
          </cell>
          <cell r="G6302" t="str">
            <v>NA</v>
          </cell>
          <cell r="H6302" t="str">
            <v>Regulated</v>
          </cell>
        </row>
        <row r="6303">
          <cell r="D6303" t="str">
            <v>Tri-State Generation &amp; Transmission Association, Inc.</v>
          </cell>
          <cell r="E6303" t="str">
            <v>Coal</v>
          </cell>
          <cell r="G6303">
            <v>571863</v>
          </cell>
          <cell r="H6303" t="str">
            <v>Merchant Unregulated</v>
          </cell>
        </row>
        <row r="6304">
          <cell r="D6304" t="str">
            <v>Riverstone Holdings LLC</v>
          </cell>
          <cell r="E6304" t="str">
            <v>Gas</v>
          </cell>
          <cell r="G6304">
            <v>2498474</v>
          </cell>
          <cell r="H6304" t="str">
            <v>Merchant Unregulated</v>
          </cell>
        </row>
        <row r="6305">
          <cell r="D6305" t="str">
            <v>Alaska Village Electric Cooperative, Inc.</v>
          </cell>
          <cell r="E6305" t="str">
            <v>Oil</v>
          </cell>
          <cell r="G6305" t="str">
            <v>NA</v>
          </cell>
          <cell r="H6305" t="str">
            <v>Merchant Unregulated</v>
          </cell>
        </row>
        <row r="6306">
          <cell r="D6306" t="str">
            <v>United States Government</v>
          </cell>
          <cell r="E6306" t="str">
            <v>Oil</v>
          </cell>
          <cell r="G6306" t="str">
            <v>NA</v>
          </cell>
          <cell r="H6306" t="str">
            <v>Merchant Unregulated</v>
          </cell>
        </row>
        <row r="6307">
          <cell r="D6307" t="str">
            <v>AES Corporation</v>
          </cell>
          <cell r="E6307" t="str">
            <v>Coal</v>
          </cell>
          <cell r="G6307">
            <v>45392</v>
          </cell>
          <cell r="H6307" t="str">
            <v>Regulated</v>
          </cell>
        </row>
        <row r="6308">
          <cell r="D6308" t="str">
            <v>AES Corporation</v>
          </cell>
          <cell r="E6308" t="str">
            <v>Gas</v>
          </cell>
          <cell r="G6308">
            <v>119</v>
          </cell>
          <cell r="H6308" t="str">
            <v>Regulated</v>
          </cell>
        </row>
        <row r="6309">
          <cell r="D6309" t="str">
            <v>CPS Energy</v>
          </cell>
          <cell r="E6309" t="str">
            <v>Gas</v>
          </cell>
          <cell r="G6309">
            <v>660065</v>
          </cell>
          <cell r="H6309" t="str">
            <v>Regulated</v>
          </cell>
        </row>
        <row r="6310">
          <cell r="D6310" t="str">
            <v>United States Government</v>
          </cell>
          <cell r="E6310" t="str">
            <v>Water</v>
          </cell>
          <cell r="G6310">
            <v>2902497</v>
          </cell>
          <cell r="H6310" t="str">
            <v>Merchant Unregulated</v>
          </cell>
        </row>
        <row r="6311">
          <cell r="D6311" t="str">
            <v>NRG Energy, Inc.</v>
          </cell>
          <cell r="E6311" t="str">
            <v>Oil</v>
          </cell>
          <cell r="G6311" t="str">
            <v>NA</v>
          </cell>
          <cell r="H6311" t="str">
            <v>Merchant Unregulated</v>
          </cell>
        </row>
        <row r="6312">
          <cell r="D6312" t="str">
            <v>American Wind Capital Company</v>
          </cell>
          <cell r="E6312" t="str">
            <v>Wind</v>
          </cell>
          <cell r="G6312" t="str">
            <v>NA</v>
          </cell>
          <cell r="H6312" t="str">
            <v>Merchant Unregulated</v>
          </cell>
        </row>
        <row r="6313">
          <cell r="D6313" t="str">
            <v>Allco Finance Group Limited</v>
          </cell>
          <cell r="E6313" t="str">
            <v>Wind</v>
          </cell>
          <cell r="G6313" t="str">
            <v>NA</v>
          </cell>
          <cell r="H6313" t="str">
            <v>Merchant Unregulated</v>
          </cell>
        </row>
        <row r="6314">
          <cell r="D6314" t="str">
            <v>ArcLight Capital Holdings, LLC</v>
          </cell>
          <cell r="E6314" t="str">
            <v>Wind</v>
          </cell>
          <cell r="G6314">
            <v>27169</v>
          </cell>
          <cell r="H6314" t="str">
            <v>Merchant Unregulated</v>
          </cell>
        </row>
        <row r="6315">
          <cell r="D6315" t="str">
            <v>Global Infrastructure Management, LLC</v>
          </cell>
          <cell r="E6315" t="str">
            <v>Wind</v>
          </cell>
          <cell r="G6315">
            <v>16651</v>
          </cell>
          <cell r="H6315" t="str">
            <v>Merchant Unregulated</v>
          </cell>
        </row>
        <row r="6316">
          <cell r="D6316" t="str">
            <v>Sojitz Corporation</v>
          </cell>
          <cell r="E6316" t="str">
            <v>Wind</v>
          </cell>
          <cell r="G6316">
            <v>3987</v>
          </cell>
          <cell r="H6316" t="str">
            <v>Merchant Unregulated</v>
          </cell>
        </row>
        <row r="6317">
          <cell r="D6317" t="str">
            <v>Marubeni Corporation</v>
          </cell>
          <cell r="E6317" t="str">
            <v>Wind</v>
          </cell>
          <cell r="G6317">
            <v>17646</v>
          </cell>
          <cell r="H6317" t="str">
            <v>Merchant Unregulated</v>
          </cell>
        </row>
        <row r="6318">
          <cell r="D6318" t="str">
            <v>PG&amp;E Corporation</v>
          </cell>
          <cell r="E6318" t="str">
            <v>Water</v>
          </cell>
          <cell r="G6318">
            <v>2925</v>
          </cell>
          <cell r="H6318" t="str">
            <v>Regulated</v>
          </cell>
        </row>
        <row r="6319">
          <cell r="D6319" t="str">
            <v>Minnesota Municipal Power Agency</v>
          </cell>
          <cell r="E6319" t="str">
            <v>Wind</v>
          </cell>
          <cell r="G6319">
            <v>124028</v>
          </cell>
          <cell r="H6319" t="str">
            <v>Regulated</v>
          </cell>
        </row>
        <row r="6320">
          <cell r="D6320" t="str">
            <v>Portland General Electric Company</v>
          </cell>
          <cell r="E6320" t="str">
            <v>Water</v>
          </cell>
          <cell r="G6320">
            <v>275313</v>
          </cell>
          <cell r="H6320" t="str">
            <v>Regulated</v>
          </cell>
        </row>
        <row r="6321">
          <cell r="D6321" t="str">
            <v>Oak Grove Power Producer, LLC</v>
          </cell>
          <cell r="E6321" t="str">
            <v>Biomass</v>
          </cell>
          <cell r="G6321" t="str">
            <v>NA</v>
          </cell>
          <cell r="H6321" t="str">
            <v>Merchant Unregulated</v>
          </cell>
        </row>
        <row r="6322">
          <cell r="D6322" t="str">
            <v>Texas Energy Future Holdings LP</v>
          </cell>
          <cell r="E6322" t="str">
            <v>Coal</v>
          </cell>
          <cell r="G6322">
            <v>11153998</v>
          </cell>
          <cell r="H6322" t="str">
            <v>Merchant Unregulated</v>
          </cell>
        </row>
        <row r="6323">
          <cell r="D6323" t="str">
            <v>Brookfield Renewable Energy Partners L.P.</v>
          </cell>
          <cell r="E6323" t="str">
            <v>Water</v>
          </cell>
          <cell r="G6323" t="str">
            <v>NA</v>
          </cell>
          <cell r="H6323" t="str">
            <v>Merchant Unregulated</v>
          </cell>
        </row>
        <row r="6324">
          <cell r="D6324" t="str">
            <v>Brookfield Asset Management Inc.</v>
          </cell>
          <cell r="E6324" t="str">
            <v>Water</v>
          </cell>
          <cell r="G6324" t="str">
            <v>NA</v>
          </cell>
          <cell r="H6324" t="str">
            <v>Merchant Unregulated</v>
          </cell>
        </row>
        <row r="6325">
          <cell r="D6325" t="str">
            <v>Chevron Corporation</v>
          </cell>
          <cell r="E6325" t="str">
            <v>Gas</v>
          </cell>
          <cell r="G6325" t="str">
            <v>NA</v>
          </cell>
          <cell r="H6325" t="str">
            <v>Merchant Unregulated</v>
          </cell>
        </row>
        <row r="6326">
          <cell r="D6326" t="str">
            <v>Wabash Valley Power Association, Inc.</v>
          </cell>
          <cell r="E6326" t="str">
            <v>Biomass</v>
          </cell>
          <cell r="G6326">
            <v>22647</v>
          </cell>
          <cell r="H6326" t="str">
            <v>Merchant Unregulated</v>
          </cell>
        </row>
        <row r="6327">
          <cell r="D6327" t="str">
            <v>SunEdison, Inc.</v>
          </cell>
          <cell r="E6327" t="str">
            <v>Solar</v>
          </cell>
          <cell r="G6327" t="str">
            <v>NA</v>
          </cell>
          <cell r="H6327" t="str">
            <v>Merchant Unregulated</v>
          </cell>
        </row>
        <row r="6328">
          <cell r="D6328" t="str">
            <v>NiSource Inc.</v>
          </cell>
          <cell r="E6328" t="str">
            <v>Water</v>
          </cell>
          <cell r="G6328">
            <v>0</v>
          </cell>
          <cell r="H6328" t="str">
            <v>Regulated</v>
          </cell>
        </row>
        <row r="6329">
          <cell r="D6329" t="str">
            <v>Massachusetts Water Resources Authority</v>
          </cell>
          <cell r="E6329" t="str">
            <v>Water</v>
          </cell>
          <cell r="G6329" t="str">
            <v>NA</v>
          </cell>
          <cell r="H6329" t="str">
            <v>Merchant Unregulated</v>
          </cell>
        </row>
        <row r="6330">
          <cell r="D6330" t="str">
            <v>University of Iowa</v>
          </cell>
          <cell r="E6330" t="str">
            <v>Biomass</v>
          </cell>
          <cell r="G6330" t="str">
            <v>NA</v>
          </cell>
          <cell r="H6330" t="str">
            <v>Merchant Unregulated</v>
          </cell>
        </row>
        <row r="6331">
          <cell r="D6331" t="str">
            <v>Dynegy Inc.</v>
          </cell>
          <cell r="E6331" t="str">
            <v>Oil</v>
          </cell>
          <cell r="G6331">
            <v>11966</v>
          </cell>
          <cell r="H6331" t="str">
            <v>Merchant Unregulated</v>
          </cell>
        </row>
        <row r="6332">
          <cell r="D6332" t="str">
            <v>Concord Hydro Associates</v>
          </cell>
          <cell r="E6332" t="str">
            <v>Water</v>
          </cell>
          <cell r="G6332" t="str">
            <v>NA</v>
          </cell>
          <cell r="H6332" t="str">
            <v>Merchant Unregulated</v>
          </cell>
        </row>
        <row r="6333">
          <cell r="D6333" t="str">
            <v>MMA RV Solar Fund II, LLC</v>
          </cell>
          <cell r="E6333" t="str">
            <v>Solar</v>
          </cell>
          <cell r="G6333" t="str">
            <v>NA</v>
          </cell>
          <cell r="H6333" t="str">
            <v>Merchant Unregulated</v>
          </cell>
        </row>
        <row r="6334">
          <cell r="D6334" t="str">
            <v>United States Postal Service</v>
          </cell>
          <cell r="E6334" t="str">
            <v>Solar</v>
          </cell>
          <cell r="G6334" t="str">
            <v>NA</v>
          </cell>
          <cell r="H6334" t="str">
            <v>Merchant Unregulated</v>
          </cell>
        </row>
        <row r="6335">
          <cell r="D6335" t="str">
            <v>Oakley City of</v>
          </cell>
          <cell r="E6335" t="str">
            <v>Gas</v>
          </cell>
          <cell r="G6335" t="str">
            <v>NA</v>
          </cell>
          <cell r="H6335" t="str">
            <v>Regulated</v>
          </cell>
        </row>
        <row r="6336">
          <cell r="D6336" t="str">
            <v>Hayworth-Fabian, LLC</v>
          </cell>
          <cell r="E6336" t="str">
            <v>Solar</v>
          </cell>
          <cell r="G6336" t="str">
            <v>NA</v>
          </cell>
          <cell r="H6336" t="str">
            <v>Regulated</v>
          </cell>
        </row>
        <row r="6337">
          <cell r="D6337" t="str">
            <v>Northeast Maryland Waste Disposal Authority</v>
          </cell>
          <cell r="E6337" t="str">
            <v>Biomass</v>
          </cell>
          <cell r="G6337" t="str">
            <v>NA</v>
          </cell>
          <cell r="H6337" t="str">
            <v>Merchant Unregulated</v>
          </cell>
        </row>
        <row r="6338">
          <cell r="D6338" t="str">
            <v>Oakwood Hospital Med Center</v>
          </cell>
          <cell r="E6338" t="str">
            <v>Oil</v>
          </cell>
          <cell r="G6338" t="str">
            <v>NA</v>
          </cell>
          <cell r="H6338" t="str">
            <v>Merchant Unregulated</v>
          </cell>
        </row>
        <row r="6339">
          <cell r="D6339" t="str">
            <v>Tokyo Electric Power Company</v>
          </cell>
          <cell r="E6339" t="str">
            <v>Wind</v>
          </cell>
          <cell r="G6339">
            <v>3325</v>
          </cell>
          <cell r="H6339" t="str">
            <v>Merchant Unregulated</v>
          </cell>
        </row>
        <row r="6340">
          <cell r="D6340" t="str">
            <v>JPMorgan Chase &amp; Co.</v>
          </cell>
          <cell r="E6340" t="str">
            <v>Wind</v>
          </cell>
          <cell r="G6340">
            <v>8311</v>
          </cell>
          <cell r="H6340" t="str">
            <v>Merchant Unregulated</v>
          </cell>
        </row>
        <row r="6341">
          <cell r="D6341" t="str">
            <v>Northwestern Mutual Life Insurance Company</v>
          </cell>
          <cell r="E6341" t="str">
            <v>Wind</v>
          </cell>
          <cell r="G6341">
            <v>8311</v>
          </cell>
          <cell r="H6341" t="str">
            <v>Merchant Unregulated</v>
          </cell>
        </row>
        <row r="6342">
          <cell r="D6342" t="str">
            <v>Toyota Tsusho Corporation</v>
          </cell>
          <cell r="E6342" t="str">
            <v>Wind</v>
          </cell>
          <cell r="G6342">
            <v>4985</v>
          </cell>
          <cell r="H6342" t="str">
            <v>Merchant Unregulated</v>
          </cell>
        </row>
        <row r="6343">
          <cell r="D6343" t="str">
            <v>EDF Group</v>
          </cell>
          <cell r="E6343" t="str">
            <v>Wind</v>
          </cell>
          <cell r="G6343">
            <v>8311</v>
          </cell>
          <cell r="H6343" t="str">
            <v>Merchant Unregulated</v>
          </cell>
        </row>
        <row r="6344">
          <cell r="D6344" t="str">
            <v>Spear Point Energy, LLC</v>
          </cell>
          <cell r="E6344" t="str">
            <v>Solar</v>
          </cell>
          <cell r="G6344" t="str">
            <v>NA</v>
          </cell>
          <cell r="H6344" t="str">
            <v>Merchant Unregulated</v>
          </cell>
        </row>
        <row r="6345">
          <cell r="D6345" t="str">
            <v>Oberlin City of KS</v>
          </cell>
          <cell r="E6345" t="str">
            <v>Gas</v>
          </cell>
          <cell r="G6345" t="str">
            <v>NA</v>
          </cell>
          <cell r="H6345" t="str">
            <v>Regulated</v>
          </cell>
        </row>
        <row r="6346">
          <cell r="D6346" t="str">
            <v>Oberlin City of OH</v>
          </cell>
          <cell r="E6346" t="str">
            <v>Gas</v>
          </cell>
          <cell r="G6346" t="str">
            <v>NA</v>
          </cell>
          <cell r="H6346" t="str">
            <v>Regulated</v>
          </cell>
        </row>
        <row r="6347">
          <cell r="D6347" t="str">
            <v>Los Angeles Department of Water and Power</v>
          </cell>
          <cell r="E6347" t="str">
            <v>Solar</v>
          </cell>
          <cell r="G6347" t="str">
            <v>NA</v>
          </cell>
          <cell r="H6347" t="str">
            <v>Regulated</v>
          </cell>
        </row>
        <row r="6348">
          <cell r="D6348" t="str">
            <v>Norwich City of</v>
          </cell>
          <cell r="E6348" t="str">
            <v>Water</v>
          </cell>
          <cell r="G6348" t="str">
            <v>NA</v>
          </cell>
          <cell r="H6348" t="str">
            <v>Regulated</v>
          </cell>
        </row>
        <row r="6349">
          <cell r="D6349" t="str">
            <v>Starwood Headquarters, LLC</v>
          </cell>
          <cell r="E6349" t="str">
            <v>Solar</v>
          </cell>
          <cell r="G6349" t="str">
            <v>NA</v>
          </cell>
          <cell r="H6349" t="str">
            <v>Merchant Unregulated</v>
          </cell>
        </row>
        <row r="6350">
          <cell r="D6350" t="str">
            <v>Enpower Corp.</v>
          </cell>
          <cell r="E6350" t="str">
            <v>Biomass</v>
          </cell>
          <cell r="G6350" t="str">
            <v>NA</v>
          </cell>
          <cell r="H6350" t="str">
            <v>Merchant Unregulated</v>
          </cell>
        </row>
        <row r="6351">
          <cell r="D6351" t="str">
            <v>EIF Management, LLC</v>
          </cell>
          <cell r="E6351" t="str">
            <v>Biomass</v>
          </cell>
          <cell r="G6351" t="str">
            <v>NA</v>
          </cell>
          <cell r="H6351" t="str">
            <v>Merchant Unregulated</v>
          </cell>
        </row>
        <row r="6352">
          <cell r="D6352" t="str">
            <v>Industry Funds Management Ltd.</v>
          </cell>
          <cell r="E6352" t="str">
            <v>Gas</v>
          </cell>
          <cell r="G6352">
            <v>285045</v>
          </cell>
          <cell r="H6352" t="str">
            <v>Merchant Unregulated</v>
          </cell>
        </row>
        <row r="6353">
          <cell r="D6353" t="str">
            <v>TransCanada Corporation</v>
          </cell>
          <cell r="E6353" t="str">
            <v>Gas</v>
          </cell>
          <cell r="G6353">
            <v>868611</v>
          </cell>
          <cell r="H6353" t="str">
            <v>Merchant Unregulated</v>
          </cell>
        </row>
        <row r="6354">
          <cell r="D6354" t="str">
            <v>TransCanada Corporation</v>
          </cell>
          <cell r="E6354" t="str">
            <v>Gas</v>
          </cell>
          <cell r="G6354">
            <v>682491</v>
          </cell>
          <cell r="H6354" t="str">
            <v>Merchant Unregulated</v>
          </cell>
        </row>
        <row r="6355">
          <cell r="D6355" t="str">
            <v>Silver Point Capital, L.P.</v>
          </cell>
          <cell r="E6355" t="str">
            <v>Biomass</v>
          </cell>
          <cell r="G6355" t="str">
            <v>NA</v>
          </cell>
          <cell r="H6355" t="str">
            <v>Merchant Unregulated</v>
          </cell>
        </row>
        <row r="6356">
          <cell r="D6356" t="str">
            <v>SunEdison, Inc.</v>
          </cell>
          <cell r="E6356" t="str">
            <v>Solar</v>
          </cell>
          <cell r="G6356" t="str">
            <v>NA</v>
          </cell>
          <cell r="H6356" t="str">
            <v>Merchant Unregulated</v>
          </cell>
        </row>
        <row r="6357">
          <cell r="D6357" t="str">
            <v>Tennessee Valley Authority</v>
          </cell>
          <cell r="E6357" t="str">
            <v>Water</v>
          </cell>
          <cell r="G6357" t="str">
            <v>NA</v>
          </cell>
          <cell r="H6357" t="str">
            <v>Merchant Unregulated</v>
          </cell>
        </row>
        <row r="6358">
          <cell r="D6358" t="str">
            <v>Tennessee Valley Authority</v>
          </cell>
          <cell r="E6358" t="str">
            <v>Water</v>
          </cell>
          <cell r="G6358" t="str">
            <v>NA</v>
          </cell>
          <cell r="H6358" t="str">
            <v>Merchant Unregulated</v>
          </cell>
        </row>
        <row r="6359">
          <cell r="D6359" t="str">
            <v>Tennessee Valley Authority</v>
          </cell>
          <cell r="E6359" t="str">
            <v>Water</v>
          </cell>
          <cell r="G6359" t="str">
            <v>NA</v>
          </cell>
          <cell r="H6359" t="str">
            <v>Merchant Unregulated</v>
          </cell>
        </row>
        <row r="6360">
          <cell r="D6360" t="str">
            <v>Duke Energy Corporation</v>
          </cell>
          <cell r="E6360" t="str">
            <v>Nuclear</v>
          </cell>
          <cell r="G6360">
            <v>20647480</v>
          </cell>
          <cell r="H6360" t="str">
            <v>Regulated</v>
          </cell>
        </row>
        <row r="6361">
          <cell r="D6361" t="str">
            <v>Hudson Clean Energy Partners LP</v>
          </cell>
          <cell r="E6361" t="str">
            <v>Water</v>
          </cell>
          <cell r="G6361" t="str">
            <v>NA</v>
          </cell>
          <cell r="H6361" t="str">
            <v>Merchant Unregulated</v>
          </cell>
        </row>
        <row r="6362">
          <cell r="D6362" t="str">
            <v>Pinnacle West Capital Corporation</v>
          </cell>
          <cell r="E6362" t="str">
            <v>Gas</v>
          </cell>
          <cell r="G6362">
            <v>70270</v>
          </cell>
          <cell r="H6362" t="str">
            <v>Regulated</v>
          </cell>
        </row>
        <row r="6363">
          <cell r="D6363" t="str">
            <v>Pinnacle West Capital Corporation</v>
          </cell>
          <cell r="E6363" t="str">
            <v>Gas</v>
          </cell>
          <cell r="G6363">
            <v>4113</v>
          </cell>
          <cell r="H6363" t="str">
            <v>Regulated</v>
          </cell>
        </row>
        <row r="6364">
          <cell r="D6364" t="str">
            <v>Riverstone Holdings LLC</v>
          </cell>
          <cell r="E6364" t="str">
            <v>Wind</v>
          </cell>
          <cell r="G6364">
            <v>15016</v>
          </cell>
          <cell r="H6364" t="str">
            <v>Merchant Unregulated</v>
          </cell>
        </row>
        <row r="6365">
          <cell r="D6365" t="str">
            <v>Pattern Energy Group LP</v>
          </cell>
          <cell r="E6365" t="str">
            <v>Wind</v>
          </cell>
          <cell r="G6365">
            <v>152</v>
          </cell>
          <cell r="H6365" t="str">
            <v>Merchant Unregulated</v>
          </cell>
        </row>
        <row r="6366">
          <cell r="D6366" t="str">
            <v>Duke Energy Corporation</v>
          </cell>
          <cell r="E6366" t="str">
            <v>Wind</v>
          </cell>
          <cell r="G6366">
            <v>163839</v>
          </cell>
          <cell r="H6366" t="str">
            <v>Merchant Unregulated</v>
          </cell>
        </row>
        <row r="6367">
          <cell r="D6367" t="str">
            <v>North Carolina Electric Membership Corporation</v>
          </cell>
          <cell r="E6367" t="str">
            <v>Oil</v>
          </cell>
          <cell r="G6367" t="str">
            <v>NA</v>
          </cell>
          <cell r="H6367" t="str">
            <v>Merchant Unregulated</v>
          </cell>
        </row>
        <row r="6368">
          <cell r="D6368" t="str">
            <v>Odessa City of</v>
          </cell>
          <cell r="E6368" t="str">
            <v>Oil</v>
          </cell>
          <cell r="G6368" t="str">
            <v>NA</v>
          </cell>
          <cell r="H6368" t="str">
            <v>Regulated</v>
          </cell>
        </row>
        <row r="6369">
          <cell r="D6369" t="str">
            <v>Energy Capital Partners LLC</v>
          </cell>
          <cell r="E6369" t="str">
            <v>Gas</v>
          </cell>
          <cell r="G6369">
            <v>3562666</v>
          </cell>
          <cell r="H6369" t="str">
            <v>Merchant Unregulated</v>
          </cell>
        </row>
        <row r="6370">
          <cell r="D6370" t="str">
            <v>Odin Holding Company, LLC</v>
          </cell>
          <cell r="E6370" t="str">
            <v>Wind</v>
          </cell>
          <cell r="G6370" t="str">
            <v>NA</v>
          </cell>
          <cell r="H6370" t="str">
            <v>Merchant Unregulated</v>
          </cell>
        </row>
        <row r="6371">
          <cell r="D6371" t="str">
            <v>Edison International</v>
          </cell>
          <cell r="E6371" t="str">
            <v>Wind</v>
          </cell>
          <cell r="G6371" t="str">
            <v>NA</v>
          </cell>
          <cell r="H6371" t="str">
            <v>Merchant Unregulated</v>
          </cell>
        </row>
        <row r="6372">
          <cell r="D6372" t="str">
            <v>Offshore Systems Inc</v>
          </cell>
          <cell r="E6372" t="str">
            <v>Oil</v>
          </cell>
          <cell r="G6372" t="str">
            <v>NA</v>
          </cell>
          <cell r="H6372" t="str">
            <v>Merchant Unregulated</v>
          </cell>
        </row>
        <row r="6373">
          <cell r="D6373" t="str">
            <v>Ogden City of</v>
          </cell>
          <cell r="E6373" t="str">
            <v>Oil</v>
          </cell>
          <cell r="G6373" t="str">
            <v>NA</v>
          </cell>
          <cell r="H6373" t="str">
            <v>Regulated</v>
          </cell>
        </row>
        <row r="6374">
          <cell r="D6374" t="str">
            <v>Emera Incorporated</v>
          </cell>
          <cell r="E6374" t="str">
            <v>Water</v>
          </cell>
          <cell r="G6374" t="str">
            <v>NA</v>
          </cell>
          <cell r="H6374" t="str">
            <v>Merchant Unregulated</v>
          </cell>
        </row>
        <row r="6375">
          <cell r="D6375" t="str">
            <v>Algonquin Power &amp; Utilities Corp.</v>
          </cell>
          <cell r="E6375" t="str">
            <v>Water</v>
          </cell>
          <cell r="G6375" t="str">
            <v>NA</v>
          </cell>
          <cell r="H6375" t="str">
            <v>Merchant Unregulated</v>
          </cell>
        </row>
        <row r="6376">
          <cell r="D6376" t="str">
            <v>PPL Corporation</v>
          </cell>
          <cell r="E6376" t="str">
            <v>Water</v>
          </cell>
          <cell r="G6376">
            <v>211338</v>
          </cell>
          <cell r="H6376" t="str">
            <v>Regulated</v>
          </cell>
        </row>
        <row r="6377">
          <cell r="D6377" t="str">
            <v>Enpower Corp.</v>
          </cell>
          <cell r="E6377" t="str">
            <v>Gas</v>
          </cell>
          <cell r="G6377" t="str">
            <v>NA</v>
          </cell>
          <cell r="H6377" t="str">
            <v>Merchant Unregulated</v>
          </cell>
        </row>
        <row r="6378">
          <cell r="D6378" t="str">
            <v>Okeelanta Power LP</v>
          </cell>
          <cell r="E6378" t="str">
            <v>Biomass</v>
          </cell>
          <cell r="G6378">
            <v>243978</v>
          </cell>
          <cell r="H6378" t="str">
            <v>Merchant Unregulated</v>
          </cell>
        </row>
        <row r="6379">
          <cell r="D6379" t="str">
            <v>NextEra Energy, Inc.</v>
          </cell>
          <cell r="E6379" t="str">
            <v>Wind</v>
          </cell>
          <cell r="G6379">
            <v>257105</v>
          </cell>
          <cell r="H6379" t="str">
            <v>Merchant Unregulated</v>
          </cell>
        </row>
        <row r="6380">
          <cell r="D6380" t="str">
            <v>Oklahoma State University</v>
          </cell>
          <cell r="E6380" t="str">
            <v>Gas</v>
          </cell>
          <cell r="G6380" t="str">
            <v>NA</v>
          </cell>
          <cell r="H6380" t="str">
            <v>Merchant Unregulated</v>
          </cell>
        </row>
        <row r="6381">
          <cell r="D6381" t="str">
            <v>Brownsville Public Utilities Board</v>
          </cell>
          <cell r="E6381" t="str">
            <v>Coal</v>
          </cell>
          <cell r="G6381">
            <v>560389</v>
          </cell>
          <cell r="H6381" t="str">
            <v>Regulated</v>
          </cell>
        </row>
        <row r="6382">
          <cell r="D6382" t="str">
            <v>American Electric Power Company, Inc.</v>
          </cell>
          <cell r="E6382" t="str">
            <v>Coal</v>
          </cell>
          <cell r="G6382">
            <v>1705494</v>
          </cell>
          <cell r="H6382" t="str">
            <v>Regulated</v>
          </cell>
        </row>
        <row r="6383">
          <cell r="D6383" t="str">
            <v>American Electric Power Company, Inc.</v>
          </cell>
          <cell r="E6383" t="str">
            <v>Coal</v>
          </cell>
          <cell r="G6383">
            <v>487105</v>
          </cell>
          <cell r="H6383" t="str">
            <v>Regulated</v>
          </cell>
        </row>
        <row r="6384">
          <cell r="D6384" t="str">
            <v>Oklahoma Municipal Power Authority</v>
          </cell>
          <cell r="E6384" t="str">
            <v>Coal</v>
          </cell>
          <cell r="G6384">
            <v>365486</v>
          </cell>
          <cell r="H6384" t="str">
            <v>Regulated</v>
          </cell>
        </row>
        <row r="6385">
          <cell r="D6385" t="str">
            <v>Kaukauna City of</v>
          </cell>
          <cell r="E6385" t="str">
            <v>Water</v>
          </cell>
          <cell r="G6385" t="str">
            <v>NA</v>
          </cell>
          <cell r="H6385" t="str">
            <v>Regulated</v>
          </cell>
        </row>
        <row r="6386">
          <cell r="D6386" t="str">
            <v>SunEdison, Inc.</v>
          </cell>
          <cell r="E6386" t="str">
            <v>Solar</v>
          </cell>
          <cell r="G6386" t="str">
            <v>NA</v>
          </cell>
          <cell r="H6386" t="str">
            <v>Merchant Unregulated</v>
          </cell>
        </row>
        <row r="6387">
          <cell r="D6387" t="str">
            <v>NorthWestern Corporation</v>
          </cell>
          <cell r="E6387" t="str">
            <v>Oil</v>
          </cell>
          <cell r="G6387">
            <v>279</v>
          </cell>
          <cell r="H6387" t="str">
            <v>Regulated</v>
          </cell>
        </row>
        <row r="6388">
          <cell r="D6388" t="str">
            <v>Kruger, Inc.</v>
          </cell>
          <cell r="E6388" t="str">
            <v>Water</v>
          </cell>
          <cell r="G6388" t="str">
            <v>NA</v>
          </cell>
          <cell r="H6388" t="str">
            <v>Merchant Unregulated</v>
          </cell>
        </row>
        <row r="6389">
          <cell r="D6389" t="str">
            <v>Alaska Village Electric Cooperative, Inc.</v>
          </cell>
          <cell r="E6389" t="str">
            <v>Oil</v>
          </cell>
          <cell r="G6389" t="str">
            <v>NA</v>
          </cell>
          <cell r="H6389" t="str">
            <v>Merchant Unregulated</v>
          </cell>
        </row>
        <row r="6390">
          <cell r="D6390" t="str">
            <v>United States Government</v>
          </cell>
          <cell r="E6390" t="str">
            <v>Water</v>
          </cell>
          <cell r="G6390" t="str">
            <v>NA</v>
          </cell>
          <cell r="H6390" t="str">
            <v>Merchant Unregulated</v>
          </cell>
        </row>
        <row r="6391">
          <cell r="D6391" t="str">
            <v>Patriarch Partners, LLC</v>
          </cell>
          <cell r="E6391" t="str">
            <v>Gas</v>
          </cell>
          <cell r="G6391" t="str">
            <v>NA</v>
          </cell>
          <cell r="H6391" t="str">
            <v>Merchant Unregulated</v>
          </cell>
        </row>
        <row r="6392">
          <cell r="D6392" t="str">
            <v>Patriarch Partners, LLC</v>
          </cell>
          <cell r="E6392" t="str">
            <v>Biomass</v>
          </cell>
          <cell r="G6392" t="str">
            <v>NA</v>
          </cell>
          <cell r="H6392" t="str">
            <v>Merchant Unregulated</v>
          </cell>
        </row>
        <row r="6393">
          <cell r="D6393" t="str">
            <v>PARPÚBLICA - Participações Públicas (SGPS), S.A.</v>
          </cell>
          <cell r="E6393" t="str">
            <v>Wind</v>
          </cell>
          <cell r="G6393">
            <v>344</v>
          </cell>
          <cell r="H6393" t="str">
            <v>Merchant Unregulated</v>
          </cell>
        </row>
        <row r="6394">
          <cell r="D6394" t="str">
            <v>HidroCantábrico Energia S.A.</v>
          </cell>
          <cell r="E6394" t="str">
            <v>Wind</v>
          </cell>
          <cell r="G6394">
            <v>57</v>
          </cell>
          <cell r="H6394" t="str">
            <v>Merchant Unregulated</v>
          </cell>
        </row>
        <row r="6395">
          <cell r="D6395" t="str">
            <v>China Three Gorges Corporation</v>
          </cell>
          <cell r="E6395" t="str">
            <v>Wind</v>
          </cell>
          <cell r="G6395">
            <v>1991</v>
          </cell>
          <cell r="H6395" t="str">
            <v>Merchant Unregulated</v>
          </cell>
        </row>
        <row r="6396">
          <cell r="D6396" t="str">
            <v>EDP - Energias de Portugal SA</v>
          </cell>
          <cell r="E6396" t="str">
            <v>Wind</v>
          </cell>
          <cell r="G6396">
            <v>6986</v>
          </cell>
          <cell r="H6396" t="str">
            <v>Merchant Unregulated</v>
          </cell>
        </row>
        <row r="6397">
          <cell r="D6397" t="str">
            <v>OMERS Administration Corporation</v>
          </cell>
          <cell r="E6397" t="str">
            <v>Wind</v>
          </cell>
          <cell r="G6397">
            <v>11628</v>
          </cell>
          <cell r="H6397" t="str">
            <v>Merchant Unregulated</v>
          </cell>
        </row>
        <row r="6398">
          <cell r="D6398" t="str">
            <v>EDP Renováveis</v>
          </cell>
          <cell r="E6398" t="str">
            <v>Wind</v>
          </cell>
          <cell r="G6398">
            <v>2724</v>
          </cell>
          <cell r="H6398" t="str">
            <v>Merchant Unregulated</v>
          </cell>
        </row>
        <row r="6399">
          <cell r="D6399" t="str">
            <v>Southern Company</v>
          </cell>
          <cell r="E6399" t="str">
            <v>Oil</v>
          </cell>
          <cell r="G6399">
            <v>209803</v>
          </cell>
          <cell r="H6399" t="str">
            <v>Merchant Unregulated</v>
          </cell>
        </row>
        <row r="6400">
          <cell r="D6400" t="str">
            <v>Macquarie Group Limited</v>
          </cell>
          <cell r="E6400" t="str">
            <v>Biomass</v>
          </cell>
          <cell r="G6400" t="str">
            <v>NA</v>
          </cell>
          <cell r="H6400" t="str">
            <v>Merchant Unregulated</v>
          </cell>
        </row>
        <row r="6401">
          <cell r="D6401" t="str">
            <v>Macquarie Group Limited</v>
          </cell>
          <cell r="E6401" t="str">
            <v>Biomass</v>
          </cell>
          <cell r="G6401">
            <v>14319</v>
          </cell>
          <cell r="H6401" t="str">
            <v>Merchant Unregulated</v>
          </cell>
        </row>
        <row r="6402">
          <cell r="D6402" t="str">
            <v>Burbank City of</v>
          </cell>
          <cell r="E6402" t="str">
            <v>Gas</v>
          </cell>
          <cell r="G6402">
            <v>3783</v>
          </cell>
          <cell r="H6402" t="str">
            <v>Regulated</v>
          </cell>
        </row>
        <row r="6403">
          <cell r="D6403" t="str">
            <v>Los Angeles County</v>
          </cell>
          <cell r="E6403" t="str">
            <v>Gas</v>
          </cell>
          <cell r="G6403" t="str">
            <v>NA</v>
          </cell>
          <cell r="H6403" t="str">
            <v>Merchant Unregulated</v>
          </cell>
        </row>
        <row r="6404">
          <cell r="D6404" t="str">
            <v>DTE Energy Company</v>
          </cell>
          <cell r="E6404" t="str">
            <v>Oil</v>
          </cell>
          <cell r="G6404">
            <v>555</v>
          </cell>
          <cell r="H6404" t="str">
            <v>Regulated</v>
          </cell>
        </row>
        <row r="6405">
          <cell r="D6405" t="str">
            <v>Southern Company</v>
          </cell>
          <cell r="E6405" t="str">
            <v>Water</v>
          </cell>
          <cell r="G6405">
            <v>89343</v>
          </cell>
          <cell r="H6405" t="str">
            <v>Regulated</v>
          </cell>
        </row>
        <row r="6406">
          <cell r="D6406" t="str">
            <v>Borrego Solar Systems, Inc.</v>
          </cell>
          <cell r="E6406" t="str">
            <v>Solar</v>
          </cell>
          <cell r="G6406" t="str">
            <v>NA</v>
          </cell>
          <cell r="H6406" t="str">
            <v>Merchant Unregulated</v>
          </cell>
        </row>
        <row r="6407">
          <cell r="D6407" t="str">
            <v>NextEra Energy, Inc.</v>
          </cell>
          <cell r="E6407" t="str">
            <v>Wind</v>
          </cell>
          <cell r="G6407" t="str">
            <v>NA</v>
          </cell>
          <cell r="H6407" t="str">
            <v>Merchant Unregulated</v>
          </cell>
        </row>
        <row r="6408">
          <cell r="D6408" t="str">
            <v>NextEra Energy, Inc.</v>
          </cell>
          <cell r="E6408" t="str">
            <v>Wind</v>
          </cell>
          <cell r="G6408">
            <v>171502</v>
          </cell>
          <cell r="H6408" t="str">
            <v>Merchant Unregulated</v>
          </cell>
        </row>
        <row r="6409">
          <cell r="D6409" t="str">
            <v>Berkshire Hathaway Inc.</v>
          </cell>
          <cell r="E6409" t="str">
            <v>Water</v>
          </cell>
          <cell r="G6409">
            <v>17228</v>
          </cell>
          <cell r="H6409" t="str">
            <v>Regulated</v>
          </cell>
        </row>
        <row r="6410">
          <cell r="D6410" t="str">
            <v>MidAmerican Energy Holdings Company</v>
          </cell>
          <cell r="E6410" t="str">
            <v>Water</v>
          </cell>
          <cell r="G6410">
            <v>1957</v>
          </cell>
          <cell r="H6410" t="str">
            <v>Regulated</v>
          </cell>
        </row>
        <row r="6411">
          <cell r="D6411" t="str">
            <v>Olmsted County Public Works</v>
          </cell>
          <cell r="E6411" t="str">
            <v>Oil</v>
          </cell>
          <cell r="G6411" t="str">
            <v>NA</v>
          </cell>
          <cell r="H6411" t="str">
            <v>Merchant Unregulated</v>
          </cell>
        </row>
        <row r="6412">
          <cell r="D6412" t="str">
            <v>Olmsted County Public Works</v>
          </cell>
          <cell r="E6412" t="str">
            <v>Biomass</v>
          </cell>
          <cell r="G6412" t="str">
            <v>NA</v>
          </cell>
          <cell r="H6412" t="str">
            <v>Merchant Unregulated</v>
          </cell>
        </row>
        <row r="6413">
          <cell r="D6413" t="str">
            <v>Voith Hydro Holding GmbH &amp; Co</v>
          </cell>
          <cell r="E6413" t="str">
            <v>Water</v>
          </cell>
          <cell r="G6413" t="str">
            <v>NA</v>
          </cell>
          <cell r="H6413" t="str">
            <v>Merchant Unregulated</v>
          </cell>
        </row>
        <row r="6414">
          <cell r="D6414" t="str">
            <v>Olsen Wind Farm</v>
          </cell>
          <cell r="E6414" t="str">
            <v>Wind</v>
          </cell>
          <cell r="G6414" t="str">
            <v>NA</v>
          </cell>
          <cell r="H6414" t="str">
            <v>Merchant Unregulated</v>
          </cell>
        </row>
        <row r="6415">
          <cell r="D6415" t="str">
            <v>Waste Management, Inc.</v>
          </cell>
          <cell r="E6415" t="str">
            <v>Biomass</v>
          </cell>
          <cell r="G6415" t="str">
            <v>NA</v>
          </cell>
          <cell r="H6415" t="str">
            <v>Merchant Unregulated</v>
          </cell>
        </row>
        <row r="6416">
          <cell r="D6416" t="str">
            <v>Gundersen Lutheran Health System, Inc.</v>
          </cell>
          <cell r="E6416" t="str">
            <v>Biomass</v>
          </cell>
          <cell r="G6416" t="str">
            <v>NA</v>
          </cell>
          <cell r="H6416" t="str">
            <v>Merchant Unregulated</v>
          </cell>
        </row>
        <row r="6417">
          <cell r="D6417" t="str">
            <v>Durst Organization Inc.</v>
          </cell>
          <cell r="E6417" t="str">
            <v>Gas</v>
          </cell>
          <cell r="G6417" t="str">
            <v>NA</v>
          </cell>
          <cell r="H6417" t="str">
            <v>Merchant Unregulated</v>
          </cell>
        </row>
        <row r="6418">
          <cell r="D6418" t="str">
            <v>Bank of America Corporation</v>
          </cell>
          <cell r="E6418" t="str">
            <v>Gas</v>
          </cell>
          <cell r="G6418" t="str">
            <v>NA</v>
          </cell>
          <cell r="H6418" t="str">
            <v>Merchant Unregulated</v>
          </cell>
        </row>
        <row r="6419">
          <cell r="D6419" t="str">
            <v>Vornado Realty Trust</v>
          </cell>
          <cell r="E6419" t="str">
            <v>Gas</v>
          </cell>
          <cell r="G6419" t="str">
            <v>NA</v>
          </cell>
          <cell r="H6419" t="str">
            <v>Merchant Unregulated</v>
          </cell>
        </row>
        <row r="6420">
          <cell r="D6420" t="str">
            <v>Berkshire Hathaway Inc.</v>
          </cell>
          <cell r="E6420" t="str">
            <v>Water</v>
          </cell>
          <cell r="G6420">
            <v>29608</v>
          </cell>
          <cell r="H6420" t="str">
            <v>Regulated</v>
          </cell>
        </row>
        <row r="6421">
          <cell r="D6421" t="str">
            <v>MidAmerican Energy Holdings Company</v>
          </cell>
          <cell r="E6421" t="str">
            <v>Water</v>
          </cell>
          <cell r="G6421">
            <v>3363</v>
          </cell>
          <cell r="H6421" t="str">
            <v>Regulated</v>
          </cell>
        </row>
        <row r="6422">
          <cell r="D6422" t="str">
            <v>Oneida Herkimer Solid Waste Authority</v>
          </cell>
          <cell r="E6422" t="str">
            <v>Biomass</v>
          </cell>
          <cell r="G6422" t="str">
            <v>NA</v>
          </cell>
          <cell r="H6422" t="str">
            <v>Merchant Unregulated</v>
          </cell>
        </row>
        <row r="6423">
          <cell r="D6423" t="str">
            <v>United States Government</v>
          </cell>
          <cell r="E6423" t="str">
            <v>Water</v>
          </cell>
          <cell r="G6423">
            <v>49631</v>
          </cell>
          <cell r="H6423" t="str">
            <v>Merchant Unregulated</v>
          </cell>
        </row>
        <row r="6424">
          <cell r="D6424" t="str">
            <v>Calpine Corporation</v>
          </cell>
          <cell r="E6424" t="str">
            <v>Gas</v>
          </cell>
          <cell r="G6424">
            <v>3321932</v>
          </cell>
          <cell r="H6424" t="str">
            <v>Merchant Unregulated</v>
          </cell>
        </row>
        <row r="6425">
          <cell r="D6425" t="str">
            <v>Covanta Holding Corporation</v>
          </cell>
          <cell r="E6425" t="str">
            <v>Biomass</v>
          </cell>
          <cell r="G6425" t="str">
            <v>NA</v>
          </cell>
          <cell r="H6425" t="str">
            <v>Merchant Unregulated</v>
          </cell>
        </row>
        <row r="6426">
          <cell r="D6426" t="str">
            <v>Onondaga Energy Partners LP</v>
          </cell>
          <cell r="E6426" t="str">
            <v>Biomass</v>
          </cell>
          <cell r="G6426" t="str">
            <v>NA</v>
          </cell>
          <cell r="H6426" t="str">
            <v>Merchant Unregulated</v>
          </cell>
        </row>
        <row r="6427">
          <cell r="D6427" t="str">
            <v>Edison International</v>
          </cell>
          <cell r="E6427" t="str">
            <v>Water</v>
          </cell>
          <cell r="G6427">
            <v>1901</v>
          </cell>
          <cell r="H6427" t="str">
            <v>Regulated</v>
          </cell>
        </row>
        <row r="6428">
          <cell r="D6428" t="str">
            <v>Edison International</v>
          </cell>
          <cell r="E6428" t="str">
            <v>Water</v>
          </cell>
          <cell r="G6428">
            <v>129</v>
          </cell>
          <cell r="H6428" t="str">
            <v>Regulated</v>
          </cell>
        </row>
        <row r="6429">
          <cell r="D6429" t="str">
            <v>Enpower Corp.</v>
          </cell>
          <cell r="E6429" t="str">
            <v>Biomass</v>
          </cell>
          <cell r="G6429" t="str">
            <v>NA</v>
          </cell>
          <cell r="H6429" t="str">
            <v>Merchant Unregulated</v>
          </cell>
        </row>
        <row r="6430">
          <cell r="D6430" t="str">
            <v>EIF Management, LLC</v>
          </cell>
          <cell r="E6430" t="str">
            <v>Biomass</v>
          </cell>
          <cell r="G6430" t="str">
            <v>NA</v>
          </cell>
          <cell r="H6430" t="str">
            <v>Merchant Unregulated</v>
          </cell>
        </row>
        <row r="6431">
          <cell r="D6431" t="str">
            <v>Innovative Energy Systems Inc.</v>
          </cell>
          <cell r="E6431" t="str">
            <v>Biomass</v>
          </cell>
          <cell r="G6431" t="str">
            <v>NA</v>
          </cell>
          <cell r="H6431" t="str">
            <v>Merchant Unregulated</v>
          </cell>
        </row>
        <row r="6432">
          <cell r="D6432" t="str">
            <v>Schwarz Partners LP</v>
          </cell>
          <cell r="E6432" t="str">
            <v>Gas</v>
          </cell>
          <cell r="G6432" t="str">
            <v>NA</v>
          </cell>
          <cell r="H6432" t="str">
            <v>Merchant Unregulated</v>
          </cell>
        </row>
        <row r="6433">
          <cell r="D6433" t="str">
            <v>Kraft Group, LLC</v>
          </cell>
          <cell r="E6433" t="str">
            <v>Gas</v>
          </cell>
          <cell r="G6433" t="str">
            <v>NA</v>
          </cell>
          <cell r="H6433" t="str">
            <v>Merchant Unregulated</v>
          </cell>
        </row>
        <row r="6434">
          <cell r="D6434" t="str">
            <v>SunEdison, Inc.</v>
          </cell>
          <cell r="E6434" t="str">
            <v>Solar</v>
          </cell>
          <cell r="G6434" t="str">
            <v>NA</v>
          </cell>
          <cell r="H6434" t="str">
            <v>Merchant Unregulated</v>
          </cell>
        </row>
        <row r="6435">
          <cell r="D6435" t="str">
            <v>Edison International</v>
          </cell>
          <cell r="E6435" t="str">
            <v>Solar</v>
          </cell>
          <cell r="G6435" t="str">
            <v>NA</v>
          </cell>
          <cell r="H6435" t="str">
            <v>Regulated</v>
          </cell>
        </row>
        <row r="6436">
          <cell r="D6436" t="str">
            <v>Dynegy Inc.</v>
          </cell>
          <cell r="E6436" t="str">
            <v>Gas</v>
          </cell>
          <cell r="G6436">
            <v>3396665</v>
          </cell>
          <cell r="H6436" t="str">
            <v>Merchant Unregulated</v>
          </cell>
        </row>
        <row r="6437">
          <cell r="D6437" t="str">
            <v>Rock-Tenn Co</v>
          </cell>
          <cell r="E6437" t="str">
            <v>Coal</v>
          </cell>
          <cell r="G6437" t="str">
            <v>NA</v>
          </cell>
          <cell r="H6437" t="str">
            <v>Merchant Unregulated</v>
          </cell>
        </row>
        <row r="6438">
          <cell r="D6438" t="str">
            <v>Deschutes Valley Water District</v>
          </cell>
          <cell r="E6438" t="str">
            <v>Water</v>
          </cell>
          <cell r="G6438" t="str">
            <v>NA</v>
          </cell>
          <cell r="H6438" t="str">
            <v>Merchant Unregulated</v>
          </cell>
        </row>
        <row r="6439">
          <cell r="D6439" t="str">
            <v>Ryman Hospitality Properties, Inc.</v>
          </cell>
          <cell r="E6439" t="str">
            <v>Gas</v>
          </cell>
          <cell r="G6439" t="str">
            <v>NA</v>
          </cell>
          <cell r="H6439" t="str">
            <v>Merchant Unregulated</v>
          </cell>
        </row>
        <row r="6440">
          <cell r="D6440" t="str">
            <v>UBS AG</v>
          </cell>
          <cell r="E6440" t="str">
            <v>Gas</v>
          </cell>
          <cell r="G6440" t="str">
            <v>NA</v>
          </cell>
          <cell r="H6440" t="str">
            <v>Merchant Unregulated</v>
          </cell>
        </row>
        <row r="6441">
          <cell r="D6441" t="str">
            <v>Ontario Teachers' Pension Plan Board</v>
          </cell>
          <cell r="E6441" t="str">
            <v>Gas</v>
          </cell>
          <cell r="G6441" t="str">
            <v>NA</v>
          </cell>
          <cell r="H6441" t="str">
            <v>Merchant Unregulated</v>
          </cell>
        </row>
        <row r="6442">
          <cell r="D6442" t="str">
            <v>Orange County Sanitation District</v>
          </cell>
          <cell r="E6442" t="str">
            <v>Biomass</v>
          </cell>
          <cell r="G6442" t="str">
            <v>NA</v>
          </cell>
          <cell r="H6442" t="str">
            <v>Merchant Unregulated</v>
          </cell>
        </row>
        <row r="6443">
          <cell r="D6443" t="str">
            <v>Orange County Sanitation District</v>
          </cell>
          <cell r="E6443" t="str">
            <v>Biomass</v>
          </cell>
          <cell r="G6443" t="str">
            <v>NA</v>
          </cell>
          <cell r="H6443" t="str">
            <v>Merchant Unregulated</v>
          </cell>
        </row>
        <row r="6444">
          <cell r="D6444" t="str">
            <v>Orange County Sanitation District</v>
          </cell>
          <cell r="E6444" t="str">
            <v>Biomass</v>
          </cell>
          <cell r="G6444" t="str">
            <v>NA</v>
          </cell>
          <cell r="H6444" t="str">
            <v>Merchant Unregulated</v>
          </cell>
        </row>
        <row r="6445">
          <cell r="D6445" t="str">
            <v>Orlando Utilities Commission</v>
          </cell>
          <cell r="E6445" t="str">
            <v>Biomass</v>
          </cell>
          <cell r="G6445" t="str">
            <v>NA</v>
          </cell>
          <cell r="H6445" t="str">
            <v>Regulated</v>
          </cell>
        </row>
        <row r="6446">
          <cell r="D6446" t="str">
            <v>Orlando Utilities Commission</v>
          </cell>
          <cell r="E6446" t="str">
            <v>Solar</v>
          </cell>
          <cell r="G6446" t="str">
            <v>NA</v>
          </cell>
          <cell r="H6446" t="str">
            <v>Regulated</v>
          </cell>
        </row>
        <row r="6447">
          <cell r="D6447" t="str">
            <v>Manulife Financial Corporation</v>
          </cell>
          <cell r="E6447" t="str">
            <v>Gas</v>
          </cell>
          <cell r="G6447" t="str">
            <v>NA</v>
          </cell>
          <cell r="H6447" t="str">
            <v>Merchant Unregulated</v>
          </cell>
        </row>
        <row r="6448">
          <cell r="D6448" t="str">
            <v>Electric Power Development Co. Ltd.</v>
          </cell>
          <cell r="E6448" t="str">
            <v>Gas</v>
          </cell>
          <cell r="G6448" t="str">
            <v>NA</v>
          </cell>
          <cell r="H6448" t="str">
            <v>Merchant Unregulated</v>
          </cell>
        </row>
        <row r="6449">
          <cell r="D6449" t="str">
            <v>UPC Energy Group</v>
          </cell>
          <cell r="E6449" t="str">
            <v>Solar</v>
          </cell>
          <cell r="G6449" t="str">
            <v>NA</v>
          </cell>
          <cell r="H6449" t="str">
            <v>Merchant Unregulated</v>
          </cell>
        </row>
        <row r="6450">
          <cell r="D6450" t="str">
            <v>CTC Electric</v>
          </cell>
          <cell r="E6450" t="str">
            <v>Solar</v>
          </cell>
          <cell r="G6450" t="str">
            <v>NA</v>
          </cell>
          <cell r="H6450" t="str">
            <v>Merchant Unregulated</v>
          </cell>
        </row>
        <row r="6451">
          <cell r="D6451" t="str">
            <v>Cordova Electric Coop, Inc</v>
          </cell>
          <cell r="E6451" t="str">
            <v>Oil</v>
          </cell>
          <cell r="G6451" t="str">
            <v>NA</v>
          </cell>
          <cell r="H6451" t="str">
            <v>Merchant Unregulated</v>
          </cell>
        </row>
        <row r="6452">
          <cell r="D6452" t="str">
            <v>Yakima-Tieton Irrigation Dist</v>
          </cell>
          <cell r="E6452" t="str">
            <v>Water</v>
          </cell>
          <cell r="G6452" t="str">
            <v>NA</v>
          </cell>
          <cell r="H6452" t="str">
            <v>Merchant Unregulated</v>
          </cell>
        </row>
        <row r="6453">
          <cell r="D6453" t="str">
            <v>Granger Electric Co</v>
          </cell>
          <cell r="E6453" t="str">
            <v>Biomass</v>
          </cell>
          <cell r="G6453" t="str">
            <v>NA</v>
          </cell>
          <cell r="H6453" t="str">
            <v>Merchant Unregulated</v>
          </cell>
        </row>
        <row r="6454">
          <cell r="D6454" t="str">
            <v>Chambersburg Borough of</v>
          </cell>
          <cell r="E6454" t="str">
            <v>Gas</v>
          </cell>
          <cell r="G6454" t="str">
            <v>NA</v>
          </cell>
          <cell r="H6454" t="str">
            <v>Regulated</v>
          </cell>
        </row>
        <row r="6455">
          <cell r="D6455" t="str">
            <v>Nebraska Public Power District</v>
          </cell>
          <cell r="E6455" t="str">
            <v>Oil</v>
          </cell>
          <cell r="G6455" t="str">
            <v>NA</v>
          </cell>
          <cell r="H6455" t="str">
            <v>Regulated</v>
          </cell>
        </row>
        <row r="6456">
          <cell r="D6456" t="str">
            <v>Ormat Industries Ltd.</v>
          </cell>
          <cell r="E6456" t="str">
            <v>Other Nonrenewable</v>
          </cell>
          <cell r="G6456">
            <v>24616</v>
          </cell>
          <cell r="H6456" t="str">
            <v>Merchant Unregulated</v>
          </cell>
        </row>
        <row r="6457">
          <cell r="D6457" t="str">
            <v>Ormat Technologies, Inc.</v>
          </cell>
          <cell r="E6457" t="str">
            <v>Other Nonrenewable</v>
          </cell>
          <cell r="G6457">
            <v>19345</v>
          </cell>
          <cell r="H6457" t="str">
            <v>Merchant Unregulated</v>
          </cell>
        </row>
        <row r="6458">
          <cell r="D6458" t="str">
            <v>Ormat Industries Ltd.</v>
          </cell>
          <cell r="E6458" t="str">
            <v>Other Nonrenewable</v>
          </cell>
          <cell r="G6458">
            <v>24616</v>
          </cell>
          <cell r="H6458" t="str">
            <v>Merchant Unregulated</v>
          </cell>
        </row>
        <row r="6459">
          <cell r="D6459" t="str">
            <v>Ormat Technologies, Inc.</v>
          </cell>
          <cell r="E6459" t="str">
            <v>Other Nonrenewable</v>
          </cell>
          <cell r="G6459">
            <v>19345</v>
          </cell>
          <cell r="H6459" t="str">
            <v>Merchant Unregulated</v>
          </cell>
        </row>
        <row r="6460">
          <cell r="D6460" t="str">
            <v>Ormat Industries Ltd.</v>
          </cell>
          <cell r="E6460" t="str">
            <v>Other Nonrenewable</v>
          </cell>
          <cell r="G6460">
            <v>24616</v>
          </cell>
          <cell r="H6460" t="str">
            <v>Merchant Unregulated</v>
          </cell>
        </row>
        <row r="6461">
          <cell r="D6461" t="str">
            <v>Ormat Technologies, Inc.</v>
          </cell>
          <cell r="E6461" t="str">
            <v>Other Nonrenewable</v>
          </cell>
          <cell r="G6461">
            <v>19345</v>
          </cell>
          <cell r="H6461" t="str">
            <v>Merchant Unregulated</v>
          </cell>
        </row>
        <row r="6462">
          <cell r="D6462" t="str">
            <v>Ormat Industries Ltd.</v>
          </cell>
          <cell r="E6462" t="str">
            <v>Other Nonrenewable</v>
          </cell>
          <cell r="G6462">
            <v>24616</v>
          </cell>
          <cell r="H6462" t="str">
            <v>Merchant Unregulated</v>
          </cell>
        </row>
        <row r="6463">
          <cell r="D6463" t="str">
            <v>Ormat Technologies, Inc.</v>
          </cell>
          <cell r="E6463" t="str">
            <v>Other Nonrenewable</v>
          </cell>
          <cell r="G6463">
            <v>19345</v>
          </cell>
          <cell r="H6463" t="str">
            <v>Merchant Unregulated</v>
          </cell>
        </row>
        <row r="6464">
          <cell r="D6464" t="str">
            <v>Ormat Industries Ltd.</v>
          </cell>
          <cell r="E6464" t="str">
            <v>Other Nonrenewable</v>
          </cell>
          <cell r="G6464">
            <v>23151</v>
          </cell>
          <cell r="H6464" t="str">
            <v>Merchant Unregulated</v>
          </cell>
        </row>
        <row r="6465">
          <cell r="D6465" t="str">
            <v>Ormat Technologies, Inc.</v>
          </cell>
          <cell r="E6465" t="str">
            <v>Other Nonrenewable</v>
          </cell>
          <cell r="G6465">
            <v>18186</v>
          </cell>
          <cell r="H6465" t="str">
            <v>Merchant Unregulated</v>
          </cell>
        </row>
        <row r="6466">
          <cell r="D6466" t="str">
            <v>Ormat Industries Ltd.</v>
          </cell>
          <cell r="E6466" t="str">
            <v>Other Nonrenewable</v>
          </cell>
          <cell r="G6466">
            <v>23151</v>
          </cell>
          <cell r="H6466" t="str">
            <v>Merchant Unregulated</v>
          </cell>
        </row>
        <row r="6467">
          <cell r="D6467" t="str">
            <v>Ormat Technologies, Inc.</v>
          </cell>
          <cell r="E6467" t="str">
            <v>Other Nonrenewable</v>
          </cell>
          <cell r="G6467">
            <v>18186</v>
          </cell>
          <cell r="H6467" t="str">
            <v>Merchant Unregulated</v>
          </cell>
        </row>
        <row r="6468">
          <cell r="D6468" t="str">
            <v>Ormat Industries Ltd.</v>
          </cell>
          <cell r="E6468" t="str">
            <v>Other Nonrenewable</v>
          </cell>
          <cell r="G6468">
            <v>23151</v>
          </cell>
          <cell r="H6468" t="str">
            <v>Merchant Unregulated</v>
          </cell>
        </row>
        <row r="6469">
          <cell r="D6469" t="str">
            <v>Ormat Technologies, Inc.</v>
          </cell>
          <cell r="E6469" t="str">
            <v>Other Nonrenewable</v>
          </cell>
          <cell r="G6469">
            <v>18186</v>
          </cell>
          <cell r="H6469" t="str">
            <v>Merchant Unregulated</v>
          </cell>
        </row>
        <row r="6470">
          <cell r="D6470" t="str">
            <v>Ormat Industries Ltd.</v>
          </cell>
          <cell r="E6470" t="str">
            <v>Other Nonrenewable</v>
          </cell>
          <cell r="G6470">
            <v>23151</v>
          </cell>
          <cell r="H6470" t="str">
            <v>Merchant Unregulated</v>
          </cell>
        </row>
        <row r="6471">
          <cell r="D6471" t="str">
            <v>Ormat Technologies, Inc.</v>
          </cell>
          <cell r="E6471" t="str">
            <v>Other Nonrenewable</v>
          </cell>
          <cell r="G6471">
            <v>18186</v>
          </cell>
          <cell r="H6471" t="str">
            <v>Merchant Unregulated</v>
          </cell>
        </row>
        <row r="6472">
          <cell r="D6472" t="str">
            <v>Ormat Industries Ltd.</v>
          </cell>
          <cell r="E6472" t="str">
            <v>Other Nonrenewable</v>
          </cell>
          <cell r="G6472" t="str">
            <v>NA</v>
          </cell>
          <cell r="H6472" t="str">
            <v>Merchant Unregulated</v>
          </cell>
        </row>
        <row r="6473">
          <cell r="D6473" t="str">
            <v>Ormat Technologies, Inc.</v>
          </cell>
          <cell r="E6473" t="str">
            <v>Other Nonrenewable</v>
          </cell>
          <cell r="G6473" t="str">
            <v>NA</v>
          </cell>
          <cell r="H6473" t="str">
            <v>Merchant Unregulated</v>
          </cell>
        </row>
        <row r="6474">
          <cell r="D6474" t="str">
            <v>Portland General Electric Company</v>
          </cell>
          <cell r="E6474" t="str">
            <v>Oil</v>
          </cell>
          <cell r="G6474">
            <v>24</v>
          </cell>
          <cell r="H6474" t="str">
            <v>Regulated</v>
          </cell>
        </row>
        <row r="6475">
          <cell r="D6475" t="str">
            <v>Portland General Electric Company</v>
          </cell>
          <cell r="E6475" t="str">
            <v>Oil</v>
          </cell>
          <cell r="G6475">
            <v>26</v>
          </cell>
          <cell r="H6475" t="str">
            <v>Regulated</v>
          </cell>
        </row>
        <row r="6476">
          <cell r="D6476" t="str">
            <v>Oregon State University</v>
          </cell>
          <cell r="E6476" t="str">
            <v>Gas</v>
          </cell>
          <cell r="G6476" t="str">
            <v>NA</v>
          </cell>
          <cell r="H6476" t="str">
            <v>Merchant Unregulated</v>
          </cell>
        </row>
        <row r="6477">
          <cell r="D6477" t="str">
            <v>Exelon Corporation</v>
          </cell>
          <cell r="E6477" t="str">
            <v>Wind</v>
          </cell>
          <cell r="G6477" t="str">
            <v>NA</v>
          </cell>
          <cell r="H6477" t="str">
            <v>Merchant Unregulated</v>
          </cell>
        </row>
        <row r="6478">
          <cell r="D6478" t="str">
            <v>Columbia Windfarm, LLC</v>
          </cell>
          <cell r="E6478" t="str">
            <v>Wind</v>
          </cell>
          <cell r="G6478" t="str">
            <v>NA</v>
          </cell>
          <cell r="H6478" t="str">
            <v>Merchant Unregulated</v>
          </cell>
        </row>
        <row r="6479">
          <cell r="D6479" t="str">
            <v>Idaho Wind Partners 1, LLC</v>
          </cell>
          <cell r="E6479" t="str">
            <v>Wind</v>
          </cell>
          <cell r="G6479" t="str">
            <v>NA</v>
          </cell>
          <cell r="H6479" t="str">
            <v>Merchant Unregulated</v>
          </cell>
        </row>
        <row r="6480">
          <cell r="D6480" t="str">
            <v>SunEdison, Inc.</v>
          </cell>
          <cell r="E6480" t="str">
            <v>Solar</v>
          </cell>
          <cell r="G6480" t="str">
            <v>NA</v>
          </cell>
          <cell r="H6480" t="str">
            <v>Merchant Unregulated</v>
          </cell>
        </row>
        <row r="6481">
          <cell r="D6481" t="str">
            <v>Ontario Teachers' Pension Plan Board</v>
          </cell>
          <cell r="E6481" t="str">
            <v>Gas</v>
          </cell>
          <cell r="G6481" t="str">
            <v>NA</v>
          </cell>
          <cell r="H6481" t="str">
            <v>Merchant Unregulated</v>
          </cell>
        </row>
        <row r="6482">
          <cell r="D6482" t="str">
            <v>UBS AG</v>
          </cell>
          <cell r="E6482" t="str">
            <v>Gas</v>
          </cell>
          <cell r="G6482" t="str">
            <v>NA</v>
          </cell>
          <cell r="H6482" t="str">
            <v>Merchant Unregulated</v>
          </cell>
        </row>
        <row r="6483">
          <cell r="D6483" t="str">
            <v>Atlantic Power Corporation</v>
          </cell>
          <cell r="E6483" t="str">
            <v>Gas</v>
          </cell>
          <cell r="G6483" t="str">
            <v>NA</v>
          </cell>
          <cell r="H6483" t="str">
            <v>Merchant Unregulated</v>
          </cell>
        </row>
        <row r="6484">
          <cell r="D6484" t="str">
            <v>Ormat Industries Ltd.</v>
          </cell>
          <cell r="E6484" t="str">
            <v>Geothermal</v>
          </cell>
          <cell r="G6484" t="str">
            <v>NA</v>
          </cell>
          <cell r="H6484" t="str">
            <v>Merchant Unregulated</v>
          </cell>
        </row>
        <row r="6485">
          <cell r="D6485" t="str">
            <v>Ormat Technologies, Inc.</v>
          </cell>
          <cell r="E6485" t="str">
            <v>Geothermal</v>
          </cell>
          <cell r="G6485" t="str">
            <v>NA</v>
          </cell>
          <cell r="H6485" t="str">
            <v>Merchant Unregulated</v>
          </cell>
        </row>
        <row r="6486">
          <cell r="D6486" t="str">
            <v>JPMorgan Chase &amp; Co.</v>
          </cell>
          <cell r="E6486" t="str">
            <v>Geothermal</v>
          </cell>
          <cell r="G6486" t="str">
            <v>NA</v>
          </cell>
          <cell r="H6486" t="str">
            <v>Merchant Unregulated</v>
          </cell>
        </row>
        <row r="6487">
          <cell r="D6487" t="str">
            <v>Ormat Industries Ltd.</v>
          </cell>
          <cell r="E6487" t="str">
            <v>Geothermal</v>
          </cell>
          <cell r="G6487" t="str">
            <v>NA</v>
          </cell>
          <cell r="H6487" t="str">
            <v>Merchant Unregulated</v>
          </cell>
        </row>
        <row r="6488">
          <cell r="D6488" t="str">
            <v>Ormat Technologies, Inc.</v>
          </cell>
          <cell r="E6488" t="str">
            <v>Geothermal</v>
          </cell>
          <cell r="G6488" t="str">
            <v>NA</v>
          </cell>
          <cell r="H6488" t="str">
            <v>Merchant Unregulated</v>
          </cell>
        </row>
        <row r="6489">
          <cell r="D6489" t="str">
            <v>JPMorgan Chase &amp; Co.</v>
          </cell>
          <cell r="E6489" t="str">
            <v>Geothermal</v>
          </cell>
          <cell r="G6489" t="str">
            <v>NA</v>
          </cell>
          <cell r="H6489" t="str">
            <v>Merchant Unregulated</v>
          </cell>
        </row>
        <row r="6490">
          <cell r="D6490" t="str">
            <v>Ormat Industries Ltd.</v>
          </cell>
          <cell r="E6490" t="str">
            <v>Geothermal</v>
          </cell>
          <cell r="G6490" t="str">
            <v>NA</v>
          </cell>
          <cell r="H6490" t="str">
            <v>Merchant Unregulated</v>
          </cell>
        </row>
        <row r="6491">
          <cell r="D6491" t="str">
            <v>Ormat Technologies, Inc.</v>
          </cell>
          <cell r="E6491" t="str">
            <v>Geothermal</v>
          </cell>
          <cell r="G6491" t="str">
            <v>NA</v>
          </cell>
          <cell r="H6491" t="str">
            <v>Merchant Unregulated</v>
          </cell>
        </row>
        <row r="6492">
          <cell r="D6492" t="str">
            <v>JPMorgan Chase &amp; Co.</v>
          </cell>
          <cell r="E6492" t="str">
            <v>Geothermal</v>
          </cell>
          <cell r="G6492" t="str">
            <v>NA</v>
          </cell>
          <cell r="H6492" t="str">
            <v>Merchant Unregulated</v>
          </cell>
        </row>
        <row r="6493">
          <cell r="D6493" t="str">
            <v>Ormat Industries Ltd.</v>
          </cell>
          <cell r="E6493" t="str">
            <v>Geothermal</v>
          </cell>
          <cell r="G6493" t="str">
            <v>NA</v>
          </cell>
          <cell r="H6493" t="str">
            <v>Merchant Unregulated</v>
          </cell>
        </row>
        <row r="6494">
          <cell r="D6494" t="str">
            <v>Ormat Technologies, Inc.</v>
          </cell>
          <cell r="E6494" t="str">
            <v>Geothermal</v>
          </cell>
          <cell r="G6494" t="str">
            <v>NA</v>
          </cell>
          <cell r="H6494" t="str">
            <v>Merchant Unregulated</v>
          </cell>
        </row>
        <row r="6495">
          <cell r="D6495" t="str">
            <v>JPMorgan Chase &amp; Co.</v>
          </cell>
          <cell r="E6495" t="str">
            <v>Geothermal</v>
          </cell>
          <cell r="G6495" t="str">
            <v>NA</v>
          </cell>
          <cell r="H6495" t="str">
            <v>Merchant Unregulated</v>
          </cell>
        </row>
        <row r="6496">
          <cell r="D6496" t="str">
            <v>NRG Energy, Inc.</v>
          </cell>
          <cell r="E6496" t="str">
            <v>Gas</v>
          </cell>
          <cell r="G6496" t="str">
            <v>NA</v>
          </cell>
          <cell r="H6496" t="str">
            <v>Merchant Unregulated</v>
          </cell>
        </row>
        <row r="6497">
          <cell r="D6497" t="str">
            <v>ORNI 18, LLC</v>
          </cell>
          <cell r="E6497" t="str">
            <v>Geothermal</v>
          </cell>
          <cell r="G6497" t="str">
            <v>NA</v>
          </cell>
          <cell r="H6497" t="str">
            <v>Merchant Unregulated</v>
          </cell>
        </row>
        <row r="6498">
          <cell r="D6498" t="str">
            <v>ArcLight Capital Partners LLC</v>
          </cell>
          <cell r="E6498" t="str">
            <v>Water</v>
          </cell>
          <cell r="G6498" t="str">
            <v>NA</v>
          </cell>
          <cell r="H6498" t="str">
            <v>Merchant Unregulated</v>
          </cell>
        </row>
        <row r="6499">
          <cell r="D6499" t="str">
            <v>Oroville Cogeneration LP</v>
          </cell>
          <cell r="E6499" t="str">
            <v>Gas</v>
          </cell>
          <cell r="G6499" t="str">
            <v>NA</v>
          </cell>
          <cell r="H6499" t="str">
            <v>Merchant Unregulated</v>
          </cell>
        </row>
        <row r="6500">
          <cell r="D6500" t="str">
            <v>NRG Energy, Inc.</v>
          </cell>
          <cell r="E6500" t="str">
            <v>Oil</v>
          </cell>
          <cell r="G6500" t="str">
            <v>NA</v>
          </cell>
          <cell r="H6500" t="str">
            <v>Merchant Unregulated</v>
          </cell>
        </row>
        <row r="6501">
          <cell r="D6501" t="str">
            <v>Orrville City of</v>
          </cell>
          <cell r="E6501" t="str">
            <v>Coal</v>
          </cell>
          <cell r="G6501" t="str">
            <v>NA</v>
          </cell>
          <cell r="H6501" t="str">
            <v>Regulated</v>
          </cell>
        </row>
        <row r="6502">
          <cell r="D6502" t="str">
            <v>American Municipal Power, Inc.</v>
          </cell>
          <cell r="E6502" t="str">
            <v>Oil</v>
          </cell>
          <cell r="G6502" t="str">
            <v>NA</v>
          </cell>
          <cell r="H6502" t="str">
            <v>Merchant Unregulated</v>
          </cell>
        </row>
        <row r="6503">
          <cell r="D6503" t="str">
            <v>Ameren Corporation</v>
          </cell>
          <cell r="E6503" t="str">
            <v>Water</v>
          </cell>
          <cell r="G6503">
            <v>298261</v>
          </cell>
          <cell r="H6503" t="str">
            <v>Regulated</v>
          </cell>
        </row>
        <row r="6504">
          <cell r="D6504" t="str">
            <v>Osage City City of</v>
          </cell>
          <cell r="E6504" t="str">
            <v>Gas</v>
          </cell>
          <cell r="G6504" t="str">
            <v>NA</v>
          </cell>
          <cell r="H6504" t="str">
            <v>Regulated</v>
          </cell>
        </row>
        <row r="6505">
          <cell r="D6505" t="str">
            <v>Osage City of</v>
          </cell>
          <cell r="E6505" t="str">
            <v>Wind</v>
          </cell>
          <cell r="G6505" t="str">
            <v>NA</v>
          </cell>
          <cell r="H6505" t="str">
            <v>Regulated</v>
          </cell>
        </row>
        <row r="6506">
          <cell r="D6506" t="str">
            <v>Osage City of</v>
          </cell>
          <cell r="E6506" t="str">
            <v>Oil</v>
          </cell>
          <cell r="G6506" t="str">
            <v>NA</v>
          </cell>
          <cell r="H6506" t="str">
            <v>Regulated</v>
          </cell>
        </row>
        <row r="6507">
          <cell r="D6507" t="str">
            <v>Osawatomie City of</v>
          </cell>
          <cell r="E6507" t="str">
            <v>Oil</v>
          </cell>
          <cell r="G6507" t="str">
            <v>NA</v>
          </cell>
          <cell r="H6507" t="str">
            <v>Regulated</v>
          </cell>
        </row>
        <row r="6508">
          <cell r="D6508" t="str">
            <v>Great Plains Energy Inc.</v>
          </cell>
          <cell r="E6508" t="str">
            <v>Gas</v>
          </cell>
          <cell r="G6508">
            <v>10799</v>
          </cell>
          <cell r="H6508" t="str">
            <v>Regulated</v>
          </cell>
        </row>
        <row r="6509">
          <cell r="D6509" t="str">
            <v>Osborne City of</v>
          </cell>
          <cell r="E6509" t="str">
            <v>Oil</v>
          </cell>
          <cell r="G6509" t="str">
            <v>NA</v>
          </cell>
          <cell r="H6509" t="str">
            <v>Regulated</v>
          </cell>
        </row>
        <row r="6510">
          <cell r="D6510" t="str">
            <v>Osceola City of - AR</v>
          </cell>
          <cell r="E6510" t="str">
            <v>Oil</v>
          </cell>
          <cell r="G6510" t="str">
            <v>NA</v>
          </cell>
          <cell r="H6510" t="str">
            <v>Regulated</v>
          </cell>
        </row>
        <row r="6511">
          <cell r="D6511" t="str">
            <v>NRG Energy, Inc.</v>
          </cell>
          <cell r="E6511" t="str">
            <v>Gas</v>
          </cell>
          <cell r="G6511" t="str">
            <v>NA</v>
          </cell>
          <cell r="H6511" t="str">
            <v>Merchant Unregulated</v>
          </cell>
        </row>
        <row r="6512">
          <cell r="D6512" t="str">
            <v>Columbus City of OH</v>
          </cell>
          <cell r="E6512" t="str">
            <v>Water</v>
          </cell>
          <cell r="G6512" t="str">
            <v>NA</v>
          </cell>
          <cell r="H6512" t="str">
            <v>Regulated</v>
          </cell>
        </row>
        <row r="6513">
          <cell r="D6513" t="str">
            <v>Calpine Corporation</v>
          </cell>
          <cell r="E6513" t="str">
            <v>Gas</v>
          </cell>
          <cell r="G6513">
            <v>3127895</v>
          </cell>
          <cell r="H6513" t="str">
            <v>Merchant Unregulated</v>
          </cell>
        </row>
        <row r="6514">
          <cell r="D6514" t="str">
            <v>Brookfield Renewable Energy Partners L.P.</v>
          </cell>
          <cell r="E6514" t="str">
            <v>Water</v>
          </cell>
          <cell r="G6514" t="str">
            <v>NA</v>
          </cell>
          <cell r="H6514" t="str">
            <v>Merchant Unregulated</v>
          </cell>
        </row>
        <row r="6515">
          <cell r="D6515" t="str">
            <v>Brookfield Asset Management Inc.</v>
          </cell>
          <cell r="E6515" t="str">
            <v>Water</v>
          </cell>
          <cell r="G6515" t="str">
            <v>NA</v>
          </cell>
          <cell r="H6515" t="str">
            <v>Merchant Unregulated</v>
          </cell>
        </row>
        <row r="6516">
          <cell r="D6516" t="str">
            <v>Oswego County</v>
          </cell>
          <cell r="E6516" t="str">
            <v>Biomass</v>
          </cell>
          <cell r="G6516" t="str">
            <v>NA</v>
          </cell>
          <cell r="H6516" t="str">
            <v>Merchant Unregulated</v>
          </cell>
        </row>
        <row r="6517">
          <cell r="D6517" t="str">
            <v>Brookfield Renewable Energy Partners L.P.</v>
          </cell>
          <cell r="E6517" t="str">
            <v>Water</v>
          </cell>
          <cell r="G6517" t="str">
            <v>NA</v>
          </cell>
          <cell r="H6517" t="str">
            <v>Merchant Unregulated</v>
          </cell>
        </row>
        <row r="6518">
          <cell r="D6518" t="str">
            <v>Brookfield Asset Management Inc.</v>
          </cell>
          <cell r="E6518" t="str">
            <v>Water</v>
          </cell>
          <cell r="G6518" t="str">
            <v>NA</v>
          </cell>
          <cell r="H6518" t="str">
            <v>Merchant Unregulated</v>
          </cell>
        </row>
        <row r="6519">
          <cell r="D6519" t="str">
            <v>Brookfield Renewable Energy Partners L.P.</v>
          </cell>
          <cell r="E6519" t="str">
            <v>Water</v>
          </cell>
          <cell r="G6519" t="str">
            <v>NA</v>
          </cell>
          <cell r="H6519" t="str">
            <v>Merchant Unregulated</v>
          </cell>
        </row>
        <row r="6520">
          <cell r="D6520" t="str">
            <v>Brookfield Asset Management Inc.</v>
          </cell>
          <cell r="E6520" t="str">
            <v>Water</v>
          </cell>
          <cell r="G6520" t="str">
            <v>NA</v>
          </cell>
          <cell r="H6520" t="str">
            <v>Merchant Unregulated</v>
          </cell>
        </row>
        <row r="6521">
          <cell r="D6521" t="str">
            <v>NRG Energy, Inc.</v>
          </cell>
          <cell r="E6521" t="str">
            <v>Oil</v>
          </cell>
          <cell r="G6521">
            <v>63371</v>
          </cell>
          <cell r="H6521" t="str">
            <v>Merchant Unregulated</v>
          </cell>
        </row>
        <row r="6522">
          <cell r="D6522" t="str">
            <v>Energy Power Partners</v>
          </cell>
          <cell r="E6522" t="str">
            <v>Biomass</v>
          </cell>
          <cell r="G6522" t="str">
            <v>NA</v>
          </cell>
          <cell r="H6522" t="str">
            <v>Merchant Unregulated</v>
          </cell>
        </row>
        <row r="6523">
          <cell r="D6523" t="str">
            <v>Calpine Corporation</v>
          </cell>
          <cell r="E6523" t="str">
            <v>Gas</v>
          </cell>
          <cell r="G6523">
            <v>3663753</v>
          </cell>
          <cell r="H6523" t="str">
            <v>Merchant Unregulated</v>
          </cell>
        </row>
        <row r="6524">
          <cell r="D6524" t="str">
            <v>SunEdison, Inc.</v>
          </cell>
          <cell r="E6524" t="str">
            <v>Solar</v>
          </cell>
          <cell r="G6524" t="str">
            <v>NA</v>
          </cell>
          <cell r="H6524" t="str">
            <v>Merchant Unregulated</v>
          </cell>
        </row>
        <row r="6525">
          <cell r="D6525" t="str">
            <v>Verso Paper Holdings LLC</v>
          </cell>
          <cell r="E6525" t="str">
            <v>Water</v>
          </cell>
          <cell r="G6525" t="str">
            <v>NA</v>
          </cell>
          <cell r="H6525" t="str">
            <v>Merchant Unregulated</v>
          </cell>
        </row>
        <row r="6526">
          <cell r="D6526" t="str">
            <v>Caterpillar, Inc.</v>
          </cell>
          <cell r="E6526" t="str">
            <v>Gas</v>
          </cell>
          <cell r="G6526" t="str">
            <v>NA</v>
          </cell>
          <cell r="H6526" t="str">
            <v>Merchant Unregulated</v>
          </cell>
        </row>
        <row r="6527">
          <cell r="D6527" t="str">
            <v>Enel S.p.A.</v>
          </cell>
          <cell r="E6527" t="str">
            <v>Water</v>
          </cell>
          <cell r="G6527" t="str">
            <v>NA</v>
          </cell>
          <cell r="H6527" t="str">
            <v>Merchant Unregulated</v>
          </cell>
        </row>
        <row r="6528">
          <cell r="D6528" t="str">
            <v>Granger Electric Co</v>
          </cell>
          <cell r="E6528" t="str">
            <v>Biomass</v>
          </cell>
          <cell r="G6528" t="str">
            <v>NA</v>
          </cell>
          <cell r="H6528" t="str">
            <v>Merchant Unregulated</v>
          </cell>
        </row>
        <row r="6529">
          <cell r="D6529" t="str">
            <v>Energy Developments Limited</v>
          </cell>
          <cell r="E6529" t="str">
            <v>Biomass</v>
          </cell>
          <cell r="G6529" t="str">
            <v>NA</v>
          </cell>
          <cell r="H6529" t="str">
            <v>Merchant Unregulated</v>
          </cell>
        </row>
        <row r="6530">
          <cell r="D6530" t="str">
            <v>Ottawa City of</v>
          </cell>
          <cell r="E6530" t="str">
            <v>Gas</v>
          </cell>
          <cell r="G6530" t="str">
            <v>NA</v>
          </cell>
          <cell r="H6530" t="str">
            <v>Regulated</v>
          </cell>
        </row>
        <row r="6531">
          <cell r="D6531" t="str">
            <v>Ottawa City of</v>
          </cell>
          <cell r="E6531" t="str">
            <v>Gas</v>
          </cell>
          <cell r="G6531" t="str">
            <v>NA</v>
          </cell>
          <cell r="H6531" t="str">
            <v>Regulated</v>
          </cell>
        </row>
        <row r="6532">
          <cell r="D6532" t="str">
            <v>Emera Incorporated</v>
          </cell>
          <cell r="E6532" t="str">
            <v>Water</v>
          </cell>
          <cell r="G6532" t="str">
            <v>NA</v>
          </cell>
          <cell r="H6532" t="str">
            <v>Merchant Unregulated</v>
          </cell>
        </row>
        <row r="6533">
          <cell r="D6533" t="str">
            <v>Algonquin Power &amp; Utilities Corp.</v>
          </cell>
          <cell r="E6533" t="str">
            <v>Water</v>
          </cell>
          <cell r="G6533" t="str">
            <v>NA</v>
          </cell>
          <cell r="H6533" t="str">
            <v>Merchant Unregulated</v>
          </cell>
        </row>
        <row r="6534">
          <cell r="D6534" t="str">
            <v>Integrys Energy Group, Inc.</v>
          </cell>
          <cell r="E6534" t="str">
            <v>Water</v>
          </cell>
          <cell r="G6534">
            <v>1489</v>
          </cell>
          <cell r="H6534" t="str">
            <v>Regulated</v>
          </cell>
        </row>
        <row r="6535">
          <cell r="D6535" t="str">
            <v>Berkshire Hathaway Inc.</v>
          </cell>
          <cell r="E6535" t="str">
            <v>Coal</v>
          </cell>
          <cell r="G6535">
            <v>1361111</v>
          </cell>
          <cell r="H6535" t="str">
            <v>Regulated</v>
          </cell>
        </row>
        <row r="6536">
          <cell r="D6536" t="str">
            <v>MidAmerican Energy Holdings Company</v>
          </cell>
          <cell r="E6536" t="str">
            <v>Coal</v>
          </cell>
          <cell r="G6536">
            <v>154473</v>
          </cell>
          <cell r="H6536" t="str">
            <v>Regulated</v>
          </cell>
        </row>
        <row r="6537">
          <cell r="D6537" t="str">
            <v>Alliant Energy Corporation</v>
          </cell>
          <cell r="E6537" t="str">
            <v>Coal</v>
          </cell>
          <cell r="G6537">
            <v>1399000</v>
          </cell>
          <cell r="H6537" t="str">
            <v>Regulated</v>
          </cell>
        </row>
        <row r="6538">
          <cell r="D6538" t="str">
            <v>Ottumwa Waterworks &amp; Hydroelec</v>
          </cell>
          <cell r="E6538" t="str">
            <v>Water</v>
          </cell>
          <cell r="G6538" t="str">
            <v>NA</v>
          </cell>
          <cell r="H6538" t="str">
            <v>Merchant Unregulated</v>
          </cell>
        </row>
        <row r="6539">
          <cell r="D6539" t="str">
            <v>OGE Energy Corp.</v>
          </cell>
          <cell r="E6539" t="str">
            <v>Wind</v>
          </cell>
          <cell r="G6539">
            <v>327672</v>
          </cell>
          <cell r="H6539" t="str">
            <v>Regulated</v>
          </cell>
        </row>
        <row r="6540">
          <cell r="D6540" t="str">
            <v>Entergy Corporation</v>
          </cell>
          <cell r="E6540" t="str">
            <v>Gas</v>
          </cell>
          <cell r="G6540">
            <v>551294</v>
          </cell>
          <cell r="H6540" t="str">
            <v>Regulated</v>
          </cell>
        </row>
        <row r="6541">
          <cell r="D6541" t="str">
            <v>Entergy Corporation</v>
          </cell>
          <cell r="E6541" t="str">
            <v>Gas</v>
          </cell>
          <cell r="G6541">
            <v>1106731</v>
          </cell>
          <cell r="H6541" t="str">
            <v>Regulated</v>
          </cell>
        </row>
        <row r="6542">
          <cell r="D6542" t="str">
            <v>Hawaiian Electric Industries, Inc.</v>
          </cell>
          <cell r="E6542" t="str">
            <v>Oil</v>
          </cell>
          <cell r="G6542" t="str">
            <v>NA</v>
          </cell>
          <cell r="H6542" t="str">
            <v>Regulated</v>
          </cell>
        </row>
        <row r="6543">
          <cell r="D6543" t="str">
            <v>Outagamie Clean Energy Project, LLC</v>
          </cell>
          <cell r="E6543" t="str">
            <v>Biomass</v>
          </cell>
          <cell r="G6543" t="str">
            <v>NA</v>
          </cell>
          <cell r="H6543" t="str">
            <v>Merchant Unregulated</v>
          </cell>
        </row>
        <row r="6544">
          <cell r="D6544" t="str">
            <v>Exelon Corporation</v>
          </cell>
          <cell r="E6544" t="str">
            <v>Solar</v>
          </cell>
          <cell r="G6544" t="str">
            <v>NA</v>
          </cell>
          <cell r="H6544" t="str">
            <v>Merchant Unregulated</v>
          </cell>
        </row>
        <row r="6545">
          <cell r="D6545" t="str">
            <v>Ouzinkie City of</v>
          </cell>
          <cell r="E6545" t="str">
            <v>Oil</v>
          </cell>
          <cell r="G6545" t="str">
            <v>NA</v>
          </cell>
          <cell r="H6545" t="str">
            <v>Regulated</v>
          </cell>
        </row>
        <row r="6546">
          <cell r="D6546" t="str">
            <v>Owatonna City of</v>
          </cell>
          <cell r="E6546" t="str">
            <v>Gas</v>
          </cell>
          <cell r="G6546" t="str">
            <v>NA</v>
          </cell>
          <cell r="H6546" t="str">
            <v>Regulated</v>
          </cell>
        </row>
        <row r="6547">
          <cell r="D6547" t="str">
            <v>Owatonna City of</v>
          </cell>
          <cell r="E6547" t="str">
            <v>Gas</v>
          </cell>
          <cell r="G6547" t="str">
            <v>NA</v>
          </cell>
          <cell r="H6547" t="str">
            <v>Regulated</v>
          </cell>
        </row>
        <row r="6548">
          <cell r="D6548" t="str">
            <v>Owensville City of</v>
          </cell>
          <cell r="E6548" t="str">
            <v>Oil</v>
          </cell>
          <cell r="G6548" t="str">
            <v>NA</v>
          </cell>
          <cell r="H6548" t="str">
            <v>Regulated</v>
          </cell>
        </row>
        <row r="6549">
          <cell r="D6549" t="str">
            <v>Owyhee Irrigation District</v>
          </cell>
          <cell r="E6549" t="str">
            <v>Water</v>
          </cell>
          <cell r="G6549" t="str">
            <v>NA</v>
          </cell>
          <cell r="H6549" t="str">
            <v>Merchant Unregulated</v>
          </cell>
        </row>
        <row r="6550">
          <cell r="D6550" t="str">
            <v>Republic Services Inc.</v>
          </cell>
          <cell r="E6550" t="str">
            <v>Biomass</v>
          </cell>
          <cell r="G6550" t="str">
            <v>NA</v>
          </cell>
          <cell r="H6550" t="str">
            <v>Merchant Unregulated</v>
          </cell>
        </row>
        <row r="6551">
          <cell r="D6551" t="str">
            <v>IDACORP, Inc.</v>
          </cell>
          <cell r="E6551" t="str">
            <v>Water</v>
          </cell>
          <cell r="G6551">
            <v>1092370</v>
          </cell>
          <cell r="H6551" t="str">
            <v>Regulated</v>
          </cell>
        </row>
        <row r="6552">
          <cell r="D6552" t="str">
            <v>Placer County Water Agency</v>
          </cell>
          <cell r="E6552" t="str">
            <v>Water</v>
          </cell>
          <cell r="G6552" t="str">
            <v>NA</v>
          </cell>
          <cell r="H6552" t="str">
            <v>Merchant Unregulated</v>
          </cell>
        </row>
        <row r="6553">
          <cell r="D6553" t="str">
            <v>Duke Energy Corporation</v>
          </cell>
          <cell r="E6553" t="str">
            <v>Water</v>
          </cell>
          <cell r="G6553">
            <v>77315</v>
          </cell>
          <cell r="H6553" t="str">
            <v>Regulated</v>
          </cell>
        </row>
        <row r="6554">
          <cell r="D6554" t="str">
            <v>Brookfield Renewable Energy Partners L.P.</v>
          </cell>
          <cell r="E6554" t="str">
            <v>Water</v>
          </cell>
          <cell r="G6554" t="str">
            <v>NA</v>
          </cell>
          <cell r="H6554" t="str">
            <v>Regulated</v>
          </cell>
        </row>
        <row r="6555">
          <cell r="D6555" t="str">
            <v>Brookfield Asset Management Inc.</v>
          </cell>
          <cell r="E6555" t="str">
            <v>Water</v>
          </cell>
          <cell r="G6555" t="str">
            <v>NA</v>
          </cell>
          <cell r="H6555" t="str">
            <v>Regulated</v>
          </cell>
        </row>
        <row r="6556">
          <cell r="D6556" t="str">
            <v>NewPage Holdings Inc.</v>
          </cell>
          <cell r="E6556" t="str">
            <v>Water</v>
          </cell>
          <cell r="G6556" t="str">
            <v>NA</v>
          </cell>
          <cell r="H6556" t="str">
            <v>Regulated</v>
          </cell>
        </row>
        <row r="6557">
          <cell r="D6557" t="str">
            <v>Verso Paper Corp</v>
          </cell>
          <cell r="E6557" t="str">
            <v>Water</v>
          </cell>
          <cell r="G6557" t="str">
            <v>NA</v>
          </cell>
          <cell r="H6557" t="str">
            <v>Regulated</v>
          </cell>
        </row>
        <row r="6558">
          <cell r="D6558" t="str">
            <v>Northeast Utilities</v>
          </cell>
          <cell r="E6558" t="str">
            <v>Water</v>
          </cell>
          <cell r="G6558" t="str">
            <v>NA</v>
          </cell>
          <cell r="H6558" t="str">
            <v>Regulated</v>
          </cell>
        </row>
        <row r="6559">
          <cell r="D6559" t="str">
            <v>Brookfield Asset Management Inc.</v>
          </cell>
          <cell r="E6559" t="str">
            <v>Water</v>
          </cell>
          <cell r="G6559" t="str">
            <v>NA</v>
          </cell>
          <cell r="H6559" t="str">
            <v>Regulated</v>
          </cell>
        </row>
        <row r="6560">
          <cell r="D6560" t="str">
            <v>Oxford City of KS</v>
          </cell>
          <cell r="E6560" t="str">
            <v>Oil</v>
          </cell>
          <cell r="G6560" t="str">
            <v>NA</v>
          </cell>
          <cell r="H6560" t="str">
            <v>Regulated</v>
          </cell>
        </row>
        <row r="6561">
          <cell r="D6561" t="str">
            <v>Oxford Village of</v>
          </cell>
          <cell r="E6561" t="str">
            <v>Gas</v>
          </cell>
          <cell r="G6561" t="str">
            <v>NA</v>
          </cell>
          <cell r="H6561" t="str">
            <v>Regulated</v>
          </cell>
        </row>
        <row r="6562">
          <cell r="D6562" t="str">
            <v>Procter &amp; Gamble Co.</v>
          </cell>
          <cell r="E6562" t="str">
            <v>Gas</v>
          </cell>
          <cell r="G6562" t="str">
            <v>NA</v>
          </cell>
          <cell r="H6562" t="str">
            <v>Merchant Unregulated</v>
          </cell>
        </row>
        <row r="6563">
          <cell r="D6563" t="str">
            <v>Atlantic Power Corporation</v>
          </cell>
          <cell r="E6563" t="str">
            <v>Gas</v>
          </cell>
          <cell r="G6563" t="str">
            <v>NA</v>
          </cell>
          <cell r="H6563" t="str">
            <v>Merchant Unregulated</v>
          </cell>
        </row>
        <row r="6564">
          <cell r="D6564" t="str">
            <v>SunEdison, Inc.</v>
          </cell>
          <cell r="E6564" t="str">
            <v>Solar</v>
          </cell>
          <cell r="G6564" t="str">
            <v>NA</v>
          </cell>
          <cell r="H6564" t="str">
            <v>Merchant Unregulated</v>
          </cell>
        </row>
        <row r="6565">
          <cell r="D6565" t="str">
            <v>Oxnard City of</v>
          </cell>
          <cell r="E6565" t="str">
            <v>Biomass</v>
          </cell>
          <cell r="G6565" t="str">
            <v>NA</v>
          </cell>
          <cell r="H6565" t="str">
            <v>Merchant Unregulated</v>
          </cell>
        </row>
        <row r="6566">
          <cell r="D6566" t="str">
            <v>Exelon Corporation</v>
          </cell>
          <cell r="E6566" t="str">
            <v>Nuclear</v>
          </cell>
          <cell r="G6566">
            <v>4714677</v>
          </cell>
          <cell r="H6566" t="str">
            <v>Merchant Unregulated</v>
          </cell>
        </row>
        <row r="6567">
          <cell r="D6567" t="str">
            <v>Toyota Tsusho Corporation</v>
          </cell>
          <cell r="E6567" t="str">
            <v>Gas</v>
          </cell>
          <cell r="G6567">
            <v>1036047</v>
          </cell>
          <cell r="H6567" t="str">
            <v>Merchant Unregulated</v>
          </cell>
        </row>
        <row r="6568">
          <cell r="D6568" t="str">
            <v>General Electric Company</v>
          </cell>
          <cell r="E6568" t="str">
            <v>Gas</v>
          </cell>
          <cell r="G6568">
            <v>115115</v>
          </cell>
          <cell r="H6568" t="str">
            <v>Merchant Unregulated</v>
          </cell>
        </row>
        <row r="6569">
          <cell r="D6569" t="str">
            <v>GDF Suez SA</v>
          </cell>
          <cell r="E6569" t="str">
            <v>Gas</v>
          </cell>
          <cell r="G6569">
            <v>1151165</v>
          </cell>
          <cell r="H6569" t="str">
            <v>Merchant Unregulated</v>
          </cell>
        </row>
        <row r="6570">
          <cell r="D6570" t="str">
            <v>United States Government</v>
          </cell>
          <cell r="E6570" t="str">
            <v>Water</v>
          </cell>
          <cell r="G6570">
            <v>89730</v>
          </cell>
          <cell r="H6570" t="str">
            <v>Merchant Unregulated</v>
          </cell>
        </row>
        <row r="6571">
          <cell r="D6571" t="str">
            <v>Empire District Electric Company</v>
          </cell>
          <cell r="E6571" t="str">
            <v>Water</v>
          </cell>
          <cell r="G6571">
            <v>57719</v>
          </cell>
          <cell r="H6571" t="str">
            <v>Regulated</v>
          </cell>
        </row>
        <row r="6572">
          <cell r="D6572" t="str">
            <v>Puyallup Energy Recovery Company, LLC</v>
          </cell>
          <cell r="E6572" t="str">
            <v>Biomass</v>
          </cell>
          <cell r="G6572" t="str">
            <v>NA</v>
          </cell>
          <cell r="H6572" t="str">
            <v>Merchant Unregulated</v>
          </cell>
        </row>
        <row r="6573">
          <cell r="D6573" t="str">
            <v>P H Glatfelter Co</v>
          </cell>
          <cell r="E6573" t="str">
            <v>Coal</v>
          </cell>
          <cell r="G6573" t="str">
            <v>NA</v>
          </cell>
          <cell r="H6573" t="str">
            <v>Merchant Unregulated</v>
          </cell>
        </row>
        <row r="6574">
          <cell r="D6574" t="str">
            <v>Consolidated Edison, Inc.</v>
          </cell>
          <cell r="E6574" t="str">
            <v>Solar</v>
          </cell>
          <cell r="G6574" t="str">
            <v>NA</v>
          </cell>
          <cell r="H6574" t="str">
            <v>Merchant Unregulated</v>
          </cell>
        </row>
        <row r="6575">
          <cell r="D6575" t="str">
            <v>Exelon Corporation</v>
          </cell>
          <cell r="E6575" t="str">
            <v>Wind</v>
          </cell>
          <cell r="G6575" t="str">
            <v>NA</v>
          </cell>
          <cell r="H6575" t="str">
            <v>Merchant Unregulated</v>
          </cell>
        </row>
        <row r="6576">
          <cell r="D6576" t="str">
            <v>Oregon International Holdings, LLC</v>
          </cell>
          <cell r="E6576" t="str">
            <v>Wind</v>
          </cell>
          <cell r="G6576" t="str">
            <v>NA</v>
          </cell>
          <cell r="H6576" t="str">
            <v>Merchant Unregulated</v>
          </cell>
        </row>
        <row r="6577">
          <cell r="D6577" t="str">
            <v>ArcLight Capital Holdings, LLC</v>
          </cell>
          <cell r="E6577" t="str">
            <v>Wind</v>
          </cell>
          <cell r="G6577">
            <v>76214</v>
          </cell>
          <cell r="H6577" t="str">
            <v>Merchant Unregulated</v>
          </cell>
        </row>
        <row r="6578">
          <cell r="D6578" t="str">
            <v>Global Infrastructure Management, LLC</v>
          </cell>
          <cell r="E6578" t="str">
            <v>Wind</v>
          </cell>
          <cell r="G6578">
            <v>46711</v>
          </cell>
          <cell r="H6578" t="str">
            <v>Merchant Unregulated</v>
          </cell>
        </row>
        <row r="6579">
          <cell r="D6579" t="str">
            <v>Los Angeles Department of Water and Power</v>
          </cell>
          <cell r="E6579" t="str">
            <v>Solar</v>
          </cell>
          <cell r="G6579" t="str">
            <v>NA</v>
          </cell>
          <cell r="H6579" t="str">
            <v>Regulated</v>
          </cell>
        </row>
        <row r="6580">
          <cell r="D6580" t="str">
            <v>Covanta Holding Corporation</v>
          </cell>
          <cell r="E6580" t="str">
            <v>Biomass</v>
          </cell>
          <cell r="G6580" t="str">
            <v>NA</v>
          </cell>
          <cell r="H6580" t="str">
            <v>Merchant Unregulated</v>
          </cell>
        </row>
        <row r="6581">
          <cell r="D6581" t="str">
            <v>EDF Group</v>
          </cell>
          <cell r="E6581" t="str">
            <v>Wind</v>
          </cell>
          <cell r="G6581">
            <v>97080</v>
          </cell>
          <cell r="H6581" t="str">
            <v>Merchant Unregulated</v>
          </cell>
        </row>
        <row r="6582">
          <cell r="D6582" t="str">
            <v>IHI Corporation</v>
          </cell>
          <cell r="E6582" t="str">
            <v>Biomass</v>
          </cell>
          <cell r="G6582">
            <v>22195</v>
          </cell>
          <cell r="H6582" t="str">
            <v>Merchant Unregulated</v>
          </cell>
        </row>
        <row r="6583">
          <cell r="D6583" t="str">
            <v>Covanta Holding Corporation</v>
          </cell>
          <cell r="E6583" t="str">
            <v>Biomass</v>
          </cell>
          <cell r="G6583">
            <v>79140</v>
          </cell>
          <cell r="H6583" t="str">
            <v>Merchant Unregulated</v>
          </cell>
        </row>
        <row r="6584">
          <cell r="D6584" t="str">
            <v>Energy Northwest</v>
          </cell>
          <cell r="E6584" t="str">
            <v>Water</v>
          </cell>
          <cell r="G6584" t="str">
            <v>NA</v>
          </cell>
          <cell r="H6584" t="str">
            <v>Merchant Unregulated</v>
          </cell>
        </row>
        <row r="6585">
          <cell r="D6585" t="str">
            <v>Milliken &amp; Company</v>
          </cell>
          <cell r="E6585" t="str">
            <v>Oil</v>
          </cell>
          <cell r="G6585">
            <v>131</v>
          </cell>
          <cell r="H6585" t="str">
            <v>Regulated</v>
          </cell>
        </row>
        <row r="6586">
          <cell r="D6586" t="str">
            <v>PPL Corporation</v>
          </cell>
          <cell r="E6586" t="str">
            <v>Gas</v>
          </cell>
          <cell r="G6586">
            <v>31967</v>
          </cell>
          <cell r="H6586" t="str">
            <v>Regulated</v>
          </cell>
        </row>
        <row r="6587">
          <cell r="D6587" t="str">
            <v>PPL Corporation</v>
          </cell>
          <cell r="E6587" t="str">
            <v>Gas</v>
          </cell>
          <cell r="G6587">
            <v>19660</v>
          </cell>
          <cell r="H6587" t="str">
            <v>Regulated</v>
          </cell>
        </row>
        <row r="6588">
          <cell r="D6588" t="str">
            <v>Consolidated Edison, Inc.</v>
          </cell>
          <cell r="E6588" t="str">
            <v>Solar</v>
          </cell>
          <cell r="G6588" t="str">
            <v>NA</v>
          </cell>
          <cell r="H6588" t="str">
            <v>Merchant Unregulated</v>
          </cell>
        </row>
        <row r="6589">
          <cell r="D6589" t="str">
            <v>Louis Padnos Iron &amp; Metal Company</v>
          </cell>
          <cell r="E6589" t="str">
            <v>Solar</v>
          </cell>
          <cell r="G6589" t="str">
            <v>NA</v>
          </cell>
          <cell r="H6589" t="str">
            <v>Merchant Unregulated</v>
          </cell>
        </row>
        <row r="6590">
          <cell r="D6590" t="str">
            <v>Hawaiian Coml &amp; Sugar Co Ltd</v>
          </cell>
          <cell r="E6590" t="str">
            <v>Water</v>
          </cell>
          <cell r="G6590" t="str">
            <v>NA</v>
          </cell>
          <cell r="H6590" t="str">
            <v>Merchant Unregulated</v>
          </cell>
        </row>
        <row r="6591">
          <cell r="D6591" t="str">
            <v>Painesville City of</v>
          </cell>
          <cell r="E6591" t="str">
            <v>Coal</v>
          </cell>
          <cell r="G6591" t="str">
            <v>NA</v>
          </cell>
          <cell r="H6591" t="str">
            <v>Regulated</v>
          </cell>
        </row>
        <row r="6592">
          <cell r="D6592" t="str">
            <v>Painesville City of</v>
          </cell>
          <cell r="E6592" t="str">
            <v>Oil</v>
          </cell>
          <cell r="G6592" t="str">
            <v>NA</v>
          </cell>
          <cell r="H6592" t="str">
            <v>Regulated</v>
          </cell>
        </row>
        <row r="6593">
          <cell r="D6593" t="str">
            <v>Desert Power Associates</v>
          </cell>
          <cell r="E6593" t="str">
            <v>Wind</v>
          </cell>
          <cell r="G6593" t="str">
            <v>NA</v>
          </cell>
          <cell r="H6593" t="str">
            <v>Merchant Unregulated</v>
          </cell>
        </row>
        <row r="6594">
          <cell r="D6594" t="str">
            <v>H-H Management, LLC</v>
          </cell>
          <cell r="E6594" t="str">
            <v>Wind</v>
          </cell>
          <cell r="G6594" t="str">
            <v>NA</v>
          </cell>
          <cell r="H6594" t="str">
            <v>Merchant Unregulated</v>
          </cell>
        </row>
        <row r="6595">
          <cell r="D6595" t="str">
            <v>Painted Hills Individual Owners</v>
          </cell>
          <cell r="E6595" t="str">
            <v>Wind</v>
          </cell>
          <cell r="G6595" t="str">
            <v>NA</v>
          </cell>
          <cell r="H6595" t="str">
            <v>Merchant Unregulated</v>
          </cell>
        </row>
        <row r="6596">
          <cell r="D6596" t="str">
            <v>EFS-G LLC</v>
          </cell>
          <cell r="E6596" t="str">
            <v>Wind</v>
          </cell>
          <cell r="G6596" t="str">
            <v>NA</v>
          </cell>
          <cell r="H6596" t="str">
            <v>Merchant Unregulated</v>
          </cell>
        </row>
        <row r="6597">
          <cell r="D6597" t="str">
            <v>Apollo Energy Corp.</v>
          </cell>
          <cell r="E6597" t="str">
            <v>Wind</v>
          </cell>
          <cell r="G6597" t="str">
            <v>NA</v>
          </cell>
          <cell r="H6597" t="str">
            <v>Merchant Unregulated</v>
          </cell>
        </row>
        <row r="6598">
          <cell r="D6598" t="str">
            <v>Hawaiian Electric Industries, Inc.</v>
          </cell>
          <cell r="E6598" t="str">
            <v>Oil</v>
          </cell>
          <cell r="G6598" t="str">
            <v>NA</v>
          </cell>
          <cell r="H6598" t="str">
            <v>Regulated</v>
          </cell>
        </row>
        <row r="6599">
          <cell r="D6599" t="str">
            <v>Hawaiian Electric Industries, Inc.</v>
          </cell>
          <cell r="E6599" t="str">
            <v>Oil</v>
          </cell>
          <cell r="G6599" t="str">
            <v>NA</v>
          </cell>
          <cell r="H6599" t="str">
            <v>Regulated</v>
          </cell>
        </row>
        <row r="6600">
          <cell r="D6600" t="str">
            <v>Koch Industries, Inc.</v>
          </cell>
          <cell r="E6600" t="str">
            <v>Biomass</v>
          </cell>
          <cell r="G6600">
            <v>368647</v>
          </cell>
          <cell r="H6600" t="str">
            <v>Merchant Unregulated</v>
          </cell>
        </row>
        <row r="6601">
          <cell r="D6601" t="str">
            <v>Xcel Energy Inc.</v>
          </cell>
          <cell r="E6601" t="str">
            <v>Water</v>
          </cell>
          <cell r="G6601" t="str">
            <v>NA</v>
          </cell>
          <cell r="H6601" t="str">
            <v>Regulated</v>
          </cell>
        </row>
        <row r="6602">
          <cell r="D6602" t="str">
            <v>Southwest Public Power Dist</v>
          </cell>
          <cell r="E6602" t="str">
            <v>Oil</v>
          </cell>
          <cell r="G6602" t="str">
            <v>NA</v>
          </cell>
          <cell r="H6602" t="str">
            <v>Regulated</v>
          </cell>
        </row>
        <row r="6603">
          <cell r="D6603" t="str">
            <v>Entergy Corporation</v>
          </cell>
          <cell r="E6603" t="str">
            <v>Nuclear</v>
          </cell>
          <cell r="G6603">
            <v>5178213</v>
          </cell>
          <cell r="H6603" t="str">
            <v>Merchant Unregulated</v>
          </cell>
        </row>
        <row r="6604">
          <cell r="D6604" t="str">
            <v>United States Government</v>
          </cell>
          <cell r="E6604" t="str">
            <v>Water</v>
          </cell>
          <cell r="G6604" t="str">
            <v>NA</v>
          </cell>
          <cell r="H6604" t="str">
            <v>Merchant Unregulated</v>
          </cell>
        </row>
        <row r="6605">
          <cell r="D6605" t="str">
            <v>Noble House Hotels and Resorts</v>
          </cell>
          <cell r="E6605" t="str">
            <v>Gas</v>
          </cell>
          <cell r="G6605" t="str">
            <v>NA</v>
          </cell>
          <cell r="H6605" t="str">
            <v>Merchant Unregulated</v>
          </cell>
        </row>
        <row r="6606">
          <cell r="D6606" t="str">
            <v>LDK Solar Co., Ltd.</v>
          </cell>
          <cell r="E6606" t="str">
            <v>Solar</v>
          </cell>
          <cell r="G6606" t="str">
            <v>NA</v>
          </cell>
          <cell r="H6606" t="str">
            <v>Merchant Unregulated</v>
          </cell>
        </row>
        <row r="6607">
          <cell r="D6607" t="str">
            <v>Solar Power, Inc.</v>
          </cell>
          <cell r="E6607" t="str">
            <v>Solar</v>
          </cell>
          <cell r="G6607" t="str">
            <v>NA</v>
          </cell>
          <cell r="H6607" t="str">
            <v>Merchant Unregulated</v>
          </cell>
        </row>
        <row r="6608">
          <cell r="D6608" t="str">
            <v>LDK Solar Co., Ltd.</v>
          </cell>
          <cell r="E6608" t="str">
            <v>Solar</v>
          </cell>
          <cell r="G6608" t="str">
            <v>NA</v>
          </cell>
          <cell r="H6608" t="str">
            <v>Merchant Unregulated</v>
          </cell>
        </row>
        <row r="6609">
          <cell r="D6609" t="str">
            <v>Solar Power, Inc.</v>
          </cell>
          <cell r="E6609" t="str">
            <v>Solar</v>
          </cell>
          <cell r="G6609" t="str">
            <v>NA</v>
          </cell>
          <cell r="H6609" t="str">
            <v>Merchant Unregulated</v>
          </cell>
        </row>
        <row r="6610">
          <cell r="D6610" t="str">
            <v>SunEdison, Inc.</v>
          </cell>
          <cell r="E6610" t="str">
            <v>Solar</v>
          </cell>
          <cell r="G6610" t="str">
            <v>NA</v>
          </cell>
          <cell r="H6610" t="str">
            <v>Merchant Unregulated</v>
          </cell>
        </row>
        <row r="6611">
          <cell r="D6611" t="str">
            <v>Banco Santander SA</v>
          </cell>
          <cell r="E6611" t="str">
            <v>Solar</v>
          </cell>
          <cell r="G6611" t="str">
            <v>NA</v>
          </cell>
          <cell r="H6611" t="str">
            <v>Merchant Unregulated</v>
          </cell>
        </row>
        <row r="6612">
          <cell r="D6612" t="str">
            <v>Corporación Gestamp</v>
          </cell>
          <cell r="E6612" t="str">
            <v>Solar</v>
          </cell>
          <cell r="G6612" t="str">
            <v>NA</v>
          </cell>
          <cell r="H6612" t="str">
            <v>Merchant Unregulated</v>
          </cell>
        </row>
        <row r="6613">
          <cell r="D6613" t="str">
            <v>Morgan Stanley</v>
          </cell>
          <cell r="E6613" t="str">
            <v>Solar</v>
          </cell>
          <cell r="G6613" t="str">
            <v>NA</v>
          </cell>
          <cell r="H6613" t="str">
            <v>Merchant Unregulated</v>
          </cell>
        </row>
        <row r="6614">
          <cell r="D6614" t="str">
            <v>Boralex Inc.</v>
          </cell>
          <cell r="E6614" t="str">
            <v>Water</v>
          </cell>
          <cell r="G6614" t="str">
            <v>NA</v>
          </cell>
          <cell r="H6614" t="str">
            <v>Merchant Unregulated</v>
          </cell>
        </row>
        <row r="6615">
          <cell r="D6615" t="str">
            <v>BMW Manufacturing Co.</v>
          </cell>
          <cell r="E6615" t="str">
            <v>Biomass</v>
          </cell>
          <cell r="G6615" t="str">
            <v>NA</v>
          </cell>
          <cell r="H6615" t="str">
            <v>Merchant Unregulated</v>
          </cell>
        </row>
        <row r="6616">
          <cell r="D6616" t="str">
            <v>BMW Manufacturing Co.</v>
          </cell>
          <cell r="E6616" t="str">
            <v>Biomass</v>
          </cell>
          <cell r="G6616" t="str">
            <v>NA</v>
          </cell>
          <cell r="H6616" t="str">
            <v>Merchant Unregulated</v>
          </cell>
        </row>
        <row r="6617">
          <cell r="D6617" t="str">
            <v>Palmyra City of</v>
          </cell>
          <cell r="E6617" t="str">
            <v>Oil</v>
          </cell>
          <cell r="G6617" t="str">
            <v>NA</v>
          </cell>
          <cell r="H6617" t="str">
            <v>Regulated</v>
          </cell>
        </row>
        <row r="6618">
          <cell r="D6618" t="str">
            <v>Palmyra City of</v>
          </cell>
          <cell r="E6618" t="str">
            <v>Gas</v>
          </cell>
          <cell r="G6618" t="str">
            <v>NA</v>
          </cell>
          <cell r="H6618" t="str">
            <v>Regulated</v>
          </cell>
        </row>
        <row r="6619">
          <cell r="D6619" t="str">
            <v>El Paso Electric Company</v>
          </cell>
          <cell r="E6619" t="str">
            <v>Nuclear</v>
          </cell>
          <cell r="G6619">
            <v>5045559</v>
          </cell>
          <cell r="H6619" t="str">
            <v>Regulated</v>
          </cell>
        </row>
        <row r="6620">
          <cell r="D6620" t="str">
            <v>Southern California Public Power Authority</v>
          </cell>
          <cell r="E6620" t="str">
            <v>Nuclear</v>
          </cell>
          <cell r="G6620">
            <v>1887295</v>
          </cell>
          <cell r="H6620" t="str">
            <v>Regulated</v>
          </cell>
        </row>
        <row r="6621">
          <cell r="D6621" t="str">
            <v>Edison International</v>
          </cell>
          <cell r="E6621" t="str">
            <v>Nuclear</v>
          </cell>
          <cell r="G6621">
            <v>5045559</v>
          </cell>
          <cell r="H6621" t="str">
            <v>Regulated</v>
          </cell>
        </row>
        <row r="6622">
          <cell r="D6622" t="str">
            <v>Salt River Project</v>
          </cell>
          <cell r="E6622" t="str">
            <v>Nuclear</v>
          </cell>
          <cell r="G6622">
            <v>5585241</v>
          </cell>
          <cell r="H6622" t="str">
            <v>Regulated</v>
          </cell>
        </row>
        <row r="6623">
          <cell r="D6623" t="str">
            <v>PNM Resources, Inc.</v>
          </cell>
          <cell r="E6623" t="str">
            <v>Nuclear</v>
          </cell>
          <cell r="G6623">
            <v>3257259</v>
          </cell>
          <cell r="H6623" t="str">
            <v>Regulated</v>
          </cell>
        </row>
        <row r="6624">
          <cell r="D6624" t="str">
            <v>Pinnacle West Capital Corporation</v>
          </cell>
          <cell r="E6624" t="str">
            <v>Nuclear</v>
          </cell>
          <cell r="G6624">
            <v>9292769</v>
          </cell>
          <cell r="H6624" t="str">
            <v>Regulated</v>
          </cell>
        </row>
        <row r="6625">
          <cell r="D6625" t="str">
            <v>Los Angeles Department of Water and Power</v>
          </cell>
          <cell r="E6625" t="str">
            <v>Nuclear</v>
          </cell>
          <cell r="G6625">
            <v>1820233</v>
          </cell>
          <cell r="H6625" t="str">
            <v>Regulated</v>
          </cell>
        </row>
        <row r="6626">
          <cell r="D6626" t="str">
            <v>BP plc</v>
          </cell>
          <cell r="E6626" t="str">
            <v>Solar</v>
          </cell>
          <cell r="G6626" t="str">
            <v>NA</v>
          </cell>
          <cell r="H6626" t="str">
            <v>Merchant Unregulated</v>
          </cell>
        </row>
        <row r="6627">
          <cell r="D6627" t="str">
            <v>Pinnacle West Capital Corporation</v>
          </cell>
          <cell r="E6627" t="str">
            <v>Solar</v>
          </cell>
          <cell r="G6627">
            <v>42843</v>
          </cell>
          <cell r="H6627" t="str">
            <v>Regulated</v>
          </cell>
        </row>
        <row r="6628">
          <cell r="D6628" t="str">
            <v>Sempra Energy</v>
          </cell>
          <cell r="E6628" t="str">
            <v>Gas</v>
          </cell>
          <cell r="G6628">
            <v>2793674</v>
          </cell>
          <cell r="H6628" t="str">
            <v>Regulated</v>
          </cell>
        </row>
        <row r="6629">
          <cell r="D6629" t="str">
            <v>First Wind Holdings Inc.</v>
          </cell>
          <cell r="E6629" t="str">
            <v>Wind</v>
          </cell>
          <cell r="G6629">
            <v>49332</v>
          </cell>
          <cell r="H6629" t="str">
            <v>Merchant Unregulated</v>
          </cell>
        </row>
        <row r="6630">
          <cell r="D6630" t="str">
            <v>Hawaiian Electric Industries, Inc.</v>
          </cell>
          <cell r="E6630" t="str">
            <v>Oil</v>
          </cell>
          <cell r="G6630" t="str">
            <v>NA</v>
          </cell>
          <cell r="H6630" t="str">
            <v>Regulated</v>
          </cell>
        </row>
        <row r="6631">
          <cell r="D6631" t="str">
            <v>Bell Mountain Hydro, LLC</v>
          </cell>
          <cell r="E6631" t="str">
            <v>Water</v>
          </cell>
          <cell r="G6631" t="str">
            <v>NA</v>
          </cell>
          <cell r="H6631" t="str">
            <v>Merchant Unregulated</v>
          </cell>
        </row>
        <row r="6632">
          <cell r="D6632" t="str">
            <v>Northland Power Incorporated</v>
          </cell>
          <cell r="E6632" t="str">
            <v>Gas</v>
          </cell>
          <cell r="G6632">
            <v>128544</v>
          </cell>
          <cell r="H6632" t="str">
            <v>Merchant Unregulated</v>
          </cell>
        </row>
        <row r="6633">
          <cell r="D6633" t="str">
            <v>Panda Energy International, Inc.</v>
          </cell>
          <cell r="E6633" t="str">
            <v>Gas</v>
          </cell>
          <cell r="G6633">
            <v>548010</v>
          </cell>
          <cell r="H6633" t="str">
            <v>Merchant Unregulated</v>
          </cell>
        </row>
        <row r="6634">
          <cell r="D6634" t="str">
            <v>Carlyle Group L.P.</v>
          </cell>
          <cell r="E6634" t="str">
            <v>Gas</v>
          </cell>
          <cell r="G6634" t="str">
            <v>NA</v>
          </cell>
          <cell r="H6634" t="str">
            <v>Merchant Unregulated</v>
          </cell>
        </row>
        <row r="6635">
          <cell r="D6635" t="str">
            <v>EIF Management, LLC</v>
          </cell>
          <cell r="E6635" t="str">
            <v>Gas</v>
          </cell>
          <cell r="G6635">
            <v>302087</v>
          </cell>
          <cell r="H6635" t="str">
            <v>Merchant Unregulated</v>
          </cell>
        </row>
        <row r="6636">
          <cell r="D6636" t="str">
            <v>Hal Dittmer &amp; Fresno Power Investors Ltd Partnership</v>
          </cell>
          <cell r="E6636" t="str">
            <v>Gas</v>
          </cell>
          <cell r="G6636" t="str">
            <v>NA</v>
          </cell>
          <cell r="H6636" t="str">
            <v>Merchant Unregulated</v>
          </cell>
        </row>
        <row r="6637">
          <cell r="D6637" t="str">
            <v>Panora City of</v>
          </cell>
          <cell r="E6637" t="str">
            <v>Oil</v>
          </cell>
          <cell r="G6637" t="str">
            <v>NA</v>
          </cell>
          <cell r="H6637" t="str">
            <v>Regulated</v>
          </cell>
        </row>
        <row r="6638">
          <cell r="D6638" t="str">
            <v>Olympus Holdings, LLC</v>
          </cell>
          <cell r="E6638" t="str">
            <v>Coal</v>
          </cell>
          <cell r="G6638" t="str">
            <v>NA</v>
          </cell>
          <cell r="H6638" t="str">
            <v>Merchant Unregulated</v>
          </cell>
        </row>
        <row r="6639">
          <cell r="D6639" t="str">
            <v>ArcLight Capital Holdings, LLC</v>
          </cell>
          <cell r="E6639" t="str">
            <v>Coal</v>
          </cell>
          <cell r="G6639" t="str">
            <v>NA</v>
          </cell>
          <cell r="H6639" t="str">
            <v>Merchant Unregulated</v>
          </cell>
        </row>
        <row r="6640">
          <cell r="D6640" t="str">
            <v>E.ON SE</v>
          </cell>
          <cell r="E6640" t="str">
            <v>Wind</v>
          </cell>
          <cell r="G6640">
            <v>503674</v>
          </cell>
          <cell r="H6640" t="str">
            <v>Merchant Unregulated</v>
          </cell>
        </row>
        <row r="6641">
          <cell r="D6641" t="str">
            <v>E.ON SE</v>
          </cell>
          <cell r="E6641" t="str">
            <v>Wind</v>
          </cell>
          <cell r="G6641">
            <v>592595</v>
          </cell>
          <cell r="H6641" t="str">
            <v>Merchant Unregulated</v>
          </cell>
        </row>
        <row r="6642">
          <cell r="D6642" t="str">
            <v>E.ON SE</v>
          </cell>
          <cell r="E6642" t="str">
            <v>Wind</v>
          </cell>
          <cell r="G6642" t="str">
            <v>NA</v>
          </cell>
          <cell r="H6642" t="str">
            <v>Merchant Unregulated</v>
          </cell>
        </row>
        <row r="6643">
          <cell r="D6643" t="str">
            <v>PensionDanmark Holding AS</v>
          </cell>
          <cell r="E6643" t="str">
            <v>Wind</v>
          </cell>
          <cell r="G6643" t="str">
            <v>NA</v>
          </cell>
          <cell r="H6643" t="str">
            <v>Merchant Unregulated</v>
          </cell>
        </row>
        <row r="6644">
          <cell r="D6644" t="str">
            <v>E.ON SE</v>
          </cell>
          <cell r="E6644" t="str">
            <v>Wind</v>
          </cell>
          <cell r="G6644" t="str">
            <v>NA</v>
          </cell>
          <cell r="H6644" t="str">
            <v>Merchant Unregulated</v>
          </cell>
        </row>
        <row r="6645">
          <cell r="D6645" t="str">
            <v>PensionDanmark Holding AS</v>
          </cell>
          <cell r="E6645" t="str">
            <v>Wind</v>
          </cell>
          <cell r="G6645" t="str">
            <v>NA</v>
          </cell>
          <cell r="H6645" t="str">
            <v>Merchant Unregulated</v>
          </cell>
        </row>
        <row r="6646">
          <cell r="D6646" t="str">
            <v>Merced Irrigation District</v>
          </cell>
          <cell r="E6646" t="str">
            <v>Water</v>
          </cell>
          <cell r="G6646" t="str">
            <v>NA</v>
          </cell>
          <cell r="H6646" t="str">
            <v>Merchant Unregulated</v>
          </cell>
        </row>
        <row r="6647">
          <cell r="D6647" t="str">
            <v>Omaha, City of</v>
          </cell>
          <cell r="E6647" t="str">
            <v>Biomass</v>
          </cell>
          <cell r="G6647" t="str">
            <v>NA</v>
          </cell>
          <cell r="H6647" t="str">
            <v>Merchant Unregulated</v>
          </cell>
        </row>
        <row r="6648">
          <cell r="D6648" t="str">
            <v>Tennessee Valley Authority</v>
          </cell>
          <cell r="E6648" t="str">
            <v>Coal</v>
          </cell>
          <cell r="G6648">
            <v>14651945</v>
          </cell>
          <cell r="H6648" t="str">
            <v>Merchant Unregulated</v>
          </cell>
        </row>
        <row r="6649">
          <cell r="D6649" t="str">
            <v>NextEra Energy, Inc.</v>
          </cell>
          <cell r="E6649" t="str">
            <v>Solar</v>
          </cell>
          <cell r="G6649" t="str">
            <v>NA</v>
          </cell>
          <cell r="H6649" t="str">
            <v>Merchant Unregulated</v>
          </cell>
        </row>
        <row r="6650">
          <cell r="D6650" t="str">
            <v>Paragould Light Water and Cable</v>
          </cell>
          <cell r="E6650" t="str">
            <v>Gas</v>
          </cell>
          <cell r="G6650" t="str">
            <v>NA</v>
          </cell>
          <cell r="H6650" t="str">
            <v>Regulated</v>
          </cell>
        </row>
        <row r="6651">
          <cell r="D6651" t="str">
            <v>Paragould Light Water and Cable</v>
          </cell>
          <cell r="E6651" t="str">
            <v>Gas</v>
          </cell>
          <cell r="G6651" t="str">
            <v>NA</v>
          </cell>
          <cell r="H6651" t="str">
            <v>Regulated</v>
          </cell>
        </row>
        <row r="6652">
          <cell r="D6652" t="str">
            <v>Paragould Light Water and Cable</v>
          </cell>
          <cell r="E6652" t="str">
            <v>Oil</v>
          </cell>
          <cell r="G6652" t="str">
            <v>NA</v>
          </cell>
          <cell r="H6652" t="str">
            <v>Regulated</v>
          </cell>
        </row>
        <row r="6653">
          <cell r="D6653" t="str">
            <v>Paramount Farms, Inc</v>
          </cell>
          <cell r="E6653" t="str">
            <v>Solar</v>
          </cell>
          <cell r="G6653" t="str">
            <v>NA</v>
          </cell>
          <cell r="H6653" t="str">
            <v>Merchant Unregulated</v>
          </cell>
        </row>
        <row r="6654">
          <cell r="D6654" t="str">
            <v>East Bay Municipal Util Dist</v>
          </cell>
          <cell r="E6654" t="str">
            <v>Water</v>
          </cell>
          <cell r="G6654" t="str">
            <v>NA</v>
          </cell>
          <cell r="H6654" t="str">
            <v>Regulated</v>
          </cell>
        </row>
        <row r="6655">
          <cell r="D6655" t="str">
            <v>Pardeeville Village of</v>
          </cell>
          <cell r="E6655" t="str">
            <v>Water</v>
          </cell>
          <cell r="G6655" t="str">
            <v>NA</v>
          </cell>
          <cell r="H6655" t="str">
            <v>Regulated</v>
          </cell>
        </row>
        <row r="6656">
          <cell r="D6656" t="str">
            <v>Wisconsin Energy Corporation</v>
          </cell>
          <cell r="E6656" t="str">
            <v>Gas</v>
          </cell>
          <cell r="G6656">
            <v>124707</v>
          </cell>
          <cell r="H6656" t="str">
            <v>Regulated</v>
          </cell>
        </row>
        <row r="6657">
          <cell r="D6657" t="str">
            <v>Centrica Plc.</v>
          </cell>
          <cell r="E6657" t="str">
            <v>Gas</v>
          </cell>
          <cell r="G6657">
            <v>356933</v>
          </cell>
          <cell r="H6657" t="str">
            <v>Regulated</v>
          </cell>
        </row>
        <row r="6658">
          <cell r="D6658" t="str">
            <v>Berkshire Hathaway Inc.</v>
          </cell>
          <cell r="E6658" t="str">
            <v>Water</v>
          </cell>
          <cell r="G6658">
            <v>2186</v>
          </cell>
          <cell r="H6658" t="str">
            <v>Regulated</v>
          </cell>
        </row>
        <row r="6659">
          <cell r="D6659" t="str">
            <v>MidAmerican Energy Holdings Company</v>
          </cell>
          <cell r="E6659" t="str">
            <v>Water</v>
          </cell>
          <cell r="G6659">
            <v>248</v>
          </cell>
          <cell r="H6659" t="str">
            <v>Regulated</v>
          </cell>
        </row>
        <row r="6660">
          <cell r="D6660" t="str">
            <v>Paris City of KY</v>
          </cell>
          <cell r="E6660" t="str">
            <v>Oil</v>
          </cell>
          <cell r="G6660" t="str">
            <v>NA</v>
          </cell>
          <cell r="H6660" t="str">
            <v>Regulated</v>
          </cell>
        </row>
        <row r="6661">
          <cell r="D6661" t="str">
            <v>Brookfield Renewable Energy Partners L.P.</v>
          </cell>
          <cell r="E6661" t="str">
            <v>Water</v>
          </cell>
          <cell r="G6661" t="str">
            <v>NA</v>
          </cell>
          <cell r="H6661" t="str">
            <v>Merchant Unregulated</v>
          </cell>
        </row>
        <row r="6662">
          <cell r="D6662" t="str">
            <v>Brookfield Asset Management Inc.</v>
          </cell>
          <cell r="E6662" t="str">
            <v>Water</v>
          </cell>
          <cell r="G6662" t="str">
            <v>NA</v>
          </cell>
          <cell r="H6662" t="str">
            <v>Merchant Unregulated</v>
          </cell>
        </row>
        <row r="6663">
          <cell r="D6663" t="str">
            <v>Park 500 Philip Morris USA</v>
          </cell>
          <cell r="E6663" t="str">
            <v>Coal</v>
          </cell>
          <cell r="G6663" t="str">
            <v>NA</v>
          </cell>
          <cell r="H6663" t="str">
            <v>Merchant Unregulated</v>
          </cell>
        </row>
        <row r="6664">
          <cell r="D6664" t="str">
            <v>Hudson Clean Energy Partners LP</v>
          </cell>
          <cell r="E6664" t="str">
            <v>Water</v>
          </cell>
          <cell r="G6664" t="str">
            <v>NA</v>
          </cell>
          <cell r="H6664" t="str">
            <v>Merchant Unregulated</v>
          </cell>
        </row>
        <row r="6665">
          <cell r="D6665" t="str">
            <v>Parkdale Pharmaceuticals, Inc</v>
          </cell>
          <cell r="E6665" t="str">
            <v>Gas</v>
          </cell>
          <cell r="G6665" t="str">
            <v>NA</v>
          </cell>
          <cell r="H6665" t="str">
            <v>Merchant Unregulated</v>
          </cell>
        </row>
        <row r="6666">
          <cell r="D6666" t="str">
            <v>Merced Irrigation District</v>
          </cell>
          <cell r="E6666" t="str">
            <v>Water</v>
          </cell>
          <cell r="G6666" t="str">
            <v>NA</v>
          </cell>
          <cell r="H6666" t="str">
            <v>Merchant Unregulated</v>
          </cell>
        </row>
        <row r="6667">
          <cell r="D6667" t="str">
            <v>United States Government</v>
          </cell>
          <cell r="E6667" t="str">
            <v>Water</v>
          </cell>
          <cell r="G6667">
            <v>462447</v>
          </cell>
          <cell r="H6667" t="str">
            <v>Merchant Unregulated</v>
          </cell>
        </row>
        <row r="6668">
          <cell r="D6668" t="str">
            <v>Corn Belt Energy Corporation</v>
          </cell>
          <cell r="E6668" t="str">
            <v>Oil</v>
          </cell>
          <cell r="G6668" t="str">
            <v>NA</v>
          </cell>
          <cell r="H6668" t="str">
            <v>Merchant Unregulated</v>
          </cell>
        </row>
        <row r="6669">
          <cell r="D6669" t="str">
            <v>General Electric Company</v>
          </cell>
          <cell r="E6669" t="str">
            <v>Gas</v>
          </cell>
          <cell r="G6669">
            <v>145077</v>
          </cell>
          <cell r="H6669" t="str">
            <v>Merchant Unregulated</v>
          </cell>
        </row>
        <row r="6670">
          <cell r="D6670" t="str">
            <v>SCANA Corporation</v>
          </cell>
          <cell r="E6670" t="str">
            <v>Gas</v>
          </cell>
          <cell r="G6670">
            <v>12208</v>
          </cell>
          <cell r="H6670" t="str">
            <v>Regulated</v>
          </cell>
        </row>
        <row r="6671">
          <cell r="D6671" t="str">
            <v>SCANA Corporation</v>
          </cell>
          <cell r="E6671" t="str">
            <v>Water</v>
          </cell>
          <cell r="G6671">
            <v>48402</v>
          </cell>
          <cell r="H6671" t="str">
            <v>Regulated</v>
          </cell>
        </row>
        <row r="6672">
          <cell r="D6672" t="str">
            <v>United Parcel Service Incorporated</v>
          </cell>
          <cell r="E6672" t="str">
            <v>Solar</v>
          </cell>
          <cell r="G6672" t="str">
            <v>NA</v>
          </cell>
          <cell r="H6672" t="str">
            <v>Merchant Unregulated</v>
          </cell>
        </row>
        <row r="6673">
          <cell r="D6673" t="str">
            <v>Tolko Industries Ltd</v>
          </cell>
          <cell r="E6673" t="str">
            <v>Biomass</v>
          </cell>
          <cell r="G6673" t="str">
            <v>NA</v>
          </cell>
          <cell r="H6673" t="str">
            <v>Foreign</v>
          </cell>
        </row>
        <row r="6674">
          <cell r="D6674" t="str">
            <v>Air Products and Chemicals, Inc.</v>
          </cell>
          <cell r="E6674" t="str">
            <v>Gas</v>
          </cell>
          <cell r="G6674" t="str">
            <v>NA</v>
          </cell>
          <cell r="H6674" t="str">
            <v>Merchant Unregulated</v>
          </cell>
        </row>
        <row r="6675">
          <cell r="D6675" t="str">
            <v>Calpine Corporation</v>
          </cell>
          <cell r="E6675" t="str">
            <v>Gas</v>
          </cell>
          <cell r="G6675">
            <v>4636791</v>
          </cell>
          <cell r="H6675" t="str">
            <v>Merchant Unregulated</v>
          </cell>
        </row>
        <row r="6676">
          <cell r="D6676" t="str">
            <v>QUG Management</v>
          </cell>
          <cell r="E6676" t="str">
            <v>Gas</v>
          </cell>
          <cell r="G6676" t="str">
            <v>NA</v>
          </cell>
          <cell r="H6676" t="str">
            <v>Merchant Unregulated</v>
          </cell>
        </row>
        <row r="6677">
          <cell r="D6677" t="str">
            <v>Quantum Energy Partners</v>
          </cell>
          <cell r="E6677" t="str">
            <v>Gas</v>
          </cell>
          <cell r="G6677" t="str">
            <v>NA</v>
          </cell>
          <cell r="H6677" t="str">
            <v>Merchant Unregulated</v>
          </cell>
        </row>
        <row r="6678">
          <cell r="D6678" t="str">
            <v>Canada Pension Plan Investment Board</v>
          </cell>
          <cell r="E6678" t="str">
            <v>Gas</v>
          </cell>
          <cell r="G6678" t="str">
            <v>NA</v>
          </cell>
          <cell r="H6678" t="str">
            <v>Merchant Unregulated</v>
          </cell>
        </row>
        <row r="6679">
          <cell r="D6679" t="str">
            <v>Pasco County Of</v>
          </cell>
          <cell r="E6679" t="str">
            <v>Biomass</v>
          </cell>
          <cell r="G6679" t="str">
            <v>NA</v>
          </cell>
          <cell r="H6679" t="str">
            <v>Merchant Unregulated</v>
          </cell>
        </row>
        <row r="6680">
          <cell r="D6680" t="str">
            <v>PUD No 1 of Grays Harbor County</v>
          </cell>
          <cell r="E6680" t="str">
            <v>Gas</v>
          </cell>
          <cell r="G6680" t="str">
            <v>NA</v>
          </cell>
          <cell r="H6680" t="str">
            <v>Regulated</v>
          </cell>
        </row>
        <row r="6681">
          <cell r="D6681" t="str">
            <v>PUD No 1 of Franklin County</v>
          </cell>
          <cell r="E6681" t="str">
            <v>Gas</v>
          </cell>
          <cell r="G6681" t="str">
            <v>NA</v>
          </cell>
          <cell r="H6681" t="str">
            <v>Regulated</v>
          </cell>
        </row>
        <row r="6682">
          <cell r="D6682" t="str">
            <v>Canada Pension Plan Investment Board</v>
          </cell>
          <cell r="E6682" t="str">
            <v>Oil</v>
          </cell>
          <cell r="G6682" t="str">
            <v>NA</v>
          </cell>
          <cell r="H6682" t="str">
            <v>Merchant Unregulated</v>
          </cell>
        </row>
        <row r="6683">
          <cell r="D6683" t="str">
            <v>Quantum Energy Partners</v>
          </cell>
          <cell r="E6683" t="str">
            <v>Oil</v>
          </cell>
          <cell r="G6683" t="str">
            <v>NA</v>
          </cell>
          <cell r="H6683" t="str">
            <v>Merchant Unregulated</v>
          </cell>
        </row>
        <row r="6684">
          <cell r="D6684" t="str">
            <v>QUG Management</v>
          </cell>
          <cell r="E6684" t="str">
            <v>Oil</v>
          </cell>
          <cell r="G6684" t="str">
            <v>NA</v>
          </cell>
          <cell r="H6684" t="str">
            <v>Merchant Unregulated</v>
          </cell>
        </row>
        <row r="6685">
          <cell r="D6685" t="str">
            <v>SunEdison, Inc.</v>
          </cell>
          <cell r="E6685" t="str">
            <v>Solar</v>
          </cell>
          <cell r="G6685" t="str">
            <v>NA</v>
          </cell>
          <cell r="H6685" t="str">
            <v>Merchant Unregulated</v>
          </cell>
        </row>
        <row r="6686">
          <cell r="D6686" t="str">
            <v>Passaic Valley Water Commission</v>
          </cell>
          <cell r="E6686" t="str">
            <v>Water</v>
          </cell>
          <cell r="G6686" t="str">
            <v>NA</v>
          </cell>
          <cell r="H6686" t="str">
            <v>Merchant Unregulated</v>
          </cell>
        </row>
        <row r="6687">
          <cell r="D6687" t="str">
            <v>Gaz Métro Limited Partnership</v>
          </cell>
          <cell r="E6687" t="str">
            <v>Water</v>
          </cell>
          <cell r="G6687" t="str">
            <v>NA</v>
          </cell>
          <cell r="H6687" t="str">
            <v>Regulated</v>
          </cell>
        </row>
        <row r="6688">
          <cell r="D6688" t="str">
            <v>Calpine Corporation</v>
          </cell>
          <cell r="E6688" t="str">
            <v>Gas</v>
          </cell>
          <cell r="G6688">
            <v>4384374</v>
          </cell>
          <cell r="H6688" t="str">
            <v>Merchant Unregulated</v>
          </cell>
        </row>
        <row r="6689">
          <cell r="D6689" t="str">
            <v>Gaz Métro Limited Partnership</v>
          </cell>
          <cell r="E6689" t="str">
            <v>Water</v>
          </cell>
          <cell r="G6689" t="str">
            <v>NA</v>
          </cell>
          <cell r="H6689" t="str">
            <v>Regulated</v>
          </cell>
        </row>
        <row r="6690">
          <cell r="D6690" t="str">
            <v>EDF Group</v>
          </cell>
          <cell r="E6690" t="str">
            <v>Wind</v>
          </cell>
          <cell r="G6690" t="str">
            <v>NA</v>
          </cell>
          <cell r="H6690" t="str">
            <v>Merchant Unregulated</v>
          </cell>
        </row>
        <row r="6691">
          <cell r="D6691" t="str">
            <v>SunEdison, Inc.</v>
          </cell>
          <cell r="E6691" t="str">
            <v>Solar</v>
          </cell>
          <cell r="G6691" t="str">
            <v>NA</v>
          </cell>
          <cell r="H6691" t="str">
            <v>Merchant Unregulated</v>
          </cell>
        </row>
        <row r="6692">
          <cell r="D6692" t="str">
            <v>Goldman Sachs Group, Inc.</v>
          </cell>
          <cell r="E6692" t="str">
            <v>Solar</v>
          </cell>
          <cell r="G6692" t="str">
            <v>NA</v>
          </cell>
          <cell r="H6692" t="str">
            <v>Merchant Unregulated</v>
          </cell>
        </row>
        <row r="6693">
          <cell r="D6693" t="str">
            <v>Terra Firma Capital Partners Ltd.</v>
          </cell>
          <cell r="E6693" t="str">
            <v>Wind</v>
          </cell>
          <cell r="G6693">
            <v>4023</v>
          </cell>
          <cell r="H6693" t="str">
            <v>Merchant Unregulated</v>
          </cell>
        </row>
        <row r="6694">
          <cell r="D6694" t="str">
            <v>Oregon Trail Wind Farm LLC</v>
          </cell>
          <cell r="E6694" t="str">
            <v>Wind</v>
          </cell>
          <cell r="G6694" t="str">
            <v>NA</v>
          </cell>
          <cell r="H6694" t="str">
            <v>Merchant Unregulated</v>
          </cell>
        </row>
        <row r="6695">
          <cell r="D6695" t="str">
            <v>South Mississippi Electric Power Association</v>
          </cell>
          <cell r="E6695" t="str">
            <v>Oil</v>
          </cell>
          <cell r="G6695" t="str">
            <v>NA</v>
          </cell>
          <cell r="H6695" t="str">
            <v>Merchant Unregulated</v>
          </cell>
        </row>
        <row r="6696">
          <cell r="D6696" t="str">
            <v>Valero Energy Corporation</v>
          </cell>
          <cell r="E6696" t="str">
            <v>Other Nonrenewable</v>
          </cell>
          <cell r="G6696" t="str">
            <v>NA</v>
          </cell>
          <cell r="H6696" t="str">
            <v>Merchant Unregulated</v>
          </cell>
        </row>
        <row r="6697">
          <cell r="D6697" t="str">
            <v>Pawhuska City of</v>
          </cell>
          <cell r="E6697" t="str">
            <v>Oil</v>
          </cell>
          <cell r="G6697" t="str">
            <v>NA</v>
          </cell>
          <cell r="H6697" t="str">
            <v>Regulated</v>
          </cell>
        </row>
        <row r="6698">
          <cell r="D6698" t="str">
            <v>Xcel Energy Inc.</v>
          </cell>
          <cell r="E6698" t="str">
            <v>Coal</v>
          </cell>
          <cell r="G6698">
            <v>3264261</v>
          </cell>
          <cell r="H6698" t="str">
            <v>Regulated</v>
          </cell>
        </row>
        <row r="6699">
          <cell r="D6699" t="str">
            <v>Maxim Power Corporation</v>
          </cell>
          <cell r="E6699" t="str">
            <v>Gas</v>
          </cell>
          <cell r="G6699" t="str">
            <v>NA</v>
          </cell>
          <cell r="H6699" t="str">
            <v>Merchant Unregulated</v>
          </cell>
        </row>
        <row r="6700">
          <cell r="D6700" t="str">
            <v>NRG Yield, Inc.</v>
          </cell>
          <cell r="E6700" t="str">
            <v>Gas</v>
          </cell>
          <cell r="G6700" t="str">
            <v>NA</v>
          </cell>
          <cell r="H6700" t="str">
            <v>Merchant Unregulated</v>
          </cell>
        </row>
        <row r="6701">
          <cell r="D6701" t="str">
            <v>NRG Energy, Inc.</v>
          </cell>
          <cell r="E6701" t="str">
            <v>Gas</v>
          </cell>
          <cell r="G6701" t="str">
            <v>NA</v>
          </cell>
          <cell r="H6701" t="str">
            <v>Merchant Unregulated</v>
          </cell>
        </row>
        <row r="6702">
          <cell r="D6702" t="str">
            <v>Idaho Wind Partners 1, LLC</v>
          </cell>
          <cell r="E6702" t="str">
            <v>Wind</v>
          </cell>
          <cell r="G6702" t="str">
            <v>NA</v>
          </cell>
          <cell r="H6702" t="str">
            <v>Merchant Unregulated</v>
          </cell>
        </row>
        <row r="6703">
          <cell r="D6703" t="str">
            <v>Strawberry Water Users Assn</v>
          </cell>
          <cell r="E6703" t="str">
            <v>Water</v>
          </cell>
          <cell r="G6703" t="str">
            <v>NA</v>
          </cell>
          <cell r="H6703" t="str">
            <v>Merchant Unregulated</v>
          </cell>
        </row>
        <row r="6704">
          <cell r="D6704" t="str">
            <v>Payson City Corp</v>
          </cell>
          <cell r="E6704" t="str">
            <v>Gas</v>
          </cell>
          <cell r="G6704" t="str">
            <v>NA</v>
          </cell>
          <cell r="H6704" t="str">
            <v>Regulated</v>
          </cell>
        </row>
        <row r="6705">
          <cell r="D6705" t="str">
            <v>Portland General Electric Company</v>
          </cell>
          <cell r="E6705" t="str">
            <v>Oil</v>
          </cell>
          <cell r="G6705">
            <v>11</v>
          </cell>
          <cell r="H6705" t="str">
            <v>Regulated</v>
          </cell>
        </row>
        <row r="6706">
          <cell r="D6706" t="str">
            <v>PCS Nitrogen Fertilizer LP</v>
          </cell>
          <cell r="E6706" t="str">
            <v>Other Nonrenewable</v>
          </cell>
          <cell r="G6706" t="str">
            <v>NA</v>
          </cell>
          <cell r="H6706" t="str">
            <v>Merchant Unregulated</v>
          </cell>
        </row>
        <row r="6707">
          <cell r="D6707" t="str">
            <v>Iberdrola, S.A.</v>
          </cell>
          <cell r="E6707" t="str">
            <v>Wind</v>
          </cell>
          <cell r="G6707">
            <v>42357</v>
          </cell>
          <cell r="H6707" t="str">
            <v>Merchant Unregulated</v>
          </cell>
        </row>
        <row r="6708">
          <cell r="D6708" t="str">
            <v>Portland General Electric Company</v>
          </cell>
          <cell r="E6708" t="str">
            <v>Solar</v>
          </cell>
          <cell r="G6708" t="str">
            <v>NA</v>
          </cell>
          <cell r="H6708" t="str">
            <v>Regulated</v>
          </cell>
        </row>
        <row r="6709">
          <cell r="D6709" t="str">
            <v>U.S. Bancorp</v>
          </cell>
          <cell r="E6709" t="str">
            <v>Solar</v>
          </cell>
          <cell r="G6709" t="str">
            <v>NA</v>
          </cell>
          <cell r="H6709" t="str">
            <v>Regulated</v>
          </cell>
        </row>
        <row r="6710">
          <cell r="D6710" t="str">
            <v>Portland General Electric Company</v>
          </cell>
          <cell r="E6710" t="str">
            <v>Solar</v>
          </cell>
          <cell r="G6710" t="str">
            <v>NA</v>
          </cell>
          <cell r="H6710" t="str">
            <v>Regulated</v>
          </cell>
        </row>
        <row r="6711">
          <cell r="D6711" t="str">
            <v>U.S. Bancorp</v>
          </cell>
          <cell r="E6711" t="str">
            <v>Solar</v>
          </cell>
          <cell r="G6711" t="str">
            <v>NA</v>
          </cell>
          <cell r="H6711" t="str">
            <v>Regulated</v>
          </cell>
        </row>
        <row r="6712">
          <cell r="D6712" t="str">
            <v>Southern Company</v>
          </cell>
          <cell r="E6712" t="str">
            <v>Gas</v>
          </cell>
          <cell r="G6712">
            <v>88162</v>
          </cell>
          <cell r="H6712" t="str">
            <v>Regulated</v>
          </cell>
        </row>
        <row r="6713">
          <cell r="D6713" t="str">
            <v>Exelon Corporation</v>
          </cell>
          <cell r="E6713" t="str">
            <v>Nuclear</v>
          </cell>
          <cell r="G6713">
            <v>9403014</v>
          </cell>
          <cell r="H6713" t="str">
            <v>Merchant Unregulated</v>
          </cell>
        </row>
        <row r="6714">
          <cell r="D6714" t="str">
            <v>Public Service Enterprise Group Incorporated</v>
          </cell>
          <cell r="E6714" t="str">
            <v>Nuclear</v>
          </cell>
          <cell r="G6714">
            <v>9403014</v>
          </cell>
          <cell r="H6714" t="str">
            <v>Merchant Unregulated</v>
          </cell>
        </row>
        <row r="6715">
          <cell r="D6715" t="str">
            <v>Strata Solar LLC</v>
          </cell>
          <cell r="E6715" t="str">
            <v>Solar</v>
          </cell>
          <cell r="G6715" t="str">
            <v>NA</v>
          </cell>
          <cell r="H6715" t="str">
            <v>Merchant Unregulated</v>
          </cell>
        </row>
        <row r="6716">
          <cell r="D6716" t="str">
            <v>Silver Ventures</v>
          </cell>
          <cell r="E6716" t="str">
            <v>Solar</v>
          </cell>
          <cell r="G6716" t="str">
            <v>NA</v>
          </cell>
          <cell r="H6716" t="str">
            <v>Regulated</v>
          </cell>
        </row>
        <row r="6717">
          <cell r="D6717" t="str">
            <v>CPS Energy</v>
          </cell>
          <cell r="E6717" t="str">
            <v>Solar</v>
          </cell>
          <cell r="G6717" t="str">
            <v>NA</v>
          </cell>
          <cell r="H6717" t="str">
            <v>Regulated</v>
          </cell>
        </row>
        <row r="6718">
          <cell r="D6718" t="str">
            <v>East Kentucky Power Cooperative Inc.</v>
          </cell>
          <cell r="E6718" t="str">
            <v>Biomass</v>
          </cell>
          <cell r="G6718" t="str">
            <v>NA</v>
          </cell>
          <cell r="H6718" t="str">
            <v>Merchant Unregulated</v>
          </cell>
        </row>
        <row r="6719">
          <cell r="D6719" t="str">
            <v>Prairie Power, Inc.</v>
          </cell>
          <cell r="E6719" t="str">
            <v>Oil</v>
          </cell>
          <cell r="G6719" t="str">
            <v>NA</v>
          </cell>
          <cell r="H6719" t="str">
            <v>Merchant Unregulated</v>
          </cell>
        </row>
        <row r="6720">
          <cell r="D6720" t="str">
            <v>South Texas Electric Cooperative, Inc</v>
          </cell>
          <cell r="E6720" t="str">
            <v>Gas</v>
          </cell>
          <cell r="G6720">
            <v>4660</v>
          </cell>
          <cell r="H6720" t="str">
            <v>Merchant Unregulated</v>
          </cell>
        </row>
        <row r="6721">
          <cell r="D6721" t="str">
            <v>South Texas Electric Cooperative, Inc</v>
          </cell>
          <cell r="E6721" t="str">
            <v>Gas</v>
          </cell>
          <cell r="G6721">
            <v>167613</v>
          </cell>
          <cell r="H6721" t="str">
            <v>Merchant Unregulated</v>
          </cell>
        </row>
        <row r="6722">
          <cell r="D6722" t="str">
            <v>NV Energy, Inc.</v>
          </cell>
          <cell r="E6722" t="str">
            <v>Solar</v>
          </cell>
          <cell r="G6722">
            <v>20</v>
          </cell>
          <cell r="H6722" t="str">
            <v>Regulated</v>
          </cell>
        </row>
        <row r="6723">
          <cell r="D6723" t="str">
            <v>Wisconsin Energy Corporation</v>
          </cell>
          <cell r="E6723" t="str">
            <v>Water</v>
          </cell>
          <cell r="G6723">
            <v>27009</v>
          </cell>
          <cell r="H6723" t="str">
            <v>Regulated</v>
          </cell>
        </row>
        <row r="6724">
          <cell r="D6724" t="str">
            <v>Iberdrola, S.A.</v>
          </cell>
          <cell r="E6724" t="str">
            <v>Wind</v>
          </cell>
          <cell r="G6724">
            <v>218627</v>
          </cell>
          <cell r="H6724" t="str">
            <v>Merchant Unregulated</v>
          </cell>
        </row>
        <row r="6725">
          <cell r="D6725" t="str">
            <v>Edison International</v>
          </cell>
          <cell r="E6725" t="str">
            <v>Oil</v>
          </cell>
          <cell r="G6725">
            <v>27077</v>
          </cell>
          <cell r="H6725" t="str">
            <v>Regulated</v>
          </cell>
        </row>
        <row r="6726">
          <cell r="D6726" t="str">
            <v>Edison International</v>
          </cell>
          <cell r="E6726" t="str">
            <v>Other Nonrenewable</v>
          </cell>
          <cell r="G6726" t="str">
            <v>NA</v>
          </cell>
          <cell r="H6726" t="str">
            <v>Regulated</v>
          </cell>
        </row>
        <row r="6727">
          <cell r="D6727" t="str">
            <v>Quincy-Columbia Basin Irr Dist</v>
          </cell>
          <cell r="E6727" t="str">
            <v>Water</v>
          </cell>
          <cell r="G6727" t="str">
            <v>NA</v>
          </cell>
          <cell r="H6727" t="str">
            <v>Merchant Unregulated</v>
          </cell>
        </row>
        <row r="6728">
          <cell r="D6728" t="str">
            <v>East Columbia Basin Irrigation</v>
          </cell>
          <cell r="E6728" t="str">
            <v>Water</v>
          </cell>
          <cell r="G6728" t="str">
            <v>NA</v>
          </cell>
          <cell r="H6728" t="str">
            <v>Merchant Unregulated</v>
          </cell>
        </row>
        <row r="6729">
          <cell r="D6729" t="str">
            <v>South Columbia Basin Irrigation District</v>
          </cell>
          <cell r="E6729" t="str">
            <v>Water</v>
          </cell>
          <cell r="G6729" t="str">
            <v>NA</v>
          </cell>
          <cell r="H6729" t="str">
            <v>Merchant Unregulated</v>
          </cell>
        </row>
        <row r="6730">
          <cell r="D6730" t="str">
            <v>Riverstone Holdings LLC</v>
          </cell>
          <cell r="E6730" t="str">
            <v>Gas</v>
          </cell>
          <cell r="G6730" t="str">
            <v>NA</v>
          </cell>
          <cell r="H6730" t="str">
            <v>Merchant Unregulated</v>
          </cell>
        </row>
        <row r="6731">
          <cell r="D6731" t="str">
            <v>NextEra Energy, Inc.</v>
          </cell>
          <cell r="E6731" t="str">
            <v>Wind</v>
          </cell>
          <cell r="G6731">
            <v>648557</v>
          </cell>
          <cell r="H6731" t="str">
            <v>Merchant Unregulated</v>
          </cell>
        </row>
        <row r="6732">
          <cell r="D6732" t="str">
            <v>Topsham Hydro Partners</v>
          </cell>
          <cell r="E6732" t="str">
            <v>Water</v>
          </cell>
          <cell r="G6732" t="str">
            <v>NA</v>
          </cell>
          <cell r="H6732" t="str">
            <v>Merchant Unregulated</v>
          </cell>
        </row>
        <row r="6733">
          <cell r="D6733" t="str">
            <v>Pelican Utility Co</v>
          </cell>
          <cell r="E6733" t="str">
            <v>Water</v>
          </cell>
          <cell r="G6733" t="str">
            <v>NA</v>
          </cell>
          <cell r="H6733" t="str">
            <v>Merchant Unregulated</v>
          </cell>
        </row>
        <row r="6734">
          <cell r="D6734" t="str">
            <v>Pelican Utility Co</v>
          </cell>
          <cell r="E6734" t="str">
            <v>Oil</v>
          </cell>
          <cell r="G6734" t="str">
            <v>NA</v>
          </cell>
          <cell r="H6734" t="str">
            <v>Merchant Unregulated</v>
          </cell>
        </row>
        <row r="6735">
          <cell r="D6735" t="str">
            <v>Pella City of</v>
          </cell>
          <cell r="E6735" t="str">
            <v>Oil</v>
          </cell>
          <cell r="G6735" t="str">
            <v>NA</v>
          </cell>
          <cell r="H6735" t="str">
            <v>Regulated</v>
          </cell>
        </row>
        <row r="6736">
          <cell r="D6736" t="str">
            <v>Confederated Tribes-Warm Springs</v>
          </cell>
          <cell r="E6736" t="str">
            <v>Water</v>
          </cell>
          <cell r="G6736">
            <v>151868</v>
          </cell>
          <cell r="H6736" t="str">
            <v>Regulated</v>
          </cell>
        </row>
        <row r="6737">
          <cell r="D6737" t="str">
            <v>Portland General Electric Company</v>
          </cell>
          <cell r="E6737" t="str">
            <v>Water</v>
          </cell>
          <cell r="G6737">
            <v>303781</v>
          </cell>
          <cell r="H6737" t="str">
            <v>Regulated</v>
          </cell>
        </row>
        <row r="6738">
          <cell r="D6738" t="str">
            <v>Enel S.p.A.</v>
          </cell>
          <cell r="E6738" t="str">
            <v>Water</v>
          </cell>
          <cell r="G6738" t="str">
            <v>NA</v>
          </cell>
          <cell r="H6738" t="str">
            <v>Merchant Unregulated</v>
          </cell>
        </row>
        <row r="6739">
          <cell r="D6739" t="str">
            <v>Enel S.p.A.</v>
          </cell>
          <cell r="E6739" t="str">
            <v>Water</v>
          </cell>
          <cell r="G6739" t="str">
            <v>NA</v>
          </cell>
          <cell r="H6739" t="str">
            <v>Merchant Unregulated</v>
          </cell>
        </row>
        <row r="6740">
          <cell r="D6740" t="str">
            <v>Colstrip Electric Inc</v>
          </cell>
          <cell r="E6740" t="str">
            <v>Wind</v>
          </cell>
          <cell r="G6740" t="str">
            <v>NA</v>
          </cell>
          <cell r="H6740" t="str">
            <v>Merchant Unregulated</v>
          </cell>
        </row>
        <row r="6741">
          <cell r="D6741" t="str">
            <v>Hudson Clean Energy Partners LP</v>
          </cell>
          <cell r="E6741" t="str">
            <v>Water</v>
          </cell>
          <cell r="G6741" t="str">
            <v>NA</v>
          </cell>
          <cell r="H6741" t="str">
            <v>Merchant Unregulated</v>
          </cell>
        </row>
        <row r="6742">
          <cell r="D6742" t="str">
            <v>Briar-Hydro Associates</v>
          </cell>
          <cell r="E6742" t="str">
            <v>Water</v>
          </cell>
          <cell r="G6742" t="str">
            <v>NA</v>
          </cell>
          <cell r="H6742" t="str">
            <v>Merchant Unregulated</v>
          </cell>
        </row>
        <row r="6743">
          <cell r="D6743" t="str">
            <v>Briar-Hydro Associates</v>
          </cell>
          <cell r="E6743" t="str">
            <v>Water</v>
          </cell>
          <cell r="G6743" t="str">
            <v>NA</v>
          </cell>
          <cell r="H6743" t="str">
            <v>Merchant Unregulated</v>
          </cell>
        </row>
        <row r="6744">
          <cell r="D6744" t="str">
            <v>Iberdrola, S.A.</v>
          </cell>
          <cell r="E6744" t="str">
            <v>Wind</v>
          </cell>
          <cell r="G6744">
            <v>584703</v>
          </cell>
          <cell r="H6744" t="str">
            <v>Merchant Unregulated</v>
          </cell>
        </row>
        <row r="6745">
          <cell r="D6745" t="str">
            <v>Iberdrola, S.A.</v>
          </cell>
          <cell r="E6745" t="str">
            <v>Wind</v>
          </cell>
          <cell r="G6745">
            <v>636724</v>
          </cell>
          <cell r="H6745" t="str">
            <v>Merchant Unregulated</v>
          </cell>
        </row>
        <row r="6746">
          <cell r="D6746" t="str">
            <v>Pender City of</v>
          </cell>
          <cell r="E6746" t="str">
            <v>Gas</v>
          </cell>
          <cell r="G6746" t="str">
            <v>NA</v>
          </cell>
          <cell r="H6746" t="str">
            <v>Regulated</v>
          </cell>
        </row>
        <row r="6747">
          <cell r="D6747" t="str">
            <v>East Kentucky Power Cooperative Inc.</v>
          </cell>
          <cell r="E6747" t="str">
            <v>Biomass</v>
          </cell>
          <cell r="G6747" t="str">
            <v>NA</v>
          </cell>
          <cell r="H6747" t="str">
            <v>Merchant Unregulated</v>
          </cell>
        </row>
        <row r="6748">
          <cell r="D6748" t="str">
            <v>Industrial Energy Applications, Incorporated</v>
          </cell>
          <cell r="E6748" t="str">
            <v>Oil</v>
          </cell>
          <cell r="G6748" t="str">
            <v>NA</v>
          </cell>
          <cell r="H6748" t="str">
            <v>Merchant Unregulated</v>
          </cell>
        </row>
        <row r="6749">
          <cell r="D6749" t="str">
            <v>PPL Corporation</v>
          </cell>
          <cell r="E6749" t="str">
            <v>Biomass</v>
          </cell>
          <cell r="G6749" t="str">
            <v>NA</v>
          </cell>
          <cell r="H6749" t="str">
            <v>Merchant Unregulated</v>
          </cell>
        </row>
        <row r="6750">
          <cell r="D6750" t="str">
            <v>PPL Corporation</v>
          </cell>
          <cell r="E6750" t="str">
            <v>Solar</v>
          </cell>
          <cell r="G6750" t="str">
            <v>NA</v>
          </cell>
          <cell r="H6750" t="str">
            <v>Merchant Unregulated</v>
          </cell>
        </row>
        <row r="6751">
          <cell r="D6751" t="str">
            <v>Exelon Corporation</v>
          </cell>
          <cell r="E6751" t="str">
            <v>Biomass</v>
          </cell>
          <cell r="G6751" t="str">
            <v>NA</v>
          </cell>
          <cell r="H6751" t="str">
            <v>Merchant Unregulated</v>
          </cell>
        </row>
        <row r="6752">
          <cell r="D6752" t="str">
            <v>Ameren Corporation</v>
          </cell>
          <cell r="E6752" t="str">
            <v>Gas</v>
          </cell>
          <cell r="G6752">
            <v>82246</v>
          </cell>
          <cell r="H6752" t="str">
            <v>Regulated</v>
          </cell>
        </row>
        <row r="6753">
          <cell r="D6753" t="str">
            <v>SET PERC Investment, LLC</v>
          </cell>
          <cell r="E6753" t="str">
            <v>Biomass</v>
          </cell>
          <cell r="G6753" t="str">
            <v>NA</v>
          </cell>
          <cell r="H6753" t="str">
            <v>Merchant Unregulated</v>
          </cell>
        </row>
        <row r="6754">
          <cell r="D6754" t="str">
            <v>Municipal Review Committee</v>
          </cell>
          <cell r="E6754" t="str">
            <v>Biomass</v>
          </cell>
          <cell r="G6754" t="str">
            <v>NA</v>
          </cell>
          <cell r="H6754" t="str">
            <v>Merchant Unregulated</v>
          </cell>
        </row>
        <row r="6755">
          <cell r="D6755" t="str">
            <v>Viridis Energy Capital Pty Ltd.</v>
          </cell>
          <cell r="E6755" t="str">
            <v>Biomass</v>
          </cell>
          <cell r="G6755" t="str">
            <v>NA</v>
          </cell>
          <cell r="H6755" t="str">
            <v>Merchant Unregulated</v>
          </cell>
        </row>
        <row r="6756">
          <cell r="D6756" t="str">
            <v>Grand River Dam Authority</v>
          </cell>
          <cell r="E6756" t="str">
            <v>Water</v>
          </cell>
          <cell r="G6756">
            <v>188430</v>
          </cell>
          <cell r="H6756" t="str">
            <v>Merchant Unregulated</v>
          </cell>
        </row>
        <row r="6757">
          <cell r="D6757" t="str">
            <v>Pensacola Christian College</v>
          </cell>
          <cell r="E6757" t="str">
            <v>Gas</v>
          </cell>
          <cell r="G6757" t="str">
            <v>NA</v>
          </cell>
          <cell r="H6757" t="str">
            <v>Merchant Unregulated</v>
          </cell>
        </row>
        <row r="6758">
          <cell r="D6758" t="str">
            <v>International Paper Company</v>
          </cell>
          <cell r="E6758" t="str">
            <v>Biomass</v>
          </cell>
          <cell r="G6758">
            <v>503741</v>
          </cell>
          <cell r="H6758" t="str">
            <v>Merchant Unregulated</v>
          </cell>
        </row>
        <row r="6759">
          <cell r="D6759" t="str">
            <v>North American Natural Resources</v>
          </cell>
          <cell r="E6759" t="str">
            <v>Biomass</v>
          </cell>
          <cell r="G6759" t="str">
            <v>NA</v>
          </cell>
          <cell r="H6759" t="str">
            <v>Merchant Unregulated</v>
          </cell>
        </row>
        <row r="6760">
          <cell r="D6760" t="str">
            <v>Archer-Daniels-Midland Company</v>
          </cell>
          <cell r="E6760" t="str">
            <v>Coal</v>
          </cell>
          <cell r="G6760" t="str">
            <v>NA</v>
          </cell>
          <cell r="H6760" t="str">
            <v>Merchant Unregulated</v>
          </cell>
        </row>
        <row r="6761">
          <cell r="D6761" t="str">
            <v>Archer-Daniels-Midland Company</v>
          </cell>
          <cell r="E6761" t="str">
            <v>Gas</v>
          </cell>
          <cell r="G6761" t="str">
            <v>NA</v>
          </cell>
          <cell r="H6761" t="str">
            <v>Merchant Unregulated</v>
          </cell>
        </row>
        <row r="6762">
          <cell r="D6762" t="str">
            <v>Swift River Company, Inc.</v>
          </cell>
          <cell r="E6762" t="str">
            <v>Water</v>
          </cell>
          <cell r="G6762" t="str">
            <v>NA</v>
          </cell>
          <cell r="H6762" t="str">
            <v>Merchant Unregulated</v>
          </cell>
        </row>
        <row r="6763">
          <cell r="D6763" t="str">
            <v>Advanced Energy Systems</v>
          </cell>
          <cell r="E6763" t="str">
            <v>Solar</v>
          </cell>
          <cell r="G6763" t="str">
            <v>NA</v>
          </cell>
          <cell r="H6763" t="str">
            <v>Merchant Unregulated</v>
          </cell>
        </row>
        <row r="6764">
          <cell r="D6764" t="str">
            <v>Southern Company</v>
          </cell>
          <cell r="E6764" t="str">
            <v>Biomass</v>
          </cell>
          <cell r="G6764" t="str">
            <v>NA</v>
          </cell>
          <cell r="H6764" t="str">
            <v>Regulated</v>
          </cell>
        </row>
        <row r="6765">
          <cell r="D6765" t="str">
            <v>WGL Holdings, Inc.</v>
          </cell>
          <cell r="E6765" t="str">
            <v>Solar</v>
          </cell>
          <cell r="G6765" t="str">
            <v>NA</v>
          </cell>
          <cell r="H6765" t="str">
            <v>Merchant Unregulated</v>
          </cell>
        </row>
        <row r="6766">
          <cell r="D6766" t="str">
            <v>WGL Holdings, Inc.</v>
          </cell>
          <cell r="E6766" t="str">
            <v>Solar</v>
          </cell>
          <cell r="G6766" t="str">
            <v>NA</v>
          </cell>
          <cell r="H6766" t="str">
            <v>Merchant Unregulated</v>
          </cell>
        </row>
        <row r="6767">
          <cell r="D6767" t="str">
            <v>Perham, City Of</v>
          </cell>
          <cell r="E6767" t="str">
            <v>Biomass</v>
          </cell>
          <cell r="G6767" t="str">
            <v>NA</v>
          </cell>
          <cell r="H6767" t="str">
            <v>Merchant Unregulated</v>
          </cell>
        </row>
        <row r="6768">
          <cell r="D6768" t="str">
            <v>Texas Energy Future Holdings LP</v>
          </cell>
          <cell r="E6768" t="str">
            <v>Gas</v>
          </cell>
          <cell r="G6768">
            <v>542269</v>
          </cell>
          <cell r="H6768" t="str">
            <v>Merchant Unregulated</v>
          </cell>
        </row>
        <row r="6769">
          <cell r="D6769" t="str">
            <v>NextEra Energy, Inc.</v>
          </cell>
          <cell r="E6769" t="str">
            <v>Wind</v>
          </cell>
          <cell r="G6769" t="str">
            <v>NA</v>
          </cell>
          <cell r="H6769" t="str">
            <v>Merchant Unregulated</v>
          </cell>
        </row>
        <row r="6770">
          <cell r="D6770" t="str">
            <v>Metropolitan Water District of Southern California</v>
          </cell>
          <cell r="E6770" t="str">
            <v>Water</v>
          </cell>
          <cell r="G6770" t="str">
            <v>NA</v>
          </cell>
          <cell r="H6770" t="str">
            <v>Merchant Unregulated</v>
          </cell>
        </row>
        <row r="6771">
          <cell r="D6771" t="str">
            <v>FirstEnergy Corp.</v>
          </cell>
          <cell r="E6771" t="str">
            <v>Nuclear</v>
          </cell>
          <cell r="G6771" t="str">
            <v>NA</v>
          </cell>
          <cell r="H6771" t="str">
            <v>Regulated</v>
          </cell>
        </row>
        <row r="6772">
          <cell r="D6772" t="str">
            <v>FirstEnergy Corp.</v>
          </cell>
          <cell r="E6772" t="str">
            <v>Nuclear</v>
          </cell>
          <cell r="G6772" t="str">
            <v>NA</v>
          </cell>
          <cell r="H6772" t="str">
            <v>Regulated</v>
          </cell>
        </row>
        <row r="6773">
          <cell r="D6773" t="str">
            <v>Citizens Energy Group</v>
          </cell>
          <cell r="E6773" t="str">
            <v>Coal</v>
          </cell>
          <cell r="G6773" t="str">
            <v>NA</v>
          </cell>
          <cell r="H6773" t="str">
            <v>Merchant Unregulated</v>
          </cell>
        </row>
        <row r="6774">
          <cell r="D6774" t="str">
            <v>Exelon Corporation</v>
          </cell>
          <cell r="E6774" t="str">
            <v>Gas</v>
          </cell>
          <cell r="G6774">
            <v>100078</v>
          </cell>
          <cell r="H6774" t="str">
            <v>Merchant Unregulated</v>
          </cell>
        </row>
        <row r="6775">
          <cell r="D6775" t="str">
            <v>Entergy Corporation</v>
          </cell>
          <cell r="E6775" t="str">
            <v>Gas</v>
          </cell>
          <cell r="G6775">
            <v>2486523</v>
          </cell>
          <cell r="H6775" t="str">
            <v>Regulated</v>
          </cell>
        </row>
        <row r="6776">
          <cell r="D6776" t="str">
            <v>Carolina Solar Energy LLC</v>
          </cell>
          <cell r="E6776" t="str">
            <v>Solar</v>
          </cell>
          <cell r="G6776" t="str">
            <v>NA</v>
          </cell>
          <cell r="H6776" t="str">
            <v>Merchant Unregulated</v>
          </cell>
        </row>
        <row r="6777">
          <cell r="D6777" t="str">
            <v>Carolina Solar Energy LLC</v>
          </cell>
          <cell r="E6777" t="str">
            <v>Solar</v>
          </cell>
          <cell r="G6777" t="str">
            <v>NA</v>
          </cell>
          <cell r="H6777" t="str">
            <v>Merchant Unregulated</v>
          </cell>
        </row>
        <row r="6778">
          <cell r="D6778" t="str">
            <v>Gehrlicher Solar America Corporation</v>
          </cell>
          <cell r="E6778" t="str">
            <v>Solar</v>
          </cell>
          <cell r="G6778" t="str">
            <v>NA</v>
          </cell>
          <cell r="H6778" t="str">
            <v>Merchant Unregulated</v>
          </cell>
        </row>
        <row r="6779">
          <cell r="D6779" t="str">
            <v>Olympus Holdings, LLC</v>
          </cell>
          <cell r="E6779" t="str">
            <v>Gas</v>
          </cell>
          <cell r="G6779" t="str">
            <v>NA</v>
          </cell>
          <cell r="H6779" t="str">
            <v>Merchant Unregulated</v>
          </cell>
        </row>
        <row r="6780">
          <cell r="D6780" t="str">
            <v>ArcLight Capital Partners LLC</v>
          </cell>
          <cell r="E6780" t="str">
            <v>Gas</v>
          </cell>
          <cell r="G6780" t="str">
            <v>NA</v>
          </cell>
          <cell r="H6780" t="str">
            <v>Merchant Unregulated</v>
          </cell>
        </row>
        <row r="6781">
          <cell r="D6781" t="str">
            <v>Atlantic Power Corporation</v>
          </cell>
          <cell r="E6781" t="str">
            <v>Gas</v>
          </cell>
          <cell r="G6781" t="str">
            <v>NA</v>
          </cell>
          <cell r="H6781" t="str">
            <v>Merchant Unregulated</v>
          </cell>
        </row>
        <row r="6782">
          <cell r="D6782" t="str">
            <v>Manulife Financial Corporation</v>
          </cell>
          <cell r="E6782" t="str">
            <v>Gas</v>
          </cell>
          <cell r="G6782" t="str">
            <v>NA</v>
          </cell>
          <cell r="H6782" t="str">
            <v>Merchant Unregulated</v>
          </cell>
        </row>
        <row r="6783">
          <cell r="D6783" t="str">
            <v>Peru City of IL</v>
          </cell>
          <cell r="E6783" t="str">
            <v>Oil</v>
          </cell>
          <cell r="G6783" t="str">
            <v>NA</v>
          </cell>
          <cell r="H6783" t="str">
            <v>Regulated</v>
          </cell>
        </row>
        <row r="6784">
          <cell r="D6784" t="str">
            <v>Peru City of IL</v>
          </cell>
          <cell r="E6784" t="str">
            <v>Water</v>
          </cell>
          <cell r="G6784" t="str">
            <v>NA</v>
          </cell>
          <cell r="H6784" t="str">
            <v>Regulated</v>
          </cell>
        </row>
        <row r="6785">
          <cell r="D6785" t="str">
            <v>Peru City of IL</v>
          </cell>
          <cell r="E6785" t="str">
            <v>Oil</v>
          </cell>
          <cell r="G6785" t="str">
            <v>NA</v>
          </cell>
          <cell r="H6785" t="str">
            <v>Regulated</v>
          </cell>
        </row>
        <row r="6786">
          <cell r="D6786" t="str">
            <v>Peru City of IN</v>
          </cell>
          <cell r="E6786" t="str">
            <v>Coal</v>
          </cell>
          <cell r="G6786" t="str">
            <v>NA</v>
          </cell>
          <cell r="H6786" t="str">
            <v>Regulated</v>
          </cell>
        </row>
        <row r="6787">
          <cell r="D6787" t="str">
            <v>Peru City of IN</v>
          </cell>
          <cell r="E6787" t="str">
            <v>Oil</v>
          </cell>
          <cell r="G6787" t="str">
            <v>NA</v>
          </cell>
          <cell r="H6787" t="str">
            <v>Regulated</v>
          </cell>
        </row>
        <row r="6788">
          <cell r="D6788" t="str">
            <v>Integrys Energy Group, Inc.</v>
          </cell>
          <cell r="E6788" t="str">
            <v>Water</v>
          </cell>
          <cell r="G6788">
            <v>1704</v>
          </cell>
          <cell r="H6788" t="str">
            <v>Regulated</v>
          </cell>
        </row>
        <row r="6789">
          <cell r="D6789" t="str">
            <v>BLU Leaf Energy, Inc.</v>
          </cell>
          <cell r="E6789" t="str">
            <v>Solar</v>
          </cell>
          <cell r="G6789" t="str">
            <v>NA</v>
          </cell>
          <cell r="H6789" t="str">
            <v>Merchant Unregulated</v>
          </cell>
        </row>
        <row r="6790">
          <cell r="D6790" t="str">
            <v>SunEdison, Inc.</v>
          </cell>
          <cell r="E6790" t="str">
            <v>Solar</v>
          </cell>
          <cell r="G6790" t="str">
            <v>NA</v>
          </cell>
          <cell r="H6790" t="str">
            <v>Merchant Unregulated</v>
          </cell>
        </row>
        <row r="6791">
          <cell r="D6791" t="str">
            <v>Alliant Energy Corporation</v>
          </cell>
          <cell r="E6791" t="str">
            <v>Water</v>
          </cell>
          <cell r="G6791">
            <v>36258</v>
          </cell>
          <cell r="H6791" t="str">
            <v>Regulated</v>
          </cell>
        </row>
        <row r="6792">
          <cell r="D6792" t="str">
            <v>Integrys Energy Group, Inc.</v>
          </cell>
          <cell r="E6792" t="str">
            <v>Water</v>
          </cell>
          <cell r="G6792">
            <v>36258</v>
          </cell>
          <cell r="H6792" t="str">
            <v>Regulated</v>
          </cell>
        </row>
        <row r="6793">
          <cell r="D6793" t="str">
            <v>Farmer's Irrigation District</v>
          </cell>
          <cell r="E6793" t="str">
            <v>Water</v>
          </cell>
          <cell r="G6793" t="str">
            <v>NA</v>
          </cell>
          <cell r="H6793" t="str">
            <v>Merchant Unregulated</v>
          </cell>
        </row>
        <row r="6794">
          <cell r="D6794" t="str">
            <v>AES Corporation</v>
          </cell>
          <cell r="E6794" t="str">
            <v>Coal</v>
          </cell>
          <cell r="G6794">
            <v>9640798</v>
          </cell>
          <cell r="H6794" t="str">
            <v>Regulated</v>
          </cell>
        </row>
        <row r="6795">
          <cell r="D6795" t="str">
            <v>AES Corporation</v>
          </cell>
          <cell r="E6795" t="str">
            <v>Oil</v>
          </cell>
          <cell r="G6795">
            <v>107</v>
          </cell>
          <cell r="H6795" t="str">
            <v>Regulated</v>
          </cell>
        </row>
        <row r="6796">
          <cell r="D6796" t="str">
            <v>Petersburg City of</v>
          </cell>
          <cell r="E6796" t="str">
            <v>Oil</v>
          </cell>
          <cell r="G6796" t="str">
            <v>NA</v>
          </cell>
          <cell r="H6796" t="str">
            <v>Regulated</v>
          </cell>
        </row>
        <row r="6797">
          <cell r="D6797" t="str">
            <v>Petersburg City of</v>
          </cell>
          <cell r="E6797" t="str">
            <v>Water</v>
          </cell>
          <cell r="G6797" t="str">
            <v>NA</v>
          </cell>
          <cell r="H6797" t="str">
            <v>Regulated</v>
          </cell>
        </row>
        <row r="6798">
          <cell r="D6798" t="str">
            <v>Gaz Métro Limited Partnership</v>
          </cell>
          <cell r="E6798" t="str">
            <v>Water</v>
          </cell>
          <cell r="G6798" t="str">
            <v>NA</v>
          </cell>
          <cell r="H6798" t="str">
            <v>Regulated</v>
          </cell>
        </row>
        <row r="6799">
          <cell r="D6799" t="str">
            <v>Pfizer Inc</v>
          </cell>
          <cell r="E6799" t="str">
            <v>Gas</v>
          </cell>
          <cell r="G6799" t="str">
            <v>NA</v>
          </cell>
          <cell r="H6799" t="str">
            <v>Merchant Unregulated</v>
          </cell>
        </row>
        <row r="6800">
          <cell r="D6800" t="str">
            <v>Pfizer Inc</v>
          </cell>
          <cell r="E6800" t="str">
            <v>Gas</v>
          </cell>
          <cell r="G6800" t="str">
            <v>NA</v>
          </cell>
          <cell r="H6800" t="str">
            <v>Merchant Unregulated</v>
          </cell>
        </row>
        <row r="6801">
          <cell r="D6801" t="str">
            <v>Prince George's County</v>
          </cell>
          <cell r="E6801" t="str">
            <v>Biomass</v>
          </cell>
          <cell r="G6801" t="str">
            <v>NA</v>
          </cell>
          <cell r="H6801" t="str">
            <v>Merchant Unregulated</v>
          </cell>
        </row>
        <row r="6802">
          <cell r="D6802" t="str">
            <v>Waste Management, Inc.</v>
          </cell>
          <cell r="E6802" t="str">
            <v>Biomass</v>
          </cell>
          <cell r="G6802" t="str">
            <v>NA</v>
          </cell>
          <cell r="H6802" t="str">
            <v>Merchant Unregulated</v>
          </cell>
        </row>
        <row r="6803">
          <cell r="D6803" t="str">
            <v>Freeport-McMoRan Copper &amp; Gold Inc.</v>
          </cell>
          <cell r="E6803" t="str">
            <v>Oil</v>
          </cell>
          <cell r="G6803" t="str">
            <v>NA</v>
          </cell>
          <cell r="H6803" t="str">
            <v>Merchant Unregulated</v>
          </cell>
        </row>
        <row r="6804">
          <cell r="D6804" t="str">
            <v>Freeport-McMoRan Copper &amp; Gold Inc.</v>
          </cell>
          <cell r="E6804" t="str">
            <v>Gas</v>
          </cell>
          <cell r="G6804" t="str">
            <v>NA</v>
          </cell>
          <cell r="H6804" t="str">
            <v>Merchant Unregulated</v>
          </cell>
        </row>
        <row r="6805">
          <cell r="D6805" t="str">
            <v>Freeport-McMoRan Copper &amp; Gold Inc.</v>
          </cell>
          <cell r="E6805" t="str">
            <v>Gas</v>
          </cell>
          <cell r="G6805" t="str">
            <v>NA</v>
          </cell>
          <cell r="H6805" t="str">
            <v>Merchant Unregulated</v>
          </cell>
        </row>
        <row r="6806">
          <cell r="D6806" t="str">
            <v>Fortis Inc.</v>
          </cell>
          <cell r="E6806" t="str">
            <v>Water</v>
          </cell>
          <cell r="G6806" t="str">
            <v>NA</v>
          </cell>
          <cell r="H6806" t="str">
            <v>Merchant Unregulated</v>
          </cell>
        </row>
        <row r="6807">
          <cell r="D6807" t="str">
            <v>Energy Transfer Partners, L.P.</v>
          </cell>
          <cell r="E6807" t="str">
            <v>Other Nonrenewable</v>
          </cell>
          <cell r="G6807" t="str">
            <v>NA</v>
          </cell>
          <cell r="H6807" t="str">
            <v>Merchant Unregulated</v>
          </cell>
        </row>
        <row r="6808">
          <cell r="D6808" t="str">
            <v>Exelon Corporation</v>
          </cell>
          <cell r="E6808" t="str">
            <v>Oil</v>
          </cell>
          <cell r="G6808" t="str">
            <v>NA</v>
          </cell>
          <cell r="H6808" t="str">
            <v>Merchant Unregulated</v>
          </cell>
        </row>
        <row r="6809">
          <cell r="D6809" t="str">
            <v>Morgan Stanley</v>
          </cell>
          <cell r="E6809" t="str">
            <v>Solar</v>
          </cell>
          <cell r="G6809" t="str">
            <v>NA</v>
          </cell>
          <cell r="H6809" t="str">
            <v>Merchant Unregulated</v>
          </cell>
        </row>
        <row r="6810">
          <cell r="D6810" t="str">
            <v>American Electric Power Company, Inc.</v>
          </cell>
          <cell r="E6810" t="str">
            <v>Coal</v>
          </cell>
          <cell r="G6810">
            <v>493685</v>
          </cell>
          <cell r="H6810" t="str">
            <v>Regulated</v>
          </cell>
        </row>
        <row r="6811">
          <cell r="D6811" t="str">
            <v>American Electric Power Company, Inc.</v>
          </cell>
          <cell r="E6811" t="str">
            <v>Coal</v>
          </cell>
          <cell r="G6811">
            <v>493685</v>
          </cell>
          <cell r="H6811" t="str">
            <v>Regulated</v>
          </cell>
        </row>
        <row r="6812">
          <cell r="D6812" t="str">
            <v>Phillips 66 Company</v>
          </cell>
          <cell r="E6812" t="str">
            <v>Coal</v>
          </cell>
          <cell r="G6812" t="str">
            <v>NA</v>
          </cell>
          <cell r="H6812" t="str">
            <v>Merchant Unregulated</v>
          </cell>
        </row>
        <row r="6813">
          <cell r="D6813" t="str">
            <v>United States Government</v>
          </cell>
          <cell r="E6813" t="str">
            <v>Water</v>
          </cell>
          <cell r="G6813" t="str">
            <v>NA</v>
          </cell>
          <cell r="H6813" t="str">
            <v>Merchant Unregulated</v>
          </cell>
        </row>
        <row r="6814">
          <cell r="D6814" t="str">
            <v>PG&amp;E Corporation</v>
          </cell>
          <cell r="E6814" t="str">
            <v>Water</v>
          </cell>
          <cell r="G6814">
            <v>8483</v>
          </cell>
          <cell r="H6814" t="str">
            <v>Regulated</v>
          </cell>
        </row>
        <row r="6815">
          <cell r="D6815" t="str">
            <v>Eurus Energy Holdings Corporation</v>
          </cell>
          <cell r="E6815" t="str">
            <v>Wind</v>
          </cell>
          <cell r="G6815" t="str">
            <v>NA</v>
          </cell>
          <cell r="H6815" t="str">
            <v>Merchant Unregulated</v>
          </cell>
        </row>
        <row r="6816">
          <cell r="D6816" t="str">
            <v>Hudson Clean Energy Partners LP</v>
          </cell>
          <cell r="E6816" t="str">
            <v>Water</v>
          </cell>
          <cell r="G6816" t="str">
            <v>NA</v>
          </cell>
          <cell r="H6816" t="str">
            <v>Merchant Unregulated</v>
          </cell>
        </row>
        <row r="6817">
          <cell r="D6817" t="str">
            <v>Pinnacle West Capital Corporation</v>
          </cell>
          <cell r="E6817" t="str">
            <v>Solar</v>
          </cell>
          <cell r="G6817">
            <v>100</v>
          </cell>
          <cell r="H6817" t="str">
            <v>Regulated</v>
          </cell>
        </row>
        <row r="6818">
          <cell r="D6818" t="str">
            <v>Cowley Companies, Inc.</v>
          </cell>
          <cell r="E6818" t="str">
            <v>Solar</v>
          </cell>
          <cell r="G6818" t="str">
            <v>NA</v>
          </cell>
          <cell r="H6818" t="str">
            <v>Merchant Unregulated</v>
          </cell>
        </row>
        <row r="6819">
          <cell r="D6819" t="str">
            <v>Iberdrola, S.A.</v>
          </cell>
          <cell r="E6819" t="str">
            <v>Wind</v>
          </cell>
          <cell r="G6819" t="str">
            <v>NA</v>
          </cell>
          <cell r="H6819" t="str">
            <v>Merchant Unregulated</v>
          </cell>
        </row>
        <row r="6820">
          <cell r="D6820" t="str">
            <v>Tennessee Valley Authority</v>
          </cell>
          <cell r="E6820" t="str">
            <v>Water</v>
          </cell>
          <cell r="G6820">
            <v>1101845</v>
          </cell>
          <cell r="H6820" t="str">
            <v>Merchant Unregulated</v>
          </cell>
        </row>
        <row r="6821">
          <cell r="D6821" t="str">
            <v>Macquarie Group Limited</v>
          </cell>
          <cell r="E6821" t="str">
            <v>Solar</v>
          </cell>
          <cell r="G6821" t="str">
            <v>NA</v>
          </cell>
          <cell r="H6821" t="str">
            <v>Merchant Unregulated</v>
          </cell>
        </row>
        <row r="6822">
          <cell r="D6822" t="str">
            <v>American Electric Power Company, Inc.</v>
          </cell>
          <cell r="E6822" t="str">
            <v>Coal</v>
          </cell>
          <cell r="G6822">
            <v>3957</v>
          </cell>
          <cell r="H6822" t="str">
            <v>Regulated</v>
          </cell>
        </row>
        <row r="6823">
          <cell r="D6823" t="str">
            <v>Atlantic Power Corporation</v>
          </cell>
          <cell r="E6823" t="str">
            <v>Biomass</v>
          </cell>
          <cell r="G6823" t="str">
            <v>NA</v>
          </cell>
          <cell r="H6823" t="str">
            <v>Merchant Unregulated</v>
          </cell>
        </row>
        <row r="6824">
          <cell r="D6824" t="str">
            <v>Atlantic Power Corporation</v>
          </cell>
          <cell r="E6824" t="str">
            <v>Biomass</v>
          </cell>
          <cell r="G6824" t="str">
            <v>NA</v>
          </cell>
          <cell r="H6824" t="str">
            <v>Merchant Unregulated</v>
          </cell>
        </row>
        <row r="6825">
          <cell r="D6825" t="str">
            <v>Rollcast Energy, Inc.</v>
          </cell>
          <cell r="E6825" t="str">
            <v>Biomass</v>
          </cell>
          <cell r="G6825" t="str">
            <v>NA</v>
          </cell>
          <cell r="H6825" t="str">
            <v>Merchant Unregulated</v>
          </cell>
        </row>
        <row r="6826">
          <cell r="D6826" t="str">
            <v>Enel S.p.A.</v>
          </cell>
          <cell r="E6826" t="str">
            <v>Water</v>
          </cell>
          <cell r="G6826" t="str">
            <v>NA</v>
          </cell>
          <cell r="H6826" t="str">
            <v>Merchant Unregulated</v>
          </cell>
        </row>
        <row r="6827">
          <cell r="D6827" t="str">
            <v>Waste Management, Inc.</v>
          </cell>
          <cell r="E6827" t="str">
            <v>Biomass</v>
          </cell>
          <cell r="G6827" t="str">
            <v>NA</v>
          </cell>
          <cell r="H6827" t="str">
            <v>Merchant Unregulated</v>
          </cell>
        </row>
        <row r="6828">
          <cell r="D6828" t="str">
            <v>Gaz Métro Limited Partnership</v>
          </cell>
          <cell r="E6828" t="str">
            <v>Water</v>
          </cell>
          <cell r="G6828" t="str">
            <v>NA</v>
          </cell>
          <cell r="H6828" t="str">
            <v>Regulated</v>
          </cell>
        </row>
        <row r="6829">
          <cell r="D6829" t="str">
            <v>Brookfield Renewable Energy Partners L.P.</v>
          </cell>
          <cell r="E6829" t="str">
            <v>Water</v>
          </cell>
          <cell r="G6829" t="str">
            <v>NA</v>
          </cell>
          <cell r="H6829" t="str">
            <v>Merchant Unregulated</v>
          </cell>
        </row>
        <row r="6830">
          <cell r="D6830" t="str">
            <v>Brookfield Asset Management Inc.</v>
          </cell>
          <cell r="E6830" t="str">
            <v>Water</v>
          </cell>
          <cell r="G6830" t="str">
            <v>NA</v>
          </cell>
          <cell r="H6830" t="str">
            <v>Merchant Unregulated</v>
          </cell>
        </row>
        <row r="6831">
          <cell r="D6831" t="str">
            <v>Levan Town Corp</v>
          </cell>
          <cell r="E6831" t="str">
            <v>Water</v>
          </cell>
          <cell r="G6831" t="str">
            <v>NA</v>
          </cell>
          <cell r="H6831" t="str">
            <v>Regulated</v>
          </cell>
        </row>
        <row r="6832">
          <cell r="D6832" t="str">
            <v>Illinois Rural Electric Cooperative</v>
          </cell>
          <cell r="E6832" t="str">
            <v>Wind</v>
          </cell>
          <cell r="G6832" t="str">
            <v>NA</v>
          </cell>
          <cell r="H6832" t="str">
            <v>Merchant Unregulated</v>
          </cell>
        </row>
        <row r="6833">
          <cell r="D6833" t="str">
            <v>Panda Power Funds</v>
          </cell>
          <cell r="E6833" t="str">
            <v>Solar</v>
          </cell>
          <cell r="G6833" t="str">
            <v>NA</v>
          </cell>
          <cell r="H6833" t="str">
            <v>Merchant Unregulated</v>
          </cell>
        </row>
        <row r="6834">
          <cell r="D6834" t="str">
            <v>Consolidated Edison, Inc.</v>
          </cell>
          <cell r="E6834" t="str">
            <v>Solar</v>
          </cell>
          <cell r="G6834" t="str">
            <v>NA</v>
          </cell>
          <cell r="H6834" t="str">
            <v>Merchant Unregulated</v>
          </cell>
        </row>
        <row r="6835">
          <cell r="D6835" t="str">
            <v>Entergy Corporation</v>
          </cell>
          <cell r="E6835" t="str">
            <v>Nuclear</v>
          </cell>
          <cell r="G6835">
            <v>5859540</v>
          </cell>
          <cell r="H6835" t="str">
            <v>Merchant Unregulated</v>
          </cell>
        </row>
        <row r="6836">
          <cell r="D6836" t="str">
            <v>Idaho Wind Partners 1, LLC</v>
          </cell>
          <cell r="E6836" t="str">
            <v>Wind</v>
          </cell>
          <cell r="G6836" t="str">
            <v>NA</v>
          </cell>
          <cell r="H6836" t="str">
            <v>Merchant Unregulated</v>
          </cell>
        </row>
        <row r="6837">
          <cell r="D6837" t="str">
            <v>ALLETE, Inc.</v>
          </cell>
          <cell r="E6837" t="str">
            <v>Water</v>
          </cell>
          <cell r="G6837">
            <v>8038</v>
          </cell>
          <cell r="H6837" t="str">
            <v>Regulated</v>
          </cell>
        </row>
        <row r="6838">
          <cell r="D6838" t="str">
            <v>Kodiak Electric Assn Inc</v>
          </cell>
          <cell r="E6838" t="str">
            <v>Wind</v>
          </cell>
          <cell r="G6838" t="str">
            <v>NA</v>
          </cell>
          <cell r="H6838" t="str">
            <v>Merchant Unregulated</v>
          </cell>
        </row>
        <row r="6839">
          <cell r="D6839" t="str">
            <v>United States Government</v>
          </cell>
          <cell r="E6839" t="str">
            <v>Water</v>
          </cell>
          <cell r="G6839" t="str">
            <v>NA</v>
          </cell>
          <cell r="H6839" t="str">
            <v>Merchant Unregulated</v>
          </cell>
        </row>
        <row r="6840">
          <cell r="D6840" t="str">
            <v>Imperial Irrigation District</v>
          </cell>
          <cell r="E6840" t="str">
            <v>Water</v>
          </cell>
          <cell r="G6840" t="str">
            <v>NA</v>
          </cell>
          <cell r="H6840" t="str">
            <v>Merchant Unregulated</v>
          </cell>
        </row>
        <row r="6841">
          <cell r="D6841" t="str">
            <v>Alaska Village Electric Cooperative, Inc.</v>
          </cell>
          <cell r="E6841" t="str">
            <v>Oil</v>
          </cell>
          <cell r="G6841" t="str">
            <v>NA</v>
          </cell>
          <cell r="H6841" t="str">
            <v>Merchant Unregulated</v>
          </cell>
        </row>
        <row r="6842">
          <cell r="D6842" t="str">
            <v>E.ON SE</v>
          </cell>
          <cell r="E6842" t="str">
            <v>Solar</v>
          </cell>
          <cell r="G6842" t="str">
            <v>NA</v>
          </cell>
          <cell r="H6842" t="str">
            <v>Merchant Unregulated</v>
          </cell>
        </row>
        <row r="6843">
          <cell r="D6843" t="str">
            <v>Ameren Corporation</v>
          </cell>
          <cell r="E6843" t="str">
            <v>Gas</v>
          </cell>
          <cell r="G6843">
            <v>91213</v>
          </cell>
          <cell r="H6843" t="str">
            <v>Regulated</v>
          </cell>
        </row>
        <row r="6844">
          <cell r="D6844" t="str">
            <v>Wisconsin Energy Corporation</v>
          </cell>
          <cell r="E6844" t="str">
            <v>Water</v>
          </cell>
          <cell r="G6844">
            <v>7107</v>
          </cell>
          <cell r="H6844" t="str">
            <v>Regulated</v>
          </cell>
        </row>
        <row r="6845">
          <cell r="D6845" t="str">
            <v>Fortistar LLC</v>
          </cell>
          <cell r="E6845" t="str">
            <v>Biomass</v>
          </cell>
          <cell r="G6845" t="str">
            <v>NA</v>
          </cell>
          <cell r="H6845" t="str">
            <v>Merchant Unregulated</v>
          </cell>
        </row>
        <row r="6846">
          <cell r="D6846" t="str">
            <v>Calpine Corporation</v>
          </cell>
          <cell r="E6846" t="str">
            <v>Gas</v>
          </cell>
          <cell r="G6846">
            <v>1489105</v>
          </cell>
          <cell r="H6846" t="str">
            <v>Merchant Unregulated</v>
          </cell>
        </row>
        <row r="6847">
          <cell r="D6847" t="str">
            <v>Rank Group Investments Ltd.</v>
          </cell>
          <cell r="E6847" t="str">
            <v>Biomass</v>
          </cell>
          <cell r="G6847">
            <v>356121</v>
          </cell>
          <cell r="H6847" t="str">
            <v>Merchant Unregulated</v>
          </cell>
        </row>
        <row r="6848">
          <cell r="D6848" t="str">
            <v>Manitoba Hydro</v>
          </cell>
          <cell r="E6848" t="str">
            <v>Water</v>
          </cell>
          <cell r="G6848" t="str">
            <v>NA</v>
          </cell>
          <cell r="H6848" t="str">
            <v>Foreign</v>
          </cell>
        </row>
        <row r="6849">
          <cell r="D6849" t="str">
            <v>Kings River Conservation District</v>
          </cell>
          <cell r="E6849" t="str">
            <v>Water</v>
          </cell>
          <cell r="G6849">
            <v>246825</v>
          </cell>
          <cell r="H6849" t="str">
            <v>Regulated</v>
          </cell>
        </row>
        <row r="6850">
          <cell r="D6850" t="str">
            <v>Ingenco Investors LLC</v>
          </cell>
          <cell r="E6850" t="str">
            <v>Biomass</v>
          </cell>
          <cell r="G6850" t="str">
            <v>NA</v>
          </cell>
          <cell r="H6850" t="str">
            <v>Merchant Unregulated</v>
          </cell>
        </row>
        <row r="6851">
          <cell r="D6851" t="str">
            <v>Ingenco Holdings LLC</v>
          </cell>
          <cell r="E6851" t="str">
            <v>Biomass</v>
          </cell>
          <cell r="G6851" t="str">
            <v>NA</v>
          </cell>
          <cell r="H6851" t="str">
            <v>Merchant Unregulated</v>
          </cell>
        </row>
        <row r="6852">
          <cell r="D6852" t="str">
            <v>International Paper Company</v>
          </cell>
          <cell r="E6852" t="str">
            <v>Biomass</v>
          </cell>
          <cell r="G6852" t="str">
            <v>NA</v>
          </cell>
          <cell r="H6852" t="str">
            <v>Merchant Unregulated</v>
          </cell>
        </row>
        <row r="6853">
          <cell r="D6853" t="str">
            <v>Sebewaing City of</v>
          </cell>
          <cell r="E6853" t="str">
            <v>Gas</v>
          </cell>
          <cell r="G6853" t="str">
            <v>NA</v>
          </cell>
          <cell r="H6853" t="str">
            <v>Regulated</v>
          </cell>
        </row>
        <row r="6854">
          <cell r="D6854" t="str">
            <v>Enpower Corp.</v>
          </cell>
          <cell r="E6854" t="str">
            <v>Biomass</v>
          </cell>
          <cell r="G6854" t="str">
            <v>NA</v>
          </cell>
          <cell r="H6854" t="str">
            <v>Merchant Unregulated</v>
          </cell>
        </row>
        <row r="6855">
          <cell r="D6855" t="str">
            <v>EIF Management, LLC</v>
          </cell>
          <cell r="E6855" t="str">
            <v>Biomass</v>
          </cell>
          <cell r="G6855" t="str">
            <v>NA</v>
          </cell>
          <cell r="H6855" t="str">
            <v>Merchant Unregulated</v>
          </cell>
        </row>
        <row r="6856">
          <cell r="D6856" t="str">
            <v>Enpower Corp.</v>
          </cell>
          <cell r="E6856" t="str">
            <v>Biomass</v>
          </cell>
          <cell r="G6856" t="str">
            <v>NA</v>
          </cell>
          <cell r="H6856" t="str">
            <v>Merchant Unregulated</v>
          </cell>
        </row>
        <row r="6857">
          <cell r="D6857" t="str">
            <v>EIF Management, LLC</v>
          </cell>
          <cell r="E6857" t="str">
            <v>Biomass</v>
          </cell>
          <cell r="G6857" t="str">
            <v>NA</v>
          </cell>
          <cell r="H6857" t="str">
            <v>Merchant Unregulated</v>
          </cell>
        </row>
        <row r="6858">
          <cell r="D6858" t="str">
            <v>Casella Waste Systems, Inc.</v>
          </cell>
          <cell r="E6858" t="str">
            <v>Biomass</v>
          </cell>
          <cell r="G6858" t="str">
            <v>NA</v>
          </cell>
          <cell r="H6858" t="str">
            <v>Merchant Unregulated</v>
          </cell>
        </row>
        <row r="6859">
          <cell r="D6859" t="str">
            <v>Los Angeles Department of Water and Power</v>
          </cell>
          <cell r="E6859" t="str">
            <v>Solar</v>
          </cell>
          <cell r="G6859" t="str">
            <v>NA</v>
          </cell>
          <cell r="H6859" t="str">
            <v>Regulated</v>
          </cell>
        </row>
        <row r="6860">
          <cell r="D6860" t="str">
            <v>Los Angeles Department of Water and Power</v>
          </cell>
          <cell r="E6860" t="str">
            <v>Wind</v>
          </cell>
          <cell r="G6860">
            <v>281975</v>
          </cell>
          <cell r="H6860" t="str">
            <v>Regulated</v>
          </cell>
        </row>
        <row r="6861">
          <cell r="D6861" t="str">
            <v>St George City of</v>
          </cell>
          <cell r="E6861" t="str">
            <v>Water</v>
          </cell>
          <cell r="G6861" t="str">
            <v>NA</v>
          </cell>
          <cell r="H6861" t="str">
            <v>Regulated</v>
          </cell>
        </row>
        <row r="6862">
          <cell r="D6862" t="str">
            <v>282 Route 101 LLC</v>
          </cell>
          <cell r="E6862" t="str">
            <v>Water</v>
          </cell>
          <cell r="G6862" t="str">
            <v>NA</v>
          </cell>
          <cell r="H6862" t="str">
            <v>Merchant Unregulated</v>
          </cell>
        </row>
        <row r="6863">
          <cell r="D6863" t="str">
            <v>37 Wilton Road, Milford LLC</v>
          </cell>
          <cell r="E6863" t="str">
            <v>Water</v>
          </cell>
          <cell r="G6863" t="str">
            <v>NA</v>
          </cell>
          <cell r="H6863" t="str">
            <v>Merchant Unregulated</v>
          </cell>
        </row>
        <row r="6864">
          <cell r="D6864" t="str">
            <v>Bountiful City City of</v>
          </cell>
          <cell r="E6864" t="str">
            <v>Water</v>
          </cell>
          <cell r="G6864" t="str">
            <v>NA</v>
          </cell>
          <cell r="H6864" t="str">
            <v>Regulated</v>
          </cell>
        </row>
        <row r="6865">
          <cell r="D6865" t="str">
            <v>Manulife Financial Corporation</v>
          </cell>
          <cell r="E6865" t="str">
            <v>Gas</v>
          </cell>
          <cell r="G6865" t="str">
            <v>NA</v>
          </cell>
          <cell r="H6865" t="str">
            <v>Merchant Unregulated</v>
          </cell>
        </row>
        <row r="6866">
          <cell r="D6866" t="str">
            <v>Electric Power Development Co. Ltd.</v>
          </cell>
          <cell r="E6866" t="str">
            <v>Gas</v>
          </cell>
          <cell r="G6866" t="str">
            <v>NA</v>
          </cell>
          <cell r="H6866" t="str">
            <v>Merchant Unregulated</v>
          </cell>
        </row>
        <row r="6867">
          <cell r="D6867" t="str">
            <v>Pinellas County Resource Recovery</v>
          </cell>
          <cell r="E6867" t="str">
            <v>Biomass</v>
          </cell>
          <cell r="G6867">
            <v>339011</v>
          </cell>
          <cell r="H6867" t="str">
            <v>Merchant Unregulated</v>
          </cell>
        </row>
        <row r="6868">
          <cell r="D6868" t="str">
            <v>GDF Suez SA</v>
          </cell>
          <cell r="E6868" t="str">
            <v>Biomass</v>
          </cell>
          <cell r="G6868" t="str">
            <v>NA</v>
          </cell>
          <cell r="H6868" t="str">
            <v>Merchant Unregulated</v>
          </cell>
        </row>
        <row r="6869">
          <cell r="D6869" t="str">
            <v>GDF Suez SA</v>
          </cell>
          <cell r="E6869" t="str">
            <v>Biomass</v>
          </cell>
          <cell r="G6869" t="str">
            <v>NA</v>
          </cell>
          <cell r="H6869" t="str">
            <v>Merchant Unregulated</v>
          </cell>
        </row>
        <row r="6870">
          <cell r="D6870" t="str">
            <v>GDF Suez SA</v>
          </cell>
          <cell r="E6870" t="str">
            <v>Biomass</v>
          </cell>
          <cell r="G6870" t="str">
            <v>NA</v>
          </cell>
          <cell r="H6870" t="str">
            <v>Merchant Unregulated</v>
          </cell>
        </row>
        <row r="6871">
          <cell r="D6871" t="str">
            <v>North Carolina Municipal Power Agency Number 1</v>
          </cell>
          <cell r="E6871" t="str">
            <v>Oil</v>
          </cell>
          <cell r="G6871" t="str">
            <v>NA</v>
          </cell>
          <cell r="H6871" t="str">
            <v>Regulated</v>
          </cell>
        </row>
        <row r="6872">
          <cell r="D6872" t="str">
            <v>Brookfield Renewable Energy Partners L.P.</v>
          </cell>
          <cell r="E6872" t="str">
            <v>Water</v>
          </cell>
          <cell r="G6872" t="str">
            <v>NA</v>
          </cell>
          <cell r="H6872" t="str">
            <v>Merchant Unregulated</v>
          </cell>
        </row>
        <row r="6873">
          <cell r="D6873" t="str">
            <v>Brookfield Asset Management Inc.</v>
          </cell>
          <cell r="E6873" t="str">
            <v>Water</v>
          </cell>
          <cell r="G6873" t="str">
            <v>NA</v>
          </cell>
          <cell r="H6873" t="str">
            <v>Merchant Unregulated</v>
          </cell>
        </row>
        <row r="6874">
          <cell r="D6874" t="str">
            <v>ACI Energy, Inc</v>
          </cell>
          <cell r="E6874" t="str">
            <v>Coal</v>
          </cell>
          <cell r="G6874" t="str">
            <v>NA</v>
          </cell>
          <cell r="H6874" t="str">
            <v>Merchant Unregulated</v>
          </cell>
        </row>
        <row r="6875">
          <cell r="D6875" t="str">
            <v>Edison International</v>
          </cell>
          <cell r="E6875" t="str">
            <v>Wind</v>
          </cell>
          <cell r="G6875">
            <v>164750</v>
          </cell>
          <cell r="H6875" t="str">
            <v>Merchant Unregulated</v>
          </cell>
        </row>
        <row r="6876">
          <cell r="D6876" t="str">
            <v>Danville City of VA</v>
          </cell>
          <cell r="E6876" t="str">
            <v>Water</v>
          </cell>
          <cell r="G6876" t="str">
            <v>NA</v>
          </cell>
          <cell r="H6876" t="str">
            <v>Regulated</v>
          </cell>
        </row>
        <row r="6877">
          <cell r="D6877" t="str">
            <v>Berkshire Hathaway Inc.</v>
          </cell>
          <cell r="E6877" t="str">
            <v>Wind</v>
          </cell>
          <cell r="G6877">
            <v>16267</v>
          </cell>
          <cell r="H6877" t="str">
            <v>Merchant Unregulated</v>
          </cell>
        </row>
        <row r="6878">
          <cell r="D6878" t="str">
            <v>MidAmerican Energy Holdings Company</v>
          </cell>
          <cell r="E6878" t="str">
            <v>Wind</v>
          </cell>
          <cell r="G6878">
            <v>1848</v>
          </cell>
          <cell r="H6878" t="str">
            <v>Merchant Unregulated</v>
          </cell>
        </row>
        <row r="6879">
          <cell r="D6879" t="str">
            <v>MidAmerican Energy Holdings Company</v>
          </cell>
          <cell r="E6879" t="str">
            <v>Wind</v>
          </cell>
          <cell r="G6879">
            <v>1294</v>
          </cell>
          <cell r="H6879" t="str">
            <v>Merchant Unregulated</v>
          </cell>
        </row>
        <row r="6880">
          <cell r="D6880" t="str">
            <v>Berkshire Hathaway Inc.</v>
          </cell>
          <cell r="E6880" t="str">
            <v>Wind</v>
          </cell>
          <cell r="G6880">
            <v>11395</v>
          </cell>
          <cell r="H6880" t="str">
            <v>Merchant Unregulated</v>
          </cell>
        </row>
        <row r="6881">
          <cell r="D6881" t="str">
            <v>Berkshire Hathaway Inc.</v>
          </cell>
          <cell r="E6881" t="str">
            <v>Water</v>
          </cell>
          <cell r="G6881">
            <v>13552</v>
          </cell>
          <cell r="H6881" t="str">
            <v>Regulated</v>
          </cell>
        </row>
        <row r="6882">
          <cell r="D6882" t="str">
            <v>MidAmerican Energy Holdings Company</v>
          </cell>
          <cell r="E6882" t="str">
            <v>Water</v>
          </cell>
          <cell r="G6882">
            <v>1539</v>
          </cell>
          <cell r="H6882" t="str">
            <v>Regulated</v>
          </cell>
        </row>
        <row r="6883">
          <cell r="D6883" t="str">
            <v>Green Gas-Pioneer Crossing Energy,LLC</v>
          </cell>
          <cell r="E6883" t="str">
            <v>Biomass</v>
          </cell>
          <cell r="G6883" t="str">
            <v>NA</v>
          </cell>
          <cell r="H6883" t="str">
            <v>Merchant Unregulated</v>
          </cell>
        </row>
        <row r="6884">
          <cell r="D6884" t="str">
            <v>Basin Electric Power Cooperative</v>
          </cell>
          <cell r="E6884" t="str">
            <v>Gas</v>
          </cell>
          <cell r="G6884" t="str">
            <v>NA</v>
          </cell>
          <cell r="H6884" t="str">
            <v>Merchant Unregulated</v>
          </cell>
        </row>
        <row r="6885">
          <cell r="D6885" t="str">
            <v>Acciona, S.A.</v>
          </cell>
          <cell r="E6885" t="str">
            <v>Wind</v>
          </cell>
          <cell r="G6885" t="str">
            <v>NA</v>
          </cell>
          <cell r="H6885" t="str">
            <v>Merchant Unregulated</v>
          </cell>
        </row>
        <row r="6886">
          <cell r="D6886" t="str">
            <v>EDP - Energias de Portugal SA</v>
          </cell>
          <cell r="E6886" t="str">
            <v>Wind</v>
          </cell>
          <cell r="G6886" t="str">
            <v>NA</v>
          </cell>
          <cell r="H6886" t="str">
            <v>Merchant Unregulated</v>
          </cell>
        </row>
        <row r="6887">
          <cell r="D6887" t="str">
            <v>PARPÚBLICA - Participações Públicas (SGPS), S.A.</v>
          </cell>
          <cell r="E6887" t="str">
            <v>Wind</v>
          </cell>
          <cell r="G6887" t="str">
            <v>NA</v>
          </cell>
          <cell r="H6887" t="str">
            <v>Merchant Unregulated</v>
          </cell>
        </row>
        <row r="6888">
          <cell r="D6888" t="str">
            <v>HidroCantábrico Energia S.A.</v>
          </cell>
          <cell r="E6888" t="str">
            <v>Wind</v>
          </cell>
          <cell r="G6888" t="str">
            <v>NA</v>
          </cell>
          <cell r="H6888" t="str">
            <v>Merchant Unregulated</v>
          </cell>
        </row>
        <row r="6889">
          <cell r="D6889" t="str">
            <v>China Three Gorges Corporation</v>
          </cell>
          <cell r="E6889" t="str">
            <v>Wind</v>
          </cell>
          <cell r="G6889" t="str">
            <v>NA</v>
          </cell>
          <cell r="H6889" t="str">
            <v>Merchant Unregulated</v>
          </cell>
        </row>
        <row r="6890">
          <cell r="D6890" t="str">
            <v>EDP Renováveis</v>
          </cell>
          <cell r="E6890" t="str">
            <v>Wind</v>
          </cell>
          <cell r="G6890" t="str">
            <v>NA</v>
          </cell>
          <cell r="H6890" t="str">
            <v>Merchant Unregulated</v>
          </cell>
        </row>
        <row r="6891">
          <cell r="D6891" t="str">
            <v>E.ON SE</v>
          </cell>
          <cell r="E6891" t="str">
            <v>Wind</v>
          </cell>
          <cell r="G6891">
            <v>412978</v>
          </cell>
          <cell r="H6891" t="str">
            <v>Merchant Unregulated</v>
          </cell>
        </row>
        <row r="6892">
          <cell r="D6892" t="str">
            <v>Covanta Holding Corporation</v>
          </cell>
          <cell r="E6892" t="str">
            <v>Biomass</v>
          </cell>
          <cell r="G6892" t="str">
            <v>NA</v>
          </cell>
          <cell r="H6892" t="str">
            <v>Merchant Unregulated</v>
          </cell>
        </row>
        <row r="6893">
          <cell r="D6893" t="str">
            <v>Pipestone Area School District</v>
          </cell>
          <cell r="E6893" t="str">
            <v>Wind</v>
          </cell>
          <cell r="G6893" t="str">
            <v>NA</v>
          </cell>
          <cell r="H6893" t="str">
            <v>Merchant Unregulated</v>
          </cell>
        </row>
        <row r="6894">
          <cell r="D6894" t="str">
            <v>Piqua City of</v>
          </cell>
          <cell r="E6894" t="str">
            <v>Oil</v>
          </cell>
          <cell r="G6894">
            <v>-42</v>
          </cell>
          <cell r="H6894" t="str">
            <v>Regulated</v>
          </cell>
        </row>
        <row r="6895">
          <cell r="D6895" t="str">
            <v>Northeast Texas Elec Coop, Inc</v>
          </cell>
          <cell r="E6895" t="str">
            <v>Coal</v>
          </cell>
          <cell r="G6895">
            <v>506710</v>
          </cell>
          <cell r="H6895" t="str">
            <v>Regulated</v>
          </cell>
        </row>
        <row r="6896">
          <cell r="D6896" t="str">
            <v>Oklahoma Municipal Power Authority</v>
          </cell>
          <cell r="E6896" t="str">
            <v>Coal</v>
          </cell>
          <cell r="G6896">
            <v>101168</v>
          </cell>
          <cell r="H6896" t="str">
            <v>Regulated</v>
          </cell>
        </row>
        <row r="6897">
          <cell r="D6897" t="str">
            <v>American Electric Power Company, Inc.</v>
          </cell>
          <cell r="E6897" t="str">
            <v>Coal</v>
          </cell>
          <cell r="G6897">
            <v>3715579</v>
          </cell>
          <cell r="H6897" t="str">
            <v>Regulated</v>
          </cell>
        </row>
        <row r="6898">
          <cell r="D6898" t="str">
            <v>SunEdison, Inc.</v>
          </cell>
          <cell r="E6898" t="str">
            <v>Solar</v>
          </cell>
          <cell r="G6898" t="str">
            <v>NA</v>
          </cell>
          <cell r="H6898" t="str">
            <v>Merchant Unregulated</v>
          </cell>
        </row>
        <row r="6899">
          <cell r="D6899" t="str">
            <v>Otter Tail Corporation</v>
          </cell>
          <cell r="E6899" t="str">
            <v>Water</v>
          </cell>
          <cell r="G6899">
            <v>3497</v>
          </cell>
          <cell r="H6899" t="str">
            <v>Regulated</v>
          </cell>
        </row>
        <row r="6900">
          <cell r="D6900" t="str">
            <v>PG&amp;E Corporation</v>
          </cell>
          <cell r="E6900" t="str">
            <v>Water</v>
          </cell>
          <cell r="G6900">
            <v>208394</v>
          </cell>
          <cell r="H6900" t="str">
            <v>Regulated</v>
          </cell>
        </row>
        <row r="6901">
          <cell r="D6901" t="str">
            <v>PG&amp;E Corporation</v>
          </cell>
          <cell r="E6901" t="str">
            <v>Water</v>
          </cell>
          <cell r="G6901">
            <v>254464</v>
          </cell>
          <cell r="H6901" t="str">
            <v>Regulated</v>
          </cell>
        </row>
        <row r="6902">
          <cell r="D6902" t="str">
            <v>PG&amp;E Corporation</v>
          </cell>
          <cell r="E6902" t="str">
            <v>Water</v>
          </cell>
          <cell r="G6902">
            <v>342020</v>
          </cell>
          <cell r="H6902" t="str">
            <v>Regulated</v>
          </cell>
        </row>
        <row r="6903">
          <cell r="D6903" t="str">
            <v>PG&amp;E Corporation</v>
          </cell>
          <cell r="E6903" t="str">
            <v>Water</v>
          </cell>
          <cell r="G6903">
            <v>494464</v>
          </cell>
          <cell r="H6903" t="str">
            <v>Regulated</v>
          </cell>
        </row>
        <row r="6904">
          <cell r="D6904" t="str">
            <v>PG&amp;E Corporation</v>
          </cell>
          <cell r="E6904" t="str">
            <v>Water</v>
          </cell>
          <cell r="G6904">
            <v>296442</v>
          </cell>
          <cell r="H6904" t="str">
            <v>Regulated</v>
          </cell>
        </row>
        <row r="6905">
          <cell r="D6905" t="str">
            <v>PG&amp;E Corporation</v>
          </cell>
          <cell r="E6905" t="str">
            <v>Water</v>
          </cell>
          <cell r="G6905">
            <v>414594</v>
          </cell>
          <cell r="H6905" t="str">
            <v>Regulated</v>
          </cell>
        </row>
        <row r="6906">
          <cell r="D6906" t="str">
            <v>Los Angeles County</v>
          </cell>
          <cell r="E6906" t="str">
            <v>Gas</v>
          </cell>
          <cell r="G6906" t="str">
            <v>NA</v>
          </cell>
          <cell r="H6906" t="str">
            <v>Merchant Unregulated</v>
          </cell>
        </row>
        <row r="6907">
          <cell r="D6907" t="str">
            <v>NRG Energy, Inc.</v>
          </cell>
          <cell r="E6907" t="str">
            <v>Gas</v>
          </cell>
          <cell r="G6907" t="str">
            <v>NA</v>
          </cell>
          <cell r="H6907" t="str">
            <v>Merchant Unregulated</v>
          </cell>
        </row>
        <row r="6908">
          <cell r="D6908" t="str">
            <v>Prairie Power, Inc.</v>
          </cell>
          <cell r="E6908" t="str">
            <v>Oil</v>
          </cell>
          <cell r="G6908" t="str">
            <v>NA</v>
          </cell>
          <cell r="H6908" t="str">
            <v>Merchant Unregulated</v>
          </cell>
        </row>
        <row r="6909">
          <cell r="D6909" t="str">
            <v>Kruger, Inc.</v>
          </cell>
          <cell r="E6909" t="str">
            <v>Water</v>
          </cell>
          <cell r="G6909" t="str">
            <v>NA</v>
          </cell>
          <cell r="H6909" t="str">
            <v>Merchant Unregulated</v>
          </cell>
        </row>
        <row r="6910">
          <cell r="D6910" t="str">
            <v>Maxim Power Corporation</v>
          </cell>
          <cell r="E6910" t="str">
            <v>Gas</v>
          </cell>
          <cell r="G6910" t="str">
            <v>NA</v>
          </cell>
          <cell r="H6910" t="str">
            <v>Merchant Unregulated</v>
          </cell>
        </row>
        <row r="6911">
          <cell r="D6911" t="str">
            <v>Covanta Holding Corporation</v>
          </cell>
          <cell r="E6911" t="str">
            <v>Biomass</v>
          </cell>
          <cell r="G6911" t="str">
            <v>NA</v>
          </cell>
          <cell r="H6911" t="str">
            <v>Merchant Unregulated</v>
          </cell>
        </row>
        <row r="6912">
          <cell r="D6912" t="str">
            <v>Gaz Métro Limited Partnership</v>
          </cell>
          <cell r="E6912" t="str">
            <v>Water</v>
          </cell>
          <cell r="G6912" t="str">
            <v>NA</v>
          </cell>
          <cell r="H6912" t="str">
            <v>Regulated</v>
          </cell>
        </row>
        <row r="6913">
          <cell r="D6913" t="str">
            <v>Dominion Resources, Inc.</v>
          </cell>
          <cell r="E6913" t="str">
            <v>Biomass</v>
          </cell>
          <cell r="G6913">
            <v>340830</v>
          </cell>
          <cell r="H6913" t="str">
            <v>Regulated</v>
          </cell>
        </row>
        <row r="6914">
          <cell r="D6914" t="str">
            <v>US Renewables Group LLC</v>
          </cell>
          <cell r="E6914" t="str">
            <v>Gas</v>
          </cell>
          <cell r="G6914" t="str">
            <v>NA</v>
          </cell>
          <cell r="H6914" t="str">
            <v>Merchant Unregulated</v>
          </cell>
        </row>
        <row r="6915">
          <cell r="D6915" t="str">
            <v>Caminol Management Co, LLC</v>
          </cell>
          <cell r="E6915" t="str">
            <v>Gas</v>
          </cell>
          <cell r="G6915" t="str">
            <v>NA</v>
          </cell>
          <cell r="H6915" t="str">
            <v>Merchant Unregulated</v>
          </cell>
        </row>
        <row r="6916">
          <cell r="D6916" t="str">
            <v>BoMo, LLC</v>
          </cell>
          <cell r="E6916" t="str">
            <v>Gas</v>
          </cell>
          <cell r="G6916" t="str">
            <v>NA</v>
          </cell>
          <cell r="H6916" t="str">
            <v>Merchant Unregulated</v>
          </cell>
        </row>
        <row r="6917">
          <cell r="D6917" t="str">
            <v>Pacific Power Management LLC</v>
          </cell>
          <cell r="E6917" t="str">
            <v>Solar</v>
          </cell>
          <cell r="G6917" t="str">
            <v>NA</v>
          </cell>
          <cell r="H6917" t="str">
            <v>Merchant Unregulated</v>
          </cell>
        </row>
        <row r="6918">
          <cell r="D6918" t="str">
            <v>DTE Energy Company</v>
          </cell>
          <cell r="E6918" t="str">
            <v>Oil</v>
          </cell>
          <cell r="G6918">
            <v>241</v>
          </cell>
          <cell r="H6918" t="str">
            <v>Regulated</v>
          </cell>
        </row>
        <row r="6919">
          <cell r="D6919" t="str">
            <v>SunE Solar Fund I, LLC</v>
          </cell>
          <cell r="E6919" t="str">
            <v>Solar</v>
          </cell>
          <cell r="G6919" t="str">
            <v>NA</v>
          </cell>
          <cell r="H6919" t="str">
            <v>Merchant Unregulated</v>
          </cell>
        </row>
        <row r="6920">
          <cell r="D6920" t="str">
            <v>Prudential Financial, Inc.</v>
          </cell>
          <cell r="E6920" t="str">
            <v>Gas</v>
          </cell>
          <cell r="G6920" t="str">
            <v>NA</v>
          </cell>
          <cell r="H6920" t="str">
            <v>Merchant Unregulated</v>
          </cell>
        </row>
        <row r="6921">
          <cell r="D6921" t="str">
            <v>ITOCHU Corporation</v>
          </cell>
          <cell r="E6921" t="str">
            <v>Gas</v>
          </cell>
          <cell r="G6921" t="str">
            <v>NA</v>
          </cell>
          <cell r="H6921" t="str">
            <v>Merchant Unregulated</v>
          </cell>
        </row>
        <row r="6922">
          <cell r="D6922" t="str">
            <v>Manulife Financial Corporation</v>
          </cell>
          <cell r="E6922" t="str">
            <v>Gas</v>
          </cell>
          <cell r="G6922" t="str">
            <v>NA</v>
          </cell>
          <cell r="H6922" t="str">
            <v>Merchant Unregulated</v>
          </cell>
        </row>
        <row r="6923">
          <cell r="D6923" t="str">
            <v>ITOCHU Corporation</v>
          </cell>
          <cell r="E6923" t="str">
            <v>Gas</v>
          </cell>
          <cell r="G6923" t="str">
            <v>NA</v>
          </cell>
          <cell r="H6923" t="str">
            <v>Merchant Unregulated</v>
          </cell>
        </row>
        <row r="6924">
          <cell r="D6924" t="str">
            <v>Manulife Financial Corporation</v>
          </cell>
          <cell r="E6924" t="str">
            <v>Gas</v>
          </cell>
          <cell r="G6924" t="str">
            <v>NA</v>
          </cell>
          <cell r="H6924" t="str">
            <v>Merchant Unregulated</v>
          </cell>
        </row>
        <row r="6925">
          <cell r="D6925" t="str">
            <v>Prudential Financial, Inc.</v>
          </cell>
          <cell r="E6925" t="str">
            <v>Gas</v>
          </cell>
          <cell r="G6925" t="str">
            <v>NA</v>
          </cell>
          <cell r="H6925" t="str">
            <v>Merchant Unregulated</v>
          </cell>
        </row>
        <row r="6926">
          <cell r="D6926" t="str">
            <v>Plainview City of</v>
          </cell>
          <cell r="E6926" t="str">
            <v>Oil</v>
          </cell>
          <cell r="G6926" t="str">
            <v>NA</v>
          </cell>
          <cell r="H6926" t="str">
            <v>Regulated</v>
          </cell>
        </row>
        <row r="6927">
          <cell r="D6927" t="str">
            <v>Allied Waste Industries Inc.</v>
          </cell>
          <cell r="E6927" t="str">
            <v>Gas</v>
          </cell>
          <cell r="G6927" t="str">
            <v>NA</v>
          </cell>
          <cell r="H6927" t="str">
            <v>Merchant Unregulated</v>
          </cell>
        </row>
        <row r="6928">
          <cell r="D6928" t="str">
            <v>Riverwood International Corp</v>
          </cell>
          <cell r="E6928" t="str">
            <v>Gas</v>
          </cell>
          <cell r="G6928" t="str">
            <v>NA</v>
          </cell>
          <cell r="H6928" t="str">
            <v>Merchant Unregulated</v>
          </cell>
        </row>
        <row r="6929">
          <cell r="D6929" t="str">
            <v>PPG Industries, Incorporated</v>
          </cell>
          <cell r="E6929" t="str">
            <v>Gas</v>
          </cell>
          <cell r="G6929" t="str">
            <v>NA</v>
          </cell>
          <cell r="H6929" t="str">
            <v>Merchant Unregulated</v>
          </cell>
        </row>
        <row r="6930">
          <cell r="D6930" t="str">
            <v>Crisp County Power Comm</v>
          </cell>
          <cell r="E6930" t="str">
            <v>Coal</v>
          </cell>
          <cell r="G6930" t="str">
            <v>NA</v>
          </cell>
          <cell r="H6930" t="str">
            <v>Regulated</v>
          </cell>
        </row>
        <row r="6931">
          <cell r="D6931" t="str">
            <v>Crisp County Power Comm</v>
          </cell>
          <cell r="E6931" t="str">
            <v>Gas</v>
          </cell>
          <cell r="G6931" t="str">
            <v>NA</v>
          </cell>
          <cell r="H6931" t="str">
            <v>Regulated</v>
          </cell>
        </row>
        <row r="6932">
          <cell r="D6932" t="str">
            <v>Xcel Energy Inc.</v>
          </cell>
          <cell r="E6932" t="str">
            <v>Gas</v>
          </cell>
          <cell r="G6932">
            <v>1546095</v>
          </cell>
          <cell r="H6932" t="str">
            <v>Regulated</v>
          </cell>
        </row>
        <row r="6933">
          <cell r="D6933" t="str">
            <v>Plaquemine City of</v>
          </cell>
          <cell r="E6933" t="str">
            <v>Gas</v>
          </cell>
          <cell r="G6933" t="str">
            <v>NA</v>
          </cell>
          <cell r="H6933" t="str">
            <v>Regulated</v>
          </cell>
        </row>
        <row r="6934">
          <cell r="D6934" t="str">
            <v>Dow Chemical Company</v>
          </cell>
          <cell r="E6934" t="str">
            <v>Gas</v>
          </cell>
          <cell r="G6934">
            <v>5189388</v>
          </cell>
          <cell r="H6934" t="str">
            <v>Merchant Unregulated</v>
          </cell>
        </row>
        <row r="6935">
          <cell r="D6935" t="str">
            <v>Grand Island City of</v>
          </cell>
          <cell r="E6935" t="str">
            <v>Coal</v>
          </cell>
          <cell r="G6935" t="str">
            <v>NA</v>
          </cell>
          <cell r="H6935" t="str">
            <v>Regulated</v>
          </cell>
        </row>
        <row r="6936">
          <cell r="D6936" t="str">
            <v>Mt Pleasant City of UT</v>
          </cell>
          <cell r="E6936" t="str">
            <v>Water</v>
          </cell>
          <cell r="G6936" t="str">
            <v>NA</v>
          </cell>
          <cell r="H6936" t="str">
            <v>Regulated</v>
          </cell>
        </row>
        <row r="6937">
          <cell r="D6937" t="str">
            <v>Mt Pleasant City of UT</v>
          </cell>
          <cell r="E6937" t="str">
            <v>Water</v>
          </cell>
          <cell r="G6937" t="str">
            <v>NA</v>
          </cell>
          <cell r="H6937" t="str">
            <v>Regulated</v>
          </cell>
        </row>
        <row r="6938">
          <cell r="D6938" t="str">
            <v>Mt Pleasant City of UT</v>
          </cell>
          <cell r="E6938" t="str">
            <v>Water</v>
          </cell>
          <cell r="G6938" t="str">
            <v>NA</v>
          </cell>
          <cell r="H6938" t="str">
            <v>Regulated</v>
          </cell>
        </row>
        <row r="6939">
          <cell r="D6939" t="str">
            <v>Mt Pleasant City of UT</v>
          </cell>
          <cell r="E6939" t="str">
            <v>Water</v>
          </cell>
          <cell r="G6939" t="str">
            <v>NA</v>
          </cell>
          <cell r="H6939" t="str">
            <v>Regulated</v>
          </cell>
        </row>
        <row r="6940">
          <cell r="D6940" t="str">
            <v>Berkshire Hathaway Inc.</v>
          </cell>
          <cell r="E6940" t="str">
            <v>Gas</v>
          </cell>
          <cell r="G6940">
            <v>27178</v>
          </cell>
          <cell r="H6940" t="str">
            <v>Regulated</v>
          </cell>
        </row>
        <row r="6941">
          <cell r="D6941" t="str">
            <v>MidAmerican Energy Holdings Company</v>
          </cell>
          <cell r="E6941" t="str">
            <v>Gas</v>
          </cell>
          <cell r="G6941">
            <v>3086</v>
          </cell>
          <cell r="H6941" t="str">
            <v>Regulated</v>
          </cell>
        </row>
        <row r="6942">
          <cell r="D6942" t="str">
            <v>SunEdison, Inc.</v>
          </cell>
          <cell r="E6942" t="str">
            <v>Solar</v>
          </cell>
          <cell r="G6942" t="str">
            <v>NA</v>
          </cell>
          <cell r="H6942" t="str">
            <v>Merchant Unregulated</v>
          </cell>
        </row>
        <row r="6943">
          <cell r="D6943" t="str">
            <v>Wisconsin Energy Corporation</v>
          </cell>
          <cell r="E6943" t="str">
            <v>Coal</v>
          </cell>
          <cell r="G6943">
            <v>5352811</v>
          </cell>
          <cell r="H6943" t="str">
            <v>Regulated</v>
          </cell>
        </row>
        <row r="6944">
          <cell r="D6944" t="str">
            <v>Wisconsin Energy Corporation</v>
          </cell>
          <cell r="E6944" t="str">
            <v>Oil</v>
          </cell>
          <cell r="G6944">
            <v>0</v>
          </cell>
          <cell r="H6944" t="str">
            <v>Regulated</v>
          </cell>
        </row>
        <row r="6945">
          <cell r="D6945" t="str">
            <v>Los Angeles Department of Water and Power</v>
          </cell>
          <cell r="E6945" t="str">
            <v>Water</v>
          </cell>
          <cell r="G6945" t="str">
            <v>NA</v>
          </cell>
          <cell r="H6945" t="str">
            <v>Regulated</v>
          </cell>
        </row>
        <row r="6946">
          <cell r="D6946" t="str">
            <v>Harrisonburg City of</v>
          </cell>
          <cell r="E6946" t="str">
            <v>Oil</v>
          </cell>
          <cell r="G6946" t="str">
            <v>NA</v>
          </cell>
          <cell r="H6946" t="str">
            <v>Regulated</v>
          </cell>
        </row>
        <row r="6947">
          <cell r="D6947" t="str">
            <v>Harrisonburg City of</v>
          </cell>
          <cell r="E6947" t="str">
            <v>Oil</v>
          </cell>
          <cell r="G6947" t="str">
            <v>NA</v>
          </cell>
          <cell r="H6947" t="str">
            <v>Regulated</v>
          </cell>
        </row>
        <row r="6948">
          <cell r="D6948" t="str">
            <v>Great River Energy</v>
          </cell>
          <cell r="E6948" t="str">
            <v>Gas</v>
          </cell>
          <cell r="G6948">
            <v>173837</v>
          </cell>
          <cell r="H6948" t="str">
            <v>Merchant Unregulated</v>
          </cell>
        </row>
        <row r="6949">
          <cell r="D6949" t="str">
            <v>SunEdison, Inc.</v>
          </cell>
          <cell r="E6949" t="str">
            <v>Solar</v>
          </cell>
          <cell r="G6949" t="str">
            <v>NA</v>
          </cell>
          <cell r="H6949" t="str">
            <v>Merchant Unregulated</v>
          </cell>
        </row>
        <row r="6950">
          <cell r="D6950" t="str">
            <v>FirstEnergy Corp.</v>
          </cell>
          <cell r="E6950" t="str">
            <v>Coal</v>
          </cell>
          <cell r="G6950">
            <v>7368037</v>
          </cell>
          <cell r="H6950" t="str">
            <v>Regulated</v>
          </cell>
        </row>
        <row r="6951">
          <cell r="D6951" t="str">
            <v>FirstEnergy Corp.</v>
          </cell>
          <cell r="E6951" t="str">
            <v>Coal</v>
          </cell>
          <cell r="G6951">
            <v>613803</v>
          </cell>
          <cell r="H6951" t="str">
            <v>Regulated</v>
          </cell>
        </row>
        <row r="6952">
          <cell r="D6952" t="str">
            <v>GDF Suez SA</v>
          </cell>
          <cell r="E6952" t="str">
            <v>Gas</v>
          </cell>
          <cell r="G6952">
            <v>78565</v>
          </cell>
          <cell r="H6952" t="str">
            <v>Merchant Unregulated</v>
          </cell>
        </row>
        <row r="6953">
          <cell r="D6953" t="str">
            <v>JPMorgan Chase &amp; Co.</v>
          </cell>
          <cell r="E6953" t="str">
            <v>Geothermal</v>
          </cell>
          <cell r="G6953" t="str">
            <v>NA</v>
          </cell>
          <cell r="H6953" t="str">
            <v>Merchant Unregulated</v>
          </cell>
        </row>
        <row r="6954">
          <cell r="D6954" t="str">
            <v>Ormat Industries Ltd.</v>
          </cell>
          <cell r="E6954" t="str">
            <v>Geothermal</v>
          </cell>
          <cell r="G6954" t="str">
            <v>NA</v>
          </cell>
          <cell r="H6954" t="str">
            <v>Merchant Unregulated</v>
          </cell>
        </row>
        <row r="6955">
          <cell r="D6955" t="str">
            <v>Ormat Technologies, Inc.</v>
          </cell>
          <cell r="E6955" t="str">
            <v>Geothermal</v>
          </cell>
          <cell r="G6955" t="str">
            <v>NA</v>
          </cell>
          <cell r="H6955" t="str">
            <v>Merchant Unregulated</v>
          </cell>
        </row>
        <row r="6956">
          <cell r="D6956" t="str">
            <v>EIF Management, LLC</v>
          </cell>
          <cell r="E6956" t="str">
            <v>Coal</v>
          </cell>
          <cell r="G6956">
            <v>1292492</v>
          </cell>
          <cell r="H6956" t="str">
            <v>Regulated</v>
          </cell>
        </row>
        <row r="6957">
          <cell r="D6957" t="str">
            <v>Manulife Financial Corporation</v>
          </cell>
          <cell r="E6957" t="str">
            <v>Coal</v>
          </cell>
          <cell r="G6957">
            <v>1189879</v>
          </cell>
          <cell r="H6957" t="str">
            <v>Regulated</v>
          </cell>
        </row>
        <row r="6958">
          <cell r="D6958" t="str">
            <v>Municipal Energy Agency of MS</v>
          </cell>
          <cell r="E6958" t="str">
            <v>Coal</v>
          </cell>
          <cell r="G6958">
            <v>261990</v>
          </cell>
          <cell r="H6958" t="str">
            <v>Regulated</v>
          </cell>
        </row>
        <row r="6959">
          <cell r="D6959" t="str">
            <v>Missouri Joint Municipal Electric Utility Commission</v>
          </cell>
          <cell r="E6959" t="str">
            <v>Coal</v>
          </cell>
          <cell r="G6959">
            <v>965439</v>
          </cell>
          <cell r="H6959" t="str">
            <v>Regulated</v>
          </cell>
        </row>
        <row r="6960">
          <cell r="D6960" t="str">
            <v>East Texas Electric Co-op, Inc.</v>
          </cell>
          <cell r="E6960" t="str">
            <v>Coal</v>
          </cell>
          <cell r="G6960">
            <v>328362</v>
          </cell>
          <cell r="H6960" t="str">
            <v>Regulated</v>
          </cell>
        </row>
        <row r="6961">
          <cell r="D6961" t="str">
            <v>Empire District Electric Company</v>
          </cell>
          <cell r="E6961" t="str">
            <v>Coal</v>
          </cell>
          <cell r="G6961">
            <v>328362</v>
          </cell>
          <cell r="H6961" t="str">
            <v>Regulated</v>
          </cell>
        </row>
        <row r="6962">
          <cell r="D6962" t="str">
            <v>Stimson Lumber Company</v>
          </cell>
          <cell r="E6962" t="str">
            <v>Biomass</v>
          </cell>
          <cell r="G6962">
            <v>35341</v>
          </cell>
          <cell r="H6962" t="str">
            <v>Merchant Unregulated</v>
          </cell>
        </row>
        <row r="6963">
          <cell r="D6963" t="str">
            <v>Domtar Corp.</v>
          </cell>
          <cell r="E6963" t="str">
            <v>Biomass</v>
          </cell>
          <cell r="G6963">
            <v>512465</v>
          </cell>
          <cell r="H6963" t="str">
            <v>Merchant Unregulated</v>
          </cell>
        </row>
        <row r="6964">
          <cell r="D6964" t="str">
            <v>SunEnergy1, LLC</v>
          </cell>
          <cell r="E6964" t="str">
            <v>Solar</v>
          </cell>
          <cell r="G6964" t="str">
            <v>NA</v>
          </cell>
          <cell r="H6964" t="str">
            <v>Merchant Unregulated</v>
          </cell>
        </row>
        <row r="6965">
          <cell r="D6965" t="str">
            <v>Plymouth Cogeneration Limited Partnership</v>
          </cell>
          <cell r="E6965" t="str">
            <v>Oil</v>
          </cell>
          <cell r="G6965" t="str">
            <v>NA</v>
          </cell>
          <cell r="H6965" t="str">
            <v>Merchant Unregulated</v>
          </cell>
        </row>
        <row r="6966">
          <cell r="D6966" t="str">
            <v>Pocahontas City of</v>
          </cell>
          <cell r="E6966" t="str">
            <v>Oil</v>
          </cell>
          <cell r="G6966" t="str">
            <v>NA</v>
          </cell>
          <cell r="H6966" t="str">
            <v>Regulated</v>
          </cell>
        </row>
        <row r="6967">
          <cell r="D6967" t="str">
            <v>Gamesa Corporacion Tecnologica S.A.</v>
          </cell>
          <cell r="E6967" t="str">
            <v>Wind</v>
          </cell>
          <cell r="G6967">
            <v>178931</v>
          </cell>
          <cell r="H6967" t="str">
            <v>Merchant Unregulated</v>
          </cell>
        </row>
        <row r="6968">
          <cell r="D6968" t="str">
            <v>Pocono International Raceway, Inc.</v>
          </cell>
          <cell r="E6968" t="str">
            <v>Solar</v>
          </cell>
          <cell r="G6968" t="str">
            <v>NA</v>
          </cell>
          <cell r="H6968" t="str">
            <v>Merchant Unregulated</v>
          </cell>
        </row>
        <row r="6969">
          <cell r="D6969" t="str">
            <v>PG&amp;E Corporation</v>
          </cell>
          <cell r="E6969" t="str">
            <v>Water</v>
          </cell>
          <cell r="G6969">
            <v>423083</v>
          </cell>
          <cell r="H6969" t="str">
            <v>Regulated</v>
          </cell>
        </row>
        <row r="6970">
          <cell r="D6970" t="str">
            <v>Pohl &amp; Holmes, Inc.</v>
          </cell>
          <cell r="E6970" t="str">
            <v>Solar</v>
          </cell>
          <cell r="G6970" t="str">
            <v>NA</v>
          </cell>
          <cell r="H6970" t="str">
            <v>Merchant Unregulated</v>
          </cell>
        </row>
        <row r="6971">
          <cell r="D6971" t="str">
            <v>PowerSouth Energy Cooperative</v>
          </cell>
          <cell r="E6971" t="str">
            <v>Water</v>
          </cell>
          <cell r="G6971" t="str">
            <v>NA</v>
          </cell>
          <cell r="H6971" t="str">
            <v>Merchant Unregulated</v>
          </cell>
        </row>
        <row r="6972">
          <cell r="D6972" t="str">
            <v>NextEra Energy, Inc.</v>
          </cell>
          <cell r="E6972" t="str">
            <v>Nuclear</v>
          </cell>
          <cell r="G6972">
            <v>9783703</v>
          </cell>
          <cell r="H6972" t="str">
            <v>Merchant Unregulated</v>
          </cell>
        </row>
        <row r="6973">
          <cell r="D6973" t="str">
            <v>NextEra Energy, Inc.</v>
          </cell>
          <cell r="E6973" t="str">
            <v>Oil</v>
          </cell>
          <cell r="G6973">
            <v>418</v>
          </cell>
          <cell r="H6973" t="str">
            <v>Merchant Unregulated</v>
          </cell>
        </row>
        <row r="6974">
          <cell r="D6974" t="str">
            <v>Alcoa, Inc.</v>
          </cell>
          <cell r="E6974" t="str">
            <v>Gas</v>
          </cell>
          <cell r="G6974" t="str">
            <v>NA</v>
          </cell>
          <cell r="H6974" t="str">
            <v>Merchant Unregulated</v>
          </cell>
        </row>
        <row r="6975">
          <cell r="D6975" t="str">
            <v>North Slope Borough Power and Light</v>
          </cell>
          <cell r="E6975" t="str">
            <v>Oil</v>
          </cell>
          <cell r="G6975" t="str">
            <v>NA</v>
          </cell>
          <cell r="H6975" t="str">
            <v>Regulated</v>
          </cell>
        </row>
        <row r="6976">
          <cell r="D6976" t="str">
            <v>North Slope Borough Power and Light</v>
          </cell>
          <cell r="E6976" t="str">
            <v>Oil</v>
          </cell>
          <cell r="G6976" t="str">
            <v>NA</v>
          </cell>
          <cell r="H6976" t="str">
            <v>Regulated</v>
          </cell>
        </row>
        <row r="6977">
          <cell r="D6977" t="str">
            <v>San Diego City of</v>
          </cell>
          <cell r="E6977" t="str">
            <v>Water</v>
          </cell>
          <cell r="G6977" t="str">
            <v>NA</v>
          </cell>
          <cell r="H6977" t="str">
            <v>Merchant Unregulated</v>
          </cell>
        </row>
        <row r="6978">
          <cell r="D6978" t="str">
            <v>Air Liquide America Corp.</v>
          </cell>
          <cell r="E6978" t="str">
            <v>Gas</v>
          </cell>
          <cell r="G6978" t="str">
            <v>NA</v>
          </cell>
          <cell r="H6978" t="str">
            <v>Merchant Unregulated</v>
          </cell>
        </row>
        <row r="6979">
          <cell r="D6979" t="str">
            <v>Exelon Corporation</v>
          </cell>
          <cell r="E6979" t="str">
            <v>Solar</v>
          </cell>
          <cell r="G6979" t="str">
            <v>NA</v>
          </cell>
          <cell r="H6979" t="str">
            <v>Merchant Unregulated</v>
          </cell>
        </row>
        <row r="6980">
          <cell r="D6980" t="str">
            <v>Manitoba Hydro</v>
          </cell>
          <cell r="E6980" t="str">
            <v>Water</v>
          </cell>
          <cell r="G6980" t="str">
            <v>NA</v>
          </cell>
          <cell r="H6980" t="str">
            <v>Foreign</v>
          </cell>
        </row>
        <row r="6981">
          <cell r="D6981" t="str">
            <v>United States Government</v>
          </cell>
          <cell r="E6981" t="str">
            <v>Water</v>
          </cell>
          <cell r="G6981">
            <v>197625</v>
          </cell>
          <cell r="H6981" t="str">
            <v>Merchant Unregulated</v>
          </cell>
        </row>
        <row r="6982">
          <cell r="D6982" t="str">
            <v>TECO Energy, Inc.</v>
          </cell>
          <cell r="E6982" t="str">
            <v>Gas</v>
          </cell>
          <cell r="G6982">
            <v>437050</v>
          </cell>
          <cell r="H6982" t="str">
            <v>Regulated</v>
          </cell>
        </row>
        <row r="6983">
          <cell r="D6983" t="str">
            <v>TECO Energy, Inc.</v>
          </cell>
          <cell r="E6983" t="str">
            <v>Coal</v>
          </cell>
          <cell r="G6983">
            <v>1194915</v>
          </cell>
          <cell r="H6983" t="str">
            <v>Regulated</v>
          </cell>
        </row>
        <row r="6984">
          <cell r="D6984" t="str">
            <v>Berkshire Hathaway Inc.</v>
          </cell>
          <cell r="E6984" t="str">
            <v>Wind</v>
          </cell>
          <cell r="G6984">
            <v>837118</v>
          </cell>
          <cell r="H6984" t="str">
            <v>Regulated</v>
          </cell>
        </row>
        <row r="6985">
          <cell r="D6985" t="str">
            <v>MidAmerican Energy Holdings Company</v>
          </cell>
          <cell r="E6985" t="str">
            <v>Wind</v>
          </cell>
          <cell r="G6985">
            <v>95086</v>
          </cell>
          <cell r="H6985" t="str">
            <v>Regulated</v>
          </cell>
        </row>
        <row r="6986">
          <cell r="D6986" t="str">
            <v>Ponca City City of</v>
          </cell>
          <cell r="E6986" t="str">
            <v>Gas</v>
          </cell>
          <cell r="G6986" t="str">
            <v>NA</v>
          </cell>
          <cell r="H6986" t="str">
            <v>Regulated</v>
          </cell>
        </row>
        <row r="6987">
          <cell r="D6987" t="str">
            <v>Oklahoma Municipal Power Authority</v>
          </cell>
          <cell r="E6987" t="str">
            <v>Gas</v>
          </cell>
          <cell r="G6987" t="str">
            <v>NA</v>
          </cell>
          <cell r="H6987" t="str">
            <v>Merchant Unregulated</v>
          </cell>
        </row>
        <row r="6988">
          <cell r="D6988" t="str">
            <v>Oklahoma Municipal Power Authority</v>
          </cell>
          <cell r="E6988" t="str">
            <v>Gas</v>
          </cell>
          <cell r="G6988" t="str">
            <v>NA</v>
          </cell>
          <cell r="H6988" t="str">
            <v>Merchant Unregulated</v>
          </cell>
        </row>
        <row r="6989">
          <cell r="D6989" t="str">
            <v>Ponca City City of</v>
          </cell>
          <cell r="E6989" t="str">
            <v>Gas</v>
          </cell>
          <cell r="G6989" t="str">
            <v>NA</v>
          </cell>
          <cell r="H6989" t="str">
            <v>Regulated</v>
          </cell>
        </row>
        <row r="6990">
          <cell r="D6990" t="str">
            <v>IDACORP, Inc.</v>
          </cell>
          <cell r="E6990" t="str">
            <v>Water</v>
          </cell>
          <cell r="G6990" t="str">
            <v>NA</v>
          </cell>
          <cell r="H6990" t="str">
            <v>Merchant Unregulated</v>
          </cell>
        </row>
        <row r="6991">
          <cell r="D6991" t="str">
            <v>Public Employee Retirement System Of Idaho</v>
          </cell>
          <cell r="E6991" t="str">
            <v>Water</v>
          </cell>
          <cell r="G6991" t="str">
            <v>NA</v>
          </cell>
          <cell r="H6991" t="str">
            <v>Merchant Unregulated</v>
          </cell>
        </row>
        <row r="6992">
          <cell r="D6992" t="str">
            <v>Ponnequin Acquisitions, LLC</v>
          </cell>
          <cell r="E6992" t="str">
            <v>Wind</v>
          </cell>
          <cell r="G6992" t="str">
            <v>NA</v>
          </cell>
          <cell r="H6992" t="str">
            <v>Merchant Unregulated</v>
          </cell>
        </row>
        <row r="6993">
          <cell r="D6993" t="str">
            <v>Xcel Energy Inc.</v>
          </cell>
          <cell r="E6993" t="str">
            <v>Wind</v>
          </cell>
          <cell r="G6993">
            <v>53843</v>
          </cell>
          <cell r="H6993" t="str">
            <v>Regulated</v>
          </cell>
        </row>
        <row r="6994">
          <cell r="D6994" t="str">
            <v>Brookfield Renewable Energy Partners L.P.</v>
          </cell>
          <cell r="E6994" t="str">
            <v>Water</v>
          </cell>
          <cell r="G6994" t="str">
            <v>NA</v>
          </cell>
          <cell r="H6994" t="str">
            <v>Merchant Unregulated</v>
          </cell>
        </row>
        <row r="6995">
          <cell r="D6995" t="str">
            <v>Brookfield Asset Management Inc.</v>
          </cell>
          <cell r="E6995" t="str">
            <v>Water</v>
          </cell>
          <cell r="G6995" t="str">
            <v>NA</v>
          </cell>
          <cell r="H6995" t="str">
            <v>Merchant Unregulated</v>
          </cell>
        </row>
        <row r="6996">
          <cell r="D6996" t="str">
            <v>Three Rivers Solid Waste Authority</v>
          </cell>
          <cell r="E6996" t="str">
            <v>Biomass</v>
          </cell>
          <cell r="G6996" t="str">
            <v>NA</v>
          </cell>
          <cell r="H6996" t="str">
            <v>Merchant Unregulated</v>
          </cell>
        </row>
        <row r="6997">
          <cell r="D6997" t="str">
            <v>Edison International</v>
          </cell>
          <cell r="E6997" t="str">
            <v>Water</v>
          </cell>
          <cell r="G6997">
            <v>7873</v>
          </cell>
          <cell r="H6997" t="str">
            <v>Regulated</v>
          </cell>
        </row>
        <row r="6998">
          <cell r="D6998" t="str">
            <v>Poplar Bluff City of</v>
          </cell>
          <cell r="E6998" t="str">
            <v>Gas</v>
          </cell>
          <cell r="G6998" t="str">
            <v>NA</v>
          </cell>
          <cell r="H6998" t="str">
            <v>Regulated</v>
          </cell>
        </row>
        <row r="6999">
          <cell r="D6999" t="str">
            <v>Frontier Communications Corporation</v>
          </cell>
          <cell r="E6999" t="str">
            <v>Oil</v>
          </cell>
          <cell r="G6999">
            <v>15336</v>
          </cell>
          <cell r="H6999" t="str">
            <v>Merchant Unregulated</v>
          </cell>
        </row>
        <row r="7000">
          <cell r="D7000" t="str">
            <v>Placid Refining Company LLC</v>
          </cell>
          <cell r="E7000" t="str">
            <v>Gas</v>
          </cell>
          <cell r="G7000" t="str">
            <v>NA</v>
          </cell>
          <cell r="H7000" t="str">
            <v>Merchant Unregulated</v>
          </cell>
        </row>
        <row r="7001">
          <cell r="D7001" t="str">
            <v>Kauai Island Utility Cooperative</v>
          </cell>
          <cell r="E7001" t="str">
            <v>Oil</v>
          </cell>
          <cell r="G7001">
            <v>173715</v>
          </cell>
          <cell r="H7001" t="str">
            <v>Merchant Unregulated</v>
          </cell>
        </row>
        <row r="7002">
          <cell r="D7002" t="str">
            <v>Alexander &amp; Baldwin, Inc.</v>
          </cell>
          <cell r="E7002" t="str">
            <v>Solar</v>
          </cell>
          <cell r="G7002" t="str">
            <v>NA</v>
          </cell>
          <cell r="H7002" t="str">
            <v>Merchant Unregulated</v>
          </cell>
        </row>
        <row r="7003">
          <cell r="D7003" t="str">
            <v>Saudi Arabian Oil Company</v>
          </cell>
          <cell r="E7003" t="str">
            <v>Gas</v>
          </cell>
          <cell r="G7003">
            <v>820865</v>
          </cell>
          <cell r="H7003" t="str">
            <v>Merchant Unregulated</v>
          </cell>
        </row>
        <row r="7004">
          <cell r="D7004" t="str">
            <v>Royal Dutch Shell plc</v>
          </cell>
          <cell r="E7004" t="str">
            <v>Gas</v>
          </cell>
          <cell r="G7004">
            <v>820865</v>
          </cell>
          <cell r="H7004" t="str">
            <v>Merchant Unregulated</v>
          </cell>
        </row>
        <row r="7005">
          <cell r="D7005" t="str">
            <v>Valero Energy Corporation</v>
          </cell>
          <cell r="E7005" t="str">
            <v>Other Nonrenewable</v>
          </cell>
          <cell r="G7005" t="str">
            <v>NA</v>
          </cell>
          <cell r="H7005" t="str">
            <v>Merchant Unregulated</v>
          </cell>
        </row>
        <row r="7006">
          <cell r="D7006" t="str">
            <v>Total S.A.</v>
          </cell>
          <cell r="E7006" t="str">
            <v>Gas</v>
          </cell>
          <cell r="G7006" t="str">
            <v>NA</v>
          </cell>
          <cell r="H7006" t="str">
            <v>Merchant Unregulated</v>
          </cell>
        </row>
        <row r="7007">
          <cell r="D7007" t="str">
            <v>Domtar Corp.</v>
          </cell>
          <cell r="E7007" t="str">
            <v>Water</v>
          </cell>
          <cell r="G7007" t="str">
            <v>NA</v>
          </cell>
          <cell r="H7007" t="str">
            <v>Merchant Unregulated</v>
          </cell>
        </row>
        <row r="7008">
          <cell r="D7008" t="str">
            <v>NextEra Energy, Inc.</v>
          </cell>
          <cell r="E7008" t="str">
            <v>Gas</v>
          </cell>
          <cell r="G7008">
            <v>4485</v>
          </cell>
          <cell r="H7008" t="str">
            <v>Regulated</v>
          </cell>
        </row>
        <row r="7009">
          <cell r="D7009" t="str">
            <v>Koch Industries, Inc.</v>
          </cell>
          <cell r="E7009" t="str">
            <v>Biomass</v>
          </cell>
          <cell r="G7009" t="str">
            <v>NA</v>
          </cell>
          <cell r="H7009" t="str">
            <v>Merchant Unregulated</v>
          </cell>
        </row>
        <row r="7010">
          <cell r="D7010" t="str">
            <v>National Grid plc</v>
          </cell>
          <cell r="E7010" t="str">
            <v>Gas</v>
          </cell>
          <cell r="G7010">
            <v>271271</v>
          </cell>
          <cell r="H7010" t="str">
            <v>Merchant Unregulated</v>
          </cell>
        </row>
        <row r="7011">
          <cell r="D7011" t="str">
            <v>National Grid plc</v>
          </cell>
          <cell r="E7011" t="str">
            <v>Gas</v>
          </cell>
          <cell r="G7011">
            <v>116872</v>
          </cell>
          <cell r="H7011" t="str">
            <v>Merchant Unregulated</v>
          </cell>
        </row>
        <row r="7012">
          <cell r="D7012" t="str">
            <v>National Grid plc</v>
          </cell>
          <cell r="E7012" t="str">
            <v>Gas</v>
          </cell>
          <cell r="G7012">
            <v>20819</v>
          </cell>
          <cell r="H7012" t="str">
            <v>Merchant Unregulated</v>
          </cell>
        </row>
        <row r="7013">
          <cell r="D7013" t="str">
            <v>Empire Hydro Partners</v>
          </cell>
          <cell r="E7013" t="str">
            <v>Water</v>
          </cell>
          <cell r="G7013" t="str">
            <v>NA</v>
          </cell>
          <cell r="H7013" t="str">
            <v>Merchant Unregulated</v>
          </cell>
        </row>
        <row r="7014">
          <cell r="D7014" t="str">
            <v>Kodiak Electric Assn Inc</v>
          </cell>
          <cell r="E7014" t="str">
            <v>Oil</v>
          </cell>
          <cell r="G7014" t="str">
            <v>NA</v>
          </cell>
          <cell r="H7014" t="str">
            <v>Merchant Unregulated</v>
          </cell>
        </row>
        <row r="7015">
          <cell r="D7015" t="str">
            <v>SunEdison, Inc.</v>
          </cell>
          <cell r="E7015" t="str">
            <v>Solar</v>
          </cell>
          <cell r="G7015" t="str">
            <v>NA</v>
          </cell>
          <cell r="H7015" t="str">
            <v>Merchant Unregulated</v>
          </cell>
        </row>
        <row r="7016">
          <cell r="D7016" t="str">
            <v>Pacific Power Management LLC</v>
          </cell>
          <cell r="E7016" t="str">
            <v>Solar</v>
          </cell>
          <cell r="G7016" t="str">
            <v>NA</v>
          </cell>
          <cell r="H7016" t="str">
            <v>Merchant Unregulated</v>
          </cell>
        </row>
        <row r="7017">
          <cell r="D7017" t="str">
            <v>Port Townsend Paper Corp.</v>
          </cell>
          <cell r="E7017" t="str">
            <v>Biomass</v>
          </cell>
          <cell r="G7017" t="str">
            <v>NA</v>
          </cell>
          <cell r="H7017" t="str">
            <v>Merchant Unregulated</v>
          </cell>
        </row>
        <row r="7018">
          <cell r="D7018" t="str">
            <v>Port Townsend Paper Corp.</v>
          </cell>
          <cell r="E7018" t="str">
            <v>Water</v>
          </cell>
          <cell r="G7018" t="str">
            <v>NA</v>
          </cell>
          <cell r="H7018" t="str">
            <v>Merchant Unregulated</v>
          </cell>
        </row>
        <row r="7019">
          <cell r="D7019" t="str">
            <v>Wisconsin Energy Corporation</v>
          </cell>
          <cell r="E7019" t="str">
            <v>Gas</v>
          </cell>
          <cell r="G7019">
            <v>4961686</v>
          </cell>
          <cell r="H7019" t="str">
            <v>Regulated</v>
          </cell>
        </row>
        <row r="7020">
          <cell r="D7020" t="str">
            <v>Weyerhaeuser Company</v>
          </cell>
          <cell r="E7020" t="str">
            <v>Biomass</v>
          </cell>
          <cell r="G7020" t="str">
            <v>NA</v>
          </cell>
          <cell r="H7020" t="str">
            <v>Merchant Unregulated</v>
          </cell>
        </row>
        <row r="7021">
          <cell r="D7021" t="str">
            <v>Portland General Electric Company</v>
          </cell>
          <cell r="E7021" t="str">
            <v>Gas</v>
          </cell>
          <cell r="G7021">
            <v>1729181</v>
          </cell>
          <cell r="H7021" t="str">
            <v>Regulated</v>
          </cell>
        </row>
        <row r="7022">
          <cell r="D7022" t="str">
            <v>Integrys Energy Group, Inc.</v>
          </cell>
          <cell r="E7022" t="str">
            <v>Oil</v>
          </cell>
          <cell r="G7022">
            <v>0</v>
          </cell>
          <cell r="H7022" t="str">
            <v>Regulated</v>
          </cell>
        </row>
        <row r="7023">
          <cell r="D7023" t="str">
            <v>Edison International</v>
          </cell>
          <cell r="E7023" t="str">
            <v>Water</v>
          </cell>
          <cell r="G7023">
            <v>14961</v>
          </cell>
          <cell r="H7023" t="str">
            <v>Regulated</v>
          </cell>
        </row>
        <row r="7024">
          <cell r="D7024" t="str">
            <v>Edison International</v>
          </cell>
          <cell r="E7024" t="str">
            <v>Solar</v>
          </cell>
          <cell r="G7024" t="str">
            <v>NA</v>
          </cell>
          <cell r="H7024" t="str">
            <v>Regulated</v>
          </cell>
        </row>
        <row r="7025">
          <cell r="D7025" t="str">
            <v>NRG Energy, Inc.</v>
          </cell>
          <cell r="E7025" t="str">
            <v>Coal</v>
          </cell>
          <cell r="G7025" t="str">
            <v>NA</v>
          </cell>
          <cell r="H7025" t="str">
            <v>Merchant Unregulated</v>
          </cell>
        </row>
        <row r="7026">
          <cell r="D7026" t="str">
            <v>NRG Energy, Inc.</v>
          </cell>
          <cell r="E7026" t="str">
            <v>Oil</v>
          </cell>
          <cell r="G7026" t="str">
            <v>NA</v>
          </cell>
          <cell r="H7026" t="str">
            <v>Merchant Unregulated</v>
          </cell>
        </row>
        <row r="7027">
          <cell r="D7027" t="str">
            <v>Portland City of (Oregon)</v>
          </cell>
          <cell r="E7027" t="str">
            <v>Water</v>
          </cell>
          <cell r="G7027" t="str">
            <v>NA</v>
          </cell>
          <cell r="H7027" t="str">
            <v>Merchant Unregulated</v>
          </cell>
        </row>
        <row r="7028">
          <cell r="D7028" t="str">
            <v>Portland City of (Oregon)</v>
          </cell>
          <cell r="E7028" t="str">
            <v>Water</v>
          </cell>
          <cell r="G7028" t="str">
            <v>NA</v>
          </cell>
          <cell r="H7028" t="str">
            <v>Merchant Unregulated</v>
          </cell>
        </row>
        <row r="7029">
          <cell r="D7029" t="str">
            <v>Portland General Electric Company</v>
          </cell>
          <cell r="E7029" t="str">
            <v>Oil</v>
          </cell>
          <cell r="G7029">
            <v>45</v>
          </cell>
          <cell r="H7029" t="str">
            <v>Regulated</v>
          </cell>
        </row>
        <row r="7030">
          <cell r="D7030" t="str">
            <v>Portland City of</v>
          </cell>
          <cell r="E7030" t="str">
            <v>Water</v>
          </cell>
          <cell r="G7030" t="str">
            <v>NA</v>
          </cell>
          <cell r="H7030" t="str">
            <v>Regulated</v>
          </cell>
        </row>
        <row r="7031">
          <cell r="D7031" t="str">
            <v>Primary Energy Recycling Corporation</v>
          </cell>
          <cell r="E7031" t="str">
            <v>Gas</v>
          </cell>
          <cell r="G7031" t="str">
            <v>NA</v>
          </cell>
          <cell r="H7031" t="str">
            <v>Merchant Unregulated</v>
          </cell>
        </row>
        <row r="7032">
          <cell r="D7032" t="str">
            <v>Carlyle Group L.P.</v>
          </cell>
          <cell r="E7032" t="str">
            <v>Coal</v>
          </cell>
          <cell r="G7032" t="str">
            <v>NA</v>
          </cell>
          <cell r="H7032" t="str">
            <v>Merchant Unregulated</v>
          </cell>
        </row>
        <row r="7033">
          <cell r="D7033" t="str">
            <v>Quantum Energy Partners</v>
          </cell>
          <cell r="E7033" t="str">
            <v>Coal</v>
          </cell>
          <cell r="G7033" t="str">
            <v>NA</v>
          </cell>
          <cell r="H7033" t="str">
            <v>Merchant Unregulated</v>
          </cell>
        </row>
        <row r="7034">
          <cell r="D7034" t="str">
            <v>Portsmouth Town of</v>
          </cell>
          <cell r="E7034" t="str">
            <v>Wind</v>
          </cell>
          <cell r="G7034" t="str">
            <v>NA</v>
          </cell>
          <cell r="H7034" t="str">
            <v>Merchant Unregulated</v>
          </cell>
        </row>
        <row r="7035">
          <cell r="D7035" t="str">
            <v>Dominion Resources, Inc.</v>
          </cell>
          <cell r="E7035" t="str">
            <v>Oil</v>
          </cell>
          <cell r="G7035">
            <v>251787</v>
          </cell>
          <cell r="H7035" t="str">
            <v>Regulated</v>
          </cell>
        </row>
        <row r="7036">
          <cell r="D7036" t="str">
            <v>Dominion Resources, Inc.</v>
          </cell>
          <cell r="E7036" t="str">
            <v>Gas</v>
          </cell>
          <cell r="G7036">
            <v>3901760</v>
          </cell>
          <cell r="H7036" t="str">
            <v>Regulated</v>
          </cell>
        </row>
        <row r="7037">
          <cell r="D7037" t="str">
            <v>Dominion Resources, Inc.</v>
          </cell>
          <cell r="E7037" t="str">
            <v>Oil</v>
          </cell>
          <cell r="G7037">
            <v>665</v>
          </cell>
          <cell r="H7037" t="str">
            <v>Regulated</v>
          </cell>
        </row>
        <row r="7038">
          <cell r="D7038" t="str">
            <v>Avista Corporation</v>
          </cell>
          <cell r="E7038" t="str">
            <v>Water</v>
          </cell>
          <cell r="G7038">
            <v>82967</v>
          </cell>
          <cell r="H7038" t="str">
            <v>Regulated</v>
          </cell>
        </row>
        <row r="7039">
          <cell r="D7039" t="str">
            <v>Sharp Corporation</v>
          </cell>
          <cell r="E7039" t="str">
            <v>Solar</v>
          </cell>
          <cell r="G7039" t="str">
            <v>NA</v>
          </cell>
          <cell r="H7039" t="str">
            <v>Merchant Unregulated</v>
          </cell>
        </row>
        <row r="7040">
          <cell r="D7040" t="str">
            <v>Wind Capital Group, LLC</v>
          </cell>
          <cell r="E7040" t="str">
            <v>Wind</v>
          </cell>
          <cell r="G7040">
            <v>5492</v>
          </cell>
          <cell r="H7040" t="str">
            <v>Merchant Unregulated</v>
          </cell>
        </row>
        <row r="7041">
          <cell r="D7041" t="str">
            <v>NTR plc</v>
          </cell>
          <cell r="E7041" t="str">
            <v>Wind</v>
          </cell>
          <cell r="G7041">
            <v>177556</v>
          </cell>
          <cell r="H7041" t="str">
            <v>Merchant Unregulated</v>
          </cell>
        </row>
        <row r="7042">
          <cell r="D7042" t="str">
            <v>NextEra Energy, Inc.</v>
          </cell>
          <cell r="E7042" t="str">
            <v>Wind</v>
          </cell>
          <cell r="G7042" t="str">
            <v>NA</v>
          </cell>
          <cell r="H7042" t="str">
            <v>Merchant Unregulated</v>
          </cell>
        </row>
        <row r="7043">
          <cell r="D7043" t="str">
            <v>Integrys Energy Group, Inc.</v>
          </cell>
          <cell r="E7043" t="str">
            <v>Water</v>
          </cell>
          <cell r="G7043">
            <v>3378</v>
          </cell>
          <cell r="H7043" t="str">
            <v>Regulated</v>
          </cell>
        </row>
        <row r="7044">
          <cell r="D7044" t="str">
            <v>East Columbia Basin Irrigation</v>
          </cell>
          <cell r="E7044" t="str">
            <v>Water</v>
          </cell>
          <cell r="G7044" t="str">
            <v>NA</v>
          </cell>
          <cell r="H7044" t="str">
            <v>Merchant Unregulated</v>
          </cell>
        </row>
        <row r="7045">
          <cell r="D7045" t="str">
            <v>Quincy-Columbia Basin Irr Dist</v>
          </cell>
          <cell r="E7045" t="str">
            <v>Water</v>
          </cell>
          <cell r="G7045" t="str">
            <v>NA</v>
          </cell>
          <cell r="H7045" t="str">
            <v>Merchant Unregulated</v>
          </cell>
        </row>
        <row r="7046">
          <cell r="D7046" t="str">
            <v>South Columbia Basin Irrigation District</v>
          </cell>
          <cell r="E7046" t="str">
            <v>Water</v>
          </cell>
          <cell r="G7046" t="str">
            <v>NA</v>
          </cell>
          <cell r="H7046" t="str">
            <v>Merchant Unregulated</v>
          </cell>
        </row>
        <row r="7047">
          <cell r="D7047" t="str">
            <v>Wausau Paper of Minnesota LLC</v>
          </cell>
          <cell r="E7047" t="str">
            <v>Coal</v>
          </cell>
          <cell r="G7047" t="str">
            <v>NA</v>
          </cell>
          <cell r="H7047" t="str">
            <v>Merchant Unregulated</v>
          </cell>
        </row>
        <row r="7048">
          <cell r="D7048" t="str">
            <v>Hingham City of</v>
          </cell>
          <cell r="E7048" t="str">
            <v>Gas</v>
          </cell>
          <cell r="G7048">
            <v>1330</v>
          </cell>
          <cell r="H7048" t="str">
            <v>Regulated</v>
          </cell>
        </row>
        <row r="7049">
          <cell r="D7049" t="str">
            <v>North Attleborough Town of</v>
          </cell>
          <cell r="E7049" t="str">
            <v>Gas</v>
          </cell>
          <cell r="G7049">
            <v>3013</v>
          </cell>
          <cell r="H7049" t="str">
            <v>Regulated</v>
          </cell>
        </row>
        <row r="7050">
          <cell r="D7050" t="str">
            <v>Braintree Town of</v>
          </cell>
          <cell r="E7050" t="str">
            <v>Gas</v>
          </cell>
          <cell r="G7050">
            <v>53505</v>
          </cell>
          <cell r="H7050" t="str">
            <v>Regulated</v>
          </cell>
        </row>
        <row r="7051">
          <cell r="D7051" t="str">
            <v>Braintree Town of</v>
          </cell>
          <cell r="E7051" t="str">
            <v>Oil</v>
          </cell>
          <cell r="G7051">
            <v>7</v>
          </cell>
          <cell r="H7051" t="str">
            <v>Regulated</v>
          </cell>
        </row>
        <row r="7052">
          <cell r="D7052" t="str">
            <v>PG&amp;E Corporation</v>
          </cell>
          <cell r="E7052" t="str">
            <v>Water</v>
          </cell>
          <cell r="G7052">
            <v>21203</v>
          </cell>
          <cell r="H7052" t="str">
            <v>Regulated</v>
          </cell>
        </row>
        <row r="7053">
          <cell r="D7053" t="str">
            <v>New York Power Authority</v>
          </cell>
          <cell r="E7053" t="str">
            <v>Gas</v>
          </cell>
          <cell r="G7053" t="str">
            <v>NA</v>
          </cell>
          <cell r="H7053" t="str">
            <v>Merchant Unregulated</v>
          </cell>
        </row>
        <row r="7054">
          <cell r="D7054" t="str">
            <v>SunEdison, Inc.</v>
          </cell>
          <cell r="E7054" t="str">
            <v>Solar</v>
          </cell>
          <cell r="G7054" t="str">
            <v>NA</v>
          </cell>
          <cell r="H7054" t="str">
            <v>Merchant Unregulated</v>
          </cell>
        </row>
        <row r="7055">
          <cell r="D7055" t="str">
            <v>River Falls City of</v>
          </cell>
          <cell r="E7055" t="str">
            <v>Water</v>
          </cell>
          <cell r="G7055" t="str">
            <v>NA</v>
          </cell>
          <cell r="H7055" t="str">
            <v>Regulated</v>
          </cell>
        </row>
        <row r="7056">
          <cell r="D7056" t="str">
            <v>Powell Valley Electric Cooperative</v>
          </cell>
          <cell r="E7056" t="str">
            <v>Oil</v>
          </cell>
          <cell r="G7056" t="str">
            <v>NA</v>
          </cell>
          <cell r="H7056" t="str">
            <v>Merchant Unregulated</v>
          </cell>
        </row>
        <row r="7057">
          <cell r="D7057" t="str">
            <v>D. E. Shaw &amp; Co., L.P.</v>
          </cell>
          <cell r="E7057" t="str">
            <v>Wind</v>
          </cell>
          <cell r="G7057" t="str">
            <v>NA</v>
          </cell>
          <cell r="H7057" t="str">
            <v>Merchant Unregulated</v>
          </cell>
        </row>
        <row r="7058">
          <cell r="D7058" t="str">
            <v>D. E. Shaw &amp; Co., L.P.</v>
          </cell>
          <cell r="E7058" t="str">
            <v>Wind</v>
          </cell>
          <cell r="G7058" t="str">
            <v>NA</v>
          </cell>
          <cell r="H7058" t="str">
            <v>Merchant Unregulated</v>
          </cell>
        </row>
        <row r="7059">
          <cell r="D7059" t="str">
            <v>Cordova Electric Coop, Inc</v>
          </cell>
          <cell r="E7059" t="str">
            <v>Water</v>
          </cell>
          <cell r="G7059" t="str">
            <v>NA</v>
          </cell>
          <cell r="H7059" t="str">
            <v>Merchant Unregulated</v>
          </cell>
        </row>
        <row r="7060">
          <cell r="D7060" t="str">
            <v>East Bay Municipal Util Dist</v>
          </cell>
          <cell r="E7060" t="str">
            <v>Biomass</v>
          </cell>
          <cell r="G7060" t="str">
            <v>NA</v>
          </cell>
          <cell r="H7060" t="str">
            <v>Regulated</v>
          </cell>
        </row>
        <row r="7061">
          <cell r="D7061" t="str">
            <v>Hydro I Inc</v>
          </cell>
          <cell r="E7061" t="str">
            <v>Water</v>
          </cell>
          <cell r="G7061" t="str">
            <v>NA</v>
          </cell>
          <cell r="H7061" t="str">
            <v>Merchant Unregulated</v>
          </cell>
        </row>
        <row r="7062">
          <cell r="D7062" t="str">
            <v>Principal Solar, Inc.</v>
          </cell>
          <cell r="E7062" t="str">
            <v>Solar</v>
          </cell>
          <cell r="G7062" t="str">
            <v>NA</v>
          </cell>
          <cell r="H7062" t="str">
            <v>Merchant Unregulated</v>
          </cell>
        </row>
        <row r="7063">
          <cell r="D7063" t="str">
            <v>Greenville City of</v>
          </cell>
          <cell r="E7063" t="str">
            <v>Gas</v>
          </cell>
          <cell r="G7063" t="str">
            <v>NA</v>
          </cell>
          <cell r="H7063" t="str">
            <v>Regulated</v>
          </cell>
        </row>
        <row r="7064">
          <cell r="D7064" t="str">
            <v>Smith Companies, LLC</v>
          </cell>
          <cell r="E7064" t="str">
            <v>Gas</v>
          </cell>
          <cell r="G7064" t="str">
            <v>NA</v>
          </cell>
          <cell r="H7064" t="str">
            <v>Merchant Unregulated</v>
          </cell>
        </row>
        <row r="7065">
          <cell r="D7065" t="str">
            <v>Powersmith Cogeneration Project Management, LP</v>
          </cell>
          <cell r="E7065" t="str">
            <v>Gas</v>
          </cell>
          <cell r="G7065" t="str">
            <v>NA</v>
          </cell>
          <cell r="H7065" t="str">
            <v>Merchant Unregulated</v>
          </cell>
        </row>
        <row r="7066">
          <cell r="D7066" t="str">
            <v>Levenberg Associates, LP</v>
          </cell>
          <cell r="E7066" t="str">
            <v>Gas</v>
          </cell>
          <cell r="G7066" t="str">
            <v>NA</v>
          </cell>
          <cell r="H7066" t="str">
            <v>Merchant Unregulated</v>
          </cell>
        </row>
        <row r="7067">
          <cell r="D7067" t="str">
            <v>Edison International</v>
          </cell>
          <cell r="E7067" t="str">
            <v>Coal</v>
          </cell>
          <cell r="G7067">
            <v>8166591</v>
          </cell>
          <cell r="H7067" t="str">
            <v>Merchant Unregulated</v>
          </cell>
        </row>
        <row r="7068">
          <cell r="D7068" t="str">
            <v>General Motors Corporation</v>
          </cell>
          <cell r="E7068" t="str">
            <v>Gas</v>
          </cell>
          <cell r="G7068" t="str">
            <v>NA</v>
          </cell>
          <cell r="H7068" t="str">
            <v>Merchant Unregulated</v>
          </cell>
        </row>
        <row r="7069">
          <cell r="D7069" t="str">
            <v>PPG Industries, Incorporated</v>
          </cell>
          <cell r="E7069" t="str">
            <v>Oil</v>
          </cell>
          <cell r="G7069" t="str">
            <v>NA</v>
          </cell>
          <cell r="H7069" t="str">
            <v>Merchant Unregulated</v>
          </cell>
        </row>
        <row r="7070">
          <cell r="D7070" t="str">
            <v>PPG Industries, Incorporated</v>
          </cell>
          <cell r="E7070" t="str">
            <v>Oil</v>
          </cell>
          <cell r="G7070" t="str">
            <v>NA</v>
          </cell>
          <cell r="H7070" t="str">
            <v>Merchant Unregulated</v>
          </cell>
        </row>
        <row r="7071">
          <cell r="D7071" t="str">
            <v>PPG Industries, Incorporated</v>
          </cell>
          <cell r="E7071" t="str">
            <v>Oil</v>
          </cell>
          <cell r="G7071" t="str">
            <v>NA</v>
          </cell>
          <cell r="H7071" t="str">
            <v>Merchant Unregulated</v>
          </cell>
        </row>
        <row r="7072">
          <cell r="D7072" t="str">
            <v>PPG Industries, Incorporated</v>
          </cell>
          <cell r="E7072" t="str">
            <v>Oil</v>
          </cell>
          <cell r="G7072" t="str">
            <v>NA</v>
          </cell>
          <cell r="H7072" t="str">
            <v>Merchant Unregulated</v>
          </cell>
        </row>
        <row r="7073">
          <cell r="D7073" t="str">
            <v>PPG Industries, Incorporated</v>
          </cell>
          <cell r="E7073" t="str">
            <v>Other Nonrenewable</v>
          </cell>
          <cell r="G7073" t="str">
            <v>NA</v>
          </cell>
          <cell r="H7073" t="str">
            <v>Merchant Unregulated</v>
          </cell>
        </row>
        <row r="7074">
          <cell r="D7074" t="str">
            <v>PPG Industries, Incorporated</v>
          </cell>
          <cell r="E7074" t="str">
            <v>Gas</v>
          </cell>
          <cell r="G7074">
            <v>1914872</v>
          </cell>
          <cell r="H7074" t="str">
            <v>Merchant Unregulated</v>
          </cell>
        </row>
        <row r="7075">
          <cell r="D7075" t="str">
            <v>PPG Industries, Incorporated</v>
          </cell>
          <cell r="E7075" t="str">
            <v>Other Nonrenewable</v>
          </cell>
          <cell r="G7075">
            <v>210583</v>
          </cell>
          <cell r="H7075" t="str">
            <v>Merchant Unregulated</v>
          </cell>
        </row>
        <row r="7076">
          <cell r="D7076" t="str">
            <v>PPL Corporation</v>
          </cell>
          <cell r="E7076" t="str">
            <v>Gas</v>
          </cell>
          <cell r="G7076">
            <v>3072714</v>
          </cell>
          <cell r="H7076" t="str">
            <v>Merchant Unregulated</v>
          </cell>
        </row>
        <row r="7077">
          <cell r="D7077" t="str">
            <v>Paducah Power System</v>
          </cell>
          <cell r="E7077" t="str">
            <v>Gas</v>
          </cell>
          <cell r="G7077" t="str">
            <v>NA</v>
          </cell>
          <cell r="H7077" t="str">
            <v>Merchant Unregulated</v>
          </cell>
        </row>
        <row r="7078">
          <cell r="D7078" t="str">
            <v>P-R Farms, Inc</v>
          </cell>
          <cell r="E7078" t="str">
            <v>Solar</v>
          </cell>
          <cell r="G7078" t="str">
            <v>NA</v>
          </cell>
          <cell r="H7078" t="str">
            <v>Merchant Unregulated</v>
          </cell>
        </row>
        <row r="7079">
          <cell r="D7079" t="str">
            <v>Waste Management, Inc.</v>
          </cell>
          <cell r="E7079" t="str">
            <v>Biomass</v>
          </cell>
          <cell r="G7079" t="str">
            <v>NA</v>
          </cell>
          <cell r="H7079" t="str">
            <v>Merchant Unregulated</v>
          </cell>
        </row>
        <row r="7080">
          <cell r="D7080" t="str">
            <v>Alliant Energy Corporation</v>
          </cell>
          <cell r="E7080" t="str">
            <v>Coal</v>
          </cell>
          <cell r="G7080">
            <v>558877</v>
          </cell>
          <cell r="H7080" t="str">
            <v>Regulated</v>
          </cell>
        </row>
        <row r="7081">
          <cell r="D7081" t="str">
            <v>Alliant Energy Corporation</v>
          </cell>
          <cell r="E7081" t="str">
            <v>Water</v>
          </cell>
          <cell r="G7081">
            <v>99856</v>
          </cell>
          <cell r="H7081" t="str">
            <v>Regulated</v>
          </cell>
        </row>
        <row r="7082">
          <cell r="D7082" t="str">
            <v>UNS Energy Corporation</v>
          </cell>
          <cell r="E7082" t="str">
            <v>Solar</v>
          </cell>
          <cell r="G7082" t="str">
            <v>NA</v>
          </cell>
          <cell r="H7082" t="str">
            <v>Regulated</v>
          </cell>
        </row>
        <row r="7083">
          <cell r="D7083" t="str">
            <v>Xcel Energy Inc.</v>
          </cell>
          <cell r="E7083" t="str">
            <v>Nuclear</v>
          </cell>
          <cell r="G7083">
            <v>7053416</v>
          </cell>
          <cell r="H7083" t="str">
            <v>Regulated</v>
          </cell>
        </row>
        <row r="7084">
          <cell r="D7084" t="str">
            <v>ALLETE, Inc.</v>
          </cell>
          <cell r="E7084" t="str">
            <v>Water</v>
          </cell>
          <cell r="G7084">
            <v>0</v>
          </cell>
          <cell r="H7084" t="str">
            <v>Regulated</v>
          </cell>
        </row>
        <row r="7085">
          <cell r="D7085" t="str">
            <v>General Electric Company</v>
          </cell>
          <cell r="E7085" t="str">
            <v>Wind</v>
          </cell>
          <cell r="G7085" t="str">
            <v>NA</v>
          </cell>
          <cell r="H7085" t="str">
            <v>Merchant Unregulated</v>
          </cell>
        </row>
        <row r="7086">
          <cell r="D7086" t="str">
            <v>Enel S.p.A.</v>
          </cell>
          <cell r="E7086" t="str">
            <v>Wind</v>
          </cell>
          <cell r="G7086" t="str">
            <v>NA</v>
          </cell>
          <cell r="H7086" t="str">
            <v>Merchant Unregulated</v>
          </cell>
        </row>
        <row r="7087">
          <cell r="D7087" t="str">
            <v>PARPÚBLICA - Participações Públicas (SGPS), S.A.</v>
          </cell>
          <cell r="E7087" t="str">
            <v>Wind</v>
          </cell>
          <cell r="G7087" t="str">
            <v>NA</v>
          </cell>
          <cell r="H7087" t="str">
            <v>Merchant Unregulated</v>
          </cell>
        </row>
        <row r="7088">
          <cell r="D7088" t="str">
            <v>HidroCantábrico Energia S.A.</v>
          </cell>
          <cell r="E7088" t="str">
            <v>Wind</v>
          </cell>
          <cell r="G7088" t="str">
            <v>NA</v>
          </cell>
          <cell r="H7088" t="str">
            <v>Merchant Unregulated</v>
          </cell>
        </row>
        <row r="7089">
          <cell r="D7089" t="str">
            <v>China Three Gorges Corporation</v>
          </cell>
          <cell r="E7089" t="str">
            <v>Wind</v>
          </cell>
          <cell r="G7089" t="str">
            <v>NA</v>
          </cell>
          <cell r="H7089" t="str">
            <v>Merchant Unregulated</v>
          </cell>
        </row>
        <row r="7090">
          <cell r="D7090" t="str">
            <v>EDP - Energias de Portugal SA</v>
          </cell>
          <cell r="E7090" t="str">
            <v>Wind</v>
          </cell>
          <cell r="G7090" t="str">
            <v>NA</v>
          </cell>
          <cell r="H7090" t="str">
            <v>Merchant Unregulated</v>
          </cell>
        </row>
        <row r="7091">
          <cell r="D7091" t="str">
            <v>OMERS Administration Corporation</v>
          </cell>
          <cell r="E7091" t="str">
            <v>Wind</v>
          </cell>
          <cell r="G7091" t="str">
            <v>NA</v>
          </cell>
          <cell r="H7091" t="str">
            <v>Merchant Unregulated</v>
          </cell>
        </row>
        <row r="7092">
          <cell r="D7092" t="str">
            <v>EDP Renováveis</v>
          </cell>
          <cell r="E7092" t="str">
            <v>Wind</v>
          </cell>
          <cell r="G7092" t="str">
            <v>NA</v>
          </cell>
          <cell r="H7092" t="str">
            <v>Merchant Unregulated</v>
          </cell>
        </row>
        <row r="7093">
          <cell r="D7093" t="str">
            <v>Peabody Energy Corporation</v>
          </cell>
          <cell r="E7093" t="str">
            <v>Coal</v>
          </cell>
          <cell r="G7093">
            <v>165153</v>
          </cell>
          <cell r="H7093" t="str">
            <v>Regulated</v>
          </cell>
        </row>
        <row r="7094">
          <cell r="D7094" t="str">
            <v>American Municipal Power, Inc.</v>
          </cell>
          <cell r="E7094" t="str">
            <v>Coal</v>
          </cell>
          <cell r="G7094">
            <v>759183</v>
          </cell>
          <cell r="H7094" t="str">
            <v>Regulated</v>
          </cell>
        </row>
        <row r="7095">
          <cell r="D7095" t="str">
            <v>Northern Illinois Municipal Power Agency</v>
          </cell>
          <cell r="E7095" t="str">
            <v>Coal</v>
          </cell>
          <cell r="G7095">
            <v>248056</v>
          </cell>
          <cell r="H7095" t="str">
            <v>Regulated</v>
          </cell>
        </row>
        <row r="7096">
          <cell r="D7096" t="str">
            <v>Southern Illinois Power Cooperative</v>
          </cell>
          <cell r="E7096" t="str">
            <v>Coal</v>
          </cell>
          <cell r="G7096">
            <v>257848</v>
          </cell>
          <cell r="H7096" t="str">
            <v>Regulated</v>
          </cell>
        </row>
        <row r="7097">
          <cell r="D7097" t="str">
            <v>Kentucky Municipal Power Agency</v>
          </cell>
          <cell r="E7097" t="str">
            <v>Coal</v>
          </cell>
          <cell r="G7097">
            <v>255237</v>
          </cell>
          <cell r="H7097" t="str">
            <v>Regulated</v>
          </cell>
        </row>
        <row r="7098">
          <cell r="D7098" t="str">
            <v>Prairie Power, Inc.</v>
          </cell>
          <cell r="E7098" t="str">
            <v>Coal</v>
          </cell>
          <cell r="G7098">
            <v>268291</v>
          </cell>
          <cell r="H7098" t="str">
            <v>Regulated</v>
          </cell>
        </row>
        <row r="7099">
          <cell r="D7099" t="str">
            <v>Missouri Joint Municipal Electric Utility Commission</v>
          </cell>
          <cell r="E7099" t="str">
            <v>Coal</v>
          </cell>
          <cell r="G7099">
            <v>402439</v>
          </cell>
          <cell r="H7099" t="str">
            <v>Regulated</v>
          </cell>
        </row>
        <row r="7100">
          <cell r="D7100" t="str">
            <v>Indiana Municipal Power Agency</v>
          </cell>
          <cell r="E7100" t="str">
            <v>Coal</v>
          </cell>
          <cell r="G7100">
            <v>412556</v>
          </cell>
          <cell r="H7100" t="str">
            <v>Regulated</v>
          </cell>
        </row>
        <row r="7101">
          <cell r="D7101" t="str">
            <v>Illinois Municipal Electric Agency</v>
          </cell>
          <cell r="E7101" t="str">
            <v>Coal</v>
          </cell>
          <cell r="G7101">
            <v>495133</v>
          </cell>
          <cell r="H7101" t="str">
            <v>Regulated</v>
          </cell>
        </row>
        <row r="7102">
          <cell r="D7102" t="str">
            <v>Wabash Valley Power Association, Inc.</v>
          </cell>
          <cell r="E7102" t="str">
            <v>Biomass</v>
          </cell>
          <cell r="G7102">
            <v>49518</v>
          </cell>
          <cell r="H7102" t="str">
            <v>Merchant Unregulated</v>
          </cell>
        </row>
        <row r="7103">
          <cell r="D7103" t="str">
            <v>Will County Illinois</v>
          </cell>
          <cell r="E7103" t="str">
            <v>Biomass</v>
          </cell>
          <cell r="G7103" t="str">
            <v>NA</v>
          </cell>
          <cell r="H7103" t="str">
            <v>Merchant Unregulated</v>
          </cell>
        </row>
        <row r="7104">
          <cell r="D7104" t="str">
            <v>Exelon Corporation</v>
          </cell>
          <cell r="E7104" t="str">
            <v>Wind</v>
          </cell>
          <cell r="G7104" t="str">
            <v>NA</v>
          </cell>
          <cell r="H7104" t="str">
            <v>Merchant Unregulated</v>
          </cell>
        </row>
        <row r="7105">
          <cell r="D7105" t="str">
            <v>Kevin Schmid</v>
          </cell>
          <cell r="E7105" t="str">
            <v>Wind</v>
          </cell>
          <cell r="G7105" t="str">
            <v>NA</v>
          </cell>
          <cell r="H7105" t="str">
            <v>Merchant Unregulated</v>
          </cell>
        </row>
        <row r="7106">
          <cell r="D7106" t="str">
            <v>Basin Electric Power Cooperative</v>
          </cell>
          <cell r="E7106" t="str">
            <v>Wind</v>
          </cell>
          <cell r="G7106">
            <v>436705</v>
          </cell>
          <cell r="H7106" t="str">
            <v>Merchant Unregulated</v>
          </cell>
        </row>
        <row r="7107">
          <cell r="D7107" t="str">
            <v>Mitchell Technical Institute</v>
          </cell>
          <cell r="E7107" t="str">
            <v>Wind</v>
          </cell>
          <cell r="G7107">
            <v>6555</v>
          </cell>
          <cell r="H7107" t="str">
            <v>Merchant Unregulated</v>
          </cell>
        </row>
        <row r="7108">
          <cell r="D7108" t="str">
            <v>Basin Electric Power Cooperative</v>
          </cell>
          <cell r="E7108" t="str">
            <v>Wind</v>
          </cell>
          <cell r="G7108">
            <v>655604</v>
          </cell>
          <cell r="H7108" t="str">
            <v>Merchant Unregulated</v>
          </cell>
        </row>
        <row r="7109">
          <cell r="D7109" t="str">
            <v>Pratt City of</v>
          </cell>
          <cell r="E7109" t="str">
            <v>Gas</v>
          </cell>
          <cell r="G7109" t="str">
            <v>NA</v>
          </cell>
          <cell r="H7109" t="str">
            <v>Regulated</v>
          </cell>
        </row>
        <row r="7110">
          <cell r="D7110" t="str">
            <v>Pratt City of</v>
          </cell>
          <cell r="E7110" t="str">
            <v>Gas</v>
          </cell>
          <cell r="G7110" t="str">
            <v>NA</v>
          </cell>
          <cell r="H7110" t="str">
            <v>Regulated</v>
          </cell>
        </row>
        <row r="7111">
          <cell r="D7111" t="str">
            <v>Pratt City of</v>
          </cell>
          <cell r="E7111" t="str">
            <v>Oil</v>
          </cell>
          <cell r="G7111" t="str">
            <v>NA</v>
          </cell>
          <cell r="H7111" t="str">
            <v>Regulated</v>
          </cell>
        </row>
        <row r="7112">
          <cell r="D7112" t="str">
            <v>International Paper Company</v>
          </cell>
          <cell r="E7112" t="str">
            <v>Biomass</v>
          </cell>
          <cell r="G7112">
            <v>544213</v>
          </cell>
          <cell r="H7112" t="str">
            <v>Merchant Unregulated</v>
          </cell>
        </row>
        <row r="7113">
          <cell r="D7113" t="str">
            <v>Pinnacle West Capital Corporation</v>
          </cell>
          <cell r="E7113" t="str">
            <v>Solar</v>
          </cell>
          <cell r="G7113">
            <v>4959</v>
          </cell>
          <cell r="H7113" t="str">
            <v>Regulated</v>
          </cell>
        </row>
        <row r="7114">
          <cell r="D7114" t="str">
            <v>Pinnacle West Capital Corporation</v>
          </cell>
          <cell r="E7114" t="str">
            <v>Solar</v>
          </cell>
          <cell r="G7114">
            <v>443</v>
          </cell>
          <cell r="H7114" t="str">
            <v>Regulated</v>
          </cell>
        </row>
        <row r="7115">
          <cell r="D7115" t="str">
            <v>SunEdison, Inc.</v>
          </cell>
          <cell r="E7115" t="str">
            <v>Solar</v>
          </cell>
          <cell r="G7115" t="str">
            <v>NA</v>
          </cell>
          <cell r="H7115" t="str">
            <v>Merchant Unregulated</v>
          </cell>
        </row>
        <row r="7116">
          <cell r="D7116" t="str">
            <v>Wisconsin Energy Corporation</v>
          </cell>
          <cell r="E7116" t="str">
            <v>Coal</v>
          </cell>
          <cell r="G7116">
            <v>1900500</v>
          </cell>
          <cell r="H7116" t="str">
            <v>Regulated</v>
          </cell>
        </row>
        <row r="7117">
          <cell r="D7117" t="str">
            <v>Preston City of</v>
          </cell>
          <cell r="E7117" t="str">
            <v>Gas</v>
          </cell>
          <cell r="G7117" t="str">
            <v>NA</v>
          </cell>
          <cell r="H7117" t="str">
            <v>Regulated</v>
          </cell>
        </row>
        <row r="7118">
          <cell r="D7118" t="str">
            <v>Preston Public Utilities Comm</v>
          </cell>
          <cell r="E7118" t="str">
            <v>Gas</v>
          </cell>
          <cell r="G7118" t="str">
            <v>NA</v>
          </cell>
          <cell r="H7118" t="str">
            <v>Regulated</v>
          </cell>
        </row>
        <row r="7119">
          <cell r="D7119" t="str">
            <v>Franklin City of VA</v>
          </cell>
          <cell r="E7119" t="str">
            <v>Oil</v>
          </cell>
          <cell r="G7119" t="str">
            <v>NA</v>
          </cell>
          <cell r="H7119" t="str">
            <v>Regulated</v>
          </cell>
        </row>
        <row r="7120">
          <cell r="D7120" t="str">
            <v>Integrys Energy Group, Inc.</v>
          </cell>
          <cell r="E7120" t="str">
            <v>Water</v>
          </cell>
          <cell r="G7120">
            <v>3620</v>
          </cell>
          <cell r="H7120" t="str">
            <v>Regulated</v>
          </cell>
        </row>
        <row r="7121">
          <cell r="D7121" t="str">
            <v>Grant County Public Utility District</v>
          </cell>
          <cell r="E7121" t="str">
            <v>Water</v>
          </cell>
          <cell r="G7121">
            <v>4715051</v>
          </cell>
          <cell r="H7121" t="str">
            <v>Regulated</v>
          </cell>
        </row>
        <row r="7122">
          <cell r="D7122" t="str">
            <v>Fortistar LLC</v>
          </cell>
          <cell r="E7122" t="str">
            <v>Biomass</v>
          </cell>
          <cell r="G7122" t="str">
            <v>NA</v>
          </cell>
          <cell r="H7122" t="str">
            <v>Merchant Unregulated</v>
          </cell>
        </row>
        <row r="7123">
          <cell r="D7123" t="str">
            <v>Primary Childrens Medical Cntr</v>
          </cell>
          <cell r="E7123" t="str">
            <v>Gas</v>
          </cell>
          <cell r="G7123" t="str">
            <v>NA</v>
          </cell>
          <cell r="H7123" t="str">
            <v>Merchant Unregulated</v>
          </cell>
        </row>
        <row r="7124">
          <cell r="D7124" t="str">
            <v>Primghar City of</v>
          </cell>
          <cell r="E7124" t="str">
            <v>Oil</v>
          </cell>
          <cell r="G7124" t="str">
            <v>NA</v>
          </cell>
          <cell r="H7124" t="str">
            <v>Regulated</v>
          </cell>
        </row>
        <row r="7125">
          <cell r="D7125" t="str">
            <v>Fortistar LLC</v>
          </cell>
          <cell r="E7125" t="str">
            <v>Biomass</v>
          </cell>
          <cell r="G7125" t="str">
            <v>NA</v>
          </cell>
          <cell r="H7125" t="str">
            <v>Merchant Unregulated</v>
          </cell>
        </row>
        <row r="7126">
          <cell r="D7126" t="str">
            <v>Princeton City of IL</v>
          </cell>
          <cell r="E7126" t="str">
            <v>Gas</v>
          </cell>
          <cell r="G7126" t="str">
            <v>NA</v>
          </cell>
          <cell r="H7126" t="str">
            <v>Regulated</v>
          </cell>
        </row>
        <row r="7127">
          <cell r="D7127" t="str">
            <v>Princeton Public Utils Comm</v>
          </cell>
          <cell r="E7127" t="str">
            <v>Oil</v>
          </cell>
          <cell r="G7127" t="str">
            <v>NA</v>
          </cell>
          <cell r="H7127" t="str">
            <v>Regulated</v>
          </cell>
        </row>
        <row r="7128">
          <cell r="D7128" t="str">
            <v>Sacramento Municipal Utility District</v>
          </cell>
          <cell r="E7128" t="str">
            <v>Gas</v>
          </cell>
          <cell r="G7128" t="str">
            <v>NA</v>
          </cell>
          <cell r="H7128" t="str">
            <v>Regulated</v>
          </cell>
        </row>
        <row r="7129">
          <cell r="D7129" t="str">
            <v>Sacramento Municipal Utility District</v>
          </cell>
          <cell r="E7129" t="str">
            <v>Gas</v>
          </cell>
          <cell r="G7129" t="str">
            <v>NA</v>
          </cell>
          <cell r="H7129" t="str">
            <v>Regulated</v>
          </cell>
        </row>
        <row r="7130">
          <cell r="D7130" t="str">
            <v>Gaz Métro Limited Partnership</v>
          </cell>
          <cell r="E7130" t="str">
            <v>Water</v>
          </cell>
          <cell r="G7130" t="str">
            <v>NA</v>
          </cell>
          <cell r="H7130" t="str">
            <v>Regulated</v>
          </cell>
        </row>
        <row r="7131">
          <cell r="D7131" t="str">
            <v>SunEdison, Inc.</v>
          </cell>
          <cell r="E7131" t="str">
            <v>Solar</v>
          </cell>
          <cell r="G7131" t="str">
            <v>NA</v>
          </cell>
          <cell r="H7131" t="str">
            <v>Merchant Unregulated</v>
          </cell>
        </row>
        <row r="7132">
          <cell r="D7132" t="str">
            <v>O2 Energies</v>
          </cell>
          <cell r="E7132" t="str">
            <v>Solar</v>
          </cell>
          <cell r="G7132" t="str">
            <v>NA</v>
          </cell>
          <cell r="H7132" t="str">
            <v>Merchant Unregulated</v>
          </cell>
        </row>
        <row r="7133">
          <cell r="D7133" t="str">
            <v>O2 Energies</v>
          </cell>
          <cell r="E7133" t="str">
            <v>Solar</v>
          </cell>
          <cell r="G7133" t="str">
            <v>NA</v>
          </cell>
          <cell r="H7133" t="str">
            <v>Merchant Unregulated</v>
          </cell>
        </row>
        <row r="7134">
          <cell r="D7134" t="str">
            <v>O2 Energies</v>
          </cell>
          <cell r="E7134" t="str">
            <v>Solar</v>
          </cell>
          <cell r="G7134" t="str">
            <v>NA</v>
          </cell>
          <cell r="H7134" t="str">
            <v>Merchant Unregulated</v>
          </cell>
        </row>
        <row r="7135">
          <cell r="D7135" t="str">
            <v>BayWa AG</v>
          </cell>
          <cell r="E7135" t="str">
            <v>Wind</v>
          </cell>
          <cell r="G7135" t="str">
            <v>NA</v>
          </cell>
          <cell r="H7135" t="str">
            <v>Merchant Unregulated</v>
          </cell>
        </row>
        <row r="7136">
          <cell r="D7136" t="str">
            <v>WKN AG</v>
          </cell>
          <cell r="E7136" t="str">
            <v>Wind</v>
          </cell>
          <cell r="G7136" t="str">
            <v>NA</v>
          </cell>
          <cell r="H7136" t="str">
            <v>Merchant Unregulated</v>
          </cell>
        </row>
        <row r="7137">
          <cell r="D7137" t="str">
            <v>Edison International</v>
          </cell>
          <cell r="E7137" t="str">
            <v>Solar</v>
          </cell>
          <cell r="G7137" t="str">
            <v>NA</v>
          </cell>
          <cell r="H7137" t="str">
            <v>Regulated</v>
          </cell>
        </row>
        <row r="7138">
          <cell r="D7138" t="str">
            <v>Brookfield Renewable Energy Partners L.P.</v>
          </cell>
          <cell r="E7138" t="str">
            <v>Water</v>
          </cell>
          <cell r="G7138" t="str">
            <v>NA</v>
          </cell>
          <cell r="H7138" t="str">
            <v>Merchant Unregulated</v>
          </cell>
        </row>
        <row r="7139">
          <cell r="D7139" t="str">
            <v>Brookfield Asset Management Inc.</v>
          </cell>
          <cell r="E7139" t="str">
            <v>Water</v>
          </cell>
          <cell r="G7139" t="str">
            <v>NA</v>
          </cell>
          <cell r="H7139" t="str">
            <v>Merchant Unregulated</v>
          </cell>
        </row>
        <row r="7140">
          <cell r="D7140" t="str">
            <v>Berkshire Hathaway Inc.</v>
          </cell>
          <cell r="E7140" t="str">
            <v>Water</v>
          </cell>
          <cell r="G7140">
            <v>18313</v>
          </cell>
          <cell r="H7140" t="str">
            <v>Regulated</v>
          </cell>
        </row>
        <row r="7141">
          <cell r="D7141" t="str">
            <v>MidAmerican Energy Holdings Company</v>
          </cell>
          <cell r="E7141" t="str">
            <v>Water</v>
          </cell>
          <cell r="G7141">
            <v>2080</v>
          </cell>
          <cell r="H7141" t="str">
            <v>Regulated</v>
          </cell>
        </row>
        <row r="7142">
          <cell r="D7142" t="str">
            <v>Berkshire Hathaway Inc.</v>
          </cell>
          <cell r="E7142" t="str">
            <v>Water</v>
          </cell>
          <cell r="G7142">
            <v>213766</v>
          </cell>
          <cell r="H7142" t="str">
            <v>Regulated</v>
          </cell>
        </row>
        <row r="7143">
          <cell r="D7143" t="str">
            <v>MidAmerican Energy Holdings Company</v>
          </cell>
          <cell r="E7143" t="str">
            <v>Water</v>
          </cell>
          <cell r="G7143">
            <v>24281</v>
          </cell>
          <cell r="H7143" t="str">
            <v>Regulated</v>
          </cell>
        </row>
        <row r="7144">
          <cell r="D7144" t="str">
            <v>Berkshire Hathaway Inc.</v>
          </cell>
          <cell r="E7144" t="str">
            <v>Water</v>
          </cell>
          <cell r="G7144">
            <v>33691</v>
          </cell>
          <cell r="H7144" t="str">
            <v>Regulated</v>
          </cell>
        </row>
        <row r="7145">
          <cell r="D7145" t="str">
            <v>MidAmerican Energy Holdings Company</v>
          </cell>
          <cell r="E7145" t="str">
            <v>Water</v>
          </cell>
          <cell r="G7145">
            <v>3827</v>
          </cell>
          <cell r="H7145" t="str">
            <v>Regulated</v>
          </cell>
        </row>
        <row r="7146">
          <cell r="D7146" t="str">
            <v>Berkshire Hathaway Inc.</v>
          </cell>
          <cell r="E7146" t="str">
            <v>Water</v>
          </cell>
          <cell r="G7146">
            <v>3442</v>
          </cell>
          <cell r="H7146" t="str">
            <v>Regulated</v>
          </cell>
        </row>
        <row r="7147">
          <cell r="D7147" t="str">
            <v>MidAmerican Energy Holdings Company</v>
          </cell>
          <cell r="E7147" t="str">
            <v>Water</v>
          </cell>
          <cell r="G7147">
            <v>391</v>
          </cell>
          <cell r="H7147" t="str">
            <v>Regulated</v>
          </cell>
        </row>
        <row r="7148">
          <cell r="D7148" t="str">
            <v>American Municipal Power, Inc.</v>
          </cell>
          <cell r="E7148" t="str">
            <v>Oil</v>
          </cell>
          <cell r="G7148" t="str">
            <v>NA</v>
          </cell>
          <cell r="H7148" t="str">
            <v>Merchant Unregulated</v>
          </cell>
        </row>
        <row r="7149">
          <cell r="D7149" t="str">
            <v>Portland General Electric Company</v>
          </cell>
          <cell r="E7149" t="str">
            <v>Oil</v>
          </cell>
          <cell r="G7149">
            <v>17</v>
          </cell>
          <cell r="H7149" t="str">
            <v>Regulated</v>
          </cell>
        </row>
        <row r="7150">
          <cell r="D7150" t="str">
            <v>Iberdrola, S.A.</v>
          </cell>
          <cell r="E7150" t="str">
            <v>Wind</v>
          </cell>
          <cell r="G7150">
            <v>164040</v>
          </cell>
          <cell r="H7150" t="str">
            <v>Merchant Unregulated</v>
          </cell>
        </row>
        <row r="7151">
          <cell r="D7151" t="str">
            <v>Tenet Hospital Ltd</v>
          </cell>
          <cell r="E7151" t="str">
            <v>Gas</v>
          </cell>
          <cell r="G7151" t="str">
            <v>NA</v>
          </cell>
          <cell r="H7151" t="str">
            <v>Merchant Unregulated</v>
          </cell>
        </row>
        <row r="7152">
          <cell r="D7152" t="str">
            <v>Portland General Electric Company</v>
          </cell>
          <cell r="E7152" t="str">
            <v>Oil</v>
          </cell>
          <cell r="G7152">
            <v>24</v>
          </cell>
          <cell r="H7152" t="str">
            <v>Regulated</v>
          </cell>
        </row>
        <row r="7153">
          <cell r="D7153" t="str">
            <v>Portland General Electric Company</v>
          </cell>
          <cell r="E7153" t="str">
            <v>Oil</v>
          </cell>
          <cell r="G7153">
            <v>88</v>
          </cell>
          <cell r="H7153" t="str">
            <v>Regulated</v>
          </cell>
        </row>
        <row r="7154">
          <cell r="D7154" t="str">
            <v>Provo City Corporation</v>
          </cell>
          <cell r="E7154" t="str">
            <v>Gas</v>
          </cell>
          <cell r="G7154" t="str">
            <v>NA</v>
          </cell>
          <cell r="H7154" t="str">
            <v>Regulated</v>
          </cell>
        </row>
        <row r="7155">
          <cell r="D7155" t="str">
            <v>Provo City Corporation</v>
          </cell>
          <cell r="E7155" t="str">
            <v>Gas</v>
          </cell>
          <cell r="G7155" t="str">
            <v>NA</v>
          </cell>
          <cell r="H7155" t="str">
            <v>Regulated</v>
          </cell>
        </row>
        <row r="7156">
          <cell r="D7156" t="str">
            <v>Public Service Enterprise Group Incorporated</v>
          </cell>
          <cell r="E7156" t="str">
            <v>Solar</v>
          </cell>
          <cell r="G7156" t="str">
            <v>NA</v>
          </cell>
          <cell r="H7156" t="str">
            <v>Merchant Unregulated</v>
          </cell>
        </row>
        <row r="7157">
          <cell r="D7157" t="str">
            <v>Public Service Enterprise Group Incorporated</v>
          </cell>
          <cell r="E7157" t="str">
            <v>Solar</v>
          </cell>
          <cell r="G7157" t="str">
            <v>NA</v>
          </cell>
          <cell r="H7157" t="str">
            <v>Merchant Unregulated</v>
          </cell>
        </row>
        <row r="7158">
          <cell r="D7158" t="str">
            <v>Public Service Enterprise Group Incorporated</v>
          </cell>
          <cell r="E7158" t="str">
            <v>Solar</v>
          </cell>
          <cell r="G7158" t="str">
            <v>NA</v>
          </cell>
          <cell r="H7158" t="str">
            <v>Merchant Unregulated</v>
          </cell>
        </row>
        <row r="7159">
          <cell r="D7159" t="str">
            <v>Public Service Enterprise Group Incorporated</v>
          </cell>
          <cell r="E7159" t="str">
            <v>Solar</v>
          </cell>
          <cell r="G7159" t="str">
            <v>NA</v>
          </cell>
          <cell r="H7159" t="str">
            <v>Merchant Unregulated</v>
          </cell>
        </row>
        <row r="7160">
          <cell r="D7160" t="str">
            <v>Public Service Enterprise Group Incorporated</v>
          </cell>
          <cell r="E7160" t="str">
            <v>Solar</v>
          </cell>
          <cell r="G7160" t="str">
            <v>NA</v>
          </cell>
          <cell r="H7160" t="str">
            <v>Merchant Unregulated</v>
          </cell>
        </row>
        <row r="7161">
          <cell r="D7161" t="str">
            <v>Black Hills Corporation</v>
          </cell>
          <cell r="E7161" t="str">
            <v>Gas</v>
          </cell>
          <cell r="G7161">
            <v>83446</v>
          </cell>
          <cell r="H7161" t="str">
            <v>Regulated</v>
          </cell>
        </row>
        <row r="7162">
          <cell r="D7162" t="str">
            <v>Black Hills Corporation</v>
          </cell>
          <cell r="E7162" t="str">
            <v>Oil</v>
          </cell>
          <cell r="G7162">
            <v>-265</v>
          </cell>
          <cell r="H7162" t="str">
            <v>Regulated</v>
          </cell>
        </row>
        <row r="7163">
          <cell r="D7163" t="str">
            <v>Los Angeles County</v>
          </cell>
          <cell r="E7163" t="str">
            <v>Biomass</v>
          </cell>
          <cell r="G7163">
            <v>401639</v>
          </cell>
          <cell r="H7163" t="str">
            <v>Merchant Unregulated</v>
          </cell>
        </row>
        <row r="7164">
          <cell r="D7164" t="str">
            <v>Los Angeles County</v>
          </cell>
          <cell r="E7164" t="str">
            <v>Biomass</v>
          </cell>
          <cell r="G7164">
            <v>5654</v>
          </cell>
          <cell r="H7164" t="str">
            <v>Merchant Unregulated</v>
          </cell>
        </row>
        <row r="7165">
          <cell r="D7165" t="str">
            <v>Los Angeles County</v>
          </cell>
          <cell r="E7165" t="str">
            <v>Biomass</v>
          </cell>
          <cell r="G7165">
            <v>31965</v>
          </cell>
          <cell r="H7165" t="str">
            <v>Merchant Unregulated</v>
          </cell>
        </row>
        <row r="7166">
          <cell r="D7166" t="str">
            <v>Silicon Ranch Corporation</v>
          </cell>
          <cell r="E7166" t="str">
            <v>Solar</v>
          </cell>
          <cell r="G7166" t="str">
            <v>NA</v>
          </cell>
          <cell r="H7166" t="str">
            <v>Merchant Unregulated</v>
          </cell>
        </row>
        <row r="7167">
          <cell r="D7167" t="str">
            <v>Integrys Energy Group, Inc.</v>
          </cell>
          <cell r="E7167" t="str">
            <v>Coal</v>
          </cell>
          <cell r="G7167">
            <v>593716</v>
          </cell>
          <cell r="H7167" t="str">
            <v>Regulated</v>
          </cell>
        </row>
        <row r="7168">
          <cell r="D7168" t="str">
            <v>Integrys Energy Group, Inc.</v>
          </cell>
          <cell r="E7168" t="str">
            <v>Gas</v>
          </cell>
          <cell r="G7168">
            <v>24550</v>
          </cell>
          <cell r="H7168" t="str">
            <v>Regulated</v>
          </cell>
        </row>
        <row r="7169">
          <cell r="D7169" t="str">
            <v>Kruger, Inc.</v>
          </cell>
          <cell r="E7169" t="str">
            <v>Water</v>
          </cell>
          <cell r="G7169" t="str">
            <v>NA</v>
          </cell>
          <cell r="H7169" t="str">
            <v>Merchant Unregulated</v>
          </cell>
        </row>
        <row r="7170">
          <cell r="D7170" t="str">
            <v>Hawaiian Electric Industries, Inc.</v>
          </cell>
          <cell r="E7170" t="str">
            <v>Oil</v>
          </cell>
          <cell r="G7170" t="str">
            <v>NA</v>
          </cell>
          <cell r="H7170" t="str">
            <v>Regulated</v>
          </cell>
        </row>
        <row r="7171">
          <cell r="D7171" t="str">
            <v>Ormat Industries Ltd.</v>
          </cell>
          <cell r="E7171" t="str">
            <v>Geothermal</v>
          </cell>
          <cell r="G7171">
            <v>146158</v>
          </cell>
          <cell r="H7171" t="str">
            <v>Merchant Unregulated</v>
          </cell>
        </row>
        <row r="7172">
          <cell r="D7172" t="str">
            <v>Ormat Technologies, Inc.</v>
          </cell>
          <cell r="E7172" t="str">
            <v>Geothermal</v>
          </cell>
          <cell r="G7172">
            <v>114839</v>
          </cell>
          <cell r="H7172" t="str">
            <v>Merchant Unregulated</v>
          </cell>
        </row>
        <row r="7173">
          <cell r="D7173" t="str">
            <v>Hawaiian Electric Industries, Inc.</v>
          </cell>
          <cell r="E7173" t="str">
            <v>Oil</v>
          </cell>
          <cell r="G7173" t="str">
            <v>NA</v>
          </cell>
          <cell r="H7173" t="str">
            <v>Regulated</v>
          </cell>
        </row>
        <row r="7174">
          <cell r="D7174" t="str">
            <v>Hawaiian Electric Industries, Inc.</v>
          </cell>
          <cell r="E7174" t="str">
            <v>Oil</v>
          </cell>
          <cell r="G7174" t="str">
            <v>NA</v>
          </cell>
          <cell r="H7174" t="str">
            <v>Regulated</v>
          </cell>
        </row>
        <row r="7175">
          <cell r="D7175" t="str">
            <v>Purdue University</v>
          </cell>
          <cell r="E7175" t="str">
            <v>Coal</v>
          </cell>
          <cell r="G7175">
            <v>117708</v>
          </cell>
          <cell r="H7175" t="str">
            <v>Merchant Unregulated</v>
          </cell>
        </row>
        <row r="7176">
          <cell r="D7176" t="str">
            <v>Purdue University</v>
          </cell>
          <cell r="E7176" t="str">
            <v>Oil</v>
          </cell>
          <cell r="G7176">
            <v>44</v>
          </cell>
          <cell r="H7176" t="str">
            <v>Merchant Unregulated</v>
          </cell>
        </row>
        <row r="7177">
          <cell r="D7177" t="str">
            <v>Metlakatla Power &amp; Light</v>
          </cell>
          <cell r="E7177" t="str">
            <v>Water</v>
          </cell>
          <cell r="G7177" t="str">
            <v>NA</v>
          </cell>
          <cell r="H7177" t="str">
            <v>Merchant Unregulated</v>
          </cell>
        </row>
        <row r="7178">
          <cell r="D7178" t="str">
            <v>NextEra Energy, Inc.</v>
          </cell>
          <cell r="E7178" t="str">
            <v>Gas</v>
          </cell>
          <cell r="G7178">
            <v>954844</v>
          </cell>
          <cell r="H7178" t="str">
            <v>Regulated</v>
          </cell>
        </row>
        <row r="7179">
          <cell r="D7179" t="str">
            <v>DTE Energy Company</v>
          </cell>
          <cell r="E7179" t="str">
            <v>Oil</v>
          </cell>
          <cell r="G7179">
            <v>491</v>
          </cell>
          <cell r="H7179" t="str">
            <v>Regulated</v>
          </cell>
        </row>
        <row r="7180">
          <cell r="D7180" t="str">
            <v>Industry Funds Management Ltd.</v>
          </cell>
          <cell r="E7180" t="str">
            <v>Water</v>
          </cell>
          <cell r="G7180" t="str">
            <v>NA</v>
          </cell>
          <cell r="H7180" t="str">
            <v>Merchant Unregulated</v>
          </cell>
        </row>
        <row r="7181">
          <cell r="D7181" t="str">
            <v>Hawaiian Electric Industries, Inc.</v>
          </cell>
          <cell r="E7181" t="str">
            <v>Water</v>
          </cell>
          <cell r="G7181" t="str">
            <v>NA</v>
          </cell>
          <cell r="H7181" t="str">
            <v>Regulated</v>
          </cell>
        </row>
        <row r="7182">
          <cell r="D7182" t="str">
            <v>Tri-State Generation &amp; Transmission Association, Inc.</v>
          </cell>
          <cell r="E7182" t="str">
            <v>Gas</v>
          </cell>
          <cell r="G7182" t="str">
            <v>NA</v>
          </cell>
          <cell r="H7182" t="str">
            <v>Merchant Unregulated</v>
          </cell>
        </row>
        <row r="7183">
          <cell r="D7183" t="str">
            <v>Enel S.p.A.</v>
          </cell>
          <cell r="E7183" t="str">
            <v>Water</v>
          </cell>
          <cell r="G7183" t="str">
            <v>NA</v>
          </cell>
          <cell r="H7183" t="str">
            <v>Merchant Unregulated</v>
          </cell>
        </row>
        <row r="7184">
          <cell r="D7184" t="str">
            <v>E.ON SE</v>
          </cell>
          <cell r="E7184" t="str">
            <v>Wind</v>
          </cell>
          <cell r="G7184">
            <v>716988</v>
          </cell>
          <cell r="H7184" t="str">
            <v>Merchant Unregulated</v>
          </cell>
        </row>
        <row r="7185">
          <cell r="D7185" t="str">
            <v>Berkshire Hathaway Inc.</v>
          </cell>
          <cell r="E7185" t="str">
            <v>Nuclear</v>
          </cell>
          <cell r="G7185">
            <v>3481090</v>
          </cell>
          <cell r="H7185" t="str">
            <v>Regulated</v>
          </cell>
        </row>
        <row r="7186">
          <cell r="D7186" t="str">
            <v>MidAmerican Energy Holdings Company</v>
          </cell>
          <cell r="E7186" t="str">
            <v>Nuclear</v>
          </cell>
          <cell r="G7186">
            <v>395402</v>
          </cell>
          <cell r="H7186" t="str">
            <v>Regulated</v>
          </cell>
        </row>
        <row r="7187">
          <cell r="D7187" t="str">
            <v>Exelon Corporation</v>
          </cell>
          <cell r="E7187" t="str">
            <v>Nuclear</v>
          </cell>
          <cell r="G7187">
            <v>11629481</v>
          </cell>
          <cell r="H7187" t="str">
            <v>Regulated</v>
          </cell>
        </row>
        <row r="7188">
          <cell r="D7188" t="str">
            <v>Washington County Water Consv Dist</v>
          </cell>
          <cell r="E7188" t="str">
            <v>Water</v>
          </cell>
          <cell r="G7188" t="str">
            <v>NA</v>
          </cell>
          <cell r="H7188" t="str">
            <v>Merchant Unregulated</v>
          </cell>
        </row>
        <row r="7189">
          <cell r="D7189" t="str">
            <v>Exelon Corporation</v>
          </cell>
          <cell r="E7189" t="str">
            <v>Gas</v>
          </cell>
          <cell r="G7189">
            <v>386139</v>
          </cell>
          <cell r="H7189" t="str">
            <v>Merchant Unregulated</v>
          </cell>
        </row>
        <row r="7190">
          <cell r="D7190" t="str">
            <v>Qualcomm Inc.</v>
          </cell>
          <cell r="E7190" t="str">
            <v>Gas</v>
          </cell>
          <cell r="G7190" t="str">
            <v>NA</v>
          </cell>
          <cell r="H7190" t="str">
            <v>Merchant Unregulated</v>
          </cell>
        </row>
        <row r="7191">
          <cell r="D7191" t="str">
            <v>Canada Pension Plan Investment Board</v>
          </cell>
          <cell r="E7191" t="str">
            <v>Gas</v>
          </cell>
          <cell r="G7191">
            <v>704965</v>
          </cell>
          <cell r="H7191" t="str">
            <v>Merchant Unregulated</v>
          </cell>
        </row>
        <row r="7192">
          <cell r="D7192" t="str">
            <v>Quantum Energy Partners</v>
          </cell>
          <cell r="E7192" t="str">
            <v>Gas</v>
          </cell>
          <cell r="G7192">
            <v>1764916</v>
          </cell>
          <cell r="H7192" t="str">
            <v>Merchant Unregulated</v>
          </cell>
        </row>
        <row r="7193">
          <cell r="D7193" t="str">
            <v>QUG Management</v>
          </cell>
          <cell r="E7193" t="str">
            <v>Gas</v>
          </cell>
          <cell r="G7193">
            <v>29999</v>
          </cell>
          <cell r="H7193" t="str">
            <v>Merchant Unregulated</v>
          </cell>
        </row>
        <row r="7194">
          <cell r="D7194" t="str">
            <v>Quatum Dairy LLC</v>
          </cell>
          <cell r="E7194" t="str">
            <v>Biomass</v>
          </cell>
          <cell r="G7194" t="str">
            <v>NA</v>
          </cell>
          <cell r="H7194" t="str">
            <v>Merchant Unregulated</v>
          </cell>
        </row>
        <row r="7195">
          <cell r="D7195" t="str">
            <v>Xcel Energy Inc.</v>
          </cell>
          <cell r="E7195" t="str">
            <v>Oil</v>
          </cell>
          <cell r="G7195" t="str">
            <v>NA</v>
          </cell>
          <cell r="H7195" t="str">
            <v>Regulated</v>
          </cell>
        </row>
        <row r="7196">
          <cell r="D7196" t="str">
            <v>Duke Energy Corporation</v>
          </cell>
          <cell r="E7196" t="str">
            <v>Water</v>
          </cell>
          <cell r="G7196">
            <v>2618</v>
          </cell>
          <cell r="H7196" t="str">
            <v>Regulated</v>
          </cell>
        </row>
        <row r="7197">
          <cell r="D7197" t="str">
            <v>Chevron Corporation</v>
          </cell>
          <cell r="E7197" t="str">
            <v>Solar</v>
          </cell>
          <cell r="G7197" t="str">
            <v>NA</v>
          </cell>
          <cell r="H7197" t="str">
            <v>Merchant Unregulated</v>
          </cell>
        </row>
        <row r="7198">
          <cell r="D7198" t="str">
            <v>South Columbia Basin Irrigation District</v>
          </cell>
          <cell r="E7198" t="str">
            <v>Water</v>
          </cell>
          <cell r="G7198" t="str">
            <v>NA</v>
          </cell>
          <cell r="H7198" t="str">
            <v>Merchant Unregulated</v>
          </cell>
        </row>
        <row r="7199">
          <cell r="D7199" t="str">
            <v>Quincy-Columbia Basin Irr Dist</v>
          </cell>
          <cell r="E7199" t="str">
            <v>Water</v>
          </cell>
          <cell r="G7199" t="str">
            <v>NA</v>
          </cell>
          <cell r="H7199" t="str">
            <v>Merchant Unregulated</v>
          </cell>
        </row>
        <row r="7200">
          <cell r="D7200" t="str">
            <v>East Columbia Basin Irrigation</v>
          </cell>
          <cell r="E7200" t="str">
            <v>Water</v>
          </cell>
          <cell r="G7200" t="str">
            <v>NA</v>
          </cell>
          <cell r="H7200" t="str">
            <v>Merchant Unregulated</v>
          </cell>
        </row>
        <row r="7201">
          <cell r="D7201" t="str">
            <v>Sierra Pacific Industries, Inc.</v>
          </cell>
          <cell r="E7201" t="str">
            <v>Biomass</v>
          </cell>
          <cell r="G7201" t="str">
            <v>NA</v>
          </cell>
          <cell r="H7201" t="str">
            <v>Merchant Unregulated</v>
          </cell>
        </row>
        <row r="7202">
          <cell r="D7202" t="str">
            <v>Kansas City City of</v>
          </cell>
          <cell r="E7202" t="str">
            <v>Coal</v>
          </cell>
          <cell r="G7202">
            <v>892105</v>
          </cell>
          <cell r="H7202" t="str">
            <v>Regulated</v>
          </cell>
        </row>
        <row r="7203">
          <cell r="D7203" t="str">
            <v>Kansas City City of</v>
          </cell>
          <cell r="E7203" t="str">
            <v>Oil</v>
          </cell>
          <cell r="G7203">
            <v>2382</v>
          </cell>
          <cell r="H7203" t="str">
            <v>Regulated</v>
          </cell>
        </row>
        <row r="7204">
          <cell r="D7204" t="str">
            <v>Quinebaug Associates LLC</v>
          </cell>
          <cell r="E7204" t="str">
            <v>Water</v>
          </cell>
          <cell r="G7204" t="str">
            <v>NA</v>
          </cell>
          <cell r="H7204" t="str">
            <v>Merchant Unregulated</v>
          </cell>
        </row>
        <row r="7205">
          <cell r="D7205" t="str">
            <v>Alaska Village Electric Cooperative, Inc.</v>
          </cell>
          <cell r="E7205" t="str">
            <v>Oil</v>
          </cell>
          <cell r="G7205" t="str">
            <v>NA</v>
          </cell>
          <cell r="H7205" t="str">
            <v>Merchant Unregulated</v>
          </cell>
        </row>
        <row r="7206">
          <cell r="D7206" t="str">
            <v>Verso Paper Holdings LLC</v>
          </cell>
          <cell r="E7206" t="str">
            <v>Biomass</v>
          </cell>
          <cell r="G7206" t="str">
            <v>NA</v>
          </cell>
          <cell r="H7206" t="str">
            <v>Merchant Unregulated</v>
          </cell>
        </row>
        <row r="7207">
          <cell r="D7207" t="str">
            <v>Toray Industries, Inc.</v>
          </cell>
          <cell r="E7207" t="str">
            <v>Gas</v>
          </cell>
          <cell r="G7207" t="str">
            <v>NA</v>
          </cell>
          <cell r="H7207" t="str">
            <v>Merchant Unregulated</v>
          </cell>
        </row>
        <row r="7208">
          <cell r="D7208" t="str">
            <v>Rough &amp; Ready Lumber Company</v>
          </cell>
          <cell r="E7208" t="str">
            <v>Biomass</v>
          </cell>
          <cell r="G7208" t="str">
            <v>NA</v>
          </cell>
          <cell r="H7208" t="str">
            <v>Merchant Unregulated</v>
          </cell>
        </row>
        <row r="7209">
          <cell r="D7209" t="str">
            <v>Duke Energy Corporation</v>
          </cell>
          <cell r="E7209" t="str">
            <v>Coal</v>
          </cell>
          <cell r="G7209">
            <v>243672</v>
          </cell>
          <cell r="H7209" t="str">
            <v>Regulated</v>
          </cell>
        </row>
        <row r="7210">
          <cell r="D7210" t="str">
            <v>Big Rivers Electric Corporation</v>
          </cell>
          <cell r="E7210" t="str">
            <v>Coal</v>
          </cell>
          <cell r="G7210" t="str">
            <v>NA</v>
          </cell>
          <cell r="H7210" t="str">
            <v>Merchant Unregulated</v>
          </cell>
        </row>
        <row r="7211">
          <cell r="D7211" t="str">
            <v>Big Rivers Electric Corporation</v>
          </cell>
          <cell r="E7211" t="str">
            <v>Oil</v>
          </cell>
          <cell r="G7211" t="str">
            <v>NA</v>
          </cell>
          <cell r="H7211" t="str">
            <v>Merchant Unregulated</v>
          </cell>
        </row>
        <row r="7212">
          <cell r="D7212" t="str">
            <v>San Francisco City &amp; County of</v>
          </cell>
          <cell r="E7212" t="str">
            <v>Water</v>
          </cell>
          <cell r="G7212">
            <v>386306</v>
          </cell>
          <cell r="H7212" t="str">
            <v>Regulated</v>
          </cell>
        </row>
        <row r="7213">
          <cell r="D7213" t="str">
            <v>Big Rivers Electric Corporation</v>
          </cell>
          <cell r="E7213" t="str">
            <v>Coal</v>
          </cell>
          <cell r="G7213">
            <v>2916585</v>
          </cell>
          <cell r="H7213" t="str">
            <v>Merchant Unregulated</v>
          </cell>
        </row>
        <row r="7214">
          <cell r="D7214" t="str">
            <v>South Mississippi Electric Power Association</v>
          </cell>
          <cell r="E7214" t="str">
            <v>Coal</v>
          </cell>
          <cell r="G7214">
            <v>1070665</v>
          </cell>
          <cell r="H7214" t="str">
            <v>Merchant Unregulated</v>
          </cell>
        </row>
        <row r="7215">
          <cell r="D7215" t="str">
            <v>FirstEnergy Corp.</v>
          </cell>
          <cell r="E7215" t="str">
            <v>Oil</v>
          </cell>
          <cell r="G7215">
            <v>64</v>
          </cell>
          <cell r="H7215" t="str">
            <v>Merchant Unregulated</v>
          </cell>
        </row>
        <row r="7216">
          <cell r="D7216" t="str">
            <v>Exelon Corporation</v>
          </cell>
          <cell r="E7216" t="str">
            <v>Nuclear</v>
          </cell>
          <cell r="G7216">
            <v>1806128</v>
          </cell>
          <cell r="H7216" t="str">
            <v>Merchant Unregulated</v>
          </cell>
        </row>
        <row r="7217">
          <cell r="D7217" t="str">
            <v>EDF Group</v>
          </cell>
          <cell r="E7217" t="str">
            <v>Nuclear</v>
          </cell>
          <cell r="G7217">
            <v>2300399</v>
          </cell>
          <cell r="H7217" t="str">
            <v>Merchant Unregulated</v>
          </cell>
        </row>
        <row r="7218">
          <cell r="D7218" t="str">
            <v>NiSource Inc.</v>
          </cell>
          <cell r="E7218" t="str">
            <v>Coal</v>
          </cell>
          <cell r="G7218">
            <v>5930688</v>
          </cell>
          <cell r="H7218" t="str">
            <v>Regulated</v>
          </cell>
        </row>
        <row r="7219">
          <cell r="D7219" t="str">
            <v>NiSource Inc.</v>
          </cell>
          <cell r="E7219" t="str">
            <v>Gas</v>
          </cell>
          <cell r="G7219">
            <v>39588</v>
          </cell>
          <cell r="H7219" t="str">
            <v>Regulated</v>
          </cell>
        </row>
        <row r="7220">
          <cell r="D7220" t="str">
            <v>MDU Resources Group, Inc.</v>
          </cell>
          <cell r="E7220" t="str">
            <v>Coal</v>
          </cell>
          <cell r="G7220">
            <v>476957</v>
          </cell>
          <cell r="H7220" t="str">
            <v>Regulated</v>
          </cell>
        </row>
        <row r="7221">
          <cell r="D7221" t="str">
            <v>Phillips 66 Company</v>
          </cell>
          <cell r="E7221" t="str">
            <v>Coal</v>
          </cell>
          <cell r="G7221">
            <v>274136</v>
          </cell>
          <cell r="H7221" t="str">
            <v>Regulated</v>
          </cell>
        </row>
        <row r="7222">
          <cell r="D7222" t="str">
            <v>Entergy Corporation</v>
          </cell>
          <cell r="E7222" t="str">
            <v>Coal</v>
          </cell>
          <cell r="G7222">
            <v>273340</v>
          </cell>
          <cell r="H7222" t="str">
            <v>Regulated</v>
          </cell>
        </row>
        <row r="7223">
          <cell r="D7223" t="str">
            <v>Entergy Corporation</v>
          </cell>
          <cell r="E7223" t="str">
            <v>Coal</v>
          </cell>
          <cell r="G7223">
            <v>3735421</v>
          </cell>
          <cell r="H7223" t="str">
            <v>Regulated</v>
          </cell>
        </row>
        <row r="7224">
          <cell r="D7224" t="str">
            <v>Entergy Corporation</v>
          </cell>
          <cell r="E7224" t="str">
            <v>Coal</v>
          </cell>
          <cell r="G7224">
            <v>745469</v>
          </cell>
          <cell r="H7224" t="str">
            <v>Regulated</v>
          </cell>
        </row>
        <row r="7225">
          <cell r="D7225" t="str">
            <v>East Texas Electric Co-op, Inc.</v>
          </cell>
          <cell r="E7225" t="str">
            <v>Coal</v>
          </cell>
          <cell r="G7225">
            <v>227990</v>
          </cell>
          <cell r="H7225" t="str">
            <v>Regulated</v>
          </cell>
        </row>
        <row r="7226">
          <cell r="D7226" t="str">
            <v>Petroleos de Venezuela S.A.</v>
          </cell>
          <cell r="E7226" t="str">
            <v>Coal</v>
          </cell>
          <cell r="G7226">
            <v>489526</v>
          </cell>
          <cell r="H7226" t="str">
            <v>Regulated</v>
          </cell>
        </row>
        <row r="7227">
          <cell r="D7227" t="str">
            <v>Sasol North America Inc.</v>
          </cell>
          <cell r="E7227" t="str">
            <v>Coal</v>
          </cell>
          <cell r="G7227">
            <v>132320</v>
          </cell>
          <cell r="H7227" t="str">
            <v>Regulated</v>
          </cell>
        </row>
        <row r="7228">
          <cell r="D7228" t="str">
            <v>Sam Rayburn G&amp;T Elec Coop Inc</v>
          </cell>
          <cell r="E7228" t="str">
            <v>Coal</v>
          </cell>
          <cell r="G7228">
            <v>250973</v>
          </cell>
          <cell r="H7228" t="str">
            <v>Regulated</v>
          </cell>
        </row>
        <row r="7229">
          <cell r="D7229" t="str">
            <v>Brazos Electric Power Cooperative Inc.</v>
          </cell>
          <cell r="E7229" t="str">
            <v>Gas</v>
          </cell>
          <cell r="G7229">
            <v>245610</v>
          </cell>
          <cell r="H7229" t="str">
            <v>Merchant Unregulated</v>
          </cell>
        </row>
        <row r="7230">
          <cell r="D7230" t="str">
            <v>Brazos Electric Power Cooperative Inc.</v>
          </cell>
          <cell r="E7230" t="str">
            <v>Gas</v>
          </cell>
          <cell r="G7230">
            <v>48264</v>
          </cell>
          <cell r="H7230" t="str">
            <v>Merchant Unregulated</v>
          </cell>
        </row>
        <row r="7231">
          <cell r="D7231" t="str">
            <v>Leaf Clean Energy Company</v>
          </cell>
          <cell r="E7231" t="str">
            <v>Biomass</v>
          </cell>
          <cell r="G7231" t="str">
            <v>NA</v>
          </cell>
          <cell r="H7231" t="str">
            <v>Merchant Unregulated</v>
          </cell>
        </row>
        <row r="7232">
          <cell r="D7232" t="str">
            <v>MRG Co-Investment LLC</v>
          </cell>
          <cell r="E7232" t="str">
            <v>Biomass</v>
          </cell>
          <cell r="G7232" t="str">
            <v>NA</v>
          </cell>
          <cell r="H7232" t="str">
            <v>Merchant Unregulated</v>
          </cell>
        </row>
        <row r="7233">
          <cell r="D7233" t="str">
            <v>MRG Associates</v>
          </cell>
          <cell r="E7233" t="str">
            <v>Biomass</v>
          </cell>
          <cell r="G7233" t="str">
            <v>NA</v>
          </cell>
          <cell r="H7233" t="str">
            <v>Merchant Unregulated</v>
          </cell>
        </row>
        <row r="7234">
          <cell r="D7234" t="str">
            <v>Ameren Corporation</v>
          </cell>
          <cell r="E7234" t="str">
            <v>Gas</v>
          </cell>
          <cell r="G7234">
            <v>17213</v>
          </cell>
          <cell r="H7234" t="str">
            <v>Regulated</v>
          </cell>
        </row>
        <row r="7235">
          <cell r="D7235" t="str">
            <v>American Electric Power Company, Inc.</v>
          </cell>
          <cell r="E7235" t="str">
            <v>Water</v>
          </cell>
          <cell r="G7235">
            <v>138403</v>
          </cell>
          <cell r="H7235" t="str">
            <v>Regulated</v>
          </cell>
        </row>
        <row r="7236">
          <cell r="D7236" t="str">
            <v>Radford City of</v>
          </cell>
          <cell r="E7236" t="str">
            <v>Water</v>
          </cell>
          <cell r="G7236" t="str">
            <v>NA</v>
          </cell>
          <cell r="H7236" t="str">
            <v>Regulated</v>
          </cell>
        </row>
        <row r="7237">
          <cell r="D7237" t="str">
            <v>United States Government</v>
          </cell>
          <cell r="E7237" t="str">
            <v>Coal</v>
          </cell>
          <cell r="G7237" t="str">
            <v>NA</v>
          </cell>
          <cell r="H7237" t="str">
            <v>Merchant Unregulated</v>
          </cell>
        </row>
        <row r="7238">
          <cell r="D7238" t="str">
            <v>Eosol Energy S.L.</v>
          </cell>
          <cell r="E7238" t="str">
            <v>Solar</v>
          </cell>
          <cell r="G7238" t="str">
            <v>NA</v>
          </cell>
          <cell r="H7238" t="str">
            <v>Merchant Unregulated</v>
          </cell>
        </row>
        <row r="7239">
          <cell r="D7239" t="str">
            <v>Eosol Energy S.L.</v>
          </cell>
          <cell r="E7239" t="str">
            <v>Solar</v>
          </cell>
          <cell r="G7239" t="str">
            <v>NA</v>
          </cell>
          <cell r="H7239" t="str">
            <v>Merchant Unregulated</v>
          </cell>
        </row>
        <row r="7240">
          <cell r="D7240" t="str">
            <v>Strata Solar LLC</v>
          </cell>
          <cell r="E7240" t="str">
            <v>Solar</v>
          </cell>
          <cell r="G7240" t="str">
            <v>NA</v>
          </cell>
          <cell r="H7240" t="str">
            <v>Merchant Unregulated</v>
          </cell>
        </row>
        <row r="7241">
          <cell r="D7241" t="str">
            <v>U.S. Geothermal Inc.</v>
          </cell>
          <cell r="E7241" t="str">
            <v>Geothermal</v>
          </cell>
          <cell r="G7241" t="str">
            <v>NA</v>
          </cell>
          <cell r="H7241" t="str">
            <v>Merchant Unregulated</v>
          </cell>
        </row>
        <row r="7242">
          <cell r="D7242" t="str">
            <v>Goldman Sachs Group, Inc.</v>
          </cell>
          <cell r="E7242" t="str">
            <v>Geothermal</v>
          </cell>
          <cell r="G7242" t="str">
            <v>NA</v>
          </cell>
          <cell r="H7242" t="str">
            <v>Merchant Unregulated</v>
          </cell>
        </row>
        <row r="7243">
          <cell r="D7243" t="str">
            <v>EDP - Energias de Portugal SA</v>
          </cell>
          <cell r="E7243" t="str">
            <v>Wind</v>
          </cell>
          <cell r="G7243">
            <v>94116</v>
          </cell>
          <cell r="H7243" t="str">
            <v>Merchant Unregulated</v>
          </cell>
        </row>
        <row r="7244">
          <cell r="D7244" t="str">
            <v>PARPÚBLICA - Participações Públicas (SGPS), S.A.</v>
          </cell>
          <cell r="E7244" t="str">
            <v>Wind</v>
          </cell>
          <cell r="G7244">
            <v>4646</v>
          </cell>
          <cell r="H7244" t="str">
            <v>Merchant Unregulated</v>
          </cell>
        </row>
        <row r="7245">
          <cell r="D7245" t="str">
            <v>HidroCantábrico Energia S.A.</v>
          </cell>
          <cell r="E7245" t="str">
            <v>Wind</v>
          </cell>
          <cell r="G7245">
            <v>766</v>
          </cell>
          <cell r="H7245" t="str">
            <v>Merchant Unregulated</v>
          </cell>
        </row>
        <row r="7246">
          <cell r="D7246" t="str">
            <v>China Three Gorges Corporation</v>
          </cell>
          <cell r="E7246" t="str">
            <v>Wind</v>
          </cell>
          <cell r="G7246">
            <v>26819</v>
          </cell>
          <cell r="H7246" t="str">
            <v>Merchant Unregulated</v>
          </cell>
        </row>
        <row r="7247">
          <cell r="D7247" t="str">
            <v>EDP Renováveis</v>
          </cell>
          <cell r="E7247" t="str">
            <v>Wind</v>
          </cell>
          <cell r="G7247">
            <v>36682</v>
          </cell>
          <cell r="H7247" t="str">
            <v>Merchant Unregulated</v>
          </cell>
        </row>
        <row r="7248">
          <cell r="D7248" t="str">
            <v>Strata Solar LLC</v>
          </cell>
          <cell r="E7248" t="str">
            <v>Solar</v>
          </cell>
          <cell r="G7248" t="str">
            <v>NA</v>
          </cell>
          <cell r="H7248" t="str">
            <v>Merchant Unregulated</v>
          </cell>
        </row>
        <row r="7249">
          <cell r="D7249" t="str">
            <v>PPL Corporation</v>
          </cell>
          <cell r="E7249" t="str">
            <v>Water</v>
          </cell>
          <cell r="G7249" t="str">
            <v>NA</v>
          </cell>
          <cell r="H7249" t="str">
            <v>Merchant Unregulated</v>
          </cell>
        </row>
        <row r="7250">
          <cell r="D7250" t="str">
            <v>Brookfield Renewable Energy Partners L.P.</v>
          </cell>
          <cell r="E7250" t="str">
            <v>Water</v>
          </cell>
          <cell r="G7250" t="str">
            <v>NA</v>
          </cell>
          <cell r="H7250" t="str">
            <v>Merchant Unregulated</v>
          </cell>
        </row>
        <row r="7251">
          <cell r="D7251" t="str">
            <v>Brookfield Asset Management Inc.</v>
          </cell>
          <cell r="E7251" t="str">
            <v>Water</v>
          </cell>
          <cell r="G7251" t="str">
            <v>NA</v>
          </cell>
          <cell r="H7251" t="str">
            <v>Merchant Unregulated</v>
          </cell>
        </row>
        <row r="7252">
          <cell r="D7252" t="str">
            <v>Iberdrola, S.A.</v>
          </cell>
          <cell r="E7252" t="str">
            <v>Water</v>
          </cell>
          <cell r="G7252">
            <v>0</v>
          </cell>
          <cell r="H7252" t="str">
            <v>Regulated</v>
          </cell>
        </row>
        <row r="7253">
          <cell r="D7253" t="str">
            <v>Stanley Black &amp; Decker, Inc.</v>
          </cell>
          <cell r="E7253" t="str">
            <v>Water</v>
          </cell>
          <cell r="G7253" t="str">
            <v>NA</v>
          </cell>
          <cell r="H7253" t="str">
            <v>Merchant Unregulated</v>
          </cell>
        </row>
        <row r="7254">
          <cell r="D7254" t="str">
            <v>South Carolina Public Service Authority</v>
          </cell>
          <cell r="E7254" t="str">
            <v>Gas</v>
          </cell>
          <cell r="G7254">
            <v>1342479</v>
          </cell>
          <cell r="H7254" t="str">
            <v>Regulated</v>
          </cell>
        </row>
        <row r="7255">
          <cell r="D7255" t="str">
            <v>Ritter Dairy LLC</v>
          </cell>
          <cell r="E7255" t="str">
            <v>Biomass</v>
          </cell>
          <cell r="G7255" t="str">
            <v>NA</v>
          </cell>
          <cell r="H7255" t="str">
            <v>Merchant Unregulated</v>
          </cell>
        </row>
        <row r="7256">
          <cell r="D7256" t="str">
            <v>Farm Power Northwest LLC</v>
          </cell>
          <cell r="E7256" t="str">
            <v>Biomass</v>
          </cell>
          <cell r="G7256" t="str">
            <v>NA</v>
          </cell>
          <cell r="H7256" t="str">
            <v>Merchant Unregulated</v>
          </cell>
        </row>
        <row r="7257">
          <cell r="D7257" t="str">
            <v>Treetop Midstream Services LLC</v>
          </cell>
          <cell r="E7257" t="str">
            <v>Gas</v>
          </cell>
          <cell r="G7257" t="str">
            <v>NA</v>
          </cell>
          <cell r="H7257" t="str">
            <v>Merchant Unregulated</v>
          </cell>
        </row>
        <row r="7258">
          <cell r="D7258" t="str">
            <v>Ralls Corporation, Inc.</v>
          </cell>
          <cell r="E7258" t="str">
            <v>Wind</v>
          </cell>
          <cell r="G7258" t="str">
            <v>NA</v>
          </cell>
          <cell r="H7258" t="str">
            <v>Merchant Unregulated</v>
          </cell>
        </row>
        <row r="7259">
          <cell r="D7259" t="str">
            <v>Great Plains Energy Inc.</v>
          </cell>
          <cell r="E7259" t="str">
            <v>Gas</v>
          </cell>
          <cell r="G7259">
            <v>-26</v>
          </cell>
          <cell r="H7259" t="str">
            <v>Regulated</v>
          </cell>
        </row>
        <row r="7260">
          <cell r="D7260" t="str">
            <v>Placer County Water Agency</v>
          </cell>
          <cell r="E7260" t="str">
            <v>Water</v>
          </cell>
          <cell r="G7260" t="str">
            <v>NA</v>
          </cell>
          <cell r="H7260" t="str">
            <v>Merchant Unregulated</v>
          </cell>
        </row>
        <row r="7261">
          <cell r="D7261" t="str">
            <v>Ramada Inn</v>
          </cell>
          <cell r="E7261" t="str">
            <v>Wind</v>
          </cell>
          <cell r="G7261" t="str">
            <v>NA</v>
          </cell>
          <cell r="H7261" t="str">
            <v>Merchant Unregulated</v>
          </cell>
        </row>
        <row r="7262">
          <cell r="D7262" t="str">
            <v>CarbonFree Technology Inc.</v>
          </cell>
          <cell r="E7262" t="str">
            <v>Solar</v>
          </cell>
          <cell r="G7262" t="str">
            <v>NA</v>
          </cell>
          <cell r="H7262" t="str">
            <v>Merchant Unregulated</v>
          </cell>
        </row>
        <row r="7263">
          <cell r="D7263" t="str">
            <v>San Diego County Water Authority</v>
          </cell>
          <cell r="E7263" t="str">
            <v>Water</v>
          </cell>
          <cell r="G7263" t="str">
            <v>NA</v>
          </cell>
          <cell r="H7263" t="str">
            <v>Merchant Unregulated</v>
          </cell>
        </row>
        <row r="7264">
          <cell r="D7264" t="str">
            <v>SunEdison, Inc.</v>
          </cell>
          <cell r="E7264" t="str">
            <v>Solar</v>
          </cell>
          <cell r="G7264" t="str">
            <v>NA</v>
          </cell>
          <cell r="H7264" t="str">
            <v>Merchant Unregulated</v>
          </cell>
        </row>
        <row r="7265">
          <cell r="D7265" t="str">
            <v>Randolph Eastern School Corporation</v>
          </cell>
          <cell r="E7265" t="str">
            <v>Wind</v>
          </cell>
          <cell r="G7265" t="str">
            <v>NA</v>
          </cell>
          <cell r="H7265" t="str">
            <v>Merchant Unregulated</v>
          </cell>
        </row>
        <row r="7266">
          <cell r="D7266" t="str">
            <v>Golden Spread Electric Cooperative, Inc.</v>
          </cell>
          <cell r="E7266" t="str">
            <v>Oil</v>
          </cell>
          <cell r="G7266" t="str">
            <v>NA</v>
          </cell>
          <cell r="H7266" t="str">
            <v>Merchant Unregulated</v>
          </cell>
        </row>
        <row r="7267">
          <cell r="D7267" t="str">
            <v>Rantoul Village of</v>
          </cell>
          <cell r="E7267" t="str">
            <v>Oil</v>
          </cell>
          <cell r="G7267" t="str">
            <v>NA</v>
          </cell>
          <cell r="H7267" t="str">
            <v>Regulated</v>
          </cell>
        </row>
        <row r="7268">
          <cell r="D7268" t="str">
            <v>Hudson Clean Energy Partners LP</v>
          </cell>
          <cell r="E7268" t="str">
            <v>Water</v>
          </cell>
          <cell r="G7268" t="str">
            <v>NA</v>
          </cell>
          <cell r="H7268" t="str">
            <v>Merchant Unregulated</v>
          </cell>
        </row>
        <row r="7269">
          <cell r="D7269" t="str">
            <v>Kaukauna City of</v>
          </cell>
          <cell r="E7269" t="str">
            <v>Water</v>
          </cell>
          <cell r="G7269" t="str">
            <v>NA</v>
          </cell>
          <cell r="H7269" t="str">
            <v>Regulated</v>
          </cell>
        </row>
        <row r="7270">
          <cell r="D7270" t="str">
            <v>ALLETE, Inc.</v>
          </cell>
          <cell r="E7270" t="str">
            <v>Biomass</v>
          </cell>
          <cell r="G7270">
            <v>104069</v>
          </cell>
          <cell r="H7270" t="str">
            <v>Regulated</v>
          </cell>
        </row>
        <row r="7271">
          <cell r="D7271" t="str">
            <v>ALLETE, Inc.</v>
          </cell>
          <cell r="E7271" t="str">
            <v>Water</v>
          </cell>
          <cell r="G7271">
            <v>4779</v>
          </cell>
          <cell r="H7271" t="str">
            <v>Regulated</v>
          </cell>
        </row>
        <row r="7272">
          <cell r="D7272" t="str">
            <v>North American Natural Resources</v>
          </cell>
          <cell r="E7272" t="str">
            <v>Biomass</v>
          </cell>
          <cell r="G7272" t="str">
            <v>NA</v>
          </cell>
          <cell r="H7272" t="str">
            <v>Merchant Unregulated</v>
          </cell>
        </row>
        <row r="7273">
          <cell r="D7273" t="str">
            <v>Avista Corporation</v>
          </cell>
          <cell r="E7273" t="str">
            <v>Gas</v>
          </cell>
          <cell r="G7273">
            <v>6943</v>
          </cell>
          <cell r="H7273" t="str">
            <v>Regulated</v>
          </cell>
        </row>
        <row r="7274">
          <cell r="D7274" t="str">
            <v>Arkansas River Power Authority</v>
          </cell>
          <cell r="E7274" t="str">
            <v>Gas</v>
          </cell>
          <cell r="G7274" t="str">
            <v>NA</v>
          </cell>
          <cell r="H7274" t="str">
            <v>Regulated</v>
          </cell>
        </row>
        <row r="7275">
          <cell r="D7275" t="str">
            <v>Raton Public Service Company</v>
          </cell>
          <cell r="E7275" t="str">
            <v>Gas</v>
          </cell>
          <cell r="G7275" t="str">
            <v>NA</v>
          </cell>
          <cell r="H7275" t="str">
            <v>Regulated</v>
          </cell>
        </row>
        <row r="7276">
          <cell r="D7276" t="str">
            <v>TransCanada Corporation</v>
          </cell>
          <cell r="E7276" t="str">
            <v>Gas</v>
          </cell>
          <cell r="G7276">
            <v>2880167</v>
          </cell>
          <cell r="H7276" t="str">
            <v>Merchant Unregulated</v>
          </cell>
        </row>
        <row r="7277">
          <cell r="D7277" t="str">
            <v>TransCanada Corporation</v>
          </cell>
          <cell r="E7277" t="str">
            <v>Gas</v>
          </cell>
          <cell r="G7277">
            <v>1440459</v>
          </cell>
          <cell r="H7277" t="str">
            <v>Merchant Unregulated</v>
          </cell>
        </row>
        <row r="7278">
          <cell r="D7278" t="str">
            <v>TransCanada Corporation</v>
          </cell>
          <cell r="E7278" t="str">
            <v>Gas</v>
          </cell>
          <cell r="G7278">
            <v>65340</v>
          </cell>
          <cell r="H7278" t="str">
            <v>Merchant Unregulated</v>
          </cell>
        </row>
        <row r="7279">
          <cell r="D7279" t="str">
            <v>Platte River Power Authority</v>
          </cell>
          <cell r="E7279" t="str">
            <v>Coal</v>
          </cell>
          <cell r="G7279">
            <v>2116992</v>
          </cell>
          <cell r="H7279" t="str">
            <v>Merchant Unregulated</v>
          </cell>
        </row>
        <row r="7280">
          <cell r="D7280" t="str">
            <v>Platte River Power Authority</v>
          </cell>
          <cell r="E7280" t="str">
            <v>Gas</v>
          </cell>
          <cell r="G7280">
            <v>31279</v>
          </cell>
          <cell r="H7280" t="str">
            <v>Merchant Unregulated</v>
          </cell>
        </row>
        <row r="7281">
          <cell r="D7281" t="str">
            <v>Colorado Springs Utilities</v>
          </cell>
          <cell r="E7281" t="str">
            <v>Coal</v>
          </cell>
          <cell r="G7281">
            <v>1487411</v>
          </cell>
          <cell r="H7281" t="str">
            <v>Regulated</v>
          </cell>
        </row>
        <row r="7282">
          <cell r="D7282" t="str">
            <v>Colorado Springs Utilities</v>
          </cell>
          <cell r="E7282" t="str">
            <v>Gas</v>
          </cell>
          <cell r="G7282">
            <v>1264</v>
          </cell>
          <cell r="H7282" t="str">
            <v>Regulated</v>
          </cell>
        </row>
        <row r="7283">
          <cell r="D7283" t="str">
            <v>Garland City of</v>
          </cell>
          <cell r="E7283" t="str">
            <v>Gas</v>
          </cell>
          <cell r="G7283">
            <v>96161</v>
          </cell>
          <cell r="H7283" t="str">
            <v>Regulated</v>
          </cell>
        </row>
        <row r="7284">
          <cell r="D7284" t="str">
            <v>Garland City of</v>
          </cell>
          <cell r="E7284" t="str">
            <v>Gas</v>
          </cell>
          <cell r="G7284">
            <v>5698</v>
          </cell>
          <cell r="H7284" t="str">
            <v>Regulated</v>
          </cell>
        </row>
        <row r="7285">
          <cell r="D7285" t="str">
            <v>Brookfield Renewable Energy Partners L.P.</v>
          </cell>
          <cell r="E7285" t="str">
            <v>Water</v>
          </cell>
          <cell r="G7285" t="str">
            <v>NA</v>
          </cell>
          <cell r="H7285" t="str">
            <v>Merchant Unregulated</v>
          </cell>
        </row>
        <row r="7286">
          <cell r="D7286" t="str">
            <v>Brookfield Asset Management Inc.</v>
          </cell>
          <cell r="E7286" t="str">
            <v>Water</v>
          </cell>
          <cell r="G7286" t="str">
            <v>NA</v>
          </cell>
          <cell r="H7286" t="str">
            <v>Merchant Unregulated</v>
          </cell>
        </row>
        <row r="7287">
          <cell r="D7287" t="str">
            <v>Rayne City of</v>
          </cell>
          <cell r="E7287" t="str">
            <v>Oil</v>
          </cell>
          <cell r="G7287" t="str">
            <v>NA</v>
          </cell>
          <cell r="H7287" t="str">
            <v>Regulated</v>
          </cell>
        </row>
        <row r="7288">
          <cell r="D7288" t="str">
            <v>WGL Holdings, Inc.</v>
          </cell>
          <cell r="E7288" t="str">
            <v>Solar</v>
          </cell>
          <cell r="G7288" t="str">
            <v>NA</v>
          </cell>
          <cell r="H7288" t="str">
            <v>Merchant Unregulated</v>
          </cell>
        </row>
        <row r="7289">
          <cell r="D7289" t="str">
            <v>Sharp Corporation</v>
          </cell>
          <cell r="E7289" t="str">
            <v>Solar</v>
          </cell>
          <cell r="G7289" t="str">
            <v>NA</v>
          </cell>
          <cell r="H7289" t="str">
            <v>Merchant Unregulated</v>
          </cell>
        </row>
        <row r="7290">
          <cell r="D7290" t="str">
            <v>KKR Holdings L.P.</v>
          </cell>
          <cell r="E7290" t="str">
            <v>Solar</v>
          </cell>
          <cell r="G7290" t="str">
            <v>NA</v>
          </cell>
          <cell r="H7290" t="str">
            <v>Merchant Unregulated</v>
          </cell>
        </row>
        <row r="7291">
          <cell r="D7291" t="str">
            <v>Sharp Corporation</v>
          </cell>
          <cell r="E7291" t="str">
            <v>Solar</v>
          </cell>
          <cell r="G7291" t="str">
            <v>NA</v>
          </cell>
          <cell r="H7291" t="str">
            <v>Merchant Unregulated</v>
          </cell>
        </row>
        <row r="7292">
          <cell r="D7292" t="str">
            <v>KKR Holdings L.P.</v>
          </cell>
          <cell r="E7292" t="str">
            <v>Solar</v>
          </cell>
          <cell r="G7292" t="str">
            <v>NA</v>
          </cell>
          <cell r="H7292" t="str">
            <v>Merchant Unregulated</v>
          </cell>
        </row>
        <row r="7293">
          <cell r="D7293" t="str">
            <v>Sharp Corporation</v>
          </cell>
          <cell r="E7293" t="str">
            <v>Solar</v>
          </cell>
          <cell r="G7293" t="str">
            <v>NA</v>
          </cell>
          <cell r="H7293" t="str">
            <v>Merchant Unregulated</v>
          </cell>
        </row>
        <row r="7294">
          <cell r="D7294" t="str">
            <v>KKR Holdings L.P.</v>
          </cell>
          <cell r="E7294" t="str">
            <v>Solar</v>
          </cell>
          <cell r="G7294" t="str">
            <v>NA</v>
          </cell>
          <cell r="H7294" t="str">
            <v>Merchant Unregulated</v>
          </cell>
        </row>
        <row r="7295">
          <cell r="D7295" t="str">
            <v>Sharp Corporation</v>
          </cell>
          <cell r="E7295" t="str">
            <v>Solar</v>
          </cell>
          <cell r="G7295" t="str">
            <v>NA</v>
          </cell>
          <cell r="H7295" t="str">
            <v>Merchant Unregulated</v>
          </cell>
        </row>
        <row r="7296">
          <cell r="D7296" t="str">
            <v>KKR Holdings L.P.</v>
          </cell>
          <cell r="E7296" t="str">
            <v>Solar</v>
          </cell>
          <cell r="G7296" t="str">
            <v>NA</v>
          </cell>
          <cell r="H7296" t="str">
            <v>Merchant Unregulated</v>
          </cell>
        </row>
        <row r="7297">
          <cell r="D7297" t="str">
            <v>Sharp Corporation</v>
          </cell>
          <cell r="E7297" t="str">
            <v>Solar</v>
          </cell>
          <cell r="G7297" t="str">
            <v>NA</v>
          </cell>
          <cell r="H7297" t="str">
            <v>Merchant Unregulated</v>
          </cell>
        </row>
        <row r="7298">
          <cell r="D7298" t="str">
            <v>KKR Holdings L.P.</v>
          </cell>
          <cell r="E7298" t="str">
            <v>Solar</v>
          </cell>
          <cell r="G7298" t="str">
            <v>NA</v>
          </cell>
          <cell r="H7298" t="str">
            <v>Merchant Unregulated</v>
          </cell>
        </row>
        <row r="7299">
          <cell r="D7299" t="str">
            <v>Sharp Corporation</v>
          </cell>
          <cell r="E7299" t="str">
            <v>Solar</v>
          </cell>
          <cell r="G7299" t="str">
            <v>NA</v>
          </cell>
          <cell r="H7299" t="str">
            <v>Merchant Unregulated</v>
          </cell>
        </row>
        <row r="7300">
          <cell r="D7300" t="str">
            <v>KKR Holdings L.P.</v>
          </cell>
          <cell r="E7300" t="str">
            <v>Solar</v>
          </cell>
          <cell r="G7300" t="str">
            <v>NA</v>
          </cell>
          <cell r="H7300" t="str">
            <v>Merchant Unregulated</v>
          </cell>
        </row>
        <row r="7301">
          <cell r="D7301" t="str">
            <v>Sharp Corporation</v>
          </cell>
          <cell r="E7301" t="str">
            <v>Solar</v>
          </cell>
          <cell r="G7301" t="str">
            <v>NA</v>
          </cell>
          <cell r="H7301" t="str">
            <v>Merchant Unregulated</v>
          </cell>
        </row>
        <row r="7302">
          <cell r="D7302" t="str">
            <v>KKR Holdings L.P.</v>
          </cell>
          <cell r="E7302" t="str">
            <v>Solar</v>
          </cell>
          <cell r="G7302" t="str">
            <v>NA</v>
          </cell>
          <cell r="H7302" t="str">
            <v>Merchant Unregulated</v>
          </cell>
        </row>
        <row r="7303">
          <cell r="D7303" t="str">
            <v>Sharp Corporation</v>
          </cell>
          <cell r="E7303" t="str">
            <v>Solar</v>
          </cell>
          <cell r="G7303" t="str">
            <v>NA</v>
          </cell>
          <cell r="H7303" t="str">
            <v>Merchant Unregulated</v>
          </cell>
        </row>
        <row r="7304">
          <cell r="D7304" t="str">
            <v>KKR Holdings L.P.</v>
          </cell>
          <cell r="E7304" t="str">
            <v>Solar</v>
          </cell>
          <cell r="G7304" t="str">
            <v>NA</v>
          </cell>
          <cell r="H7304" t="str">
            <v>Merchant Unregulated</v>
          </cell>
        </row>
        <row r="7305">
          <cell r="D7305" t="str">
            <v>Sharp Corporation</v>
          </cell>
          <cell r="E7305" t="str">
            <v>Solar</v>
          </cell>
          <cell r="G7305" t="str">
            <v>NA</v>
          </cell>
          <cell r="H7305" t="str">
            <v>Merchant Unregulated</v>
          </cell>
        </row>
        <row r="7306">
          <cell r="D7306" t="str">
            <v>KKR Holdings L.P.</v>
          </cell>
          <cell r="E7306" t="str">
            <v>Solar</v>
          </cell>
          <cell r="G7306" t="str">
            <v>NA</v>
          </cell>
          <cell r="H7306" t="str">
            <v>Merchant Unregulated</v>
          </cell>
        </row>
        <row r="7307">
          <cell r="D7307" t="str">
            <v>Sharp Corporation</v>
          </cell>
          <cell r="E7307" t="str">
            <v>Solar</v>
          </cell>
          <cell r="G7307" t="str">
            <v>NA</v>
          </cell>
          <cell r="H7307" t="str">
            <v>Merchant Unregulated</v>
          </cell>
        </row>
        <row r="7308">
          <cell r="D7308" t="str">
            <v>KKR Holdings L.P.</v>
          </cell>
          <cell r="E7308" t="str">
            <v>Solar</v>
          </cell>
          <cell r="G7308" t="str">
            <v>NA</v>
          </cell>
          <cell r="H7308" t="str">
            <v>Merchant Unregulated</v>
          </cell>
        </row>
        <row r="7309">
          <cell r="D7309" t="str">
            <v>NRG Energy, Inc.</v>
          </cell>
          <cell r="E7309" t="str">
            <v>Solar</v>
          </cell>
          <cell r="G7309" t="str">
            <v>NA</v>
          </cell>
          <cell r="H7309" t="str">
            <v>Merchant Unregulated</v>
          </cell>
        </row>
        <row r="7310">
          <cell r="D7310" t="str">
            <v>Sharp Corporation</v>
          </cell>
          <cell r="E7310" t="str">
            <v>Solar</v>
          </cell>
          <cell r="G7310" t="str">
            <v>NA</v>
          </cell>
          <cell r="H7310" t="str">
            <v>Merchant Unregulated</v>
          </cell>
        </row>
        <row r="7311">
          <cell r="D7311" t="str">
            <v>KKR Holdings L.P.</v>
          </cell>
          <cell r="E7311" t="str">
            <v>Solar</v>
          </cell>
          <cell r="G7311" t="str">
            <v>NA</v>
          </cell>
          <cell r="H7311" t="str">
            <v>Merchant Unregulated</v>
          </cell>
        </row>
        <row r="7312">
          <cell r="D7312" t="str">
            <v>Sharp Corporation</v>
          </cell>
          <cell r="E7312" t="str">
            <v>Solar</v>
          </cell>
          <cell r="G7312" t="str">
            <v>NA</v>
          </cell>
          <cell r="H7312" t="str">
            <v>Merchant Unregulated</v>
          </cell>
        </row>
        <row r="7313">
          <cell r="D7313" t="str">
            <v>KKR Holdings L.P.</v>
          </cell>
          <cell r="E7313" t="str">
            <v>Solar</v>
          </cell>
          <cell r="G7313" t="str">
            <v>NA</v>
          </cell>
          <cell r="H7313" t="str">
            <v>Merchant Unregulated</v>
          </cell>
        </row>
        <row r="7314">
          <cell r="D7314" t="str">
            <v>Sharp Corporation</v>
          </cell>
          <cell r="E7314" t="str">
            <v>Solar</v>
          </cell>
          <cell r="G7314" t="str">
            <v>NA</v>
          </cell>
          <cell r="H7314" t="str">
            <v>Merchant Unregulated</v>
          </cell>
        </row>
        <row r="7315">
          <cell r="D7315" t="str">
            <v>KKR Holdings L.P.</v>
          </cell>
          <cell r="E7315" t="str">
            <v>Solar</v>
          </cell>
          <cell r="G7315" t="str">
            <v>NA</v>
          </cell>
          <cell r="H7315" t="str">
            <v>Merchant Unregulated</v>
          </cell>
        </row>
        <row r="7316">
          <cell r="D7316" t="str">
            <v>Sharp Corporation</v>
          </cell>
          <cell r="E7316" t="str">
            <v>Solar</v>
          </cell>
          <cell r="G7316" t="str">
            <v>NA</v>
          </cell>
          <cell r="H7316" t="str">
            <v>Merchant Unregulated</v>
          </cell>
        </row>
        <row r="7317">
          <cell r="D7317" t="str">
            <v>KKR Holdings L.P.</v>
          </cell>
          <cell r="E7317" t="str">
            <v>Solar</v>
          </cell>
          <cell r="G7317" t="str">
            <v>NA</v>
          </cell>
          <cell r="H7317" t="str">
            <v>Merchant Unregulated</v>
          </cell>
        </row>
        <row r="7318">
          <cell r="D7318" t="str">
            <v>Sharp Corporation</v>
          </cell>
          <cell r="E7318" t="str">
            <v>Solar</v>
          </cell>
          <cell r="G7318" t="str">
            <v>NA</v>
          </cell>
          <cell r="H7318" t="str">
            <v>Merchant Unregulated</v>
          </cell>
        </row>
        <row r="7319">
          <cell r="D7319" t="str">
            <v>KKR Holdings L.P.</v>
          </cell>
          <cell r="E7319" t="str">
            <v>Solar</v>
          </cell>
          <cell r="G7319" t="str">
            <v>NA</v>
          </cell>
          <cell r="H7319" t="str">
            <v>Merchant Unregulated</v>
          </cell>
        </row>
        <row r="7320">
          <cell r="D7320" t="str">
            <v>Sharp Corporation</v>
          </cell>
          <cell r="E7320" t="str">
            <v>Solar</v>
          </cell>
          <cell r="G7320" t="str">
            <v>NA</v>
          </cell>
          <cell r="H7320" t="str">
            <v>Merchant Unregulated</v>
          </cell>
        </row>
        <row r="7321">
          <cell r="D7321" t="str">
            <v>KKR Holdings L.P.</v>
          </cell>
          <cell r="E7321" t="str">
            <v>Solar</v>
          </cell>
          <cell r="G7321" t="str">
            <v>NA</v>
          </cell>
          <cell r="H7321" t="str">
            <v>Merchant Unregulated</v>
          </cell>
        </row>
        <row r="7322">
          <cell r="D7322" t="str">
            <v>GPU Solar</v>
          </cell>
          <cell r="E7322" t="str">
            <v>Solar</v>
          </cell>
          <cell r="G7322" t="str">
            <v>NA</v>
          </cell>
          <cell r="H7322" t="str">
            <v>Merchant Unregulated</v>
          </cell>
        </row>
        <row r="7323">
          <cell r="D7323" t="str">
            <v>Wagner Wind Energy</v>
          </cell>
          <cell r="E7323" t="str">
            <v>Wind</v>
          </cell>
          <cell r="G7323">
            <v>54962</v>
          </cell>
          <cell r="H7323" t="str">
            <v>Merchant Unregulated</v>
          </cell>
        </row>
        <row r="7324">
          <cell r="D7324" t="str">
            <v>Independence Wind LLC</v>
          </cell>
          <cell r="E7324" t="str">
            <v>Wind</v>
          </cell>
          <cell r="G7324">
            <v>54962</v>
          </cell>
          <cell r="H7324" t="str">
            <v>Merchant Unregulated</v>
          </cell>
        </row>
        <row r="7325">
          <cell r="D7325" t="str">
            <v>Korean East-West Power Co., Ltd.</v>
          </cell>
          <cell r="E7325" t="str">
            <v>Gas</v>
          </cell>
          <cell r="G7325" t="str">
            <v>NA</v>
          </cell>
          <cell r="H7325" t="str">
            <v>Merchant Unregulated</v>
          </cell>
        </row>
        <row r="7326">
          <cell r="D7326" t="str">
            <v>Industry Funds Management Ltd.</v>
          </cell>
          <cell r="E7326" t="str">
            <v>Water</v>
          </cell>
          <cell r="G7326" t="str">
            <v>NA</v>
          </cell>
          <cell r="H7326" t="str">
            <v>Merchant Unregulated</v>
          </cell>
        </row>
        <row r="7327">
          <cell r="D7327" t="str">
            <v>Red Bud City of</v>
          </cell>
          <cell r="E7327" t="str">
            <v>Oil</v>
          </cell>
          <cell r="G7327" t="str">
            <v>NA</v>
          </cell>
          <cell r="H7327" t="str">
            <v>Regulated</v>
          </cell>
        </row>
        <row r="7328">
          <cell r="D7328" t="str">
            <v>Alliant Energy Corporation</v>
          </cell>
          <cell r="E7328" t="str">
            <v>Gas</v>
          </cell>
          <cell r="G7328">
            <v>-240</v>
          </cell>
          <cell r="H7328" t="str">
            <v>Regulated</v>
          </cell>
        </row>
        <row r="7329">
          <cell r="D7329" t="str">
            <v>Red Cloud City of</v>
          </cell>
          <cell r="E7329" t="str">
            <v>Oil</v>
          </cell>
          <cell r="G7329" t="str">
            <v>NA</v>
          </cell>
          <cell r="H7329" t="str">
            <v>Regulated</v>
          </cell>
        </row>
        <row r="7330">
          <cell r="D7330" t="str">
            <v>Parowan City Corporation</v>
          </cell>
          <cell r="E7330" t="str">
            <v>Water</v>
          </cell>
          <cell r="G7330" t="str">
            <v>NA</v>
          </cell>
          <cell r="H7330" t="str">
            <v>Regulated</v>
          </cell>
        </row>
        <row r="7331">
          <cell r="D7331" t="str">
            <v>PurEnergy L.L.C.</v>
          </cell>
          <cell r="E7331" t="str">
            <v>Coal</v>
          </cell>
          <cell r="G7331" t="str">
            <v>NA</v>
          </cell>
          <cell r="H7331" t="str">
            <v>Merchant Unregulated</v>
          </cell>
        </row>
        <row r="7332">
          <cell r="D7332" t="str">
            <v>Acciona, S.A.</v>
          </cell>
          <cell r="E7332" t="str">
            <v>Wind</v>
          </cell>
          <cell r="G7332">
            <v>430529</v>
          </cell>
          <cell r="H7332" t="str">
            <v>Merchant Unregulated</v>
          </cell>
        </row>
        <row r="7333">
          <cell r="D7333" t="str">
            <v>Bloom Energy Corporation</v>
          </cell>
          <cell r="E7333" t="str">
            <v>Biomass</v>
          </cell>
          <cell r="G7333" t="str">
            <v>NA</v>
          </cell>
          <cell r="H7333" t="str">
            <v>Merchant Unregulated</v>
          </cell>
        </row>
        <row r="7334">
          <cell r="D7334" t="str">
            <v>NextEra Energy, Inc.</v>
          </cell>
          <cell r="E7334" t="str">
            <v>Wind</v>
          </cell>
          <cell r="G7334">
            <v>205728</v>
          </cell>
          <cell r="H7334" t="str">
            <v>Merchant Unregulated</v>
          </cell>
        </row>
        <row r="7335">
          <cell r="D7335" t="str">
            <v>Metropolitan Water District of Southern California</v>
          </cell>
          <cell r="E7335" t="str">
            <v>Water</v>
          </cell>
          <cell r="G7335" t="str">
            <v>NA</v>
          </cell>
          <cell r="H7335" t="str">
            <v>Merchant Unregulated</v>
          </cell>
        </row>
        <row r="7336">
          <cell r="D7336" t="str">
            <v>Energy Capital Partners LLC</v>
          </cell>
          <cell r="E7336" t="str">
            <v>Gas</v>
          </cell>
          <cell r="G7336">
            <v>3563758</v>
          </cell>
          <cell r="H7336" t="str">
            <v>Merchant Unregulated</v>
          </cell>
        </row>
        <row r="7337">
          <cell r="D7337" t="str">
            <v>ADA-ES Inc.</v>
          </cell>
          <cell r="E7337" t="str">
            <v>Coal</v>
          </cell>
          <cell r="G7337" t="str">
            <v>NA</v>
          </cell>
          <cell r="H7337" t="str">
            <v>Merchant Unregulated</v>
          </cell>
        </row>
        <row r="7338">
          <cell r="D7338" t="str">
            <v>Xcel Energy Inc.</v>
          </cell>
          <cell r="E7338" t="str">
            <v>Biomass</v>
          </cell>
          <cell r="G7338">
            <v>103887</v>
          </cell>
          <cell r="H7338" t="str">
            <v>Regulated</v>
          </cell>
        </row>
        <row r="7339">
          <cell r="D7339" t="str">
            <v>Oklahoma Municipal Power Authority</v>
          </cell>
          <cell r="E7339" t="str">
            <v>Gas</v>
          </cell>
          <cell r="G7339">
            <v>869378</v>
          </cell>
          <cell r="H7339" t="str">
            <v>Regulated</v>
          </cell>
        </row>
        <row r="7340">
          <cell r="D7340" t="str">
            <v>Grand River Dam Authority</v>
          </cell>
          <cell r="E7340" t="str">
            <v>Gas</v>
          </cell>
          <cell r="G7340">
            <v>2407508</v>
          </cell>
          <cell r="H7340" t="str">
            <v>Regulated</v>
          </cell>
        </row>
        <row r="7341">
          <cell r="D7341" t="str">
            <v>OGE Energy Corp.</v>
          </cell>
          <cell r="E7341" t="str">
            <v>Gas</v>
          </cell>
          <cell r="G7341">
            <v>3410634</v>
          </cell>
          <cell r="H7341" t="str">
            <v>Regulated</v>
          </cell>
        </row>
        <row r="7342">
          <cell r="D7342" t="str">
            <v>Redding City of</v>
          </cell>
          <cell r="E7342" t="str">
            <v>Gas</v>
          </cell>
          <cell r="G7342" t="str">
            <v>NA</v>
          </cell>
          <cell r="H7342" t="str">
            <v>Regulated</v>
          </cell>
        </row>
        <row r="7343">
          <cell r="D7343" t="str">
            <v>Redding City of</v>
          </cell>
          <cell r="E7343" t="str">
            <v>Gas</v>
          </cell>
          <cell r="G7343" t="str">
            <v>NA</v>
          </cell>
          <cell r="H7343" t="str">
            <v>Regulated</v>
          </cell>
        </row>
        <row r="7344">
          <cell r="D7344" t="str">
            <v>NorthWestern Corporation</v>
          </cell>
          <cell r="E7344" t="str">
            <v>Gas</v>
          </cell>
          <cell r="G7344">
            <v>-232</v>
          </cell>
          <cell r="H7344" t="str">
            <v>Regulated</v>
          </cell>
        </row>
        <row r="7345">
          <cell r="D7345" t="str">
            <v>Pinnacle West Capital Corporation</v>
          </cell>
          <cell r="E7345" t="str">
            <v>Gas</v>
          </cell>
          <cell r="G7345">
            <v>4673740</v>
          </cell>
          <cell r="H7345" t="str">
            <v>Regulated</v>
          </cell>
        </row>
        <row r="7346">
          <cell r="D7346" t="str">
            <v>Redlands Water &amp; Power Co</v>
          </cell>
          <cell r="E7346" t="str">
            <v>Water</v>
          </cell>
          <cell r="G7346" t="str">
            <v>NA</v>
          </cell>
          <cell r="H7346" t="str">
            <v>Merchant Unregulated</v>
          </cell>
        </row>
        <row r="7347">
          <cell r="D7347" t="str">
            <v>AES Corporation</v>
          </cell>
          <cell r="E7347" t="str">
            <v>Gas</v>
          </cell>
          <cell r="G7347">
            <v>547638</v>
          </cell>
          <cell r="H7347" t="str">
            <v>Merchant Unregulated</v>
          </cell>
        </row>
        <row r="7348">
          <cell r="D7348" t="str">
            <v>Redwood Falls Public Utility Commission</v>
          </cell>
          <cell r="E7348" t="str">
            <v>Oil</v>
          </cell>
          <cell r="G7348" t="str">
            <v>NA</v>
          </cell>
          <cell r="H7348" t="str">
            <v>Regulated</v>
          </cell>
        </row>
        <row r="7349">
          <cell r="D7349" t="str">
            <v>Southern Minnesota Municipal Power Agency</v>
          </cell>
          <cell r="E7349" t="str">
            <v>Wind</v>
          </cell>
          <cell r="G7349" t="str">
            <v>NA</v>
          </cell>
          <cell r="H7349" t="str">
            <v>Regulated</v>
          </cell>
        </row>
        <row r="7350">
          <cell r="D7350" t="str">
            <v>Ashland City of OR</v>
          </cell>
          <cell r="E7350" t="str">
            <v>Water</v>
          </cell>
          <cell r="G7350" t="str">
            <v>NA</v>
          </cell>
          <cell r="H7350" t="str">
            <v>Regulated</v>
          </cell>
        </row>
        <row r="7351">
          <cell r="D7351" t="str">
            <v>Thiele Kaolin Co</v>
          </cell>
          <cell r="E7351" t="str">
            <v>Oil</v>
          </cell>
          <cell r="G7351" t="str">
            <v>NA</v>
          </cell>
          <cell r="H7351" t="str">
            <v>Merchant Unregulated</v>
          </cell>
        </row>
        <row r="7352">
          <cell r="D7352" t="str">
            <v>Riverstone Holdings LLC</v>
          </cell>
          <cell r="E7352" t="str">
            <v>Coal</v>
          </cell>
          <cell r="G7352">
            <v>0</v>
          </cell>
          <cell r="H7352" t="str">
            <v>Merchant Unregulated</v>
          </cell>
        </row>
        <row r="7353">
          <cell r="D7353" t="str">
            <v>ReEnergy Holdings LLC</v>
          </cell>
          <cell r="E7353" t="str">
            <v>Coal</v>
          </cell>
          <cell r="G7353">
            <v>0</v>
          </cell>
          <cell r="H7353" t="str">
            <v>Merchant Unregulated</v>
          </cell>
        </row>
        <row r="7354">
          <cell r="D7354" t="str">
            <v>Golden Spread Electric Cooperative, Inc.</v>
          </cell>
          <cell r="E7354" t="str">
            <v>Oil</v>
          </cell>
          <cell r="G7354" t="str">
            <v>NA</v>
          </cell>
          <cell r="H7354" t="str">
            <v>Merchant Unregulated</v>
          </cell>
        </row>
        <row r="7355">
          <cell r="D7355" t="str">
            <v>PNM Resources, Inc.</v>
          </cell>
          <cell r="E7355" t="str">
            <v>Gas</v>
          </cell>
          <cell r="G7355">
            <v>65825</v>
          </cell>
          <cell r="H7355" t="str">
            <v>Regulated</v>
          </cell>
        </row>
        <row r="7356">
          <cell r="D7356" t="str">
            <v>New Jersey Resources Corporation</v>
          </cell>
          <cell r="E7356" t="str">
            <v>Solar</v>
          </cell>
          <cell r="G7356" t="str">
            <v>NA</v>
          </cell>
          <cell r="H7356" t="str">
            <v>Merchant Unregulated</v>
          </cell>
        </row>
        <row r="7357">
          <cell r="D7357" t="str">
            <v>Waste Management, Inc.</v>
          </cell>
          <cell r="E7357" t="str">
            <v>Biomass</v>
          </cell>
          <cell r="G7357">
            <v>230427</v>
          </cell>
          <cell r="H7357" t="str">
            <v>Merchant Unregulated</v>
          </cell>
        </row>
        <row r="7358">
          <cell r="D7358" t="str">
            <v>BLU Leaf Energy, Inc.</v>
          </cell>
          <cell r="E7358" t="str">
            <v>Solar</v>
          </cell>
          <cell r="G7358" t="str">
            <v>NA</v>
          </cell>
          <cell r="H7358" t="str">
            <v>Merchant Unregulated</v>
          </cell>
        </row>
        <row r="7359">
          <cell r="D7359" t="str">
            <v>Ecomaine, Inc</v>
          </cell>
          <cell r="E7359" t="str">
            <v>Biomass</v>
          </cell>
          <cell r="G7359" t="str">
            <v>NA</v>
          </cell>
          <cell r="H7359" t="str">
            <v>Merchant Unregulated</v>
          </cell>
        </row>
        <row r="7360">
          <cell r="D7360" t="str">
            <v>California Department of Water Resources</v>
          </cell>
          <cell r="E7360" t="str">
            <v>Coal</v>
          </cell>
          <cell r="G7360">
            <v>432766</v>
          </cell>
          <cell r="H7360" t="str">
            <v>Regulated</v>
          </cell>
        </row>
        <row r="7361">
          <cell r="D7361" t="str">
            <v>NV Energy, Inc.</v>
          </cell>
          <cell r="E7361" t="str">
            <v>Coal</v>
          </cell>
          <cell r="G7361">
            <v>951649</v>
          </cell>
          <cell r="H7361" t="str">
            <v>Regulated</v>
          </cell>
        </row>
        <row r="7362">
          <cell r="D7362" t="str">
            <v>Montauk Energy Holdings, LLC</v>
          </cell>
          <cell r="E7362" t="str">
            <v>Biomass</v>
          </cell>
          <cell r="G7362" t="str">
            <v>NA</v>
          </cell>
          <cell r="H7362" t="str">
            <v>Merchant Unregulated</v>
          </cell>
        </row>
        <row r="7363">
          <cell r="D7363" t="str">
            <v>Hosken Consolidated Investments Limited</v>
          </cell>
          <cell r="E7363" t="str">
            <v>Biomass</v>
          </cell>
          <cell r="G7363" t="str">
            <v>NA</v>
          </cell>
          <cell r="H7363" t="str">
            <v>Merchant Unregulated</v>
          </cell>
        </row>
        <row r="7364">
          <cell r="D7364" t="str">
            <v>Dominion Resources, Inc.</v>
          </cell>
          <cell r="E7364" t="str">
            <v>Gas</v>
          </cell>
          <cell r="G7364">
            <v>299759</v>
          </cell>
          <cell r="H7364" t="str">
            <v>Regulated</v>
          </cell>
        </row>
        <row r="7365">
          <cell r="D7365" t="str">
            <v>Entergy Corporation</v>
          </cell>
          <cell r="E7365" t="str">
            <v>Water</v>
          </cell>
          <cell r="G7365">
            <v>27067</v>
          </cell>
          <cell r="H7365" t="str">
            <v>Regulated</v>
          </cell>
        </row>
        <row r="7366">
          <cell r="D7366" t="str">
            <v>LS Power Group</v>
          </cell>
          <cell r="E7366" t="str">
            <v>Gas</v>
          </cell>
          <cell r="G7366">
            <v>512412</v>
          </cell>
          <cell r="H7366" t="str">
            <v>Merchant Unregulated</v>
          </cell>
        </row>
        <row r="7367">
          <cell r="D7367" t="str">
            <v>Renewvia Energy Corporation</v>
          </cell>
          <cell r="E7367" t="str">
            <v>Solar</v>
          </cell>
          <cell r="G7367" t="str">
            <v>NA</v>
          </cell>
          <cell r="H7367" t="str">
            <v>Merchant Unregulated</v>
          </cell>
        </row>
        <row r="7368">
          <cell r="D7368" t="str">
            <v>Columbus City of OH</v>
          </cell>
          <cell r="E7368" t="str">
            <v>Oil</v>
          </cell>
          <cell r="G7368" t="str">
            <v>NA</v>
          </cell>
          <cell r="H7368" t="str">
            <v>Regulated</v>
          </cell>
        </row>
        <row r="7369">
          <cell r="D7369" t="str">
            <v>Enfinity America Corporation</v>
          </cell>
          <cell r="E7369" t="str">
            <v>Solar</v>
          </cell>
          <cell r="G7369" t="str">
            <v>NA</v>
          </cell>
          <cell r="H7369" t="str">
            <v>Merchant Unregulated</v>
          </cell>
        </row>
        <row r="7370">
          <cell r="D7370" t="str">
            <v>Rensselaer City of</v>
          </cell>
          <cell r="E7370" t="str">
            <v>Oil</v>
          </cell>
          <cell r="G7370" t="str">
            <v>NA</v>
          </cell>
          <cell r="H7370" t="str">
            <v>Regulated</v>
          </cell>
        </row>
        <row r="7371">
          <cell r="D7371" t="str">
            <v>Castleton Commodities International LLC</v>
          </cell>
          <cell r="E7371" t="str">
            <v>Gas</v>
          </cell>
          <cell r="G7371" t="str">
            <v>NA</v>
          </cell>
          <cell r="H7371" t="str">
            <v>Merchant Unregulated</v>
          </cell>
        </row>
        <row r="7372">
          <cell r="D7372" t="str">
            <v>Louis Dreyfus Ventures Corp.</v>
          </cell>
          <cell r="E7372" t="str">
            <v>Gas</v>
          </cell>
          <cell r="G7372" t="str">
            <v>NA</v>
          </cell>
          <cell r="H7372" t="str">
            <v>Merchant Unregulated</v>
          </cell>
        </row>
        <row r="7373">
          <cell r="D7373" t="str">
            <v>Energy Trading Innovations LLC</v>
          </cell>
          <cell r="E7373" t="str">
            <v>Gas</v>
          </cell>
          <cell r="G7373" t="str">
            <v>NA</v>
          </cell>
          <cell r="H7373" t="str">
            <v>Merchant Unregulated</v>
          </cell>
        </row>
        <row r="7374">
          <cell r="D7374" t="str">
            <v>Renwick City of</v>
          </cell>
          <cell r="E7374" t="str">
            <v>Oil</v>
          </cell>
          <cell r="G7374" t="str">
            <v>NA</v>
          </cell>
          <cell r="H7374" t="str">
            <v>Regulated</v>
          </cell>
        </row>
        <row r="7375">
          <cell r="D7375" t="str">
            <v>Lansing Board of Water &amp; Light</v>
          </cell>
          <cell r="E7375" t="str">
            <v>Gas</v>
          </cell>
          <cell r="G7375" t="str">
            <v>NA</v>
          </cell>
          <cell r="H7375" t="str">
            <v>Regulated</v>
          </cell>
        </row>
        <row r="7376">
          <cell r="D7376" t="str">
            <v>Merced Irrigation District</v>
          </cell>
          <cell r="E7376" t="str">
            <v>Water</v>
          </cell>
          <cell r="G7376" t="str">
            <v>NA</v>
          </cell>
          <cell r="H7376" t="str">
            <v>Merchant Unregulated</v>
          </cell>
        </row>
        <row r="7377">
          <cell r="D7377" t="str">
            <v>American Electric Power Company, Inc.</v>
          </cell>
          <cell r="E7377" t="str">
            <v>Water</v>
          </cell>
          <cell r="G7377">
            <v>0</v>
          </cell>
          <cell r="H7377" t="str">
            <v>Regulated</v>
          </cell>
        </row>
        <row r="7378">
          <cell r="D7378" t="str">
            <v>National Grid plc</v>
          </cell>
          <cell r="E7378" t="str">
            <v>Solar</v>
          </cell>
          <cell r="G7378" t="str">
            <v>NA</v>
          </cell>
          <cell r="H7378" t="str">
            <v>Regulated</v>
          </cell>
        </row>
        <row r="7379">
          <cell r="D7379" t="str">
            <v>Entergy Corporation</v>
          </cell>
          <cell r="E7379" t="str">
            <v>Gas</v>
          </cell>
          <cell r="G7379">
            <v>161140</v>
          </cell>
          <cell r="H7379" t="str">
            <v>Regulated</v>
          </cell>
        </row>
        <row r="7380">
          <cell r="D7380" t="str">
            <v>Entergy Corporation</v>
          </cell>
          <cell r="E7380" t="str">
            <v>Oil</v>
          </cell>
          <cell r="G7380">
            <v>-6</v>
          </cell>
          <cell r="H7380" t="str">
            <v>Regulated</v>
          </cell>
        </row>
        <row r="7381">
          <cell r="D7381" t="str">
            <v>Springfield City of - (IL)</v>
          </cell>
          <cell r="E7381" t="str">
            <v>Oil</v>
          </cell>
          <cell r="G7381" t="str">
            <v>NA</v>
          </cell>
          <cell r="H7381" t="str">
            <v>Regulated</v>
          </cell>
        </row>
        <row r="7382">
          <cell r="D7382" t="str">
            <v>Wausau-Mosinee Paper Corporation</v>
          </cell>
          <cell r="E7382" t="str">
            <v>Coal</v>
          </cell>
          <cell r="G7382" t="str">
            <v>NA</v>
          </cell>
          <cell r="H7382" t="str">
            <v>Merchant Unregulated</v>
          </cell>
        </row>
        <row r="7383">
          <cell r="D7383" t="str">
            <v>Wausau-Mosinee Paper Corporation</v>
          </cell>
          <cell r="E7383" t="str">
            <v>Water</v>
          </cell>
          <cell r="G7383" t="str">
            <v>NA</v>
          </cell>
          <cell r="H7383" t="str">
            <v>Merchant Unregulated</v>
          </cell>
        </row>
        <row r="7384">
          <cell r="D7384" t="str">
            <v>Rhode Island Hospital</v>
          </cell>
          <cell r="E7384" t="str">
            <v>Gas</v>
          </cell>
          <cell r="G7384" t="str">
            <v>NA</v>
          </cell>
          <cell r="H7384" t="str">
            <v>Merchant Unregulated</v>
          </cell>
        </row>
        <row r="7385">
          <cell r="D7385" t="str">
            <v>Entergy Corporation</v>
          </cell>
          <cell r="E7385" t="str">
            <v>Gas</v>
          </cell>
          <cell r="G7385">
            <v>2415704</v>
          </cell>
          <cell r="H7385" t="str">
            <v>Merchant Unregulated</v>
          </cell>
        </row>
        <row r="7386">
          <cell r="D7386" t="str">
            <v>Northeast Engineers and Consultants</v>
          </cell>
          <cell r="E7386" t="str">
            <v>Wind</v>
          </cell>
          <cell r="G7386" t="str">
            <v>NA</v>
          </cell>
          <cell r="H7386" t="str">
            <v>Merchant Unregulated</v>
          </cell>
        </row>
        <row r="7387">
          <cell r="D7387" t="str">
            <v>Duke Energy Corporation</v>
          </cell>
          <cell r="E7387" t="str">
            <v>Water</v>
          </cell>
          <cell r="G7387">
            <v>46476</v>
          </cell>
          <cell r="H7387" t="str">
            <v>Regulated</v>
          </cell>
        </row>
        <row r="7388">
          <cell r="D7388" t="str">
            <v>Rhodia Inc.</v>
          </cell>
          <cell r="E7388" t="str">
            <v>Gas</v>
          </cell>
          <cell r="G7388" t="str">
            <v>NA</v>
          </cell>
          <cell r="H7388" t="str">
            <v>Merchant Unregulated</v>
          </cell>
        </row>
        <row r="7389">
          <cell r="D7389" t="str">
            <v>Rhodia Inc.</v>
          </cell>
          <cell r="E7389" t="str">
            <v>Other Nonrenewable</v>
          </cell>
          <cell r="G7389" t="str">
            <v>NA</v>
          </cell>
          <cell r="H7389" t="str">
            <v>Merchant Unregulated</v>
          </cell>
        </row>
        <row r="7390">
          <cell r="D7390" t="str">
            <v>SunEdison, Inc.</v>
          </cell>
          <cell r="E7390" t="str">
            <v>Solar</v>
          </cell>
          <cell r="G7390" t="str">
            <v>NA</v>
          </cell>
          <cell r="H7390" t="str">
            <v>Merchant Unregulated</v>
          </cell>
        </row>
        <row r="7391">
          <cell r="D7391" t="str">
            <v>Goldman Sachs Group, Inc.</v>
          </cell>
          <cell r="E7391" t="str">
            <v>Solar</v>
          </cell>
          <cell r="G7391" t="str">
            <v>NA</v>
          </cell>
          <cell r="H7391" t="str">
            <v>Merchant Unregulated</v>
          </cell>
        </row>
        <row r="7392">
          <cell r="D7392" t="str">
            <v>AMB Property Corporation</v>
          </cell>
          <cell r="E7392" t="str">
            <v>Solar</v>
          </cell>
          <cell r="G7392" t="str">
            <v>NA</v>
          </cell>
          <cell r="H7392" t="str">
            <v>Merchant Unregulated</v>
          </cell>
        </row>
        <row r="7393">
          <cell r="D7393" t="str">
            <v>Concord Hydro Associates</v>
          </cell>
          <cell r="E7393" t="str">
            <v>Water</v>
          </cell>
          <cell r="G7393" t="str">
            <v>NA</v>
          </cell>
          <cell r="H7393" t="str">
            <v>Merchant Unregulated</v>
          </cell>
        </row>
        <row r="7394">
          <cell r="D7394" t="str">
            <v>Rice University</v>
          </cell>
          <cell r="E7394" t="str">
            <v>Gas</v>
          </cell>
          <cell r="G7394" t="str">
            <v>NA</v>
          </cell>
          <cell r="H7394" t="str">
            <v>Merchant Unregulated</v>
          </cell>
        </row>
        <row r="7395">
          <cell r="D7395" t="str">
            <v>Interstate Paper LLC</v>
          </cell>
          <cell r="E7395" t="str">
            <v>Gas</v>
          </cell>
          <cell r="G7395" t="str">
            <v>NA</v>
          </cell>
          <cell r="H7395" t="str">
            <v>Merchant Unregulated</v>
          </cell>
        </row>
        <row r="7396">
          <cell r="D7396" t="str">
            <v>Ormat Industries Ltd.</v>
          </cell>
          <cell r="E7396" t="str">
            <v>Geothermal</v>
          </cell>
          <cell r="G7396" t="str">
            <v>NA</v>
          </cell>
          <cell r="H7396" t="str">
            <v>Merchant Unregulated</v>
          </cell>
        </row>
        <row r="7397">
          <cell r="D7397" t="str">
            <v>Ormat Technologies, Inc.</v>
          </cell>
          <cell r="E7397" t="str">
            <v>Geothermal</v>
          </cell>
          <cell r="G7397" t="str">
            <v>NA</v>
          </cell>
          <cell r="H7397" t="str">
            <v>Merchant Unregulated</v>
          </cell>
        </row>
        <row r="7398">
          <cell r="D7398" t="str">
            <v>JPMorgan Chase &amp; Co.</v>
          </cell>
          <cell r="E7398" t="str">
            <v>Geothermal</v>
          </cell>
          <cell r="G7398" t="str">
            <v>NA</v>
          </cell>
          <cell r="H7398" t="str">
            <v>Merchant Unregulated</v>
          </cell>
        </row>
        <row r="7399">
          <cell r="D7399" t="str">
            <v>Iberdrola, S.A.</v>
          </cell>
          <cell r="E7399" t="str">
            <v>Wind</v>
          </cell>
          <cell r="G7399" t="str">
            <v>NA</v>
          </cell>
          <cell r="H7399" t="str">
            <v>Regulated</v>
          </cell>
        </row>
        <row r="7400">
          <cell r="D7400" t="str">
            <v>California Dept of Corrections</v>
          </cell>
          <cell r="E7400" t="str">
            <v>Gas</v>
          </cell>
          <cell r="G7400" t="str">
            <v>NA</v>
          </cell>
          <cell r="H7400" t="str">
            <v>Merchant Unregulated</v>
          </cell>
        </row>
        <row r="7401">
          <cell r="D7401" t="str">
            <v>New York Power Authority</v>
          </cell>
          <cell r="E7401" t="str">
            <v>Gas</v>
          </cell>
          <cell r="G7401" t="str">
            <v>NA</v>
          </cell>
          <cell r="H7401" t="str">
            <v>Merchant Unregulated</v>
          </cell>
        </row>
        <row r="7402">
          <cell r="D7402" t="str">
            <v>United States Government</v>
          </cell>
          <cell r="E7402" t="str">
            <v>Water</v>
          </cell>
          <cell r="G7402">
            <v>399235</v>
          </cell>
          <cell r="H7402" t="str">
            <v>Merchant Unregulated</v>
          </cell>
        </row>
        <row r="7403">
          <cell r="D7403" t="str">
            <v>United States Government</v>
          </cell>
          <cell r="E7403" t="str">
            <v>Water</v>
          </cell>
          <cell r="G7403">
            <v>221184</v>
          </cell>
          <cell r="H7403" t="str">
            <v>Merchant Unregulated</v>
          </cell>
        </row>
        <row r="7404">
          <cell r="D7404" t="str">
            <v>South Jersey Industries, Inc.</v>
          </cell>
          <cell r="E7404" t="str">
            <v>Gas</v>
          </cell>
          <cell r="G7404" t="str">
            <v>NA</v>
          </cell>
          <cell r="H7404" t="str">
            <v>Merchant Unregulated</v>
          </cell>
        </row>
        <row r="7405">
          <cell r="D7405" t="str">
            <v>Eastern Energy Service, Inc</v>
          </cell>
          <cell r="E7405" t="str">
            <v>Solar</v>
          </cell>
          <cell r="G7405" t="str">
            <v>NA</v>
          </cell>
          <cell r="H7405" t="str">
            <v>Merchant Unregulated</v>
          </cell>
        </row>
        <row r="7406">
          <cell r="D7406" t="str">
            <v>Richey Properties LLC</v>
          </cell>
          <cell r="E7406" t="str">
            <v>Wind</v>
          </cell>
          <cell r="G7406" t="str">
            <v>NA</v>
          </cell>
          <cell r="H7406" t="str">
            <v>Merchant Unregulated</v>
          </cell>
        </row>
        <row r="7407">
          <cell r="D7407" t="str">
            <v>Frist Power LLC</v>
          </cell>
          <cell r="E7407" t="str">
            <v>Gas</v>
          </cell>
          <cell r="G7407">
            <v>21577</v>
          </cell>
          <cell r="H7407" t="str">
            <v>Merchant Unregulated</v>
          </cell>
        </row>
        <row r="7408">
          <cell r="D7408" t="str">
            <v>Gordy Gas Corporation</v>
          </cell>
          <cell r="E7408" t="str">
            <v>Gas</v>
          </cell>
          <cell r="G7408">
            <v>21577</v>
          </cell>
          <cell r="H7408" t="str">
            <v>Merchant Unregulated</v>
          </cell>
        </row>
        <row r="7409">
          <cell r="D7409" t="str">
            <v>Post Oak Energy Capital</v>
          </cell>
          <cell r="E7409" t="str">
            <v>Gas</v>
          </cell>
          <cell r="G7409">
            <v>416</v>
          </cell>
          <cell r="H7409" t="str">
            <v>Merchant Unregulated</v>
          </cell>
        </row>
        <row r="7410">
          <cell r="D7410" t="str">
            <v>Quintana Infrastructure &amp; Development LLC</v>
          </cell>
          <cell r="E7410" t="str">
            <v>Gas</v>
          </cell>
          <cell r="G7410">
            <v>10789</v>
          </cell>
          <cell r="H7410" t="str">
            <v>Merchant Unregulated</v>
          </cell>
        </row>
        <row r="7411">
          <cell r="D7411" t="str">
            <v>BlackRock, Inc.</v>
          </cell>
          <cell r="E7411" t="str">
            <v>Gas</v>
          </cell>
          <cell r="G7411">
            <v>21577</v>
          </cell>
          <cell r="H7411" t="str">
            <v>Merchant Unregulated</v>
          </cell>
        </row>
        <row r="7412">
          <cell r="D7412" t="str">
            <v>BlackRock, Inc.</v>
          </cell>
          <cell r="E7412" t="str">
            <v>Gas</v>
          </cell>
          <cell r="G7412">
            <v>21577</v>
          </cell>
          <cell r="H7412" t="str">
            <v>Merchant Unregulated</v>
          </cell>
        </row>
        <row r="7413">
          <cell r="D7413" t="str">
            <v>Starwood Headquarters, LLC</v>
          </cell>
          <cell r="E7413" t="str">
            <v>Gas</v>
          </cell>
          <cell r="G7413">
            <v>64732</v>
          </cell>
          <cell r="H7413" t="str">
            <v>Merchant Unregulated</v>
          </cell>
        </row>
        <row r="7414">
          <cell r="D7414" t="str">
            <v>RSG Power Management</v>
          </cell>
          <cell r="E7414" t="str">
            <v>Gas</v>
          </cell>
          <cell r="G7414">
            <v>416</v>
          </cell>
          <cell r="H7414" t="str">
            <v>Merchant Unregulated</v>
          </cell>
        </row>
        <row r="7415">
          <cell r="D7415" t="str">
            <v>Richland-Stryker Generation LLC</v>
          </cell>
          <cell r="E7415" t="str">
            <v>Gas</v>
          </cell>
          <cell r="G7415">
            <v>10789</v>
          </cell>
          <cell r="H7415" t="str">
            <v>Merchant Unregulated</v>
          </cell>
        </row>
        <row r="7416">
          <cell r="D7416" t="str">
            <v>Schreiber Foods, Incorporated</v>
          </cell>
          <cell r="E7416" t="str">
            <v>Biomass</v>
          </cell>
          <cell r="G7416" t="str">
            <v>NA</v>
          </cell>
          <cell r="H7416" t="str">
            <v>Merchant Unregulated</v>
          </cell>
        </row>
        <row r="7417">
          <cell r="D7417" t="str">
            <v>Foremost Farms USA, Cooperative</v>
          </cell>
          <cell r="E7417" t="str">
            <v>Biomass</v>
          </cell>
          <cell r="G7417" t="str">
            <v>NA</v>
          </cell>
          <cell r="H7417" t="str">
            <v>Merchant Unregulated</v>
          </cell>
        </row>
        <row r="7418">
          <cell r="D7418" t="str">
            <v>South Carolina Public Service Authority</v>
          </cell>
          <cell r="E7418" t="str">
            <v>Biomass</v>
          </cell>
          <cell r="G7418" t="str">
            <v>NA</v>
          </cell>
          <cell r="H7418" t="str">
            <v>Regulated</v>
          </cell>
        </row>
        <row r="7419">
          <cell r="D7419" t="str">
            <v>South Carolina Public Service Authority</v>
          </cell>
          <cell r="E7419" t="str">
            <v>Biomass</v>
          </cell>
          <cell r="G7419" t="str">
            <v>NA</v>
          </cell>
          <cell r="H7419" t="str">
            <v>Regulated</v>
          </cell>
        </row>
        <row r="7420">
          <cell r="D7420" t="str">
            <v>Indiana Municipal Power Agency</v>
          </cell>
          <cell r="E7420" t="str">
            <v>Gas</v>
          </cell>
          <cell r="G7420" t="str">
            <v>NA</v>
          </cell>
          <cell r="H7420" t="str">
            <v>Regulated</v>
          </cell>
        </row>
        <row r="7421">
          <cell r="D7421" t="str">
            <v>Chevron Corporation</v>
          </cell>
          <cell r="E7421" t="str">
            <v>Other Nonrenewable</v>
          </cell>
          <cell r="G7421" t="str">
            <v>NA</v>
          </cell>
          <cell r="H7421" t="str">
            <v>Merchant Unregulated</v>
          </cell>
        </row>
        <row r="7422">
          <cell r="D7422" t="str">
            <v>Chevron Corporation</v>
          </cell>
          <cell r="E7422" t="str">
            <v>Gas</v>
          </cell>
          <cell r="G7422">
            <v>802968</v>
          </cell>
          <cell r="H7422" t="str">
            <v>Merchant Unregulated</v>
          </cell>
        </row>
        <row r="7423">
          <cell r="D7423" t="str">
            <v>Exelon Corporation</v>
          </cell>
          <cell r="E7423" t="str">
            <v>Oil</v>
          </cell>
          <cell r="G7423" t="str">
            <v>NA</v>
          </cell>
          <cell r="H7423" t="str">
            <v>Merchant Unregulated</v>
          </cell>
        </row>
        <row r="7424">
          <cell r="D7424" t="str">
            <v>Fortistar LLC</v>
          </cell>
          <cell r="E7424" t="str">
            <v>Biomass</v>
          </cell>
          <cell r="G7424" t="str">
            <v>NA</v>
          </cell>
          <cell r="H7424" t="str">
            <v>Merchant Unregulated</v>
          </cell>
        </row>
        <row r="7425">
          <cell r="D7425" t="str">
            <v>Fortistar LLC</v>
          </cell>
          <cell r="E7425" t="str">
            <v>Biomass</v>
          </cell>
          <cell r="G7425" t="str">
            <v>NA</v>
          </cell>
          <cell r="H7425" t="str">
            <v>Merchant Unregulated</v>
          </cell>
        </row>
        <row r="7426">
          <cell r="D7426" t="str">
            <v>Sunwheel QALICB 1 LLC</v>
          </cell>
          <cell r="E7426" t="str">
            <v>Solar</v>
          </cell>
          <cell r="G7426" t="str">
            <v>NA</v>
          </cell>
          <cell r="H7426" t="str">
            <v>Merchant Unregulated</v>
          </cell>
        </row>
        <row r="7427">
          <cell r="D7427" t="str">
            <v>ArcLight Capital Holdings, LLC</v>
          </cell>
          <cell r="E7427" t="str">
            <v>Wind</v>
          </cell>
          <cell r="G7427" t="str">
            <v>NA</v>
          </cell>
          <cell r="H7427" t="str">
            <v>Merchant Unregulated</v>
          </cell>
        </row>
        <row r="7428">
          <cell r="D7428" t="str">
            <v>Global Infrastructure Management, LLC</v>
          </cell>
          <cell r="E7428" t="str">
            <v>Wind</v>
          </cell>
          <cell r="G7428" t="str">
            <v>NA</v>
          </cell>
          <cell r="H7428" t="str">
            <v>Merchant Unregulated</v>
          </cell>
        </row>
        <row r="7429">
          <cell r="D7429" t="str">
            <v>Waste Management, Inc.</v>
          </cell>
          <cell r="E7429" t="str">
            <v>Biomass</v>
          </cell>
          <cell r="G7429">
            <v>226108</v>
          </cell>
          <cell r="H7429" t="str">
            <v>Merchant Unregulated</v>
          </cell>
        </row>
        <row r="7430">
          <cell r="D7430" t="str">
            <v>ArcLight Capital Holdings, LLC</v>
          </cell>
          <cell r="E7430" t="str">
            <v>Wind</v>
          </cell>
          <cell r="G7430">
            <v>38960</v>
          </cell>
          <cell r="H7430" t="str">
            <v>Merchant Unregulated</v>
          </cell>
        </row>
        <row r="7431">
          <cell r="D7431" t="str">
            <v>Global Infrastructure Management, LLC</v>
          </cell>
          <cell r="E7431" t="str">
            <v>Wind</v>
          </cell>
          <cell r="G7431">
            <v>23878</v>
          </cell>
          <cell r="H7431" t="str">
            <v>Merchant Unregulated</v>
          </cell>
        </row>
        <row r="7432">
          <cell r="D7432" t="str">
            <v>Waste Management, Inc.</v>
          </cell>
          <cell r="E7432" t="str">
            <v>Biomass</v>
          </cell>
          <cell r="G7432" t="str">
            <v>NA</v>
          </cell>
          <cell r="H7432" t="str">
            <v>Merchant Unregulated</v>
          </cell>
        </row>
        <row r="7433">
          <cell r="D7433" t="str">
            <v>Project Resources Corporation</v>
          </cell>
          <cell r="E7433" t="str">
            <v>Wind</v>
          </cell>
          <cell r="G7433">
            <v>94361</v>
          </cell>
          <cell r="H7433" t="str">
            <v>Merchant Unregulated</v>
          </cell>
        </row>
        <row r="7434">
          <cell r="D7434" t="str">
            <v>Macquarie Group Limited</v>
          </cell>
          <cell r="E7434" t="str">
            <v>Biomass</v>
          </cell>
          <cell r="G7434" t="str">
            <v>NA</v>
          </cell>
          <cell r="H7434" t="str">
            <v>Merchant Unregulated</v>
          </cell>
        </row>
        <row r="7435">
          <cell r="D7435" t="str">
            <v>International Paper Company</v>
          </cell>
          <cell r="E7435" t="str">
            <v>Biomass</v>
          </cell>
          <cell r="G7435">
            <v>412613</v>
          </cell>
          <cell r="H7435" t="str">
            <v>Merchant Unregulated</v>
          </cell>
        </row>
        <row r="7436">
          <cell r="D7436" t="str">
            <v>Tri-State Generation &amp; Transmission Association, Inc.</v>
          </cell>
          <cell r="E7436" t="str">
            <v>Gas</v>
          </cell>
          <cell r="G7436" t="str">
            <v>NA</v>
          </cell>
          <cell r="H7436" t="str">
            <v>Merchant Unregulated</v>
          </cell>
        </row>
        <row r="7437">
          <cell r="D7437" t="str">
            <v>SunEdison, Inc.</v>
          </cell>
          <cell r="E7437" t="str">
            <v>Solar</v>
          </cell>
          <cell r="G7437" t="str">
            <v>NA</v>
          </cell>
          <cell r="H7437" t="str">
            <v>Merchant Unregulated</v>
          </cell>
        </row>
        <row r="7438">
          <cell r="D7438" t="str">
            <v>Union City Village of - MI</v>
          </cell>
          <cell r="E7438" t="str">
            <v>Water</v>
          </cell>
          <cell r="G7438" t="str">
            <v>NA</v>
          </cell>
          <cell r="H7438" t="str">
            <v>Regulated</v>
          </cell>
        </row>
        <row r="7439">
          <cell r="D7439" t="str">
            <v>Verso Paper Holdings LLC</v>
          </cell>
          <cell r="E7439" t="str">
            <v>Water</v>
          </cell>
          <cell r="G7439" t="str">
            <v>NA</v>
          </cell>
          <cell r="H7439" t="str">
            <v>Merchant Unregulated</v>
          </cell>
        </row>
        <row r="7440">
          <cell r="D7440" t="str">
            <v>Naturener S.A</v>
          </cell>
          <cell r="E7440" t="str">
            <v>Wind</v>
          </cell>
          <cell r="G7440">
            <v>56893</v>
          </cell>
          <cell r="H7440" t="str">
            <v>Merchant Unregulated</v>
          </cell>
        </row>
        <row r="7441">
          <cell r="D7441" t="str">
            <v>Escondido City of</v>
          </cell>
          <cell r="E7441" t="str">
            <v>Water</v>
          </cell>
          <cell r="G7441" t="str">
            <v>NA</v>
          </cell>
          <cell r="H7441" t="str">
            <v>Regulated</v>
          </cell>
        </row>
        <row r="7442">
          <cell r="D7442" t="str">
            <v>BlueChip Energy, LLC</v>
          </cell>
          <cell r="E7442" t="str">
            <v>Solar</v>
          </cell>
          <cell r="G7442" t="str">
            <v>NA</v>
          </cell>
          <cell r="H7442" t="str">
            <v>Merchant Unregulated</v>
          </cell>
        </row>
        <row r="7443">
          <cell r="D7443" t="str">
            <v>IHI Corporation</v>
          </cell>
          <cell r="E7443" t="str">
            <v>Biomass</v>
          </cell>
          <cell r="G7443" t="str">
            <v>NA</v>
          </cell>
          <cell r="H7443" t="str">
            <v>Merchant Unregulated</v>
          </cell>
        </row>
        <row r="7444">
          <cell r="D7444" t="str">
            <v>North American Power Group, Ltd.</v>
          </cell>
          <cell r="E7444" t="str">
            <v>Biomass</v>
          </cell>
          <cell r="G7444" t="str">
            <v>NA</v>
          </cell>
          <cell r="H7444" t="str">
            <v>Merchant Unregulated</v>
          </cell>
        </row>
        <row r="7445">
          <cell r="D7445" t="str">
            <v>Olcese Water District</v>
          </cell>
          <cell r="E7445" t="str">
            <v>Water</v>
          </cell>
          <cell r="G7445" t="str">
            <v>NA</v>
          </cell>
          <cell r="H7445" t="str">
            <v>Merchant Unregulated</v>
          </cell>
        </row>
        <row r="7446">
          <cell r="D7446" t="str">
            <v>IHI Corporation</v>
          </cell>
          <cell r="E7446" t="str">
            <v>Coal</v>
          </cell>
          <cell r="G7446" t="str">
            <v>NA</v>
          </cell>
          <cell r="H7446" t="str">
            <v>Merchant Unregulated</v>
          </cell>
        </row>
        <row r="7447">
          <cell r="D7447" t="str">
            <v>North American Power Group, Ltd.</v>
          </cell>
          <cell r="E7447" t="str">
            <v>Coal</v>
          </cell>
          <cell r="G7447" t="str">
            <v>NA</v>
          </cell>
          <cell r="H7447" t="str">
            <v>Merchant Unregulated</v>
          </cell>
        </row>
        <row r="7448">
          <cell r="D7448" t="str">
            <v>IHI Corporation</v>
          </cell>
          <cell r="E7448" t="str">
            <v>Coal</v>
          </cell>
          <cell r="G7448" t="str">
            <v>NA</v>
          </cell>
          <cell r="H7448" t="str">
            <v>Merchant Unregulated</v>
          </cell>
        </row>
        <row r="7449">
          <cell r="D7449" t="str">
            <v>North American Power Group, Ltd.</v>
          </cell>
          <cell r="E7449" t="str">
            <v>Coal</v>
          </cell>
          <cell r="G7449" t="str">
            <v>NA</v>
          </cell>
          <cell r="H7449" t="str">
            <v>Merchant Unregulated</v>
          </cell>
        </row>
        <row r="7450">
          <cell r="D7450" t="str">
            <v>IHI Corporation</v>
          </cell>
          <cell r="E7450" t="str">
            <v>Biomass</v>
          </cell>
          <cell r="G7450" t="str">
            <v>NA</v>
          </cell>
          <cell r="H7450" t="str">
            <v>Merchant Unregulated</v>
          </cell>
        </row>
        <row r="7451">
          <cell r="D7451" t="str">
            <v>North American Power Group, Ltd.</v>
          </cell>
          <cell r="E7451" t="str">
            <v>Biomass</v>
          </cell>
          <cell r="G7451" t="str">
            <v>NA</v>
          </cell>
          <cell r="H7451" t="str">
            <v>Merchant Unregulated</v>
          </cell>
        </row>
        <row r="7452">
          <cell r="D7452" t="str">
            <v>El Paso Electric Company</v>
          </cell>
          <cell r="E7452" t="str">
            <v>Gas</v>
          </cell>
          <cell r="G7452">
            <v>753874</v>
          </cell>
          <cell r="H7452" t="str">
            <v>Regulated</v>
          </cell>
        </row>
        <row r="7453">
          <cell r="D7453" t="str">
            <v>El Paso Electric Company</v>
          </cell>
          <cell r="E7453" t="str">
            <v>Gas</v>
          </cell>
          <cell r="G7453" t="str">
            <v>NA</v>
          </cell>
          <cell r="H7453" t="str">
            <v>Regulated</v>
          </cell>
        </row>
        <row r="7454">
          <cell r="D7454" t="str">
            <v>Rio Grande Valley Sugar Growers, Inc.</v>
          </cell>
          <cell r="E7454" t="str">
            <v>Oil</v>
          </cell>
          <cell r="G7454" t="str">
            <v>NA</v>
          </cell>
          <cell r="H7454" t="str">
            <v>Merchant Unregulated</v>
          </cell>
        </row>
        <row r="7455">
          <cell r="D7455" t="str">
            <v>Rio Grande Valley Sugar Growers, Inc.</v>
          </cell>
          <cell r="E7455" t="str">
            <v>Biomass</v>
          </cell>
          <cell r="G7455" t="str">
            <v>NA</v>
          </cell>
          <cell r="H7455" t="str">
            <v>Merchant Unregulated</v>
          </cell>
        </row>
        <row r="7456">
          <cell r="D7456" t="str">
            <v>Metropolitan Water District of Southern California</v>
          </cell>
          <cell r="E7456" t="str">
            <v>Water</v>
          </cell>
          <cell r="G7456" t="str">
            <v>NA</v>
          </cell>
          <cell r="H7456" t="str">
            <v>Merchant Unregulated</v>
          </cell>
        </row>
        <row r="7457">
          <cell r="D7457" t="str">
            <v>Hudson Clean Energy Partners LP</v>
          </cell>
          <cell r="E7457" t="str">
            <v>Water</v>
          </cell>
          <cell r="G7457" t="str">
            <v>NA</v>
          </cell>
          <cell r="H7457" t="str">
            <v>Merchant Unregulated</v>
          </cell>
        </row>
        <row r="7458">
          <cell r="D7458" t="str">
            <v>CPS Energy</v>
          </cell>
          <cell r="E7458" t="str">
            <v>Gas</v>
          </cell>
          <cell r="G7458">
            <v>2404026</v>
          </cell>
          <cell r="H7458" t="str">
            <v>Regulated</v>
          </cell>
        </row>
        <row r="7459">
          <cell r="D7459" t="str">
            <v>Duke Energy Corporation</v>
          </cell>
          <cell r="E7459" t="str">
            <v>Oil</v>
          </cell>
          <cell r="G7459">
            <v>16</v>
          </cell>
          <cell r="H7459" t="str">
            <v>Regulated</v>
          </cell>
        </row>
        <row r="7460">
          <cell r="D7460" t="str">
            <v>Modesto Irrigation District</v>
          </cell>
          <cell r="E7460" t="str">
            <v>Gas</v>
          </cell>
          <cell r="G7460" t="str">
            <v>NA</v>
          </cell>
          <cell r="H7460" t="str">
            <v>Merchant Unregulated</v>
          </cell>
        </row>
        <row r="7461">
          <cell r="D7461" t="str">
            <v>Veresen Inc.</v>
          </cell>
          <cell r="E7461" t="str">
            <v>Gas</v>
          </cell>
          <cell r="G7461" t="str">
            <v>NA</v>
          </cell>
          <cell r="H7461" t="str">
            <v>Merchant Unregulated</v>
          </cell>
        </row>
        <row r="7462">
          <cell r="D7462" t="str">
            <v>Renewable Power Markets Access, Inc</v>
          </cell>
          <cell r="E7462" t="str">
            <v>Wind</v>
          </cell>
          <cell r="G7462">
            <v>50423</v>
          </cell>
          <cell r="H7462" t="str">
            <v>Merchant Unregulated</v>
          </cell>
        </row>
        <row r="7463">
          <cell r="D7463" t="str">
            <v>Entergy Corporation</v>
          </cell>
          <cell r="E7463" t="str">
            <v>Gas</v>
          </cell>
          <cell r="G7463" t="str">
            <v>NA</v>
          </cell>
          <cell r="H7463" t="str">
            <v>Regulated</v>
          </cell>
        </row>
        <row r="7464">
          <cell r="D7464" t="str">
            <v>Morton International Inc</v>
          </cell>
          <cell r="E7464" t="str">
            <v>Coal</v>
          </cell>
          <cell r="G7464" t="str">
            <v>NA</v>
          </cell>
          <cell r="H7464" t="str">
            <v>Merchant Unregulated</v>
          </cell>
        </row>
        <row r="7465">
          <cell r="D7465" t="str">
            <v>Caraustar Industries, Inc.</v>
          </cell>
          <cell r="E7465" t="str">
            <v>Coal</v>
          </cell>
          <cell r="G7465" t="str">
            <v>NA</v>
          </cell>
          <cell r="H7465" t="str">
            <v>Merchant Unregulated</v>
          </cell>
        </row>
        <row r="7466">
          <cell r="D7466" t="str">
            <v>Entergy Corporation</v>
          </cell>
          <cell r="E7466" t="str">
            <v>Nuclear</v>
          </cell>
          <cell r="G7466" t="str">
            <v>NA</v>
          </cell>
          <cell r="H7466" t="str">
            <v>Regulated</v>
          </cell>
        </row>
        <row r="7467">
          <cell r="D7467" t="str">
            <v>Entergy Corporation</v>
          </cell>
          <cell r="E7467" t="str">
            <v>Nuclear</v>
          </cell>
          <cell r="G7467">
            <v>7805174</v>
          </cell>
          <cell r="H7467" t="str">
            <v>Regulated</v>
          </cell>
        </row>
        <row r="7468">
          <cell r="D7468" t="str">
            <v>Berkshire Hathaway Inc.</v>
          </cell>
          <cell r="E7468" t="str">
            <v>Gas</v>
          </cell>
          <cell r="G7468">
            <v>2350</v>
          </cell>
          <cell r="H7468" t="str">
            <v>Regulated</v>
          </cell>
        </row>
        <row r="7469">
          <cell r="D7469" t="str">
            <v>MidAmerican Energy Holdings Company</v>
          </cell>
          <cell r="E7469" t="str">
            <v>Gas</v>
          </cell>
          <cell r="G7469">
            <v>267</v>
          </cell>
          <cell r="H7469" t="str">
            <v>Regulated</v>
          </cell>
        </row>
        <row r="7470">
          <cell r="D7470" t="str">
            <v>Portland General Electric Company</v>
          </cell>
          <cell r="E7470" t="str">
            <v>Water</v>
          </cell>
          <cell r="G7470">
            <v>117079</v>
          </cell>
          <cell r="H7470" t="str">
            <v>Regulated</v>
          </cell>
        </row>
        <row r="7471">
          <cell r="D7471" t="str">
            <v>Clark Public Utilities</v>
          </cell>
          <cell r="E7471" t="str">
            <v>Gas</v>
          </cell>
          <cell r="G7471">
            <v>846112</v>
          </cell>
          <cell r="H7471" t="str">
            <v>Regulated</v>
          </cell>
        </row>
        <row r="7472">
          <cell r="D7472" t="str">
            <v>DTE Energy Company</v>
          </cell>
          <cell r="E7472" t="str">
            <v>Coal</v>
          </cell>
          <cell r="G7472">
            <v>2250795</v>
          </cell>
          <cell r="H7472" t="str">
            <v>Regulated</v>
          </cell>
        </row>
        <row r="7473">
          <cell r="D7473" t="str">
            <v>DTE Energy Company</v>
          </cell>
          <cell r="E7473" t="str">
            <v>Oil</v>
          </cell>
          <cell r="G7473">
            <v>-44</v>
          </cell>
          <cell r="H7473" t="str">
            <v>Regulated</v>
          </cell>
        </row>
        <row r="7474">
          <cell r="D7474" t="str">
            <v>Riverbay Corp</v>
          </cell>
          <cell r="E7474" t="str">
            <v>Gas</v>
          </cell>
          <cell r="G7474" t="str">
            <v>NA</v>
          </cell>
          <cell r="H7474" t="str">
            <v>Merchant Unregulated</v>
          </cell>
        </row>
        <row r="7475">
          <cell r="D7475" t="str">
            <v>Riverbay Corp</v>
          </cell>
          <cell r="E7475" t="str">
            <v>Oil</v>
          </cell>
          <cell r="G7475" t="str">
            <v>NA</v>
          </cell>
          <cell r="H7475" t="str">
            <v>Merchant Unregulated</v>
          </cell>
        </row>
        <row r="7476">
          <cell r="D7476" t="str">
            <v>Waste Management, Inc.</v>
          </cell>
          <cell r="E7476" t="str">
            <v>Biomass</v>
          </cell>
          <cell r="G7476" t="str">
            <v>NA</v>
          </cell>
          <cell r="H7476" t="str">
            <v>Merchant Unregulated</v>
          </cell>
        </row>
        <row r="7477">
          <cell r="D7477" t="str">
            <v>District Energy St. Paul</v>
          </cell>
          <cell r="E7477" t="str">
            <v>Solar</v>
          </cell>
          <cell r="G7477" t="str">
            <v>NA</v>
          </cell>
          <cell r="H7477" t="str">
            <v>Merchant Unregulated</v>
          </cell>
        </row>
        <row r="7478">
          <cell r="D7478" t="str">
            <v>Saint Paul RiverCentre</v>
          </cell>
          <cell r="E7478" t="str">
            <v>Solar</v>
          </cell>
          <cell r="G7478" t="str">
            <v>NA</v>
          </cell>
          <cell r="H7478" t="str">
            <v>Merchant Unregulated</v>
          </cell>
        </row>
        <row r="7479">
          <cell r="D7479" t="str">
            <v>Xcel Energy Inc.</v>
          </cell>
          <cell r="E7479" t="str">
            <v>Water</v>
          </cell>
          <cell r="G7479">
            <v>1980</v>
          </cell>
          <cell r="H7479" t="str">
            <v>Regulated</v>
          </cell>
        </row>
        <row r="7480">
          <cell r="D7480" t="str">
            <v>International Paper Company</v>
          </cell>
          <cell r="E7480" t="str">
            <v>Gas</v>
          </cell>
          <cell r="G7480">
            <v>311873</v>
          </cell>
          <cell r="H7480" t="str">
            <v>Merchant Unregulated</v>
          </cell>
        </row>
        <row r="7481">
          <cell r="D7481" t="str">
            <v>International Paper Company</v>
          </cell>
          <cell r="E7481" t="str">
            <v>Gas</v>
          </cell>
          <cell r="G7481">
            <v>300498</v>
          </cell>
          <cell r="H7481" t="str">
            <v>Merchant Unregulated</v>
          </cell>
        </row>
        <row r="7482">
          <cell r="D7482" t="str">
            <v>Riverdale Mills Corporation</v>
          </cell>
          <cell r="E7482" t="str">
            <v>Water</v>
          </cell>
          <cell r="G7482" t="str">
            <v>NA</v>
          </cell>
          <cell r="H7482" t="str">
            <v>Merchant Unregulated</v>
          </cell>
        </row>
        <row r="7483">
          <cell r="D7483" t="str">
            <v>Capital Dynamics Holding AG</v>
          </cell>
          <cell r="E7483" t="str">
            <v>Solar</v>
          </cell>
          <cell r="G7483" t="str">
            <v>NA</v>
          </cell>
          <cell r="H7483" t="str">
            <v>Merchant Unregulated</v>
          </cell>
        </row>
        <row r="7484">
          <cell r="D7484" t="str">
            <v>Berkshire Hathaway Inc.</v>
          </cell>
          <cell r="E7484" t="str">
            <v>Coal</v>
          </cell>
          <cell r="G7484">
            <v>567879</v>
          </cell>
          <cell r="H7484" t="str">
            <v>Regulated</v>
          </cell>
        </row>
        <row r="7485">
          <cell r="D7485" t="str">
            <v>MidAmerican Energy Holdings Company</v>
          </cell>
          <cell r="E7485" t="str">
            <v>Coal</v>
          </cell>
          <cell r="G7485">
            <v>64503</v>
          </cell>
          <cell r="H7485" t="str">
            <v>Regulated</v>
          </cell>
        </row>
        <row r="7486">
          <cell r="D7486" t="str">
            <v>Exelon Corporation</v>
          </cell>
          <cell r="E7486" t="str">
            <v>Gas</v>
          </cell>
          <cell r="G7486">
            <v>26033</v>
          </cell>
          <cell r="H7486" t="str">
            <v>Merchant Unregulated</v>
          </cell>
        </row>
        <row r="7487">
          <cell r="D7487" t="str">
            <v>American Electric Power Company, Inc.</v>
          </cell>
          <cell r="E7487" t="str">
            <v>Gas</v>
          </cell>
          <cell r="G7487">
            <v>1761901</v>
          </cell>
          <cell r="H7487" t="str">
            <v>Regulated</v>
          </cell>
        </row>
        <row r="7488">
          <cell r="D7488" t="str">
            <v>Xcel Energy Inc.</v>
          </cell>
          <cell r="E7488" t="str">
            <v>Gas</v>
          </cell>
          <cell r="G7488">
            <v>1953055</v>
          </cell>
          <cell r="H7488" t="str">
            <v>Regulated</v>
          </cell>
        </row>
        <row r="7489">
          <cell r="D7489" t="str">
            <v>American Electric Power Company, Inc.</v>
          </cell>
          <cell r="E7489" t="str">
            <v>Oil</v>
          </cell>
          <cell r="G7489">
            <v>0</v>
          </cell>
          <cell r="H7489" t="str">
            <v>Regulated</v>
          </cell>
        </row>
        <row r="7490">
          <cell r="D7490" t="str">
            <v>Alliant Energy Corporation</v>
          </cell>
          <cell r="E7490" t="str">
            <v>Gas</v>
          </cell>
          <cell r="G7490">
            <v>1760</v>
          </cell>
          <cell r="H7490" t="str">
            <v>Regulated</v>
          </cell>
        </row>
        <row r="7491">
          <cell r="D7491" t="str">
            <v>Riverside City of</v>
          </cell>
          <cell r="E7491" t="str">
            <v>Gas</v>
          </cell>
          <cell r="G7491" t="str">
            <v>NA</v>
          </cell>
          <cell r="H7491" t="str">
            <v>Regulated</v>
          </cell>
        </row>
        <row r="7492">
          <cell r="D7492" t="str">
            <v>LS Power Group</v>
          </cell>
          <cell r="E7492" t="str">
            <v>Gas</v>
          </cell>
          <cell r="G7492">
            <v>238173</v>
          </cell>
          <cell r="H7492" t="str">
            <v>Merchant Unregulated</v>
          </cell>
        </row>
        <row r="7493">
          <cell r="D7493" t="str">
            <v>Holyoke City of MA</v>
          </cell>
          <cell r="E7493" t="str">
            <v>Water</v>
          </cell>
          <cell r="G7493" t="str">
            <v>NA</v>
          </cell>
          <cell r="H7493" t="str">
            <v>Regulated</v>
          </cell>
        </row>
        <row r="7494">
          <cell r="D7494" t="str">
            <v>Exelon Corporation</v>
          </cell>
          <cell r="E7494" t="str">
            <v>Gas</v>
          </cell>
          <cell r="G7494">
            <v>1042</v>
          </cell>
          <cell r="H7494" t="str">
            <v>Merchant Unregulated</v>
          </cell>
        </row>
        <row r="7495">
          <cell r="D7495" t="str">
            <v>Riverside Manufacturing Co</v>
          </cell>
          <cell r="E7495" t="str">
            <v>Gas</v>
          </cell>
          <cell r="G7495" t="str">
            <v>NA</v>
          </cell>
          <cell r="H7495" t="str">
            <v>Merchant Unregulated</v>
          </cell>
        </row>
        <row r="7496">
          <cell r="D7496" t="str">
            <v>American Electric Power Company, Inc.</v>
          </cell>
          <cell r="E7496" t="str">
            <v>Gas</v>
          </cell>
          <cell r="G7496">
            <v>45810</v>
          </cell>
          <cell r="H7496" t="str">
            <v>Regulated</v>
          </cell>
        </row>
        <row r="7497">
          <cell r="D7497" t="str">
            <v>SunEdison, Inc.</v>
          </cell>
          <cell r="E7497" t="str">
            <v>Solar</v>
          </cell>
          <cell r="G7497" t="str">
            <v>NA</v>
          </cell>
          <cell r="H7497" t="str">
            <v>Merchant Unregulated</v>
          </cell>
        </row>
        <row r="7498">
          <cell r="D7498" t="str">
            <v>Goldman Sachs Group, Inc.</v>
          </cell>
          <cell r="E7498" t="str">
            <v>Solar</v>
          </cell>
          <cell r="G7498" t="str">
            <v>NA</v>
          </cell>
          <cell r="H7498" t="str">
            <v>Merchant Unregulated</v>
          </cell>
        </row>
        <row r="7499">
          <cell r="D7499" t="str">
            <v>Empire District Electric Company</v>
          </cell>
          <cell r="E7499" t="str">
            <v>Gas</v>
          </cell>
          <cell r="G7499">
            <v>102976</v>
          </cell>
          <cell r="H7499" t="str">
            <v>Regulated</v>
          </cell>
        </row>
        <row r="7500">
          <cell r="D7500" t="str">
            <v>Empire District Electric Company</v>
          </cell>
          <cell r="E7500" t="str">
            <v>Gas</v>
          </cell>
          <cell r="G7500">
            <v>205064</v>
          </cell>
          <cell r="H7500" t="str">
            <v>Regulated</v>
          </cell>
        </row>
        <row r="7501">
          <cell r="D7501" t="str">
            <v>Southern Company</v>
          </cell>
          <cell r="E7501" t="str">
            <v>Water</v>
          </cell>
          <cell r="G7501">
            <v>0</v>
          </cell>
          <cell r="H7501" t="str">
            <v>Regulated</v>
          </cell>
        </row>
        <row r="7502">
          <cell r="D7502" t="str">
            <v>Calpine Corporation</v>
          </cell>
          <cell r="E7502" t="str">
            <v>Gas</v>
          </cell>
          <cell r="G7502" t="str">
            <v>NA</v>
          </cell>
          <cell r="H7502" t="str">
            <v>Merchant Unregulated</v>
          </cell>
        </row>
        <row r="7503">
          <cell r="D7503" t="str">
            <v>Enpower Corp.</v>
          </cell>
          <cell r="E7503" t="str">
            <v>Biomass</v>
          </cell>
          <cell r="G7503" t="str">
            <v>NA</v>
          </cell>
          <cell r="H7503" t="str">
            <v>Merchant Unregulated</v>
          </cell>
        </row>
        <row r="7504">
          <cell r="D7504" t="str">
            <v>EIF Management, LLC</v>
          </cell>
          <cell r="E7504" t="str">
            <v>Biomass</v>
          </cell>
          <cell r="G7504" t="str">
            <v>NA</v>
          </cell>
          <cell r="H7504" t="str">
            <v>Merchant Unregulated</v>
          </cell>
        </row>
        <row r="7505">
          <cell r="D7505" t="str">
            <v>DTE Energy Company</v>
          </cell>
          <cell r="E7505" t="str">
            <v>Biomass</v>
          </cell>
          <cell r="G7505" t="str">
            <v>NA</v>
          </cell>
          <cell r="H7505" t="str">
            <v>Merchant Unregulated</v>
          </cell>
        </row>
        <row r="7506">
          <cell r="D7506" t="str">
            <v>Enpower Corp.</v>
          </cell>
          <cell r="E7506" t="str">
            <v>Biomass</v>
          </cell>
          <cell r="G7506" t="str">
            <v>NA</v>
          </cell>
          <cell r="H7506" t="str">
            <v>Merchant Unregulated</v>
          </cell>
        </row>
        <row r="7507">
          <cell r="D7507" t="str">
            <v>EIF Management, LLC</v>
          </cell>
          <cell r="E7507" t="str">
            <v>Biomass</v>
          </cell>
          <cell r="G7507" t="str">
            <v>NA</v>
          </cell>
          <cell r="H7507" t="str">
            <v>Merchant Unregulated</v>
          </cell>
        </row>
        <row r="7508">
          <cell r="D7508" t="str">
            <v>DTE Energy Company</v>
          </cell>
          <cell r="E7508" t="str">
            <v>Biomass</v>
          </cell>
          <cell r="G7508" t="str">
            <v>NA</v>
          </cell>
          <cell r="H7508" t="str">
            <v>Merchant Unregulated</v>
          </cell>
        </row>
        <row r="7509">
          <cell r="D7509" t="str">
            <v>Fifth Street Management LLC</v>
          </cell>
          <cell r="E7509" t="str">
            <v>Oil</v>
          </cell>
          <cell r="G7509" t="str">
            <v>NA</v>
          </cell>
          <cell r="H7509" t="str">
            <v>Merchant Unregulated</v>
          </cell>
        </row>
        <row r="7510">
          <cell r="D7510" t="str">
            <v>Riverwood International Corp</v>
          </cell>
          <cell r="E7510" t="str">
            <v>Coal</v>
          </cell>
          <cell r="G7510" t="str">
            <v>NA</v>
          </cell>
          <cell r="H7510" t="str">
            <v>Merchant Unregulated</v>
          </cell>
        </row>
        <row r="7511">
          <cell r="D7511" t="str">
            <v>Exelon Corporation</v>
          </cell>
          <cell r="E7511" t="str">
            <v>Wind</v>
          </cell>
          <cell r="G7511" t="str">
            <v>NA</v>
          </cell>
          <cell r="H7511" t="str">
            <v>Merchant Unregulated</v>
          </cell>
        </row>
        <row r="7512">
          <cell r="D7512" t="str">
            <v>Individual Owner</v>
          </cell>
          <cell r="E7512" t="str">
            <v>Wind</v>
          </cell>
          <cell r="G7512" t="str">
            <v>NA</v>
          </cell>
          <cell r="H7512" t="str">
            <v>Merchant Unregulated</v>
          </cell>
        </row>
        <row r="7513">
          <cell r="D7513" t="str">
            <v>NRG Energy, Inc.</v>
          </cell>
          <cell r="E7513" t="str">
            <v>Solar</v>
          </cell>
          <cell r="G7513" t="str">
            <v>NA</v>
          </cell>
          <cell r="H7513" t="str">
            <v>Merchant Unregulated</v>
          </cell>
        </row>
        <row r="7514">
          <cell r="D7514" t="str">
            <v>NRG Yield, Inc.</v>
          </cell>
          <cell r="E7514" t="str">
            <v>Solar</v>
          </cell>
          <cell r="G7514" t="str">
            <v>NA</v>
          </cell>
          <cell r="H7514" t="str">
            <v>Merchant Unregulated</v>
          </cell>
        </row>
        <row r="7515">
          <cell r="D7515" t="str">
            <v>Dominion Resources, Inc.</v>
          </cell>
          <cell r="E7515" t="str">
            <v>Water</v>
          </cell>
          <cell r="G7515">
            <v>161651</v>
          </cell>
          <cell r="H7515" t="str">
            <v>Regulated</v>
          </cell>
        </row>
        <row r="7516">
          <cell r="D7516" t="str">
            <v>Kapstone Paper and Packaging Corporation</v>
          </cell>
          <cell r="E7516" t="str">
            <v>Coal</v>
          </cell>
          <cell r="G7516" t="str">
            <v>NA</v>
          </cell>
          <cell r="H7516" t="str">
            <v>Merchant Unregulated</v>
          </cell>
        </row>
        <row r="7517">
          <cell r="D7517" t="str">
            <v>Westmoreland Coal Company</v>
          </cell>
          <cell r="E7517" t="str">
            <v>Coal</v>
          </cell>
          <cell r="G7517" t="str">
            <v>NA</v>
          </cell>
          <cell r="H7517" t="str">
            <v>Merchant Unregulated</v>
          </cell>
        </row>
        <row r="7518">
          <cell r="D7518" t="str">
            <v>Westmoreland Coal Company</v>
          </cell>
          <cell r="E7518" t="str">
            <v>Coal</v>
          </cell>
          <cell r="G7518" t="str">
            <v>NA</v>
          </cell>
          <cell r="H7518" t="str">
            <v>Merchant Unregulated</v>
          </cell>
        </row>
        <row r="7519">
          <cell r="D7519" t="str">
            <v>KCP&amp;L Greater Missouri Operations Company</v>
          </cell>
          <cell r="E7519" t="str">
            <v>Water</v>
          </cell>
          <cell r="G7519" t="str">
            <v>NA</v>
          </cell>
          <cell r="H7519" t="str">
            <v>Merchant Unregulated</v>
          </cell>
        </row>
        <row r="7520">
          <cell r="D7520" t="str">
            <v>Mega Renewables</v>
          </cell>
          <cell r="E7520" t="str">
            <v>Water</v>
          </cell>
          <cell r="G7520" t="str">
            <v>NA</v>
          </cell>
          <cell r="H7520" t="str">
            <v>Merchant Unregulated</v>
          </cell>
        </row>
        <row r="7521">
          <cell r="D7521" t="str">
            <v>Robbins Lumber Inc</v>
          </cell>
          <cell r="E7521" t="str">
            <v>Biomass</v>
          </cell>
          <cell r="G7521" t="str">
            <v>NA</v>
          </cell>
          <cell r="H7521" t="str">
            <v>Merchant Unregulated</v>
          </cell>
        </row>
        <row r="7522">
          <cell r="D7522" t="str">
            <v>Robbins Lumber Inc</v>
          </cell>
          <cell r="E7522" t="str">
            <v>Oil</v>
          </cell>
          <cell r="G7522" t="str">
            <v>NA</v>
          </cell>
          <cell r="H7522" t="str">
            <v>Merchant Unregulated</v>
          </cell>
        </row>
        <row r="7523">
          <cell r="D7523" t="str">
            <v>Sacramento Municipal Utility District</v>
          </cell>
          <cell r="E7523" t="str">
            <v>Water</v>
          </cell>
          <cell r="G7523" t="str">
            <v>NA</v>
          </cell>
          <cell r="H7523" t="str">
            <v>Regulated</v>
          </cell>
        </row>
        <row r="7524">
          <cell r="D7524" t="str">
            <v>United States Government</v>
          </cell>
          <cell r="E7524" t="str">
            <v>Water</v>
          </cell>
          <cell r="G7524" t="str">
            <v>NA</v>
          </cell>
          <cell r="H7524" t="str">
            <v>Merchant Unregulated</v>
          </cell>
        </row>
        <row r="7525">
          <cell r="D7525" t="str">
            <v>New York Power Authority</v>
          </cell>
          <cell r="E7525" t="str">
            <v>Water</v>
          </cell>
          <cell r="G7525">
            <v>13373010</v>
          </cell>
          <cell r="H7525" t="str">
            <v>Merchant Unregulated</v>
          </cell>
        </row>
        <row r="7526">
          <cell r="D7526" t="str">
            <v>New York Power Authority</v>
          </cell>
          <cell r="E7526" t="str">
            <v>Water</v>
          </cell>
          <cell r="G7526">
            <v>6692614</v>
          </cell>
          <cell r="H7526" t="str">
            <v>Merchant Unregulated</v>
          </cell>
        </row>
        <row r="7527">
          <cell r="D7527" t="str">
            <v>Austin Energy</v>
          </cell>
          <cell r="E7527" t="str">
            <v>Gas</v>
          </cell>
          <cell r="G7527" t="str">
            <v>NA</v>
          </cell>
          <cell r="H7527" t="str">
            <v>Regulated</v>
          </cell>
        </row>
        <row r="7528">
          <cell r="D7528" t="str">
            <v>Austin Energy</v>
          </cell>
          <cell r="E7528" t="str">
            <v>Oil</v>
          </cell>
          <cell r="G7528" t="str">
            <v>NA</v>
          </cell>
          <cell r="H7528" t="str">
            <v>Regulated</v>
          </cell>
        </row>
        <row r="7529">
          <cell r="D7529" t="str">
            <v>South San Joaquin Irr District</v>
          </cell>
          <cell r="E7529" t="str">
            <v>Solar</v>
          </cell>
          <cell r="G7529" t="str">
            <v>NA</v>
          </cell>
          <cell r="H7529" t="str">
            <v>Merchant Unregulated</v>
          </cell>
        </row>
        <row r="7530">
          <cell r="D7530" t="str">
            <v>Buckeye Power, Inc.</v>
          </cell>
          <cell r="E7530" t="str">
            <v>Gas</v>
          </cell>
          <cell r="G7530">
            <v>83147</v>
          </cell>
          <cell r="H7530" t="str">
            <v>Regulated</v>
          </cell>
        </row>
        <row r="7531">
          <cell r="D7531" t="str">
            <v>United States Government</v>
          </cell>
          <cell r="E7531" t="str">
            <v>Water</v>
          </cell>
          <cell r="G7531">
            <v>244443</v>
          </cell>
          <cell r="H7531" t="str">
            <v>Merchant Unregulated</v>
          </cell>
        </row>
        <row r="7532">
          <cell r="D7532" t="str">
            <v>Northern Colorado Water Conservancy District</v>
          </cell>
          <cell r="E7532" t="str">
            <v>Water</v>
          </cell>
          <cell r="G7532" t="str">
            <v>NA</v>
          </cell>
          <cell r="H7532" t="str">
            <v>Merchant Unregulated</v>
          </cell>
        </row>
        <row r="7533">
          <cell r="D7533" t="str">
            <v>Energy Developments Limited</v>
          </cell>
          <cell r="E7533" t="str">
            <v>Biomass</v>
          </cell>
          <cell r="G7533" t="str">
            <v>NA</v>
          </cell>
          <cell r="H7533" t="str">
            <v>Merchant Unregulated</v>
          </cell>
        </row>
        <row r="7534">
          <cell r="D7534" t="str">
            <v>Southern Company</v>
          </cell>
          <cell r="E7534" t="str">
            <v>Gas</v>
          </cell>
          <cell r="G7534">
            <v>1796</v>
          </cell>
          <cell r="H7534" t="str">
            <v>Regulated</v>
          </cell>
        </row>
        <row r="7535">
          <cell r="D7535" t="str">
            <v>William Charles Limited</v>
          </cell>
          <cell r="E7535" t="str">
            <v>Biomass</v>
          </cell>
          <cell r="G7535" t="str">
            <v>NA</v>
          </cell>
          <cell r="H7535" t="str">
            <v>Merchant Unregulated</v>
          </cell>
        </row>
        <row r="7536">
          <cell r="D7536" t="str">
            <v>William Charles Construction Co.</v>
          </cell>
          <cell r="E7536" t="str">
            <v>Biomass</v>
          </cell>
          <cell r="G7536" t="str">
            <v>NA</v>
          </cell>
          <cell r="H7536" t="str">
            <v>Merchant Unregulated</v>
          </cell>
        </row>
        <row r="7537">
          <cell r="D7537" t="str">
            <v>Iberdrola, S.A.</v>
          </cell>
          <cell r="E7537" t="str">
            <v>Water</v>
          </cell>
          <cell r="G7537">
            <v>40152</v>
          </cell>
          <cell r="H7537" t="str">
            <v>Regulated</v>
          </cell>
        </row>
        <row r="7538">
          <cell r="D7538" t="str">
            <v>Iberdrola, S.A.</v>
          </cell>
          <cell r="E7538" t="str">
            <v>Water</v>
          </cell>
          <cell r="G7538">
            <v>2</v>
          </cell>
          <cell r="H7538" t="str">
            <v>Regulated</v>
          </cell>
        </row>
        <row r="7539">
          <cell r="D7539" t="str">
            <v>Iberdrola, S.A.</v>
          </cell>
          <cell r="E7539" t="str">
            <v>Water</v>
          </cell>
          <cell r="G7539">
            <v>2097</v>
          </cell>
          <cell r="H7539" t="str">
            <v>Regulated</v>
          </cell>
        </row>
        <row r="7540">
          <cell r="D7540" t="str">
            <v>Iberdrola, S.A.</v>
          </cell>
          <cell r="E7540" t="str">
            <v>Gas</v>
          </cell>
          <cell r="G7540">
            <v>3986</v>
          </cell>
          <cell r="H7540" t="str">
            <v>Regulated</v>
          </cell>
        </row>
        <row r="7541">
          <cell r="D7541" t="str">
            <v>Rochester Public Utilities</v>
          </cell>
          <cell r="E7541" t="str">
            <v>Water</v>
          </cell>
          <cell r="G7541" t="str">
            <v>NA</v>
          </cell>
          <cell r="H7541" t="str">
            <v>Regulated</v>
          </cell>
        </row>
        <row r="7542">
          <cell r="D7542" t="str">
            <v>University of New Hampshire</v>
          </cell>
          <cell r="E7542" t="str">
            <v>Biomass</v>
          </cell>
          <cell r="G7542" t="str">
            <v>NA</v>
          </cell>
          <cell r="H7542" t="str">
            <v>Merchant Unregulated</v>
          </cell>
        </row>
        <row r="7543">
          <cell r="D7543" t="str">
            <v>PG&amp;E Corporation</v>
          </cell>
          <cell r="E7543" t="str">
            <v>Water</v>
          </cell>
          <cell r="G7543">
            <v>190253</v>
          </cell>
          <cell r="H7543" t="str">
            <v>Regulated</v>
          </cell>
        </row>
        <row r="7544">
          <cell r="D7544" t="str">
            <v>Rock Creek Joint Venture</v>
          </cell>
          <cell r="E7544" t="str">
            <v>Water</v>
          </cell>
          <cell r="G7544" t="str">
            <v>NA</v>
          </cell>
          <cell r="H7544" t="str">
            <v>Merchant Unregulated</v>
          </cell>
        </row>
        <row r="7545">
          <cell r="D7545" t="str">
            <v>Enel S.p.A.</v>
          </cell>
          <cell r="E7545" t="str">
            <v>Water</v>
          </cell>
          <cell r="G7545" t="str">
            <v>NA</v>
          </cell>
          <cell r="H7545" t="str">
            <v>Merchant Unregulated</v>
          </cell>
        </row>
        <row r="7546">
          <cell r="D7546" t="str">
            <v>Enel S.p.A.</v>
          </cell>
          <cell r="E7546" t="str">
            <v>Water</v>
          </cell>
          <cell r="G7546" t="str">
            <v>NA</v>
          </cell>
          <cell r="H7546" t="str">
            <v>Merchant Unregulated</v>
          </cell>
        </row>
        <row r="7547">
          <cell r="D7547" t="str">
            <v>Strata Solar LLC</v>
          </cell>
          <cell r="E7547" t="str">
            <v>Solar</v>
          </cell>
          <cell r="G7547" t="str">
            <v>NA</v>
          </cell>
          <cell r="H7547" t="str">
            <v>Merchant Unregulated</v>
          </cell>
        </row>
        <row r="7548">
          <cell r="D7548" t="str">
            <v>WGL Holdings, Inc.</v>
          </cell>
          <cell r="E7548" t="str">
            <v>Solar</v>
          </cell>
          <cell r="G7548" t="str">
            <v>NA</v>
          </cell>
          <cell r="H7548" t="str">
            <v>Merchant Unregulated</v>
          </cell>
        </row>
        <row r="7549">
          <cell r="D7549" t="str">
            <v>Chelan County Public Utility District No. 1</v>
          </cell>
          <cell r="E7549" t="str">
            <v>Water</v>
          </cell>
          <cell r="G7549">
            <v>2925374</v>
          </cell>
          <cell r="H7549" t="str">
            <v>Regulated</v>
          </cell>
        </row>
        <row r="7550">
          <cell r="D7550" t="str">
            <v>Great River Energy</v>
          </cell>
          <cell r="E7550" t="str">
            <v>Oil</v>
          </cell>
          <cell r="G7550" t="str">
            <v>NA</v>
          </cell>
          <cell r="H7550" t="str">
            <v>Merchant Unregulated</v>
          </cell>
        </row>
        <row r="7551">
          <cell r="D7551" t="str">
            <v>Rock Rapids Municipal Utility</v>
          </cell>
          <cell r="E7551" t="str">
            <v>Oil</v>
          </cell>
          <cell r="G7551" t="str">
            <v>NA</v>
          </cell>
          <cell r="H7551" t="str">
            <v>Regulated</v>
          </cell>
        </row>
        <row r="7552">
          <cell r="D7552" t="str">
            <v>Rock Ridge Power Partners, LLC</v>
          </cell>
          <cell r="E7552" t="str">
            <v>Wind</v>
          </cell>
          <cell r="G7552" t="str">
            <v>NA</v>
          </cell>
          <cell r="H7552" t="str">
            <v>Merchant Unregulated</v>
          </cell>
        </row>
        <row r="7553">
          <cell r="D7553" t="str">
            <v>Alliant Energy Corporation</v>
          </cell>
          <cell r="E7553" t="str">
            <v>Gas</v>
          </cell>
          <cell r="G7553">
            <v>5229</v>
          </cell>
          <cell r="H7553" t="str">
            <v>Regulated</v>
          </cell>
        </row>
        <row r="7554">
          <cell r="D7554" t="str">
            <v>Royal Dutch Shell plc</v>
          </cell>
          <cell r="E7554" t="str">
            <v>Wind</v>
          </cell>
          <cell r="G7554" t="str">
            <v>NA</v>
          </cell>
          <cell r="H7554" t="str">
            <v>Merchant Unregulated</v>
          </cell>
        </row>
        <row r="7555">
          <cell r="D7555" t="str">
            <v>Goldman Sachs Group, Inc.</v>
          </cell>
          <cell r="E7555" t="str">
            <v>Wind</v>
          </cell>
          <cell r="G7555" t="str">
            <v>NA</v>
          </cell>
          <cell r="H7555" t="str">
            <v>Merchant Unregulated</v>
          </cell>
        </row>
        <row r="7556">
          <cell r="D7556" t="str">
            <v>Old Dominion Electric Cooperative</v>
          </cell>
          <cell r="E7556" t="str">
            <v>Gas</v>
          </cell>
          <cell r="G7556">
            <v>200367</v>
          </cell>
          <cell r="H7556" t="str">
            <v>Merchant Unregulated</v>
          </cell>
        </row>
        <row r="7557">
          <cell r="D7557" t="str">
            <v>Industry Funds Management Ltd.</v>
          </cell>
          <cell r="E7557" t="str">
            <v>Gas</v>
          </cell>
          <cell r="G7557">
            <v>210640</v>
          </cell>
          <cell r="H7557" t="str">
            <v>Merchant Unregulated</v>
          </cell>
        </row>
        <row r="7558">
          <cell r="D7558" t="str">
            <v>Rockford City of</v>
          </cell>
          <cell r="E7558" t="str">
            <v>Oil</v>
          </cell>
          <cell r="G7558" t="str">
            <v>NA</v>
          </cell>
          <cell r="H7558" t="str">
            <v>Regulated</v>
          </cell>
        </row>
        <row r="7559">
          <cell r="D7559" t="str">
            <v>NRG Energy, Inc.</v>
          </cell>
          <cell r="E7559" t="str">
            <v>Gas</v>
          </cell>
          <cell r="G7559">
            <v>44330</v>
          </cell>
          <cell r="H7559" t="str">
            <v>Merchant Unregulated</v>
          </cell>
        </row>
        <row r="7560">
          <cell r="D7560" t="str">
            <v>NRG Energy, Inc.</v>
          </cell>
          <cell r="E7560" t="str">
            <v>Gas</v>
          </cell>
          <cell r="G7560" t="str">
            <v>NA</v>
          </cell>
          <cell r="H7560" t="str">
            <v>Merchant Unregulated</v>
          </cell>
        </row>
        <row r="7561">
          <cell r="D7561" t="str">
            <v>Calpine Corporation</v>
          </cell>
          <cell r="E7561" t="str">
            <v>Gas</v>
          </cell>
          <cell r="G7561">
            <v>259436</v>
          </cell>
          <cell r="H7561" t="str">
            <v>Merchant Unregulated</v>
          </cell>
        </row>
        <row r="7562">
          <cell r="D7562" t="str">
            <v>Duke Energy Corporation</v>
          </cell>
          <cell r="E7562" t="str">
            <v>Gas</v>
          </cell>
          <cell r="G7562">
            <v>715431</v>
          </cell>
          <cell r="H7562" t="str">
            <v>Regulated</v>
          </cell>
        </row>
        <row r="7563">
          <cell r="D7563" t="str">
            <v>Mitsubishi Corporation</v>
          </cell>
          <cell r="E7563" t="str">
            <v>Wind</v>
          </cell>
          <cell r="G7563" t="str">
            <v>NA</v>
          </cell>
          <cell r="H7563" t="str">
            <v>Merchant Unregulated</v>
          </cell>
        </row>
        <row r="7564">
          <cell r="D7564" t="str">
            <v>Mitsubishi Corporation</v>
          </cell>
          <cell r="E7564" t="str">
            <v>Wind</v>
          </cell>
          <cell r="G7564" t="str">
            <v>NA</v>
          </cell>
          <cell r="H7564" t="str">
            <v>Merchant Unregulated</v>
          </cell>
        </row>
        <row r="7565">
          <cell r="D7565" t="str">
            <v>Atlantic Power Corporation</v>
          </cell>
          <cell r="E7565" t="str">
            <v>Wind</v>
          </cell>
          <cell r="G7565" t="str">
            <v>NA</v>
          </cell>
          <cell r="H7565" t="str">
            <v>Merchant Unregulated</v>
          </cell>
        </row>
        <row r="7566">
          <cell r="D7566" t="str">
            <v>Atlantic Power Corporation</v>
          </cell>
          <cell r="E7566" t="str">
            <v>Wind</v>
          </cell>
          <cell r="G7566" t="str">
            <v>NA</v>
          </cell>
          <cell r="H7566" t="str">
            <v>Merchant Unregulated</v>
          </cell>
        </row>
        <row r="7567">
          <cell r="D7567" t="str">
            <v>American Electric Power Company, Inc.</v>
          </cell>
          <cell r="E7567" t="str">
            <v>Coal</v>
          </cell>
          <cell r="G7567">
            <v>9389787</v>
          </cell>
          <cell r="H7567" t="str">
            <v>Regulated</v>
          </cell>
        </row>
        <row r="7568">
          <cell r="D7568" t="str">
            <v>American Electric Power Company, Inc.</v>
          </cell>
          <cell r="E7568" t="str">
            <v>Coal</v>
          </cell>
          <cell r="G7568">
            <v>9389787</v>
          </cell>
          <cell r="H7568" t="str">
            <v>Regulated</v>
          </cell>
        </row>
        <row r="7569">
          <cell r="D7569" t="str">
            <v>Rockport City of</v>
          </cell>
          <cell r="E7569" t="str">
            <v>Gas</v>
          </cell>
          <cell r="G7569" t="str">
            <v>NA</v>
          </cell>
          <cell r="H7569" t="str">
            <v>Regulated</v>
          </cell>
        </row>
        <row r="7570">
          <cell r="D7570" t="str">
            <v>Rock-Tenn Co</v>
          </cell>
          <cell r="E7570" t="str">
            <v>Gas</v>
          </cell>
          <cell r="G7570" t="str">
            <v>NA</v>
          </cell>
          <cell r="H7570" t="str">
            <v>Merchant Unregulated</v>
          </cell>
        </row>
        <row r="7571">
          <cell r="D7571" t="str">
            <v>Rock-Tenn Co</v>
          </cell>
          <cell r="E7571" t="str">
            <v>Biomass</v>
          </cell>
          <cell r="G7571" t="str">
            <v>NA</v>
          </cell>
          <cell r="H7571" t="str">
            <v>Merchant Unregulated</v>
          </cell>
        </row>
        <row r="7572">
          <cell r="D7572" t="str">
            <v>Rock-Tenn Co</v>
          </cell>
          <cell r="E7572" t="str">
            <v>Biomass</v>
          </cell>
          <cell r="G7572" t="str">
            <v>NA</v>
          </cell>
          <cell r="H7572" t="str">
            <v>Merchant Unregulated</v>
          </cell>
        </row>
        <row r="7573">
          <cell r="D7573" t="str">
            <v>Rock-Tenn Co</v>
          </cell>
          <cell r="E7573" t="str">
            <v>Biomass</v>
          </cell>
          <cell r="G7573">
            <v>531966</v>
          </cell>
          <cell r="H7573" t="str">
            <v>Merchant Unregulated</v>
          </cell>
        </row>
        <row r="7574">
          <cell r="D7574" t="str">
            <v>Hudson Clean Energy Partners LP</v>
          </cell>
          <cell r="E7574" t="str">
            <v>Water</v>
          </cell>
          <cell r="G7574" t="str">
            <v>NA</v>
          </cell>
          <cell r="H7574" t="str">
            <v>Merchant Unregulated</v>
          </cell>
        </row>
        <row r="7575">
          <cell r="D7575" t="str">
            <v>Ingenco Investors LLC</v>
          </cell>
          <cell r="E7575" t="str">
            <v>Oil</v>
          </cell>
          <cell r="G7575" t="str">
            <v>NA</v>
          </cell>
          <cell r="H7575" t="str">
            <v>Merchant Unregulated</v>
          </cell>
        </row>
        <row r="7576">
          <cell r="D7576" t="str">
            <v>Ingenco Holdings LLC</v>
          </cell>
          <cell r="E7576" t="str">
            <v>Oil</v>
          </cell>
          <cell r="G7576" t="str">
            <v>NA</v>
          </cell>
          <cell r="H7576" t="str">
            <v>Merchant Unregulated</v>
          </cell>
        </row>
        <row r="7577">
          <cell r="D7577" t="str">
            <v>Northeast Maryland Waste Disposal Authority</v>
          </cell>
          <cell r="E7577" t="str">
            <v>Biomass</v>
          </cell>
          <cell r="G7577" t="str">
            <v>NA</v>
          </cell>
          <cell r="H7577" t="str">
            <v>Merchant Unregulated</v>
          </cell>
        </row>
        <row r="7578">
          <cell r="D7578" t="str">
            <v>Imperial Irrigation District</v>
          </cell>
          <cell r="E7578" t="str">
            <v>Gas</v>
          </cell>
          <cell r="G7578" t="str">
            <v>NA</v>
          </cell>
          <cell r="H7578" t="str">
            <v>Merchant Unregulated</v>
          </cell>
        </row>
        <row r="7579">
          <cell r="D7579" t="str">
            <v>Rocky Brook Electric Inc</v>
          </cell>
          <cell r="E7579" t="str">
            <v>Water</v>
          </cell>
          <cell r="G7579" t="str">
            <v>NA</v>
          </cell>
          <cell r="H7579" t="str">
            <v>Merchant Unregulated</v>
          </cell>
        </row>
        <row r="7580">
          <cell r="D7580" t="str">
            <v>Duke Energy Corporation</v>
          </cell>
          <cell r="E7580" t="str">
            <v>Water</v>
          </cell>
          <cell r="G7580">
            <v>-191</v>
          </cell>
          <cell r="H7580" t="str">
            <v>Regulated</v>
          </cell>
        </row>
        <row r="7581">
          <cell r="D7581" t="str">
            <v>Black Hills Corporation</v>
          </cell>
          <cell r="E7581" t="str">
            <v>Oil</v>
          </cell>
          <cell r="G7581">
            <v>964</v>
          </cell>
          <cell r="H7581" t="str">
            <v>Regulated</v>
          </cell>
        </row>
        <row r="7582">
          <cell r="D7582" t="str">
            <v>SunEdison, Inc.</v>
          </cell>
          <cell r="E7582" t="str">
            <v>Solar</v>
          </cell>
          <cell r="G7582" t="str">
            <v>NA</v>
          </cell>
          <cell r="H7582" t="str">
            <v>Merchant Unregulated</v>
          </cell>
        </row>
        <row r="7583">
          <cell r="D7583" t="str">
            <v>Capitol Broadcasting Company, Incorporated</v>
          </cell>
          <cell r="E7583" t="str">
            <v>Water</v>
          </cell>
          <cell r="G7583" t="str">
            <v>NA</v>
          </cell>
          <cell r="H7583" t="str">
            <v>Merchant Unregulated</v>
          </cell>
        </row>
        <row r="7584">
          <cell r="D7584" t="str">
            <v>Liberty Interactive Corporation</v>
          </cell>
          <cell r="E7584" t="str">
            <v>Solar</v>
          </cell>
          <cell r="G7584" t="str">
            <v>NA</v>
          </cell>
          <cell r="H7584" t="str">
            <v>Merchant Unregulated</v>
          </cell>
        </row>
        <row r="7585">
          <cell r="D7585" t="str">
            <v>Xcel Energy Inc.</v>
          </cell>
          <cell r="E7585" t="str">
            <v>Gas</v>
          </cell>
          <cell r="G7585">
            <v>2451436</v>
          </cell>
          <cell r="H7585" t="str">
            <v>Regulated</v>
          </cell>
        </row>
        <row r="7586">
          <cell r="D7586" t="str">
            <v>U.S. Department of Energy</v>
          </cell>
          <cell r="E7586" t="str">
            <v>Geothermal</v>
          </cell>
          <cell r="G7586" t="str">
            <v>NA</v>
          </cell>
          <cell r="H7586" t="str">
            <v>Merchant Unregulated</v>
          </cell>
        </row>
        <row r="7587">
          <cell r="D7587" t="str">
            <v>Oglethorpe Power Corporation</v>
          </cell>
          <cell r="E7587" t="str">
            <v>Water</v>
          </cell>
          <cell r="G7587">
            <v>961591</v>
          </cell>
          <cell r="H7587" t="str">
            <v>Regulated</v>
          </cell>
        </row>
        <row r="7588">
          <cell r="D7588" t="str">
            <v>Southern Company</v>
          </cell>
          <cell r="E7588" t="str">
            <v>Water</v>
          </cell>
          <cell r="G7588">
            <v>327232</v>
          </cell>
          <cell r="H7588" t="str">
            <v>Regulated</v>
          </cell>
        </row>
        <row r="7589">
          <cell r="D7589" t="str">
            <v>Chelan County Public Utility District No. 1</v>
          </cell>
          <cell r="E7589" t="str">
            <v>Water</v>
          </cell>
          <cell r="G7589">
            <v>6953342</v>
          </cell>
          <cell r="H7589" t="str">
            <v>Regulated</v>
          </cell>
        </row>
        <row r="7590">
          <cell r="D7590" t="str">
            <v>Enel S.p.A.</v>
          </cell>
          <cell r="E7590" t="str">
            <v>Wind</v>
          </cell>
          <cell r="G7590">
            <v>204139</v>
          </cell>
          <cell r="H7590" t="str">
            <v>Merchant Unregulated</v>
          </cell>
        </row>
        <row r="7591">
          <cell r="D7591" t="str">
            <v>GDF Suez SA</v>
          </cell>
          <cell r="E7591" t="str">
            <v>Water</v>
          </cell>
          <cell r="G7591">
            <v>12552</v>
          </cell>
          <cell r="H7591" t="str">
            <v>Merchant Unregulated</v>
          </cell>
        </row>
        <row r="7592">
          <cell r="D7592" t="str">
            <v>Abbeville City of SC</v>
          </cell>
          <cell r="E7592" t="str">
            <v>Water</v>
          </cell>
          <cell r="G7592" t="str">
            <v>NA</v>
          </cell>
          <cell r="H7592" t="str">
            <v>Regulated</v>
          </cell>
        </row>
        <row r="7593">
          <cell r="D7593" t="str">
            <v>Abbeville City of SC</v>
          </cell>
          <cell r="E7593" t="str">
            <v>Oil</v>
          </cell>
          <cell r="G7593" t="str">
            <v>NA</v>
          </cell>
          <cell r="H7593" t="str">
            <v>Regulated</v>
          </cell>
        </row>
        <row r="7594">
          <cell r="D7594" t="str">
            <v>LS Power Group</v>
          </cell>
          <cell r="E7594" t="str">
            <v>Gas</v>
          </cell>
          <cell r="G7594">
            <v>97388</v>
          </cell>
          <cell r="H7594" t="str">
            <v>Merchant Unregulated</v>
          </cell>
        </row>
        <row r="7595">
          <cell r="D7595" t="str">
            <v>Phillips 66 Company</v>
          </cell>
          <cell r="E7595" t="str">
            <v>Other Nonrenewable</v>
          </cell>
          <cell r="G7595">
            <v>271723</v>
          </cell>
          <cell r="H7595" t="str">
            <v>Merchant Unregulated</v>
          </cell>
        </row>
        <row r="7596">
          <cell r="D7596" t="str">
            <v>SunEdison, Inc.</v>
          </cell>
          <cell r="E7596" t="str">
            <v>Solar</v>
          </cell>
          <cell r="G7596" t="str">
            <v>NA</v>
          </cell>
          <cell r="H7596" t="str">
            <v>Merchant Unregulated</v>
          </cell>
        </row>
        <row r="7597">
          <cell r="D7597" t="str">
            <v>CMS Energy Corporation</v>
          </cell>
          <cell r="E7597" t="str">
            <v>Water</v>
          </cell>
          <cell r="G7597">
            <v>26017</v>
          </cell>
          <cell r="H7597" t="str">
            <v>Regulated</v>
          </cell>
        </row>
        <row r="7598">
          <cell r="D7598" t="str">
            <v>Lincoln Electric System</v>
          </cell>
          <cell r="E7598" t="str">
            <v>Gas</v>
          </cell>
          <cell r="G7598">
            <v>25458</v>
          </cell>
          <cell r="H7598" t="str">
            <v>Regulated</v>
          </cell>
        </row>
        <row r="7599">
          <cell r="D7599" t="str">
            <v>Lincoln Electric System</v>
          </cell>
          <cell r="E7599" t="str">
            <v>Oil</v>
          </cell>
          <cell r="G7599">
            <v>46</v>
          </cell>
          <cell r="H7599" t="str">
            <v>Regulated</v>
          </cell>
        </row>
        <row r="7600">
          <cell r="D7600" t="str">
            <v>Bryan City Of</v>
          </cell>
          <cell r="E7600" t="str">
            <v>Gas</v>
          </cell>
          <cell r="G7600">
            <v>100605</v>
          </cell>
          <cell r="H7600" t="str">
            <v>Merchant Unregulated</v>
          </cell>
        </row>
        <row r="7601">
          <cell r="D7601" t="str">
            <v>Bryan City Of</v>
          </cell>
          <cell r="E7601" t="str">
            <v>Gas</v>
          </cell>
          <cell r="G7601">
            <v>43786</v>
          </cell>
          <cell r="H7601" t="str">
            <v>Merchant Unregulated</v>
          </cell>
        </row>
        <row r="7602">
          <cell r="D7602" t="str">
            <v>Briar-Hydro Associates</v>
          </cell>
          <cell r="E7602" t="str">
            <v>Water</v>
          </cell>
          <cell r="G7602" t="str">
            <v>NA</v>
          </cell>
          <cell r="H7602" t="str">
            <v>Merchant Unregulated</v>
          </cell>
        </row>
        <row r="7603">
          <cell r="D7603" t="str">
            <v>Tenaska Inc.</v>
          </cell>
          <cell r="E7603" t="str">
            <v>Gas</v>
          </cell>
          <cell r="G7603">
            <v>139301</v>
          </cell>
          <cell r="H7603" t="str">
            <v>Merchant Unregulated</v>
          </cell>
        </row>
        <row r="7604">
          <cell r="D7604" t="str">
            <v>Berkshire Hathaway Inc.</v>
          </cell>
          <cell r="E7604" t="str">
            <v>Wind</v>
          </cell>
          <cell r="G7604">
            <v>1223897</v>
          </cell>
          <cell r="H7604" t="str">
            <v>Regulated</v>
          </cell>
        </row>
        <row r="7605">
          <cell r="D7605" t="str">
            <v>MidAmerican Energy Holdings Company</v>
          </cell>
          <cell r="E7605" t="str">
            <v>Wind</v>
          </cell>
          <cell r="G7605">
            <v>139017</v>
          </cell>
          <cell r="H7605" t="str">
            <v>Regulated</v>
          </cell>
        </row>
        <row r="7606">
          <cell r="D7606" t="str">
            <v>Berkshire Hathaway Inc.</v>
          </cell>
          <cell r="E7606" t="str">
            <v>Wind</v>
          </cell>
          <cell r="G7606">
            <v>262236</v>
          </cell>
          <cell r="H7606" t="str">
            <v>Regulated</v>
          </cell>
        </row>
        <row r="7607">
          <cell r="D7607" t="str">
            <v>MidAmerican Energy Holdings Company</v>
          </cell>
          <cell r="E7607" t="str">
            <v>Wind</v>
          </cell>
          <cell r="G7607">
            <v>29786</v>
          </cell>
          <cell r="H7607" t="str">
            <v>Regulated</v>
          </cell>
        </row>
        <row r="7608">
          <cell r="D7608" t="str">
            <v>Waste Management, Inc.</v>
          </cell>
          <cell r="E7608" t="str">
            <v>Biomass</v>
          </cell>
          <cell r="G7608" t="str">
            <v>NA</v>
          </cell>
          <cell r="H7608" t="str">
            <v>Merchant Unregulated</v>
          </cell>
        </row>
        <row r="7609">
          <cell r="D7609" t="str">
            <v>Nevada Irrigation District</v>
          </cell>
          <cell r="E7609" t="str">
            <v>Water</v>
          </cell>
          <cell r="G7609" t="str">
            <v>NA</v>
          </cell>
          <cell r="H7609" t="str">
            <v>Merchant Unregulated</v>
          </cell>
        </row>
        <row r="7610">
          <cell r="D7610" t="str">
            <v>Emera Incorporated</v>
          </cell>
          <cell r="E7610" t="str">
            <v>Wind</v>
          </cell>
          <cell r="G7610">
            <v>30469</v>
          </cell>
          <cell r="H7610" t="str">
            <v>Merchant Unregulated</v>
          </cell>
        </row>
        <row r="7611">
          <cell r="D7611" t="str">
            <v>First Wind Holdings Inc.</v>
          </cell>
          <cell r="E7611" t="str">
            <v>Wind</v>
          </cell>
          <cell r="G7611">
            <v>31713</v>
          </cell>
          <cell r="H7611" t="str">
            <v>Merchant Unregulated</v>
          </cell>
        </row>
        <row r="7612">
          <cell r="D7612" t="str">
            <v>Enel S.p.A.</v>
          </cell>
          <cell r="E7612" t="str">
            <v>Water</v>
          </cell>
          <cell r="G7612" t="str">
            <v>NA</v>
          </cell>
          <cell r="H7612" t="str">
            <v>Merchant Unregulated</v>
          </cell>
        </row>
        <row r="7613">
          <cell r="D7613" t="str">
            <v>Rolls-Royce Plc</v>
          </cell>
          <cell r="E7613" t="str">
            <v>Biomass</v>
          </cell>
          <cell r="G7613" t="str">
            <v>NA</v>
          </cell>
          <cell r="H7613" t="str">
            <v>Merchant Unregulated</v>
          </cell>
        </row>
        <row r="7614">
          <cell r="D7614" t="str">
            <v>Romark Logistics of PA Inc</v>
          </cell>
          <cell r="E7614" t="str">
            <v>Solar</v>
          </cell>
          <cell r="G7614" t="str">
            <v>NA</v>
          </cell>
          <cell r="H7614" t="str">
            <v>Merchant Unregulated</v>
          </cell>
        </row>
        <row r="7615">
          <cell r="D7615" t="str">
            <v>Temple-Inland, Inc.</v>
          </cell>
          <cell r="E7615" t="str">
            <v>Biomass</v>
          </cell>
          <cell r="G7615" t="str">
            <v>NA</v>
          </cell>
          <cell r="H7615" t="str">
            <v>Merchant Unregulated</v>
          </cell>
        </row>
        <row r="7616">
          <cell r="D7616" t="str">
            <v>Silver Point Capital, L.P.</v>
          </cell>
          <cell r="E7616" t="str">
            <v>Biomass</v>
          </cell>
          <cell r="G7616" t="str">
            <v>NA</v>
          </cell>
          <cell r="H7616" t="str">
            <v>Merchant Unregulated</v>
          </cell>
        </row>
        <row r="7617">
          <cell r="D7617" t="str">
            <v>Landgas of IL Corp.</v>
          </cell>
          <cell r="E7617" t="str">
            <v>Biomass</v>
          </cell>
          <cell r="G7617" t="str">
            <v>NA</v>
          </cell>
          <cell r="H7617" t="str">
            <v>Merchant Unregulated</v>
          </cell>
        </row>
        <row r="7618">
          <cell r="D7618" t="str">
            <v>General Motors Corporation</v>
          </cell>
          <cell r="E7618" t="str">
            <v>Gas</v>
          </cell>
          <cell r="G7618" t="str">
            <v>NA</v>
          </cell>
          <cell r="H7618" t="str">
            <v>Merchant Unregulated</v>
          </cell>
        </row>
        <row r="7619">
          <cell r="D7619" t="str">
            <v>Salt River Project</v>
          </cell>
          <cell r="E7619" t="str">
            <v>Water</v>
          </cell>
          <cell r="G7619" t="str">
            <v>NA</v>
          </cell>
          <cell r="H7619" t="str">
            <v>Merchant Unregulated</v>
          </cell>
        </row>
        <row r="7620">
          <cell r="D7620" t="str">
            <v>Roquette America, Inc.</v>
          </cell>
          <cell r="E7620" t="str">
            <v>Gas</v>
          </cell>
          <cell r="G7620" t="str">
            <v>NA</v>
          </cell>
          <cell r="H7620" t="str">
            <v>Merchant Unregulated</v>
          </cell>
        </row>
        <row r="7621">
          <cell r="D7621" t="str">
            <v>Roquette America, Inc.</v>
          </cell>
          <cell r="E7621" t="str">
            <v>Coal</v>
          </cell>
          <cell r="G7621" t="str">
            <v>NA</v>
          </cell>
          <cell r="H7621" t="str">
            <v>Merchant Unregulated</v>
          </cell>
        </row>
        <row r="7622">
          <cell r="D7622" t="str">
            <v>E.ON SE</v>
          </cell>
          <cell r="E7622" t="str">
            <v>Wind</v>
          </cell>
          <cell r="G7622">
            <v>596742</v>
          </cell>
          <cell r="H7622" t="str">
            <v>Merchant Unregulated</v>
          </cell>
        </row>
        <row r="7623">
          <cell r="D7623" t="str">
            <v>Rose Hill Solar, LLC</v>
          </cell>
          <cell r="E7623" t="str">
            <v>Solar</v>
          </cell>
          <cell r="G7623" t="str">
            <v>NA</v>
          </cell>
          <cell r="H7623" t="str">
            <v>Merchant Unregulated</v>
          </cell>
        </row>
        <row r="7624">
          <cell r="D7624" t="str">
            <v>Rosebud Sioux Tribe</v>
          </cell>
          <cell r="E7624" t="str">
            <v>Wind</v>
          </cell>
          <cell r="G7624" t="str">
            <v>NA</v>
          </cell>
          <cell r="H7624" t="str">
            <v>Merchant Unregulated</v>
          </cell>
        </row>
        <row r="7625">
          <cell r="D7625" t="str">
            <v>Cascade Energy Partners, LLC</v>
          </cell>
          <cell r="E7625" t="str">
            <v>Biomass</v>
          </cell>
          <cell r="G7625" t="str">
            <v>NA</v>
          </cell>
          <cell r="H7625" t="str">
            <v>Merchant Unregulated</v>
          </cell>
        </row>
        <row r="7626">
          <cell r="D7626" t="str">
            <v>Stellar J Corporation</v>
          </cell>
          <cell r="E7626" t="str">
            <v>Biomass</v>
          </cell>
          <cell r="G7626" t="str">
            <v>NA</v>
          </cell>
          <cell r="H7626" t="str">
            <v>Merchant Unregulated</v>
          </cell>
        </row>
        <row r="7627">
          <cell r="D7627" t="str">
            <v>Dominion Resources, Inc.</v>
          </cell>
          <cell r="E7627" t="str">
            <v>Gas</v>
          </cell>
          <cell r="G7627">
            <v>89956</v>
          </cell>
          <cell r="H7627" t="str">
            <v>Regulated</v>
          </cell>
        </row>
        <row r="7628">
          <cell r="D7628" t="str">
            <v>Castleton Commodities International LLC</v>
          </cell>
          <cell r="E7628" t="str">
            <v>Gas</v>
          </cell>
          <cell r="G7628" t="str">
            <v>NA</v>
          </cell>
          <cell r="H7628" t="str">
            <v>Merchant Unregulated</v>
          </cell>
        </row>
        <row r="7629">
          <cell r="D7629" t="str">
            <v>Energy Trading Innovations LLC</v>
          </cell>
          <cell r="E7629" t="str">
            <v>Gas</v>
          </cell>
          <cell r="G7629" t="str">
            <v>NA</v>
          </cell>
          <cell r="H7629" t="str">
            <v>Merchant Unregulated</v>
          </cell>
        </row>
        <row r="7630">
          <cell r="D7630" t="str">
            <v>Louis Dreyfus Holding B.V.</v>
          </cell>
          <cell r="E7630" t="str">
            <v>Gas</v>
          </cell>
          <cell r="G7630" t="str">
            <v>NA</v>
          </cell>
          <cell r="H7630" t="str">
            <v>Merchant Unregulated</v>
          </cell>
        </row>
        <row r="7631">
          <cell r="D7631" t="str">
            <v>Roseville City of</v>
          </cell>
          <cell r="E7631" t="str">
            <v>Gas</v>
          </cell>
          <cell r="G7631" t="str">
            <v>NA</v>
          </cell>
          <cell r="H7631" t="str">
            <v>Regulated</v>
          </cell>
        </row>
        <row r="7632">
          <cell r="D7632" t="str">
            <v>Roseville City of</v>
          </cell>
          <cell r="E7632" t="str">
            <v>Gas</v>
          </cell>
          <cell r="G7632">
            <v>577674</v>
          </cell>
          <cell r="H7632" t="str">
            <v>Regulated</v>
          </cell>
        </row>
        <row r="7633">
          <cell r="D7633" t="str">
            <v>MGE Energy, Inc.</v>
          </cell>
          <cell r="E7633" t="str">
            <v>Wind</v>
          </cell>
          <cell r="G7633">
            <v>20277</v>
          </cell>
          <cell r="H7633" t="str">
            <v>Regulated</v>
          </cell>
        </row>
        <row r="7634">
          <cell r="D7634" t="str">
            <v>Seattle City Light</v>
          </cell>
          <cell r="E7634" t="str">
            <v>Water</v>
          </cell>
          <cell r="G7634">
            <v>937814</v>
          </cell>
          <cell r="H7634" t="str">
            <v>Regulated</v>
          </cell>
        </row>
        <row r="7635">
          <cell r="D7635" t="str">
            <v>Corporación Gestamp</v>
          </cell>
          <cell r="E7635" t="str">
            <v>Wind</v>
          </cell>
          <cell r="G7635">
            <v>116618</v>
          </cell>
          <cell r="H7635" t="str">
            <v>Merchant Unregulated</v>
          </cell>
        </row>
        <row r="7636">
          <cell r="D7636" t="str">
            <v>Corporación Gestamp</v>
          </cell>
          <cell r="E7636" t="str">
            <v>Wind</v>
          </cell>
          <cell r="G7636" t="str">
            <v>NA</v>
          </cell>
          <cell r="H7636" t="str">
            <v>Merchant Unregulated</v>
          </cell>
        </row>
        <row r="7637">
          <cell r="D7637" t="str">
            <v>Domtar Corp.</v>
          </cell>
          <cell r="E7637" t="str">
            <v>Water</v>
          </cell>
          <cell r="G7637" t="str">
            <v>NA</v>
          </cell>
          <cell r="H7637" t="str">
            <v>Merchant Unregulated</v>
          </cell>
        </row>
        <row r="7638">
          <cell r="D7638" t="str">
            <v>Confederated Tribes-Warm Springs</v>
          </cell>
          <cell r="E7638" t="str">
            <v>Water</v>
          </cell>
          <cell r="G7638">
            <v>354532</v>
          </cell>
          <cell r="H7638" t="str">
            <v>Regulated</v>
          </cell>
        </row>
        <row r="7639">
          <cell r="D7639" t="str">
            <v>Portland General Electric Company</v>
          </cell>
          <cell r="E7639" t="str">
            <v>Water</v>
          </cell>
          <cell r="G7639">
            <v>709173</v>
          </cell>
          <cell r="H7639" t="str">
            <v>Regulated</v>
          </cell>
        </row>
        <row r="7640">
          <cell r="D7640" t="str">
            <v>Southern Company</v>
          </cell>
          <cell r="E7640" t="str">
            <v>Gas</v>
          </cell>
          <cell r="G7640">
            <v>188698</v>
          </cell>
          <cell r="H7640" t="str">
            <v>Merchant Unregulated</v>
          </cell>
        </row>
        <row r="7641">
          <cell r="D7641" t="str">
            <v>Southern Company</v>
          </cell>
          <cell r="E7641" t="str">
            <v>Gas</v>
          </cell>
          <cell r="G7641">
            <v>3068321</v>
          </cell>
          <cell r="H7641" t="str">
            <v>Merchant Unregulated</v>
          </cell>
        </row>
        <row r="7642">
          <cell r="D7642" t="str">
            <v>Orangeburg City of</v>
          </cell>
          <cell r="E7642" t="str">
            <v>Gas</v>
          </cell>
          <cell r="G7642" t="str">
            <v>NA</v>
          </cell>
          <cell r="H7642" t="str">
            <v>Regulated</v>
          </cell>
        </row>
        <row r="7643">
          <cell r="D7643" t="str">
            <v>Silver Point Capital, L.P.</v>
          </cell>
          <cell r="E7643" t="str">
            <v>Biomass</v>
          </cell>
          <cell r="G7643" t="str">
            <v>NA</v>
          </cell>
          <cell r="H7643" t="str">
            <v>Merchant Unregulated</v>
          </cell>
        </row>
        <row r="7644">
          <cell r="D7644" t="str">
            <v>Landgas of IL Corp.</v>
          </cell>
          <cell r="E7644" t="str">
            <v>Biomass</v>
          </cell>
          <cell r="G7644" t="str">
            <v>NA</v>
          </cell>
          <cell r="H7644" t="str">
            <v>Merchant Unregulated</v>
          </cell>
        </row>
        <row r="7645">
          <cell r="D7645" t="str">
            <v>Duke Energy Corporation</v>
          </cell>
          <cell r="E7645" t="str">
            <v>Coal</v>
          </cell>
          <cell r="G7645">
            <v>7049376</v>
          </cell>
          <cell r="H7645" t="str">
            <v>Regulated</v>
          </cell>
        </row>
        <row r="7646">
          <cell r="D7646" t="str">
            <v>North Carolina Eastern M P A</v>
          </cell>
          <cell r="E7646" t="str">
            <v>Coal</v>
          </cell>
          <cell r="G7646">
            <v>525008</v>
          </cell>
          <cell r="H7646" t="str">
            <v>Regulated</v>
          </cell>
        </row>
        <row r="7647">
          <cell r="D7647" t="str">
            <v>Capital Power Corporation</v>
          </cell>
          <cell r="E7647" t="str">
            <v>Coal</v>
          </cell>
          <cell r="G7647" t="str">
            <v>NA</v>
          </cell>
          <cell r="H7647" t="str">
            <v>Merchant Unregulated</v>
          </cell>
        </row>
        <row r="7648">
          <cell r="D7648" t="str">
            <v>United States Government</v>
          </cell>
          <cell r="E7648" t="str">
            <v>Water</v>
          </cell>
          <cell r="G7648" t="str">
            <v>NA</v>
          </cell>
          <cell r="H7648" t="str">
            <v>Merchant Unregulated</v>
          </cell>
        </row>
        <row r="7649">
          <cell r="D7649" t="str">
            <v>Duke Energy Corporation</v>
          </cell>
          <cell r="E7649" t="str">
            <v>Solar</v>
          </cell>
          <cell r="G7649" t="str">
            <v>NA</v>
          </cell>
          <cell r="H7649" t="str">
            <v>Merchant Unregulated</v>
          </cell>
        </row>
        <row r="7650">
          <cell r="D7650" t="str">
            <v>Axiall Corporation</v>
          </cell>
          <cell r="E7650" t="str">
            <v>Gas</v>
          </cell>
          <cell r="G7650" t="str">
            <v>NA</v>
          </cell>
          <cell r="H7650" t="str">
            <v>Merchant Unregulated</v>
          </cell>
        </row>
        <row r="7651">
          <cell r="D7651" t="str">
            <v>Entergy Corporation</v>
          </cell>
          <cell r="E7651" t="str">
            <v>Gas</v>
          </cell>
          <cell r="G7651">
            <v>1522902</v>
          </cell>
          <cell r="H7651" t="str">
            <v>Merchant Unregulated</v>
          </cell>
        </row>
        <row r="7652">
          <cell r="D7652" t="str">
            <v>Aspen City of</v>
          </cell>
          <cell r="E7652" t="str">
            <v>Water</v>
          </cell>
          <cell r="G7652" t="str">
            <v>NA</v>
          </cell>
          <cell r="H7652" t="str">
            <v>Regulated</v>
          </cell>
        </row>
        <row r="7653">
          <cell r="D7653" t="str">
            <v>Iberdrola, S.A.</v>
          </cell>
          <cell r="E7653" t="str">
            <v>Wind</v>
          </cell>
          <cell r="G7653">
            <v>405292</v>
          </cell>
          <cell r="H7653" t="str">
            <v>Merchant Unregulated</v>
          </cell>
        </row>
        <row r="7654">
          <cell r="D7654" t="str">
            <v>Capital Power Corporation</v>
          </cell>
          <cell r="E7654" t="str">
            <v>Gas</v>
          </cell>
          <cell r="G7654">
            <v>363795</v>
          </cell>
          <cell r="H7654" t="str">
            <v>Merchant Unregulated</v>
          </cell>
        </row>
        <row r="7655">
          <cell r="D7655" t="str">
            <v>NewPage Holdings Inc.</v>
          </cell>
          <cell r="E7655" t="str">
            <v>Biomass</v>
          </cell>
          <cell r="G7655">
            <v>349579</v>
          </cell>
          <cell r="H7655" t="str">
            <v>Merchant Unregulated</v>
          </cell>
        </row>
        <row r="7656">
          <cell r="D7656" t="str">
            <v>Dominion Resources, Inc.</v>
          </cell>
          <cell r="E7656" t="str">
            <v>Biomass</v>
          </cell>
          <cell r="G7656">
            <v>63446</v>
          </cell>
          <cell r="H7656" t="str">
            <v>Merchant Unregulated</v>
          </cell>
        </row>
        <row r="7657">
          <cell r="D7657" t="str">
            <v>JPMorgan Chase &amp; Co.</v>
          </cell>
          <cell r="E7657" t="str">
            <v>Biomass</v>
          </cell>
          <cell r="G7657">
            <v>6220</v>
          </cell>
          <cell r="H7657" t="str">
            <v>Merchant Unregulated</v>
          </cell>
        </row>
        <row r="7658">
          <cell r="D7658" t="str">
            <v>Duke Energy Corporation</v>
          </cell>
          <cell r="E7658" t="str">
            <v>Biomass</v>
          </cell>
          <cell r="G7658">
            <v>93927</v>
          </cell>
          <cell r="H7658" t="str">
            <v>Merchant Unregulated</v>
          </cell>
        </row>
        <row r="7659">
          <cell r="D7659" t="str">
            <v>Manulife Financial Corporation</v>
          </cell>
          <cell r="E7659" t="str">
            <v>Biomass</v>
          </cell>
          <cell r="G7659">
            <v>45408</v>
          </cell>
          <cell r="H7659" t="str">
            <v>Merchant Unregulated</v>
          </cell>
        </row>
        <row r="7660">
          <cell r="D7660" t="str">
            <v>Sojitz Corporation</v>
          </cell>
          <cell r="E7660" t="str">
            <v>Biomass</v>
          </cell>
          <cell r="G7660">
            <v>63446</v>
          </cell>
          <cell r="H7660" t="str">
            <v>Merchant Unregulated</v>
          </cell>
        </row>
        <row r="7661">
          <cell r="D7661" t="str">
            <v>Brookfield Renewable Energy Partners L.P.</v>
          </cell>
          <cell r="E7661" t="str">
            <v>Water</v>
          </cell>
          <cell r="G7661">
            <v>99959</v>
          </cell>
          <cell r="H7661" t="str">
            <v>Merchant Unregulated</v>
          </cell>
        </row>
        <row r="7662">
          <cell r="D7662" t="str">
            <v>Brookfield Asset Management Inc.</v>
          </cell>
          <cell r="E7662" t="str">
            <v>Water</v>
          </cell>
          <cell r="G7662">
            <v>185720</v>
          </cell>
          <cell r="H7662" t="str">
            <v>Merchant Unregulated</v>
          </cell>
        </row>
        <row r="7663">
          <cell r="D7663" t="str">
            <v>Crestwood Energy, Inc.</v>
          </cell>
          <cell r="E7663" t="str">
            <v>Gas</v>
          </cell>
          <cell r="G7663" t="str">
            <v>NA</v>
          </cell>
          <cell r="H7663" t="str">
            <v>Merchant Unregulated</v>
          </cell>
        </row>
        <row r="7664">
          <cell r="D7664" t="str">
            <v>EIF Management, LLC</v>
          </cell>
          <cell r="E7664" t="str">
            <v>Gas</v>
          </cell>
          <cell r="G7664" t="str">
            <v>NA</v>
          </cell>
          <cell r="H7664" t="str">
            <v>Merchant Unregulated</v>
          </cell>
        </row>
        <row r="7665">
          <cell r="D7665" t="str">
            <v>Ameresco Inc.</v>
          </cell>
          <cell r="E7665" t="str">
            <v>Solar</v>
          </cell>
          <cell r="G7665" t="str">
            <v>NA</v>
          </cell>
          <cell r="H7665" t="str">
            <v>Merchant Unregulated</v>
          </cell>
        </row>
        <row r="7666">
          <cell r="D7666" t="str">
            <v>Edison International</v>
          </cell>
          <cell r="E7666" t="str">
            <v>Water</v>
          </cell>
          <cell r="G7666">
            <v>17919</v>
          </cell>
          <cell r="H7666" t="str">
            <v>Regulated</v>
          </cell>
        </row>
        <row r="7667">
          <cell r="D7667" t="str">
            <v>Ameren Corporation</v>
          </cell>
          <cell r="E7667" t="str">
            <v>Coal</v>
          </cell>
          <cell r="G7667">
            <v>8118776</v>
          </cell>
          <cell r="H7667" t="str">
            <v>Regulated</v>
          </cell>
        </row>
        <row r="7668">
          <cell r="D7668" t="str">
            <v>Russell City of KS</v>
          </cell>
          <cell r="E7668" t="str">
            <v>Gas</v>
          </cell>
          <cell r="G7668" t="str">
            <v>NA</v>
          </cell>
          <cell r="H7668" t="str">
            <v>Regulated</v>
          </cell>
        </row>
        <row r="7669">
          <cell r="D7669" t="str">
            <v>Calpine Corporation</v>
          </cell>
          <cell r="E7669" t="str">
            <v>Gas</v>
          </cell>
          <cell r="G7669" t="str">
            <v>NA</v>
          </cell>
          <cell r="H7669" t="str">
            <v>Merchant Unregulated</v>
          </cell>
        </row>
        <row r="7670">
          <cell r="D7670" t="str">
            <v>General Electric Company</v>
          </cell>
          <cell r="E7670" t="str">
            <v>Gas</v>
          </cell>
          <cell r="G7670" t="str">
            <v>NA</v>
          </cell>
          <cell r="H7670" t="str">
            <v>Merchant Unregulated</v>
          </cell>
        </row>
        <row r="7671">
          <cell r="D7671" t="str">
            <v>East Columbia Basin Irrigation</v>
          </cell>
          <cell r="E7671" t="str">
            <v>Water</v>
          </cell>
          <cell r="G7671" t="str">
            <v>NA</v>
          </cell>
          <cell r="H7671" t="str">
            <v>Merchant Unregulated</v>
          </cell>
        </row>
        <row r="7672">
          <cell r="D7672" t="str">
            <v>Quincy-Columbia Basin Irr Dist</v>
          </cell>
          <cell r="E7672" t="str">
            <v>Water</v>
          </cell>
          <cell r="G7672" t="str">
            <v>NA</v>
          </cell>
          <cell r="H7672" t="str">
            <v>Merchant Unregulated</v>
          </cell>
        </row>
        <row r="7673">
          <cell r="D7673" t="str">
            <v>South Columbia Basin Irrigation District</v>
          </cell>
          <cell r="E7673" t="str">
            <v>Water</v>
          </cell>
          <cell r="G7673" t="str">
            <v>NA</v>
          </cell>
          <cell r="H7673" t="str">
            <v>Merchant Unregulated</v>
          </cell>
        </row>
        <row r="7674">
          <cell r="D7674" t="str">
            <v>Russell City of KS</v>
          </cell>
          <cell r="E7674" t="str">
            <v>Gas</v>
          </cell>
          <cell r="G7674" t="str">
            <v>NA</v>
          </cell>
          <cell r="H7674" t="str">
            <v>Regulated</v>
          </cell>
        </row>
        <row r="7675">
          <cell r="D7675" t="str">
            <v>Alaska Village Electric Cooperative, Inc.</v>
          </cell>
          <cell r="E7675" t="str">
            <v>Oil</v>
          </cell>
          <cell r="G7675" t="str">
            <v>NA</v>
          </cell>
          <cell r="H7675" t="str">
            <v>Merchant Unregulated</v>
          </cell>
        </row>
        <row r="7676">
          <cell r="D7676" t="str">
            <v>Navitas Energy, Inc.</v>
          </cell>
          <cell r="E7676" t="str">
            <v>Wind</v>
          </cell>
          <cell r="G7676" t="str">
            <v>NA</v>
          </cell>
          <cell r="H7676" t="str">
            <v>Merchant Unregulated</v>
          </cell>
        </row>
        <row r="7677">
          <cell r="D7677" t="str">
            <v>Gamesa Corporacion Tecnologica S.A.</v>
          </cell>
          <cell r="E7677" t="str">
            <v>Wind</v>
          </cell>
          <cell r="G7677" t="str">
            <v>NA</v>
          </cell>
          <cell r="H7677" t="str">
            <v>Merchant Unregulated</v>
          </cell>
        </row>
        <row r="7678">
          <cell r="D7678" t="str">
            <v>Enel S.p.A.</v>
          </cell>
          <cell r="E7678" t="str">
            <v>Wind</v>
          </cell>
          <cell r="G7678" t="str">
            <v>NA</v>
          </cell>
          <cell r="H7678" t="str">
            <v>Merchant Unregulated</v>
          </cell>
        </row>
        <row r="7679">
          <cell r="D7679" t="str">
            <v>Gaz Métro Limited Partnership</v>
          </cell>
          <cell r="E7679" t="str">
            <v>Oil</v>
          </cell>
          <cell r="G7679" t="str">
            <v>NA</v>
          </cell>
          <cell r="H7679" t="str">
            <v>Regulated</v>
          </cell>
        </row>
        <row r="7680">
          <cell r="D7680" t="str">
            <v>Colorado Springs Utilities</v>
          </cell>
          <cell r="E7680" t="str">
            <v>Water</v>
          </cell>
          <cell r="G7680" t="str">
            <v>NA</v>
          </cell>
          <cell r="H7680" t="str">
            <v>Regulated</v>
          </cell>
        </row>
        <row r="7681">
          <cell r="D7681" t="str">
            <v>SunEdison, Inc.</v>
          </cell>
          <cell r="E7681" t="str">
            <v>Solar</v>
          </cell>
          <cell r="G7681" t="str">
            <v>NA</v>
          </cell>
          <cell r="H7681" t="str">
            <v>Merchant Unregulated</v>
          </cell>
        </row>
        <row r="7682">
          <cell r="D7682" t="str">
            <v>SunEdison, Inc.</v>
          </cell>
          <cell r="E7682" t="str">
            <v>Solar</v>
          </cell>
          <cell r="G7682" t="str">
            <v>NA</v>
          </cell>
          <cell r="H7682" t="str">
            <v>Merchant Unregulated</v>
          </cell>
        </row>
        <row r="7683">
          <cell r="D7683" t="str">
            <v>PPL Corporation</v>
          </cell>
          <cell r="E7683" t="str">
            <v>Water</v>
          </cell>
          <cell r="G7683">
            <v>390454</v>
          </cell>
          <cell r="H7683" t="str">
            <v>Merchant Unregulated</v>
          </cell>
        </row>
        <row r="7684">
          <cell r="D7684" t="str">
            <v>NV Energy, Inc.</v>
          </cell>
          <cell r="E7684" t="str">
            <v>Solar</v>
          </cell>
          <cell r="G7684">
            <v>188</v>
          </cell>
          <cell r="H7684" t="str">
            <v>Regulated</v>
          </cell>
        </row>
        <row r="7685">
          <cell r="D7685" t="str">
            <v>Duke Energy Corporation</v>
          </cell>
          <cell r="E7685" t="str">
            <v>Biomass</v>
          </cell>
          <cell r="G7685" t="str">
            <v>NA</v>
          </cell>
          <cell r="H7685" t="str">
            <v>Merchant Unregulated</v>
          </cell>
        </row>
        <row r="7686">
          <cell r="D7686" t="str">
            <v>GDF Suez SA</v>
          </cell>
          <cell r="E7686" t="str">
            <v>Biomass</v>
          </cell>
          <cell r="G7686" t="str">
            <v>NA</v>
          </cell>
          <cell r="H7686" t="str">
            <v>Merchant Unregulated</v>
          </cell>
        </row>
        <row r="7687">
          <cell r="D7687" t="str">
            <v>MetLife Capital Credit L. P.</v>
          </cell>
          <cell r="E7687" t="str">
            <v>Wind</v>
          </cell>
          <cell r="G7687" t="str">
            <v>NA</v>
          </cell>
          <cell r="H7687" t="str">
            <v>Merchant Unregulated</v>
          </cell>
        </row>
        <row r="7688">
          <cell r="D7688" t="str">
            <v>Mountain Air Resources LLC</v>
          </cell>
          <cell r="E7688" t="str">
            <v>Wind</v>
          </cell>
          <cell r="G7688" t="str">
            <v>NA</v>
          </cell>
          <cell r="H7688" t="str">
            <v>Merchant Unregulated</v>
          </cell>
        </row>
        <row r="7689">
          <cell r="D7689" t="str">
            <v>Exelon Corporation</v>
          </cell>
          <cell r="E7689" t="str">
            <v>Wind</v>
          </cell>
          <cell r="G7689" t="str">
            <v>NA</v>
          </cell>
          <cell r="H7689" t="str">
            <v>Merchant Unregulated</v>
          </cell>
        </row>
        <row r="7690">
          <cell r="D7690" t="str">
            <v>Steven and Pamela Christoffer</v>
          </cell>
          <cell r="E7690" t="str">
            <v>Wind</v>
          </cell>
          <cell r="G7690" t="str">
            <v>NA</v>
          </cell>
          <cell r="H7690" t="str">
            <v>Merchant Unregulated</v>
          </cell>
        </row>
        <row r="7691">
          <cell r="D7691" t="str">
            <v>TransCanada Corporation</v>
          </cell>
          <cell r="E7691" t="str">
            <v>Water</v>
          </cell>
          <cell r="G7691">
            <v>230550</v>
          </cell>
          <cell r="H7691" t="str">
            <v>Merchant Unregulated</v>
          </cell>
        </row>
        <row r="7692">
          <cell r="D7692" t="str">
            <v>Sappi Fine Paper PLC</v>
          </cell>
          <cell r="E7692" t="str">
            <v>Coal</v>
          </cell>
          <cell r="G7692" t="str">
            <v>NA</v>
          </cell>
          <cell r="H7692" t="str">
            <v>Merchant Unregulated</v>
          </cell>
        </row>
        <row r="7693">
          <cell r="D7693" t="str">
            <v>Sappi Fine Paper PLC</v>
          </cell>
          <cell r="E7693" t="str">
            <v>Biomass</v>
          </cell>
          <cell r="G7693">
            <v>106011</v>
          </cell>
          <cell r="H7693" t="str">
            <v>Merchant Unregulated</v>
          </cell>
        </row>
        <row r="7694">
          <cell r="D7694" t="str">
            <v>Sappi Fine Paper PLC</v>
          </cell>
          <cell r="E7694" t="str">
            <v>Water</v>
          </cell>
          <cell r="G7694">
            <v>35931</v>
          </cell>
          <cell r="H7694" t="str">
            <v>Merchant Unregulated</v>
          </cell>
        </row>
        <row r="7695">
          <cell r="D7695" t="str">
            <v>Enel S.p.A.</v>
          </cell>
          <cell r="E7695" t="str">
            <v>Water</v>
          </cell>
          <cell r="G7695" t="str">
            <v>NA</v>
          </cell>
          <cell r="H7695" t="str">
            <v>Merchant Unregulated</v>
          </cell>
        </row>
        <row r="7696">
          <cell r="D7696" t="str">
            <v>Tallahassee City of</v>
          </cell>
          <cell r="E7696" t="str">
            <v>Gas</v>
          </cell>
          <cell r="G7696">
            <v>50515</v>
          </cell>
          <cell r="H7696" t="str">
            <v>Regulated</v>
          </cell>
        </row>
        <row r="7697">
          <cell r="D7697" t="str">
            <v>Tallahassee City of</v>
          </cell>
          <cell r="E7697" t="str">
            <v>Gas</v>
          </cell>
          <cell r="G7697">
            <v>1017538</v>
          </cell>
          <cell r="H7697" t="str">
            <v>Regulated</v>
          </cell>
        </row>
        <row r="7698">
          <cell r="D7698" t="str">
            <v>Ketchikan Public Utilities</v>
          </cell>
          <cell r="E7698" t="str">
            <v>Oil</v>
          </cell>
          <cell r="G7698" t="str">
            <v>NA</v>
          </cell>
          <cell r="H7698" t="str">
            <v>Regulated</v>
          </cell>
        </row>
        <row r="7699">
          <cell r="D7699" t="str">
            <v>Sabetha City of</v>
          </cell>
          <cell r="E7699" t="str">
            <v>Oil</v>
          </cell>
          <cell r="G7699" t="str">
            <v>NA</v>
          </cell>
          <cell r="H7699" t="str">
            <v>Regulated</v>
          </cell>
        </row>
        <row r="7700">
          <cell r="D7700" t="str">
            <v>Traverse City City of</v>
          </cell>
          <cell r="E7700" t="str">
            <v>Water</v>
          </cell>
          <cell r="G7700" t="str">
            <v>NA</v>
          </cell>
          <cell r="H7700" t="str">
            <v>Regulated</v>
          </cell>
        </row>
        <row r="7701">
          <cell r="D7701" t="str">
            <v>Entergy Corporation</v>
          </cell>
          <cell r="E7701" t="str">
            <v>Gas</v>
          </cell>
          <cell r="G7701">
            <v>3663789</v>
          </cell>
          <cell r="H7701" t="str">
            <v>Regulated</v>
          </cell>
        </row>
        <row r="7702">
          <cell r="D7702" t="str">
            <v>NRG Energy, Inc.</v>
          </cell>
          <cell r="E7702" t="str">
            <v>Gas</v>
          </cell>
          <cell r="G7702" t="str">
            <v>NA</v>
          </cell>
          <cell r="H7702" t="str">
            <v>Merchant Unregulated</v>
          </cell>
        </row>
        <row r="7703">
          <cell r="D7703" t="str">
            <v>ArcLight Capital Partners LLC</v>
          </cell>
          <cell r="E7703" t="str">
            <v>Gas</v>
          </cell>
          <cell r="G7703" t="str">
            <v>NA</v>
          </cell>
          <cell r="H7703" t="str">
            <v>Merchant Unregulated</v>
          </cell>
        </row>
        <row r="7704">
          <cell r="D7704" t="str">
            <v>E I Dupont De Nemours &amp; Co</v>
          </cell>
          <cell r="E7704" t="str">
            <v>Gas</v>
          </cell>
          <cell r="G7704" t="str">
            <v>NA</v>
          </cell>
          <cell r="H7704" t="str">
            <v>Merchant Unregulated</v>
          </cell>
        </row>
        <row r="7705">
          <cell r="D7705" t="str">
            <v>E.I. du Pont de Nemours &amp; Company</v>
          </cell>
          <cell r="E7705" t="str">
            <v>Gas</v>
          </cell>
          <cell r="G7705">
            <v>2898235</v>
          </cell>
          <cell r="H7705" t="str">
            <v>Merchant Unregulated</v>
          </cell>
        </row>
        <row r="7706">
          <cell r="D7706" t="str">
            <v>Sacramento Municipal Utility District</v>
          </cell>
          <cell r="E7706" t="str">
            <v>Solar</v>
          </cell>
          <cell r="G7706" t="str">
            <v>NA</v>
          </cell>
          <cell r="H7706" t="str">
            <v>Regulated</v>
          </cell>
        </row>
        <row r="7707">
          <cell r="D7707" t="str">
            <v>EDF Group</v>
          </cell>
          <cell r="E7707" t="str">
            <v>Solar</v>
          </cell>
          <cell r="G7707" t="str">
            <v>NA</v>
          </cell>
          <cell r="H7707" t="str">
            <v>Merchant Unregulated</v>
          </cell>
        </row>
        <row r="7708">
          <cell r="D7708" t="str">
            <v>EDF Group</v>
          </cell>
          <cell r="E7708" t="str">
            <v>Solar</v>
          </cell>
          <cell r="G7708" t="str">
            <v>NA</v>
          </cell>
          <cell r="H7708" t="str">
            <v>Merchant Unregulated</v>
          </cell>
        </row>
        <row r="7709">
          <cell r="D7709" t="str">
            <v>SunEdison, Inc.</v>
          </cell>
          <cell r="E7709" t="str">
            <v>Solar</v>
          </cell>
          <cell r="G7709" t="str">
            <v>NA</v>
          </cell>
          <cell r="H7709" t="str">
            <v>Merchant Unregulated</v>
          </cell>
        </row>
        <row r="7710">
          <cell r="D7710" t="str">
            <v>Exelon Corporation</v>
          </cell>
          <cell r="E7710" t="str">
            <v>Water</v>
          </cell>
          <cell r="G7710">
            <v>436416</v>
          </cell>
          <cell r="H7710" t="str">
            <v>Merchant Unregulated</v>
          </cell>
        </row>
        <row r="7711">
          <cell r="D7711" t="str">
            <v>LS Power Group</v>
          </cell>
          <cell r="E7711" t="str">
            <v>Water</v>
          </cell>
          <cell r="G7711">
            <v>315546</v>
          </cell>
          <cell r="H7711" t="str">
            <v>Merchant Unregulated</v>
          </cell>
        </row>
        <row r="7712">
          <cell r="D7712" t="str">
            <v>Tate &amp; Lyle</v>
          </cell>
          <cell r="E7712" t="str">
            <v>Coal</v>
          </cell>
          <cell r="G7712" t="str">
            <v>NA</v>
          </cell>
          <cell r="H7712" t="str">
            <v>Merchant Unregulated</v>
          </cell>
        </row>
        <row r="7713">
          <cell r="D7713" t="str">
            <v>Bay City City of</v>
          </cell>
          <cell r="E7713" t="str">
            <v>Gas</v>
          </cell>
          <cell r="G7713" t="str">
            <v>NA</v>
          </cell>
          <cell r="H7713" t="str">
            <v>Regulated</v>
          </cell>
        </row>
        <row r="7714">
          <cell r="D7714" t="str">
            <v>Pinnacle West Capital Corporation</v>
          </cell>
          <cell r="E7714" t="str">
            <v>Gas</v>
          </cell>
          <cell r="G7714">
            <v>16728</v>
          </cell>
          <cell r="H7714" t="str">
            <v>Regulated</v>
          </cell>
        </row>
        <row r="7715">
          <cell r="D7715" t="str">
            <v>Paragon Assets</v>
          </cell>
          <cell r="E7715" t="str">
            <v>Gas</v>
          </cell>
          <cell r="G7715">
            <v>357405</v>
          </cell>
          <cell r="H7715" t="str">
            <v>Merchant Unregulated</v>
          </cell>
        </row>
        <row r="7716">
          <cell r="D7716" t="str">
            <v>NRG Energy, Inc.</v>
          </cell>
          <cell r="E7716" t="str">
            <v>Gas</v>
          </cell>
          <cell r="G7716">
            <v>357405</v>
          </cell>
          <cell r="H7716" t="str">
            <v>Merchant Unregulated</v>
          </cell>
        </row>
        <row r="7717">
          <cell r="D7717" t="str">
            <v>Pinnacle West Capital Corporation</v>
          </cell>
          <cell r="E7717" t="str">
            <v>Solar</v>
          </cell>
          <cell r="G7717">
            <v>17</v>
          </cell>
          <cell r="H7717" t="str">
            <v>Regulated</v>
          </cell>
        </row>
        <row r="7718">
          <cell r="D7718" t="str">
            <v>Best Power International, LLC</v>
          </cell>
          <cell r="E7718" t="str">
            <v>Solar</v>
          </cell>
          <cell r="G7718" t="str">
            <v>NA</v>
          </cell>
          <cell r="H7718" t="str">
            <v>Merchant Unregulated</v>
          </cell>
        </row>
        <row r="7719">
          <cell r="D7719" t="str">
            <v>Resurrection Health Care</v>
          </cell>
          <cell r="E7719" t="str">
            <v>Gas</v>
          </cell>
          <cell r="G7719" t="str">
            <v>NA</v>
          </cell>
          <cell r="H7719" t="str">
            <v>Merchant Unregulated</v>
          </cell>
        </row>
        <row r="7720">
          <cell r="D7720" t="str">
            <v>Exelon Corporation</v>
          </cell>
          <cell r="E7720" t="str">
            <v>Nuclear</v>
          </cell>
          <cell r="G7720">
            <v>8025790</v>
          </cell>
          <cell r="H7720" t="str">
            <v>Merchant Unregulated</v>
          </cell>
        </row>
        <row r="7721">
          <cell r="D7721" t="str">
            <v>Public Service Enterprise Group Incorporated</v>
          </cell>
          <cell r="E7721" t="str">
            <v>Nuclear</v>
          </cell>
          <cell r="G7721">
            <v>10818516</v>
          </cell>
          <cell r="H7721" t="str">
            <v>Merchant Unregulated</v>
          </cell>
        </row>
        <row r="7722">
          <cell r="D7722" t="str">
            <v>Exelon Corporation</v>
          </cell>
          <cell r="E7722" t="str">
            <v>Oil</v>
          </cell>
          <cell r="G7722">
            <v>35</v>
          </cell>
          <cell r="H7722" t="str">
            <v>Merchant Unregulated</v>
          </cell>
        </row>
        <row r="7723">
          <cell r="D7723" t="str">
            <v>Public Service Enterprise Group Incorporated</v>
          </cell>
          <cell r="E7723" t="str">
            <v>Oil</v>
          </cell>
          <cell r="G7723">
            <v>44</v>
          </cell>
          <cell r="H7723" t="str">
            <v>Merchant Unregulated</v>
          </cell>
        </row>
        <row r="7724">
          <cell r="D7724" t="str">
            <v>Salem City of VA</v>
          </cell>
          <cell r="E7724" t="str">
            <v>Oil</v>
          </cell>
          <cell r="G7724" t="str">
            <v>NA</v>
          </cell>
          <cell r="H7724" t="str">
            <v>Regulated</v>
          </cell>
        </row>
        <row r="7725">
          <cell r="D7725" t="str">
            <v>EIF Management, LLC</v>
          </cell>
          <cell r="E7725" t="str">
            <v>Biomass</v>
          </cell>
          <cell r="G7725" t="str">
            <v>NA</v>
          </cell>
          <cell r="H7725" t="str">
            <v>Merchant Unregulated</v>
          </cell>
        </row>
        <row r="7726">
          <cell r="D7726" t="str">
            <v>Enpower Corp.</v>
          </cell>
          <cell r="E7726" t="str">
            <v>Biomass</v>
          </cell>
          <cell r="G7726" t="str">
            <v>NA</v>
          </cell>
          <cell r="H7726" t="str">
            <v>Merchant Unregulated</v>
          </cell>
        </row>
        <row r="7727">
          <cell r="D7727" t="str">
            <v>DTE Energy Company</v>
          </cell>
          <cell r="E7727" t="str">
            <v>Biomass</v>
          </cell>
          <cell r="G7727" t="str">
            <v>NA</v>
          </cell>
          <cell r="H7727" t="str">
            <v>Merchant Unregulated</v>
          </cell>
        </row>
        <row r="7728">
          <cell r="D7728" t="str">
            <v>Footprint Power LLC</v>
          </cell>
          <cell r="E7728" t="str">
            <v>Coal</v>
          </cell>
          <cell r="G7728">
            <v>56203</v>
          </cell>
          <cell r="H7728" t="str">
            <v>Merchant Unregulated</v>
          </cell>
        </row>
        <row r="7729">
          <cell r="D7729" t="str">
            <v>Footprint Power LLC</v>
          </cell>
          <cell r="E7729" t="str">
            <v>Oil</v>
          </cell>
          <cell r="G7729">
            <v>2412</v>
          </cell>
          <cell r="H7729" t="str">
            <v>Merchant Unregulated</v>
          </cell>
        </row>
        <row r="7730">
          <cell r="D7730" t="str">
            <v>Portland General Electric Company</v>
          </cell>
          <cell r="E7730" t="str">
            <v>Oil</v>
          </cell>
          <cell r="G7730">
            <v>74</v>
          </cell>
          <cell r="H7730" t="str">
            <v>Regulated</v>
          </cell>
        </row>
        <row r="7731">
          <cell r="D7731" t="str">
            <v>Salem City of VA</v>
          </cell>
          <cell r="E7731" t="str">
            <v>Oil</v>
          </cell>
          <cell r="G7731" t="str">
            <v>NA</v>
          </cell>
          <cell r="H7731" t="str">
            <v>Regulated</v>
          </cell>
        </row>
        <row r="7732">
          <cell r="D7732" t="str">
            <v>Salem City of VA</v>
          </cell>
          <cell r="E7732" t="str">
            <v>Oil</v>
          </cell>
          <cell r="G7732" t="str">
            <v>NA</v>
          </cell>
          <cell r="H7732" t="str">
            <v>Regulated</v>
          </cell>
        </row>
        <row r="7733">
          <cell r="D7733" t="str">
            <v>Xcel Energy Inc.</v>
          </cell>
          <cell r="E7733" t="str">
            <v>Water</v>
          </cell>
          <cell r="G7733">
            <v>1457</v>
          </cell>
          <cell r="H7733" t="str">
            <v>Regulated</v>
          </cell>
        </row>
        <row r="7734">
          <cell r="D7734" t="str">
            <v>Grand River Dam Authority</v>
          </cell>
          <cell r="E7734" t="str">
            <v>Water</v>
          </cell>
          <cell r="G7734">
            <v>150566</v>
          </cell>
          <cell r="H7734" t="str">
            <v>Merchant Unregulated</v>
          </cell>
        </row>
        <row r="7735">
          <cell r="D7735" t="str">
            <v>Chevron Corporation</v>
          </cell>
          <cell r="E7735" t="str">
            <v>Gas</v>
          </cell>
          <cell r="G7735" t="str">
            <v>NA</v>
          </cell>
          <cell r="H7735" t="str">
            <v>Merchant Unregulated</v>
          </cell>
        </row>
        <row r="7736">
          <cell r="D7736" t="str">
            <v>Edison International</v>
          </cell>
          <cell r="E7736" t="str">
            <v>Gas</v>
          </cell>
          <cell r="G7736" t="str">
            <v>NA</v>
          </cell>
          <cell r="H7736" t="str">
            <v>Merchant Unregulated</v>
          </cell>
        </row>
        <row r="7737">
          <cell r="D7737" t="str">
            <v>SolarCity Corp</v>
          </cell>
          <cell r="E7737" t="str">
            <v>Solar</v>
          </cell>
          <cell r="G7737" t="str">
            <v>NA</v>
          </cell>
          <cell r="H7737" t="str">
            <v>Merchant Unregulated</v>
          </cell>
        </row>
        <row r="7738">
          <cell r="D7738" t="str">
            <v>Gaz Métro Limited Partnership</v>
          </cell>
          <cell r="E7738" t="str">
            <v>Water</v>
          </cell>
          <cell r="G7738" t="str">
            <v>NA</v>
          </cell>
          <cell r="H7738" t="str">
            <v>Regulated</v>
          </cell>
        </row>
        <row r="7739">
          <cell r="D7739" t="str">
            <v>Alaska Energy &amp; Resources Company</v>
          </cell>
          <cell r="E7739" t="str">
            <v>Water</v>
          </cell>
          <cell r="G7739" t="str">
            <v>NA</v>
          </cell>
          <cell r="H7739" t="str">
            <v>Regulated</v>
          </cell>
        </row>
        <row r="7740">
          <cell r="D7740" t="str">
            <v>IDACORP, Inc.</v>
          </cell>
          <cell r="E7740" t="str">
            <v>Oil</v>
          </cell>
          <cell r="G7740">
            <v>19</v>
          </cell>
          <cell r="H7740" t="str">
            <v>Regulated</v>
          </cell>
        </row>
        <row r="7741">
          <cell r="D7741" t="str">
            <v>Enel S.p.A.</v>
          </cell>
          <cell r="E7741" t="str">
            <v>Water</v>
          </cell>
          <cell r="G7741" t="str">
            <v>NA</v>
          </cell>
          <cell r="H7741" t="str">
            <v>Merchant Unregulated</v>
          </cell>
        </row>
        <row r="7742">
          <cell r="D7742" t="str">
            <v>Idaho Wind Partners 1, LLC</v>
          </cell>
          <cell r="E7742" t="str">
            <v>Wind</v>
          </cell>
          <cell r="G7742" t="str">
            <v>NA</v>
          </cell>
          <cell r="H7742" t="str">
            <v>Merchant Unregulated</v>
          </cell>
        </row>
        <row r="7743">
          <cell r="D7743" t="str">
            <v>Nephi City Corporation</v>
          </cell>
          <cell r="E7743" t="str">
            <v>Water</v>
          </cell>
          <cell r="G7743" t="str">
            <v>NA</v>
          </cell>
          <cell r="H7743" t="str">
            <v>Regulated</v>
          </cell>
        </row>
        <row r="7744">
          <cell r="D7744" t="str">
            <v>Enpower Corp.</v>
          </cell>
          <cell r="E7744" t="str">
            <v>Biomass</v>
          </cell>
          <cell r="G7744" t="str">
            <v>NA</v>
          </cell>
          <cell r="H7744" t="str">
            <v>Merchant Unregulated</v>
          </cell>
        </row>
        <row r="7745">
          <cell r="D7745" t="str">
            <v>EIF Management, LLC</v>
          </cell>
          <cell r="E7745" t="str">
            <v>Biomass</v>
          </cell>
          <cell r="G7745" t="str">
            <v>NA</v>
          </cell>
          <cell r="H7745" t="str">
            <v>Merchant Unregulated</v>
          </cell>
        </row>
        <row r="7746">
          <cell r="D7746" t="str">
            <v>DTE Energy Company</v>
          </cell>
          <cell r="E7746" t="str">
            <v>Biomass</v>
          </cell>
          <cell r="G7746" t="str">
            <v>NA</v>
          </cell>
          <cell r="H7746" t="str">
            <v>Merchant Unregulated</v>
          </cell>
        </row>
        <row r="7747">
          <cell r="D7747" t="str">
            <v>PG&amp;E Corporation</v>
          </cell>
          <cell r="E7747" t="str">
            <v>Water</v>
          </cell>
          <cell r="G7747">
            <v>146200</v>
          </cell>
          <cell r="H7747" t="str">
            <v>Regulated</v>
          </cell>
        </row>
        <row r="7748">
          <cell r="D7748" t="str">
            <v>Berkshire Hathaway Inc.</v>
          </cell>
          <cell r="E7748" t="str">
            <v>Geothermal</v>
          </cell>
          <cell r="G7748" t="str">
            <v>NA</v>
          </cell>
          <cell r="H7748" t="str">
            <v>Merchant Unregulated</v>
          </cell>
        </row>
        <row r="7749">
          <cell r="D7749" t="str">
            <v>MidAmerican Energy Holdings Company</v>
          </cell>
          <cell r="E7749" t="str">
            <v>Geothermal</v>
          </cell>
          <cell r="G7749" t="str">
            <v>NA</v>
          </cell>
          <cell r="H7749" t="str">
            <v>Merchant Unregulated</v>
          </cell>
        </row>
        <row r="7750">
          <cell r="D7750" t="str">
            <v>TransAlta Corporation</v>
          </cell>
          <cell r="E7750" t="str">
            <v>Geothermal</v>
          </cell>
          <cell r="G7750" t="str">
            <v>NA</v>
          </cell>
          <cell r="H7750" t="str">
            <v>Merchant Unregulated</v>
          </cell>
        </row>
        <row r="7751">
          <cell r="D7751" t="str">
            <v>Berkshire Hathaway Inc.</v>
          </cell>
          <cell r="E7751" t="str">
            <v>Geothermal</v>
          </cell>
          <cell r="G7751" t="str">
            <v>NA</v>
          </cell>
          <cell r="H7751" t="str">
            <v>Merchant Unregulated</v>
          </cell>
        </row>
        <row r="7752">
          <cell r="D7752" t="str">
            <v>MidAmerican Energy Holdings Company</v>
          </cell>
          <cell r="E7752" t="str">
            <v>Geothermal</v>
          </cell>
          <cell r="G7752" t="str">
            <v>NA</v>
          </cell>
          <cell r="H7752" t="str">
            <v>Merchant Unregulated</v>
          </cell>
        </row>
        <row r="7753">
          <cell r="D7753" t="str">
            <v>TransAlta Corporation</v>
          </cell>
          <cell r="E7753" t="str">
            <v>Geothermal</v>
          </cell>
          <cell r="G7753" t="str">
            <v>NA</v>
          </cell>
          <cell r="H7753" t="str">
            <v>Merchant Unregulated</v>
          </cell>
        </row>
        <row r="7754">
          <cell r="D7754" t="str">
            <v>Berkshire Hathaway Inc.</v>
          </cell>
          <cell r="E7754" t="str">
            <v>Geothermal</v>
          </cell>
          <cell r="G7754" t="str">
            <v>NA</v>
          </cell>
          <cell r="H7754" t="str">
            <v>Merchant Unregulated</v>
          </cell>
        </row>
        <row r="7755">
          <cell r="D7755" t="str">
            <v>MidAmerican Energy Holdings Company</v>
          </cell>
          <cell r="E7755" t="str">
            <v>Geothermal</v>
          </cell>
          <cell r="G7755" t="str">
            <v>NA</v>
          </cell>
          <cell r="H7755" t="str">
            <v>Merchant Unregulated</v>
          </cell>
        </row>
        <row r="7756">
          <cell r="D7756" t="str">
            <v>TransAlta Corporation</v>
          </cell>
          <cell r="E7756" t="str">
            <v>Geothermal</v>
          </cell>
          <cell r="G7756" t="str">
            <v>NA</v>
          </cell>
          <cell r="H7756" t="str">
            <v>Merchant Unregulated</v>
          </cell>
        </row>
        <row r="7757">
          <cell r="D7757" t="str">
            <v>Berkshire Hathaway Inc.</v>
          </cell>
          <cell r="E7757" t="str">
            <v>Geothermal</v>
          </cell>
          <cell r="G7757" t="str">
            <v>NA</v>
          </cell>
          <cell r="H7757" t="str">
            <v>Merchant Unregulated</v>
          </cell>
        </row>
        <row r="7758">
          <cell r="D7758" t="str">
            <v>MidAmerican Energy Holdings Company</v>
          </cell>
          <cell r="E7758" t="str">
            <v>Geothermal</v>
          </cell>
          <cell r="G7758" t="str">
            <v>NA</v>
          </cell>
          <cell r="H7758" t="str">
            <v>Merchant Unregulated</v>
          </cell>
        </row>
        <row r="7759">
          <cell r="D7759" t="str">
            <v>TransAlta Corporation</v>
          </cell>
          <cell r="E7759" t="str">
            <v>Geothermal</v>
          </cell>
          <cell r="G7759" t="str">
            <v>NA</v>
          </cell>
          <cell r="H7759" t="str">
            <v>Merchant Unregulated</v>
          </cell>
        </row>
        <row r="7760">
          <cell r="D7760" t="str">
            <v>Berkshire Hathaway Inc.</v>
          </cell>
          <cell r="E7760" t="str">
            <v>Geothermal</v>
          </cell>
          <cell r="G7760" t="str">
            <v>NA</v>
          </cell>
          <cell r="H7760" t="str">
            <v>Merchant Unregulated</v>
          </cell>
        </row>
        <row r="7761">
          <cell r="D7761" t="str">
            <v>MidAmerican Energy Holdings Company</v>
          </cell>
          <cell r="E7761" t="str">
            <v>Geothermal</v>
          </cell>
          <cell r="G7761" t="str">
            <v>NA</v>
          </cell>
          <cell r="H7761" t="str">
            <v>Merchant Unregulated</v>
          </cell>
        </row>
        <row r="7762">
          <cell r="D7762" t="str">
            <v>TransAlta Corporation</v>
          </cell>
          <cell r="E7762" t="str">
            <v>Geothermal</v>
          </cell>
          <cell r="G7762" t="str">
            <v>NA</v>
          </cell>
          <cell r="H7762" t="str">
            <v>Merchant Unregulated</v>
          </cell>
        </row>
        <row r="7763">
          <cell r="D7763" t="str">
            <v>Exelon Corporation</v>
          </cell>
          <cell r="E7763" t="str">
            <v>Wind</v>
          </cell>
          <cell r="G7763" t="str">
            <v>NA</v>
          </cell>
          <cell r="H7763" t="str">
            <v>Merchant Unregulated</v>
          </cell>
        </row>
        <row r="7764">
          <cell r="D7764" t="str">
            <v>Individual Owner</v>
          </cell>
          <cell r="E7764" t="str">
            <v>Wind</v>
          </cell>
          <cell r="G7764" t="str">
            <v>NA</v>
          </cell>
          <cell r="H7764" t="str">
            <v>Merchant Unregulated</v>
          </cell>
        </row>
        <row r="7765">
          <cell r="D7765" t="str">
            <v>Exelon Corporation</v>
          </cell>
          <cell r="E7765" t="str">
            <v>Wind</v>
          </cell>
          <cell r="G7765" t="str">
            <v>NA</v>
          </cell>
          <cell r="H7765" t="str">
            <v>Merchant Unregulated</v>
          </cell>
        </row>
        <row r="7766">
          <cell r="D7766" t="str">
            <v>Individual Owner</v>
          </cell>
          <cell r="E7766" t="str">
            <v>Wind</v>
          </cell>
          <cell r="G7766" t="str">
            <v>NA</v>
          </cell>
          <cell r="H7766" t="str">
            <v>Merchant Unregulated</v>
          </cell>
        </row>
        <row r="7767">
          <cell r="D7767" t="str">
            <v>SCANA Corporation</v>
          </cell>
          <cell r="E7767" t="str">
            <v>Water</v>
          </cell>
          <cell r="G7767">
            <v>19871</v>
          </cell>
          <cell r="H7767" t="str">
            <v>Regulated</v>
          </cell>
        </row>
        <row r="7768">
          <cell r="D7768" t="str">
            <v>EIF Management, LLC</v>
          </cell>
          <cell r="E7768" t="str">
            <v>Water</v>
          </cell>
          <cell r="G7768" t="str">
            <v>NA</v>
          </cell>
          <cell r="H7768" t="str">
            <v>Merchant Unregulated</v>
          </cell>
        </row>
        <row r="7769">
          <cell r="D7769" t="str">
            <v>NRG Energy, Inc.</v>
          </cell>
          <cell r="E7769" t="str">
            <v>Gas</v>
          </cell>
          <cell r="G7769">
            <v>143665</v>
          </cell>
          <cell r="H7769" t="str">
            <v>Merchant Unregulated</v>
          </cell>
        </row>
        <row r="7770">
          <cell r="D7770" t="str">
            <v>NRG Energy, Inc.</v>
          </cell>
          <cell r="E7770" t="str">
            <v>Gas</v>
          </cell>
          <cell r="G7770">
            <v>23</v>
          </cell>
          <cell r="H7770" t="str">
            <v>Merchant Unregulated</v>
          </cell>
        </row>
        <row r="7771">
          <cell r="D7771" t="str">
            <v>South Texas Electric Cooperative, Inc</v>
          </cell>
          <cell r="E7771" t="str">
            <v>Gas</v>
          </cell>
          <cell r="G7771">
            <v>-1520</v>
          </cell>
          <cell r="H7771" t="str">
            <v>Merchant Unregulated</v>
          </cell>
        </row>
        <row r="7772">
          <cell r="D7772" t="str">
            <v>South Texas Electric Cooperative, Inc</v>
          </cell>
          <cell r="E7772" t="str">
            <v>Gas</v>
          </cell>
          <cell r="G7772">
            <v>-862</v>
          </cell>
          <cell r="H7772" t="str">
            <v>Merchant Unregulated</v>
          </cell>
        </row>
        <row r="7773">
          <cell r="D7773" t="str">
            <v>South Texas Electric Cooperative, Inc</v>
          </cell>
          <cell r="E7773" t="str">
            <v>Gas</v>
          </cell>
          <cell r="G7773">
            <v>235558</v>
          </cell>
          <cell r="H7773" t="str">
            <v>Merchant Unregulated</v>
          </cell>
        </row>
        <row r="7774">
          <cell r="D7774" t="str">
            <v>United States Government</v>
          </cell>
          <cell r="E7774" t="str">
            <v>Water</v>
          </cell>
          <cell r="G7774" t="str">
            <v>NA</v>
          </cell>
          <cell r="H7774" t="str">
            <v>Merchant Unregulated</v>
          </cell>
        </row>
        <row r="7775">
          <cell r="D7775" t="str">
            <v>South Texas Electric Cooperative, Inc</v>
          </cell>
          <cell r="E7775" t="str">
            <v>Oil</v>
          </cell>
          <cell r="G7775">
            <v>125</v>
          </cell>
          <cell r="H7775" t="str">
            <v>Merchant Unregulated</v>
          </cell>
        </row>
        <row r="7776">
          <cell r="D7776" t="str">
            <v>Orbit Energy, Inc.</v>
          </cell>
          <cell r="E7776" t="str">
            <v>Biomass</v>
          </cell>
          <cell r="G7776" t="str">
            <v>NA</v>
          </cell>
          <cell r="H7776" t="str">
            <v>Merchant Unregulated</v>
          </cell>
        </row>
        <row r="7777">
          <cell r="D7777" t="str">
            <v>Waste Industries USA, Inc.</v>
          </cell>
          <cell r="E7777" t="str">
            <v>Biomass</v>
          </cell>
          <cell r="G7777" t="str">
            <v>NA</v>
          </cell>
          <cell r="H7777" t="str">
            <v>Merchant Unregulated</v>
          </cell>
        </row>
        <row r="7778">
          <cell r="D7778" t="str">
            <v>Jamestown Board of Public Utilities</v>
          </cell>
          <cell r="E7778" t="str">
            <v>Coal</v>
          </cell>
          <cell r="G7778" t="str">
            <v>NA</v>
          </cell>
          <cell r="H7778" t="str">
            <v>Regulated</v>
          </cell>
        </row>
        <row r="7779">
          <cell r="D7779" t="str">
            <v>Jamestown Board of Public Utilities</v>
          </cell>
          <cell r="E7779" t="str">
            <v>Gas</v>
          </cell>
          <cell r="G7779" t="str">
            <v>NA</v>
          </cell>
          <cell r="H7779" t="str">
            <v>Regulated</v>
          </cell>
        </row>
        <row r="7780">
          <cell r="D7780" t="str">
            <v>San Antonio Community Hospital</v>
          </cell>
          <cell r="E7780" t="str">
            <v>Gas</v>
          </cell>
          <cell r="G7780" t="str">
            <v>NA</v>
          </cell>
          <cell r="H7780" t="str">
            <v>Merchant Unregulated</v>
          </cell>
        </row>
        <row r="7781">
          <cell r="D7781" t="str">
            <v>Starwood Headquarters, LLC</v>
          </cell>
          <cell r="E7781" t="str">
            <v>Solar</v>
          </cell>
          <cell r="G7781" t="str">
            <v>NA</v>
          </cell>
          <cell r="H7781" t="str">
            <v>Merchant Unregulated</v>
          </cell>
        </row>
        <row r="7782">
          <cell r="D7782" t="str">
            <v>SunEdison, Inc.</v>
          </cell>
          <cell r="E7782" t="str">
            <v>Solar</v>
          </cell>
          <cell r="G7782" t="str">
            <v>NA</v>
          </cell>
          <cell r="H7782" t="str">
            <v>Merchant Unregulated</v>
          </cell>
        </row>
        <row r="7783">
          <cell r="D7783" t="str">
            <v>SunEdison Utility Solutions, LLC</v>
          </cell>
          <cell r="E7783" t="str">
            <v>Solar</v>
          </cell>
          <cell r="G7783" t="str">
            <v>NA</v>
          </cell>
          <cell r="H7783" t="str">
            <v>Merchant Unregulated</v>
          </cell>
        </row>
        <row r="7784">
          <cell r="D7784" t="str">
            <v>SunEdison, Inc.</v>
          </cell>
          <cell r="E7784" t="str">
            <v>Solar</v>
          </cell>
          <cell r="G7784" t="str">
            <v>NA</v>
          </cell>
          <cell r="H7784" t="str">
            <v>Merchant Unregulated</v>
          </cell>
        </row>
        <row r="7785">
          <cell r="D7785" t="str">
            <v>San Diego State University</v>
          </cell>
          <cell r="E7785" t="str">
            <v>Gas</v>
          </cell>
          <cell r="G7785" t="str">
            <v>NA</v>
          </cell>
          <cell r="H7785" t="str">
            <v>Merchant Unregulated</v>
          </cell>
        </row>
        <row r="7786">
          <cell r="D7786" t="str">
            <v>San Dieguito Union High School District</v>
          </cell>
          <cell r="E7786" t="str">
            <v>Solar</v>
          </cell>
          <cell r="G7786" t="str">
            <v>NA</v>
          </cell>
          <cell r="H7786" t="str">
            <v>Merchant Unregulated</v>
          </cell>
        </row>
        <row r="7787">
          <cell r="D7787" t="str">
            <v>Metropolitan Water District of Southern California</v>
          </cell>
          <cell r="E7787" t="str">
            <v>Water</v>
          </cell>
          <cell r="G7787" t="str">
            <v>NA</v>
          </cell>
          <cell r="H7787" t="str">
            <v>Merchant Unregulated</v>
          </cell>
        </row>
        <row r="7788">
          <cell r="D7788" t="str">
            <v>San Gabriel Valley Mun Water Dist</v>
          </cell>
          <cell r="E7788" t="str">
            <v>Water</v>
          </cell>
          <cell r="G7788" t="str">
            <v>NA</v>
          </cell>
          <cell r="H7788" t="str">
            <v>Regulated</v>
          </cell>
        </row>
        <row r="7789">
          <cell r="D7789" t="str">
            <v>Sharp Corporation</v>
          </cell>
          <cell r="E7789" t="str">
            <v>Solar</v>
          </cell>
          <cell r="G7789" t="str">
            <v>NA</v>
          </cell>
          <cell r="H7789" t="str">
            <v>Merchant Unregulated</v>
          </cell>
        </row>
        <row r="7790">
          <cell r="D7790" t="str">
            <v>U.S. Geothermal Inc.</v>
          </cell>
          <cell r="E7790" t="str">
            <v>Geothermal</v>
          </cell>
          <cell r="G7790" t="str">
            <v>NA</v>
          </cell>
          <cell r="H7790" t="str">
            <v>Merchant Unregulated</v>
          </cell>
        </row>
        <row r="7791">
          <cell r="D7791" t="str">
            <v>Los Angeles Department of Water and Power</v>
          </cell>
          <cell r="E7791" t="str">
            <v>Water</v>
          </cell>
          <cell r="G7791" t="str">
            <v>NA</v>
          </cell>
          <cell r="H7791" t="str">
            <v>Regulated</v>
          </cell>
        </row>
        <row r="7792">
          <cell r="D7792" t="str">
            <v>San Francisco City &amp; County of</v>
          </cell>
          <cell r="E7792" t="str">
            <v>Solar</v>
          </cell>
          <cell r="G7792" t="str">
            <v>NA</v>
          </cell>
          <cell r="H7792" t="str">
            <v>Regulated</v>
          </cell>
        </row>
        <row r="7793">
          <cell r="D7793" t="str">
            <v>PG&amp;E Corporation</v>
          </cell>
          <cell r="E7793" t="str">
            <v>Gas</v>
          </cell>
          <cell r="G7793" t="str">
            <v>NA</v>
          </cell>
          <cell r="H7793" t="str">
            <v>Regulated</v>
          </cell>
        </row>
        <row r="7794">
          <cell r="D7794" t="str">
            <v>Duke Energy Corporation</v>
          </cell>
          <cell r="E7794" t="str">
            <v>Solar</v>
          </cell>
          <cell r="G7794" t="str">
            <v>NA</v>
          </cell>
          <cell r="H7794" t="str">
            <v>Merchant Unregulated</v>
          </cell>
        </row>
        <row r="7795">
          <cell r="D7795" t="str">
            <v>Los Angeles Department of Water and Power</v>
          </cell>
          <cell r="E7795" t="str">
            <v>Water</v>
          </cell>
          <cell r="G7795" t="str">
            <v>NA</v>
          </cell>
          <cell r="H7795" t="str">
            <v>Regulated</v>
          </cell>
        </row>
        <row r="7796">
          <cell r="D7796" t="str">
            <v>Los Angeles Department of Water and Power</v>
          </cell>
          <cell r="E7796" t="str">
            <v>Water</v>
          </cell>
          <cell r="G7796" t="str">
            <v>NA</v>
          </cell>
          <cell r="H7796" t="str">
            <v>Regulated</v>
          </cell>
        </row>
        <row r="7797">
          <cell r="D7797" t="str">
            <v>San Gabriel Hydroel Associates</v>
          </cell>
          <cell r="E7797" t="str">
            <v>Water</v>
          </cell>
          <cell r="G7797" t="str">
            <v>NA</v>
          </cell>
          <cell r="H7797" t="str">
            <v>Merchant Unregulated</v>
          </cell>
        </row>
        <row r="7798">
          <cell r="D7798" t="str">
            <v>Veresen Inc.</v>
          </cell>
          <cell r="E7798" t="str">
            <v>Gas</v>
          </cell>
          <cell r="G7798" t="str">
            <v>NA</v>
          </cell>
          <cell r="H7798" t="str">
            <v>Merchant Unregulated</v>
          </cell>
        </row>
        <row r="7799">
          <cell r="D7799" t="str">
            <v>San Gorgonio Wind Farms Inc</v>
          </cell>
          <cell r="E7799" t="str">
            <v>Wind</v>
          </cell>
          <cell r="G7799" t="str">
            <v>NA</v>
          </cell>
          <cell r="H7799" t="str">
            <v>Merchant Unregulated</v>
          </cell>
        </row>
        <row r="7800">
          <cell r="D7800" t="str">
            <v>ArcLight Capital Holdings, LLC</v>
          </cell>
          <cell r="E7800" t="str">
            <v>Wind</v>
          </cell>
          <cell r="G7800">
            <v>78115</v>
          </cell>
          <cell r="H7800" t="str">
            <v>Merchant Unregulated</v>
          </cell>
        </row>
        <row r="7801">
          <cell r="D7801" t="str">
            <v>Global Infrastructure Management, LLC</v>
          </cell>
          <cell r="E7801" t="str">
            <v>Wind</v>
          </cell>
          <cell r="G7801">
            <v>47877</v>
          </cell>
          <cell r="H7801" t="str">
            <v>Merchant Unregulated</v>
          </cell>
        </row>
        <row r="7802">
          <cell r="D7802" t="str">
            <v>NextEra Energy, Inc.</v>
          </cell>
          <cell r="E7802" t="str">
            <v>Wind</v>
          </cell>
          <cell r="G7802">
            <v>178487</v>
          </cell>
          <cell r="H7802" t="str">
            <v>Merchant Unregulated</v>
          </cell>
        </row>
        <row r="7803">
          <cell r="D7803" t="str">
            <v>East Texas Electric Co-op, Inc.</v>
          </cell>
          <cell r="E7803" t="str">
            <v>Gas</v>
          </cell>
          <cell r="G7803" t="str">
            <v>NA</v>
          </cell>
          <cell r="H7803" t="str">
            <v>Merchant Unregulated</v>
          </cell>
        </row>
        <row r="7804">
          <cell r="D7804" t="str">
            <v>NRG Energy, Inc.</v>
          </cell>
          <cell r="E7804" t="str">
            <v>Gas</v>
          </cell>
          <cell r="G7804" t="str">
            <v>NA</v>
          </cell>
          <cell r="H7804" t="str">
            <v>Merchant Unregulated</v>
          </cell>
        </row>
        <row r="7805">
          <cell r="D7805" t="str">
            <v>PG&amp;E Corporation</v>
          </cell>
          <cell r="E7805" t="str">
            <v>Water</v>
          </cell>
          <cell r="G7805">
            <v>503</v>
          </cell>
          <cell r="H7805" t="str">
            <v>Regulated</v>
          </cell>
        </row>
        <row r="7806">
          <cell r="D7806" t="str">
            <v>PG&amp;E Corporation</v>
          </cell>
          <cell r="E7806" t="str">
            <v>Water</v>
          </cell>
          <cell r="G7806">
            <v>3951</v>
          </cell>
          <cell r="H7806" t="str">
            <v>Regulated</v>
          </cell>
        </row>
        <row r="7807">
          <cell r="D7807" t="str">
            <v>PG&amp;E Corporation</v>
          </cell>
          <cell r="E7807" t="str">
            <v>Water</v>
          </cell>
          <cell r="G7807">
            <v>5235</v>
          </cell>
          <cell r="H7807" t="str">
            <v>Regulated</v>
          </cell>
        </row>
        <row r="7808">
          <cell r="D7808" t="str">
            <v>Midwood, LP</v>
          </cell>
          <cell r="E7808" t="str">
            <v>Gas</v>
          </cell>
          <cell r="G7808" t="str">
            <v>NA</v>
          </cell>
          <cell r="H7808" t="str">
            <v>Merchant Unregulated</v>
          </cell>
        </row>
        <row r="7809">
          <cell r="D7809" t="str">
            <v>Bicent Power, LLC</v>
          </cell>
          <cell r="E7809" t="str">
            <v>Gas</v>
          </cell>
          <cell r="G7809" t="str">
            <v>NA</v>
          </cell>
          <cell r="H7809" t="str">
            <v>Merchant Unregulated</v>
          </cell>
        </row>
        <row r="7810">
          <cell r="D7810" t="str">
            <v>Blackstone Group L.P.</v>
          </cell>
          <cell r="E7810" t="str">
            <v>Gas</v>
          </cell>
          <cell r="G7810" t="str">
            <v>NA</v>
          </cell>
          <cell r="H7810" t="str">
            <v>Merchant Unregulated</v>
          </cell>
        </row>
        <row r="7811">
          <cell r="D7811" t="str">
            <v>SunEdison, Inc.</v>
          </cell>
          <cell r="E7811" t="str">
            <v>Solar</v>
          </cell>
          <cell r="G7811" t="str">
            <v>NA</v>
          </cell>
          <cell r="H7811" t="str">
            <v>Merchant Unregulated</v>
          </cell>
        </row>
        <row r="7812">
          <cell r="D7812" t="str">
            <v>SunEdison, Inc.</v>
          </cell>
          <cell r="E7812" t="str">
            <v>Solar</v>
          </cell>
          <cell r="G7812" t="str">
            <v>NA</v>
          </cell>
          <cell r="H7812" t="str">
            <v>Merchant Unregulated</v>
          </cell>
        </row>
        <row r="7813">
          <cell r="D7813" t="str">
            <v>GDT TEK Inc</v>
          </cell>
          <cell r="E7813" t="str">
            <v>Other Nonrenewable</v>
          </cell>
          <cell r="G7813" t="str">
            <v>NA</v>
          </cell>
          <cell r="H7813" t="str">
            <v>Merchant Unregulated</v>
          </cell>
        </row>
        <row r="7814">
          <cell r="D7814" t="str">
            <v>San Jose State University</v>
          </cell>
          <cell r="E7814" t="str">
            <v>Gas</v>
          </cell>
          <cell r="G7814" t="str">
            <v>NA</v>
          </cell>
          <cell r="H7814" t="str">
            <v>Merchant Unregulated</v>
          </cell>
        </row>
        <row r="7815">
          <cell r="D7815" t="str">
            <v>San Jose City of</v>
          </cell>
          <cell r="E7815" t="str">
            <v>Gas</v>
          </cell>
          <cell r="G7815" t="str">
            <v>NA</v>
          </cell>
          <cell r="H7815" t="str">
            <v>Merchant Unregulated</v>
          </cell>
        </row>
        <row r="7816">
          <cell r="D7816" t="str">
            <v>Southern California Public Power Authority</v>
          </cell>
          <cell r="E7816" t="str">
            <v>Coal</v>
          </cell>
          <cell r="G7816">
            <v>1289779</v>
          </cell>
          <cell r="H7816" t="str">
            <v>Regulated</v>
          </cell>
        </row>
        <row r="7817">
          <cell r="D7817" t="str">
            <v>Tri-State Generation &amp; Transmission Association, Inc.</v>
          </cell>
          <cell r="E7817" t="str">
            <v>Coal</v>
          </cell>
          <cell r="G7817">
            <v>253862</v>
          </cell>
          <cell r="H7817" t="str">
            <v>Regulated</v>
          </cell>
        </row>
        <row r="7818">
          <cell r="D7818" t="str">
            <v>Anaheim City of</v>
          </cell>
          <cell r="E7818" t="str">
            <v>Coal</v>
          </cell>
          <cell r="G7818">
            <v>316304</v>
          </cell>
          <cell r="H7818" t="str">
            <v>Regulated</v>
          </cell>
        </row>
        <row r="7819">
          <cell r="D7819" t="str">
            <v>Farmington City of NM</v>
          </cell>
          <cell r="E7819" t="str">
            <v>Coal</v>
          </cell>
          <cell r="G7819">
            <v>267168</v>
          </cell>
          <cell r="H7819" t="str">
            <v>Regulated</v>
          </cell>
        </row>
        <row r="7820">
          <cell r="D7820" t="str">
            <v>Los Alamos County</v>
          </cell>
          <cell r="E7820" t="str">
            <v>Coal</v>
          </cell>
          <cell r="G7820">
            <v>227247</v>
          </cell>
          <cell r="H7820" t="str">
            <v>Regulated</v>
          </cell>
        </row>
        <row r="7821">
          <cell r="D7821" t="str">
            <v>PNM Resources, Inc.</v>
          </cell>
          <cell r="E7821" t="str">
            <v>Coal</v>
          </cell>
          <cell r="G7821">
            <v>4753751</v>
          </cell>
          <cell r="H7821" t="str">
            <v>Regulated</v>
          </cell>
        </row>
        <row r="7822">
          <cell r="D7822" t="str">
            <v>MSR Public Power Agency</v>
          </cell>
          <cell r="E7822" t="str">
            <v>Coal</v>
          </cell>
          <cell r="G7822">
            <v>907964</v>
          </cell>
          <cell r="H7822" t="str">
            <v>Regulated</v>
          </cell>
        </row>
        <row r="7823">
          <cell r="D7823" t="str">
            <v>UNS Energy Corporation</v>
          </cell>
          <cell r="E7823" t="str">
            <v>Coal</v>
          </cell>
          <cell r="G7823">
            <v>1998130</v>
          </cell>
          <cell r="H7823" t="str">
            <v>Regulated</v>
          </cell>
        </row>
        <row r="7824">
          <cell r="D7824" t="str">
            <v>Utah Associated Mun Power Sys</v>
          </cell>
          <cell r="E7824" t="str">
            <v>Coal</v>
          </cell>
          <cell r="G7824">
            <v>222129</v>
          </cell>
          <cell r="H7824" t="str">
            <v>Regulated</v>
          </cell>
        </row>
        <row r="7825">
          <cell r="D7825" t="str">
            <v>ConocoPhillips Company</v>
          </cell>
          <cell r="E7825" t="str">
            <v>Gas</v>
          </cell>
          <cell r="G7825" t="str">
            <v>NA</v>
          </cell>
          <cell r="H7825" t="str">
            <v>Merchant Unregulated</v>
          </cell>
        </row>
        <row r="7826">
          <cell r="D7826" t="str">
            <v>Edison International</v>
          </cell>
          <cell r="E7826" t="str">
            <v>Wind</v>
          </cell>
          <cell r="G7826">
            <v>310008</v>
          </cell>
          <cell r="H7826" t="str">
            <v>Merchant Unregulated</v>
          </cell>
        </row>
        <row r="7827">
          <cell r="D7827" t="str">
            <v>Citigroup Inc.</v>
          </cell>
          <cell r="E7827" t="str">
            <v>Wind</v>
          </cell>
          <cell r="G7827">
            <v>103336</v>
          </cell>
          <cell r="H7827" t="str">
            <v>Merchant Unregulated</v>
          </cell>
        </row>
        <row r="7828">
          <cell r="D7828" t="str">
            <v>Central California Irrigation District</v>
          </cell>
          <cell r="E7828" t="str">
            <v>Water</v>
          </cell>
          <cell r="G7828" t="str">
            <v>NA</v>
          </cell>
          <cell r="H7828" t="str">
            <v>Merchant Unregulated</v>
          </cell>
        </row>
        <row r="7829">
          <cell r="D7829" t="str">
            <v>SunEdison, Inc.</v>
          </cell>
          <cell r="E7829" t="str">
            <v>Solar</v>
          </cell>
          <cell r="G7829" t="str">
            <v>NA</v>
          </cell>
          <cell r="H7829" t="str">
            <v>Merchant Unregulated</v>
          </cell>
        </row>
        <row r="7830">
          <cell r="D7830" t="str">
            <v>Goldman Sachs Group, Inc.</v>
          </cell>
          <cell r="E7830" t="str">
            <v>Solar</v>
          </cell>
          <cell r="G7830" t="str">
            <v>NA</v>
          </cell>
          <cell r="H7830" t="str">
            <v>Merchant Unregulated</v>
          </cell>
        </row>
        <row r="7831">
          <cell r="D7831" t="str">
            <v>SunEdison, Inc.</v>
          </cell>
          <cell r="E7831" t="str">
            <v>Solar</v>
          </cell>
          <cell r="G7831" t="str">
            <v>NA</v>
          </cell>
          <cell r="H7831" t="str">
            <v>Merchant Unregulated</v>
          </cell>
        </row>
        <row r="7832">
          <cell r="D7832" t="str">
            <v>Iberdrola, S.A.</v>
          </cell>
          <cell r="E7832" t="str">
            <v>Solar</v>
          </cell>
          <cell r="G7832">
            <v>77540</v>
          </cell>
          <cell r="H7832" t="str">
            <v>Merchant Unregulated</v>
          </cell>
        </row>
        <row r="7833">
          <cell r="D7833" t="str">
            <v>SunEdison, Inc.</v>
          </cell>
          <cell r="E7833" t="str">
            <v>Solar</v>
          </cell>
          <cell r="G7833" t="str">
            <v>NA</v>
          </cell>
          <cell r="H7833" t="str">
            <v>Merchant Unregulated</v>
          </cell>
        </row>
        <row r="7834">
          <cell r="D7834" t="str">
            <v>Fortistar LLC</v>
          </cell>
          <cell r="E7834" t="str">
            <v>Biomass</v>
          </cell>
          <cell r="G7834" t="str">
            <v>NA</v>
          </cell>
          <cell r="H7834" t="str">
            <v>Merchant Unregulated</v>
          </cell>
        </row>
        <row r="7835">
          <cell r="D7835" t="str">
            <v>San Miguel Electric Cooperative, Inc.</v>
          </cell>
          <cell r="E7835" t="str">
            <v>Coal</v>
          </cell>
          <cell r="G7835">
            <v>2901545</v>
          </cell>
          <cell r="H7835" t="str">
            <v>Merchant Unregulated</v>
          </cell>
        </row>
        <row r="7836">
          <cell r="D7836" t="str">
            <v>Morgan Stanley</v>
          </cell>
          <cell r="E7836" t="str">
            <v>Solar</v>
          </cell>
          <cell r="G7836" t="str">
            <v>NA</v>
          </cell>
          <cell r="H7836" t="str">
            <v>Merchant Unregulated</v>
          </cell>
        </row>
        <row r="7837">
          <cell r="D7837" t="str">
            <v>Tri-dam Power Authority</v>
          </cell>
          <cell r="E7837" t="str">
            <v>Water</v>
          </cell>
          <cell r="G7837">
            <v>55787</v>
          </cell>
          <cell r="H7837" t="str">
            <v>Merchant Unregulated</v>
          </cell>
        </row>
        <row r="7838">
          <cell r="D7838" t="str">
            <v>E.ON SE</v>
          </cell>
          <cell r="E7838" t="str">
            <v>Wind</v>
          </cell>
          <cell r="G7838">
            <v>290594</v>
          </cell>
          <cell r="H7838" t="str">
            <v>Merchant Unregulated</v>
          </cell>
        </row>
        <row r="7839">
          <cell r="D7839" t="str">
            <v>Berkshire Hathaway Inc.</v>
          </cell>
          <cell r="E7839" t="str">
            <v>Water</v>
          </cell>
          <cell r="G7839">
            <v>1191</v>
          </cell>
          <cell r="H7839" t="str">
            <v>Regulated</v>
          </cell>
        </row>
        <row r="7840">
          <cell r="D7840" t="str">
            <v>MidAmerican Energy Holdings Company</v>
          </cell>
          <cell r="E7840" t="str">
            <v>Water</v>
          </cell>
          <cell r="G7840">
            <v>135</v>
          </cell>
          <cell r="H7840" t="str">
            <v>Regulated</v>
          </cell>
        </row>
        <row r="7841">
          <cell r="D7841" t="str">
            <v>NRG Energy, Inc.</v>
          </cell>
          <cell r="E7841" t="str">
            <v>Solar</v>
          </cell>
          <cell r="G7841" t="str">
            <v>NA</v>
          </cell>
          <cell r="H7841" t="str">
            <v>Merchant Unregulated</v>
          </cell>
        </row>
        <row r="7842">
          <cell r="D7842" t="str">
            <v>NRG Yield, Inc.</v>
          </cell>
          <cell r="E7842" t="str">
            <v>Solar</v>
          </cell>
          <cell r="G7842" t="str">
            <v>NA</v>
          </cell>
          <cell r="H7842" t="str">
            <v>Merchant Unregulated</v>
          </cell>
        </row>
        <row r="7843">
          <cell r="D7843" t="str">
            <v>NRG Energy, Inc.</v>
          </cell>
          <cell r="E7843" t="str">
            <v>Solar</v>
          </cell>
          <cell r="G7843" t="str">
            <v>NA</v>
          </cell>
          <cell r="H7843" t="str">
            <v>Merchant Unregulated</v>
          </cell>
        </row>
        <row r="7844">
          <cell r="D7844" t="str">
            <v>Eurus Energy Holdings Corporation</v>
          </cell>
          <cell r="E7844" t="str">
            <v>Solar</v>
          </cell>
          <cell r="G7844" t="str">
            <v>NA</v>
          </cell>
          <cell r="H7844" t="str">
            <v>Merchant Unregulated</v>
          </cell>
        </row>
        <row r="7845">
          <cell r="D7845" t="str">
            <v>Austin Energy</v>
          </cell>
          <cell r="E7845" t="str">
            <v>Gas</v>
          </cell>
          <cell r="G7845">
            <v>290740</v>
          </cell>
          <cell r="H7845" t="str">
            <v>Regulated</v>
          </cell>
        </row>
        <row r="7846">
          <cell r="D7846" t="str">
            <v>Austin Energy</v>
          </cell>
          <cell r="E7846" t="str">
            <v>Gas</v>
          </cell>
          <cell r="G7846">
            <v>1304740</v>
          </cell>
          <cell r="H7846" t="str">
            <v>Regulated</v>
          </cell>
        </row>
        <row r="7847">
          <cell r="D7847" t="str">
            <v>Exelon Corporation</v>
          </cell>
          <cell r="E7847" t="str">
            <v>Wind</v>
          </cell>
          <cell r="G7847" t="str">
            <v>NA</v>
          </cell>
          <cell r="H7847" t="str">
            <v>Merchant Unregulated</v>
          </cell>
        </row>
        <row r="7848">
          <cell r="D7848" t="str">
            <v>Columbia Windfarm, LLC</v>
          </cell>
          <cell r="E7848" t="str">
            <v>Wind</v>
          </cell>
          <cell r="G7848" t="str">
            <v>NA</v>
          </cell>
          <cell r="H7848" t="str">
            <v>Merchant Unregulated</v>
          </cell>
        </row>
        <row r="7849">
          <cell r="D7849" t="str">
            <v>Thiele Kaolin Co</v>
          </cell>
          <cell r="E7849" t="str">
            <v>Oil</v>
          </cell>
          <cell r="G7849" t="str">
            <v>NA</v>
          </cell>
          <cell r="H7849" t="str">
            <v>Merchant Unregulated</v>
          </cell>
        </row>
        <row r="7850">
          <cell r="D7850" t="str">
            <v>ArcLight Capital Partners LLC</v>
          </cell>
          <cell r="E7850" t="str">
            <v>Gas</v>
          </cell>
          <cell r="G7850">
            <v>16559</v>
          </cell>
          <cell r="H7850" t="str">
            <v>Merchant Unregulated</v>
          </cell>
        </row>
        <row r="7851">
          <cell r="D7851" t="str">
            <v>General Electric Company</v>
          </cell>
          <cell r="E7851" t="str">
            <v>Gas</v>
          </cell>
          <cell r="G7851">
            <v>8245</v>
          </cell>
          <cell r="H7851" t="str">
            <v>Merchant Unregulated</v>
          </cell>
        </row>
        <row r="7852">
          <cell r="D7852" t="str">
            <v>GIC Private Limited</v>
          </cell>
          <cell r="E7852" t="str">
            <v>Gas</v>
          </cell>
          <cell r="G7852">
            <v>8245</v>
          </cell>
          <cell r="H7852" t="str">
            <v>Merchant Unregulated</v>
          </cell>
        </row>
        <row r="7853">
          <cell r="D7853" t="str">
            <v>Texas Energy Future Holdings LP</v>
          </cell>
          <cell r="E7853" t="str">
            <v>Coal</v>
          </cell>
          <cell r="G7853">
            <v>4356210</v>
          </cell>
          <cell r="H7853" t="str">
            <v>Merchant Unregulated</v>
          </cell>
        </row>
        <row r="7854">
          <cell r="D7854" t="str">
            <v>Texas Energy Future Holdings LP</v>
          </cell>
          <cell r="E7854" t="str">
            <v>Coal</v>
          </cell>
          <cell r="G7854">
            <v>4372741</v>
          </cell>
          <cell r="H7854" t="str">
            <v>Merchant Unregulated</v>
          </cell>
        </row>
        <row r="7855">
          <cell r="D7855" t="str">
            <v>Integrys Energy Group, Inc.</v>
          </cell>
          <cell r="E7855" t="str">
            <v>Water</v>
          </cell>
          <cell r="G7855">
            <v>8211</v>
          </cell>
          <cell r="H7855" t="str">
            <v>Regulated</v>
          </cell>
        </row>
        <row r="7856">
          <cell r="D7856" t="str">
            <v>LS Power Group</v>
          </cell>
          <cell r="E7856" t="str">
            <v>Coal</v>
          </cell>
          <cell r="G7856" t="str">
            <v>NA</v>
          </cell>
          <cell r="H7856" t="str">
            <v>Merchant Unregulated</v>
          </cell>
        </row>
        <row r="7857">
          <cell r="D7857" t="str">
            <v>Lower Colorado River Authority</v>
          </cell>
          <cell r="E7857" t="str">
            <v>Coal</v>
          </cell>
          <cell r="G7857" t="str">
            <v>NA</v>
          </cell>
          <cell r="H7857" t="str">
            <v>Merchant Unregulated</v>
          </cell>
        </row>
        <row r="7858">
          <cell r="D7858" t="str">
            <v>Brazos Electric Power Cooperative Inc.</v>
          </cell>
          <cell r="E7858" t="str">
            <v>Coal</v>
          </cell>
          <cell r="G7858" t="str">
            <v>NA</v>
          </cell>
          <cell r="H7858" t="str">
            <v>Merchant Unregulated</v>
          </cell>
        </row>
        <row r="7859">
          <cell r="D7859" t="str">
            <v>O2 Energies</v>
          </cell>
          <cell r="E7859" t="str">
            <v>Solar</v>
          </cell>
          <cell r="G7859" t="str">
            <v>NA</v>
          </cell>
          <cell r="H7859" t="str">
            <v>Merchant Unregulated</v>
          </cell>
        </row>
        <row r="7860">
          <cell r="D7860" t="str">
            <v>Sandy Hollow Power Company Incorporation</v>
          </cell>
          <cell r="E7860" t="str">
            <v>Water</v>
          </cell>
          <cell r="G7860" t="str">
            <v>NA</v>
          </cell>
          <cell r="H7860" t="str">
            <v>Merchant Unregulated</v>
          </cell>
        </row>
        <row r="7861">
          <cell r="D7861" t="str">
            <v>Emera Incorporated</v>
          </cell>
          <cell r="E7861" t="str">
            <v>Wind</v>
          </cell>
          <cell r="G7861" t="str">
            <v>NA</v>
          </cell>
          <cell r="H7861" t="str">
            <v>Merchant Unregulated</v>
          </cell>
        </row>
        <row r="7862">
          <cell r="D7862" t="str">
            <v>Algonquin Power &amp; Utilities Corp.</v>
          </cell>
          <cell r="E7862" t="str">
            <v>Wind</v>
          </cell>
          <cell r="G7862" t="str">
            <v>NA</v>
          </cell>
          <cell r="H7862" t="str">
            <v>Merchant Unregulated</v>
          </cell>
        </row>
        <row r="7863">
          <cell r="D7863" t="str">
            <v>Gamesa Corporacion Tecnologica S.A.</v>
          </cell>
          <cell r="E7863" t="str">
            <v>Wind</v>
          </cell>
          <cell r="G7863" t="str">
            <v>NA</v>
          </cell>
          <cell r="H7863" t="str">
            <v>Merchant Unregulated</v>
          </cell>
        </row>
        <row r="7864">
          <cell r="D7864" t="str">
            <v>NextEra Energy, Inc.</v>
          </cell>
          <cell r="E7864" t="str">
            <v>Gas</v>
          </cell>
          <cell r="G7864">
            <v>9697173</v>
          </cell>
          <cell r="H7864" t="str">
            <v>Regulated</v>
          </cell>
        </row>
        <row r="7865">
          <cell r="D7865" t="str">
            <v>Boyce Hydro Power LLC</v>
          </cell>
          <cell r="E7865" t="str">
            <v>Water</v>
          </cell>
          <cell r="G7865" t="str">
            <v>NA</v>
          </cell>
          <cell r="H7865" t="str">
            <v>Merchant Unregulated</v>
          </cell>
        </row>
        <row r="7866">
          <cell r="D7866" t="str">
            <v>Algonquin Power &amp; Utilities Corp.</v>
          </cell>
          <cell r="E7866" t="str">
            <v>Gas</v>
          </cell>
          <cell r="G7866" t="str">
            <v>NA</v>
          </cell>
          <cell r="H7866" t="str">
            <v>Merchant Unregulated</v>
          </cell>
        </row>
        <row r="7867">
          <cell r="D7867" t="str">
            <v>Emera Incorporated</v>
          </cell>
          <cell r="E7867" t="str">
            <v>Gas</v>
          </cell>
          <cell r="G7867" t="str">
            <v>NA</v>
          </cell>
          <cell r="H7867" t="str">
            <v>Merchant Unregulated</v>
          </cell>
        </row>
        <row r="7868">
          <cell r="D7868" t="str">
            <v>Edison International</v>
          </cell>
          <cell r="E7868" t="str">
            <v>Water</v>
          </cell>
          <cell r="G7868" t="str">
            <v>NA</v>
          </cell>
          <cell r="H7868" t="str">
            <v>Regulated</v>
          </cell>
        </row>
        <row r="7869">
          <cell r="D7869" t="str">
            <v>Edison International</v>
          </cell>
          <cell r="E7869" t="str">
            <v>Water</v>
          </cell>
          <cell r="G7869">
            <v>5200</v>
          </cell>
          <cell r="H7869" t="str">
            <v>Regulated</v>
          </cell>
        </row>
        <row r="7870">
          <cell r="D7870" t="str">
            <v>Santa Clara City of</v>
          </cell>
          <cell r="E7870" t="str">
            <v>Gas</v>
          </cell>
          <cell r="G7870" t="str">
            <v>NA</v>
          </cell>
          <cell r="H7870" t="str">
            <v>Regulated</v>
          </cell>
        </row>
        <row r="7871">
          <cell r="D7871" t="str">
            <v>Ameresco Inc.</v>
          </cell>
          <cell r="E7871" t="str">
            <v>Biomass</v>
          </cell>
          <cell r="G7871" t="str">
            <v>NA</v>
          </cell>
          <cell r="H7871" t="str">
            <v>Merchant Unregulated</v>
          </cell>
        </row>
        <row r="7872">
          <cell r="D7872" t="str">
            <v>AES Corporation</v>
          </cell>
          <cell r="E7872" t="str">
            <v>Wind</v>
          </cell>
          <cell r="G7872" t="str">
            <v>NA</v>
          </cell>
          <cell r="H7872" t="str">
            <v>Merchant Unregulated</v>
          </cell>
        </row>
        <row r="7873">
          <cell r="D7873" t="str">
            <v>Fortistar LLC</v>
          </cell>
          <cell r="E7873" t="str">
            <v>Biomass</v>
          </cell>
          <cell r="G7873" t="str">
            <v>NA</v>
          </cell>
          <cell r="H7873" t="str">
            <v>Merchant Unregulated</v>
          </cell>
        </row>
        <row r="7874">
          <cell r="D7874" t="str">
            <v>Golden Springs Development Company LLC</v>
          </cell>
          <cell r="E7874" t="str">
            <v>Solar</v>
          </cell>
          <cell r="G7874" t="str">
            <v>NA</v>
          </cell>
          <cell r="H7874" t="str">
            <v>Merchant Unregulated</v>
          </cell>
        </row>
        <row r="7875">
          <cell r="D7875" t="str">
            <v>Golden Springs Development Company LLC</v>
          </cell>
          <cell r="E7875" t="str">
            <v>Solar</v>
          </cell>
          <cell r="G7875" t="str">
            <v>NA</v>
          </cell>
          <cell r="H7875" t="str">
            <v>Merchant Unregulated</v>
          </cell>
        </row>
        <row r="7876">
          <cell r="D7876" t="str">
            <v>SunEdison, Inc.</v>
          </cell>
          <cell r="E7876" t="str">
            <v>Solar</v>
          </cell>
          <cell r="G7876" t="str">
            <v>NA</v>
          </cell>
          <cell r="H7876" t="str">
            <v>Merchant Unregulated</v>
          </cell>
        </row>
        <row r="7877">
          <cell r="D7877" t="str">
            <v>Santa Maria Cogeneration Inc</v>
          </cell>
          <cell r="E7877" t="str">
            <v>Gas</v>
          </cell>
          <cell r="G7877" t="str">
            <v>NA</v>
          </cell>
          <cell r="H7877" t="str">
            <v>Merchant Unregulated</v>
          </cell>
        </row>
        <row r="7878">
          <cell r="D7878" t="str">
            <v>Phillips 66 Company</v>
          </cell>
          <cell r="E7878" t="str">
            <v>Other Nonrenewable</v>
          </cell>
          <cell r="G7878" t="str">
            <v>NA</v>
          </cell>
          <cell r="H7878" t="str">
            <v>Merchant Unregulated</v>
          </cell>
        </row>
        <row r="7879">
          <cell r="D7879" t="str">
            <v>Janechek &amp; Associates</v>
          </cell>
          <cell r="E7879" t="str">
            <v>Biomass</v>
          </cell>
          <cell r="G7879" t="str">
            <v>NA</v>
          </cell>
          <cell r="H7879" t="str">
            <v>Merchant Unregulated</v>
          </cell>
        </row>
        <row r="7880">
          <cell r="D7880" t="str">
            <v>Janechek &amp; Associates</v>
          </cell>
          <cell r="E7880" t="str">
            <v>Biomass</v>
          </cell>
          <cell r="G7880" t="str">
            <v>NA</v>
          </cell>
          <cell r="H7880" t="str">
            <v>Merchant Unregulated</v>
          </cell>
        </row>
        <row r="7881">
          <cell r="D7881" t="str">
            <v>Ventura Regional Sanitation District</v>
          </cell>
          <cell r="E7881" t="str">
            <v>Biomass</v>
          </cell>
          <cell r="G7881" t="str">
            <v>NA</v>
          </cell>
          <cell r="H7881" t="str">
            <v>Merchant Unregulated</v>
          </cell>
        </row>
        <row r="7882">
          <cell r="D7882" t="str">
            <v>County of Alameda</v>
          </cell>
          <cell r="E7882" t="str">
            <v>Gas</v>
          </cell>
          <cell r="G7882" t="str">
            <v>NA</v>
          </cell>
          <cell r="H7882" t="str">
            <v>Merchant Unregulated</v>
          </cell>
        </row>
        <row r="7883">
          <cell r="D7883" t="str">
            <v>County of Alameda</v>
          </cell>
          <cell r="E7883" t="str">
            <v>Solar</v>
          </cell>
          <cell r="G7883" t="str">
            <v>NA</v>
          </cell>
          <cell r="H7883" t="str">
            <v>Merchant Unregulated</v>
          </cell>
        </row>
        <row r="7884">
          <cell r="D7884" t="str">
            <v>Calpine Corporation</v>
          </cell>
          <cell r="E7884" t="str">
            <v>Gas</v>
          </cell>
          <cell r="G7884">
            <v>857577</v>
          </cell>
          <cell r="H7884" t="str">
            <v>Merchant Unregulated</v>
          </cell>
        </row>
        <row r="7885">
          <cell r="D7885" t="str">
            <v>SunEdison, Inc.</v>
          </cell>
          <cell r="E7885" t="str">
            <v>Solar</v>
          </cell>
          <cell r="G7885" t="str">
            <v>NA</v>
          </cell>
          <cell r="H7885" t="str">
            <v>Merchant Unregulated</v>
          </cell>
        </row>
        <row r="7886">
          <cell r="D7886" t="str">
            <v>Exxon Mobil Corporation</v>
          </cell>
          <cell r="E7886" t="str">
            <v>Gas</v>
          </cell>
          <cell r="G7886" t="str">
            <v>NA</v>
          </cell>
          <cell r="H7886" t="str">
            <v>Merchant Unregulated</v>
          </cell>
        </row>
        <row r="7887">
          <cell r="D7887" t="str">
            <v>Salt River Project</v>
          </cell>
          <cell r="E7887" t="str">
            <v>Gas</v>
          </cell>
          <cell r="G7887">
            <v>2983869</v>
          </cell>
          <cell r="H7887" t="str">
            <v>Merchant Unregulated</v>
          </cell>
        </row>
        <row r="7888">
          <cell r="D7888" t="str">
            <v>Salt River Project</v>
          </cell>
          <cell r="E7888" t="str">
            <v>Solar</v>
          </cell>
          <cell r="G7888" t="str">
            <v>NA</v>
          </cell>
          <cell r="H7888" t="str">
            <v>Merchant Unregulated</v>
          </cell>
        </row>
        <row r="7889">
          <cell r="D7889" t="str">
            <v>Coastal Carolina University</v>
          </cell>
          <cell r="E7889" t="str">
            <v>Solar</v>
          </cell>
          <cell r="G7889" t="str">
            <v>NA</v>
          </cell>
          <cell r="H7889" t="str">
            <v>Regulated</v>
          </cell>
        </row>
        <row r="7890">
          <cell r="D7890" t="str">
            <v>South Carolina Public Service Authority</v>
          </cell>
          <cell r="E7890" t="str">
            <v>Solar</v>
          </cell>
          <cell r="G7890" t="str">
            <v>NA</v>
          </cell>
          <cell r="H7890" t="str">
            <v>Regulated</v>
          </cell>
        </row>
        <row r="7891">
          <cell r="D7891" t="str">
            <v>SunEdison, Inc.</v>
          </cell>
          <cell r="E7891" t="str">
            <v>Solar</v>
          </cell>
          <cell r="G7891" t="str">
            <v>NA</v>
          </cell>
          <cell r="H7891" t="str">
            <v>Merchant Unregulated</v>
          </cell>
        </row>
        <row r="7892">
          <cell r="D7892" t="str">
            <v>Brookfield Americas Infrastructure Fund L.P.</v>
          </cell>
          <cell r="E7892" t="str">
            <v>Water</v>
          </cell>
          <cell r="G7892">
            <v>14165</v>
          </cell>
          <cell r="H7892" t="str">
            <v>Merchant Unregulated</v>
          </cell>
        </row>
        <row r="7893">
          <cell r="D7893" t="str">
            <v>ALLETE, Inc.</v>
          </cell>
          <cell r="E7893" t="str">
            <v>Biomass</v>
          </cell>
          <cell r="G7893">
            <v>99482</v>
          </cell>
          <cell r="H7893" t="str">
            <v>Regulated</v>
          </cell>
        </row>
        <row r="7894">
          <cell r="D7894" t="str">
            <v>SAPPI Cloquet LLC</v>
          </cell>
          <cell r="E7894" t="str">
            <v>Biomass</v>
          </cell>
          <cell r="G7894">
            <v>265321</v>
          </cell>
          <cell r="H7894" t="str">
            <v>Regulated</v>
          </cell>
        </row>
        <row r="7895">
          <cell r="D7895" t="str">
            <v>SAPPI Cloquet LLC</v>
          </cell>
          <cell r="E7895" t="str">
            <v>Water</v>
          </cell>
          <cell r="G7895">
            <v>10513</v>
          </cell>
          <cell r="H7895" t="str">
            <v>Merchant Unregulated</v>
          </cell>
        </row>
        <row r="7896">
          <cell r="D7896" t="str">
            <v>Berkshire Hathaway Inc.</v>
          </cell>
          <cell r="E7896" t="str">
            <v>Gas</v>
          </cell>
          <cell r="G7896">
            <v>152635</v>
          </cell>
          <cell r="H7896" t="str">
            <v>Merchant Unregulated</v>
          </cell>
        </row>
        <row r="7897">
          <cell r="D7897" t="str">
            <v>MidAmerican Energy Holdings Company</v>
          </cell>
          <cell r="E7897" t="str">
            <v>Gas</v>
          </cell>
          <cell r="G7897">
            <v>17313</v>
          </cell>
          <cell r="H7897" t="str">
            <v>Merchant Unregulated</v>
          </cell>
        </row>
        <row r="7898">
          <cell r="D7898" t="str">
            <v>Osaka Gas Company, Ltd.</v>
          </cell>
          <cell r="E7898" t="str">
            <v>Gas</v>
          </cell>
          <cell r="G7898">
            <v>56649</v>
          </cell>
          <cell r="H7898" t="str">
            <v>Merchant Unregulated</v>
          </cell>
        </row>
        <row r="7899">
          <cell r="D7899" t="str">
            <v>General Electric Company</v>
          </cell>
          <cell r="E7899" t="str">
            <v>Gas</v>
          </cell>
          <cell r="G7899">
            <v>56649</v>
          </cell>
          <cell r="H7899" t="str">
            <v>Merchant Unregulated</v>
          </cell>
        </row>
        <row r="7900">
          <cell r="D7900" t="str">
            <v>TransAlta Corporation</v>
          </cell>
          <cell r="E7900" t="str">
            <v>Gas</v>
          </cell>
          <cell r="G7900">
            <v>169947</v>
          </cell>
          <cell r="H7900" t="str">
            <v>Merchant Unregulated</v>
          </cell>
        </row>
        <row r="7901">
          <cell r="D7901" t="str">
            <v>Saranac Lake Village of</v>
          </cell>
          <cell r="E7901" t="str">
            <v>Water</v>
          </cell>
          <cell r="G7901" t="str">
            <v>NA</v>
          </cell>
          <cell r="H7901" t="str">
            <v>Merchant Unregulated</v>
          </cell>
        </row>
        <row r="7902">
          <cell r="D7902" t="str">
            <v>Sargent City of</v>
          </cell>
          <cell r="E7902" t="str">
            <v>Oil</v>
          </cell>
          <cell r="G7902" t="str">
            <v>NA</v>
          </cell>
          <cell r="H7902" t="str">
            <v>Regulated</v>
          </cell>
        </row>
        <row r="7903">
          <cell r="D7903" t="str">
            <v>Chevron Corporation</v>
          </cell>
          <cell r="E7903" t="str">
            <v>Gas</v>
          </cell>
          <cell r="G7903" t="str">
            <v>NA</v>
          </cell>
          <cell r="H7903" t="str">
            <v>Merchant Unregulated</v>
          </cell>
        </row>
        <row r="7904">
          <cell r="D7904" t="str">
            <v>Edison International</v>
          </cell>
          <cell r="E7904" t="str">
            <v>Gas</v>
          </cell>
          <cell r="G7904" t="str">
            <v>NA</v>
          </cell>
          <cell r="H7904" t="str">
            <v>Merchant Unregulated</v>
          </cell>
        </row>
        <row r="7905">
          <cell r="D7905" t="str">
            <v>Omaha Public Power District</v>
          </cell>
          <cell r="E7905" t="str">
            <v>Gas</v>
          </cell>
          <cell r="G7905">
            <v>98170</v>
          </cell>
          <cell r="H7905" t="str">
            <v>Regulated</v>
          </cell>
        </row>
        <row r="7906">
          <cell r="D7906" t="str">
            <v>Omaha Public Power District</v>
          </cell>
          <cell r="E7906" t="str">
            <v>Oil</v>
          </cell>
          <cell r="G7906">
            <v>0</v>
          </cell>
          <cell r="H7906" t="str">
            <v>Regulated</v>
          </cell>
        </row>
        <row r="7907">
          <cell r="D7907" t="str">
            <v>Verso Paper Holdings LLC</v>
          </cell>
          <cell r="E7907" t="str">
            <v>Coal</v>
          </cell>
          <cell r="G7907" t="str">
            <v>NA</v>
          </cell>
          <cell r="H7907" t="str">
            <v>Merchant Unregulated</v>
          </cell>
        </row>
        <row r="7908">
          <cell r="D7908" t="str">
            <v>Verso Paper Holdings LLC</v>
          </cell>
          <cell r="E7908" t="str">
            <v>Water</v>
          </cell>
          <cell r="G7908" t="str">
            <v>NA</v>
          </cell>
          <cell r="H7908" t="str">
            <v>Merchant Unregulated</v>
          </cell>
        </row>
        <row r="7909">
          <cell r="D7909" t="str">
            <v>Sauder Woodworking Co</v>
          </cell>
          <cell r="E7909" t="str">
            <v>Biomass</v>
          </cell>
          <cell r="G7909" t="str">
            <v>NA</v>
          </cell>
          <cell r="H7909" t="str">
            <v>Merchant Unregulated</v>
          </cell>
        </row>
        <row r="7910">
          <cell r="D7910" t="str">
            <v>Waste Management, Inc.</v>
          </cell>
          <cell r="E7910" t="str">
            <v>Biomass</v>
          </cell>
          <cell r="G7910">
            <v>249994</v>
          </cell>
          <cell r="H7910" t="str">
            <v>Merchant Unregulated</v>
          </cell>
        </row>
        <row r="7911">
          <cell r="D7911" t="str">
            <v>Alliant Energy Corporation</v>
          </cell>
          <cell r="E7911" t="str">
            <v>Biomass</v>
          </cell>
          <cell r="G7911">
            <v>922</v>
          </cell>
          <cell r="H7911" t="str">
            <v>Regulated</v>
          </cell>
        </row>
        <row r="7912">
          <cell r="D7912" t="str">
            <v>International Paper Company</v>
          </cell>
          <cell r="E7912" t="str">
            <v>Biomass</v>
          </cell>
          <cell r="G7912">
            <v>650828</v>
          </cell>
          <cell r="H7912" t="str">
            <v>Merchant Unregulated</v>
          </cell>
        </row>
        <row r="7913">
          <cell r="D7913" t="str">
            <v>Koch Industries, Inc.</v>
          </cell>
          <cell r="E7913" t="str">
            <v>Coal</v>
          </cell>
          <cell r="G7913">
            <v>384918</v>
          </cell>
          <cell r="H7913" t="str">
            <v>Merchant Unregulated</v>
          </cell>
        </row>
        <row r="7914">
          <cell r="D7914" t="str">
            <v>Koch Industries, Inc.</v>
          </cell>
          <cell r="E7914" t="str">
            <v>Gas</v>
          </cell>
          <cell r="G7914">
            <v>111572</v>
          </cell>
          <cell r="H7914" t="str">
            <v>Merchant Unregulated</v>
          </cell>
        </row>
        <row r="7915">
          <cell r="D7915" t="str">
            <v>Imperial Holly Corp.</v>
          </cell>
          <cell r="E7915" t="str">
            <v>Coal</v>
          </cell>
          <cell r="G7915" t="str">
            <v>NA</v>
          </cell>
          <cell r="H7915" t="str">
            <v>Merchant Unregulated</v>
          </cell>
        </row>
        <row r="7916">
          <cell r="D7916" t="str">
            <v>Alaska Village Electric Cooperative, Inc.</v>
          </cell>
          <cell r="E7916" t="str">
            <v>Oil</v>
          </cell>
          <cell r="G7916" t="str">
            <v>NA</v>
          </cell>
          <cell r="H7916" t="str">
            <v>Merchant Unregulated</v>
          </cell>
        </row>
        <row r="7917">
          <cell r="D7917" t="str">
            <v>Alaska Village Electric Cooperative, Inc.</v>
          </cell>
          <cell r="E7917" t="str">
            <v>Wind</v>
          </cell>
          <cell r="G7917" t="str">
            <v>NA</v>
          </cell>
          <cell r="H7917" t="str">
            <v>Merchant Unregulated</v>
          </cell>
        </row>
        <row r="7918">
          <cell r="D7918" t="str">
            <v>Los Angeles Department of Water and Power</v>
          </cell>
          <cell r="E7918" t="str">
            <v>Water</v>
          </cell>
          <cell r="G7918" t="str">
            <v>NA</v>
          </cell>
          <cell r="H7918" t="str">
            <v>Regulated</v>
          </cell>
        </row>
        <row r="7919">
          <cell r="D7919" t="str">
            <v>Pacific Winds</v>
          </cell>
          <cell r="E7919" t="str">
            <v>Wind</v>
          </cell>
          <cell r="G7919" t="str">
            <v>NA</v>
          </cell>
          <cell r="H7919" t="str">
            <v>Merchant Unregulated</v>
          </cell>
        </row>
        <row r="7920">
          <cell r="D7920" t="str">
            <v>Xcel Energy Inc.</v>
          </cell>
          <cell r="E7920" t="str">
            <v>Water</v>
          </cell>
          <cell r="G7920">
            <v>8028</v>
          </cell>
          <cell r="H7920" t="str">
            <v>Regulated</v>
          </cell>
        </row>
        <row r="7921">
          <cell r="D7921" t="str">
            <v>GDF Suez SA</v>
          </cell>
          <cell r="E7921" t="str">
            <v>Gas</v>
          </cell>
          <cell r="G7921">
            <v>819492</v>
          </cell>
          <cell r="H7921" t="str">
            <v>Merchant Unregulated</v>
          </cell>
        </row>
        <row r="7922">
          <cell r="D7922" t="str">
            <v>NextEra Energy, Inc.</v>
          </cell>
          <cell r="E7922" t="str">
            <v>Gas</v>
          </cell>
          <cell r="G7922">
            <v>819492</v>
          </cell>
          <cell r="H7922" t="str">
            <v>Merchant Unregulated</v>
          </cell>
        </row>
        <row r="7923">
          <cell r="D7923" t="str">
            <v>NRG Energy, Inc.</v>
          </cell>
          <cell r="E7923" t="str">
            <v>Gas</v>
          </cell>
          <cell r="G7923" t="str">
            <v>NA</v>
          </cell>
          <cell r="H7923" t="str">
            <v>Merchant Unregulated</v>
          </cell>
        </row>
        <row r="7924">
          <cell r="D7924" t="str">
            <v>South Jersey Industries, Inc.</v>
          </cell>
          <cell r="E7924" t="str">
            <v>Biomass</v>
          </cell>
          <cell r="G7924" t="str">
            <v>NA</v>
          </cell>
          <cell r="H7924" t="str">
            <v>Merchant Unregulated</v>
          </cell>
        </row>
        <row r="7925">
          <cell r="D7925" t="str">
            <v>DCO Energy LLC</v>
          </cell>
          <cell r="E7925" t="str">
            <v>Biomass</v>
          </cell>
          <cell r="G7925" t="str">
            <v>NA</v>
          </cell>
          <cell r="H7925" t="str">
            <v>Merchant Unregulated</v>
          </cell>
        </row>
        <row r="7926">
          <cell r="D7926" t="str">
            <v>Alaska Village Electric Cooperative, Inc.</v>
          </cell>
          <cell r="E7926" t="str">
            <v>Oil</v>
          </cell>
          <cell r="G7926" t="str">
            <v>NA</v>
          </cell>
          <cell r="H7926" t="str">
            <v>Merchant Unregulated</v>
          </cell>
        </row>
        <row r="7927">
          <cell r="D7927" t="str">
            <v>ALLETE, Inc.</v>
          </cell>
          <cell r="E7927" t="str">
            <v>Water</v>
          </cell>
          <cell r="G7927">
            <v>5925</v>
          </cell>
          <cell r="H7927" t="str">
            <v>Regulated</v>
          </cell>
        </row>
        <row r="7928">
          <cell r="D7928" t="str">
            <v>Los Angeles Department of Water and Power</v>
          </cell>
          <cell r="E7928" t="str">
            <v>Gas</v>
          </cell>
          <cell r="G7928">
            <v>1087220</v>
          </cell>
          <cell r="H7928" t="str">
            <v>Regulated</v>
          </cell>
        </row>
        <row r="7929">
          <cell r="D7929" t="str">
            <v>Scenic View Dairy, LLC</v>
          </cell>
          <cell r="E7929" t="str">
            <v>Biomass</v>
          </cell>
          <cell r="G7929" t="str">
            <v>NA</v>
          </cell>
          <cell r="H7929" t="str">
            <v>Merchant Unregulated</v>
          </cell>
        </row>
        <row r="7930">
          <cell r="D7930" t="str">
            <v>Brookfield Renewable Energy Partners L.P.</v>
          </cell>
          <cell r="E7930" t="str">
            <v>Water</v>
          </cell>
          <cell r="G7930" t="str">
            <v>NA</v>
          </cell>
          <cell r="H7930" t="str">
            <v>Merchant Unregulated</v>
          </cell>
        </row>
        <row r="7931">
          <cell r="D7931" t="str">
            <v>Brookfield Asset Management Inc.</v>
          </cell>
          <cell r="E7931" t="str">
            <v>Water</v>
          </cell>
          <cell r="G7931" t="str">
            <v>NA</v>
          </cell>
          <cell r="H7931" t="str">
            <v>Merchant Unregulated</v>
          </cell>
        </row>
        <row r="7932">
          <cell r="D7932" t="str">
            <v>NextEra Energy, Inc.</v>
          </cell>
          <cell r="E7932" t="str">
            <v>Coal</v>
          </cell>
          <cell r="G7932">
            <v>3862067</v>
          </cell>
          <cell r="H7932" t="str">
            <v>Regulated</v>
          </cell>
        </row>
        <row r="7933">
          <cell r="D7933" t="str">
            <v>Dalton Utilities</v>
          </cell>
          <cell r="E7933" t="str">
            <v>Coal</v>
          </cell>
          <cell r="G7933">
            <v>139929</v>
          </cell>
          <cell r="H7933" t="str">
            <v>Regulated</v>
          </cell>
        </row>
        <row r="7934">
          <cell r="D7934" t="str">
            <v>Southern Company</v>
          </cell>
          <cell r="E7934" t="str">
            <v>Coal</v>
          </cell>
          <cell r="G7934">
            <v>4637678</v>
          </cell>
          <cell r="H7934" t="str">
            <v>Regulated</v>
          </cell>
        </row>
        <row r="7935">
          <cell r="D7935" t="str">
            <v>Southern Company</v>
          </cell>
          <cell r="E7935" t="str">
            <v>Coal</v>
          </cell>
          <cell r="G7935">
            <v>1269364</v>
          </cell>
          <cell r="H7935" t="str">
            <v>Regulated</v>
          </cell>
        </row>
        <row r="7936">
          <cell r="D7936" t="str">
            <v>JEA</v>
          </cell>
          <cell r="E7936" t="str">
            <v>Coal</v>
          </cell>
          <cell r="G7936">
            <v>1195402</v>
          </cell>
          <cell r="H7936" t="str">
            <v>Regulated</v>
          </cell>
        </row>
        <row r="7937">
          <cell r="D7937" t="str">
            <v>Municipal Electric Authority of Georgia</v>
          </cell>
          <cell r="E7937" t="str">
            <v>Coal</v>
          </cell>
          <cell r="G7937">
            <v>2974512</v>
          </cell>
          <cell r="H7937" t="str">
            <v>Regulated</v>
          </cell>
        </row>
        <row r="7938">
          <cell r="D7938" t="str">
            <v>Oglethorpe Power Corporation</v>
          </cell>
          <cell r="E7938" t="str">
            <v>Coal</v>
          </cell>
          <cell r="G7938">
            <v>5911043</v>
          </cell>
          <cell r="H7938" t="str">
            <v>Regulated</v>
          </cell>
        </row>
        <row r="7939">
          <cell r="D7939" t="str">
            <v>Schering Corporation</v>
          </cell>
          <cell r="E7939" t="str">
            <v>Gas</v>
          </cell>
          <cell r="G7939" t="str">
            <v>NA</v>
          </cell>
          <cell r="H7939" t="str">
            <v>Merchant Unregulated</v>
          </cell>
        </row>
        <row r="7940">
          <cell r="D7940" t="str">
            <v>PPL Corporation</v>
          </cell>
          <cell r="E7940" t="str">
            <v>Solar</v>
          </cell>
          <cell r="G7940" t="str">
            <v>NA</v>
          </cell>
          <cell r="H7940" t="str">
            <v>Merchant Unregulated</v>
          </cell>
        </row>
        <row r="7941">
          <cell r="D7941" t="str">
            <v>Northeast Utilities</v>
          </cell>
          <cell r="E7941" t="str">
            <v>Coal</v>
          </cell>
          <cell r="G7941">
            <v>433106</v>
          </cell>
          <cell r="H7941" t="str">
            <v>Regulated</v>
          </cell>
        </row>
        <row r="7942">
          <cell r="D7942" t="str">
            <v>Northeast Utilities</v>
          </cell>
          <cell r="E7942" t="str">
            <v>Oil</v>
          </cell>
          <cell r="G7942">
            <v>103</v>
          </cell>
          <cell r="H7942" t="str">
            <v>Regulated</v>
          </cell>
        </row>
        <row r="7943">
          <cell r="D7943" t="str">
            <v>Southern Company</v>
          </cell>
          <cell r="E7943" t="str">
            <v>Coal</v>
          </cell>
          <cell r="G7943">
            <v>1501</v>
          </cell>
          <cell r="H7943" t="str">
            <v>Regulated</v>
          </cell>
        </row>
        <row r="7944">
          <cell r="D7944" t="str">
            <v>Brookfield Renewable Energy Partners L.P.</v>
          </cell>
          <cell r="E7944" t="str">
            <v>Water</v>
          </cell>
          <cell r="G7944" t="str">
            <v>NA</v>
          </cell>
          <cell r="H7944" t="str">
            <v>Merchant Unregulated</v>
          </cell>
        </row>
        <row r="7945">
          <cell r="D7945" t="str">
            <v>Brookfield Asset Management Inc.</v>
          </cell>
          <cell r="E7945" t="str">
            <v>Water</v>
          </cell>
          <cell r="G7945" t="str">
            <v>NA</v>
          </cell>
          <cell r="H7945" t="str">
            <v>Merchant Unregulated</v>
          </cell>
        </row>
        <row r="7946">
          <cell r="D7946" t="str">
            <v>EIF Management, LLC</v>
          </cell>
          <cell r="E7946" t="str">
            <v>Water</v>
          </cell>
          <cell r="G7946" t="str">
            <v>NA</v>
          </cell>
          <cell r="H7946" t="str">
            <v>Merchant Unregulated</v>
          </cell>
        </row>
        <row r="7947">
          <cell r="D7947" t="str">
            <v>Brookfield Renewable Energy Partners L.P.</v>
          </cell>
          <cell r="E7947" t="str">
            <v>Water</v>
          </cell>
          <cell r="G7947" t="str">
            <v>NA</v>
          </cell>
          <cell r="H7947" t="str">
            <v>Merchant Unregulated</v>
          </cell>
        </row>
        <row r="7948">
          <cell r="D7948" t="str">
            <v>Brookfield Asset Management Inc.</v>
          </cell>
          <cell r="E7948" t="str">
            <v>Water</v>
          </cell>
          <cell r="G7948" t="str">
            <v>NA</v>
          </cell>
          <cell r="H7948" t="str">
            <v>Merchant Unregulated</v>
          </cell>
        </row>
        <row r="7949">
          <cell r="D7949" t="str">
            <v>Exelon Corporation</v>
          </cell>
          <cell r="E7949" t="str">
            <v>Oil</v>
          </cell>
          <cell r="G7949">
            <v>727</v>
          </cell>
          <cell r="H7949" t="str">
            <v>Merchant Unregulated</v>
          </cell>
        </row>
        <row r="7950">
          <cell r="D7950" t="str">
            <v>GDF Suez SA</v>
          </cell>
          <cell r="E7950" t="str">
            <v>Water</v>
          </cell>
          <cell r="G7950" t="str">
            <v>NA</v>
          </cell>
          <cell r="H7950" t="str">
            <v>Merchant Unregulated</v>
          </cell>
        </row>
        <row r="7951">
          <cell r="D7951" t="str">
            <v>Nevada Irrigation District</v>
          </cell>
          <cell r="E7951" t="str">
            <v>Water</v>
          </cell>
          <cell r="G7951" t="str">
            <v>NA</v>
          </cell>
          <cell r="H7951" t="str">
            <v>Merchant Unregulated</v>
          </cell>
        </row>
        <row r="7952">
          <cell r="D7952" t="str">
            <v>Hudson Clean Energy Partners LP</v>
          </cell>
          <cell r="E7952" t="str">
            <v>Water</v>
          </cell>
          <cell r="G7952" t="str">
            <v>NA</v>
          </cell>
          <cell r="H7952" t="str">
            <v>Merchant Unregulated</v>
          </cell>
        </row>
        <row r="7953">
          <cell r="D7953" t="str">
            <v>Western Sugar Cooperative</v>
          </cell>
          <cell r="E7953" t="str">
            <v>Coal</v>
          </cell>
          <cell r="G7953" t="str">
            <v>NA</v>
          </cell>
          <cell r="H7953" t="str">
            <v>Merchant Unregulated</v>
          </cell>
        </row>
        <row r="7954">
          <cell r="D7954" t="str">
            <v>Pinnacle West Capital Corporation</v>
          </cell>
          <cell r="E7954" t="str">
            <v>Solar</v>
          </cell>
          <cell r="G7954">
            <v>630</v>
          </cell>
          <cell r="H7954" t="str">
            <v>Regulated</v>
          </cell>
        </row>
        <row r="7955">
          <cell r="D7955" t="str">
            <v>EIF Management, LLC</v>
          </cell>
          <cell r="E7955" t="str">
            <v>Coal</v>
          </cell>
          <cell r="G7955" t="str">
            <v>NA</v>
          </cell>
          <cell r="H7955" t="str">
            <v>Merchant Unregulated</v>
          </cell>
        </row>
        <row r="7956">
          <cell r="D7956" t="str">
            <v>EIF Management, LLC</v>
          </cell>
          <cell r="E7956" t="str">
            <v>Coal</v>
          </cell>
          <cell r="G7956" t="str">
            <v>NA</v>
          </cell>
          <cell r="H7956" t="str">
            <v>Merchant Unregulated</v>
          </cell>
        </row>
        <row r="7957">
          <cell r="D7957" t="str">
            <v>ArcLight Capital Partners LLC</v>
          </cell>
          <cell r="E7957" t="str">
            <v>Coal</v>
          </cell>
          <cell r="G7957" t="str">
            <v>NA</v>
          </cell>
          <cell r="H7957" t="str">
            <v>Merchant Unregulated</v>
          </cell>
        </row>
        <row r="7958">
          <cell r="D7958" t="str">
            <v>Invenergy LLC</v>
          </cell>
          <cell r="E7958" t="str">
            <v>Wind</v>
          </cell>
          <cell r="G7958">
            <v>410498</v>
          </cell>
          <cell r="H7958" t="str">
            <v>Merchant Unregulated</v>
          </cell>
        </row>
        <row r="7959">
          <cell r="D7959" t="str">
            <v>Sea Park East LP</v>
          </cell>
          <cell r="E7959" t="str">
            <v>Gas</v>
          </cell>
          <cell r="G7959" t="str">
            <v>NA</v>
          </cell>
          <cell r="H7959" t="str">
            <v>Merchant Unregulated</v>
          </cell>
        </row>
        <row r="7960">
          <cell r="D7960" t="str">
            <v>NextEra Energy, Inc.</v>
          </cell>
          <cell r="E7960" t="str">
            <v>Nuclear</v>
          </cell>
          <cell r="G7960">
            <v>7225312</v>
          </cell>
          <cell r="H7960" t="str">
            <v>Regulated</v>
          </cell>
        </row>
        <row r="7961">
          <cell r="D7961" t="str">
            <v>Taunton City of</v>
          </cell>
          <cell r="E7961" t="str">
            <v>Nuclear</v>
          </cell>
          <cell r="G7961">
            <v>8188</v>
          </cell>
          <cell r="H7961" t="str">
            <v>Regulated</v>
          </cell>
        </row>
        <row r="7962">
          <cell r="D7962" t="str">
            <v>Massachusetts Municipal Wholesale Electric Company</v>
          </cell>
          <cell r="E7962" t="str">
            <v>Nuclear</v>
          </cell>
          <cell r="G7962">
            <v>949127</v>
          </cell>
          <cell r="H7962" t="str">
            <v>Regulated</v>
          </cell>
        </row>
        <row r="7963">
          <cell r="D7963" t="str">
            <v>Hudson Town of</v>
          </cell>
          <cell r="E7963" t="str">
            <v>Nuclear</v>
          </cell>
          <cell r="G7963">
            <v>6552</v>
          </cell>
          <cell r="H7963" t="str">
            <v>Regulated</v>
          </cell>
        </row>
        <row r="7964">
          <cell r="D7964" t="str">
            <v>DCO Energy LLC</v>
          </cell>
          <cell r="E7964" t="str">
            <v>Solar</v>
          </cell>
          <cell r="G7964" t="str">
            <v>NA</v>
          </cell>
          <cell r="H7964" t="str">
            <v>Merchant Unregulated</v>
          </cell>
        </row>
        <row r="7965">
          <cell r="D7965" t="str">
            <v>South Jersey Industries, Inc.</v>
          </cell>
          <cell r="E7965" t="str">
            <v>Solar</v>
          </cell>
          <cell r="G7965" t="str">
            <v>NA</v>
          </cell>
          <cell r="H7965" t="str">
            <v>Merchant Unregulated</v>
          </cell>
        </row>
        <row r="7966">
          <cell r="D7966" t="str">
            <v>Dow Chemical Company</v>
          </cell>
          <cell r="E7966" t="str">
            <v>Gas</v>
          </cell>
          <cell r="G7966" t="str">
            <v>NA</v>
          </cell>
          <cell r="H7966" t="str">
            <v>Merchant Unregulated</v>
          </cell>
        </row>
        <row r="7967">
          <cell r="D7967" t="str">
            <v>Carbide/Graphite Group, Inc.</v>
          </cell>
          <cell r="E7967" t="str">
            <v>Coal</v>
          </cell>
          <cell r="G7967" t="str">
            <v>NA</v>
          </cell>
          <cell r="H7967" t="str">
            <v>Merchant Unregulated</v>
          </cell>
        </row>
        <row r="7968">
          <cell r="D7968" t="str">
            <v>Koch Industries, Inc.</v>
          </cell>
          <cell r="E7968" t="str">
            <v>Coal</v>
          </cell>
          <cell r="G7968" t="str">
            <v>NA</v>
          </cell>
          <cell r="H7968" t="str">
            <v>Merchant Unregulated</v>
          </cell>
        </row>
        <row r="7969">
          <cell r="D7969" t="str">
            <v>Seaford City of</v>
          </cell>
          <cell r="E7969" t="str">
            <v>Oil</v>
          </cell>
          <cell r="G7969" t="str">
            <v>NA</v>
          </cell>
          <cell r="H7969" t="str">
            <v>Regulated</v>
          </cell>
        </row>
        <row r="7970">
          <cell r="D7970" t="str">
            <v>SunEdison, Inc.</v>
          </cell>
          <cell r="E7970" t="str">
            <v>Solar</v>
          </cell>
          <cell r="G7970" t="str">
            <v>NA</v>
          </cell>
          <cell r="H7970" t="str">
            <v>Merchant Unregulated</v>
          </cell>
        </row>
        <row r="7971">
          <cell r="D7971" t="str">
            <v>Seaman Energy LLC</v>
          </cell>
          <cell r="E7971" t="str">
            <v>Biomass</v>
          </cell>
          <cell r="G7971" t="str">
            <v>NA</v>
          </cell>
          <cell r="H7971" t="str">
            <v>Merchant Unregulated</v>
          </cell>
        </row>
        <row r="7972">
          <cell r="D7972" t="str">
            <v>Seaman Energy LLC</v>
          </cell>
          <cell r="E7972" t="str">
            <v>Biomass</v>
          </cell>
          <cell r="G7972" t="str">
            <v>NA</v>
          </cell>
          <cell r="H7972" t="str">
            <v>Merchant Unregulated</v>
          </cell>
        </row>
        <row r="7973">
          <cell r="D7973" t="str">
            <v>Rock Island City of</v>
          </cell>
          <cell r="E7973" t="str">
            <v>Water</v>
          </cell>
          <cell r="G7973" t="str">
            <v>NA</v>
          </cell>
          <cell r="H7973" t="str">
            <v>Merchant Unregulated</v>
          </cell>
        </row>
        <row r="7974">
          <cell r="D7974" t="str">
            <v>TransCanada Corporation</v>
          </cell>
          <cell r="E7974" t="str">
            <v>Water</v>
          </cell>
          <cell r="G7974" t="str">
            <v>NA</v>
          </cell>
          <cell r="H7974" t="str">
            <v>Merchant Unregulated</v>
          </cell>
        </row>
        <row r="7975">
          <cell r="D7975" t="str">
            <v>Gaz Métro Limited Partnership</v>
          </cell>
          <cell r="E7975" t="str">
            <v>Wind</v>
          </cell>
          <cell r="G7975">
            <v>12172</v>
          </cell>
          <cell r="H7975" t="str">
            <v>Regulated</v>
          </cell>
        </row>
        <row r="7976">
          <cell r="D7976" t="str">
            <v>ConocoPhillips Company</v>
          </cell>
          <cell r="E7976" t="str">
            <v>Gas</v>
          </cell>
          <cell r="G7976" t="str">
            <v>NA</v>
          </cell>
          <cell r="H7976" t="str">
            <v>Merchant Unregulated</v>
          </cell>
        </row>
        <row r="7977">
          <cell r="D7977" t="str">
            <v>Ampersand Energy Partners LLC</v>
          </cell>
          <cell r="E7977" t="str">
            <v>Water</v>
          </cell>
          <cell r="G7977" t="str">
            <v>NA</v>
          </cell>
          <cell r="H7977" t="str">
            <v>Merchant Unregulated</v>
          </cell>
        </row>
        <row r="7978">
          <cell r="D7978" t="str">
            <v>United Parcel Service Incorporated</v>
          </cell>
          <cell r="E7978" t="str">
            <v>Solar</v>
          </cell>
          <cell r="G7978" t="str">
            <v>NA</v>
          </cell>
          <cell r="H7978" t="str">
            <v>Merchant Unregulated</v>
          </cell>
        </row>
        <row r="7979">
          <cell r="D7979" t="str">
            <v>Southeastern Chester County Refuse Authority</v>
          </cell>
          <cell r="E7979" t="str">
            <v>Biomass</v>
          </cell>
          <cell r="G7979" t="str">
            <v>NA</v>
          </cell>
          <cell r="H7979" t="str">
            <v>Merchant Unregulated</v>
          </cell>
        </row>
        <row r="7980">
          <cell r="D7980" t="str">
            <v>Ormat Industries Ltd.</v>
          </cell>
          <cell r="E7980" t="str">
            <v>Geothermal</v>
          </cell>
          <cell r="G7980" t="str">
            <v>NA</v>
          </cell>
          <cell r="H7980" t="str">
            <v>Merchant Unregulated</v>
          </cell>
        </row>
        <row r="7981">
          <cell r="D7981" t="str">
            <v>Ormat Technologies, Inc.</v>
          </cell>
          <cell r="E7981" t="str">
            <v>Geothermal</v>
          </cell>
          <cell r="G7981" t="str">
            <v>NA</v>
          </cell>
          <cell r="H7981" t="str">
            <v>Merchant Unregulated</v>
          </cell>
        </row>
        <row r="7982">
          <cell r="D7982" t="str">
            <v>JPMorgan Chase &amp; Co.</v>
          </cell>
          <cell r="E7982" t="str">
            <v>Geothermal</v>
          </cell>
          <cell r="G7982" t="str">
            <v>NA</v>
          </cell>
          <cell r="H7982" t="str">
            <v>Merchant Unregulated</v>
          </cell>
        </row>
        <row r="7983">
          <cell r="D7983" t="str">
            <v>Boyce Hydro Power LLC</v>
          </cell>
          <cell r="E7983" t="str">
            <v>Water</v>
          </cell>
          <cell r="G7983" t="str">
            <v>NA</v>
          </cell>
          <cell r="H7983" t="str">
            <v>Merchant Unregulated</v>
          </cell>
        </row>
        <row r="7984">
          <cell r="D7984" t="str">
            <v>Montauk Energy Holdings, LLC</v>
          </cell>
          <cell r="E7984" t="str">
            <v>Biomass</v>
          </cell>
          <cell r="G7984" t="str">
            <v>NA</v>
          </cell>
          <cell r="H7984" t="str">
            <v>Merchant Unregulated</v>
          </cell>
        </row>
        <row r="7985">
          <cell r="D7985" t="str">
            <v>Hosken Consolidated Investments Limited</v>
          </cell>
          <cell r="E7985" t="str">
            <v>Biomass</v>
          </cell>
          <cell r="G7985" t="str">
            <v>NA</v>
          </cell>
          <cell r="H7985" t="str">
            <v>Merchant Unregulated</v>
          </cell>
        </row>
        <row r="7986">
          <cell r="D7986" t="str">
            <v>South Carolina Public Service Authority</v>
          </cell>
          <cell r="E7986" t="str">
            <v>Oil</v>
          </cell>
          <cell r="G7986" t="str">
            <v>NA</v>
          </cell>
          <cell r="H7986" t="str">
            <v>Regulated</v>
          </cell>
        </row>
        <row r="7987">
          <cell r="D7987" t="str">
            <v>Carlyle Group L.P.</v>
          </cell>
          <cell r="E7987" t="str">
            <v>Solar</v>
          </cell>
          <cell r="G7987" t="str">
            <v>NA</v>
          </cell>
          <cell r="H7987" t="str">
            <v>Merchant Unregulated</v>
          </cell>
        </row>
        <row r="7988">
          <cell r="D7988" t="str">
            <v>Carlyle Group L.P.</v>
          </cell>
          <cell r="E7988" t="str">
            <v>Solar</v>
          </cell>
          <cell r="G7988" t="str">
            <v>NA</v>
          </cell>
          <cell r="H7988" t="str">
            <v>Merchant Unregulated</v>
          </cell>
        </row>
        <row r="7989">
          <cell r="D7989" t="str">
            <v>Fortress Investment Group LLC</v>
          </cell>
          <cell r="E7989" t="str">
            <v>Solar</v>
          </cell>
          <cell r="G7989">
            <v>36887</v>
          </cell>
          <cell r="H7989" t="str">
            <v>Merchant Unregulated</v>
          </cell>
        </row>
        <row r="7990">
          <cell r="D7990" t="str">
            <v>NextEra Energy, Inc.</v>
          </cell>
          <cell r="E7990" t="str">
            <v>Solar</v>
          </cell>
          <cell r="G7990">
            <v>34050</v>
          </cell>
          <cell r="H7990" t="str">
            <v>Merchant Unregulated</v>
          </cell>
        </row>
        <row r="7991">
          <cell r="D7991" t="str">
            <v>Exelon Corporation</v>
          </cell>
          <cell r="E7991" t="str">
            <v>Solar</v>
          </cell>
          <cell r="G7991" t="str">
            <v>NA</v>
          </cell>
          <cell r="H7991" t="str">
            <v>Merchant Unregulated</v>
          </cell>
        </row>
        <row r="7992">
          <cell r="D7992" t="str">
            <v>Fortress Investment Group LLC</v>
          </cell>
          <cell r="E7992" t="str">
            <v>Solar</v>
          </cell>
          <cell r="G7992" t="str">
            <v>NA</v>
          </cell>
          <cell r="H7992" t="str">
            <v>Merchant Unregulated</v>
          </cell>
        </row>
        <row r="7993">
          <cell r="D7993" t="str">
            <v>NextEra Energy, Inc.</v>
          </cell>
          <cell r="E7993" t="str">
            <v>Solar</v>
          </cell>
          <cell r="G7993" t="str">
            <v>NA</v>
          </cell>
          <cell r="H7993" t="str">
            <v>Merchant Unregulated</v>
          </cell>
        </row>
        <row r="7994">
          <cell r="D7994" t="str">
            <v>ArcLight Capital Holdings, LLC</v>
          </cell>
          <cell r="E7994" t="str">
            <v>Solar</v>
          </cell>
          <cell r="G7994">
            <v>69580</v>
          </cell>
          <cell r="H7994" t="str">
            <v>Merchant Unregulated</v>
          </cell>
        </row>
        <row r="7995">
          <cell r="D7995" t="str">
            <v>Global Infrastructure Management, LLC</v>
          </cell>
          <cell r="E7995" t="str">
            <v>Solar</v>
          </cell>
          <cell r="G7995">
            <v>42648</v>
          </cell>
          <cell r="H7995" t="str">
            <v>Merchant Unregulated</v>
          </cell>
        </row>
        <row r="7996">
          <cell r="D7996" t="str">
            <v>NextEra Energy, Inc.</v>
          </cell>
          <cell r="E7996" t="str">
            <v>Solar</v>
          </cell>
          <cell r="G7996">
            <v>112232</v>
          </cell>
          <cell r="H7996" t="str">
            <v>Merchant Unregulated</v>
          </cell>
        </row>
        <row r="7997">
          <cell r="D7997" t="str">
            <v>Exelon Corporation</v>
          </cell>
          <cell r="E7997" t="str">
            <v>Solar</v>
          </cell>
          <cell r="G7997" t="str">
            <v>NA</v>
          </cell>
          <cell r="H7997" t="str">
            <v>Merchant Unregulated</v>
          </cell>
        </row>
        <row r="7998">
          <cell r="D7998" t="str">
            <v>Fortress Investment Group LLC</v>
          </cell>
          <cell r="E7998" t="str">
            <v>Solar</v>
          </cell>
          <cell r="G7998" t="str">
            <v>NA</v>
          </cell>
          <cell r="H7998" t="str">
            <v>Merchant Unregulated</v>
          </cell>
        </row>
        <row r="7999">
          <cell r="D7999" t="str">
            <v>NextEra Energy, Inc.</v>
          </cell>
          <cell r="E7999" t="str">
            <v>Solar</v>
          </cell>
          <cell r="G7999" t="str">
            <v>NA</v>
          </cell>
          <cell r="H7999" t="str">
            <v>Merchant Unregulated</v>
          </cell>
        </row>
        <row r="8000">
          <cell r="D8000" t="str">
            <v>Exelon Corporation</v>
          </cell>
          <cell r="E8000" t="str">
            <v>Solar</v>
          </cell>
          <cell r="G8000" t="str">
            <v>NA</v>
          </cell>
          <cell r="H8000" t="str">
            <v>Merchant Unregulated</v>
          </cell>
        </row>
        <row r="8001">
          <cell r="D8001" t="str">
            <v>Fortress Investment Group LLC</v>
          </cell>
          <cell r="E8001" t="str">
            <v>Solar</v>
          </cell>
          <cell r="G8001" t="str">
            <v>NA</v>
          </cell>
          <cell r="H8001" t="str">
            <v>Merchant Unregulated</v>
          </cell>
        </row>
        <row r="8002">
          <cell r="D8002" t="str">
            <v>NextEra Energy, Inc.</v>
          </cell>
          <cell r="E8002" t="str">
            <v>Solar</v>
          </cell>
          <cell r="G8002" t="str">
            <v>NA</v>
          </cell>
          <cell r="H8002" t="str">
            <v>Merchant Unregulated</v>
          </cell>
        </row>
        <row r="8003">
          <cell r="D8003" t="str">
            <v>Fortress Investment Group LLC</v>
          </cell>
          <cell r="E8003" t="str">
            <v>Solar</v>
          </cell>
          <cell r="G8003">
            <v>40541</v>
          </cell>
          <cell r="H8003" t="str">
            <v>Merchant Unregulated</v>
          </cell>
        </row>
        <row r="8004">
          <cell r="D8004" t="str">
            <v>NextEra Energy, Inc.</v>
          </cell>
          <cell r="E8004" t="str">
            <v>Solar</v>
          </cell>
          <cell r="G8004">
            <v>37421</v>
          </cell>
          <cell r="H8004" t="str">
            <v>Merchant Unregulated</v>
          </cell>
        </row>
        <row r="8005">
          <cell r="D8005" t="str">
            <v>ArcLight Capital Holdings, LLC</v>
          </cell>
          <cell r="E8005" t="str">
            <v>Solar</v>
          </cell>
          <cell r="G8005">
            <v>62662</v>
          </cell>
          <cell r="H8005" t="str">
            <v>Merchant Unregulated</v>
          </cell>
        </row>
        <row r="8006">
          <cell r="D8006" t="str">
            <v>Global Infrastructure Management, LLC</v>
          </cell>
          <cell r="E8006" t="str">
            <v>Solar</v>
          </cell>
          <cell r="G8006">
            <v>38404</v>
          </cell>
          <cell r="H8006" t="str">
            <v>Merchant Unregulated</v>
          </cell>
        </row>
        <row r="8007">
          <cell r="D8007" t="str">
            <v>NextEra Energy, Inc.</v>
          </cell>
          <cell r="E8007" t="str">
            <v>Solar</v>
          </cell>
          <cell r="G8007">
            <v>101068</v>
          </cell>
          <cell r="H8007" t="str">
            <v>Merchant Unregulated</v>
          </cell>
        </row>
        <row r="8008">
          <cell r="D8008" t="str">
            <v>Seguin City of</v>
          </cell>
          <cell r="E8008" t="str">
            <v>Water</v>
          </cell>
          <cell r="G8008" t="str">
            <v>NA</v>
          </cell>
          <cell r="H8008" t="str">
            <v>Regulated</v>
          </cell>
        </row>
        <row r="8009">
          <cell r="D8009" t="str">
            <v>Seguin City of</v>
          </cell>
          <cell r="E8009" t="str">
            <v>Oil</v>
          </cell>
          <cell r="G8009" t="str">
            <v>NA</v>
          </cell>
          <cell r="H8009" t="str">
            <v>Regulated</v>
          </cell>
        </row>
        <row r="8010">
          <cell r="D8010" t="str">
            <v>Alaska Village Electric Cooperative, Inc.</v>
          </cell>
          <cell r="E8010" t="str">
            <v>Oil</v>
          </cell>
          <cell r="G8010" t="str">
            <v>NA</v>
          </cell>
          <cell r="H8010" t="str">
            <v>Merchant Unregulated</v>
          </cell>
        </row>
        <row r="8011">
          <cell r="D8011" t="str">
            <v>Homer Electric Association, Inc.</v>
          </cell>
          <cell r="E8011" t="str">
            <v>Oil</v>
          </cell>
          <cell r="G8011" t="str">
            <v>NA</v>
          </cell>
          <cell r="H8011" t="str">
            <v>Merchant Unregulated</v>
          </cell>
        </row>
        <row r="8012">
          <cell r="D8012" t="str">
            <v>Manitoba Hydro</v>
          </cell>
          <cell r="E8012" t="str">
            <v>Gas</v>
          </cell>
          <cell r="G8012" t="str">
            <v>NA</v>
          </cell>
          <cell r="H8012" t="str">
            <v>Foreign</v>
          </cell>
        </row>
        <row r="8013">
          <cell r="D8013" t="str">
            <v>EIF Management, LLC</v>
          </cell>
          <cell r="E8013" t="str">
            <v>Gas</v>
          </cell>
          <cell r="G8013">
            <v>140693</v>
          </cell>
          <cell r="H8013" t="str">
            <v>Merchant Unregulated</v>
          </cell>
        </row>
        <row r="8014">
          <cell r="D8014" t="str">
            <v>EIF Management, LLC</v>
          </cell>
          <cell r="E8014" t="str">
            <v>Gas</v>
          </cell>
          <cell r="G8014">
            <v>549779</v>
          </cell>
          <cell r="H8014" t="str">
            <v>Merchant Unregulated</v>
          </cell>
        </row>
        <row r="8015">
          <cell r="D8015" t="str">
            <v>Atlantic Power Corporation</v>
          </cell>
          <cell r="E8015" t="str">
            <v>Gas</v>
          </cell>
          <cell r="G8015">
            <v>294702</v>
          </cell>
          <cell r="H8015" t="str">
            <v>Merchant Unregulated</v>
          </cell>
        </row>
        <row r="8016">
          <cell r="D8016" t="str">
            <v>Osaka Gas Company, Ltd.</v>
          </cell>
          <cell r="E8016" t="str">
            <v>Gas</v>
          </cell>
          <cell r="G8016">
            <v>388442</v>
          </cell>
          <cell r="H8016" t="str">
            <v>Merchant Unregulated</v>
          </cell>
        </row>
        <row r="8017">
          <cell r="D8017" t="str">
            <v>RCM Selkirk, LP</v>
          </cell>
          <cell r="E8017" t="str">
            <v>Gas</v>
          </cell>
          <cell r="G8017">
            <v>291374</v>
          </cell>
          <cell r="H8017" t="str">
            <v>Merchant Unregulated</v>
          </cell>
        </row>
        <row r="8018">
          <cell r="D8018" t="str">
            <v>Covanta Holding Corporation</v>
          </cell>
          <cell r="E8018" t="str">
            <v>Biomass</v>
          </cell>
          <cell r="G8018">
            <v>600665</v>
          </cell>
          <cell r="H8018" t="str">
            <v>Merchant Unregulated</v>
          </cell>
        </row>
        <row r="8019">
          <cell r="D8019" t="str">
            <v>United States Government</v>
          </cell>
          <cell r="E8019" t="str">
            <v>Water</v>
          </cell>
          <cell r="G8019">
            <v>118345</v>
          </cell>
          <cell r="H8019" t="str">
            <v>Merchant Unregulated</v>
          </cell>
        </row>
        <row r="8020">
          <cell r="D8020" t="str">
            <v>Seminole Electric Cooperative Inc.</v>
          </cell>
          <cell r="E8020" t="str">
            <v>Coal</v>
          </cell>
          <cell r="G8020">
            <v>7593188</v>
          </cell>
          <cell r="H8020" t="str">
            <v>Merchant Unregulated</v>
          </cell>
        </row>
        <row r="8021">
          <cell r="D8021" t="str">
            <v>OGE Energy Corp.</v>
          </cell>
          <cell r="E8021" t="str">
            <v>Gas</v>
          </cell>
          <cell r="G8021">
            <v>310</v>
          </cell>
          <cell r="H8021" t="str">
            <v>Regulated</v>
          </cell>
        </row>
        <row r="8022">
          <cell r="D8022" t="str">
            <v>Enpower Corp.</v>
          </cell>
          <cell r="E8022" t="str">
            <v>Biomass</v>
          </cell>
          <cell r="G8022" t="str">
            <v>NA</v>
          </cell>
          <cell r="H8022" t="str">
            <v>Merchant Unregulated</v>
          </cell>
        </row>
        <row r="8023">
          <cell r="D8023" t="str">
            <v>EIF Management, LLC</v>
          </cell>
          <cell r="E8023" t="str">
            <v>Biomass</v>
          </cell>
          <cell r="G8023" t="str">
            <v>NA</v>
          </cell>
          <cell r="H8023" t="str">
            <v>Merchant Unregulated</v>
          </cell>
        </row>
        <row r="8024">
          <cell r="D8024" t="str">
            <v>Rock-Tenn Co</v>
          </cell>
          <cell r="E8024" t="str">
            <v>Gas</v>
          </cell>
          <cell r="G8024" t="str">
            <v>NA</v>
          </cell>
          <cell r="H8024" t="str">
            <v>Merchant Unregulated</v>
          </cell>
        </row>
        <row r="8025">
          <cell r="D8025" t="str">
            <v>Dekalb County</v>
          </cell>
          <cell r="E8025" t="str">
            <v>Biomass</v>
          </cell>
          <cell r="G8025" t="str">
            <v>NA</v>
          </cell>
          <cell r="H8025" t="str">
            <v>Merchant Unregulated</v>
          </cell>
        </row>
        <row r="8026">
          <cell r="D8026" t="str">
            <v>OGE Energy Corp.</v>
          </cell>
          <cell r="E8026" t="str">
            <v>Gas</v>
          </cell>
          <cell r="G8026">
            <v>3099024</v>
          </cell>
          <cell r="H8026" t="str">
            <v>Regulated</v>
          </cell>
        </row>
        <row r="8027">
          <cell r="D8027" t="str">
            <v>Emera Incorporated</v>
          </cell>
          <cell r="E8027" t="str">
            <v>Wind</v>
          </cell>
          <cell r="G8027" t="str">
            <v>NA</v>
          </cell>
          <cell r="H8027" t="str">
            <v>Merchant Unregulated</v>
          </cell>
        </row>
        <row r="8028">
          <cell r="D8028" t="str">
            <v>Algonquin Power &amp; Utilities Corp.</v>
          </cell>
          <cell r="E8028" t="str">
            <v>Wind</v>
          </cell>
          <cell r="G8028" t="str">
            <v>NA</v>
          </cell>
          <cell r="H8028" t="str">
            <v>Merchant Unregulated</v>
          </cell>
        </row>
        <row r="8029">
          <cell r="D8029" t="str">
            <v>Gamesa Corporacion Tecnologica S.A.</v>
          </cell>
          <cell r="E8029" t="str">
            <v>Wind</v>
          </cell>
          <cell r="G8029" t="str">
            <v>NA</v>
          </cell>
          <cell r="H8029" t="str">
            <v>Merchant Unregulated</v>
          </cell>
        </row>
        <row r="8030">
          <cell r="D8030" t="str">
            <v>United States Government</v>
          </cell>
          <cell r="E8030" t="str">
            <v>Water</v>
          </cell>
          <cell r="G8030" t="str">
            <v>NA</v>
          </cell>
          <cell r="H8030" t="str">
            <v>Merchant Unregulated</v>
          </cell>
        </row>
        <row r="8031">
          <cell r="D8031" t="str">
            <v>FirstEnergy Corp.</v>
          </cell>
          <cell r="E8031" t="str">
            <v>Water</v>
          </cell>
          <cell r="G8031">
            <v>448970</v>
          </cell>
          <cell r="H8031" t="str">
            <v>Merchant Unregulated</v>
          </cell>
        </row>
        <row r="8032">
          <cell r="D8032" t="str">
            <v>Seneca Sawmill Company</v>
          </cell>
          <cell r="E8032" t="str">
            <v>Biomass</v>
          </cell>
          <cell r="G8032" t="str">
            <v>NA</v>
          </cell>
          <cell r="H8032" t="str">
            <v>Merchant Unregulated</v>
          </cell>
        </row>
        <row r="8033">
          <cell r="D8033" t="str">
            <v>Enpower Corp.</v>
          </cell>
          <cell r="E8033" t="str">
            <v>Biomass</v>
          </cell>
          <cell r="G8033" t="str">
            <v>NA</v>
          </cell>
          <cell r="H8033" t="str">
            <v>Merchant Unregulated</v>
          </cell>
        </row>
        <row r="8034">
          <cell r="D8034" t="str">
            <v>EIF Management, LLC</v>
          </cell>
          <cell r="E8034" t="str">
            <v>Biomass</v>
          </cell>
          <cell r="G8034" t="str">
            <v>NA</v>
          </cell>
          <cell r="H8034" t="str">
            <v>Merchant Unregulated</v>
          </cell>
        </row>
        <row r="8035">
          <cell r="D8035" t="str">
            <v>Innovative Energy Systems Inc.</v>
          </cell>
          <cell r="E8035" t="str">
            <v>Biomass</v>
          </cell>
          <cell r="G8035" t="str">
            <v>NA</v>
          </cell>
          <cell r="H8035" t="str">
            <v>Merchant Unregulated</v>
          </cell>
        </row>
        <row r="8036">
          <cell r="D8036" t="str">
            <v>American Energy Solutions Inc</v>
          </cell>
          <cell r="E8036" t="str">
            <v>Water</v>
          </cell>
          <cell r="G8036" t="str">
            <v>NA</v>
          </cell>
          <cell r="H8036" t="str">
            <v>Merchant Unregulated</v>
          </cell>
        </row>
        <row r="8037">
          <cell r="D8037" t="str">
            <v>South Jersey Industries, Inc.</v>
          </cell>
          <cell r="E8037" t="str">
            <v>Gas</v>
          </cell>
          <cell r="G8037" t="str">
            <v>NA</v>
          </cell>
          <cell r="H8037" t="str">
            <v>Merchant Unregulated</v>
          </cell>
        </row>
        <row r="8038">
          <cell r="D8038" t="str">
            <v>DCO Energy LLC</v>
          </cell>
          <cell r="E8038" t="str">
            <v>Gas</v>
          </cell>
          <cell r="G8038" t="str">
            <v>NA</v>
          </cell>
          <cell r="H8038" t="str">
            <v>Merchant Unregulated</v>
          </cell>
        </row>
        <row r="8039">
          <cell r="D8039" t="str">
            <v>Metropolitan Water District of Southern California</v>
          </cell>
          <cell r="E8039" t="str">
            <v>Water</v>
          </cell>
          <cell r="G8039" t="str">
            <v>NA</v>
          </cell>
          <cell r="H8039" t="str">
            <v>Merchant Unregulated</v>
          </cell>
        </row>
        <row r="8040">
          <cell r="D8040" t="str">
            <v>Tennessee Valley Authority</v>
          </cell>
          <cell r="E8040" t="str">
            <v>Nuclear</v>
          </cell>
          <cell r="G8040">
            <v>16585630</v>
          </cell>
          <cell r="H8040" t="str">
            <v>Merchant Unregulated</v>
          </cell>
        </row>
        <row r="8041">
          <cell r="D8041" t="str">
            <v>SCA Tissue North America LLC</v>
          </cell>
          <cell r="E8041" t="str">
            <v>Solar</v>
          </cell>
          <cell r="G8041" t="str">
            <v>NA</v>
          </cell>
          <cell r="H8041" t="str">
            <v>Merchant Unregulated</v>
          </cell>
        </row>
        <row r="8042">
          <cell r="D8042" t="str">
            <v>Waste Management, Inc.</v>
          </cell>
          <cell r="E8042" t="str">
            <v>Biomass</v>
          </cell>
          <cell r="G8042" t="str">
            <v>NA</v>
          </cell>
          <cell r="H8042" t="str">
            <v>Merchant Unregulated</v>
          </cell>
        </row>
        <row r="8043">
          <cell r="D8043" t="str">
            <v>JPMorgan Chase &amp; Co.</v>
          </cell>
          <cell r="E8043" t="str">
            <v>Wind</v>
          </cell>
          <cell r="G8043">
            <v>30177</v>
          </cell>
          <cell r="H8043" t="str">
            <v>Merchant Unregulated</v>
          </cell>
        </row>
        <row r="8044">
          <cell r="D8044" t="str">
            <v>E.ON SE</v>
          </cell>
          <cell r="E8044" t="str">
            <v>Wind</v>
          </cell>
          <cell r="G8044">
            <v>132816</v>
          </cell>
          <cell r="H8044" t="str">
            <v>Merchant Unregulated</v>
          </cell>
        </row>
        <row r="8045">
          <cell r="D8045" t="str">
            <v>Wells Fargo &amp; Company</v>
          </cell>
          <cell r="E8045" t="str">
            <v>Wind</v>
          </cell>
          <cell r="G8045">
            <v>102637</v>
          </cell>
          <cell r="H8045" t="str">
            <v>Merchant Unregulated</v>
          </cell>
        </row>
        <row r="8046">
          <cell r="D8046" t="str">
            <v>Dairyland Power Co-op</v>
          </cell>
          <cell r="E8046" t="str">
            <v>Biomass</v>
          </cell>
          <cell r="G8046" t="str">
            <v>NA</v>
          </cell>
          <cell r="H8046" t="str">
            <v>Merchant Unregulated</v>
          </cell>
        </row>
        <row r="8047">
          <cell r="D8047" t="str">
            <v>Berkshire Hathaway Inc.</v>
          </cell>
          <cell r="E8047" t="str">
            <v>Wind</v>
          </cell>
          <cell r="G8047">
            <v>372446</v>
          </cell>
          <cell r="H8047" t="str">
            <v>Regulated</v>
          </cell>
        </row>
        <row r="8048">
          <cell r="D8048" t="str">
            <v>MidAmerican Energy Holdings Company</v>
          </cell>
          <cell r="E8048" t="str">
            <v>Wind</v>
          </cell>
          <cell r="G8048">
            <v>42304</v>
          </cell>
          <cell r="H8048" t="str">
            <v>Regulated</v>
          </cell>
        </row>
        <row r="8049">
          <cell r="D8049" t="str">
            <v>Manitoba Hydro</v>
          </cell>
          <cell r="E8049" t="str">
            <v>Water</v>
          </cell>
          <cell r="G8049" t="str">
            <v>NA</v>
          </cell>
          <cell r="H8049" t="str">
            <v>Foreign</v>
          </cell>
        </row>
        <row r="8050">
          <cell r="D8050" t="str">
            <v>American Municipal Power, Inc.</v>
          </cell>
          <cell r="E8050" t="str">
            <v>Oil</v>
          </cell>
          <cell r="G8050" t="str">
            <v>NA</v>
          </cell>
          <cell r="H8050" t="str">
            <v>Merchant Unregulated</v>
          </cell>
        </row>
        <row r="8051">
          <cell r="D8051" t="str">
            <v>Brookfield Renewable Energy Partners L.P.</v>
          </cell>
          <cell r="E8051" t="str">
            <v>Water</v>
          </cell>
          <cell r="G8051" t="str">
            <v>NA</v>
          </cell>
          <cell r="H8051" t="str">
            <v>Merchant Unregulated</v>
          </cell>
        </row>
        <row r="8052">
          <cell r="D8052" t="str">
            <v>Brookfield Asset Management Inc.</v>
          </cell>
          <cell r="E8052" t="str">
            <v>Water</v>
          </cell>
          <cell r="G8052" t="str">
            <v>NA</v>
          </cell>
          <cell r="H8052" t="str">
            <v>Merchant Unregulated</v>
          </cell>
        </row>
        <row r="8053">
          <cell r="D8053" t="str">
            <v>NRG Energy, Inc.</v>
          </cell>
          <cell r="E8053" t="str">
            <v>Coal</v>
          </cell>
          <cell r="G8053">
            <v>35564</v>
          </cell>
          <cell r="H8053" t="str">
            <v>Merchant Unregulated</v>
          </cell>
        </row>
        <row r="8054">
          <cell r="D8054" t="str">
            <v>Seward City of AK</v>
          </cell>
          <cell r="E8054" t="str">
            <v>Oil</v>
          </cell>
          <cell r="G8054" t="str">
            <v>NA</v>
          </cell>
          <cell r="H8054" t="str">
            <v>Regulated</v>
          </cell>
        </row>
        <row r="8055">
          <cell r="D8055" t="str">
            <v>Public Service Enterprise Group Incorporated</v>
          </cell>
          <cell r="E8055" t="str">
            <v>Gas</v>
          </cell>
          <cell r="G8055">
            <v>69441</v>
          </cell>
          <cell r="H8055" t="str">
            <v>Merchant Unregulated</v>
          </cell>
        </row>
        <row r="8056">
          <cell r="D8056" t="str">
            <v>Public Service Enterprise Group Incorporated</v>
          </cell>
          <cell r="E8056" t="str">
            <v>Oil</v>
          </cell>
          <cell r="G8056">
            <v>-682</v>
          </cell>
          <cell r="H8056" t="str">
            <v>Merchant Unregulated</v>
          </cell>
        </row>
        <row r="8057">
          <cell r="D8057" t="str">
            <v>Smarr EMC</v>
          </cell>
          <cell r="E8057" t="str">
            <v>Gas</v>
          </cell>
          <cell r="G8057">
            <v>290157</v>
          </cell>
          <cell r="H8057" t="str">
            <v>Merchant Unregulated</v>
          </cell>
        </row>
        <row r="8058">
          <cell r="D8058" t="str">
            <v>Granger Electric Co</v>
          </cell>
          <cell r="E8058" t="str">
            <v>Biomass</v>
          </cell>
          <cell r="G8058" t="str">
            <v>NA</v>
          </cell>
          <cell r="H8058" t="str">
            <v>Merchant Unregulated</v>
          </cell>
        </row>
        <row r="8059">
          <cell r="D8059" t="str">
            <v>SF Phosphates Ltd Co</v>
          </cell>
          <cell r="E8059" t="str">
            <v>Other Nonrenewable</v>
          </cell>
          <cell r="G8059" t="str">
            <v>NA</v>
          </cell>
          <cell r="H8059" t="str">
            <v>Merchant Unregulated</v>
          </cell>
        </row>
        <row r="8060">
          <cell r="D8060" t="str">
            <v>San Francisco City &amp; County of</v>
          </cell>
          <cell r="E8060" t="str">
            <v>Biomass</v>
          </cell>
          <cell r="G8060" t="str">
            <v>NA</v>
          </cell>
          <cell r="H8060" t="str">
            <v>Regulated</v>
          </cell>
        </row>
        <row r="8061">
          <cell r="D8061" t="str">
            <v>General Electric Company</v>
          </cell>
          <cell r="E8061" t="str">
            <v>Gas</v>
          </cell>
          <cell r="G8061">
            <v>771297</v>
          </cell>
          <cell r="H8061" t="str">
            <v>Merchant Unregulated</v>
          </cell>
        </row>
        <row r="8062">
          <cell r="D8062" t="str">
            <v>Algonquin Power &amp; Utilities Corp.</v>
          </cell>
          <cell r="E8062" t="str">
            <v>Wind</v>
          </cell>
          <cell r="G8062" t="str">
            <v>NA</v>
          </cell>
          <cell r="H8062" t="str">
            <v>Merchant Unregulated</v>
          </cell>
        </row>
        <row r="8063">
          <cell r="D8063" t="str">
            <v>Emera Incorporated</v>
          </cell>
          <cell r="E8063" t="str">
            <v>Wind</v>
          </cell>
          <cell r="G8063" t="str">
            <v>NA</v>
          </cell>
          <cell r="H8063" t="str">
            <v>Merchant Unregulated</v>
          </cell>
        </row>
        <row r="8064">
          <cell r="D8064" t="str">
            <v>AES Corporation</v>
          </cell>
          <cell r="E8064" t="str">
            <v>Coal</v>
          </cell>
          <cell r="G8064">
            <v>1783020</v>
          </cell>
          <cell r="H8064" t="str">
            <v>Merchant Unregulated</v>
          </cell>
        </row>
        <row r="8065">
          <cell r="D8065" t="str">
            <v>Alaska Village Electric Cooperative, Inc.</v>
          </cell>
          <cell r="E8065" t="str">
            <v>Oil</v>
          </cell>
          <cell r="G8065" t="str">
            <v>NA</v>
          </cell>
          <cell r="H8065" t="str">
            <v>Merchant Unregulated</v>
          </cell>
        </row>
        <row r="8066">
          <cell r="D8066" t="str">
            <v>Shakopee Mdewakanton Sioux Community</v>
          </cell>
          <cell r="E8066" t="str">
            <v>Wind</v>
          </cell>
          <cell r="G8066" t="str">
            <v>NA</v>
          </cell>
          <cell r="H8066" t="str">
            <v>Merchant Unregulated</v>
          </cell>
        </row>
        <row r="8067">
          <cell r="D8067" t="str">
            <v>Alaska Village Electric Cooperative, Inc.</v>
          </cell>
          <cell r="E8067" t="str">
            <v>Oil</v>
          </cell>
          <cell r="G8067" t="str">
            <v>NA</v>
          </cell>
          <cell r="H8067" t="str">
            <v>Merchant Unregulated</v>
          </cell>
        </row>
        <row r="8068">
          <cell r="D8068" t="str">
            <v>Manitoba Hydro</v>
          </cell>
          <cell r="E8068" t="str">
            <v>Oil</v>
          </cell>
          <cell r="G8068" t="str">
            <v>NA</v>
          </cell>
          <cell r="H8068" t="str">
            <v>Foreign</v>
          </cell>
        </row>
        <row r="8069">
          <cell r="D8069" t="str">
            <v>Exelon Corporation</v>
          </cell>
          <cell r="E8069" t="str">
            <v>Wind</v>
          </cell>
          <cell r="G8069" t="str">
            <v>NA</v>
          </cell>
          <cell r="H8069" t="str">
            <v>Merchant Unregulated</v>
          </cell>
        </row>
        <row r="8070">
          <cell r="D8070" t="str">
            <v>Exelon Corporation</v>
          </cell>
          <cell r="E8070" t="str">
            <v>Wind</v>
          </cell>
          <cell r="G8070" t="str">
            <v>NA</v>
          </cell>
          <cell r="H8070" t="str">
            <v>Merchant Unregulated</v>
          </cell>
        </row>
        <row r="8071">
          <cell r="D8071" t="str">
            <v>Strata Solar LLC</v>
          </cell>
          <cell r="E8071" t="str">
            <v>Solar</v>
          </cell>
          <cell r="G8071" t="str">
            <v>NA</v>
          </cell>
          <cell r="H8071" t="str">
            <v>Merchant Unregulated</v>
          </cell>
        </row>
        <row r="8072">
          <cell r="D8072" t="str">
            <v>CRT Wind LLC</v>
          </cell>
          <cell r="E8072" t="str">
            <v>Wind</v>
          </cell>
          <cell r="G8072" t="str">
            <v>NA</v>
          </cell>
          <cell r="H8072" t="str">
            <v>Merchant Unregulated</v>
          </cell>
        </row>
        <row r="8073">
          <cell r="D8073" t="str">
            <v>Wind Energy America, Inc.</v>
          </cell>
          <cell r="E8073" t="str">
            <v>Wind</v>
          </cell>
          <cell r="G8073" t="str">
            <v>NA</v>
          </cell>
          <cell r="H8073" t="str">
            <v>Merchant Unregulated</v>
          </cell>
        </row>
        <row r="8074">
          <cell r="D8074" t="str">
            <v>Sharon Springs City of</v>
          </cell>
          <cell r="E8074" t="str">
            <v>Gas</v>
          </cell>
          <cell r="G8074" t="str">
            <v>NA</v>
          </cell>
          <cell r="H8074" t="str">
            <v>Regulated</v>
          </cell>
        </row>
        <row r="8075">
          <cell r="D8075" t="str">
            <v>Blue Ridge Electric Membership Corporation</v>
          </cell>
          <cell r="E8075" t="str">
            <v>Water</v>
          </cell>
          <cell r="G8075" t="str">
            <v>NA</v>
          </cell>
          <cell r="H8075" t="str">
            <v>Merchant Unregulated</v>
          </cell>
        </row>
        <row r="8076">
          <cell r="D8076" t="str">
            <v>Kansas Electric Power Cooperative, Inc.</v>
          </cell>
          <cell r="E8076" t="str">
            <v>Oil</v>
          </cell>
          <cell r="G8076" t="str">
            <v>NA</v>
          </cell>
          <cell r="H8076" t="str">
            <v>Merchant Unregulated</v>
          </cell>
        </row>
        <row r="8077">
          <cell r="D8077" t="str">
            <v>United States Government</v>
          </cell>
          <cell r="E8077" t="str">
            <v>Water</v>
          </cell>
          <cell r="G8077">
            <v>1827639</v>
          </cell>
          <cell r="H8077" t="str">
            <v>Merchant Unregulated</v>
          </cell>
        </row>
        <row r="8078">
          <cell r="D8078" t="str">
            <v>Hudson Clean Energy Partners LP</v>
          </cell>
          <cell r="E8078" t="str">
            <v>Water</v>
          </cell>
          <cell r="G8078" t="str">
            <v>NA</v>
          </cell>
          <cell r="H8078" t="str">
            <v>Merchant Unregulated</v>
          </cell>
        </row>
        <row r="8079">
          <cell r="D8079" t="str">
            <v>Brookfield Renewable Energy Partners L.P.</v>
          </cell>
          <cell r="E8079" t="str">
            <v>Water</v>
          </cell>
          <cell r="G8079" t="str">
            <v>NA</v>
          </cell>
          <cell r="H8079" t="str">
            <v>Merchant Unregulated</v>
          </cell>
        </row>
        <row r="8080">
          <cell r="D8080" t="str">
            <v>Brookfield Asset Management Inc.</v>
          </cell>
          <cell r="E8080" t="str">
            <v>Water</v>
          </cell>
          <cell r="G8080" t="str">
            <v>NA</v>
          </cell>
          <cell r="H8080" t="str">
            <v>Merchant Unregulated</v>
          </cell>
        </row>
        <row r="8081">
          <cell r="D8081" t="str">
            <v>Tennessee Valley Authority</v>
          </cell>
          <cell r="E8081" t="str">
            <v>Coal</v>
          </cell>
          <cell r="G8081">
            <v>6971038</v>
          </cell>
          <cell r="H8081" t="str">
            <v>Merchant Unregulated</v>
          </cell>
        </row>
        <row r="8082">
          <cell r="D8082" t="str">
            <v>NRG Energy, Inc.</v>
          </cell>
          <cell r="E8082" t="str">
            <v>Oil</v>
          </cell>
          <cell r="G8082" t="str">
            <v>NA</v>
          </cell>
          <cell r="H8082" t="str">
            <v>Merchant Unregulated</v>
          </cell>
        </row>
        <row r="8083">
          <cell r="D8083" t="str">
            <v>NRG Energy, Inc.</v>
          </cell>
          <cell r="E8083" t="str">
            <v>Coal</v>
          </cell>
          <cell r="G8083" t="str">
            <v>NA</v>
          </cell>
          <cell r="H8083" t="str">
            <v>Merchant Unregulated</v>
          </cell>
        </row>
        <row r="8084">
          <cell r="D8084" t="str">
            <v>NRG Energy, Inc.</v>
          </cell>
          <cell r="E8084" t="str">
            <v>Oil</v>
          </cell>
          <cell r="G8084" t="str">
            <v>NA</v>
          </cell>
          <cell r="H8084" t="str">
            <v>Merchant Unregulated</v>
          </cell>
        </row>
        <row r="8085">
          <cell r="D8085" t="str">
            <v>Duke Energy Corporation</v>
          </cell>
          <cell r="E8085" t="str">
            <v>Nuclear</v>
          </cell>
          <cell r="G8085">
            <v>3495016</v>
          </cell>
          <cell r="H8085" t="str">
            <v>Regulated</v>
          </cell>
        </row>
        <row r="8086">
          <cell r="D8086" t="str">
            <v>North Carolina Eastern M P A</v>
          </cell>
          <cell r="E8086" t="str">
            <v>Nuclear</v>
          </cell>
          <cell r="G8086">
            <v>1150394</v>
          </cell>
          <cell r="H8086" t="str">
            <v>Regulated</v>
          </cell>
        </row>
        <row r="8087">
          <cell r="D8087" t="str">
            <v>Alliant Energy Corporation</v>
          </cell>
          <cell r="E8087" t="str">
            <v>Gas</v>
          </cell>
          <cell r="G8087">
            <v>87637</v>
          </cell>
          <cell r="H8087" t="str">
            <v>Regulated</v>
          </cell>
        </row>
        <row r="8088">
          <cell r="D8088" t="str">
            <v>Sheep Creek Hydro Inc</v>
          </cell>
          <cell r="E8088" t="str">
            <v>Water</v>
          </cell>
          <cell r="G8088" t="str">
            <v>NA</v>
          </cell>
          <cell r="H8088" t="str">
            <v>Merchant Unregulated</v>
          </cell>
        </row>
        <row r="8089">
          <cell r="D8089" t="str">
            <v>Alliant Energy Corporation</v>
          </cell>
          <cell r="E8089" t="str">
            <v>Gas</v>
          </cell>
          <cell r="G8089">
            <v>1938</v>
          </cell>
          <cell r="H8089" t="str">
            <v>Regulated</v>
          </cell>
        </row>
        <row r="8090">
          <cell r="D8090" t="str">
            <v>Emera Incorporated</v>
          </cell>
          <cell r="E8090" t="str">
            <v>Wind</v>
          </cell>
          <cell r="G8090">
            <v>18117</v>
          </cell>
          <cell r="H8090" t="str">
            <v>Merchant Unregulated</v>
          </cell>
        </row>
        <row r="8091">
          <cell r="D8091" t="str">
            <v>First Wind Holdings Inc.</v>
          </cell>
          <cell r="E8091" t="str">
            <v>Wind</v>
          </cell>
          <cell r="G8091">
            <v>18857</v>
          </cell>
          <cell r="H8091" t="str">
            <v>Merchant Unregulated</v>
          </cell>
        </row>
        <row r="8092">
          <cell r="D8092" t="str">
            <v>Shelbina City of</v>
          </cell>
          <cell r="E8092" t="str">
            <v>Oil</v>
          </cell>
          <cell r="G8092" t="str">
            <v>NA</v>
          </cell>
          <cell r="H8092" t="str">
            <v>Regulated</v>
          </cell>
        </row>
        <row r="8093">
          <cell r="D8093" t="str">
            <v>Shelbina City of</v>
          </cell>
          <cell r="E8093" t="str">
            <v>Oil</v>
          </cell>
          <cell r="G8093" t="str">
            <v>NA</v>
          </cell>
          <cell r="H8093" t="str">
            <v>Regulated</v>
          </cell>
        </row>
        <row r="8094">
          <cell r="D8094" t="str">
            <v>Shelbina City of</v>
          </cell>
          <cell r="E8094" t="str">
            <v>Oil</v>
          </cell>
          <cell r="G8094" t="str">
            <v>NA</v>
          </cell>
          <cell r="H8094" t="str">
            <v>Regulated</v>
          </cell>
        </row>
        <row r="8095">
          <cell r="D8095" t="str">
            <v>NRG Energy, Inc.</v>
          </cell>
          <cell r="E8095" t="str">
            <v>Gas</v>
          </cell>
          <cell r="G8095" t="str">
            <v>NA</v>
          </cell>
          <cell r="H8095" t="str">
            <v>Merchant Unregulated</v>
          </cell>
        </row>
        <row r="8096">
          <cell r="D8096" t="str">
            <v>Independence County</v>
          </cell>
          <cell r="E8096" t="str">
            <v>Water</v>
          </cell>
          <cell r="G8096" t="str">
            <v>NA</v>
          </cell>
          <cell r="H8096" t="str">
            <v>Merchant Unregulated</v>
          </cell>
        </row>
        <row r="8097">
          <cell r="D8097" t="str">
            <v>Shelby City of OH</v>
          </cell>
          <cell r="E8097" t="str">
            <v>Oil</v>
          </cell>
          <cell r="G8097" t="str">
            <v>NA</v>
          </cell>
          <cell r="H8097" t="str">
            <v>Regulated</v>
          </cell>
        </row>
        <row r="8098">
          <cell r="D8098" t="str">
            <v>Shelby City of OH</v>
          </cell>
          <cell r="E8098" t="str">
            <v>Coal</v>
          </cell>
          <cell r="G8098" t="str">
            <v>NA</v>
          </cell>
          <cell r="H8098" t="str">
            <v>Regulated</v>
          </cell>
        </row>
        <row r="8099">
          <cell r="D8099" t="str">
            <v>American Municipal Power, Inc.</v>
          </cell>
          <cell r="E8099" t="str">
            <v>Oil</v>
          </cell>
          <cell r="G8099" t="str">
            <v>NA</v>
          </cell>
          <cell r="H8099" t="str">
            <v>Merchant Unregulated</v>
          </cell>
        </row>
        <row r="8100">
          <cell r="D8100" t="str">
            <v>Duke Energy Corporation</v>
          </cell>
          <cell r="E8100" t="str">
            <v>Solar</v>
          </cell>
          <cell r="G8100" t="str">
            <v>NA</v>
          </cell>
          <cell r="H8100" t="str">
            <v>Merchant Unregulated</v>
          </cell>
        </row>
        <row r="8101">
          <cell r="D8101" t="str">
            <v>American Municipal Power, Inc.</v>
          </cell>
          <cell r="E8101" t="str">
            <v>Oil</v>
          </cell>
          <cell r="G8101" t="str">
            <v>NA</v>
          </cell>
          <cell r="H8101" t="str">
            <v>Merchant Unregulated</v>
          </cell>
        </row>
        <row r="8102">
          <cell r="D8102" t="str">
            <v>North Carolina Municipal Power Agency Number 1</v>
          </cell>
          <cell r="E8102" t="str">
            <v>Oil</v>
          </cell>
          <cell r="G8102" t="str">
            <v>NA</v>
          </cell>
          <cell r="H8102" t="str">
            <v>Regulated</v>
          </cell>
        </row>
        <row r="8103">
          <cell r="D8103" t="str">
            <v>Nebraska Public Power District</v>
          </cell>
          <cell r="E8103" t="str">
            <v>Coal</v>
          </cell>
          <cell r="G8103">
            <v>1029087</v>
          </cell>
          <cell r="H8103" t="str">
            <v>Regulated</v>
          </cell>
        </row>
        <row r="8104">
          <cell r="D8104" t="str">
            <v>Enel S.p.A.</v>
          </cell>
          <cell r="E8104" t="str">
            <v>Water</v>
          </cell>
          <cell r="G8104" t="str">
            <v>NA</v>
          </cell>
          <cell r="H8104" t="str">
            <v>Merchant Unregulated</v>
          </cell>
        </row>
        <row r="8105">
          <cell r="D8105" t="str">
            <v>Air Liquide America Corp.</v>
          </cell>
          <cell r="E8105" t="str">
            <v>Gas</v>
          </cell>
          <cell r="G8105" t="str">
            <v>NA</v>
          </cell>
          <cell r="H8105" t="str">
            <v>Merchant Unregulated</v>
          </cell>
        </row>
        <row r="8106">
          <cell r="D8106" t="str">
            <v>Royal Dutch Shell plc</v>
          </cell>
          <cell r="E8106" t="str">
            <v>Gas</v>
          </cell>
          <cell r="G8106">
            <v>1177991</v>
          </cell>
          <cell r="H8106" t="str">
            <v>Merchant Unregulated</v>
          </cell>
        </row>
        <row r="8107">
          <cell r="D8107" t="str">
            <v>Royal Dutch Shell plc</v>
          </cell>
          <cell r="E8107" t="str">
            <v>Other Nonrenewable</v>
          </cell>
          <cell r="G8107">
            <v>135912</v>
          </cell>
          <cell r="H8107" t="str">
            <v>Merchant Unregulated</v>
          </cell>
        </row>
        <row r="8108">
          <cell r="D8108" t="str">
            <v>Martinez Refining Co</v>
          </cell>
          <cell r="E8108" t="str">
            <v>Gas</v>
          </cell>
          <cell r="G8108" t="str">
            <v>NA</v>
          </cell>
          <cell r="H8108" t="str">
            <v>Merchant Unregulated</v>
          </cell>
        </row>
        <row r="8109">
          <cell r="D8109" t="str">
            <v>Berkshire Hathaway Inc.</v>
          </cell>
          <cell r="E8109" t="str">
            <v>Oil</v>
          </cell>
          <cell r="G8109" t="str">
            <v>NA</v>
          </cell>
          <cell r="H8109" t="str">
            <v>Regulated</v>
          </cell>
        </row>
        <row r="8110">
          <cell r="D8110" t="str">
            <v>MidAmerican Energy Holdings Company</v>
          </cell>
          <cell r="E8110" t="str">
            <v>Oil</v>
          </cell>
          <cell r="G8110" t="str">
            <v>NA</v>
          </cell>
          <cell r="H8110" t="str">
            <v>Regulated</v>
          </cell>
        </row>
        <row r="8111">
          <cell r="D8111" t="str">
            <v>FirstEnergy Corp.</v>
          </cell>
          <cell r="E8111" t="str">
            <v>Water</v>
          </cell>
          <cell r="G8111" t="str">
            <v>NA</v>
          </cell>
          <cell r="H8111" t="str">
            <v>Merchant Unregulated</v>
          </cell>
        </row>
        <row r="8112">
          <cell r="D8112" t="str">
            <v>GDF Suez SA</v>
          </cell>
          <cell r="E8112" t="str">
            <v>Water</v>
          </cell>
          <cell r="G8112" t="str">
            <v>NA</v>
          </cell>
          <cell r="H8112" t="str">
            <v>Merchant Unregulated</v>
          </cell>
        </row>
        <row r="8113">
          <cell r="D8113" t="str">
            <v>Shepherd Center</v>
          </cell>
          <cell r="E8113" t="str">
            <v>Oil</v>
          </cell>
          <cell r="G8113" t="str">
            <v>NA</v>
          </cell>
          <cell r="H8113" t="str">
            <v>Merchant Unregulated</v>
          </cell>
        </row>
        <row r="8114">
          <cell r="D8114" t="str">
            <v>General Electric Company</v>
          </cell>
          <cell r="E8114" t="str">
            <v>Wind</v>
          </cell>
          <cell r="G8114">
            <v>72960</v>
          </cell>
          <cell r="H8114" t="str">
            <v>Merchant Unregulated</v>
          </cell>
        </row>
        <row r="8115">
          <cell r="D8115" t="str">
            <v>Caithness Energy LLC</v>
          </cell>
          <cell r="E8115" t="str">
            <v>Wind</v>
          </cell>
          <cell r="G8115">
            <v>21459</v>
          </cell>
          <cell r="H8115" t="str">
            <v>Merchant Unregulated</v>
          </cell>
        </row>
        <row r="8116">
          <cell r="D8116" t="str">
            <v>ITOCHU Corporation</v>
          </cell>
          <cell r="E8116" t="str">
            <v>Wind</v>
          </cell>
          <cell r="G8116">
            <v>48067</v>
          </cell>
          <cell r="H8116" t="str">
            <v>Merchant Unregulated</v>
          </cell>
        </row>
        <row r="8117">
          <cell r="D8117" t="str">
            <v>Google Inc.</v>
          </cell>
          <cell r="E8117" t="str">
            <v>Wind</v>
          </cell>
          <cell r="G8117">
            <v>24034</v>
          </cell>
          <cell r="H8117" t="str">
            <v>Merchant Unregulated</v>
          </cell>
        </row>
        <row r="8118">
          <cell r="D8118" t="str">
            <v>Sumitomo Corporation</v>
          </cell>
          <cell r="E8118" t="str">
            <v>Wind</v>
          </cell>
          <cell r="G8118">
            <v>48067</v>
          </cell>
          <cell r="H8118" t="str">
            <v>Merchant Unregulated</v>
          </cell>
        </row>
        <row r="8119">
          <cell r="D8119" t="str">
            <v>General Electric Company</v>
          </cell>
          <cell r="E8119" t="str">
            <v>Wind</v>
          </cell>
          <cell r="G8119">
            <v>164370</v>
          </cell>
          <cell r="H8119" t="str">
            <v>Merchant Unregulated</v>
          </cell>
        </row>
        <row r="8120">
          <cell r="D8120" t="str">
            <v>Caithness Energy LLC</v>
          </cell>
          <cell r="E8120" t="str">
            <v>Wind</v>
          </cell>
          <cell r="G8120">
            <v>48344</v>
          </cell>
          <cell r="H8120" t="str">
            <v>Merchant Unregulated</v>
          </cell>
        </row>
        <row r="8121">
          <cell r="D8121" t="str">
            <v>ITOCHU Corporation</v>
          </cell>
          <cell r="E8121" t="str">
            <v>Wind</v>
          </cell>
          <cell r="G8121">
            <v>108292</v>
          </cell>
          <cell r="H8121" t="str">
            <v>Merchant Unregulated</v>
          </cell>
        </row>
        <row r="8122">
          <cell r="D8122" t="str">
            <v>Google Inc.</v>
          </cell>
          <cell r="E8122" t="str">
            <v>Wind</v>
          </cell>
          <cell r="G8122">
            <v>54145</v>
          </cell>
          <cell r="H8122" t="str">
            <v>Merchant Unregulated</v>
          </cell>
        </row>
        <row r="8123">
          <cell r="D8123" t="str">
            <v>Sumitomo Corporation</v>
          </cell>
          <cell r="E8123" t="str">
            <v>Wind</v>
          </cell>
          <cell r="G8123">
            <v>108292</v>
          </cell>
          <cell r="H8123" t="str">
            <v>Merchant Unregulated</v>
          </cell>
        </row>
        <row r="8124">
          <cell r="D8124" t="str">
            <v>General Electric Company</v>
          </cell>
          <cell r="E8124" t="str">
            <v>Wind</v>
          </cell>
          <cell r="G8124">
            <v>64139</v>
          </cell>
          <cell r="H8124" t="str">
            <v>Merchant Unregulated</v>
          </cell>
        </row>
        <row r="8125">
          <cell r="D8125" t="str">
            <v>Caithness Energy LLC</v>
          </cell>
          <cell r="E8125" t="str">
            <v>Wind</v>
          </cell>
          <cell r="G8125">
            <v>18865</v>
          </cell>
          <cell r="H8125" t="str">
            <v>Merchant Unregulated</v>
          </cell>
        </row>
        <row r="8126">
          <cell r="D8126" t="str">
            <v>ITOCHU Corporation</v>
          </cell>
          <cell r="E8126" t="str">
            <v>Wind</v>
          </cell>
          <cell r="G8126">
            <v>42256</v>
          </cell>
          <cell r="H8126" t="str">
            <v>Merchant Unregulated</v>
          </cell>
        </row>
        <row r="8127">
          <cell r="D8127" t="str">
            <v>Google Inc.</v>
          </cell>
          <cell r="E8127" t="str">
            <v>Wind</v>
          </cell>
          <cell r="G8127">
            <v>21128</v>
          </cell>
          <cell r="H8127" t="str">
            <v>Merchant Unregulated</v>
          </cell>
        </row>
        <row r="8128">
          <cell r="D8128" t="str">
            <v>Sumitomo Corporation</v>
          </cell>
          <cell r="E8128" t="str">
            <v>Wind</v>
          </cell>
          <cell r="G8128">
            <v>42256</v>
          </cell>
          <cell r="H8128" t="str">
            <v>Merchant Unregulated</v>
          </cell>
        </row>
        <row r="8129">
          <cell r="D8129" t="str">
            <v>Alliance Power, Inc.</v>
          </cell>
          <cell r="E8129" t="str">
            <v>Gas</v>
          </cell>
          <cell r="G8129" t="str">
            <v>NA</v>
          </cell>
          <cell r="H8129" t="str">
            <v>Merchant Unregulated</v>
          </cell>
        </row>
        <row r="8130">
          <cell r="D8130" t="str">
            <v>BP plc</v>
          </cell>
          <cell r="E8130" t="str">
            <v>Wind</v>
          </cell>
          <cell r="G8130">
            <v>239436</v>
          </cell>
          <cell r="H8130" t="str">
            <v>Merchant Unregulated</v>
          </cell>
        </row>
        <row r="8131">
          <cell r="D8131" t="str">
            <v>NRG Energy, Inc.</v>
          </cell>
          <cell r="E8131" t="str">
            <v>Wind</v>
          </cell>
          <cell r="G8131">
            <v>239436</v>
          </cell>
          <cell r="H8131" t="str">
            <v>Merchant Unregulated</v>
          </cell>
        </row>
        <row r="8132">
          <cell r="D8132" t="str">
            <v>BP plc</v>
          </cell>
          <cell r="E8132" t="str">
            <v>Wind</v>
          </cell>
          <cell r="G8132">
            <v>438489</v>
          </cell>
          <cell r="H8132" t="str">
            <v>Merchant Unregulated</v>
          </cell>
        </row>
        <row r="8133">
          <cell r="D8133" t="str">
            <v>Southern Minnesota Municipal Power Agency</v>
          </cell>
          <cell r="E8133" t="str">
            <v>Coal</v>
          </cell>
          <cell r="G8133">
            <v>1329051</v>
          </cell>
          <cell r="H8133" t="str">
            <v>Regulated</v>
          </cell>
        </row>
        <row r="8134">
          <cell r="D8134" t="str">
            <v>Xcel Energy Inc.</v>
          </cell>
          <cell r="E8134" t="str">
            <v>Coal</v>
          </cell>
          <cell r="G8134">
            <v>6905467</v>
          </cell>
          <cell r="H8134" t="str">
            <v>Regulated</v>
          </cell>
        </row>
        <row r="8135">
          <cell r="D8135" t="str">
            <v>TransCanada Corporation</v>
          </cell>
          <cell r="E8135" t="str">
            <v>Water</v>
          </cell>
          <cell r="G8135" t="str">
            <v>NA</v>
          </cell>
          <cell r="H8135" t="str">
            <v>Merchant Unregulated</v>
          </cell>
        </row>
        <row r="8136">
          <cell r="D8136" t="str">
            <v>Calpine Corporation</v>
          </cell>
          <cell r="E8136" t="str">
            <v>Gas</v>
          </cell>
          <cell r="G8136" t="str">
            <v>NA</v>
          </cell>
          <cell r="H8136" t="str">
            <v>Merchant Unregulated</v>
          </cell>
        </row>
        <row r="8137">
          <cell r="D8137" t="str">
            <v>Brookfield Renewable Energy Partners L.P.</v>
          </cell>
          <cell r="E8137" t="str">
            <v>Water</v>
          </cell>
          <cell r="G8137" t="str">
            <v>NA</v>
          </cell>
          <cell r="H8137" t="str">
            <v>Merchant Unregulated</v>
          </cell>
        </row>
        <row r="8138">
          <cell r="D8138" t="str">
            <v>Brookfield Asset Management Inc.</v>
          </cell>
          <cell r="E8138" t="str">
            <v>Water</v>
          </cell>
          <cell r="G8138" t="str">
            <v>NA</v>
          </cell>
          <cell r="H8138" t="str">
            <v>Merchant Unregulated</v>
          </cell>
        </row>
        <row r="8139">
          <cell r="D8139" t="str">
            <v>Glencore Xstrata Plc</v>
          </cell>
          <cell r="E8139" t="str">
            <v>Other Nonrenewable</v>
          </cell>
          <cell r="G8139" t="str">
            <v>NA</v>
          </cell>
          <cell r="H8139" t="str">
            <v>Merchant Unregulated</v>
          </cell>
        </row>
        <row r="8140">
          <cell r="D8140" t="str">
            <v>Duke Energy Corporation</v>
          </cell>
          <cell r="E8140" t="str">
            <v>Gas</v>
          </cell>
          <cell r="G8140">
            <v>885001</v>
          </cell>
          <cell r="H8140" t="str">
            <v>Regulated</v>
          </cell>
        </row>
        <row r="8141">
          <cell r="D8141" t="str">
            <v>Duke Energy Corporation</v>
          </cell>
          <cell r="E8141" t="str">
            <v>Gas</v>
          </cell>
          <cell r="G8141">
            <v>3745175</v>
          </cell>
          <cell r="H8141" t="str">
            <v>Regulated</v>
          </cell>
        </row>
        <row r="8142">
          <cell r="D8142" t="str">
            <v>EDF Group</v>
          </cell>
          <cell r="E8142" t="str">
            <v>Wind</v>
          </cell>
          <cell r="G8142">
            <v>428448</v>
          </cell>
          <cell r="H8142" t="str">
            <v>Merchant Unregulated</v>
          </cell>
        </row>
        <row r="8143">
          <cell r="D8143" t="str">
            <v>EDF Group</v>
          </cell>
          <cell r="E8143" t="str">
            <v>Wind</v>
          </cell>
          <cell r="G8143">
            <v>277352</v>
          </cell>
          <cell r="H8143" t="str">
            <v>Merchant Unregulated</v>
          </cell>
        </row>
        <row r="8144">
          <cell r="D8144" t="str">
            <v>EDF Group</v>
          </cell>
          <cell r="E8144" t="str">
            <v>Wind</v>
          </cell>
          <cell r="G8144" t="str">
            <v>NA</v>
          </cell>
          <cell r="H8144" t="str">
            <v>Merchant Unregulated</v>
          </cell>
        </row>
        <row r="8145">
          <cell r="D8145" t="str">
            <v>Iberdrola, S.A.</v>
          </cell>
          <cell r="E8145" t="str">
            <v>Wind</v>
          </cell>
          <cell r="G8145">
            <v>430270</v>
          </cell>
          <cell r="H8145" t="str">
            <v>Merchant Unregulated</v>
          </cell>
        </row>
        <row r="8146">
          <cell r="D8146" t="str">
            <v>PPL Corporation</v>
          </cell>
          <cell r="E8146" t="str">
            <v>Biomass</v>
          </cell>
          <cell r="G8146" t="str">
            <v>NA</v>
          </cell>
          <cell r="H8146" t="str">
            <v>Merchant Unregulated</v>
          </cell>
        </row>
        <row r="8147">
          <cell r="D8147" t="str">
            <v>Marquette City of</v>
          </cell>
          <cell r="E8147" t="str">
            <v>Coal</v>
          </cell>
          <cell r="G8147" t="str">
            <v>NA</v>
          </cell>
          <cell r="H8147" t="str">
            <v>Regulated</v>
          </cell>
        </row>
        <row r="8148">
          <cell r="D8148" t="str">
            <v>EEW Services, LLC</v>
          </cell>
          <cell r="E8148" t="str">
            <v>Wind</v>
          </cell>
          <cell r="G8148" t="str">
            <v>NA</v>
          </cell>
          <cell r="H8148" t="str">
            <v>Merchant Unregulated</v>
          </cell>
        </row>
        <row r="8149">
          <cell r="D8149" t="str">
            <v>Duke Energy Corporation</v>
          </cell>
          <cell r="E8149" t="str">
            <v>Wind</v>
          </cell>
          <cell r="G8149" t="str">
            <v>NA</v>
          </cell>
          <cell r="H8149" t="str">
            <v>Merchant Unregulated</v>
          </cell>
        </row>
        <row r="8150">
          <cell r="D8150" t="str">
            <v>Alaska Village Electric Cooperative, Inc.</v>
          </cell>
          <cell r="E8150" t="str">
            <v>Oil</v>
          </cell>
          <cell r="G8150" t="str">
            <v>NA</v>
          </cell>
          <cell r="H8150" t="str">
            <v>Merchant Unregulated</v>
          </cell>
        </row>
        <row r="8151">
          <cell r="D8151" t="str">
            <v>Alliance Energy Group LLC</v>
          </cell>
          <cell r="E8151" t="str">
            <v>Oil</v>
          </cell>
          <cell r="G8151" t="str">
            <v>NA</v>
          </cell>
          <cell r="H8151" t="str">
            <v>Merchant Unregulated</v>
          </cell>
        </row>
        <row r="8152">
          <cell r="D8152" t="str">
            <v>Citizens Energy Corporation</v>
          </cell>
          <cell r="E8152" t="str">
            <v>Solar</v>
          </cell>
          <cell r="G8152" t="str">
            <v>NA</v>
          </cell>
          <cell r="H8152" t="str">
            <v>Merchant Unregulated</v>
          </cell>
        </row>
        <row r="8153">
          <cell r="D8153" t="str">
            <v>Rivermoor Energy</v>
          </cell>
          <cell r="E8153" t="str">
            <v>Solar</v>
          </cell>
          <cell r="G8153" t="str">
            <v>NA</v>
          </cell>
          <cell r="H8153" t="str">
            <v>Merchant Unregulated</v>
          </cell>
        </row>
        <row r="8154">
          <cell r="D8154" t="str">
            <v>Exelon Corporation</v>
          </cell>
          <cell r="E8154" t="str">
            <v>Wind</v>
          </cell>
          <cell r="G8154">
            <v>68401</v>
          </cell>
          <cell r="H8154" t="str">
            <v>Merchant Unregulated</v>
          </cell>
        </row>
        <row r="8155">
          <cell r="D8155" t="str">
            <v>Shore Point Distributing Company, Inc.</v>
          </cell>
          <cell r="E8155" t="str">
            <v>Solar</v>
          </cell>
          <cell r="G8155" t="str">
            <v>NA</v>
          </cell>
          <cell r="H8155" t="str">
            <v>Merchant Unregulated</v>
          </cell>
        </row>
        <row r="8156">
          <cell r="D8156" t="str">
            <v>National Grid plc</v>
          </cell>
          <cell r="E8156" t="str">
            <v>Oil</v>
          </cell>
          <cell r="G8156" t="str">
            <v>NA</v>
          </cell>
          <cell r="H8156" t="str">
            <v>Merchant Unregulated</v>
          </cell>
        </row>
        <row r="8157">
          <cell r="D8157" t="str">
            <v>Manulife Financial Corporation</v>
          </cell>
          <cell r="E8157" t="str">
            <v>Oil</v>
          </cell>
          <cell r="G8157" t="str">
            <v>NA</v>
          </cell>
          <cell r="H8157" t="str">
            <v>Merchant Unregulated</v>
          </cell>
        </row>
        <row r="8158">
          <cell r="D8158" t="str">
            <v>Electric Power Development Co. Ltd.</v>
          </cell>
          <cell r="E8158" t="str">
            <v>Oil</v>
          </cell>
          <cell r="G8158" t="str">
            <v>NA</v>
          </cell>
          <cell r="H8158" t="str">
            <v>Merchant Unregulated</v>
          </cell>
        </row>
        <row r="8159">
          <cell r="D8159" t="str">
            <v>Long Island Power Authority</v>
          </cell>
          <cell r="E8159" t="str">
            <v>Wind</v>
          </cell>
          <cell r="G8159" t="str">
            <v>NA</v>
          </cell>
          <cell r="H8159" t="str">
            <v>Merchant Unregulated</v>
          </cell>
        </row>
        <row r="8160">
          <cell r="D8160" t="str">
            <v>Emerald People's Utility District</v>
          </cell>
          <cell r="E8160" t="str">
            <v>Biomass</v>
          </cell>
          <cell r="G8160" t="str">
            <v>NA</v>
          </cell>
          <cell r="H8160" t="str">
            <v>Regulated</v>
          </cell>
        </row>
        <row r="8161">
          <cell r="D8161" t="str">
            <v>Xcel Energy Inc.</v>
          </cell>
          <cell r="E8161" t="str">
            <v>Water</v>
          </cell>
          <cell r="G8161">
            <v>59999</v>
          </cell>
          <cell r="H8161" t="str">
            <v>Regulated</v>
          </cell>
        </row>
        <row r="8162">
          <cell r="D8162" t="str">
            <v>United States Government</v>
          </cell>
          <cell r="E8162" t="str">
            <v>Water</v>
          </cell>
          <cell r="G8162">
            <v>16000</v>
          </cell>
          <cell r="H8162" t="str">
            <v>Merchant Unregulated</v>
          </cell>
        </row>
        <row r="8163">
          <cell r="D8163" t="str">
            <v>IDACORP, Inc.</v>
          </cell>
          <cell r="E8163" t="str">
            <v>Water</v>
          </cell>
          <cell r="G8163">
            <v>65937</v>
          </cell>
          <cell r="H8163" t="str">
            <v>Regulated</v>
          </cell>
        </row>
        <row r="8164">
          <cell r="D8164" t="str">
            <v>Shrewsbury Town of</v>
          </cell>
          <cell r="E8164" t="str">
            <v>Oil</v>
          </cell>
          <cell r="G8164" t="str">
            <v>NA</v>
          </cell>
          <cell r="H8164" t="str">
            <v>Regulated</v>
          </cell>
        </row>
        <row r="8165">
          <cell r="D8165" t="str">
            <v>Consolidated Edison, Inc.</v>
          </cell>
          <cell r="E8165" t="str">
            <v>Solar</v>
          </cell>
          <cell r="G8165" t="str">
            <v>NA</v>
          </cell>
          <cell r="H8165" t="str">
            <v>Merchant Unregulated</v>
          </cell>
        </row>
        <row r="8166">
          <cell r="D8166" t="str">
            <v>Alaska Village Electric Cooperative, Inc.</v>
          </cell>
          <cell r="E8166" t="str">
            <v>Oil</v>
          </cell>
          <cell r="G8166" t="str">
            <v>NA</v>
          </cell>
          <cell r="H8166" t="str">
            <v>Merchant Unregulated</v>
          </cell>
        </row>
        <row r="8167">
          <cell r="D8167" t="str">
            <v>Exxon Mobil Corporation</v>
          </cell>
          <cell r="E8167" t="str">
            <v>Other Nonrenewable</v>
          </cell>
          <cell r="G8167">
            <v>670192</v>
          </cell>
          <cell r="H8167" t="str">
            <v>Merchant Unregulated</v>
          </cell>
        </row>
        <row r="8168">
          <cell r="D8168" t="str">
            <v>Great Plains Energy Inc.</v>
          </cell>
          <cell r="E8168" t="str">
            <v>Coal</v>
          </cell>
          <cell r="G8168">
            <v>2210495</v>
          </cell>
          <cell r="H8168" t="str">
            <v>Regulated</v>
          </cell>
        </row>
        <row r="8169">
          <cell r="D8169" t="str">
            <v>Navitas Energy, Inc.</v>
          </cell>
          <cell r="E8169" t="str">
            <v>Wind</v>
          </cell>
          <cell r="G8169" t="str">
            <v>NA</v>
          </cell>
          <cell r="H8169" t="str">
            <v>Merchant Unregulated</v>
          </cell>
        </row>
        <row r="8170">
          <cell r="D8170" t="str">
            <v>Gamesa Corporacion Tecnologica S.A.</v>
          </cell>
          <cell r="E8170" t="str">
            <v>Wind</v>
          </cell>
          <cell r="G8170" t="str">
            <v>NA</v>
          </cell>
          <cell r="H8170" t="str">
            <v>Merchant Unregulated</v>
          </cell>
        </row>
        <row r="8171">
          <cell r="D8171" t="str">
            <v>Augusta Canal Authority</v>
          </cell>
          <cell r="E8171" t="str">
            <v>Water</v>
          </cell>
          <cell r="G8171" t="str">
            <v>NA</v>
          </cell>
          <cell r="H8171" t="str">
            <v>Merchant Unregulated</v>
          </cell>
        </row>
        <row r="8172">
          <cell r="D8172" t="str">
            <v>Sibley City of</v>
          </cell>
          <cell r="E8172" t="str">
            <v>Oil</v>
          </cell>
          <cell r="G8172" t="str">
            <v>NA</v>
          </cell>
          <cell r="H8172" t="str">
            <v>Regulated</v>
          </cell>
        </row>
        <row r="8173">
          <cell r="D8173" t="str">
            <v>Sibley City of</v>
          </cell>
          <cell r="E8173" t="str">
            <v>Oil</v>
          </cell>
          <cell r="G8173" t="str">
            <v>NA</v>
          </cell>
          <cell r="H8173" t="str">
            <v>Regulated</v>
          </cell>
        </row>
        <row r="8174">
          <cell r="D8174" t="str">
            <v>Navitas Energy, Inc.</v>
          </cell>
          <cell r="E8174" t="str">
            <v>Wind</v>
          </cell>
          <cell r="G8174" t="str">
            <v>NA</v>
          </cell>
          <cell r="H8174" t="str">
            <v>Merchant Unregulated</v>
          </cell>
        </row>
        <row r="8175">
          <cell r="D8175" t="str">
            <v>Gamesa Corporacion Tecnologica S.A.</v>
          </cell>
          <cell r="E8175" t="str">
            <v>Wind</v>
          </cell>
          <cell r="G8175" t="str">
            <v>NA</v>
          </cell>
          <cell r="H8175" t="str">
            <v>Merchant Unregulated</v>
          </cell>
        </row>
        <row r="8176">
          <cell r="D8176" t="str">
            <v>SunEdison, Inc.</v>
          </cell>
          <cell r="E8176" t="str">
            <v>Solar</v>
          </cell>
          <cell r="G8176" t="str">
            <v>NA</v>
          </cell>
          <cell r="H8176" t="str">
            <v>Merchant Unregulated</v>
          </cell>
        </row>
        <row r="8177">
          <cell r="D8177" t="str">
            <v>AES Corporation</v>
          </cell>
          <cell r="E8177" t="str">
            <v>Oil</v>
          </cell>
          <cell r="G8177">
            <v>100</v>
          </cell>
          <cell r="H8177" t="str">
            <v>Regulated</v>
          </cell>
        </row>
        <row r="8178">
          <cell r="D8178" t="str">
            <v>Dominion Resources, Inc.</v>
          </cell>
          <cell r="E8178" t="str">
            <v>Water</v>
          </cell>
          <cell r="G8178">
            <v>169987</v>
          </cell>
          <cell r="H8178" t="str">
            <v>Merchant Unregulated</v>
          </cell>
        </row>
        <row r="8179">
          <cell r="D8179" t="str">
            <v>Brookfield Asset Management Inc.</v>
          </cell>
          <cell r="E8179" t="str">
            <v>Water</v>
          </cell>
          <cell r="G8179">
            <v>509959</v>
          </cell>
          <cell r="H8179" t="str">
            <v>Merchant Unregulated</v>
          </cell>
        </row>
        <row r="8180">
          <cell r="D8180" t="str">
            <v>American Crystal Sugar Company</v>
          </cell>
          <cell r="E8180" t="str">
            <v>Coal</v>
          </cell>
          <cell r="G8180" t="str">
            <v>NA</v>
          </cell>
          <cell r="H8180" t="str">
            <v>Merchant Unregulated</v>
          </cell>
        </row>
        <row r="8181">
          <cell r="D8181" t="str">
            <v>Sidney City of</v>
          </cell>
          <cell r="E8181" t="str">
            <v>Gas</v>
          </cell>
          <cell r="G8181" t="str">
            <v>NA</v>
          </cell>
          <cell r="H8181" t="str">
            <v>Regulated</v>
          </cell>
        </row>
        <row r="8182">
          <cell r="D8182" t="str">
            <v>Edison International</v>
          </cell>
          <cell r="E8182" t="str">
            <v>Water</v>
          </cell>
          <cell r="G8182">
            <v>1634</v>
          </cell>
          <cell r="H8182" t="str">
            <v>Regulated</v>
          </cell>
        </row>
        <row r="8183">
          <cell r="D8183" t="str">
            <v>PG&amp;E Corporation</v>
          </cell>
          <cell r="E8183" t="str">
            <v>Oil</v>
          </cell>
          <cell r="G8183">
            <v>0</v>
          </cell>
          <cell r="H8183" t="str">
            <v>Regulated</v>
          </cell>
        </row>
        <row r="8184">
          <cell r="D8184" t="str">
            <v>Sierra Nevada Brewing Co.</v>
          </cell>
          <cell r="E8184" t="str">
            <v>Biomass</v>
          </cell>
          <cell r="G8184" t="str">
            <v>NA</v>
          </cell>
          <cell r="H8184" t="str">
            <v>Merchant Unregulated</v>
          </cell>
        </row>
        <row r="8185">
          <cell r="D8185" t="str">
            <v>Sierra Pacific Industries, Inc.</v>
          </cell>
          <cell r="E8185" t="str">
            <v>Biomass</v>
          </cell>
          <cell r="G8185" t="str">
            <v>NA</v>
          </cell>
          <cell r="H8185" t="str">
            <v>Merchant Unregulated</v>
          </cell>
        </row>
        <row r="8186">
          <cell r="D8186" t="str">
            <v>Sierra Pacific Industries, Inc.</v>
          </cell>
          <cell r="E8186" t="str">
            <v>Biomass</v>
          </cell>
          <cell r="G8186" t="str">
            <v>NA</v>
          </cell>
          <cell r="H8186" t="str">
            <v>Merchant Unregulated</v>
          </cell>
        </row>
        <row r="8187">
          <cell r="D8187" t="str">
            <v>Sierra Power Corp</v>
          </cell>
          <cell r="E8187" t="str">
            <v>Biomass</v>
          </cell>
          <cell r="G8187" t="str">
            <v>NA</v>
          </cell>
          <cell r="H8187" t="str">
            <v>Merchant Unregulated</v>
          </cell>
        </row>
        <row r="8188">
          <cell r="D8188" t="str">
            <v>eSolar Inc.</v>
          </cell>
          <cell r="E8188" t="str">
            <v>Solar</v>
          </cell>
          <cell r="G8188" t="str">
            <v>NA</v>
          </cell>
          <cell r="H8188" t="str">
            <v>Merchant Unregulated</v>
          </cell>
        </row>
        <row r="8189">
          <cell r="D8189" t="str">
            <v>Sietsema Farms Feeds, LLC</v>
          </cell>
          <cell r="E8189" t="str">
            <v>Biomass</v>
          </cell>
          <cell r="G8189" t="str">
            <v>NA</v>
          </cell>
          <cell r="H8189" t="str">
            <v>Merchant Unregulated</v>
          </cell>
        </row>
        <row r="8190">
          <cell r="D8190" t="str">
            <v>Signal Hill Petroleum</v>
          </cell>
          <cell r="E8190" t="str">
            <v>Other Nonrenewable</v>
          </cell>
          <cell r="G8190" t="str">
            <v>NA</v>
          </cell>
          <cell r="H8190" t="str">
            <v>Merchant Unregulated</v>
          </cell>
        </row>
        <row r="8191">
          <cell r="D8191" t="str">
            <v>Sikeston City of</v>
          </cell>
          <cell r="E8191" t="str">
            <v>Coal</v>
          </cell>
          <cell r="G8191">
            <v>1532178</v>
          </cell>
          <cell r="H8191" t="str">
            <v>Regulated</v>
          </cell>
        </row>
        <row r="8192">
          <cell r="D8192" t="str">
            <v>Brownsville Public Utilities Board</v>
          </cell>
          <cell r="E8192" t="str">
            <v>Gas</v>
          </cell>
          <cell r="G8192" t="str">
            <v>NA</v>
          </cell>
          <cell r="H8192" t="str">
            <v>Regulated</v>
          </cell>
        </row>
        <row r="8193">
          <cell r="D8193" t="str">
            <v>Brownsville Public Utilities Board</v>
          </cell>
          <cell r="E8193" t="str">
            <v>Gas</v>
          </cell>
          <cell r="G8193" t="str">
            <v>NA</v>
          </cell>
          <cell r="H8193" t="str">
            <v>Regulated</v>
          </cell>
        </row>
        <row r="8194">
          <cell r="D8194" t="str">
            <v>Brownsville Public Utilities Board</v>
          </cell>
          <cell r="E8194" t="str">
            <v>Oil</v>
          </cell>
          <cell r="G8194" t="str">
            <v>NA</v>
          </cell>
          <cell r="H8194" t="str">
            <v>Regulated</v>
          </cell>
        </row>
        <row r="8195">
          <cell r="D8195" t="str">
            <v>Cliffs Natural Resources, Inc.</v>
          </cell>
          <cell r="E8195" t="str">
            <v>Coal</v>
          </cell>
          <cell r="G8195" t="str">
            <v>NA</v>
          </cell>
          <cell r="H8195" t="str">
            <v>Merchant Unregulated</v>
          </cell>
        </row>
        <row r="8196">
          <cell r="D8196" t="str">
            <v>Affordable Solar</v>
          </cell>
          <cell r="E8196" t="str">
            <v>Solar</v>
          </cell>
          <cell r="G8196" t="str">
            <v>NA</v>
          </cell>
          <cell r="H8196" t="str">
            <v>Merchant Unregulated</v>
          </cell>
        </row>
        <row r="8197">
          <cell r="D8197" t="str">
            <v>South Mississippi Electric Power Association</v>
          </cell>
          <cell r="E8197" t="str">
            <v>Gas</v>
          </cell>
          <cell r="G8197">
            <v>29585</v>
          </cell>
          <cell r="H8197" t="str">
            <v>Merchant Unregulated</v>
          </cell>
        </row>
        <row r="8198">
          <cell r="D8198" t="str">
            <v>Morganton City of</v>
          </cell>
          <cell r="E8198" t="str">
            <v>Oil</v>
          </cell>
          <cell r="G8198" t="str">
            <v>NA</v>
          </cell>
          <cell r="H8198" t="str">
            <v>Regulated</v>
          </cell>
        </row>
        <row r="8199">
          <cell r="D8199" t="str">
            <v>Rochester Public Utilities</v>
          </cell>
          <cell r="E8199" t="str">
            <v>Coal</v>
          </cell>
          <cell r="G8199" t="str">
            <v>NA</v>
          </cell>
          <cell r="H8199" t="str">
            <v>Regulated</v>
          </cell>
        </row>
        <row r="8200">
          <cell r="D8200" t="str">
            <v>Gaz Métro Limited Partnership</v>
          </cell>
          <cell r="E8200" t="str">
            <v>Water</v>
          </cell>
          <cell r="G8200" t="str">
            <v>NA</v>
          </cell>
          <cell r="H8200" t="str">
            <v>Regulated</v>
          </cell>
        </row>
        <row r="8201">
          <cell r="D8201" t="str">
            <v>Public Service Enterprise Group Incorporated</v>
          </cell>
          <cell r="E8201" t="str">
            <v>Solar</v>
          </cell>
          <cell r="G8201" t="str">
            <v>NA</v>
          </cell>
          <cell r="H8201" t="str">
            <v>Regulated</v>
          </cell>
        </row>
        <row r="8202">
          <cell r="D8202" t="str">
            <v>Northeast Utilities</v>
          </cell>
          <cell r="E8202" t="str">
            <v>Solar</v>
          </cell>
          <cell r="G8202">
            <v>2215</v>
          </cell>
          <cell r="H8202" t="str">
            <v>Regulated</v>
          </cell>
        </row>
        <row r="8203">
          <cell r="D8203" t="str">
            <v>Duke Energy Corporation</v>
          </cell>
          <cell r="E8203" t="str">
            <v>Wind</v>
          </cell>
          <cell r="G8203">
            <v>130709</v>
          </cell>
          <cell r="H8203" t="str">
            <v>Merchant Unregulated</v>
          </cell>
        </row>
        <row r="8204">
          <cell r="D8204" t="str">
            <v>BP plc</v>
          </cell>
          <cell r="E8204" t="str">
            <v>Wind</v>
          </cell>
          <cell r="G8204">
            <v>186150</v>
          </cell>
          <cell r="H8204" t="str">
            <v>Merchant Unregulated</v>
          </cell>
        </row>
        <row r="8205">
          <cell r="D8205" t="str">
            <v>Enbridge Inc.</v>
          </cell>
          <cell r="E8205" t="str">
            <v>Solar</v>
          </cell>
          <cell r="G8205" t="str">
            <v>NA</v>
          </cell>
          <cell r="H8205" t="str">
            <v>Merchant Unregulated</v>
          </cell>
        </row>
        <row r="8206">
          <cell r="D8206" t="str">
            <v>NV Energy, Inc.</v>
          </cell>
          <cell r="E8206" t="str">
            <v>Gas</v>
          </cell>
          <cell r="G8206">
            <v>1339648</v>
          </cell>
          <cell r="H8206" t="str">
            <v>Regulated</v>
          </cell>
        </row>
        <row r="8207">
          <cell r="D8207" t="str">
            <v>Southern Nevada Water Authority</v>
          </cell>
          <cell r="E8207" t="str">
            <v>Gas</v>
          </cell>
          <cell r="G8207">
            <v>446550</v>
          </cell>
          <cell r="H8207" t="str">
            <v>Regulated</v>
          </cell>
        </row>
        <row r="8208">
          <cell r="D8208" t="str">
            <v>Ketchikan Public Utilities</v>
          </cell>
          <cell r="E8208" t="str">
            <v>Water</v>
          </cell>
          <cell r="G8208" t="str">
            <v>NA</v>
          </cell>
          <cell r="H8208" t="str">
            <v>Regulated</v>
          </cell>
        </row>
        <row r="8209">
          <cell r="D8209" t="str">
            <v>Lower Colorado River Authority</v>
          </cell>
          <cell r="E8209" t="str">
            <v>Gas</v>
          </cell>
          <cell r="G8209">
            <v>306069</v>
          </cell>
          <cell r="H8209" t="str">
            <v>Merchant Unregulated</v>
          </cell>
        </row>
        <row r="8210">
          <cell r="D8210" t="str">
            <v>Waste Management, Inc.</v>
          </cell>
          <cell r="E8210" t="str">
            <v>Biomass</v>
          </cell>
          <cell r="G8210" t="str">
            <v>NA</v>
          </cell>
          <cell r="H8210" t="str">
            <v>Merchant Unregulated</v>
          </cell>
        </row>
        <row r="8211">
          <cell r="D8211" t="str">
            <v>Simplot Leasing Corp</v>
          </cell>
          <cell r="E8211" t="str">
            <v>Other Nonrenewable</v>
          </cell>
          <cell r="G8211" t="str">
            <v>NA</v>
          </cell>
          <cell r="H8211" t="str">
            <v>Merchant Unregulated</v>
          </cell>
        </row>
        <row r="8212">
          <cell r="D8212" t="str">
            <v>Simpson Investment Company</v>
          </cell>
          <cell r="E8212" t="str">
            <v>Biomass</v>
          </cell>
          <cell r="G8212">
            <v>265151</v>
          </cell>
          <cell r="H8212" t="str">
            <v>Merchant Unregulated</v>
          </cell>
        </row>
        <row r="8213">
          <cell r="D8213" t="str">
            <v>Southern Company</v>
          </cell>
          <cell r="E8213" t="str">
            <v>Water</v>
          </cell>
          <cell r="G8213">
            <v>27429</v>
          </cell>
          <cell r="H8213" t="str">
            <v>Regulated</v>
          </cell>
        </row>
        <row r="8214">
          <cell r="D8214" t="str">
            <v>Sinclair Oil Corp.</v>
          </cell>
          <cell r="E8214" t="str">
            <v>Gas</v>
          </cell>
          <cell r="G8214" t="str">
            <v>NA</v>
          </cell>
          <cell r="H8214" t="str">
            <v>Merchant Unregulated</v>
          </cell>
        </row>
        <row r="8215">
          <cell r="D8215" t="str">
            <v>Sinclair Oil Corp.</v>
          </cell>
          <cell r="E8215" t="str">
            <v>Oil</v>
          </cell>
          <cell r="G8215" t="str">
            <v>NA</v>
          </cell>
          <cell r="H8215" t="str">
            <v>Merchant Unregulated</v>
          </cell>
        </row>
        <row r="8216">
          <cell r="D8216" t="str">
            <v>Ameren Corporation</v>
          </cell>
          <cell r="E8216" t="str">
            <v>Coal</v>
          </cell>
          <cell r="G8216">
            <v>4905611</v>
          </cell>
          <cell r="H8216" t="str">
            <v>Regulated</v>
          </cell>
        </row>
        <row r="8217">
          <cell r="D8217" t="str">
            <v>Yuma County Water Users Association</v>
          </cell>
          <cell r="E8217" t="str">
            <v>Water</v>
          </cell>
          <cell r="G8217" t="str">
            <v>NA</v>
          </cell>
          <cell r="H8217" t="str">
            <v>Merchant Unregulated</v>
          </cell>
        </row>
        <row r="8218">
          <cell r="D8218" t="str">
            <v>Central Oregon Irrigation Dist</v>
          </cell>
          <cell r="E8218" t="str">
            <v>Water</v>
          </cell>
          <cell r="G8218" t="str">
            <v>NA</v>
          </cell>
          <cell r="H8218" t="str">
            <v>Merchant Unregulated</v>
          </cell>
        </row>
        <row r="8219">
          <cell r="D8219" t="str">
            <v>Boralex Inc.</v>
          </cell>
          <cell r="E8219" t="str">
            <v>Water</v>
          </cell>
          <cell r="G8219" t="str">
            <v>NA</v>
          </cell>
          <cell r="H8219" t="str">
            <v>Merchant Unregulated</v>
          </cell>
        </row>
        <row r="8220">
          <cell r="D8220" t="str">
            <v>Sisters of St. Joseph</v>
          </cell>
          <cell r="E8220" t="str">
            <v>Gas</v>
          </cell>
          <cell r="G8220" t="str">
            <v>NA</v>
          </cell>
          <cell r="H8220" t="str">
            <v>Merchant Unregulated</v>
          </cell>
        </row>
        <row r="8221">
          <cell r="D8221" t="str">
            <v>Madera-Chowchilla Power Authority</v>
          </cell>
          <cell r="E8221" t="str">
            <v>Water</v>
          </cell>
          <cell r="G8221" t="str">
            <v>NA</v>
          </cell>
          <cell r="H8221" t="str">
            <v>Merchant Unregulated</v>
          </cell>
        </row>
        <row r="8222">
          <cell r="D8222" t="str">
            <v>Southern Illinois University</v>
          </cell>
          <cell r="E8222" t="str">
            <v>Coal</v>
          </cell>
          <cell r="G8222" t="str">
            <v>NA</v>
          </cell>
          <cell r="H8222" t="str">
            <v>Merchant Unregulated</v>
          </cell>
        </row>
        <row r="8223">
          <cell r="D8223" t="str">
            <v>Southern Illinois University</v>
          </cell>
          <cell r="E8223" t="str">
            <v>Oil</v>
          </cell>
          <cell r="G8223" t="str">
            <v>NA</v>
          </cell>
          <cell r="H8223" t="str">
            <v>Merchant Unregulated</v>
          </cell>
        </row>
        <row r="8224">
          <cell r="D8224" t="str">
            <v>Alaska Power &amp; Telephone Co.</v>
          </cell>
          <cell r="E8224" t="str">
            <v>Water</v>
          </cell>
          <cell r="G8224" t="str">
            <v>NA</v>
          </cell>
          <cell r="H8224" t="str">
            <v>Merchant Unregulated</v>
          </cell>
        </row>
        <row r="8225">
          <cell r="D8225" t="str">
            <v>Alaska Energy &amp; Resources Company</v>
          </cell>
          <cell r="E8225" t="str">
            <v>Water</v>
          </cell>
          <cell r="G8225" t="str">
            <v>NA</v>
          </cell>
          <cell r="H8225" t="str">
            <v>Merchant Unregulated</v>
          </cell>
        </row>
        <row r="8226">
          <cell r="D8226" t="str">
            <v>Alaska Power &amp; Telephone Co.</v>
          </cell>
          <cell r="E8226" t="str">
            <v>Oil</v>
          </cell>
          <cell r="G8226" t="str">
            <v>NA</v>
          </cell>
          <cell r="H8226" t="str">
            <v>Merchant Unregulated</v>
          </cell>
        </row>
        <row r="8227">
          <cell r="D8227" t="str">
            <v>Alaska Energy &amp; Resources Company</v>
          </cell>
          <cell r="E8227" t="str">
            <v>Oil</v>
          </cell>
          <cell r="G8227" t="str">
            <v>NA</v>
          </cell>
          <cell r="H8227" t="str">
            <v>Merchant Unregulated</v>
          </cell>
        </row>
        <row r="8228">
          <cell r="D8228" t="str">
            <v>Brookfield Renewable Energy Partners L.P.</v>
          </cell>
          <cell r="E8228" t="str">
            <v>Water</v>
          </cell>
          <cell r="G8228" t="str">
            <v>NA</v>
          </cell>
          <cell r="H8228" t="str">
            <v>Merchant Unregulated</v>
          </cell>
        </row>
        <row r="8229">
          <cell r="D8229" t="str">
            <v>Brookfield Asset Management Inc.</v>
          </cell>
          <cell r="E8229" t="str">
            <v>Water</v>
          </cell>
          <cell r="G8229" t="str">
            <v>NA</v>
          </cell>
          <cell r="H8229" t="str">
            <v>Merchant Unregulated</v>
          </cell>
        </row>
        <row r="8230">
          <cell r="D8230" t="str">
            <v>Holyoke City of MA</v>
          </cell>
          <cell r="E8230" t="str">
            <v>Water</v>
          </cell>
          <cell r="G8230" t="str">
            <v>NA</v>
          </cell>
          <cell r="H8230" t="str">
            <v>Regulated</v>
          </cell>
        </row>
        <row r="8231">
          <cell r="D8231" t="str">
            <v>TransAlta Corporation</v>
          </cell>
          <cell r="E8231" t="str">
            <v>Water</v>
          </cell>
          <cell r="G8231" t="str">
            <v>NA</v>
          </cell>
          <cell r="H8231" t="str">
            <v>Merchant Unregulated</v>
          </cell>
        </row>
        <row r="8232">
          <cell r="D8232" t="str">
            <v>NextEra Energy, Inc.</v>
          </cell>
          <cell r="E8232" t="str">
            <v>Wind</v>
          </cell>
          <cell r="G8232">
            <v>110279</v>
          </cell>
          <cell r="H8232" t="str">
            <v>Merchant Unregulated</v>
          </cell>
        </row>
        <row r="8233">
          <cell r="D8233" t="str">
            <v>Portland General Electric Company</v>
          </cell>
          <cell r="E8233" t="str">
            <v>Oil</v>
          </cell>
          <cell r="G8233">
            <v>22</v>
          </cell>
          <cell r="H8233" t="str">
            <v>Regulated</v>
          </cell>
        </row>
        <row r="8234">
          <cell r="D8234" t="str">
            <v>Waste Management, Inc.</v>
          </cell>
          <cell r="E8234" t="str">
            <v>Biomass</v>
          </cell>
          <cell r="G8234" t="str">
            <v>NA</v>
          </cell>
          <cell r="H8234" t="str">
            <v>Merchant Unregulated</v>
          </cell>
        </row>
        <row r="8235">
          <cell r="D8235" t="str">
            <v>Enel S.p.A.</v>
          </cell>
          <cell r="E8235" t="str">
            <v>Water</v>
          </cell>
          <cell r="G8235" t="str">
            <v>NA</v>
          </cell>
          <cell r="H8235" t="str">
            <v>Merchant Unregulated</v>
          </cell>
        </row>
        <row r="8236">
          <cell r="D8236" t="str">
            <v>Manitoba Hydro</v>
          </cell>
          <cell r="E8236" t="str">
            <v>Water</v>
          </cell>
          <cell r="G8236" t="str">
            <v>NA</v>
          </cell>
          <cell r="H8236" t="str">
            <v>Foreign</v>
          </cell>
        </row>
        <row r="8237">
          <cell r="D8237" t="str">
            <v>Ecos Energy LLC</v>
          </cell>
          <cell r="E8237" t="str">
            <v>Solar</v>
          </cell>
          <cell r="G8237" t="str">
            <v>NA</v>
          </cell>
          <cell r="H8237" t="str">
            <v>Merchant Unregulated</v>
          </cell>
        </row>
        <row r="8238">
          <cell r="D8238" t="str">
            <v>Allco Renewable Energy Group Limited</v>
          </cell>
          <cell r="E8238" t="str">
            <v>Solar</v>
          </cell>
          <cell r="G8238" t="str">
            <v>NA</v>
          </cell>
          <cell r="H8238" t="str">
            <v>Merchant Unregulated</v>
          </cell>
        </row>
        <row r="8239">
          <cell r="D8239" t="str">
            <v>Edison International</v>
          </cell>
          <cell r="E8239" t="str">
            <v>Wind</v>
          </cell>
          <cell r="G8239">
            <v>306298</v>
          </cell>
          <cell r="H8239" t="str">
            <v>Merchant Unregulated</v>
          </cell>
        </row>
        <row r="8240">
          <cell r="D8240" t="str">
            <v>Sleepy Eye Public Utility Comm</v>
          </cell>
          <cell r="E8240" t="str">
            <v>Oil</v>
          </cell>
          <cell r="G8240" t="str">
            <v>NA</v>
          </cell>
          <cell r="H8240" t="str">
            <v>Regulated</v>
          </cell>
        </row>
        <row r="8241">
          <cell r="D8241" t="str">
            <v>Berkshire Hathaway Inc.</v>
          </cell>
          <cell r="E8241" t="str">
            <v>Water</v>
          </cell>
          <cell r="G8241">
            <v>86771</v>
          </cell>
          <cell r="H8241" t="str">
            <v>Regulated</v>
          </cell>
        </row>
        <row r="8242">
          <cell r="D8242" t="str">
            <v>MidAmerican Energy Holdings Company</v>
          </cell>
          <cell r="E8242" t="str">
            <v>Water</v>
          </cell>
          <cell r="G8242">
            <v>9856</v>
          </cell>
          <cell r="H8242" t="str">
            <v>Regulated</v>
          </cell>
        </row>
        <row r="8243">
          <cell r="D8243" t="str">
            <v>DTE Energy Company</v>
          </cell>
          <cell r="E8243" t="str">
            <v>Oil</v>
          </cell>
          <cell r="G8243">
            <v>-5</v>
          </cell>
          <cell r="H8243" t="str">
            <v>Regulated</v>
          </cell>
        </row>
        <row r="8244">
          <cell r="D8244" t="str">
            <v>Walter Coke, Inc.</v>
          </cell>
          <cell r="E8244" t="str">
            <v>Other Nonrenewable</v>
          </cell>
          <cell r="G8244" t="str">
            <v>NA</v>
          </cell>
          <cell r="H8244" t="str">
            <v>Merchant Unregulated</v>
          </cell>
        </row>
        <row r="8245">
          <cell r="D8245" t="str">
            <v>South Feather Water &amp; Power Agency</v>
          </cell>
          <cell r="E8245" t="str">
            <v>Water</v>
          </cell>
          <cell r="G8245" t="str">
            <v>NA</v>
          </cell>
          <cell r="H8245" t="str">
            <v>Merchant Unregulated</v>
          </cell>
        </row>
        <row r="8246">
          <cell r="D8246" t="str">
            <v>Boyce Hydro Power LLC</v>
          </cell>
          <cell r="E8246" t="str">
            <v>Water</v>
          </cell>
          <cell r="G8246" t="str">
            <v>NA</v>
          </cell>
          <cell r="H8246" t="str">
            <v>Merchant Unregulated</v>
          </cell>
        </row>
        <row r="8247">
          <cell r="D8247" t="str">
            <v>Smarr EMC</v>
          </cell>
          <cell r="E8247" t="str">
            <v>Gas</v>
          </cell>
          <cell r="G8247">
            <v>129830</v>
          </cell>
          <cell r="H8247" t="str">
            <v>Merchant Unregulated</v>
          </cell>
        </row>
        <row r="8248">
          <cell r="D8248" t="str">
            <v>Smart Papers, LLC</v>
          </cell>
          <cell r="E8248" t="str">
            <v>Coal</v>
          </cell>
          <cell r="G8248" t="str">
            <v>NA</v>
          </cell>
          <cell r="H8248" t="str">
            <v>Merchant Unregulated</v>
          </cell>
        </row>
        <row r="8249">
          <cell r="D8249" t="str">
            <v>Northeast Utilities</v>
          </cell>
          <cell r="E8249" t="str">
            <v>Water</v>
          </cell>
          <cell r="G8249">
            <v>100511</v>
          </cell>
          <cell r="H8249" t="str">
            <v>Regulated</v>
          </cell>
        </row>
        <row r="8250">
          <cell r="D8250" t="str">
            <v>Eugene City of</v>
          </cell>
          <cell r="E8250" t="str">
            <v>Water</v>
          </cell>
          <cell r="G8250" t="str">
            <v>NA</v>
          </cell>
          <cell r="H8250" t="str">
            <v>Regulated</v>
          </cell>
        </row>
        <row r="8251">
          <cell r="D8251" t="str">
            <v>A &amp; N Electric Cooperative</v>
          </cell>
          <cell r="E8251" t="str">
            <v>Oil</v>
          </cell>
          <cell r="G8251" t="str">
            <v>NA</v>
          </cell>
          <cell r="H8251" t="str">
            <v>Merchant Unregulated</v>
          </cell>
        </row>
        <row r="8252">
          <cell r="D8252" t="str">
            <v>American Electric Power Company, Inc.</v>
          </cell>
          <cell r="E8252" t="str">
            <v>Water</v>
          </cell>
          <cell r="G8252">
            <v>-62050</v>
          </cell>
          <cell r="H8252" t="str">
            <v>Regulated</v>
          </cell>
        </row>
        <row r="8253">
          <cell r="D8253" t="str">
            <v>American Electric Power Company, Inc.</v>
          </cell>
          <cell r="E8253" t="str">
            <v>Water</v>
          </cell>
          <cell r="G8253">
            <v>320601</v>
          </cell>
          <cell r="H8253" t="str">
            <v>Regulated</v>
          </cell>
        </row>
        <row r="8254">
          <cell r="D8254" t="str">
            <v>New Smyrna Beach Utilities Commission</v>
          </cell>
          <cell r="E8254" t="str">
            <v>Oil</v>
          </cell>
          <cell r="G8254" t="str">
            <v>NA</v>
          </cell>
          <cell r="H8254" t="str">
            <v>Regulated</v>
          </cell>
        </row>
        <row r="8255">
          <cell r="D8255" t="str">
            <v>Smithfield Foods, Inc.</v>
          </cell>
          <cell r="E8255" t="str">
            <v>Oil</v>
          </cell>
          <cell r="G8255" t="str">
            <v>NA</v>
          </cell>
          <cell r="H8255" t="str">
            <v>Merchant Unregulated</v>
          </cell>
        </row>
        <row r="8256">
          <cell r="D8256" t="str">
            <v>DTE Energy Company</v>
          </cell>
          <cell r="E8256" t="str">
            <v>Biomass</v>
          </cell>
          <cell r="G8256" t="str">
            <v>NA</v>
          </cell>
          <cell r="H8256" t="str">
            <v>Merchant Unregulated</v>
          </cell>
        </row>
        <row r="8257">
          <cell r="D8257" t="str">
            <v>Southern Minnesota Municipal Power Agency</v>
          </cell>
          <cell r="E8257" t="str">
            <v>Biomass</v>
          </cell>
          <cell r="G8257" t="str">
            <v>NA</v>
          </cell>
          <cell r="H8257" t="str">
            <v>Regulated</v>
          </cell>
        </row>
        <row r="8258">
          <cell r="D8258" t="str">
            <v>Enel S.p.A.</v>
          </cell>
          <cell r="E8258" t="str">
            <v>Wind</v>
          </cell>
          <cell r="G8258">
            <v>487664</v>
          </cell>
          <cell r="H8258" t="str">
            <v>Merchant Unregulated</v>
          </cell>
        </row>
        <row r="8259">
          <cell r="D8259" t="str">
            <v>Enel S.p.A.</v>
          </cell>
          <cell r="E8259" t="str">
            <v>Wind</v>
          </cell>
          <cell r="G8259">
            <v>352083</v>
          </cell>
          <cell r="H8259" t="str">
            <v>Merchant Unregulated</v>
          </cell>
        </row>
        <row r="8260">
          <cell r="D8260" t="str">
            <v>Clean Energy Collective, LLC</v>
          </cell>
          <cell r="E8260" t="str">
            <v>Solar</v>
          </cell>
          <cell r="G8260" t="str">
            <v>NA</v>
          </cell>
          <cell r="H8260" t="str">
            <v>Merchant Unregulated</v>
          </cell>
        </row>
        <row r="8261">
          <cell r="D8261" t="str">
            <v>Sacramento Municipal Utility District</v>
          </cell>
          <cell r="E8261" t="str">
            <v>Solar</v>
          </cell>
          <cell r="G8261">
            <v>151</v>
          </cell>
          <cell r="H8261" t="str">
            <v>Regulated</v>
          </cell>
        </row>
        <row r="8262">
          <cell r="D8262" t="str">
            <v>Schneider Electric SA</v>
          </cell>
          <cell r="E8262" t="str">
            <v>Solar</v>
          </cell>
          <cell r="G8262" t="str">
            <v>NA</v>
          </cell>
          <cell r="H8262" t="str">
            <v>Merchant Unregulated</v>
          </cell>
        </row>
        <row r="8263">
          <cell r="D8263" t="str">
            <v>Heber Light &amp; Power Company</v>
          </cell>
          <cell r="E8263" t="str">
            <v>Water</v>
          </cell>
          <cell r="G8263" t="str">
            <v>NA</v>
          </cell>
          <cell r="H8263" t="str">
            <v>Regulated</v>
          </cell>
        </row>
        <row r="8264">
          <cell r="D8264" t="str">
            <v>Heber Light &amp; Power Company</v>
          </cell>
          <cell r="E8264" t="str">
            <v>Water</v>
          </cell>
          <cell r="G8264" t="str">
            <v>NA</v>
          </cell>
          <cell r="H8264" t="str">
            <v>Regulated</v>
          </cell>
        </row>
        <row r="8265">
          <cell r="D8265" t="str">
            <v>Nome Joint Utility Systems</v>
          </cell>
          <cell r="E8265" t="str">
            <v>Oil</v>
          </cell>
          <cell r="G8265" t="str">
            <v>NA</v>
          </cell>
          <cell r="H8265" t="str">
            <v>Regulated</v>
          </cell>
        </row>
        <row r="8266">
          <cell r="D8266" t="str">
            <v>Alaska Industrial Development and Export Authority</v>
          </cell>
          <cell r="E8266" t="str">
            <v>Water</v>
          </cell>
          <cell r="G8266">
            <v>290422</v>
          </cell>
          <cell r="H8266" t="str">
            <v>Merchant Unregulated</v>
          </cell>
        </row>
        <row r="8267">
          <cell r="D8267" t="str">
            <v>Snider Industries Inc</v>
          </cell>
          <cell r="E8267" t="str">
            <v>Biomass</v>
          </cell>
          <cell r="G8267" t="str">
            <v>NA</v>
          </cell>
          <cell r="H8267" t="str">
            <v>Merchant Unregulated</v>
          </cell>
        </row>
        <row r="8268">
          <cell r="D8268" t="str">
            <v>Tulalip Tribes of Washington</v>
          </cell>
          <cell r="E8268" t="str">
            <v>Biomass</v>
          </cell>
          <cell r="G8268" t="str">
            <v>NA</v>
          </cell>
          <cell r="H8268" t="str">
            <v>Merchant Unregulated</v>
          </cell>
        </row>
        <row r="8269">
          <cell r="D8269" t="str">
            <v>Puget Holdings LLC</v>
          </cell>
          <cell r="E8269" t="str">
            <v>Water</v>
          </cell>
          <cell r="G8269">
            <v>-1203</v>
          </cell>
          <cell r="H8269" t="str">
            <v>Regulated</v>
          </cell>
        </row>
        <row r="8270">
          <cell r="D8270" t="str">
            <v>Puget Holdings LLC</v>
          </cell>
          <cell r="E8270" t="str">
            <v>Water</v>
          </cell>
          <cell r="G8270">
            <v>-636</v>
          </cell>
          <cell r="H8270" t="str">
            <v>Regulated</v>
          </cell>
        </row>
        <row r="8271">
          <cell r="D8271" t="str">
            <v>Snow Hill Solar, LLC</v>
          </cell>
          <cell r="E8271" t="str">
            <v>Solar</v>
          </cell>
          <cell r="G8271" t="str">
            <v>NA</v>
          </cell>
          <cell r="H8271" t="str">
            <v>Merchant Unregulated</v>
          </cell>
        </row>
        <row r="8272">
          <cell r="D8272" t="str">
            <v>Snow Hill Solar 2 LLC</v>
          </cell>
          <cell r="E8272" t="str">
            <v>Solar</v>
          </cell>
          <cell r="G8272" t="str">
            <v>NA</v>
          </cell>
          <cell r="H8272" t="str">
            <v>Merchant Unregulated</v>
          </cell>
        </row>
        <row r="8273">
          <cell r="D8273" t="str">
            <v>Long Peak Partners Power Co</v>
          </cell>
          <cell r="E8273" t="str">
            <v>Gas</v>
          </cell>
          <cell r="G8273" t="str">
            <v>NA</v>
          </cell>
          <cell r="H8273" t="str">
            <v>Merchant Unregulated</v>
          </cell>
        </row>
        <row r="8274">
          <cell r="D8274" t="str">
            <v>Bedford City of</v>
          </cell>
          <cell r="E8274" t="str">
            <v>Water</v>
          </cell>
          <cell r="G8274" t="str">
            <v>NA</v>
          </cell>
          <cell r="H8274" t="str">
            <v>Regulated</v>
          </cell>
        </row>
        <row r="8275">
          <cell r="D8275" t="str">
            <v>Catalyst Paper Corporation</v>
          </cell>
          <cell r="E8275" t="str">
            <v>Coal</v>
          </cell>
          <cell r="G8275" t="str">
            <v>NA</v>
          </cell>
          <cell r="H8275" t="str">
            <v>Merchant Unregulated</v>
          </cell>
        </row>
        <row r="8276">
          <cell r="D8276" t="str">
            <v>Novo Power, LLC</v>
          </cell>
          <cell r="E8276" t="str">
            <v>Biomass</v>
          </cell>
          <cell r="G8276" t="str">
            <v>NA</v>
          </cell>
          <cell r="H8276" t="str">
            <v>Merchant Unregulated</v>
          </cell>
        </row>
        <row r="8277">
          <cell r="D8277" t="str">
            <v>KDL Investments LLC</v>
          </cell>
          <cell r="E8277" t="str">
            <v>Biomass</v>
          </cell>
          <cell r="G8277" t="str">
            <v>NA</v>
          </cell>
          <cell r="H8277" t="str">
            <v>Merchant Unregulated</v>
          </cell>
        </row>
        <row r="8278">
          <cell r="D8278" t="str">
            <v>Enel S.p.A.</v>
          </cell>
          <cell r="E8278" t="str">
            <v>Wind</v>
          </cell>
          <cell r="G8278" t="str">
            <v>NA</v>
          </cell>
          <cell r="H8278" t="str">
            <v>Merchant Unregulated</v>
          </cell>
        </row>
        <row r="8279">
          <cell r="D8279" t="str">
            <v>Berkshire Hathaway Inc.</v>
          </cell>
          <cell r="E8279" t="str">
            <v>Water</v>
          </cell>
          <cell r="G8279">
            <v>17981</v>
          </cell>
          <cell r="H8279" t="str">
            <v>Regulated</v>
          </cell>
        </row>
        <row r="8280">
          <cell r="D8280" t="str">
            <v>MidAmerican Energy Holdings Company</v>
          </cell>
          <cell r="E8280" t="str">
            <v>Water</v>
          </cell>
          <cell r="G8280">
            <v>2042</v>
          </cell>
          <cell r="H8280" t="str">
            <v>Regulated</v>
          </cell>
        </row>
        <row r="8281">
          <cell r="D8281" t="str">
            <v>Alterra Power Corp.</v>
          </cell>
          <cell r="E8281" t="str">
            <v>Geothermal</v>
          </cell>
          <cell r="G8281">
            <v>64421</v>
          </cell>
          <cell r="H8281" t="str">
            <v>Merchant Unregulated</v>
          </cell>
        </row>
        <row r="8282">
          <cell r="D8282" t="str">
            <v>Berkshire Hathaway Inc.</v>
          </cell>
          <cell r="E8282" t="str">
            <v>Water</v>
          </cell>
          <cell r="G8282">
            <v>45386</v>
          </cell>
          <cell r="H8282" t="str">
            <v>Regulated</v>
          </cell>
        </row>
        <row r="8283">
          <cell r="D8283" t="str">
            <v>MidAmerican Energy Holdings Company</v>
          </cell>
          <cell r="E8283" t="str">
            <v>Water</v>
          </cell>
          <cell r="G8283">
            <v>5155</v>
          </cell>
          <cell r="H8283" t="str">
            <v>Regulated</v>
          </cell>
        </row>
        <row r="8284">
          <cell r="D8284" t="str">
            <v>Soda Springs City of</v>
          </cell>
          <cell r="E8284" t="str">
            <v>Water</v>
          </cell>
          <cell r="G8284" t="str">
            <v>NA</v>
          </cell>
          <cell r="H8284" t="str">
            <v>Regulated</v>
          </cell>
        </row>
        <row r="8285">
          <cell r="D8285" t="str">
            <v>Soda Springs City of</v>
          </cell>
          <cell r="E8285" t="str">
            <v>Water</v>
          </cell>
          <cell r="G8285" t="str">
            <v>NA</v>
          </cell>
          <cell r="H8285" t="str">
            <v>Regulated</v>
          </cell>
        </row>
        <row r="8286">
          <cell r="D8286" t="str">
            <v>Brookfield Renewable Energy Partners L.P.</v>
          </cell>
          <cell r="E8286" t="str">
            <v>Water</v>
          </cell>
          <cell r="G8286" t="str">
            <v>NA</v>
          </cell>
          <cell r="H8286" t="str">
            <v>Merchant Unregulated</v>
          </cell>
        </row>
        <row r="8287">
          <cell r="D8287" t="str">
            <v>Brookfield Asset Management Inc.</v>
          </cell>
          <cell r="E8287" t="str">
            <v>Water</v>
          </cell>
          <cell r="G8287" t="str">
            <v>NA</v>
          </cell>
          <cell r="H8287" t="str">
            <v>Merchant Unregulated</v>
          </cell>
        </row>
        <row r="8288">
          <cell r="D8288" t="str">
            <v>Portland General Electric Company</v>
          </cell>
          <cell r="E8288" t="str">
            <v>Oil</v>
          </cell>
          <cell r="G8288">
            <v>15</v>
          </cell>
          <cell r="H8288" t="str">
            <v>Regulated</v>
          </cell>
        </row>
        <row r="8289">
          <cell r="D8289" t="str">
            <v>Meyer Corporation</v>
          </cell>
          <cell r="E8289" t="str">
            <v>Solar</v>
          </cell>
          <cell r="G8289" t="str">
            <v>NA</v>
          </cell>
          <cell r="H8289" t="str">
            <v>Merchant Unregulated</v>
          </cell>
        </row>
        <row r="8290">
          <cell r="D8290" t="str">
            <v>Solano County</v>
          </cell>
          <cell r="E8290" t="str">
            <v>Gas</v>
          </cell>
          <cell r="G8290" t="str">
            <v>NA</v>
          </cell>
          <cell r="H8290" t="str">
            <v>Merchant Unregulated</v>
          </cell>
        </row>
        <row r="8291">
          <cell r="D8291" t="str">
            <v>Sacramento Municipal Utility District</v>
          </cell>
          <cell r="E8291" t="str">
            <v>Wind</v>
          </cell>
          <cell r="G8291" t="str">
            <v>NA</v>
          </cell>
          <cell r="H8291" t="str">
            <v>Regulated</v>
          </cell>
        </row>
        <row r="8292">
          <cell r="D8292" t="str">
            <v>Citigroup Inc.</v>
          </cell>
          <cell r="E8292" t="str">
            <v>Wind</v>
          </cell>
          <cell r="G8292">
            <v>42906</v>
          </cell>
          <cell r="H8292" t="str">
            <v>Merchant Unregulated</v>
          </cell>
        </row>
        <row r="8293">
          <cell r="D8293" t="str">
            <v>Edison International</v>
          </cell>
          <cell r="E8293" t="str">
            <v>Solar</v>
          </cell>
          <cell r="G8293">
            <v>4719</v>
          </cell>
          <cell r="H8293" t="str">
            <v>Regulated</v>
          </cell>
        </row>
        <row r="8294">
          <cell r="D8294" t="str">
            <v>Edison International</v>
          </cell>
          <cell r="E8294" t="str">
            <v>Solar</v>
          </cell>
          <cell r="G8294" t="str">
            <v>NA</v>
          </cell>
          <cell r="H8294" t="str">
            <v>Regulated</v>
          </cell>
        </row>
        <row r="8295">
          <cell r="D8295" t="str">
            <v>ClearEdge Power</v>
          </cell>
          <cell r="E8295" t="str">
            <v>Solar</v>
          </cell>
          <cell r="G8295" t="str">
            <v>NA</v>
          </cell>
          <cell r="H8295" t="str">
            <v>Merchant Unregulated</v>
          </cell>
        </row>
        <row r="8296">
          <cell r="D8296" t="str">
            <v>Morgan Stanley</v>
          </cell>
          <cell r="E8296" t="str">
            <v>Solar</v>
          </cell>
          <cell r="G8296" t="str">
            <v>NA</v>
          </cell>
          <cell r="H8296" t="str">
            <v>Merchant Unregulated</v>
          </cell>
        </row>
        <row r="8297">
          <cell r="D8297" t="str">
            <v>Morgan Stanley</v>
          </cell>
          <cell r="E8297" t="str">
            <v>Solar</v>
          </cell>
          <cell r="G8297" t="str">
            <v>NA</v>
          </cell>
          <cell r="H8297" t="str">
            <v>Merchant Unregulated</v>
          </cell>
        </row>
        <row r="8298">
          <cell r="D8298" t="str">
            <v>Morgan Stanley</v>
          </cell>
          <cell r="E8298" t="str">
            <v>Solar</v>
          </cell>
          <cell r="G8298" t="str">
            <v>NA</v>
          </cell>
          <cell r="H8298" t="str">
            <v>Merchant Unregulated</v>
          </cell>
        </row>
        <row r="8299">
          <cell r="D8299" t="str">
            <v>Morgan Stanley</v>
          </cell>
          <cell r="E8299" t="str">
            <v>Solar</v>
          </cell>
          <cell r="G8299" t="str">
            <v>NA</v>
          </cell>
          <cell r="H8299" t="str">
            <v>Merchant Unregulated</v>
          </cell>
        </row>
        <row r="8300">
          <cell r="D8300" t="str">
            <v>General Electric Company</v>
          </cell>
          <cell r="E8300" t="str">
            <v>Solar</v>
          </cell>
          <cell r="G8300" t="str">
            <v>NA</v>
          </cell>
          <cell r="H8300" t="str">
            <v>Merchant Unregulated</v>
          </cell>
        </row>
        <row r="8301">
          <cell r="D8301" t="str">
            <v>General Electric Company</v>
          </cell>
          <cell r="E8301" t="str">
            <v>Solar</v>
          </cell>
          <cell r="G8301" t="str">
            <v>NA</v>
          </cell>
          <cell r="H8301" t="str">
            <v>Merchant Unregulated</v>
          </cell>
        </row>
        <row r="8302">
          <cell r="D8302" t="str">
            <v>General Electric Company</v>
          </cell>
          <cell r="E8302" t="str">
            <v>Solar</v>
          </cell>
          <cell r="G8302" t="str">
            <v>NA</v>
          </cell>
          <cell r="H8302" t="str">
            <v>Merchant Unregulated</v>
          </cell>
        </row>
        <row r="8303">
          <cell r="D8303" t="str">
            <v>General Electric Company</v>
          </cell>
          <cell r="E8303" t="str">
            <v>Solar</v>
          </cell>
          <cell r="G8303" t="str">
            <v>NA</v>
          </cell>
          <cell r="H8303" t="str">
            <v>Merchant Unregulated</v>
          </cell>
        </row>
        <row r="8304">
          <cell r="D8304" t="str">
            <v>Solar Star TM Innovation</v>
          </cell>
          <cell r="E8304" t="str">
            <v>Solar</v>
          </cell>
          <cell r="G8304" t="str">
            <v>NA</v>
          </cell>
          <cell r="H8304" t="str">
            <v>Merchant Unregulated</v>
          </cell>
        </row>
        <row r="8305">
          <cell r="D8305" t="str">
            <v>General Electric Company</v>
          </cell>
          <cell r="E8305" t="str">
            <v>Solar</v>
          </cell>
          <cell r="G8305" t="str">
            <v>NA</v>
          </cell>
          <cell r="H8305" t="str">
            <v>Merchant Unregulated</v>
          </cell>
        </row>
        <row r="8306">
          <cell r="D8306" t="str">
            <v>Morgan Stanley</v>
          </cell>
          <cell r="E8306" t="str">
            <v>Solar</v>
          </cell>
          <cell r="G8306" t="str">
            <v>NA</v>
          </cell>
          <cell r="H8306" t="str">
            <v>Merchant Unregulated</v>
          </cell>
        </row>
        <row r="8307">
          <cell r="D8307" t="str">
            <v>Morgan Stanley</v>
          </cell>
          <cell r="E8307" t="str">
            <v>Solar</v>
          </cell>
          <cell r="G8307" t="str">
            <v>NA</v>
          </cell>
          <cell r="H8307" t="str">
            <v>Merchant Unregulated</v>
          </cell>
        </row>
        <row r="8308">
          <cell r="D8308" t="str">
            <v>Portland General Electric Company</v>
          </cell>
          <cell r="E8308" t="str">
            <v>Oil</v>
          </cell>
          <cell r="G8308">
            <v>39</v>
          </cell>
          <cell r="H8308" t="str">
            <v>Regulated</v>
          </cell>
        </row>
        <row r="8309">
          <cell r="D8309" t="str">
            <v>Navitas Energy, Inc.</v>
          </cell>
          <cell r="E8309" t="str">
            <v>Wind</v>
          </cell>
          <cell r="G8309" t="str">
            <v>NA</v>
          </cell>
          <cell r="H8309" t="str">
            <v>Merchant Unregulated</v>
          </cell>
        </row>
        <row r="8310">
          <cell r="D8310" t="str">
            <v>Gamesa Corporacion Tecnologica S.A.</v>
          </cell>
          <cell r="E8310" t="str">
            <v>Wind</v>
          </cell>
          <cell r="G8310" t="str">
            <v>NA</v>
          </cell>
          <cell r="H8310" t="str">
            <v>Merchant Unregulated</v>
          </cell>
        </row>
        <row r="8311">
          <cell r="D8311" t="str">
            <v>Enel S.p.A.</v>
          </cell>
          <cell r="E8311" t="str">
            <v>Wind</v>
          </cell>
          <cell r="G8311" t="str">
            <v>NA</v>
          </cell>
          <cell r="H8311" t="str">
            <v>Merchant Unregulated</v>
          </cell>
        </row>
        <row r="8312">
          <cell r="D8312" t="str">
            <v>Copper Valley Elec Assn Inc</v>
          </cell>
          <cell r="E8312" t="str">
            <v>Water</v>
          </cell>
          <cell r="G8312" t="str">
            <v>NA</v>
          </cell>
          <cell r="H8312" t="str">
            <v>Merchant Unregulated</v>
          </cell>
        </row>
        <row r="8313">
          <cell r="D8313" t="str">
            <v>Dahlberg Light &amp; Power Co</v>
          </cell>
          <cell r="E8313" t="str">
            <v>Oil</v>
          </cell>
          <cell r="G8313" t="str">
            <v>NA</v>
          </cell>
          <cell r="H8313" t="str">
            <v>Merchant Unregulated</v>
          </cell>
        </row>
        <row r="8314">
          <cell r="D8314" t="str">
            <v>Ascend Performance Materials LLC</v>
          </cell>
          <cell r="E8314" t="str">
            <v>Gas</v>
          </cell>
          <cell r="G8314">
            <v>42982</v>
          </cell>
          <cell r="H8314" t="str">
            <v>Merchant Unregulated</v>
          </cell>
        </row>
        <row r="8315">
          <cell r="D8315" t="str">
            <v>Ascend Performance Materials LLC</v>
          </cell>
          <cell r="E8315" t="str">
            <v>Gas</v>
          </cell>
          <cell r="G8315">
            <v>645759</v>
          </cell>
          <cell r="H8315" t="str">
            <v>Merchant Unregulated</v>
          </cell>
        </row>
        <row r="8316">
          <cell r="D8316" t="str">
            <v>Otter Tail Corporation</v>
          </cell>
          <cell r="E8316" t="str">
            <v>Gas</v>
          </cell>
          <cell r="G8316">
            <v>53965</v>
          </cell>
          <cell r="H8316" t="str">
            <v>Regulated</v>
          </cell>
        </row>
        <row r="8317">
          <cell r="D8317" t="str">
            <v>Otter Tail Corporation</v>
          </cell>
          <cell r="E8317" t="str">
            <v>Oil</v>
          </cell>
          <cell r="G8317" t="str">
            <v>NA</v>
          </cell>
          <cell r="H8317" t="str">
            <v>Regulated</v>
          </cell>
        </row>
        <row r="8318">
          <cell r="D8318" t="str">
            <v>Chesapeake Renewable Energy LLC</v>
          </cell>
          <cell r="E8318" t="str">
            <v>Solar</v>
          </cell>
          <cell r="G8318" t="str">
            <v>NA</v>
          </cell>
          <cell r="H8318" t="str">
            <v>Merchant Unregulated</v>
          </cell>
        </row>
        <row r="8319">
          <cell r="D8319" t="str">
            <v>SunEdison, Inc.</v>
          </cell>
          <cell r="E8319" t="str">
            <v>Solar</v>
          </cell>
          <cell r="G8319" t="str">
            <v>NA</v>
          </cell>
          <cell r="H8319" t="str">
            <v>Merchant Unregulated</v>
          </cell>
        </row>
        <row r="8320">
          <cell r="D8320" t="str">
            <v>Goldman Sachs Group, Inc.</v>
          </cell>
          <cell r="E8320" t="str">
            <v>Solar</v>
          </cell>
          <cell r="G8320" t="str">
            <v>NA</v>
          </cell>
          <cell r="H8320" t="str">
            <v>Merchant Unregulated</v>
          </cell>
        </row>
        <row r="8321">
          <cell r="D8321" t="str">
            <v>Upstate New York Power Producers Inc.</v>
          </cell>
          <cell r="E8321" t="str">
            <v>Coal</v>
          </cell>
          <cell r="G8321">
            <v>1656911</v>
          </cell>
          <cell r="H8321" t="str">
            <v>Merchant Unregulated</v>
          </cell>
        </row>
        <row r="8322">
          <cell r="D8322" t="str">
            <v>NextEra Energy, Inc.</v>
          </cell>
          <cell r="E8322" t="str">
            <v>Wind</v>
          </cell>
          <cell r="G8322" t="str">
            <v>NA</v>
          </cell>
          <cell r="H8322" t="str">
            <v>Merchant Unregulated</v>
          </cell>
        </row>
        <row r="8323">
          <cell r="D8323" t="str">
            <v>Sappi Fine Paper PLC</v>
          </cell>
          <cell r="E8323" t="str">
            <v>Biomass</v>
          </cell>
          <cell r="G8323">
            <v>619700</v>
          </cell>
          <cell r="H8323" t="str">
            <v>Merchant Unregulated</v>
          </cell>
        </row>
        <row r="8324">
          <cell r="D8324" t="str">
            <v>General Electric Company</v>
          </cell>
          <cell r="E8324" t="str">
            <v>Water</v>
          </cell>
          <cell r="G8324" t="str">
            <v>NA</v>
          </cell>
          <cell r="H8324" t="str">
            <v>Merchant Unregulated</v>
          </cell>
        </row>
        <row r="8325">
          <cell r="D8325" t="str">
            <v>Enel S.p.A.</v>
          </cell>
          <cell r="E8325" t="str">
            <v>Water</v>
          </cell>
          <cell r="G8325" t="str">
            <v>NA</v>
          </cell>
          <cell r="H8325" t="str">
            <v>Merchant Unregulated</v>
          </cell>
        </row>
        <row r="8326">
          <cell r="D8326" t="str">
            <v>Sonoco Products Company</v>
          </cell>
          <cell r="E8326" t="str">
            <v>Coal</v>
          </cell>
          <cell r="G8326">
            <v>79998</v>
          </cell>
          <cell r="H8326" t="str">
            <v>Merchant Unregulated</v>
          </cell>
        </row>
        <row r="8327">
          <cell r="D8327" t="str">
            <v>Calpine Corporation</v>
          </cell>
          <cell r="E8327" t="str">
            <v>Geothermal</v>
          </cell>
          <cell r="G8327">
            <v>324758</v>
          </cell>
          <cell r="H8327" t="str">
            <v>Merchant Unregulated</v>
          </cell>
        </row>
        <row r="8328">
          <cell r="D8328" t="str">
            <v>Sonoma County Dept of Transportation</v>
          </cell>
          <cell r="E8328" t="str">
            <v>Biomass</v>
          </cell>
          <cell r="G8328" t="str">
            <v>NA</v>
          </cell>
          <cell r="H8328" t="str">
            <v>Merchant Unregulated</v>
          </cell>
        </row>
        <row r="8329">
          <cell r="D8329" t="str">
            <v>Sonoma County of</v>
          </cell>
          <cell r="E8329" t="str">
            <v>Gas</v>
          </cell>
          <cell r="G8329" t="str">
            <v>NA</v>
          </cell>
          <cell r="H8329" t="str">
            <v>Merchant Unregulated</v>
          </cell>
        </row>
        <row r="8330">
          <cell r="D8330" t="str">
            <v>Stellar Energy GP, Inc</v>
          </cell>
          <cell r="E8330" t="str">
            <v>Solar</v>
          </cell>
          <cell r="G8330" t="str">
            <v>NA</v>
          </cell>
          <cell r="H8330" t="str">
            <v>Merchant Unregulated</v>
          </cell>
        </row>
        <row r="8331">
          <cell r="D8331" t="str">
            <v>General Electric Company</v>
          </cell>
          <cell r="E8331" t="str">
            <v>Solar</v>
          </cell>
          <cell r="G8331" t="str">
            <v>NA</v>
          </cell>
          <cell r="H8331" t="str">
            <v>Merchant Unregulated</v>
          </cell>
        </row>
        <row r="8332">
          <cell r="D8332" t="str">
            <v>Sierra Pacific Industries, Inc.</v>
          </cell>
          <cell r="E8332" t="str">
            <v>Biomass</v>
          </cell>
          <cell r="G8332" t="str">
            <v>NA</v>
          </cell>
          <cell r="H8332" t="str">
            <v>Merchant Unregulated</v>
          </cell>
        </row>
        <row r="8333">
          <cell r="D8333" t="str">
            <v>OGE Energy Corp.</v>
          </cell>
          <cell r="E8333" t="str">
            <v>Coal</v>
          </cell>
          <cell r="G8333">
            <v>5766753</v>
          </cell>
          <cell r="H8333" t="str">
            <v>Regulated</v>
          </cell>
        </row>
        <row r="8334">
          <cell r="D8334" t="str">
            <v>BLU Leaf Energy, Inc.</v>
          </cell>
          <cell r="E8334" t="str">
            <v>Solar</v>
          </cell>
          <cell r="G8334" t="str">
            <v>NA</v>
          </cell>
          <cell r="H8334" t="str">
            <v>Merchant Unregulated</v>
          </cell>
        </row>
        <row r="8335">
          <cell r="D8335" t="str">
            <v>PG&amp;E Corporation</v>
          </cell>
          <cell r="E8335" t="str">
            <v>Water</v>
          </cell>
          <cell r="G8335">
            <v>40198</v>
          </cell>
          <cell r="H8335" t="str">
            <v>Regulated</v>
          </cell>
        </row>
        <row r="8336">
          <cell r="D8336" t="str">
            <v>TCW GRS Holdings Company</v>
          </cell>
          <cell r="E8336" t="str">
            <v>Biomass</v>
          </cell>
          <cell r="G8336" t="str">
            <v>NA</v>
          </cell>
          <cell r="H8336" t="str">
            <v>Merchant Unregulated</v>
          </cell>
        </row>
        <row r="8337">
          <cell r="D8337" t="str">
            <v>DCT Holdings LLC</v>
          </cell>
          <cell r="E8337" t="str">
            <v>Biomass</v>
          </cell>
          <cell r="G8337" t="str">
            <v>NA</v>
          </cell>
          <cell r="H8337" t="str">
            <v>Merchant Unregulated</v>
          </cell>
        </row>
        <row r="8338">
          <cell r="D8338" t="str">
            <v>Fortistar LLC</v>
          </cell>
          <cell r="E8338" t="str">
            <v>Biomass</v>
          </cell>
          <cell r="G8338" t="str">
            <v>NA</v>
          </cell>
          <cell r="H8338" t="str">
            <v>Merchant Unregulated</v>
          </cell>
        </row>
        <row r="8339">
          <cell r="D8339" t="str">
            <v>BioFuels Energy, LLC</v>
          </cell>
          <cell r="E8339" t="str">
            <v>Biomass</v>
          </cell>
          <cell r="G8339" t="str">
            <v>NA</v>
          </cell>
          <cell r="H8339" t="str">
            <v>Merchant Unregulated</v>
          </cell>
        </row>
        <row r="8340">
          <cell r="D8340" t="str">
            <v>New Energy Capital LLC</v>
          </cell>
          <cell r="E8340" t="str">
            <v>Biomass</v>
          </cell>
          <cell r="G8340" t="str">
            <v>NA</v>
          </cell>
          <cell r="H8340" t="str">
            <v>Merchant Unregulated</v>
          </cell>
        </row>
        <row r="8341">
          <cell r="D8341" t="str">
            <v>Exxon Mobil Corporation</v>
          </cell>
          <cell r="E8341" t="str">
            <v>Gas</v>
          </cell>
          <cell r="G8341" t="str">
            <v>NA</v>
          </cell>
          <cell r="H8341" t="str">
            <v>Merchant Unregulated</v>
          </cell>
        </row>
        <row r="8342">
          <cell r="D8342" t="str">
            <v>Royal Dutch Shell plc</v>
          </cell>
          <cell r="E8342" t="str">
            <v>Gas</v>
          </cell>
          <cell r="G8342" t="str">
            <v>NA</v>
          </cell>
          <cell r="H8342" t="str">
            <v>Merchant Unregulated</v>
          </cell>
        </row>
        <row r="8343">
          <cell r="D8343" t="str">
            <v>Public Service Enterprise Group Incorporated</v>
          </cell>
          <cell r="E8343" t="str">
            <v>Solar</v>
          </cell>
          <cell r="G8343" t="str">
            <v>NA</v>
          </cell>
          <cell r="H8343" t="str">
            <v>Regulated</v>
          </cell>
        </row>
        <row r="8344">
          <cell r="D8344" t="str">
            <v>Heller Industrial Parks Inc.</v>
          </cell>
          <cell r="E8344" t="str">
            <v>Solar</v>
          </cell>
          <cell r="G8344" t="str">
            <v>NA</v>
          </cell>
          <cell r="H8344" t="str">
            <v>Merchant Unregulated</v>
          </cell>
        </row>
        <row r="8345">
          <cell r="D8345" t="str">
            <v>Solaire Generation</v>
          </cell>
          <cell r="E8345" t="str">
            <v>Solar</v>
          </cell>
          <cell r="G8345" t="str">
            <v>NA</v>
          </cell>
          <cell r="H8345" t="str">
            <v>Merchant Unregulated</v>
          </cell>
        </row>
        <row r="8346">
          <cell r="D8346" t="str">
            <v>Chittenden County Solar Partners, LLC</v>
          </cell>
          <cell r="E8346" t="str">
            <v>Solar</v>
          </cell>
          <cell r="G8346" t="str">
            <v>NA</v>
          </cell>
          <cell r="H8346" t="str">
            <v>Merchant Unregulated</v>
          </cell>
        </row>
        <row r="8347">
          <cell r="D8347" t="str">
            <v>Fortis Inc.</v>
          </cell>
          <cell r="E8347" t="str">
            <v>Oil</v>
          </cell>
          <cell r="G8347" t="str">
            <v>NA</v>
          </cell>
          <cell r="H8347" t="str">
            <v>Regulated</v>
          </cell>
        </row>
        <row r="8348">
          <cell r="D8348" t="str">
            <v>FLS Energy Inc.</v>
          </cell>
          <cell r="E8348" t="str">
            <v>Solar</v>
          </cell>
          <cell r="G8348" t="str">
            <v>NA</v>
          </cell>
          <cell r="H8348" t="str">
            <v>Merchant Unregulated</v>
          </cell>
        </row>
        <row r="8349">
          <cell r="D8349" t="str">
            <v>Dow Chemical Company</v>
          </cell>
          <cell r="E8349" t="str">
            <v>Coal</v>
          </cell>
          <cell r="G8349" t="str">
            <v>NA</v>
          </cell>
          <cell r="H8349" t="str">
            <v>Merchant Unregulated</v>
          </cell>
        </row>
        <row r="8350">
          <cell r="D8350" t="str">
            <v>Iberdrola, S.A.</v>
          </cell>
          <cell r="E8350" t="str">
            <v>Wind</v>
          </cell>
          <cell r="G8350">
            <v>84095</v>
          </cell>
          <cell r="H8350" t="str">
            <v>Merchant Unregulated</v>
          </cell>
        </row>
        <row r="8351">
          <cell r="D8351" t="str">
            <v>Brookfield Renewable Energy Partners L.P.</v>
          </cell>
          <cell r="E8351" t="str">
            <v>Water</v>
          </cell>
          <cell r="G8351" t="str">
            <v>NA</v>
          </cell>
          <cell r="H8351" t="str">
            <v>Merchant Unregulated</v>
          </cell>
        </row>
        <row r="8352">
          <cell r="D8352" t="str">
            <v>Brookfield Asset Management Inc.</v>
          </cell>
          <cell r="E8352" t="str">
            <v>Water</v>
          </cell>
          <cell r="G8352" t="str">
            <v>NA</v>
          </cell>
          <cell r="H8352" t="str">
            <v>Merchant Unregulated</v>
          </cell>
        </row>
        <row r="8353">
          <cell r="D8353" t="str">
            <v>Columbus Water Works</v>
          </cell>
          <cell r="E8353" t="str">
            <v>Biomass</v>
          </cell>
          <cell r="G8353" t="str">
            <v>NA</v>
          </cell>
          <cell r="H8353" t="str">
            <v>Merchant Unregulated</v>
          </cell>
        </row>
        <row r="8354">
          <cell r="D8354" t="str">
            <v>Salt River Project</v>
          </cell>
          <cell r="E8354" t="str">
            <v>Water</v>
          </cell>
          <cell r="G8354" t="str">
            <v>NA</v>
          </cell>
          <cell r="H8354" t="str">
            <v>Merchant Unregulated</v>
          </cell>
        </row>
        <row r="8355">
          <cell r="D8355" t="str">
            <v>NextEra Energy, Inc.</v>
          </cell>
          <cell r="E8355" t="str">
            <v>Wind</v>
          </cell>
          <cell r="G8355" t="str">
            <v>NA</v>
          </cell>
          <cell r="H8355" t="str">
            <v>Merchant Unregulated</v>
          </cell>
        </row>
        <row r="8356">
          <cell r="D8356" t="str">
            <v>Miami Dade Water &amp; Sewer Authority</v>
          </cell>
          <cell r="E8356" t="str">
            <v>Biomass</v>
          </cell>
          <cell r="G8356" t="str">
            <v>NA</v>
          </cell>
          <cell r="H8356" t="str">
            <v>Merchant Unregulated</v>
          </cell>
        </row>
        <row r="8357">
          <cell r="D8357" t="str">
            <v>Hydrodynamics Inc</v>
          </cell>
          <cell r="E8357" t="str">
            <v>Water</v>
          </cell>
          <cell r="G8357" t="str">
            <v>NA</v>
          </cell>
          <cell r="H8357" t="str">
            <v>Merchant Unregulated</v>
          </cell>
        </row>
        <row r="8358">
          <cell r="D8358" t="str">
            <v>Morgan Stanley</v>
          </cell>
          <cell r="E8358" t="str">
            <v>Gas</v>
          </cell>
          <cell r="G8358" t="str">
            <v>NA</v>
          </cell>
          <cell r="H8358" t="str">
            <v>Merchant Unregulated</v>
          </cell>
        </row>
        <row r="8359">
          <cell r="D8359" t="str">
            <v>Brookfield Renewable Energy Partners L.P.</v>
          </cell>
          <cell r="E8359" t="str">
            <v>Water</v>
          </cell>
          <cell r="G8359" t="str">
            <v>NA</v>
          </cell>
          <cell r="H8359" t="str">
            <v>Merchant Unregulated</v>
          </cell>
        </row>
        <row r="8360">
          <cell r="D8360" t="str">
            <v>Brookfield Asset Management Inc.</v>
          </cell>
          <cell r="E8360" t="str">
            <v>Water</v>
          </cell>
          <cell r="G8360" t="str">
            <v>NA</v>
          </cell>
          <cell r="H8360" t="str">
            <v>Merchant Unregulated</v>
          </cell>
        </row>
        <row r="8361">
          <cell r="D8361" t="str">
            <v>Gainesville Regional Utilities</v>
          </cell>
          <cell r="E8361" t="str">
            <v>Gas</v>
          </cell>
          <cell r="G8361" t="str">
            <v>NA</v>
          </cell>
          <cell r="H8361" t="str">
            <v>Regulated</v>
          </cell>
        </row>
        <row r="8362">
          <cell r="D8362" t="str">
            <v>WPPI Energy</v>
          </cell>
          <cell r="E8362" t="str">
            <v>Gas</v>
          </cell>
          <cell r="G8362">
            <v>9268</v>
          </cell>
          <cell r="H8362" t="str">
            <v>Regulated</v>
          </cell>
        </row>
        <row r="8363">
          <cell r="D8363" t="str">
            <v>Alliant Energy Corporation</v>
          </cell>
          <cell r="E8363" t="str">
            <v>Gas</v>
          </cell>
          <cell r="G8363">
            <v>9673</v>
          </cell>
          <cell r="H8363" t="str">
            <v>Regulated</v>
          </cell>
        </row>
        <row r="8364">
          <cell r="D8364" t="str">
            <v>Alaska Power &amp; Telephone Co.</v>
          </cell>
          <cell r="E8364" t="str">
            <v>Water</v>
          </cell>
          <cell r="G8364" t="str">
            <v>NA</v>
          </cell>
          <cell r="H8364" t="str">
            <v>Merchant Unregulated</v>
          </cell>
        </row>
        <row r="8365">
          <cell r="D8365" t="str">
            <v>Alaska Energy &amp; Resources Company</v>
          </cell>
          <cell r="E8365" t="str">
            <v>Water</v>
          </cell>
          <cell r="G8365" t="str">
            <v>NA</v>
          </cell>
          <cell r="H8365" t="str">
            <v>Merchant Unregulated</v>
          </cell>
        </row>
        <row r="8366">
          <cell r="D8366" t="str">
            <v>Seattle City Light</v>
          </cell>
          <cell r="E8366" t="str">
            <v>Water</v>
          </cell>
          <cell r="G8366" t="str">
            <v>NA</v>
          </cell>
          <cell r="H8366" t="str">
            <v>Regulated</v>
          </cell>
        </row>
        <row r="8367">
          <cell r="D8367" t="str">
            <v>IDACORP, Inc.</v>
          </cell>
          <cell r="E8367" t="str">
            <v>Water</v>
          </cell>
          <cell r="G8367" t="str">
            <v>NA</v>
          </cell>
          <cell r="H8367" t="str">
            <v>Merchant Unregulated</v>
          </cell>
        </row>
        <row r="8368">
          <cell r="D8368" t="str">
            <v>Twin Falls Canal Company</v>
          </cell>
          <cell r="E8368" t="str">
            <v>Water</v>
          </cell>
          <cell r="G8368" t="str">
            <v>NA</v>
          </cell>
          <cell r="H8368" t="str">
            <v>Merchant Unregulated</v>
          </cell>
        </row>
        <row r="8369">
          <cell r="D8369" t="str">
            <v>Redwood Falls Public Utility Commission</v>
          </cell>
          <cell r="E8369" t="str">
            <v>Oil</v>
          </cell>
          <cell r="G8369" t="str">
            <v>NA</v>
          </cell>
          <cell r="H8369" t="str">
            <v>Regulated</v>
          </cell>
        </row>
        <row r="8370">
          <cell r="D8370" t="str">
            <v>Lowndes County Hospital Authority</v>
          </cell>
          <cell r="E8370" t="str">
            <v>Oil</v>
          </cell>
          <cell r="G8370" t="str">
            <v>NA</v>
          </cell>
          <cell r="H8370" t="str">
            <v>Merchant Unregulated</v>
          </cell>
        </row>
        <row r="8371">
          <cell r="D8371" t="str">
            <v>Boralex Inc.</v>
          </cell>
          <cell r="E8371" t="str">
            <v>Water</v>
          </cell>
          <cell r="G8371" t="str">
            <v>NA</v>
          </cell>
          <cell r="H8371" t="str">
            <v>Merchant Unregulated</v>
          </cell>
        </row>
        <row r="8372">
          <cell r="D8372" t="str">
            <v>Great Plains Energy Inc.</v>
          </cell>
          <cell r="E8372" t="str">
            <v>Gas</v>
          </cell>
          <cell r="G8372">
            <v>141590</v>
          </cell>
          <cell r="H8372" t="str">
            <v>Regulated</v>
          </cell>
        </row>
        <row r="8373">
          <cell r="D8373" t="str">
            <v>Tennessee Valley Authority</v>
          </cell>
          <cell r="E8373" t="str">
            <v>Water</v>
          </cell>
          <cell r="G8373" t="str">
            <v>NA</v>
          </cell>
          <cell r="H8373" t="str">
            <v>Merchant Unregulated</v>
          </cell>
        </row>
        <row r="8374">
          <cell r="D8374" t="str">
            <v>Marathon Petroleum Corporation</v>
          </cell>
          <cell r="E8374" t="str">
            <v>Gas</v>
          </cell>
          <cell r="G8374" t="str">
            <v>NA</v>
          </cell>
          <cell r="H8374" t="str">
            <v>Merchant Unregulated</v>
          </cell>
        </row>
        <row r="8375">
          <cell r="D8375" t="str">
            <v>Marathon Petroleum Corporation</v>
          </cell>
          <cell r="E8375" t="str">
            <v>Gas</v>
          </cell>
          <cell r="G8375" t="str">
            <v>NA</v>
          </cell>
          <cell r="H8375" t="str">
            <v>Merchant Unregulated</v>
          </cell>
        </row>
        <row r="8376">
          <cell r="D8376" t="str">
            <v>Kent County of Michigan</v>
          </cell>
          <cell r="E8376" t="str">
            <v>Biomass</v>
          </cell>
          <cell r="G8376" t="str">
            <v>NA</v>
          </cell>
          <cell r="H8376" t="str">
            <v>Merchant Unregulated</v>
          </cell>
        </row>
        <row r="8377">
          <cell r="D8377" t="str">
            <v>Granger Electric of Byron Center, LLC</v>
          </cell>
          <cell r="E8377" t="str">
            <v>Biomass</v>
          </cell>
          <cell r="G8377" t="str">
            <v>NA</v>
          </cell>
          <cell r="H8377" t="str">
            <v>Merchant Unregulated</v>
          </cell>
        </row>
        <row r="8378">
          <cell r="D8378" t="str">
            <v>Rochelle Municipal Utilities</v>
          </cell>
          <cell r="E8378" t="str">
            <v>Gas</v>
          </cell>
          <cell r="G8378" t="str">
            <v>NA</v>
          </cell>
          <cell r="H8378" t="str">
            <v>Regulated</v>
          </cell>
        </row>
        <row r="8379">
          <cell r="D8379" t="str">
            <v>Connecticut Resources Recovery Authority</v>
          </cell>
          <cell r="E8379" t="str">
            <v>Oil</v>
          </cell>
          <cell r="G8379" t="str">
            <v>NA</v>
          </cell>
          <cell r="H8379" t="str">
            <v>Merchant Unregulated</v>
          </cell>
        </row>
        <row r="8380">
          <cell r="D8380" t="str">
            <v>South Norwalk City of</v>
          </cell>
          <cell r="E8380" t="str">
            <v>Oil</v>
          </cell>
          <cell r="G8380" t="str">
            <v>NA</v>
          </cell>
          <cell r="H8380" t="str">
            <v>Regulated</v>
          </cell>
        </row>
        <row r="8381">
          <cell r="D8381" t="str">
            <v>Wisconsin Energy Corporation</v>
          </cell>
          <cell r="E8381" t="str">
            <v>Coal</v>
          </cell>
          <cell r="G8381">
            <v>4003764</v>
          </cell>
          <cell r="H8381" t="str">
            <v>Regulated</v>
          </cell>
        </row>
        <row r="8382">
          <cell r="D8382" t="str">
            <v>South Oak Hospital</v>
          </cell>
          <cell r="E8382" t="str">
            <v>Gas</v>
          </cell>
          <cell r="G8382" t="str">
            <v>NA</v>
          </cell>
          <cell r="H8382" t="str">
            <v>Merchant Unregulated</v>
          </cell>
        </row>
        <row r="8383">
          <cell r="D8383" t="str">
            <v>Waverly Municipal Elec Utility</v>
          </cell>
          <cell r="E8383" t="str">
            <v>Oil</v>
          </cell>
          <cell r="G8383" t="str">
            <v>NA</v>
          </cell>
          <cell r="H8383" t="str">
            <v>Regulated</v>
          </cell>
        </row>
        <row r="8384">
          <cell r="D8384" t="str">
            <v>Calpine Corporation</v>
          </cell>
          <cell r="E8384" t="str">
            <v>Gas</v>
          </cell>
          <cell r="G8384">
            <v>1360093</v>
          </cell>
          <cell r="H8384" t="str">
            <v>Merchant Unregulated</v>
          </cell>
        </row>
        <row r="8385">
          <cell r="D8385" t="str">
            <v>Northwest Wind, LLC</v>
          </cell>
          <cell r="E8385" t="str">
            <v>Wind</v>
          </cell>
          <cell r="G8385" t="str">
            <v>NA</v>
          </cell>
          <cell r="H8385" t="str">
            <v>Merchant Unregulated</v>
          </cell>
        </row>
        <row r="8386">
          <cell r="D8386" t="str">
            <v>JJS Windpower, LLC</v>
          </cell>
          <cell r="E8386" t="str">
            <v>Wind</v>
          </cell>
          <cell r="G8386" t="str">
            <v>NA</v>
          </cell>
          <cell r="H8386" t="str">
            <v>Merchant Unregulated</v>
          </cell>
        </row>
        <row r="8387">
          <cell r="D8387" t="str">
            <v>Strata Solar LLC</v>
          </cell>
          <cell r="E8387" t="str">
            <v>Solar</v>
          </cell>
          <cell r="G8387" t="str">
            <v>NA</v>
          </cell>
          <cell r="H8387" t="str">
            <v>Merchant Unregulated</v>
          </cell>
        </row>
        <row r="8388">
          <cell r="D8388" t="str">
            <v>Strawberry Point City of</v>
          </cell>
          <cell r="E8388" t="str">
            <v>Oil</v>
          </cell>
          <cell r="G8388" t="str">
            <v>NA</v>
          </cell>
          <cell r="H8388" t="str">
            <v>Regulated</v>
          </cell>
        </row>
        <row r="8389">
          <cell r="D8389" t="str">
            <v>South Texas Electric Cooperative, Inc</v>
          </cell>
          <cell r="E8389" t="str">
            <v>Oil</v>
          </cell>
          <cell r="G8389" t="str">
            <v>NA</v>
          </cell>
          <cell r="H8389" t="str">
            <v>Merchant Unregulated</v>
          </cell>
        </row>
        <row r="8390">
          <cell r="D8390" t="str">
            <v>Toshiba Corporation</v>
          </cell>
          <cell r="E8390" t="str">
            <v>Nuclear</v>
          </cell>
          <cell r="G8390" t="str">
            <v>NA</v>
          </cell>
          <cell r="H8390" t="str">
            <v>Regulated</v>
          </cell>
        </row>
        <row r="8391">
          <cell r="D8391" t="str">
            <v>NRG Energy, Inc.</v>
          </cell>
          <cell r="E8391" t="str">
            <v>Nuclear</v>
          </cell>
          <cell r="G8391" t="str">
            <v>NA</v>
          </cell>
          <cell r="H8391" t="str">
            <v>Regulated</v>
          </cell>
        </row>
        <row r="8392">
          <cell r="D8392" t="str">
            <v>CPS Energy</v>
          </cell>
          <cell r="E8392" t="str">
            <v>Nuclear</v>
          </cell>
          <cell r="G8392">
            <v>7417638</v>
          </cell>
          <cell r="H8392" t="str">
            <v>Regulated</v>
          </cell>
        </row>
        <row r="8393">
          <cell r="D8393" t="str">
            <v>NRG Energy, Inc.</v>
          </cell>
          <cell r="E8393" t="str">
            <v>Nuclear</v>
          </cell>
          <cell r="G8393">
            <v>8159401</v>
          </cell>
          <cell r="H8393" t="str">
            <v>Regulated</v>
          </cell>
        </row>
        <row r="8394">
          <cell r="D8394" t="str">
            <v>Austin Energy</v>
          </cell>
          <cell r="E8394" t="str">
            <v>Nuclear</v>
          </cell>
          <cell r="G8394">
            <v>2967055</v>
          </cell>
          <cell r="H8394" t="str">
            <v>Regulated</v>
          </cell>
        </row>
        <row r="8395">
          <cell r="D8395" t="str">
            <v>NRG Energy, Inc.</v>
          </cell>
          <cell r="E8395" t="str">
            <v>Wind</v>
          </cell>
          <cell r="G8395">
            <v>229684</v>
          </cell>
          <cell r="H8395" t="str">
            <v>Merchant Unregulated</v>
          </cell>
        </row>
        <row r="8396">
          <cell r="D8396" t="str">
            <v>NRG Yield, Inc.</v>
          </cell>
          <cell r="E8396" t="str">
            <v>Wind</v>
          </cell>
          <cell r="G8396">
            <v>120982</v>
          </cell>
          <cell r="H8396" t="str">
            <v>Merchant Unregulated</v>
          </cell>
        </row>
        <row r="8397">
          <cell r="D8397" t="str">
            <v>Alcoa, Inc.</v>
          </cell>
          <cell r="E8397" t="str">
            <v>Water</v>
          </cell>
          <cell r="G8397" t="str">
            <v>NA</v>
          </cell>
          <cell r="H8397" t="str">
            <v>Merchant Unregulated</v>
          </cell>
        </row>
        <row r="8398">
          <cell r="D8398" t="str">
            <v>National Grid plc</v>
          </cell>
          <cell r="E8398" t="str">
            <v>Oil</v>
          </cell>
          <cell r="G8398" t="str">
            <v>NA</v>
          </cell>
          <cell r="H8398" t="str">
            <v>Merchant Unregulated</v>
          </cell>
        </row>
        <row r="8399">
          <cell r="D8399" t="str">
            <v>Long Island Power Authority</v>
          </cell>
          <cell r="E8399" t="str">
            <v>Wind</v>
          </cell>
          <cell r="G8399" t="str">
            <v>NA</v>
          </cell>
          <cell r="H8399" t="str">
            <v>Merchant Unregulated</v>
          </cell>
        </row>
        <row r="8400">
          <cell r="D8400" t="str">
            <v>Tennessee Valley Authority</v>
          </cell>
          <cell r="E8400" t="str">
            <v>Gas</v>
          </cell>
          <cell r="G8400">
            <v>4334898</v>
          </cell>
          <cell r="H8400" t="str">
            <v>Merchant Unregulated</v>
          </cell>
        </row>
        <row r="8401">
          <cell r="D8401" t="str">
            <v>AE Operations LLC</v>
          </cell>
          <cell r="E8401" t="str">
            <v>Gas</v>
          </cell>
          <cell r="G8401" t="str">
            <v>NA</v>
          </cell>
          <cell r="H8401" t="str">
            <v>Merchant Unregulated</v>
          </cell>
        </row>
        <row r="8402">
          <cell r="D8402" t="str">
            <v>National Grid plc</v>
          </cell>
          <cell r="E8402" t="str">
            <v>Oil</v>
          </cell>
          <cell r="G8402" t="str">
            <v>NA</v>
          </cell>
          <cell r="H8402" t="str">
            <v>Merchant Unregulated</v>
          </cell>
        </row>
        <row r="8403">
          <cell r="D8403" t="str">
            <v>New England Power Company</v>
          </cell>
          <cell r="E8403" t="str">
            <v>Oil</v>
          </cell>
          <cell r="G8403" t="str">
            <v>NA</v>
          </cell>
          <cell r="H8403" t="str">
            <v>Merchant Unregulated</v>
          </cell>
        </row>
        <row r="8404">
          <cell r="D8404" t="str">
            <v>Anchorage Municipal Light &amp; Power</v>
          </cell>
          <cell r="E8404" t="str">
            <v>Gas</v>
          </cell>
          <cell r="G8404" t="str">
            <v>NA</v>
          </cell>
          <cell r="H8404" t="str">
            <v>Regulated</v>
          </cell>
        </row>
        <row r="8405">
          <cell r="D8405" t="str">
            <v>Chugach Electric Association, Inc.</v>
          </cell>
          <cell r="E8405" t="str">
            <v>Gas</v>
          </cell>
          <cell r="G8405" t="str">
            <v>NA</v>
          </cell>
          <cell r="H8405" t="str">
            <v>Regulated</v>
          </cell>
        </row>
        <row r="8406">
          <cell r="D8406" t="str">
            <v>North American Natural Resources</v>
          </cell>
          <cell r="E8406" t="str">
            <v>Biomass</v>
          </cell>
          <cell r="G8406" t="str">
            <v>NA</v>
          </cell>
          <cell r="H8406" t="str">
            <v>Merchant Unregulated</v>
          </cell>
        </row>
        <row r="8407">
          <cell r="D8407" t="str">
            <v>Exelon Corporation</v>
          </cell>
          <cell r="E8407" t="str">
            <v>Gas</v>
          </cell>
          <cell r="G8407">
            <v>27543</v>
          </cell>
          <cell r="H8407" t="str">
            <v>Merchant Unregulated</v>
          </cell>
        </row>
        <row r="8408">
          <cell r="D8408" t="str">
            <v>Chevron Corporation</v>
          </cell>
          <cell r="E8408" t="str">
            <v>Gas</v>
          </cell>
          <cell r="G8408" t="str">
            <v>NA</v>
          </cell>
          <cell r="H8408" t="str">
            <v>Merchant Unregulated</v>
          </cell>
        </row>
        <row r="8409">
          <cell r="D8409" t="str">
            <v>Southeast Missouri State University</v>
          </cell>
          <cell r="E8409" t="str">
            <v>Oil</v>
          </cell>
          <cell r="G8409" t="str">
            <v>NA</v>
          </cell>
          <cell r="H8409" t="str">
            <v>Merchant Unregulated</v>
          </cell>
        </row>
        <row r="8410">
          <cell r="D8410" t="str">
            <v>Los Angeles County</v>
          </cell>
          <cell r="E8410" t="str">
            <v>Biomass</v>
          </cell>
          <cell r="G8410">
            <v>83999</v>
          </cell>
          <cell r="H8410" t="str">
            <v>Merchant Unregulated</v>
          </cell>
        </row>
        <row r="8411">
          <cell r="D8411" t="str">
            <v>Long Beach City of</v>
          </cell>
          <cell r="E8411" t="str">
            <v>Biomass</v>
          </cell>
          <cell r="G8411">
            <v>134176</v>
          </cell>
          <cell r="H8411" t="str">
            <v>Merchant Unregulated</v>
          </cell>
        </row>
        <row r="8412">
          <cell r="D8412" t="str">
            <v>University of Minnesota-Twin Cities</v>
          </cell>
          <cell r="E8412" t="str">
            <v>Gas</v>
          </cell>
          <cell r="G8412" t="str">
            <v>NA</v>
          </cell>
          <cell r="H8412" t="str">
            <v>Merchant Unregulated</v>
          </cell>
        </row>
        <row r="8413">
          <cell r="D8413" t="str">
            <v>Southern Minnesota Beet Sugar</v>
          </cell>
          <cell r="E8413" t="str">
            <v>Coal</v>
          </cell>
          <cell r="G8413" t="str">
            <v>NA</v>
          </cell>
          <cell r="H8413" t="str">
            <v>Merchant Unregulated</v>
          </cell>
        </row>
        <row r="8414">
          <cell r="D8414" t="str">
            <v>Corporación Gestamp</v>
          </cell>
          <cell r="E8414" t="str">
            <v>Solar</v>
          </cell>
          <cell r="G8414" t="str">
            <v>NA</v>
          </cell>
          <cell r="H8414" t="str">
            <v>Merchant Unregulated</v>
          </cell>
        </row>
        <row r="8415">
          <cell r="D8415" t="str">
            <v>Potlatch Corporation</v>
          </cell>
          <cell r="E8415" t="str">
            <v>Biomass</v>
          </cell>
          <cell r="G8415" t="str">
            <v>NA</v>
          </cell>
          <cell r="H8415" t="str">
            <v>Merchant Unregulated</v>
          </cell>
        </row>
        <row r="8416">
          <cell r="D8416" t="str">
            <v>National Grid plc</v>
          </cell>
          <cell r="E8416" t="str">
            <v>Oil</v>
          </cell>
          <cell r="G8416" t="str">
            <v>NA</v>
          </cell>
          <cell r="H8416" t="str">
            <v>Merchant Unregulated</v>
          </cell>
        </row>
        <row r="8417">
          <cell r="D8417" t="str">
            <v>Archer-Daniels-Midland Company</v>
          </cell>
          <cell r="E8417" t="str">
            <v>Gas</v>
          </cell>
          <cell r="G8417" t="str">
            <v>NA</v>
          </cell>
          <cell r="H8417" t="str">
            <v>Merchant Unregulated</v>
          </cell>
        </row>
        <row r="8418">
          <cell r="D8418" t="str">
            <v>Capital Power Corporation</v>
          </cell>
          <cell r="E8418" t="str">
            <v>Coal</v>
          </cell>
          <cell r="G8418" t="str">
            <v>NA</v>
          </cell>
          <cell r="H8418" t="str">
            <v>Merchant Unregulated</v>
          </cell>
        </row>
        <row r="8419">
          <cell r="D8419" t="str">
            <v>Portland General Electric Company</v>
          </cell>
          <cell r="E8419" t="str">
            <v>Solar</v>
          </cell>
          <cell r="G8419" t="str">
            <v>NA</v>
          </cell>
          <cell r="H8419" t="str">
            <v>Regulated</v>
          </cell>
        </row>
        <row r="8420">
          <cell r="D8420" t="str">
            <v>U.S. Bancorp</v>
          </cell>
          <cell r="E8420" t="str">
            <v>Solar</v>
          </cell>
          <cell r="G8420" t="str">
            <v>NA</v>
          </cell>
          <cell r="H8420" t="str">
            <v>Regulated</v>
          </cell>
        </row>
        <row r="8421">
          <cell r="D8421" t="str">
            <v>U.S. Bancorp</v>
          </cell>
          <cell r="E8421" t="str">
            <v>Solar</v>
          </cell>
          <cell r="G8421" t="str">
            <v>NA</v>
          </cell>
          <cell r="H8421" t="str">
            <v>Regulated</v>
          </cell>
        </row>
        <row r="8422">
          <cell r="D8422" t="str">
            <v>Portland General Electric Company</v>
          </cell>
          <cell r="E8422" t="str">
            <v>Solar</v>
          </cell>
          <cell r="G8422" t="str">
            <v>NA</v>
          </cell>
          <cell r="H8422" t="str">
            <v>Regulated</v>
          </cell>
        </row>
        <row r="8423">
          <cell r="D8423" t="str">
            <v>Albuquerque City of</v>
          </cell>
          <cell r="E8423" t="str">
            <v>Biomass</v>
          </cell>
          <cell r="G8423" t="str">
            <v>NA</v>
          </cell>
          <cell r="H8423" t="str">
            <v>Merchant Unregulated</v>
          </cell>
        </row>
        <row r="8424">
          <cell r="D8424" t="str">
            <v>Exelon Corporation</v>
          </cell>
          <cell r="E8424" t="str">
            <v>Oil</v>
          </cell>
          <cell r="G8424" t="str">
            <v>NA</v>
          </cell>
          <cell r="H8424" t="str">
            <v>Merchant Unregulated</v>
          </cell>
        </row>
        <row r="8425">
          <cell r="D8425" t="str">
            <v>American Electric Power Company, Inc.</v>
          </cell>
          <cell r="E8425" t="str">
            <v>Gas</v>
          </cell>
          <cell r="G8425">
            <v>776287</v>
          </cell>
          <cell r="H8425" t="str">
            <v>Regulated</v>
          </cell>
        </row>
        <row r="8426">
          <cell r="D8426" t="str">
            <v>AT&amp;T Inc.</v>
          </cell>
          <cell r="E8426" t="str">
            <v>Oil</v>
          </cell>
          <cell r="G8426" t="str">
            <v>NA</v>
          </cell>
          <cell r="H8426" t="str">
            <v>Merchant Unregulated</v>
          </cell>
        </row>
        <row r="8427">
          <cell r="D8427" t="str">
            <v>American Electric Power Company, Inc.</v>
          </cell>
          <cell r="E8427" t="str">
            <v>Oil</v>
          </cell>
          <cell r="G8427">
            <v>0</v>
          </cell>
          <cell r="H8427" t="str">
            <v>Regulated</v>
          </cell>
        </row>
        <row r="8428">
          <cell r="D8428" t="str">
            <v>American Electric Power Company, Inc.</v>
          </cell>
          <cell r="E8428" t="str">
            <v>Gas</v>
          </cell>
          <cell r="G8428">
            <v>63049</v>
          </cell>
          <cell r="H8428" t="str">
            <v>Regulated</v>
          </cell>
        </row>
        <row r="8429">
          <cell r="D8429" t="str">
            <v>Georgia Energy Cooperative</v>
          </cell>
          <cell r="E8429" t="str">
            <v>Gas</v>
          </cell>
          <cell r="G8429" t="str">
            <v>NA</v>
          </cell>
          <cell r="H8429" t="str">
            <v>Merchant Unregulated</v>
          </cell>
        </row>
        <row r="8430">
          <cell r="D8430" t="str">
            <v>White Birch Paper Company</v>
          </cell>
          <cell r="E8430" t="str">
            <v>Coal</v>
          </cell>
          <cell r="G8430">
            <v>176432</v>
          </cell>
          <cell r="H8430" t="str">
            <v>Merchant Unregulated</v>
          </cell>
        </row>
        <row r="8431">
          <cell r="D8431" t="str">
            <v>White Birch Paper Company</v>
          </cell>
          <cell r="E8431" t="str">
            <v>Gas</v>
          </cell>
          <cell r="G8431">
            <v>118354</v>
          </cell>
          <cell r="H8431" t="str">
            <v>Merchant Unregulated</v>
          </cell>
        </row>
        <row r="8432">
          <cell r="D8432" t="str">
            <v>NextEra Energy, Inc.</v>
          </cell>
          <cell r="E8432" t="str">
            <v>Solar</v>
          </cell>
          <cell r="G8432">
            <v>18508</v>
          </cell>
          <cell r="H8432" t="str">
            <v>Regulated</v>
          </cell>
        </row>
        <row r="8433">
          <cell r="D8433" t="str">
            <v>Los Angeles County</v>
          </cell>
          <cell r="E8433" t="str">
            <v>Biomass</v>
          </cell>
          <cell r="G8433" t="str">
            <v>NA</v>
          </cell>
          <cell r="H8433" t="str">
            <v>Merchant Unregulated</v>
          </cell>
        </row>
        <row r="8434">
          <cell r="D8434" t="str">
            <v>Spalding Village of</v>
          </cell>
          <cell r="E8434" t="str">
            <v>Oil</v>
          </cell>
          <cell r="G8434" t="str">
            <v>NA</v>
          </cell>
          <cell r="H8434" t="str">
            <v>Regulated</v>
          </cell>
        </row>
        <row r="8435">
          <cell r="D8435" t="str">
            <v>Spalding Village of</v>
          </cell>
          <cell r="E8435" t="str">
            <v>Water</v>
          </cell>
          <cell r="G8435" t="str">
            <v>NA</v>
          </cell>
          <cell r="H8435" t="str">
            <v>Regulated</v>
          </cell>
        </row>
        <row r="8436">
          <cell r="D8436" t="str">
            <v>Strawberry Water Users Assn</v>
          </cell>
          <cell r="E8436" t="str">
            <v>Water</v>
          </cell>
          <cell r="G8436" t="str">
            <v>NA</v>
          </cell>
          <cell r="H8436" t="str">
            <v>Merchant Unregulated</v>
          </cell>
        </row>
        <row r="8437">
          <cell r="D8437" t="str">
            <v>Edison International</v>
          </cell>
          <cell r="E8437" t="str">
            <v>Wind</v>
          </cell>
          <cell r="G8437" t="str">
            <v>NA</v>
          </cell>
          <cell r="H8437" t="str">
            <v>Merchant Unregulated</v>
          </cell>
        </row>
        <row r="8438">
          <cell r="D8438" t="str">
            <v>Navitas Energy, Inc.</v>
          </cell>
          <cell r="E8438" t="str">
            <v>Wind</v>
          </cell>
          <cell r="G8438" t="str">
            <v>NA</v>
          </cell>
          <cell r="H8438" t="str">
            <v>Merchant Unregulated</v>
          </cell>
        </row>
        <row r="8439">
          <cell r="D8439" t="str">
            <v>Gamesa Corporacion Tecnologica S.A.</v>
          </cell>
          <cell r="E8439" t="str">
            <v>Wind</v>
          </cell>
          <cell r="G8439" t="str">
            <v>NA</v>
          </cell>
          <cell r="H8439" t="str">
            <v>Merchant Unregulated</v>
          </cell>
        </row>
        <row r="8440">
          <cell r="D8440" t="str">
            <v>Enel S.p.A.</v>
          </cell>
          <cell r="E8440" t="str">
            <v>Wind</v>
          </cell>
          <cell r="G8440" t="str">
            <v>NA</v>
          </cell>
          <cell r="H8440" t="str">
            <v>Merchant Unregulated</v>
          </cell>
        </row>
        <row r="8441">
          <cell r="D8441" t="str">
            <v>Spartanburg, City of</v>
          </cell>
          <cell r="E8441" t="str">
            <v>Water</v>
          </cell>
          <cell r="G8441" t="str">
            <v>NA</v>
          </cell>
          <cell r="H8441" t="str">
            <v>Merchant Unregulated</v>
          </cell>
        </row>
        <row r="8442">
          <cell r="D8442" t="str">
            <v>Spartanburg, City of</v>
          </cell>
          <cell r="E8442" t="str">
            <v>Oil</v>
          </cell>
          <cell r="G8442" t="str">
            <v>NA</v>
          </cell>
          <cell r="H8442" t="str">
            <v>Merchant Unregulated</v>
          </cell>
        </row>
        <row r="8443">
          <cell r="D8443" t="str">
            <v>PG&amp;E Corporation</v>
          </cell>
          <cell r="E8443" t="str">
            <v>Water</v>
          </cell>
          <cell r="G8443">
            <v>33874</v>
          </cell>
          <cell r="H8443" t="str">
            <v>Regulated</v>
          </cell>
        </row>
        <row r="8444">
          <cell r="D8444" t="str">
            <v>PG&amp;E Corporation</v>
          </cell>
          <cell r="E8444" t="str">
            <v>Water</v>
          </cell>
          <cell r="G8444">
            <v>9931</v>
          </cell>
          <cell r="H8444" t="str">
            <v>Regulated</v>
          </cell>
        </row>
        <row r="8445">
          <cell r="D8445" t="str">
            <v>PG&amp;E Corporation</v>
          </cell>
          <cell r="E8445" t="str">
            <v>Water</v>
          </cell>
          <cell r="G8445">
            <v>26991</v>
          </cell>
          <cell r="H8445" t="str">
            <v>Regulated</v>
          </cell>
        </row>
        <row r="8446">
          <cell r="D8446" t="str">
            <v>Tom Cusano</v>
          </cell>
          <cell r="E8446" t="str">
            <v>Water</v>
          </cell>
          <cell r="G8446" t="str">
            <v>NA</v>
          </cell>
          <cell r="H8446" t="str">
            <v>Merchant Unregulated</v>
          </cell>
        </row>
        <row r="8447">
          <cell r="D8447" t="str">
            <v>Spearfish City Of</v>
          </cell>
          <cell r="E8447" t="str">
            <v>Water</v>
          </cell>
          <cell r="G8447" t="str">
            <v>NA</v>
          </cell>
          <cell r="H8447" t="str">
            <v>Merchant Unregulated</v>
          </cell>
        </row>
        <row r="8448">
          <cell r="D8448" t="str">
            <v>Great Plains Energy Inc.</v>
          </cell>
          <cell r="E8448" t="str">
            <v>Wind</v>
          </cell>
          <cell r="G8448">
            <v>413996</v>
          </cell>
          <cell r="H8448" t="str">
            <v>Regulated</v>
          </cell>
        </row>
        <row r="8449">
          <cell r="D8449" t="str">
            <v>EDF Group</v>
          </cell>
          <cell r="E8449" t="str">
            <v>Wind</v>
          </cell>
          <cell r="G8449">
            <v>187</v>
          </cell>
          <cell r="H8449" t="str">
            <v>Merchant Unregulated</v>
          </cell>
        </row>
        <row r="8450">
          <cell r="D8450" t="str">
            <v>Tokyo Electric Power Company</v>
          </cell>
          <cell r="E8450" t="str">
            <v>Wind</v>
          </cell>
          <cell r="G8450">
            <v>150</v>
          </cell>
          <cell r="H8450" t="str">
            <v>Merchant Unregulated</v>
          </cell>
        </row>
        <row r="8451">
          <cell r="D8451" t="str">
            <v>BlackRock, Inc.</v>
          </cell>
          <cell r="E8451" t="str">
            <v>Wind</v>
          </cell>
          <cell r="G8451">
            <v>375</v>
          </cell>
          <cell r="H8451" t="str">
            <v>Merchant Unregulated</v>
          </cell>
        </row>
        <row r="8452">
          <cell r="D8452" t="str">
            <v>Toyota Tsusho Corporation</v>
          </cell>
          <cell r="E8452" t="str">
            <v>Wind</v>
          </cell>
          <cell r="G8452">
            <v>225</v>
          </cell>
          <cell r="H8452" t="str">
            <v>Merchant Unregulated</v>
          </cell>
        </row>
        <row r="8453">
          <cell r="D8453" t="str">
            <v>Garland City of</v>
          </cell>
          <cell r="E8453" t="str">
            <v>Gas</v>
          </cell>
          <cell r="G8453">
            <v>27399</v>
          </cell>
          <cell r="H8453" t="str">
            <v>Regulated</v>
          </cell>
        </row>
        <row r="8454">
          <cell r="D8454" t="str">
            <v>Nebraska Public Power District</v>
          </cell>
          <cell r="E8454" t="str">
            <v>Water</v>
          </cell>
          <cell r="G8454" t="str">
            <v>NA</v>
          </cell>
          <cell r="H8454" t="str">
            <v>Regulated</v>
          </cell>
        </row>
        <row r="8455">
          <cell r="D8455" t="str">
            <v>Spencer City of IA</v>
          </cell>
          <cell r="E8455" t="str">
            <v>Oil</v>
          </cell>
          <cell r="G8455" t="str">
            <v>NA</v>
          </cell>
          <cell r="H8455" t="str">
            <v>Regulated</v>
          </cell>
        </row>
        <row r="8456">
          <cell r="D8456" t="str">
            <v>Element Markets LLC</v>
          </cell>
          <cell r="E8456" t="str">
            <v>Solar</v>
          </cell>
          <cell r="G8456" t="str">
            <v>NA</v>
          </cell>
          <cell r="H8456" t="str">
            <v>Merchant Unregulated</v>
          </cell>
        </row>
        <row r="8457">
          <cell r="D8457" t="str">
            <v>Exelon Corporation</v>
          </cell>
          <cell r="E8457" t="str">
            <v>Solar</v>
          </cell>
          <cell r="G8457" t="str">
            <v>NA</v>
          </cell>
          <cell r="H8457" t="str">
            <v>Merchant Unregulated</v>
          </cell>
        </row>
        <row r="8458">
          <cell r="D8458" t="str">
            <v>Calaveras County Water District</v>
          </cell>
          <cell r="E8458" t="str">
            <v>Water</v>
          </cell>
          <cell r="G8458" t="str">
            <v>NA</v>
          </cell>
          <cell r="H8458" t="str">
            <v>Merchant Unregulated</v>
          </cell>
        </row>
        <row r="8459">
          <cell r="D8459" t="str">
            <v>Brookfield Renewable Energy Partners L.P.</v>
          </cell>
          <cell r="E8459" t="str">
            <v>Water</v>
          </cell>
          <cell r="G8459">
            <v>69668</v>
          </cell>
          <cell r="H8459" t="str">
            <v>Merchant Unregulated</v>
          </cell>
        </row>
        <row r="8460">
          <cell r="D8460" t="str">
            <v>Brookfield Asset Management Inc.</v>
          </cell>
          <cell r="E8460" t="str">
            <v>Water</v>
          </cell>
          <cell r="G8460">
            <v>129436</v>
          </cell>
          <cell r="H8460" t="str">
            <v>Merchant Unregulated</v>
          </cell>
        </row>
        <row r="8461">
          <cell r="D8461" t="str">
            <v>South Carolina Public Service Authority</v>
          </cell>
          <cell r="E8461" t="str">
            <v>Water</v>
          </cell>
          <cell r="G8461" t="str">
            <v>NA</v>
          </cell>
          <cell r="H8461" t="str">
            <v>Regulated</v>
          </cell>
        </row>
        <row r="8462">
          <cell r="D8462" t="str">
            <v>Invenergy LLC</v>
          </cell>
          <cell r="E8462" t="str">
            <v>Gas</v>
          </cell>
          <cell r="G8462">
            <v>146930</v>
          </cell>
          <cell r="H8462" t="str">
            <v>Merchant Unregulated</v>
          </cell>
        </row>
        <row r="8463">
          <cell r="D8463" t="str">
            <v>Marubeni Corporation</v>
          </cell>
          <cell r="E8463" t="str">
            <v>Gas</v>
          </cell>
          <cell r="G8463">
            <v>141172</v>
          </cell>
          <cell r="H8463" t="str">
            <v>Merchant Unregulated</v>
          </cell>
        </row>
        <row r="8464">
          <cell r="D8464" t="str">
            <v>EDF Group</v>
          </cell>
          <cell r="E8464" t="str">
            <v>Wind</v>
          </cell>
          <cell r="G8464" t="str">
            <v>NA</v>
          </cell>
          <cell r="H8464" t="str">
            <v>Merchant Unregulated</v>
          </cell>
        </row>
        <row r="8465">
          <cell r="D8465" t="str">
            <v>NorthWestern Corporation</v>
          </cell>
          <cell r="E8465" t="str">
            <v>Wind</v>
          </cell>
          <cell r="G8465">
            <v>23714</v>
          </cell>
          <cell r="H8465" t="str">
            <v>Regulated</v>
          </cell>
        </row>
        <row r="8466">
          <cell r="D8466" t="str">
            <v>Spire Corporation</v>
          </cell>
          <cell r="E8466" t="str">
            <v>Solar</v>
          </cell>
          <cell r="G8466" t="str">
            <v>NA</v>
          </cell>
          <cell r="H8466" t="str">
            <v>Merchant Unregulated</v>
          </cell>
        </row>
        <row r="8467">
          <cell r="D8467" t="str">
            <v>Spirit Lake Community School District</v>
          </cell>
          <cell r="E8467" t="str">
            <v>Wind</v>
          </cell>
          <cell r="G8467" t="str">
            <v>NA</v>
          </cell>
          <cell r="H8467" t="str">
            <v>Merchant Unregulated</v>
          </cell>
        </row>
        <row r="8468">
          <cell r="D8468" t="str">
            <v>Basin Electric Power Cooperative</v>
          </cell>
          <cell r="E8468" t="str">
            <v>Oil</v>
          </cell>
          <cell r="G8468">
            <v>1418</v>
          </cell>
          <cell r="H8468" t="str">
            <v>Merchant Unregulated</v>
          </cell>
        </row>
        <row r="8469">
          <cell r="D8469" t="str">
            <v>United States Government</v>
          </cell>
          <cell r="E8469" t="str">
            <v>Water</v>
          </cell>
          <cell r="G8469">
            <v>17800</v>
          </cell>
          <cell r="H8469" t="str">
            <v>Merchant Unregulated</v>
          </cell>
        </row>
        <row r="8470">
          <cell r="D8470" t="str">
            <v>Avista Corporation</v>
          </cell>
          <cell r="E8470" t="str">
            <v>Gas</v>
          </cell>
          <cell r="G8470">
            <v>181</v>
          </cell>
          <cell r="H8470" t="str">
            <v>Regulated</v>
          </cell>
        </row>
        <row r="8471">
          <cell r="D8471" t="str">
            <v>Tarboro Town of</v>
          </cell>
          <cell r="E8471" t="str">
            <v>Oil</v>
          </cell>
          <cell r="G8471" t="str">
            <v>NA</v>
          </cell>
          <cell r="H8471" t="str">
            <v>Regulated</v>
          </cell>
        </row>
        <row r="8472">
          <cell r="D8472" t="str">
            <v>Cascades Inc.</v>
          </cell>
          <cell r="E8472" t="str">
            <v>Gas</v>
          </cell>
          <cell r="G8472" t="str">
            <v>NA</v>
          </cell>
          <cell r="H8472" t="str">
            <v>Merchant Unregulated</v>
          </cell>
        </row>
        <row r="8473">
          <cell r="D8473" t="str">
            <v>Spreckels Sugar Company</v>
          </cell>
          <cell r="E8473" t="str">
            <v>Coal</v>
          </cell>
          <cell r="G8473" t="str">
            <v>NA</v>
          </cell>
          <cell r="H8473" t="str">
            <v>Merchant Unregulated</v>
          </cell>
        </row>
        <row r="8474">
          <cell r="D8474" t="str">
            <v>Invenergy LLC</v>
          </cell>
          <cell r="E8474" t="str">
            <v>Wind</v>
          </cell>
          <cell r="G8474" t="str">
            <v>NA</v>
          </cell>
          <cell r="H8474" t="str">
            <v>Merchant Unregulated</v>
          </cell>
        </row>
        <row r="8475">
          <cell r="D8475" t="str">
            <v>Spring City Corporation</v>
          </cell>
          <cell r="E8475" t="str">
            <v>Water</v>
          </cell>
          <cell r="G8475" t="str">
            <v>NA</v>
          </cell>
          <cell r="H8475" t="str">
            <v>Regulated</v>
          </cell>
        </row>
        <row r="8476">
          <cell r="D8476" t="str">
            <v>Springville City of</v>
          </cell>
          <cell r="E8476" t="str">
            <v>Water</v>
          </cell>
          <cell r="G8476" t="str">
            <v>NA</v>
          </cell>
          <cell r="H8476" t="str">
            <v>Regulated</v>
          </cell>
        </row>
        <row r="8477">
          <cell r="D8477" t="str">
            <v>United States Government</v>
          </cell>
          <cell r="E8477" t="str">
            <v>Water</v>
          </cell>
          <cell r="G8477">
            <v>324716</v>
          </cell>
          <cell r="H8477" t="str">
            <v>Merchant Unregulated</v>
          </cell>
        </row>
        <row r="8478">
          <cell r="D8478" t="str">
            <v>Westar Energy, Inc.</v>
          </cell>
          <cell r="E8478" t="str">
            <v>Gas</v>
          </cell>
          <cell r="G8478">
            <v>135806</v>
          </cell>
          <cell r="H8478" t="str">
            <v>Regulated</v>
          </cell>
        </row>
        <row r="8479">
          <cell r="D8479" t="str">
            <v>PG&amp;E Corporation</v>
          </cell>
          <cell r="E8479" t="str">
            <v>Water</v>
          </cell>
          <cell r="G8479">
            <v>20594</v>
          </cell>
          <cell r="H8479" t="str">
            <v>Regulated</v>
          </cell>
        </row>
        <row r="8480">
          <cell r="D8480" t="str">
            <v>Spring Valley Pub Utils Comm</v>
          </cell>
          <cell r="E8480" t="str">
            <v>Oil</v>
          </cell>
          <cell r="G8480" t="str">
            <v>NA</v>
          </cell>
          <cell r="H8480" t="str">
            <v>Regulated</v>
          </cell>
        </row>
        <row r="8481">
          <cell r="D8481" t="str">
            <v>Riverstone Holdings LLC</v>
          </cell>
          <cell r="E8481" t="str">
            <v>Wind</v>
          </cell>
          <cell r="G8481">
            <v>128788</v>
          </cell>
          <cell r="H8481" t="str">
            <v>Merchant Unregulated</v>
          </cell>
        </row>
        <row r="8482">
          <cell r="D8482" t="str">
            <v>Salt River Project</v>
          </cell>
          <cell r="E8482" t="str">
            <v>Coal</v>
          </cell>
          <cell r="G8482">
            <v>2633145</v>
          </cell>
          <cell r="H8482" t="str">
            <v>Regulated</v>
          </cell>
        </row>
        <row r="8483">
          <cell r="D8483" t="str">
            <v>Tri-State Generation &amp; Transmission Association, Inc.</v>
          </cell>
          <cell r="E8483" t="str">
            <v>Coal</v>
          </cell>
          <cell r="G8483">
            <v>2646421</v>
          </cell>
          <cell r="H8483" t="str">
            <v>Regulated</v>
          </cell>
        </row>
        <row r="8484">
          <cell r="D8484" t="str">
            <v>UNS Energy Corporation</v>
          </cell>
          <cell r="E8484" t="str">
            <v>Coal</v>
          </cell>
          <cell r="G8484">
            <v>4930384</v>
          </cell>
          <cell r="H8484" t="str">
            <v>Regulated</v>
          </cell>
        </row>
        <row r="8485">
          <cell r="D8485" t="str">
            <v>UNS Energy Corporation</v>
          </cell>
          <cell r="E8485" t="str">
            <v>Solar</v>
          </cell>
          <cell r="G8485">
            <v>7939</v>
          </cell>
          <cell r="H8485" t="str">
            <v>Regulated</v>
          </cell>
        </row>
        <row r="8486">
          <cell r="D8486" t="str">
            <v>Springfield City of CO</v>
          </cell>
          <cell r="E8486" t="str">
            <v>Oil</v>
          </cell>
          <cell r="G8486" t="str">
            <v>NA</v>
          </cell>
          <cell r="H8486" t="str">
            <v>Regulated</v>
          </cell>
        </row>
        <row r="8487">
          <cell r="D8487" t="str">
            <v>Springfield Public Utils Comm</v>
          </cell>
          <cell r="E8487" t="str">
            <v>Oil</v>
          </cell>
          <cell r="G8487" t="str">
            <v>NA</v>
          </cell>
          <cell r="H8487" t="str">
            <v>Regulated</v>
          </cell>
        </row>
        <row r="8488">
          <cell r="D8488" t="str">
            <v>Eugene City of</v>
          </cell>
          <cell r="E8488" t="str">
            <v>Biomass</v>
          </cell>
          <cell r="G8488">
            <v>32714</v>
          </cell>
          <cell r="H8488" t="str">
            <v>Regulated</v>
          </cell>
        </row>
        <row r="8489">
          <cell r="D8489" t="str">
            <v>International Paper Company</v>
          </cell>
          <cell r="E8489" t="str">
            <v>Biomass</v>
          </cell>
          <cell r="G8489">
            <v>24781</v>
          </cell>
          <cell r="H8489" t="str">
            <v>Regulated</v>
          </cell>
        </row>
        <row r="8490">
          <cell r="D8490" t="str">
            <v>Waste Management, Inc.</v>
          </cell>
          <cell r="E8490" t="str">
            <v>Biomass</v>
          </cell>
          <cell r="G8490" t="str">
            <v>NA</v>
          </cell>
          <cell r="H8490" t="str">
            <v>Merchant Unregulated</v>
          </cell>
        </row>
        <row r="8491">
          <cell r="D8491" t="str">
            <v>Riverside Public Utilities</v>
          </cell>
          <cell r="E8491" t="str">
            <v>Gas</v>
          </cell>
          <cell r="G8491" t="str">
            <v>NA</v>
          </cell>
          <cell r="H8491" t="str">
            <v>Merchant Unregulated</v>
          </cell>
        </row>
        <row r="8492">
          <cell r="D8492" t="str">
            <v>Bluestem LLC</v>
          </cell>
          <cell r="E8492" t="str">
            <v>Wind</v>
          </cell>
          <cell r="G8492" t="str">
            <v>NA</v>
          </cell>
          <cell r="H8492" t="str">
            <v>Merchant Unregulated</v>
          </cell>
        </row>
        <row r="8493">
          <cell r="D8493" t="str">
            <v>Calleguas Mun. Water District</v>
          </cell>
          <cell r="E8493" t="str">
            <v>Water</v>
          </cell>
          <cell r="G8493" t="str">
            <v>NA</v>
          </cell>
          <cell r="H8493" t="str">
            <v>Regulated</v>
          </cell>
        </row>
        <row r="8494">
          <cell r="D8494" t="str">
            <v>Sprint</v>
          </cell>
          <cell r="E8494" t="str">
            <v>Oil</v>
          </cell>
          <cell r="G8494" t="str">
            <v>NA</v>
          </cell>
          <cell r="H8494" t="str">
            <v>Merchant Unregulated</v>
          </cell>
        </row>
        <row r="8495">
          <cell r="D8495" t="str">
            <v>EIF Management, LLC</v>
          </cell>
          <cell r="E8495" t="str">
            <v>Coal</v>
          </cell>
          <cell r="G8495">
            <v>40535</v>
          </cell>
          <cell r="H8495" t="str">
            <v>Merchant Unregulated</v>
          </cell>
        </row>
        <row r="8496">
          <cell r="D8496" t="str">
            <v>EIF Management, LLC</v>
          </cell>
          <cell r="E8496" t="str">
            <v>Coal</v>
          </cell>
          <cell r="G8496">
            <v>162141</v>
          </cell>
          <cell r="H8496" t="str">
            <v>Merchant Unregulated</v>
          </cell>
        </row>
        <row r="8497">
          <cell r="D8497" t="str">
            <v>Patriot Renewables, LLC</v>
          </cell>
          <cell r="E8497" t="str">
            <v>Wind</v>
          </cell>
          <cell r="G8497" t="str">
            <v>NA</v>
          </cell>
          <cell r="H8497" t="str">
            <v>Merchant Unregulated</v>
          </cell>
        </row>
        <row r="8498">
          <cell r="D8498" t="str">
            <v>Waste Management, Inc.</v>
          </cell>
          <cell r="E8498" t="str">
            <v>Biomass</v>
          </cell>
          <cell r="G8498" t="str">
            <v>NA</v>
          </cell>
          <cell r="H8498" t="str">
            <v>Merchant Unregulated</v>
          </cell>
        </row>
        <row r="8499">
          <cell r="D8499" t="str">
            <v>SunEdison, Inc.</v>
          </cell>
          <cell r="E8499" t="str">
            <v>Solar</v>
          </cell>
          <cell r="G8499" t="str">
            <v>NA</v>
          </cell>
          <cell r="H8499" t="str">
            <v>Merchant Unregulated</v>
          </cell>
        </row>
        <row r="8500">
          <cell r="D8500" t="str">
            <v>Edison International</v>
          </cell>
          <cell r="E8500" t="str">
            <v>Solar</v>
          </cell>
          <cell r="G8500">
            <v>4551</v>
          </cell>
          <cell r="H8500" t="str">
            <v>Regulated</v>
          </cell>
        </row>
        <row r="8501">
          <cell r="D8501" t="str">
            <v>Edison International</v>
          </cell>
          <cell r="E8501" t="str">
            <v>Solar</v>
          </cell>
          <cell r="G8501" t="str">
            <v>NA</v>
          </cell>
          <cell r="H8501" t="str">
            <v>Regulated</v>
          </cell>
        </row>
        <row r="8502">
          <cell r="D8502" t="str">
            <v>Edison International</v>
          </cell>
          <cell r="E8502" t="str">
            <v>Solar</v>
          </cell>
          <cell r="G8502" t="str">
            <v>NA</v>
          </cell>
          <cell r="H8502" t="str">
            <v>Regulated</v>
          </cell>
        </row>
        <row r="8503">
          <cell r="D8503" t="str">
            <v>Edison International</v>
          </cell>
          <cell r="E8503" t="str">
            <v>Solar</v>
          </cell>
          <cell r="G8503" t="str">
            <v>NA</v>
          </cell>
          <cell r="H8503" t="str">
            <v>Regulated</v>
          </cell>
        </row>
        <row r="8504">
          <cell r="D8504" t="str">
            <v>Edison International</v>
          </cell>
          <cell r="E8504" t="str">
            <v>Solar</v>
          </cell>
          <cell r="G8504" t="str">
            <v>NA</v>
          </cell>
          <cell r="H8504" t="str">
            <v>Regulated</v>
          </cell>
        </row>
        <row r="8505">
          <cell r="D8505" t="str">
            <v>Edison International</v>
          </cell>
          <cell r="E8505" t="str">
            <v>Solar</v>
          </cell>
          <cell r="G8505">
            <v>915</v>
          </cell>
          <cell r="H8505" t="str">
            <v>Regulated</v>
          </cell>
        </row>
        <row r="8506">
          <cell r="D8506" t="str">
            <v>Edison International</v>
          </cell>
          <cell r="E8506" t="str">
            <v>Solar</v>
          </cell>
          <cell r="G8506">
            <v>1142</v>
          </cell>
          <cell r="H8506" t="str">
            <v>Regulated</v>
          </cell>
        </row>
        <row r="8507">
          <cell r="D8507" t="str">
            <v>Edison International</v>
          </cell>
          <cell r="E8507" t="str">
            <v>Solar</v>
          </cell>
          <cell r="G8507">
            <v>4388</v>
          </cell>
          <cell r="H8507" t="str">
            <v>Regulated</v>
          </cell>
        </row>
        <row r="8508">
          <cell r="D8508" t="str">
            <v>Edison International</v>
          </cell>
          <cell r="E8508" t="str">
            <v>Solar</v>
          </cell>
          <cell r="G8508">
            <v>2158</v>
          </cell>
          <cell r="H8508" t="str">
            <v>Regulated</v>
          </cell>
        </row>
        <row r="8509">
          <cell r="D8509" t="str">
            <v>Edison International</v>
          </cell>
          <cell r="E8509" t="str">
            <v>Solar</v>
          </cell>
          <cell r="G8509" t="str">
            <v>NA</v>
          </cell>
          <cell r="H8509" t="str">
            <v>Regulated</v>
          </cell>
        </row>
        <row r="8510">
          <cell r="D8510" t="str">
            <v>Edison International</v>
          </cell>
          <cell r="E8510" t="str">
            <v>Solar</v>
          </cell>
          <cell r="G8510" t="str">
            <v>NA</v>
          </cell>
          <cell r="H8510" t="str">
            <v>Regulated</v>
          </cell>
        </row>
        <row r="8511">
          <cell r="D8511" t="str">
            <v>Edison International</v>
          </cell>
          <cell r="E8511" t="str">
            <v>Solar</v>
          </cell>
          <cell r="G8511" t="str">
            <v>NA</v>
          </cell>
          <cell r="H8511" t="str">
            <v>Regulated</v>
          </cell>
        </row>
        <row r="8512">
          <cell r="D8512" t="str">
            <v>Edison International</v>
          </cell>
          <cell r="E8512" t="str">
            <v>Solar</v>
          </cell>
          <cell r="G8512" t="str">
            <v>NA</v>
          </cell>
          <cell r="H8512" t="str">
            <v>Regulated</v>
          </cell>
        </row>
        <row r="8513">
          <cell r="D8513" t="str">
            <v>Edison International</v>
          </cell>
          <cell r="E8513" t="str">
            <v>Solar</v>
          </cell>
          <cell r="G8513" t="str">
            <v>NA</v>
          </cell>
          <cell r="H8513" t="str">
            <v>Regulated</v>
          </cell>
        </row>
        <row r="8514">
          <cell r="D8514" t="str">
            <v>Edison International</v>
          </cell>
          <cell r="E8514" t="str">
            <v>Solar</v>
          </cell>
          <cell r="G8514">
            <v>662</v>
          </cell>
          <cell r="H8514" t="str">
            <v>Regulated</v>
          </cell>
        </row>
        <row r="8515">
          <cell r="D8515" t="str">
            <v>Edison International</v>
          </cell>
          <cell r="E8515" t="str">
            <v>Solar</v>
          </cell>
          <cell r="G8515">
            <v>2171</v>
          </cell>
          <cell r="H8515" t="str">
            <v>Regulated</v>
          </cell>
        </row>
        <row r="8516">
          <cell r="D8516" t="str">
            <v>Edison International</v>
          </cell>
          <cell r="E8516" t="str">
            <v>Solar</v>
          </cell>
          <cell r="G8516" t="str">
            <v>NA</v>
          </cell>
          <cell r="H8516" t="str">
            <v>Regulated</v>
          </cell>
        </row>
        <row r="8517">
          <cell r="D8517" t="str">
            <v>Edison International</v>
          </cell>
          <cell r="E8517" t="str">
            <v>Solar</v>
          </cell>
          <cell r="G8517" t="str">
            <v>NA</v>
          </cell>
          <cell r="H8517" t="str">
            <v>Regulated</v>
          </cell>
        </row>
        <row r="8518">
          <cell r="D8518" t="str">
            <v>Edison International</v>
          </cell>
          <cell r="E8518" t="str">
            <v>Solar</v>
          </cell>
          <cell r="G8518" t="str">
            <v>NA</v>
          </cell>
          <cell r="H8518" t="str">
            <v>Regulated</v>
          </cell>
        </row>
        <row r="8519">
          <cell r="D8519" t="str">
            <v>Edison International</v>
          </cell>
          <cell r="E8519" t="str">
            <v>Solar</v>
          </cell>
          <cell r="G8519" t="str">
            <v>NA</v>
          </cell>
          <cell r="H8519" t="str">
            <v>Regulated</v>
          </cell>
        </row>
        <row r="8520">
          <cell r="D8520" t="str">
            <v>Edison International</v>
          </cell>
          <cell r="E8520" t="str">
            <v>Solar</v>
          </cell>
          <cell r="G8520" t="str">
            <v>NA</v>
          </cell>
          <cell r="H8520" t="str">
            <v>Regulated</v>
          </cell>
        </row>
        <row r="8521">
          <cell r="D8521" t="str">
            <v>Edison International</v>
          </cell>
          <cell r="E8521" t="str">
            <v>Solar</v>
          </cell>
          <cell r="G8521">
            <v>4058</v>
          </cell>
          <cell r="H8521" t="str">
            <v>Regulated</v>
          </cell>
        </row>
        <row r="8522">
          <cell r="D8522" t="str">
            <v>Algonquin Power &amp; Utilities Corp.</v>
          </cell>
          <cell r="E8522" t="str">
            <v>Water</v>
          </cell>
          <cell r="G8522" t="str">
            <v>NA</v>
          </cell>
          <cell r="H8522" t="str">
            <v>Merchant Unregulated</v>
          </cell>
        </row>
        <row r="8523">
          <cell r="D8523" t="str">
            <v>Emera Incorporated</v>
          </cell>
          <cell r="E8523" t="str">
            <v>Water</v>
          </cell>
          <cell r="G8523" t="str">
            <v>NA</v>
          </cell>
          <cell r="H8523" t="str">
            <v>Merchant Unregulated</v>
          </cell>
        </row>
        <row r="8524">
          <cell r="D8524" t="str">
            <v>Ashland Town of NH</v>
          </cell>
          <cell r="E8524" t="str">
            <v>Water</v>
          </cell>
          <cell r="G8524" t="str">
            <v>NA</v>
          </cell>
          <cell r="H8524" t="str">
            <v>Regulated</v>
          </cell>
        </row>
        <row r="8525">
          <cell r="D8525" t="str">
            <v>IPT SRI Cogeneration Inc</v>
          </cell>
          <cell r="E8525" t="str">
            <v>Gas</v>
          </cell>
          <cell r="G8525" t="str">
            <v>NA</v>
          </cell>
          <cell r="H8525" t="str">
            <v>Merchant Unregulated</v>
          </cell>
        </row>
        <row r="8526">
          <cell r="D8526" t="str">
            <v>DTE Energy Company</v>
          </cell>
          <cell r="E8526" t="str">
            <v>Coal</v>
          </cell>
          <cell r="G8526">
            <v>5428723</v>
          </cell>
          <cell r="H8526" t="str">
            <v>Regulated</v>
          </cell>
        </row>
        <row r="8527">
          <cell r="D8527" t="str">
            <v>DTE Energy Company</v>
          </cell>
          <cell r="E8527" t="str">
            <v>Oil</v>
          </cell>
          <cell r="G8527">
            <v>162</v>
          </cell>
          <cell r="H8527" t="str">
            <v>Regulated</v>
          </cell>
        </row>
        <row r="8528">
          <cell r="D8528" t="str">
            <v>DTE Energy Company</v>
          </cell>
          <cell r="E8528" t="str">
            <v>Oil</v>
          </cell>
          <cell r="G8528">
            <v>-1452</v>
          </cell>
          <cell r="H8528" t="str">
            <v>Regulated</v>
          </cell>
        </row>
        <row r="8529">
          <cell r="D8529" t="str">
            <v>Xcel Energy Inc.</v>
          </cell>
          <cell r="E8529" t="str">
            <v>Water</v>
          </cell>
          <cell r="G8529">
            <v>100784</v>
          </cell>
          <cell r="H8529" t="str">
            <v>Regulated</v>
          </cell>
        </row>
        <row r="8530">
          <cell r="D8530" t="str">
            <v>JEA</v>
          </cell>
          <cell r="E8530" t="str">
            <v>Coal</v>
          </cell>
          <cell r="G8530">
            <v>4972320</v>
          </cell>
          <cell r="H8530" t="str">
            <v>Regulated</v>
          </cell>
        </row>
        <row r="8531">
          <cell r="D8531" t="str">
            <v>NextEra Energy, Inc.</v>
          </cell>
          <cell r="E8531" t="str">
            <v>Coal</v>
          </cell>
          <cell r="G8531">
            <v>1243079</v>
          </cell>
          <cell r="H8531" t="str">
            <v>Regulated</v>
          </cell>
        </row>
        <row r="8532">
          <cell r="D8532" t="str">
            <v>Starwood Energy Group Global LLC</v>
          </cell>
          <cell r="E8532" t="str">
            <v>Solar</v>
          </cell>
          <cell r="G8532" t="str">
            <v>NA</v>
          </cell>
          <cell r="H8532" t="str">
            <v>Merchant Unregulated</v>
          </cell>
        </row>
        <row r="8533">
          <cell r="D8533" t="str">
            <v>Pinnacle West Capital Corporation</v>
          </cell>
          <cell r="E8533" t="str">
            <v>Solar</v>
          </cell>
          <cell r="G8533" t="str">
            <v>NA</v>
          </cell>
          <cell r="H8533" t="str">
            <v>Regulated</v>
          </cell>
        </row>
        <row r="8534">
          <cell r="D8534" t="str">
            <v>Saint Agnes Medical Center</v>
          </cell>
          <cell r="E8534" t="str">
            <v>Gas</v>
          </cell>
          <cell r="G8534" t="str">
            <v>NA</v>
          </cell>
          <cell r="H8534" t="str">
            <v>Merchant Unregulated</v>
          </cell>
        </row>
        <row r="8535">
          <cell r="D8535" t="str">
            <v>Great River Energy</v>
          </cell>
          <cell r="E8535" t="str">
            <v>Oil</v>
          </cell>
          <cell r="G8535" t="str">
            <v>NA</v>
          </cell>
          <cell r="H8535" t="str">
            <v>Merchant Unregulated</v>
          </cell>
        </row>
        <row r="8536">
          <cell r="D8536" t="str">
            <v>St Charles City of MN</v>
          </cell>
          <cell r="E8536" t="str">
            <v>Oil</v>
          </cell>
          <cell r="G8536" t="str">
            <v>NA</v>
          </cell>
          <cell r="H8536" t="str">
            <v>Regulated</v>
          </cell>
        </row>
        <row r="8537">
          <cell r="D8537" t="str">
            <v>City of St. Cloud, MN</v>
          </cell>
          <cell r="E8537" t="str">
            <v>Water</v>
          </cell>
          <cell r="G8537" t="str">
            <v>NA</v>
          </cell>
          <cell r="H8537" t="str">
            <v>Merchant Unregulated</v>
          </cell>
        </row>
        <row r="8538">
          <cell r="D8538" t="str">
            <v>Associated Electric Cooperative Inc.</v>
          </cell>
          <cell r="E8538" t="str">
            <v>Gas</v>
          </cell>
          <cell r="G8538">
            <v>1192468</v>
          </cell>
          <cell r="H8538" t="str">
            <v>Merchant Unregulated</v>
          </cell>
        </row>
        <row r="8539">
          <cell r="D8539" t="str">
            <v>St Francis City of</v>
          </cell>
          <cell r="E8539" t="str">
            <v>Oil</v>
          </cell>
          <cell r="G8539" t="str">
            <v>NA</v>
          </cell>
          <cell r="H8539" t="str">
            <v>Regulated</v>
          </cell>
        </row>
        <row r="8540">
          <cell r="D8540" t="str">
            <v>Amzak Capital Management</v>
          </cell>
          <cell r="E8540" t="str">
            <v>Biomass</v>
          </cell>
          <cell r="G8540" t="str">
            <v>NA</v>
          </cell>
          <cell r="H8540" t="str">
            <v>Merchant Unregulated</v>
          </cell>
        </row>
        <row r="8541">
          <cell r="D8541" t="str">
            <v>Amzak Capital Management</v>
          </cell>
          <cell r="E8541" t="str">
            <v>Biomass</v>
          </cell>
          <cell r="G8541" t="str">
            <v>NA</v>
          </cell>
          <cell r="H8541" t="str">
            <v>Merchant Unregulated</v>
          </cell>
        </row>
        <row r="8542">
          <cell r="D8542" t="str">
            <v>St George City of</v>
          </cell>
          <cell r="E8542" t="str">
            <v>Oil</v>
          </cell>
          <cell r="G8542" t="str">
            <v>NA</v>
          </cell>
          <cell r="H8542" t="str">
            <v>Regulated</v>
          </cell>
        </row>
        <row r="8543">
          <cell r="D8543" t="str">
            <v>Dixie Escalante Electric</v>
          </cell>
          <cell r="E8543" t="str">
            <v>Solar</v>
          </cell>
          <cell r="G8543" t="str">
            <v>NA</v>
          </cell>
          <cell r="H8543" t="str">
            <v>Merchant Unregulated</v>
          </cell>
        </row>
        <row r="8544">
          <cell r="D8544" t="str">
            <v>St James City of MN</v>
          </cell>
          <cell r="E8544" t="str">
            <v>Oil</v>
          </cell>
          <cell r="G8544" t="str">
            <v>NA</v>
          </cell>
          <cell r="H8544" t="str">
            <v>Regulated</v>
          </cell>
        </row>
        <row r="8545">
          <cell r="D8545" t="str">
            <v>St John City of</v>
          </cell>
          <cell r="E8545" t="str">
            <v>Oil</v>
          </cell>
          <cell r="G8545" t="str">
            <v>NA</v>
          </cell>
          <cell r="H8545" t="str">
            <v>Regulated</v>
          </cell>
        </row>
        <row r="8546">
          <cell r="D8546" t="str">
            <v>St John's Hospital &amp; Health</v>
          </cell>
          <cell r="E8546" t="str">
            <v>Gas</v>
          </cell>
          <cell r="G8546" t="str">
            <v>NA</v>
          </cell>
          <cell r="H8546" t="str">
            <v>Merchant Unregulated</v>
          </cell>
        </row>
        <row r="8547">
          <cell r="D8547" t="str">
            <v>Riverstone Holdings LLC</v>
          </cell>
          <cell r="E8547" t="str">
            <v>Wind</v>
          </cell>
          <cell r="G8547" t="str">
            <v>NA</v>
          </cell>
          <cell r="H8547" t="str">
            <v>Foreign</v>
          </cell>
        </row>
        <row r="8548">
          <cell r="D8548" t="str">
            <v>St Joseph's Hospital</v>
          </cell>
          <cell r="E8548" t="str">
            <v>Gas</v>
          </cell>
          <cell r="G8548" t="str">
            <v>NA</v>
          </cell>
          <cell r="H8548" t="str">
            <v>Merchant Unregulated</v>
          </cell>
        </row>
        <row r="8549">
          <cell r="D8549" t="str">
            <v>Algonquin Power &amp; Utilities Corp.</v>
          </cell>
          <cell r="E8549" t="str">
            <v>Wind</v>
          </cell>
          <cell r="G8549" t="str">
            <v>NA</v>
          </cell>
          <cell r="H8549" t="str">
            <v>Foreign</v>
          </cell>
        </row>
        <row r="8550">
          <cell r="D8550" t="str">
            <v>Emera Incorporated</v>
          </cell>
          <cell r="E8550" t="str">
            <v>Wind</v>
          </cell>
          <cell r="G8550" t="str">
            <v>NA</v>
          </cell>
          <cell r="H8550" t="str">
            <v>Foreign</v>
          </cell>
        </row>
        <row r="8551">
          <cell r="D8551" t="str">
            <v>St Louis City of</v>
          </cell>
          <cell r="E8551" t="str">
            <v>Oil</v>
          </cell>
          <cell r="G8551" t="str">
            <v>NA</v>
          </cell>
          <cell r="H8551" t="str">
            <v>Regulated</v>
          </cell>
        </row>
        <row r="8552">
          <cell r="D8552" t="str">
            <v>Anheuser-Busch, Inc.</v>
          </cell>
          <cell r="E8552" t="str">
            <v>Coal</v>
          </cell>
          <cell r="G8552" t="str">
            <v>NA</v>
          </cell>
          <cell r="H8552" t="str">
            <v>Merchant Unregulated</v>
          </cell>
        </row>
        <row r="8553">
          <cell r="D8553" t="str">
            <v>St Louis City of</v>
          </cell>
          <cell r="E8553" t="str">
            <v>Water</v>
          </cell>
          <cell r="G8553" t="str">
            <v>NA</v>
          </cell>
          <cell r="H8553" t="str">
            <v>Regulated</v>
          </cell>
        </row>
        <row r="8554">
          <cell r="D8554" t="str">
            <v>NextEra Energy, Inc.</v>
          </cell>
          <cell r="E8554" t="str">
            <v>Nuclear</v>
          </cell>
          <cell r="G8554">
            <v>9496155</v>
          </cell>
          <cell r="H8554" t="str">
            <v>Regulated</v>
          </cell>
        </row>
        <row r="8555">
          <cell r="D8555" t="str">
            <v>Florida Municipal Power Agency</v>
          </cell>
          <cell r="E8555" t="str">
            <v>Nuclear</v>
          </cell>
          <cell r="G8555">
            <v>451418</v>
          </cell>
          <cell r="H8555" t="str">
            <v>Regulated</v>
          </cell>
        </row>
        <row r="8556">
          <cell r="D8556" t="str">
            <v>Orlando Utilities Commission</v>
          </cell>
          <cell r="E8556" t="str">
            <v>Nuclear</v>
          </cell>
          <cell r="G8556">
            <v>311886</v>
          </cell>
          <cell r="H8556" t="str">
            <v>Regulated</v>
          </cell>
        </row>
        <row r="8557">
          <cell r="D8557" t="str">
            <v>Alaska Village Electric Cooperative, Inc.</v>
          </cell>
          <cell r="E8557" t="str">
            <v>Oil</v>
          </cell>
          <cell r="G8557" t="str">
            <v>NA</v>
          </cell>
          <cell r="H8557" t="str">
            <v>Merchant Unregulated</v>
          </cell>
        </row>
        <row r="8558">
          <cell r="D8558" t="str">
            <v>St Marys City of OH</v>
          </cell>
          <cell r="E8558" t="str">
            <v>Oil</v>
          </cell>
          <cell r="G8558" t="str">
            <v>NA</v>
          </cell>
          <cell r="H8558" t="str">
            <v>Regulated</v>
          </cell>
        </row>
        <row r="8559">
          <cell r="D8559" t="str">
            <v>United States Government</v>
          </cell>
          <cell r="E8559" t="str">
            <v>Water</v>
          </cell>
          <cell r="G8559" t="str">
            <v>NA</v>
          </cell>
          <cell r="H8559" t="str">
            <v>Merchant Unregulated</v>
          </cell>
        </row>
        <row r="8560">
          <cell r="D8560" t="str">
            <v>St Mary's Hospital (MN)</v>
          </cell>
          <cell r="E8560" t="str">
            <v>Gas</v>
          </cell>
          <cell r="G8560" t="str">
            <v>NA</v>
          </cell>
          <cell r="H8560" t="str">
            <v>Merchant Unregulated</v>
          </cell>
        </row>
        <row r="8561">
          <cell r="D8561" t="str">
            <v>St Mary's Hospital (MN)</v>
          </cell>
          <cell r="E8561" t="str">
            <v>Oil</v>
          </cell>
          <cell r="G8561" t="str">
            <v>NA</v>
          </cell>
          <cell r="H8561" t="str">
            <v>Merchant Unregulated</v>
          </cell>
        </row>
        <row r="8562">
          <cell r="D8562" t="str">
            <v>Alaska Village Electric Cooperative, Inc.</v>
          </cell>
          <cell r="E8562" t="str">
            <v>Oil</v>
          </cell>
          <cell r="G8562" t="str">
            <v>NA</v>
          </cell>
          <cell r="H8562" t="str">
            <v>Merchant Unregulated</v>
          </cell>
        </row>
        <row r="8563">
          <cell r="D8563" t="str">
            <v>Schuylkill Energy Resource Inc</v>
          </cell>
          <cell r="E8563" t="str">
            <v>Coal</v>
          </cell>
          <cell r="G8563" t="str">
            <v>NA</v>
          </cell>
          <cell r="H8563" t="str">
            <v>Merchant Unregulated</v>
          </cell>
        </row>
        <row r="8564">
          <cell r="D8564" t="str">
            <v>DTE Energy Company</v>
          </cell>
          <cell r="E8564" t="str">
            <v>Biomass</v>
          </cell>
          <cell r="G8564" t="str">
            <v>NA</v>
          </cell>
          <cell r="H8564" t="str">
            <v>Merchant Unregulated</v>
          </cell>
        </row>
        <row r="8565">
          <cell r="D8565" t="str">
            <v>Ever-Green Energy, LLC</v>
          </cell>
          <cell r="E8565" t="str">
            <v>Biomass</v>
          </cell>
          <cell r="G8565" t="str">
            <v>NA</v>
          </cell>
          <cell r="H8565" t="str">
            <v>Merchant Unregulated</v>
          </cell>
        </row>
        <row r="8566">
          <cell r="D8566" t="str">
            <v>South Carolina Public Service Authority</v>
          </cell>
          <cell r="E8566" t="str">
            <v>Water</v>
          </cell>
          <cell r="G8566">
            <v>28485</v>
          </cell>
          <cell r="H8566" t="str">
            <v>Regulated</v>
          </cell>
        </row>
        <row r="8567">
          <cell r="D8567" t="str">
            <v>St Vincent's Medical Center</v>
          </cell>
          <cell r="E8567" t="str">
            <v>Gas</v>
          </cell>
          <cell r="G8567" t="str">
            <v>NA</v>
          </cell>
          <cell r="H8567" t="str">
            <v>Merchant Unregulated</v>
          </cell>
        </row>
        <row r="8568">
          <cell r="D8568" t="str">
            <v>Great Plains Energy Inc.</v>
          </cell>
          <cell r="E8568" t="str">
            <v>Biomass</v>
          </cell>
          <cell r="G8568">
            <v>3295</v>
          </cell>
          <cell r="H8568" t="str">
            <v>Regulated</v>
          </cell>
        </row>
        <row r="8569">
          <cell r="D8569" t="str">
            <v>Integrys Energy Group, Inc.</v>
          </cell>
          <cell r="E8569" t="str">
            <v>Solar</v>
          </cell>
          <cell r="G8569" t="str">
            <v>NA</v>
          </cell>
          <cell r="H8569" t="str">
            <v>Merchant Unregulated</v>
          </cell>
        </row>
        <row r="8570">
          <cell r="D8570" t="str">
            <v>Stafford City of</v>
          </cell>
          <cell r="E8570" t="str">
            <v>Oil</v>
          </cell>
          <cell r="G8570" t="str">
            <v>NA</v>
          </cell>
          <cell r="H8570" t="str">
            <v>Regulated</v>
          </cell>
        </row>
        <row r="8571">
          <cell r="D8571" t="str">
            <v>Ameresco Inc.</v>
          </cell>
          <cell r="E8571" t="str">
            <v>Biomass</v>
          </cell>
          <cell r="G8571" t="str">
            <v>NA</v>
          </cell>
          <cell r="H8571" t="str">
            <v>Merchant Unregulated</v>
          </cell>
        </row>
        <row r="8572">
          <cell r="D8572" t="str">
            <v>Jacob M. Stahl</v>
          </cell>
          <cell r="E8572" t="str">
            <v>Wind</v>
          </cell>
          <cell r="G8572" t="str">
            <v>NA</v>
          </cell>
          <cell r="H8572" t="str">
            <v>Merchant Unregulated</v>
          </cell>
        </row>
        <row r="8573">
          <cell r="D8573" t="str">
            <v>Edison International</v>
          </cell>
          <cell r="E8573" t="str">
            <v>Wind</v>
          </cell>
          <cell r="G8573" t="str">
            <v>NA</v>
          </cell>
          <cell r="H8573" t="str">
            <v>Merchant Unregulated</v>
          </cell>
        </row>
        <row r="8574">
          <cell r="D8574" t="str">
            <v>Stahlbush Island Farms Inc.</v>
          </cell>
          <cell r="E8574" t="str">
            <v>Biomass</v>
          </cell>
          <cell r="G8574" t="str">
            <v>NA</v>
          </cell>
          <cell r="H8574" t="str">
            <v>Merchant Unregulated</v>
          </cell>
        </row>
        <row r="8575">
          <cell r="D8575" t="str">
            <v>Berkshire Hathaway Inc.</v>
          </cell>
          <cell r="E8575" t="str">
            <v>Water</v>
          </cell>
          <cell r="G8575">
            <v>4313</v>
          </cell>
          <cell r="H8575" t="str">
            <v>Regulated</v>
          </cell>
        </row>
        <row r="8576">
          <cell r="D8576" t="str">
            <v>MidAmerican Energy Holdings Company</v>
          </cell>
          <cell r="E8576" t="str">
            <v>Water</v>
          </cell>
          <cell r="G8576">
            <v>490</v>
          </cell>
          <cell r="H8576" t="str">
            <v>Regulated</v>
          </cell>
        </row>
        <row r="8577">
          <cell r="D8577" t="str">
            <v>United States Government</v>
          </cell>
          <cell r="E8577" t="str">
            <v>Water</v>
          </cell>
          <cell r="G8577" t="str">
            <v>NA</v>
          </cell>
          <cell r="H8577" t="str">
            <v>Merchant Unregulated</v>
          </cell>
        </row>
        <row r="8578">
          <cell r="D8578" t="str">
            <v>Stanberry City of</v>
          </cell>
          <cell r="E8578" t="str">
            <v>Gas</v>
          </cell>
          <cell r="G8578" t="str">
            <v>NA</v>
          </cell>
          <cell r="H8578" t="str">
            <v>Regulated</v>
          </cell>
        </row>
        <row r="8579">
          <cell r="D8579" t="str">
            <v>UPC Energy Group</v>
          </cell>
          <cell r="E8579" t="str">
            <v>Solar</v>
          </cell>
          <cell r="G8579" t="str">
            <v>NA</v>
          </cell>
          <cell r="H8579" t="str">
            <v>Merchant Unregulated</v>
          </cell>
        </row>
        <row r="8580">
          <cell r="D8580" t="str">
            <v>PG&amp;E Corporation</v>
          </cell>
          <cell r="E8580" t="str">
            <v>Water</v>
          </cell>
          <cell r="G8580">
            <v>240806</v>
          </cell>
          <cell r="H8580" t="str">
            <v>Regulated</v>
          </cell>
        </row>
        <row r="8581">
          <cell r="D8581" t="str">
            <v>Covanta Holding Corporation</v>
          </cell>
          <cell r="E8581" t="str">
            <v>Biomass</v>
          </cell>
          <cell r="G8581" t="str">
            <v>NA</v>
          </cell>
          <cell r="H8581" t="str">
            <v>Merchant Unregulated</v>
          </cell>
        </row>
        <row r="8582">
          <cell r="D8582" t="str">
            <v>Orlando Utilities Commission</v>
          </cell>
          <cell r="E8582" t="str">
            <v>Gas</v>
          </cell>
          <cell r="G8582">
            <v>1307439</v>
          </cell>
          <cell r="H8582" t="str">
            <v>Regulated</v>
          </cell>
        </row>
        <row r="8583">
          <cell r="D8583" t="str">
            <v>Florida Municipal Power Agency</v>
          </cell>
          <cell r="E8583" t="str">
            <v>Gas</v>
          </cell>
          <cell r="G8583">
            <v>76857</v>
          </cell>
          <cell r="H8583" t="str">
            <v>Regulated</v>
          </cell>
        </row>
        <row r="8584">
          <cell r="D8584" t="str">
            <v>Southern Company</v>
          </cell>
          <cell r="E8584" t="str">
            <v>Gas</v>
          </cell>
          <cell r="G8584">
            <v>1427325</v>
          </cell>
          <cell r="H8584" t="str">
            <v>Regulated</v>
          </cell>
        </row>
        <row r="8585">
          <cell r="D8585" t="str">
            <v>Orlando Utilities Commission</v>
          </cell>
          <cell r="E8585" t="str">
            <v>Gas</v>
          </cell>
          <cell r="G8585">
            <v>614846</v>
          </cell>
          <cell r="H8585" t="str">
            <v>Regulated</v>
          </cell>
        </row>
        <row r="8586">
          <cell r="D8586" t="str">
            <v>Kissimmee Utility Authority</v>
          </cell>
          <cell r="E8586" t="str">
            <v>Gas</v>
          </cell>
          <cell r="G8586">
            <v>76857</v>
          </cell>
          <cell r="H8586" t="str">
            <v>Regulated</v>
          </cell>
        </row>
        <row r="8587">
          <cell r="D8587" t="str">
            <v>Florida Municipal Power Agency</v>
          </cell>
          <cell r="E8587" t="str">
            <v>Coal</v>
          </cell>
          <cell r="G8587">
            <v>862766</v>
          </cell>
          <cell r="H8587" t="str">
            <v>Regulated</v>
          </cell>
        </row>
        <row r="8588">
          <cell r="D8588" t="str">
            <v>Kissimmee Utility Authority</v>
          </cell>
          <cell r="E8588" t="str">
            <v>Coal</v>
          </cell>
          <cell r="G8588">
            <v>75241</v>
          </cell>
          <cell r="H8588" t="str">
            <v>Regulated</v>
          </cell>
        </row>
        <row r="8589">
          <cell r="D8589" t="str">
            <v>Orlando Utilities Commission</v>
          </cell>
          <cell r="E8589" t="str">
            <v>Coal</v>
          </cell>
          <cell r="G8589">
            <v>2197041</v>
          </cell>
          <cell r="H8589" t="str">
            <v>Regulated</v>
          </cell>
        </row>
        <row r="8590">
          <cell r="D8590" t="str">
            <v>Great River Energy</v>
          </cell>
          <cell r="E8590" t="str">
            <v>Coal</v>
          </cell>
          <cell r="G8590" t="str">
            <v>NA</v>
          </cell>
          <cell r="H8590" t="str">
            <v>Merchant Unregulated</v>
          </cell>
        </row>
        <row r="8591">
          <cell r="D8591" t="str">
            <v>Great River Energy</v>
          </cell>
          <cell r="E8591" t="str">
            <v>Oil</v>
          </cell>
          <cell r="G8591" t="str">
            <v>NA</v>
          </cell>
          <cell r="H8591" t="str">
            <v>Merchant Unregulated</v>
          </cell>
        </row>
        <row r="8592">
          <cell r="D8592" t="str">
            <v>Sumitomo Corporation</v>
          </cell>
          <cell r="E8592" t="str">
            <v>Wind</v>
          </cell>
          <cell r="G8592">
            <v>166307</v>
          </cell>
          <cell r="H8592" t="str">
            <v>Merchant Unregulated</v>
          </cell>
        </row>
        <row r="8593">
          <cell r="D8593" t="str">
            <v>General Electric Company</v>
          </cell>
          <cell r="E8593" t="str">
            <v>Wind</v>
          </cell>
          <cell r="G8593">
            <v>166307</v>
          </cell>
          <cell r="H8593" t="str">
            <v>Merchant Unregulated</v>
          </cell>
        </row>
        <row r="8594">
          <cell r="D8594" t="str">
            <v>Invenergy LLC</v>
          </cell>
          <cell r="E8594" t="str">
            <v>Wind</v>
          </cell>
          <cell r="G8594">
            <v>58698</v>
          </cell>
          <cell r="H8594" t="str">
            <v>Merchant Unregulated</v>
          </cell>
        </row>
        <row r="8595">
          <cell r="D8595" t="str">
            <v>SunEdison, Inc.</v>
          </cell>
          <cell r="E8595" t="str">
            <v>Solar</v>
          </cell>
          <cell r="G8595" t="str">
            <v>NA</v>
          </cell>
          <cell r="H8595" t="str">
            <v>Merchant Unregulated</v>
          </cell>
        </row>
        <row r="8596">
          <cell r="D8596" t="str">
            <v>SunEdison, Inc.</v>
          </cell>
          <cell r="E8596" t="str">
            <v>Solar</v>
          </cell>
          <cell r="G8596" t="str">
            <v>NA</v>
          </cell>
          <cell r="H8596" t="str">
            <v>Merchant Unregulated</v>
          </cell>
        </row>
        <row r="8597">
          <cell r="D8597" t="str">
            <v>Goldman Sachs Group, Inc.</v>
          </cell>
          <cell r="E8597" t="str">
            <v>Solar</v>
          </cell>
          <cell r="G8597" t="str">
            <v>NA</v>
          </cell>
          <cell r="H8597" t="str">
            <v>Merchant Unregulated</v>
          </cell>
        </row>
        <row r="8598">
          <cell r="D8598" t="str">
            <v>SunEdison, Inc.</v>
          </cell>
          <cell r="E8598" t="str">
            <v>Solar</v>
          </cell>
          <cell r="G8598" t="str">
            <v>NA</v>
          </cell>
          <cell r="H8598" t="str">
            <v>Merchant Unregulated</v>
          </cell>
        </row>
        <row r="8599">
          <cell r="D8599" t="str">
            <v>SunEdison, Inc.</v>
          </cell>
          <cell r="E8599" t="str">
            <v>Solar</v>
          </cell>
          <cell r="G8599" t="str">
            <v>NA</v>
          </cell>
          <cell r="H8599" t="str">
            <v>Merchant Unregulated</v>
          </cell>
        </row>
        <row r="8600">
          <cell r="D8600" t="str">
            <v>SunEdison, Inc.</v>
          </cell>
          <cell r="E8600" t="str">
            <v>Solar</v>
          </cell>
          <cell r="G8600" t="str">
            <v>NA</v>
          </cell>
          <cell r="H8600" t="str">
            <v>Merchant Unregulated</v>
          </cell>
        </row>
        <row r="8601">
          <cell r="D8601" t="str">
            <v>Goldman Sachs Group, Inc.</v>
          </cell>
          <cell r="E8601" t="str">
            <v>Solar</v>
          </cell>
          <cell r="G8601" t="str">
            <v>NA</v>
          </cell>
          <cell r="H8601" t="str">
            <v>Merchant Unregulated</v>
          </cell>
        </row>
        <row r="8602">
          <cell r="D8602" t="str">
            <v>SunEdison, Inc.</v>
          </cell>
          <cell r="E8602" t="str">
            <v>Solar</v>
          </cell>
          <cell r="G8602" t="str">
            <v>NA</v>
          </cell>
          <cell r="H8602" t="str">
            <v>Merchant Unregulated</v>
          </cell>
        </row>
        <row r="8603">
          <cell r="D8603" t="str">
            <v>Pinnacle West Capital Corporation</v>
          </cell>
          <cell r="E8603" t="str">
            <v>Solar</v>
          </cell>
          <cell r="G8603">
            <v>564</v>
          </cell>
          <cell r="H8603" t="str">
            <v>Regulated</v>
          </cell>
        </row>
        <row r="8604">
          <cell r="D8604" t="str">
            <v>Iberdrola, S.A.</v>
          </cell>
          <cell r="E8604" t="str">
            <v>Wind</v>
          </cell>
          <cell r="G8604">
            <v>223047</v>
          </cell>
          <cell r="H8604" t="str">
            <v>Merchant Unregulated</v>
          </cell>
        </row>
        <row r="8605">
          <cell r="D8605" t="str">
            <v>Brookfield Renewable Energy Partners L.P.</v>
          </cell>
          <cell r="E8605" t="str">
            <v>Water</v>
          </cell>
          <cell r="G8605" t="str">
            <v>NA</v>
          </cell>
          <cell r="H8605" t="str">
            <v>Merchant Unregulated</v>
          </cell>
        </row>
        <row r="8606">
          <cell r="D8606" t="str">
            <v>Brookfield Asset Management Inc.</v>
          </cell>
          <cell r="E8606" t="str">
            <v>Water</v>
          </cell>
          <cell r="G8606" t="str">
            <v>NA</v>
          </cell>
          <cell r="H8606" t="str">
            <v>Merchant Unregulated</v>
          </cell>
        </row>
        <row r="8607">
          <cell r="D8607" t="str">
            <v>Starrett City Inc</v>
          </cell>
          <cell r="E8607" t="str">
            <v>Gas</v>
          </cell>
          <cell r="G8607">
            <v>65669</v>
          </cell>
          <cell r="H8607" t="str">
            <v>Merchant Unregulated</v>
          </cell>
        </row>
        <row r="8608">
          <cell r="D8608" t="str">
            <v>Starrett City Inc</v>
          </cell>
          <cell r="E8608" t="str">
            <v>Oil</v>
          </cell>
          <cell r="G8608">
            <v>1889</v>
          </cell>
          <cell r="H8608" t="str">
            <v>Merchant Unregulated</v>
          </cell>
        </row>
        <row r="8609">
          <cell r="D8609" t="str">
            <v>Carlyle Group L.P.</v>
          </cell>
          <cell r="E8609" t="str">
            <v>Gas</v>
          </cell>
          <cell r="G8609" t="str">
            <v>NA</v>
          </cell>
          <cell r="H8609" t="str">
            <v>Merchant Unregulated</v>
          </cell>
        </row>
        <row r="8610">
          <cell r="D8610" t="str">
            <v>State Automobile Mutual Insurance Company</v>
          </cell>
          <cell r="E8610" t="str">
            <v>Oil</v>
          </cell>
          <cell r="G8610" t="str">
            <v>NA</v>
          </cell>
          <cell r="H8610" t="str">
            <v>Merchant Unregulated</v>
          </cell>
        </row>
        <row r="8611">
          <cell r="D8611" t="str">
            <v>State Center City of</v>
          </cell>
          <cell r="E8611" t="str">
            <v>Oil</v>
          </cell>
          <cell r="G8611" t="str">
            <v>NA</v>
          </cell>
          <cell r="H8611" t="str">
            <v>Regulated</v>
          </cell>
        </row>
        <row r="8612">
          <cell r="D8612" t="str">
            <v>State Farm Mutual Automobile Insurance Company</v>
          </cell>
          <cell r="E8612" t="str">
            <v>Oil</v>
          </cell>
          <cell r="G8612" t="str">
            <v>NA</v>
          </cell>
          <cell r="H8612" t="str">
            <v>Merchant Unregulated</v>
          </cell>
        </row>
        <row r="8613">
          <cell r="D8613" t="str">
            <v>State Farm Mutual Automobile Insurance Company</v>
          </cell>
          <cell r="E8613" t="str">
            <v>Oil</v>
          </cell>
          <cell r="G8613" t="str">
            <v>NA</v>
          </cell>
          <cell r="H8613" t="str">
            <v>Merchant Unregulated</v>
          </cell>
        </row>
        <row r="8614">
          <cell r="D8614" t="str">
            <v>State Farm Mutual Automobile Insurance Company</v>
          </cell>
          <cell r="E8614" t="str">
            <v>Oil</v>
          </cell>
          <cell r="G8614" t="str">
            <v>NA</v>
          </cell>
          <cell r="H8614" t="str">
            <v>Merchant Unregulated</v>
          </cell>
        </row>
        <row r="8615">
          <cell r="D8615" t="str">
            <v>Westar Energy, Inc.</v>
          </cell>
          <cell r="E8615" t="str">
            <v>Gas</v>
          </cell>
          <cell r="G8615">
            <v>771731</v>
          </cell>
          <cell r="H8615" t="str">
            <v>Regulated</v>
          </cell>
        </row>
        <row r="8616">
          <cell r="D8616" t="str">
            <v>Empire District Electric Company</v>
          </cell>
          <cell r="E8616" t="str">
            <v>Gas</v>
          </cell>
          <cell r="G8616">
            <v>1157595</v>
          </cell>
          <cell r="H8616" t="str">
            <v>Regulated</v>
          </cell>
        </row>
        <row r="8617">
          <cell r="D8617" t="str">
            <v>Empire District Electric Company</v>
          </cell>
          <cell r="E8617" t="str">
            <v>Gas</v>
          </cell>
          <cell r="G8617">
            <v>8379</v>
          </cell>
          <cell r="H8617" t="str">
            <v>Regulated</v>
          </cell>
        </row>
        <row r="8618">
          <cell r="D8618" t="str">
            <v>Michigan South Central Power Agency</v>
          </cell>
          <cell r="E8618" t="str">
            <v>Oil</v>
          </cell>
          <cell r="G8618" t="str">
            <v>NA</v>
          </cell>
          <cell r="H8618" t="str">
            <v>Merchant Unregulated</v>
          </cell>
        </row>
        <row r="8619">
          <cell r="D8619" t="str">
            <v>NextEra Energy, Inc.</v>
          </cell>
          <cell r="E8619" t="str">
            <v>Wind</v>
          </cell>
          <cell r="G8619">
            <v>292756</v>
          </cell>
          <cell r="H8619" t="str">
            <v>Merchant Unregulated</v>
          </cell>
        </row>
        <row r="8620">
          <cell r="D8620" t="str">
            <v>NextEra Energy, Inc.</v>
          </cell>
          <cell r="E8620" t="str">
            <v>Wind</v>
          </cell>
          <cell r="G8620">
            <v>402669</v>
          </cell>
          <cell r="H8620" t="str">
            <v>Merchant Unregulated</v>
          </cell>
        </row>
        <row r="8621">
          <cell r="D8621" t="str">
            <v>North Carolina Municipal Power Agency Number 1</v>
          </cell>
          <cell r="E8621" t="str">
            <v>Oil</v>
          </cell>
          <cell r="G8621" t="str">
            <v>NA</v>
          </cell>
          <cell r="H8621" t="str">
            <v>Regulated</v>
          </cell>
        </row>
        <row r="8622">
          <cell r="D8622" t="str">
            <v>North Carolina Municipal Power Agency Number 1</v>
          </cell>
          <cell r="E8622" t="str">
            <v>Oil</v>
          </cell>
          <cell r="G8622" t="str">
            <v>NA</v>
          </cell>
          <cell r="H8622" t="str">
            <v>Regulated</v>
          </cell>
        </row>
        <row r="8623">
          <cell r="D8623" t="str">
            <v>Independence City of MO</v>
          </cell>
          <cell r="E8623" t="str">
            <v>Gas</v>
          </cell>
          <cell r="G8623" t="str">
            <v>NA</v>
          </cell>
          <cell r="H8623" t="str">
            <v>Regulated</v>
          </cell>
        </row>
        <row r="8624">
          <cell r="D8624" t="str">
            <v>Independence City of MO</v>
          </cell>
          <cell r="E8624" t="str">
            <v>Oil</v>
          </cell>
          <cell r="G8624" t="str">
            <v>NA</v>
          </cell>
          <cell r="H8624" t="str">
            <v>Regulated</v>
          </cell>
        </row>
        <row r="8625">
          <cell r="D8625" t="str">
            <v>Ormat Industries Ltd.</v>
          </cell>
          <cell r="E8625" t="str">
            <v>Geothermal</v>
          </cell>
          <cell r="G8625" t="str">
            <v>NA</v>
          </cell>
          <cell r="H8625" t="str">
            <v>Merchant Unregulated</v>
          </cell>
        </row>
        <row r="8626">
          <cell r="D8626" t="str">
            <v>Ormat Technologies, Inc.</v>
          </cell>
          <cell r="E8626" t="str">
            <v>Geothermal</v>
          </cell>
          <cell r="G8626" t="str">
            <v>NA</v>
          </cell>
          <cell r="H8626" t="str">
            <v>Merchant Unregulated</v>
          </cell>
        </row>
        <row r="8627">
          <cell r="D8627" t="str">
            <v>Ormat Industries Ltd.</v>
          </cell>
          <cell r="E8627" t="str">
            <v>Geothermal</v>
          </cell>
          <cell r="G8627" t="str">
            <v>NA</v>
          </cell>
          <cell r="H8627" t="str">
            <v>Merchant Unregulated</v>
          </cell>
        </row>
        <row r="8628">
          <cell r="D8628" t="str">
            <v>Ormat Technologies, Inc.</v>
          </cell>
          <cell r="E8628" t="str">
            <v>Geothermal</v>
          </cell>
          <cell r="G8628" t="str">
            <v>NA</v>
          </cell>
          <cell r="H8628" t="str">
            <v>Merchant Unregulated</v>
          </cell>
        </row>
        <row r="8629">
          <cell r="D8629" t="str">
            <v>Ormat Industries Ltd.</v>
          </cell>
          <cell r="E8629" t="str">
            <v>Geothermal</v>
          </cell>
          <cell r="G8629" t="str">
            <v>NA</v>
          </cell>
          <cell r="H8629" t="str">
            <v>Merchant Unregulated</v>
          </cell>
        </row>
        <row r="8630">
          <cell r="D8630" t="str">
            <v>Ormat Technologies, Inc.</v>
          </cell>
          <cell r="E8630" t="str">
            <v>Geothermal</v>
          </cell>
          <cell r="G8630" t="str">
            <v>NA</v>
          </cell>
          <cell r="H8630" t="str">
            <v>Merchant Unregulated</v>
          </cell>
        </row>
        <row r="8631">
          <cell r="D8631" t="str">
            <v>JPMorgan Chase &amp; Co.</v>
          </cell>
          <cell r="E8631" t="str">
            <v>Geothermal</v>
          </cell>
          <cell r="G8631" t="str">
            <v>NA</v>
          </cell>
          <cell r="H8631" t="str">
            <v>Merchant Unregulated</v>
          </cell>
        </row>
        <row r="8632">
          <cell r="D8632" t="str">
            <v>Ormat Industries Ltd.</v>
          </cell>
          <cell r="E8632" t="str">
            <v>Geothermal</v>
          </cell>
          <cell r="G8632" t="str">
            <v>NA</v>
          </cell>
          <cell r="H8632" t="str">
            <v>Merchant Unregulated</v>
          </cell>
        </row>
        <row r="8633">
          <cell r="D8633" t="str">
            <v>Ormat Technologies, Inc.</v>
          </cell>
          <cell r="E8633" t="str">
            <v>Geothermal</v>
          </cell>
          <cell r="G8633" t="str">
            <v>NA</v>
          </cell>
          <cell r="H8633" t="str">
            <v>Merchant Unregulated</v>
          </cell>
        </row>
        <row r="8634">
          <cell r="D8634" t="str">
            <v>JPMorgan Chase &amp; Co.</v>
          </cell>
          <cell r="E8634" t="str">
            <v>Geothermal</v>
          </cell>
          <cell r="G8634" t="str">
            <v>NA</v>
          </cell>
          <cell r="H8634" t="str">
            <v>Merchant Unregulated</v>
          </cell>
        </row>
        <row r="8635">
          <cell r="D8635" t="str">
            <v>Alaska Village Electric Cooperative, Inc.</v>
          </cell>
          <cell r="E8635" t="str">
            <v>Oil</v>
          </cell>
          <cell r="G8635" t="str">
            <v>NA</v>
          </cell>
          <cell r="H8635" t="str">
            <v>Merchant Unregulated</v>
          </cell>
        </row>
        <row r="8636">
          <cell r="D8636" t="str">
            <v>Riviana Foods Inc</v>
          </cell>
          <cell r="E8636" t="str">
            <v>Biomass</v>
          </cell>
          <cell r="G8636" t="str">
            <v>NA</v>
          </cell>
          <cell r="H8636" t="str">
            <v>Merchant Unregulated</v>
          </cell>
        </row>
        <row r="8637">
          <cell r="D8637" t="str">
            <v>Riceland Foods</v>
          </cell>
          <cell r="E8637" t="str">
            <v>Biomass</v>
          </cell>
          <cell r="G8637" t="str">
            <v>NA</v>
          </cell>
          <cell r="H8637" t="str">
            <v>Merchant Unregulated</v>
          </cell>
        </row>
        <row r="8638">
          <cell r="D8638" t="str">
            <v>Emera Incorporated</v>
          </cell>
          <cell r="E8638" t="str">
            <v>Wind</v>
          </cell>
          <cell r="G8638">
            <v>12257</v>
          </cell>
          <cell r="H8638" t="str">
            <v>Merchant Unregulated</v>
          </cell>
        </row>
        <row r="8639">
          <cell r="D8639" t="str">
            <v>First Wind Holdings Inc.</v>
          </cell>
          <cell r="E8639" t="str">
            <v>Wind</v>
          </cell>
          <cell r="G8639">
            <v>12756</v>
          </cell>
          <cell r="H8639" t="str">
            <v>Merchant Unregulated</v>
          </cell>
        </row>
        <row r="8640">
          <cell r="D8640" t="str">
            <v>First Wind Holdings Inc.</v>
          </cell>
          <cell r="E8640" t="str">
            <v>Wind</v>
          </cell>
          <cell r="G8640">
            <v>9161</v>
          </cell>
          <cell r="H8640" t="str">
            <v>Merchant Unregulated</v>
          </cell>
        </row>
        <row r="8641">
          <cell r="D8641" t="str">
            <v>Emera Incorporated</v>
          </cell>
          <cell r="E8641" t="str">
            <v>Wind</v>
          </cell>
          <cell r="G8641">
            <v>8801</v>
          </cell>
          <cell r="H8641" t="str">
            <v>Merchant Unregulated</v>
          </cell>
        </row>
        <row r="8642">
          <cell r="D8642" t="str">
            <v>Archer-Daniels-Midland Company</v>
          </cell>
          <cell r="E8642" t="str">
            <v>Gas</v>
          </cell>
          <cell r="G8642" t="str">
            <v>NA</v>
          </cell>
          <cell r="H8642" t="str">
            <v>Merchant Unregulated</v>
          </cell>
        </row>
        <row r="8643">
          <cell r="D8643" t="str">
            <v>Rockland Capital, LLC</v>
          </cell>
          <cell r="E8643" t="str">
            <v>Other Nonrenewable</v>
          </cell>
          <cell r="G8643" t="str">
            <v>NA</v>
          </cell>
          <cell r="H8643" t="str">
            <v>Merchant Unregulated</v>
          </cell>
        </row>
        <row r="8644">
          <cell r="D8644" t="str">
            <v>Sterling City of</v>
          </cell>
          <cell r="E8644" t="str">
            <v>Oil</v>
          </cell>
          <cell r="G8644" t="str">
            <v>NA</v>
          </cell>
          <cell r="H8644" t="str">
            <v>Regulated</v>
          </cell>
        </row>
        <row r="8645">
          <cell r="D8645" t="str">
            <v>ReEnergy Holdings LLC</v>
          </cell>
          <cell r="E8645" t="str">
            <v>Other Nonrenewable</v>
          </cell>
          <cell r="G8645">
            <v>14194</v>
          </cell>
          <cell r="H8645" t="str">
            <v>Merchant Unregulated</v>
          </cell>
        </row>
        <row r="8646">
          <cell r="D8646" t="str">
            <v>Riverstone/Carlyle Renewable and Alternative Energy Fund II , L.P.</v>
          </cell>
          <cell r="E8646" t="str">
            <v>Other Nonrenewable</v>
          </cell>
          <cell r="G8646">
            <v>127737</v>
          </cell>
          <cell r="H8646" t="str">
            <v>Merchant Unregulated</v>
          </cell>
        </row>
        <row r="8647">
          <cell r="D8647" t="str">
            <v>Oneida County Industl Dev Agcy</v>
          </cell>
          <cell r="E8647" t="str">
            <v>Oil</v>
          </cell>
          <cell r="G8647" t="str">
            <v>NA</v>
          </cell>
          <cell r="H8647" t="str">
            <v>Merchant Unregulated</v>
          </cell>
        </row>
        <row r="8648">
          <cell r="D8648" t="str">
            <v>Alliance Energy Group LLC</v>
          </cell>
          <cell r="E8648" t="str">
            <v>Gas</v>
          </cell>
          <cell r="G8648" t="str">
            <v>NA</v>
          </cell>
          <cell r="H8648" t="str">
            <v>Merchant Unregulated</v>
          </cell>
        </row>
        <row r="8649">
          <cell r="D8649" t="str">
            <v>Integrys Energy Group, Inc.</v>
          </cell>
          <cell r="E8649" t="str">
            <v>Solar</v>
          </cell>
          <cell r="G8649" t="str">
            <v>NA</v>
          </cell>
          <cell r="H8649" t="str">
            <v>Merchant Unregulated</v>
          </cell>
        </row>
        <row r="8650">
          <cell r="D8650" t="str">
            <v>Duke Energy Corporation</v>
          </cell>
          <cell r="E8650" t="str">
            <v>Solar</v>
          </cell>
          <cell r="G8650" t="str">
            <v>NA</v>
          </cell>
          <cell r="H8650" t="str">
            <v>Merchant Unregulated</v>
          </cell>
        </row>
        <row r="8651">
          <cell r="D8651" t="str">
            <v>Canadian Solar Inc.</v>
          </cell>
          <cell r="E8651" t="str">
            <v>Solar</v>
          </cell>
          <cell r="G8651" t="str">
            <v>NA</v>
          </cell>
          <cell r="H8651" t="str">
            <v>Merchant Unregulated</v>
          </cell>
        </row>
        <row r="8652">
          <cell r="D8652" t="str">
            <v>Entergy Corporation</v>
          </cell>
          <cell r="E8652" t="str">
            <v>Gas</v>
          </cell>
          <cell r="G8652">
            <v>3554</v>
          </cell>
          <cell r="H8652" t="str">
            <v>Regulated</v>
          </cell>
        </row>
        <row r="8653">
          <cell r="D8653" t="str">
            <v>NRG Energy, Inc.</v>
          </cell>
          <cell r="E8653" t="str">
            <v>Gas</v>
          </cell>
          <cell r="G8653">
            <v>226</v>
          </cell>
          <cell r="H8653" t="str">
            <v>Merchant Unregulated</v>
          </cell>
        </row>
        <row r="8654">
          <cell r="D8654" t="str">
            <v>Entergy Corporation</v>
          </cell>
          <cell r="E8654" t="str">
            <v>Gas</v>
          </cell>
          <cell r="G8654">
            <v>-2164</v>
          </cell>
          <cell r="H8654" t="str">
            <v>Regulated</v>
          </cell>
        </row>
        <row r="8655">
          <cell r="D8655" t="str">
            <v>Emera Incorporated</v>
          </cell>
          <cell r="E8655" t="str">
            <v>Wind</v>
          </cell>
          <cell r="G8655">
            <v>9884</v>
          </cell>
          <cell r="H8655" t="str">
            <v>Merchant Unregulated</v>
          </cell>
        </row>
        <row r="8656">
          <cell r="D8656" t="str">
            <v>First Wind Holdings Inc.</v>
          </cell>
          <cell r="E8656" t="str">
            <v>Wind</v>
          </cell>
          <cell r="G8656">
            <v>10286</v>
          </cell>
          <cell r="H8656" t="str">
            <v>Merchant Unregulated</v>
          </cell>
        </row>
        <row r="8657">
          <cell r="D8657" t="str">
            <v>Emera Incorporated</v>
          </cell>
          <cell r="E8657" t="str">
            <v>Wind</v>
          </cell>
          <cell r="G8657">
            <v>26518</v>
          </cell>
          <cell r="H8657" t="str">
            <v>Merchant Unregulated</v>
          </cell>
        </row>
        <row r="8658">
          <cell r="D8658" t="str">
            <v>First Wind Holdings Inc.</v>
          </cell>
          <cell r="E8658" t="str">
            <v>Wind</v>
          </cell>
          <cell r="G8658">
            <v>27601</v>
          </cell>
          <cell r="H8658" t="str">
            <v>Merchant Unregulated</v>
          </cell>
        </row>
        <row r="8659">
          <cell r="D8659" t="str">
            <v>Stevens Community Medical Center</v>
          </cell>
          <cell r="E8659" t="str">
            <v>Oil</v>
          </cell>
          <cell r="G8659" t="str">
            <v>NA</v>
          </cell>
          <cell r="H8659" t="str">
            <v>Merchant Unregulated</v>
          </cell>
        </row>
        <row r="8660">
          <cell r="D8660" t="str">
            <v>SCANA Corporation</v>
          </cell>
          <cell r="E8660" t="str">
            <v>Water</v>
          </cell>
          <cell r="G8660">
            <v>48399</v>
          </cell>
          <cell r="H8660" t="str">
            <v>Regulated</v>
          </cell>
        </row>
        <row r="8661">
          <cell r="D8661" t="str">
            <v>NewPage Holdings Inc.</v>
          </cell>
          <cell r="E8661" t="str">
            <v>Water</v>
          </cell>
          <cell r="G8661" t="str">
            <v>NA</v>
          </cell>
          <cell r="H8661" t="str">
            <v>Regulated</v>
          </cell>
        </row>
        <row r="8662">
          <cell r="D8662" t="str">
            <v>NewPage Holdings Inc.</v>
          </cell>
          <cell r="E8662" t="str">
            <v>Gas</v>
          </cell>
          <cell r="G8662" t="str">
            <v>NA</v>
          </cell>
          <cell r="H8662" t="str">
            <v>Merchant Unregulated</v>
          </cell>
        </row>
        <row r="8663">
          <cell r="D8663" t="str">
            <v>GDF Suez SA</v>
          </cell>
          <cell r="E8663" t="str">
            <v>Water</v>
          </cell>
          <cell r="G8663" t="str">
            <v>NA</v>
          </cell>
          <cell r="H8663" t="str">
            <v>Merchant Unregulated</v>
          </cell>
        </row>
        <row r="8664">
          <cell r="D8664" t="str">
            <v>Salt River Project</v>
          </cell>
          <cell r="E8664" t="str">
            <v>Water</v>
          </cell>
          <cell r="G8664" t="str">
            <v>NA</v>
          </cell>
          <cell r="H8664" t="str">
            <v>Merchant Unregulated</v>
          </cell>
        </row>
        <row r="8665">
          <cell r="D8665" t="str">
            <v>Brookfield Renewable Energy Partners L.P.</v>
          </cell>
          <cell r="E8665" t="str">
            <v>Water</v>
          </cell>
          <cell r="G8665" t="str">
            <v>NA</v>
          </cell>
          <cell r="H8665" t="str">
            <v>Merchant Unregulated</v>
          </cell>
        </row>
        <row r="8666">
          <cell r="D8666" t="str">
            <v>Brookfield Asset Management Inc.</v>
          </cell>
          <cell r="E8666" t="str">
            <v>Water</v>
          </cell>
          <cell r="G8666" t="str">
            <v>NA</v>
          </cell>
          <cell r="H8666" t="str">
            <v>Merchant Unregulated</v>
          </cell>
        </row>
        <row r="8667">
          <cell r="D8667" t="str">
            <v>Alethea Cleantech Advisors, LLC</v>
          </cell>
          <cell r="E8667" t="str">
            <v>Solar</v>
          </cell>
          <cell r="G8667" t="str">
            <v>NA</v>
          </cell>
          <cell r="H8667" t="str">
            <v>Merchant Unregulated</v>
          </cell>
        </row>
        <row r="8668">
          <cell r="D8668" t="str">
            <v>Oconto Electric Cooperative</v>
          </cell>
          <cell r="E8668" t="str">
            <v>Water</v>
          </cell>
          <cell r="G8668" t="str">
            <v>NA</v>
          </cell>
          <cell r="H8668" t="str">
            <v>Merchant Unregulated</v>
          </cell>
        </row>
        <row r="8669">
          <cell r="D8669" t="str">
            <v>ArcLight Capital Partners LLC</v>
          </cell>
          <cell r="E8669" t="str">
            <v>Water</v>
          </cell>
          <cell r="G8669" t="str">
            <v>NA</v>
          </cell>
          <cell r="H8669" t="str">
            <v>Merchant Unregulated</v>
          </cell>
        </row>
        <row r="8670">
          <cell r="D8670" t="str">
            <v>Enel S.p.A.</v>
          </cell>
          <cell r="E8670" t="str">
            <v>Geothermal</v>
          </cell>
          <cell r="G8670" t="str">
            <v>NA</v>
          </cell>
          <cell r="H8670" t="str">
            <v>Merchant Unregulated</v>
          </cell>
        </row>
        <row r="8671">
          <cell r="D8671" t="str">
            <v>Stillwater Hydro Associates, LLC</v>
          </cell>
          <cell r="E8671" t="str">
            <v>Water</v>
          </cell>
          <cell r="G8671" t="str">
            <v>NA</v>
          </cell>
          <cell r="H8671" t="str">
            <v>Merchant Unregulated</v>
          </cell>
        </row>
        <row r="8672">
          <cell r="D8672" t="str">
            <v>Stillwater Associates</v>
          </cell>
          <cell r="E8672" t="str">
            <v>Water</v>
          </cell>
          <cell r="G8672" t="str">
            <v>NA</v>
          </cell>
          <cell r="H8672" t="str">
            <v>Merchant Unregulated</v>
          </cell>
        </row>
        <row r="8673">
          <cell r="D8673" t="str">
            <v>Enel S.p.A.</v>
          </cell>
          <cell r="E8673" t="str">
            <v>Solar</v>
          </cell>
          <cell r="G8673" t="str">
            <v>NA</v>
          </cell>
          <cell r="H8673" t="str">
            <v>Merchant Unregulated</v>
          </cell>
        </row>
        <row r="8674">
          <cell r="D8674" t="str">
            <v>Stillwater Utilities Authority</v>
          </cell>
          <cell r="E8674" t="str">
            <v>Oil</v>
          </cell>
          <cell r="G8674" t="str">
            <v>NA</v>
          </cell>
          <cell r="H8674" t="str">
            <v>Merchant Unregulated</v>
          </cell>
        </row>
        <row r="8675">
          <cell r="D8675" t="str">
            <v>Portland General Electric Company</v>
          </cell>
          <cell r="E8675" t="str">
            <v>Oil</v>
          </cell>
          <cell r="G8675">
            <v>9</v>
          </cell>
          <cell r="H8675" t="str">
            <v>Regulated</v>
          </cell>
        </row>
        <row r="8676">
          <cell r="D8676" t="str">
            <v>TRI Resources, Inc.</v>
          </cell>
          <cell r="E8676" t="str">
            <v>Gas</v>
          </cell>
          <cell r="G8676" t="str">
            <v>NA</v>
          </cell>
          <cell r="H8676" t="str">
            <v>Merchant Unregulated</v>
          </cell>
        </row>
        <row r="8677">
          <cell r="D8677" t="str">
            <v>Florida Municipal Power Agency</v>
          </cell>
          <cell r="E8677" t="str">
            <v>Oil</v>
          </cell>
          <cell r="G8677" t="str">
            <v>NA</v>
          </cell>
          <cell r="H8677" t="str">
            <v>Regulated</v>
          </cell>
        </row>
        <row r="8678">
          <cell r="D8678" t="str">
            <v>Utility Board of Key West City</v>
          </cell>
          <cell r="E8678" t="str">
            <v>Oil</v>
          </cell>
          <cell r="G8678" t="str">
            <v>NA</v>
          </cell>
          <cell r="H8678" t="str">
            <v>Merchant Unregulated</v>
          </cell>
        </row>
        <row r="8679">
          <cell r="D8679" t="str">
            <v>Covanta Holding Corporation</v>
          </cell>
          <cell r="E8679" t="str">
            <v>Biomass</v>
          </cell>
          <cell r="G8679" t="str">
            <v>NA</v>
          </cell>
          <cell r="H8679" t="str">
            <v>Merchant Unregulated</v>
          </cell>
        </row>
        <row r="8680">
          <cell r="D8680" t="str">
            <v>Omi Thames Water Stockton Inc</v>
          </cell>
          <cell r="E8680" t="str">
            <v>Biomass</v>
          </cell>
          <cell r="G8680" t="str">
            <v>NA</v>
          </cell>
          <cell r="H8680" t="str">
            <v>Merchant Unregulated</v>
          </cell>
        </row>
        <row r="8681">
          <cell r="D8681" t="str">
            <v>Stockton City of</v>
          </cell>
          <cell r="E8681" t="str">
            <v>Gas</v>
          </cell>
          <cell r="G8681" t="str">
            <v>NA</v>
          </cell>
          <cell r="H8681" t="str">
            <v>Regulated</v>
          </cell>
        </row>
        <row r="8682">
          <cell r="D8682" t="str">
            <v>Eugene City of</v>
          </cell>
          <cell r="E8682" t="str">
            <v>Water</v>
          </cell>
          <cell r="G8682" t="str">
            <v>NA</v>
          </cell>
          <cell r="H8682" t="str">
            <v>Regulated</v>
          </cell>
        </row>
        <row r="8683">
          <cell r="D8683" t="str">
            <v>Modesto Irrigation District</v>
          </cell>
          <cell r="E8683" t="str">
            <v>Water</v>
          </cell>
          <cell r="G8683" t="str">
            <v>NA</v>
          </cell>
          <cell r="H8683" t="str">
            <v>Merchant Unregulated</v>
          </cell>
        </row>
        <row r="8684">
          <cell r="D8684" t="str">
            <v>Heritage Sustainable Energy LLC</v>
          </cell>
          <cell r="E8684" t="str">
            <v>Wind</v>
          </cell>
          <cell r="G8684" t="str">
            <v>NA</v>
          </cell>
          <cell r="H8684" t="str">
            <v>Merchant Unregulated</v>
          </cell>
        </row>
        <row r="8685">
          <cell r="D8685" t="str">
            <v>Gaz Métro Limited Partnership</v>
          </cell>
          <cell r="E8685" t="str">
            <v>Gas</v>
          </cell>
          <cell r="G8685">
            <v>10975</v>
          </cell>
          <cell r="H8685" t="str">
            <v>Regulated</v>
          </cell>
        </row>
        <row r="8686">
          <cell r="D8686" t="str">
            <v>Massachusetts Municipal Wholesale Electric Company</v>
          </cell>
          <cell r="E8686" t="str">
            <v>Gas</v>
          </cell>
          <cell r="G8686">
            <v>113197</v>
          </cell>
          <cell r="H8686" t="str">
            <v>Regulated</v>
          </cell>
        </row>
        <row r="8687">
          <cell r="D8687" t="str">
            <v>Lyndonville Village of</v>
          </cell>
          <cell r="E8687" t="str">
            <v>Gas</v>
          </cell>
          <cell r="G8687">
            <v>551</v>
          </cell>
          <cell r="H8687" t="str">
            <v>Regulated</v>
          </cell>
        </row>
        <row r="8688">
          <cell r="D8688" t="str">
            <v>Calpine Corporation</v>
          </cell>
          <cell r="E8688" t="str">
            <v>Gas</v>
          </cell>
          <cell r="G8688" t="str">
            <v>NA</v>
          </cell>
          <cell r="H8688" t="str">
            <v>Merchant Unregulated</v>
          </cell>
        </row>
        <row r="8689">
          <cell r="D8689" t="str">
            <v>Massachusetts Municipal Wholesale Electric Company</v>
          </cell>
          <cell r="E8689" t="str">
            <v>Oil</v>
          </cell>
          <cell r="G8689">
            <v>2520</v>
          </cell>
          <cell r="H8689" t="str">
            <v>Regulated</v>
          </cell>
        </row>
        <row r="8690">
          <cell r="D8690" t="str">
            <v>Lyndonville Village of</v>
          </cell>
          <cell r="E8690" t="str">
            <v>Oil</v>
          </cell>
          <cell r="G8690">
            <v>0</v>
          </cell>
          <cell r="H8690" t="str">
            <v>Regulated</v>
          </cell>
        </row>
        <row r="8691">
          <cell r="D8691" t="str">
            <v>E.ON SE</v>
          </cell>
          <cell r="E8691" t="str">
            <v>Wind</v>
          </cell>
          <cell r="G8691" t="str">
            <v>NA</v>
          </cell>
          <cell r="H8691" t="str">
            <v>Merchant Unregulated</v>
          </cell>
        </row>
        <row r="8692">
          <cell r="D8692" t="str">
            <v>PensionDanmark Holding AS</v>
          </cell>
          <cell r="E8692" t="str">
            <v>Wind</v>
          </cell>
          <cell r="G8692" t="str">
            <v>NA</v>
          </cell>
          <cell r="H8692" t="str">
            <v>Merchant Unregulated</v>
          </cell>
        </row>
        <row r="8693">
          <cell r="D8693" t="str">
            <v>Silicon Valley Power</v>
          </cell>
          <cell r="E8693" t="str">
            <v>Water</v>
          </cell>
          <cell r="G8693" t="str">
            <v>NA</v>
          </cell>
          <cell r="H8693" t="str">
            <v>Regulated</v>
          </cell>
        </row>
        <row r="8694">
          <cell r="D8694" t="str">
            <v>Edison International</v>
          </cell>
          <cell r="E8694" t="str">
            <v>Wind</v>
          </cell>
          <cell r="G8694">
            <v>275556</v>
          </cell>
          <cell r="H8694" t="str">
            <v>Merchant Unregulated</v>
          </cell>
        </row>
        <row r="8695">
          <cell r="D8695" t="str">
            <v>AES Corporation</v>
          </cell>
          <cell r="E8695" t="str">
            <v>Wind</v>
          </cell>
          <cell r="G8695">
            <v>195964</v>
          </cell>
          <cell r="H8695" t="str">
            <v>Merchant Unregulated</v>
          </cell>
        </row>
        <row r="8696">
          <cell r="D8696" t="str">
            <v>Story City City of</v>
          </cell>
          <cell r="E8696" t="str">
            <v>Oil</v>
          </cell>
          <cell r="G8696" t="str">
            <v>NA</v>
          </cell>
          <cell r="H8696" t="str">
            <v>Regulated</v>
          </cell>
        </row>
        <row r="8697">
          <cell r="D8697" t="str">
            <v>NextEra Energy, Inc.</v>
          </cell>
          <cell r="E8697" t="str">
            <v>Wind</v>
          </cell>
          <cell r="G8697">
            <v>473565</v>
          </cell>
          <cell r="H8697" t="str">
            <v>Merchant Unregulated</v>
          </cell>
        </row>
        <row r="8698">
          <cell r="D8698" t="str">
            <v>NextEra Energy, Inc.</v>
          </cell>
          <cell r="E8698" t="str">
            <v>Wind</v>
          </cell>
          <cell r="G8698">
            <v>508090</v>
          </cell>
          <cell r="H8698" t="str">
            <v>Merchant Unregulated</v>
          </cell>
        </row>
        <row r="8699">
          <cell r="D8699" t="str">
            <v>Waste Management, Inc.</v>
          </cell>
          <cell r="E8699" t="str">
            <v>Biomass</v>
          </cell>
          <cell r="G8699" t="str">
            <v>NA</v>
          </cell>
          <cell r="H8699" t="str">
            <v>Merchant Unregulated</v>
          </cell>
        </row>
        <row r="8700">
          <cell r="D8700" t="str">
            <v>CMS Energy Corporation</v>
          </cell>
          <cell r="E8700" t="str">
            <v>Gas</v>
          </cell>
          <cell r="G8700">
            <v>338</v>
          </cell>
          <cell r="H8700" t="str">
            <v>Regulated</v>
          </cell>
        </row>
        <row r="8701">
          <cell r="D8701" t="str">
            <v>Strata Solar LLC</v>
          </cell>
          <cell r="E8701" t="str">
            <v>Solar</v>
          </cell>
          <cell r="G8701" t="str">
            <v>NA</v>
          </cell>
          <cell r="H8701" t="str">
            <v>Merchant Unregulated</v>
          </cell>
        </row>
        <row r="8702">
          <cell r="D8702" t="str">
            <v>Riverstone Holdings LLC</v>
          </cell>
          <cell r="E8702" t="str">
            <v>Biomass</v>
          </cell>
          <cell r="G8702">
            <v>343274</v>
          </cell>
          <cell r="H8702" t="str">
            <v>Merchant Unregulated</v>
          </cell>
        </row>
        <row r="8703">
          <cell r="D8703" t="str">
            <v>Lower Valley Energy, Inc.</v>
          </cell>
          <cell r="E8703" t="str">
            <v>Water</v>
          </cell>
          <cell r="G8703" t="str">
            <v>NA</v>
          </cell>
          <cell r="H8703" t="str">
            <v>Merchant Unregulated</v>
          </cell>
        </row>
        <row r="8704">
          <cell r="D8704" t="str">
            <v>Silver Point Capital, L.P.</v>
          </cell>
          <cell r="E8704" t="str">
            <v>Biomass</v>
          </cell>
          <cell r="G8704" t="str">
            <v>NA</v>
          </cell>
          <cell r="H8704" t="str">
            <v>Merchant Unregulated</v>
          </cell>
        </row>
        <row r="8705">
          <cell r="D8705" t="str">
            <v>Landgas of IL Corp.</v>
          </cell>
          <cell r="E8705" t="str">
            <v>Biomass</v>
          </cell>
          <cell r="G8705" t="str">
            <v>NA</v>
          </cell>
          <cell r="H8705" t="str">
            <v>Merchant Unregulated</v>
          </cell>
        </row>
        <row r="8706">
          <cell r="D8706" t="str">
            <v>Iberdrola, S.A.</v>
          </cell>
          <cell r="E8706" t="str">
            <v>Wind</v>
          </cell>
          <cell r="G8706">
            <v>856431</v>
          </cell>
          <cell r="H8706" t="str">
            <v>Merchant Unregulated</v>
          </cell>
        </row>
        <row r="8707">
          <cell r="D8707" t="str">
            <v>Cedar Falls Utilities</v>
          </cell>
          <cell r="E8707" t="str">
            <v>Coal</v>
          </cell>
          <cell r="G8707" t="str">
            <v>NA</v>
          </cell>
          <cell r="H8707" t="str">
            <v>Regulated</v>
          </cell>
        </row>
        <row r="8708">
          <cell r="D8708" t="str">
            <v>Denver City &amp; County of</v>
          </cell>
          <cell r="E8708" t="str">
            <v>Water</v>
          </cell>
          <cell r="G8708" t="str">
            <v>NA</v>
          </cell>
          <cell r="H8708" t="str">
            <v>Merchant Unregulated</v>
          </cell>
        </row>
        <row r="8709">
          <cell r="D8709" t="str">
            <v>Winfield City of</v>
          </cell>
          <cell r="E8709" t="str">
            <v>Oil</v>
          </cell>
          <cell r="G8709" t="str">
            <v>NA</v>
          </cell>
          <cell r="H8709" t="str">
            <v>Regulated</v>
          </cell>
        </row>
        <row r="8710">
          <cell r="D8710" t="str">
            <v>PG&amp;E Corporation</v>
          </cell>
          <cell r="E8710" t="str">
            <v>Solar</v>
          </cell>
          <cell r="G8710">
            <v>43065</v>
          </cell>
          <cell r="H8710" t="str">
            <v>Regulated</v>
          </cell>
        </row>
        <row r="8711">
          <cell r="D8711" t="str">
            <v>Frist Power LLC</v>
          </cell>
          <cell r="E8711" t="str">
            <v>Oil</v>
          </cell>
          <cell r="G8711" t="str">
            <v>NA</v>
          </cell>
          <cell r="H8711" t="str">
            <v>Merchant Unregulated</v>
          </cell>
        </row>
        <row r="8712">
          <cell r="D8712" t="str">
            <v>Gordy Gas Corporation</v>
          </cell>
          <cell r="E8712" t="str">
            <v>Oil</v>
          </cell>
          <cell r="G8712" t="str">
            <v>NA</v>
          </cell>
          <cell r="H8712" t="str">
            <v>Merchant Unregulated</v>
          </cell>
        </row>
        <row r="8713">
          <cell r="D8713" t="str">
            <v>Post Oak Energy Capital</v>
          </cell>
          <cell r="E8713" t="str">
            <v>Oil</v>
          </cell>
          <cell r="G8713" t="str">
            <v>NA</v>
          </cell>
          <cell r="H8713" t="str">
            <v>Merchant Unregulated</v>
          </cell>
        </row>
        <row r="8714">
          <cell r="D8714" t="str">
            <v>Quintana Infrastructure &amp; Development LLC</v>
          </cell>
          <cell r="E8714" t="str">
            <v>Oil</v>
          </cell>
          <cell r="G8714" t="str">
            <v>NA</v>
          </cell>
          <cell r="H8714" t="str">
            <v>Merchant Unregulated</v>
          </cell>
        </row>
        <row r="8715">
          <cell r="D8715" t="str">
            <v>BlackRock, Inc.</v>
          </cell>
          <cell r="E8715" t="str">
            <v>Oil</v>
          </cell>
          <cell r="G8715" t="str">
            <v>NA</v>
          </cell>
          <cell r="H8715" t="str">
            <v>Merchant Unregulated</v>
          </cell>
        </row>
        <row r="8716">
          <cell r="D8716" t="str">
            <v>BlackRock, Inc.</v>
          </cell>
          <cell r="E8716" t="str">
            <v>Oil</v>
          </cell>
          <cell r="G8716" t="str">
            <v>NA</v>
          </cell>
          <cell r="H8716" t="str">
            <v>Merchant Unregulated</v>
          </cell>
        </row>
        <row r="8717">
          <cell r="D8717" t="str">
            <v>Starwood Headquarters, LLC</v>
          </cell>
          <cell r="E8717" t="str">
            <v>Oil</v>
          </cell>
          <cell r="G8717" t="str">
            <v>NA</v>
          </cell>
          <cell r="H8717" t="str">
            <v>Merchant Unregulated</v>
          </cell>
        </row>
        <row r="8718">
          <cell r="D8718" t="str">
            <v>RSG Power Management</v>
          </cell>
          <cell r="E8718" t="str">
            <v>Oil</v>
          </cell>
          <cell r="G8718" t="str">
            <v>NA</v>
          </cell>
          <cell r="H8718" t="str">
            <v>Merchant Unregulated</v>
          </cell>
        </row>
        <row r="8719">
          <cell r="D8719" t="str">
            <v>Richland-Stryker Generation LLC</v>
          </cell>
          <cell r="E8719" t="str">
            <v>Oil</v>
          </cell>
          <cell r="G8719" t="str">
            <v>NA</v>
          </cell>
          <cell r="H8719" t="str">
            <v>Merchant Unregulated</v>
          </cell>
        </row>
        <row r="8720">
          <cell r="D8720" t="str">
            <v>Texas Energy Future Holdings LP</v>
          </cell>
          <cell r="E8720" t="str">
            <v>Gas</v>
          </cell>
          <cell r="G8720">
            <v>243233</v>
          </cell>
          <cell r="H8720" t="str">
            <v>Merchant Unregulated</v>
          </cell>
        </row>
        <row r="8721">
          <cell r="D8721" t="str">
            <v>Texas Energy Future Holdings LP</v>
          </cell>
          <cell r="E8721" t="str">
            <v>Oil</v>
          </cell>
          <cell r="G8721">
            <v>0</v>
          </cell>
          <cell r="H8721" t="str">
            <v>Merchant Unregulated</v>
          </cell>
        </row>
        <row r="8722">
          <cell r="D8722" t="str">
            <v>Stuart City of IA</v>
          </cell>
          <cell r="E8722" t="str">
            <v>Oil</v>
          </cell>
          <cell r="G8722" t="str">
            <v>NA</v>
          </cell>
          <cell r="H8722" t="str">
            <v>Regulated</v>
          </cell>
        </row>
        <row r="8723">
          <cell r="D8723" t="str">
            <v>Stuart City of NE</v>
          </cell>
          <cell r="E8723" t="str">
            <v>Oil</v>
          </cell>
          <cell r="G8723" t="str">
            <v>NA</v>
          </cell>
          <cell r="H8723" t="str">
            <v>Regulated</v>
          </cell>
        </row>
        <row r="8724">
          <cell r="D8724" t="str">
            <v>University of Oregon</v>
          </cell>
          <cell r="E8724" t="str">
            <v>Solar</v>
          </cell>
          <cell r="G8724" t="str">
            <v>NA</v>
          </cell>
          <cell r="H8724" t="str">
            <v>Merchant Unregulated</v>
          </cell>
        </row>
        <row r="8725">
          <cell r="D8725" t="str">
            <v>Fortis Inc.</v>
          </cell>
          <cell r="E8725" t="str">
            <v>Water</v>
          </cell>
          <cell r="G8725" t="str">
            <v>NA</v>
          </cell>
          <cell r="H8725" t="str">
            <v>Regulated</v>
          </cell>
        </row>
        <row r="8726">
          <cell r="D8726" t="str">
            <v>Sturgis City of</v>
          </cell>
          <cell r="E8726" t="str">
            <v>Water</v>
          </cell>
          <cell r="G8726" t="str">
            <v>NA</v>
          </cell>
          <cell r="H8726" t="str">
            <v>Regulated</v>
          </cell>
        </row>
        <row r="8727">
          <cell r="D8727" t="str">
            <v>Sturgis City of</v>
          </cell>
          <cell r="E8727" t="str">
            <v>Gas</v>
          </cell>
          <cell r="G8727" t="str">
            <v>NA</v>
          </cell>
          <cell r="H8727" t="str">
            <v>Regulated</v>
          </cell>
        </row>
        <row r="8728">
          <cell r="D8728" t="str">
            <v>Macon City of MO</v>
          </cell>
          <cell r="E8728" t="str">
            <v>Oil</v>
          </cell>
          <cell r="G8728" t="str">
            <v>NA</v>
          </cell>
          <cell r="H8728" t="str">
            <v>Regulated</v>
          </cell>
        </row>
        <row r="8729">
          <cell r="D8729" t="str">
            <v>Macon City of MO</v>
          </cell>
          <cell r="E8729" t="str">
            <v>Oil</v>
          </cell>
          <cell r="G8729" t="str">
            <v>NA</v>
          </cell>
          <cell r="H8729" t="str">
            <v>Regulated</v>
          </cell>
        </row>
        <row r="8730">
          <cell r="D8730" t="str">
            <v>Waste Management, Inc.</v>
          </cell>
          <cell r="E8730" t="str">
            <v>Biomass</v>
          </cell>
          <cell r="G8730" t="str">
            <v>NA</v>
          </cell>
          <cell r="H8730" t="str">
            <v>Merchant Unregulated</v>
          </cell>
        </row>
        <row r="8731">
          <cell r="D8731" t="str">
            <v>Lower Tule River Irrigation District</v>
          </cell>
          <cell r="E8731" t="str">
            <v>Water</v>
          </cell>
          <cell r="G8731" t="str">
            <v>NA</v>
          </cell>
          <cell r="H8731" t="str">
            <v>Merchant Unregulated</v>
          </cell>
        </row>
        <row r="8732">
          <cell r="D8732" t="str">
            <v>Silver Point Capital, L.P.</v>
          </cell>
          <cell r="E8732" t="str">
            <v>Biomass</v>
          </cell>
          <cell r="G8732" t="str">
            <v>NA</v>
          </cell>
          <cell r="H8732" t="str">
            <v>Merchant Unregulated</v>
          </cell>
        </row>
        <row r="8733">
          <cell r="D8733" t="str">
            <v>NiSource Inc.</v>
          </cell>
          <cell r="E8733" t="str">
            <v>Gas</v>
          </cell>
          <cell r="G8733">
            <v>3130821</v>
          </cell>
          <cell r="H8733" t="str">
            <v>Regulated</v>
          </cell>
        </row>
        <row r="8734">
          <cell r="D8734" t="str">
            <v>Brookfield Renewable Energy Partners L.P.</v>
          </cell>
          <cell r="E8734" t="str">
            <v>Water</v>
          </cell>
          <cell r="G8734" t="str">
            <v>NA</v>
          </cell>
          <cell r="H8734" t="str">
            <v>Merchant Unregulated</v>
          </cell>
        </row>
        <row r="8735">
          <cell r="D8735" t="str">
            <v>Brookfield Asset Management Inc.</v>
          </cell>
          <cell r="E8735" t="str">
            <v>Water</v>
          </cell>
          <cell r="G8735" t="str">
            <v>NA</v>
          </cell>
          <cell r="H8735" t="str">
            <v>Merchant Unregulated</v>
          </cell>
        </row>
        <row r="8736">
          <cell r="D8736" t="str">
            <v>EIF Management, LLC</v>
          </cell>
          <cell r="E8736" t="str">
            <v>Water</v>
          </cell>
          <cell r="G8736" t="str">
            <v>NA</v>
          </cell>
          <cell r="H8736" t="str">
            <v>Merchant Unregulated</v>
          </cell>
        </row>
        <row r="8737">
          <cell r="D8737" t="str">
            <v>General Services Administration</v>
          </cell>
          <cell r="E8737" t="str">
            <v>Solar</v>
          </cell>
          <cell r="G8737" t="str">
            <v>NA</v>
          </cell>
          <cell r="H8737" t="str">
            <v>Merchant Unregulated</v>
          </cell>
        </row>
        <row r="8738">
          <cell r="D8738" t="str">
            <v>Sullivan City of IL</v>
          </cell>
          <cell r="E8738" t="str">
            <v>Oil</v>
          </cell>
          <cell r="G8738" t="str">
            <v>NA</v>
          </cell>
          <cell r="H8738" t="str">
            <v>Regulated</v>
          </cell>
        </row>
        <row r="8739">
          <cell r="D8739" t="str">
            <v>Puget Holdings LLC</v>
          </cell>
          <cell r="E8739" t="str">
            <v>Gas</v>
          </cell>
          <cell r="G8739">
            <v>223750</v>
          </cell>
          <cell r="H8739" t="str">
            <v>Regulated</v>
          </cell>
        </row>
        <row r="8740">
          <cell r="D8740" t="str">
            <v>East Columbia Basin Irrigation</v>
          </cell>
          <cell r="E8740" t="str">
            <v>Water</v>
          </cell>
          <cell r="G8740" t="str">
            <v>NA</v>
          </cell>
          <cell r="H8740" t="str">
            <v>Merchant Unregulated</v>
          </cell>
        </row>
        <row r="8741">
          <cell r="D8741" t="str">
            <v>Quincy-Columbia Basin Irr Dist</v>
          </cell>
          <cell r="E8741" t="str">
            <v>Water</v>
          </cell>
          <cell r="G8741" t="str">
            <v>NA</v>
          </cell>
          <cell r="H8741" t="str">
            <v>Merchant Unregulated</v>
          </cell>
        </row>
        <row r="8742">
          <cell r="D8742" t="str">
            <v>South Columbia Basin Irrigation District</v>
          </cell>
          <cell r="E8742" t="str">
            <v>Water</v>
          </cell>
          <cell r="G8742" t="str">
            <v>NA</v>
          </cell>
          <cell r="H8742" t="str">
            <v>Merchant Unregulated</v>
          </cell>
        </row>
        <row r="8743">
          <cell r="D8743" t="str">
            <v>Public Service Enterprise Group Incorporated</v>
          </cell>
          <cell r="E8743" t="str">
            <v>Solar</v>
          </cell>
          <cell r="G8743" t="str">
            <v>NA</v>
          </cell>
          <cell r="H8743" t="str">
            <v>Regulated</v>
          </cell>
        </row>
        <row r="8744">
          <cell r="D8744" t="str">
            <v>Central Iowa Power Cooperative</v>
          </cell>
          <cell r="E8744" t="str">
            <v>Gas</v>
          </cell>
          <cell r="G8744" t="str">
            <v>NA</v>
          </cell>
          <cell r="H8744" t="str">
            <v>Merchant Unregulated</v>
          </cell>
        </row>
        <row r="8745">
          <cell r="D8745" t="str">
            <v>Sumner City of</v>
          </cell>
          <cell r="E8745" t="str">
            <v>Gas</v>
          </cell>
          <cell r="G8745" t="str">
            <v>NA</v>
          </cell>
          <cell r="H8745" t="str">
            <v>Regulated</v>
          </cell>
        </row>
        <row r="8746">
          <cell r="D8746" t="str">
            <v>Midwest Energy Cooperative</v>
          </cell>
          <cell r="E8746" t="str">
            <v>Gas</v>
          </cell>
          <cell r="G8746">
            <v>15336</v>
          </cell>
          <cell r="H8746" t="str">
            <v>Merchant Unregulated</v>
          </cell>
        </row>
        <row r="8747">
          <cell r="D8747" t="str">
            <v>Presque Isle Electric &amp; Gas Coop</v>
          </cell>
          <cell r="E8747" t="str">
            <v>Gas</v>
          </cell>
          <cell r="G8747">
            <v>15347</v>
          </cell>
          <cell r="H8747" t="str">
            <v>Merchant Unregulated</v>
          </cell>
        </row>
        <row r="8748">
          <cell r="D8748" t="str">
            <v>Cherryland Electric Cooperative Inc.</v>
          </cell>
          <cell r="E8748" t="str">
            <v>Gas</v>
          </cell>
          <cell r="G8748">
            <v>15347</v>
          </cell>
          <cell r="H8748" t="str">
            <v>Merchant Unregulated</v>
          </cell>
        </row>
        <row r="8749">
          <cell r="D8749" t="str">
            <v>Great Lakes Energy Cooperative</v>
          </cell>
          <cell r="E8749" t="str">
            <v>Gas</v>
          </cell>
          <cell r="G8749">
            <v>15347</v>
          </cell>
          <cell r="H8749" t="str">
            <v>Merchant Unregulated</v>
          </cell>
        </row>
        <row r="8750">
          <cell r="D8750" t="str">
            <v>HomeWorks Tri-County Electric Cooperative</v>
          </cell>
          <cell r="E8750" t="str">
            <v>Gas</v>
          </cell>
          <cell r="G8750">
            <v>15336</v>
          </cell>
          <cell r="H8750" t="str">
            <v>Merchant Unregulated</v>
          </cell>
        </row>
        <row r="8751">
          <cell r="D8751" t="str">
            <v>Spartan Renewable Energy, Inc.</v>
          </cell>
          <cell r="E8751" t="str">
            <v>Gas</v>
          </cell>
          <cell r="G8751">
            <v>15336</v>
          </cell>
          <cell r="H8751" t="str">
            <v>Merchant Unregulated</v>
          </cell>
        </row>
        <row r="8752">
          <cell r="D8752" t="str">
            <v>Wolverine Power Marketing Cooperative</v>
          </cell>
          <cell r="E8752" t="str">
            <v>Gas</v>
          </cell>
          <cell r="G8752">
            <v>15347</v>
          </cell>
          <cell r="H8752" t="str">
            <v>Merchant Unregulated</v>
          </cell>
        </row>
        <row r="8753">
          <cell r="D8753" t="str">
            <v>Enpower Corp.</v>
          </cell>
          <cell r="E8753" t="str">
            <v>Biomass</v>
          </cell>
          <cell r="G8753" t="str">
            <v>NA</v>
          </cell>
          <cell r="H8753" t="str">
            <v>Merchant Unregulated</v>
          </cell>
        </row>
        <row r="8754">
          <cell r="D8754" t="str">
            <v>EIF Management, LLC</v>
          </cell>
          <cell r="E8754" t="str">
            <v>Biomass</v>
          </cell>
          <cell r="G8754" t="str">
            <v>NA</v>
          </cell>
          <cell r="H8754" t="str">
            <v>Merchant Unregulated</v>
          </cell>
        </row>
        <row r="8755">
          <cell r="D8755" t="str">
            <v>NRG Energy, Inc.</v>
          </cell>
          <cell r="E8755" t="str">
            <v>Solar</v>
          </cell>
          <cell r="G8755" t="str">
            <v>NA</v>
          </cell>
          <cell r="H8755" t="str">
            <v>Merchant Unregulated</v>
          </cell>
        </row>
        <row r="8756">
          <cell r="D8756" t="str">
            <v>NRG Yield, Inc.</v>
          </cell>
          <cell r="E8756" t="str">
            <v>Solar</v>
          </cell>
          <cell r="G8756" t="str">
            <v>NA</v>
          </cell>
          <cell r="H8756" t="str">
            <v>Merchant Unregulated</v>
          </cell>
        </row>
        <row r="8757">
          <cell r="D8757" t="str">
            <v>NRG Energy, Inc.</v>
          </cell>
          <cell r="E8757" t="str">
            <v>Solar</v>
          </cell>
          <cell r="G8757" t="str">
            <v>NA</v>
          </cell>
          <cell r="H8757" t="str">
            <v>Merchant Unregulated</v>
          </cell>
        </row>
        <row r="8758">
          <cell r="D8758" t="str">
            <v>Eurus Energy Holdings Corporation</v>
          </cell>
          <cell r="E8758" t="str">
            <v>Solar</v>
          </cell>
          <cell r="G8758" t="str">
            <v>NA</v>
          </cell>
          <cell r="H8758" t="str">
            <v>Merchant Unregulated</v>
          </cell>
        </row>
        <row r="8759">
          <cell r="D8759" t="str">
            <v>Sun Farmer 1 LLC</v>
          </cell>
          <cell r="E8759" t="str">
            <v>Solar</v>
          </cell>
          <cell r="G8759">
            <v>25</v>
          </cell>
          <cell r="H8759" t="str">
            <v>Merchant Unregulated</v>
          </cell>
        </row>
        <row r="8760">
          <cell r="D8760" t="str">
            <v>EDF Group</v>
          </cell>
          <cell r="E8760" t="str">
            <v>Solar</v>
          </cell>
          <cell r="G8760" t="str">
            <v>NA</v>
          </cell>
          <cell r="H8760" t="str">
            <v>Merchant Unregulated</v>
          </cell>
        </row>
        <row r="8761">
          <cell r="D8761" t="str">
            <v>ArcLight Capital Holdings, LLC</v>
          </cell>
          <cell r="E8761" t="str">
            <v>Gas</v>
          </cell>
          <cell r="G8761">
            <v>67920</v>
          </cell>
          <cell r="H8761" t="str">
            <v>Merchant Unregulated</v>
          </cell>
        </row>
        <row r="8762">
          <cell r="D8762" t="str">
            <v>Global Infrastructure Management, LLC</v>
          </cell>
          <cell r="E8762" t="str">
            <v>Gas</v>
          </cell>
          <cell r="G8762">
            <v>41627</v>
          </cell>
          <cell r="H8762" t="str">
            <v>Merchant Unregulated</v>
          </cell>
        </row>
        <row r="8763">
          <cell r="D8763" t="str">
            <v>Navitas Energy, Inc.</v>
          </cell>
          <cell r="E8763" t="str">
            <v>Wind</v>
          </cell>
          <cell r="G8763" t="str">
            <v>NA</v>
          </cell>
          <cell r="H8763" t="str">
            <v>Merchant Unregulated</v>
          </cell>
        </row>
        <row r="8764">
          <cell r="D8764" t="str">
            <v>Gamesa Corporacion Tecnologica S.A.</v>
          </cell>
          <cell r="E8764" t="str">
            <v>Wind</v>
          </cell>
          <cell r="G8764" t="str">
            <v>NA</v>
          </cell>
          <cell r="H8764" t="str">
            <v>Merchant Unregulated</v>
          </cell>
        </row>
        <row r="8765">
          <cell r="D8765" t="str">
            <v>Enel S.p.A.</v>
          </cell>
          <cell r="E8765" t="str">
            <v>Wind</v>
          </cell>
          <cell r="G8765" t="str">
            <v>NA</v>
          </cell>
          <cell r="H8765" t="str">
            <v>Merchant Unregulated</v>
          </cell>
        </row>
        <row r="8766">
          <cell r="D8766" t="str">
            <v>SunTrust Plaza Associates, LLC</v>
          </cell>
          <cell r="E8766" t="str">
            <v>Oil</v>
          </cell>
          <cell r="G8766" t="str">
            <v>NA</v>
          </cell>
          <cell r="H8766" t="str">
            <v>Merchant Unregulated</v>
          </cell>
        </row>
        <row r="8767">
          <cell r="D8767" t="str">
            <v>Corona Power, LLC</v>
          </cell>
          <cell r="E8767" t="str">
            <v>Coal</v>
          </cell>
          <cell r="G8767">
            <v>163398</v>
          </cell>
          <cell r="H8767" t="str">
            <v>Merchant Unregulated</v>
          </cell>
        </row>
        <row r="8768">
          <cell r="D8768" t="str">
            <v>Corona Power, LLC</v>
          </cell>
          <cell r="E8768" t="str">
            <v>Oil</v>
          </cell>
          <cell r="G8768">
            <v>63</v>
          </cell>
          <cell r="H8768" t="str">
            <v>Merchant Unregulated</v>
          </cell>
        </row>
        <row r="8769">
          <cell r="D8769" t="str">
            <v>Corona Power, LLC</v>
          </cell>
          <cell r="E8769" t="str">
            <v>Oil</v>
          </cell>
          <cell r="G8769">
            <v>16</v>
          </cell>
          <cell r="H8769" t="str">
            <v>Merchant Unregulated</v>
          </cell>
        </row>
        <row r="8770">
          <cell r="D8770" t="str">
            <v>Pinnacle West Capital Corporation</v>
          </cell>
          <cell r="E8770" t="str">
            <v>Gas</v>
          </cell>
          <cell r="G8770">
            <v>134675</v>
          </cell>
          <cell r="H8770" t="str">
            <v>Regulated</v>
          </cell>
        </row>
        <row r="8771">
          <cell r="D8771" t="str">
            <v>SunEdison, Inc.</v>
          </cell>
          <cell r="E8771" t="str">
            <v>Solar</v>
          </cell>
          <cell r="G8771" t="str">
            <v>NA</v>
          </cell>
          <cell r="H8771" t="str">
            <v>Merchant Unregulated</v>
          </cell>
        </row>
        <row r="8772">
          <cell r="D8772" t="str">
            <v>SunEdison, Inc.</v>
          </cell>
          <cell r="E8772" t="str">
            <v>Solar</v>
          </cell>
          <cell r="G8772" t="str">
            <v>NA</v>
          </cell>
          <cell r="H8772" t="str">
            <v>Merchant Unregulated</v>
          </cell>
        </row>
        <row r="8773">
          <cell r="D8773" t="str">
            <v>SunEdison, Inc.</v>
          </cell>
          <cell r="E8773" t="str">
            <v>Solar</v>
          </cell>
          <cell r="G8773" t="str">
            <v>NA</v>
          </cell>
          <cell r="H8773" t="str">
            <v>Merchant Unregulated</v>
          </cell>
        </row>
        <row r="8774">
          <cell r="D8774" t="str">
            <v>SunEdison, Inc.</v>
          </cell>
          <cell r="E8774" t="str">
            <v>Solar</v>
          </cell>
          <cell r="G8774" t="str">
            <v>NA</v>
          </cell>
          <cell r="H8774" t="str">
            <v>Merchant Unregulated</v>
          </cell>
        </row>
        <row r="8775">
          <cell r="D8775" t="str">
            <v>SunEdison, Inc.</v>
          </cell>
          <cell r="E8775" t="str">
            <v>Solar</v>
          </cell>
          <cell r="G8775" t="str">
            <v>NA</v>
          </cell>
          <cell r="H8775" t="str">
            <v>Merchant Unregulated</v>
          </cell>
        </row>
        <row r="8776">
          <cell r="D8776" t="str">
            <v>SunEdison, Inc.</v>
          </cell>
          <cell r="E8776" t="str">
            <v>Solar</v>
          </cell>
          <cell r="G8776" t="str">
            <v>NA</v>
          </cell>
          <cell r="H8776" t="str">
            <v>Merchant Unregulated</v>
          </cell>
        </row>
        <row r="8777">
          <cell r="D8777" t="str">
            <v>SunEdison, Inc.</v>
          </cell>
          <cell r="E8777" t="str">
            <v>Solar</v>
          </cell>
          <cell r="G8777" t="str">
            <v>NA</v>
          </cell>
          <cell r="H8777" t="str">
            <v>Merchant Unregulated</v>
          </cell>
        </row>
        <row r="8778">
          <cell r="D8778" t="str">
            <v>SunEdison, Inc.</v>
          </cell>
          <cell r="E8778" t="str">
            <v>Solar</v>
          </cell>
          <cell r="G8778" t="str">
            <v>NA</v>
          </cell>
          <cell r="H8778" t="str">
            <v>Merchant Unregulated</v>
          </cell>
        </row>
        <row r="8779">
          <cell r="D8779" t="str">
            <v>SunEdison, Inc.</v>
          </cell>
          <cell r="E8779" t="str">
            <v>Solar</v>
          </cell>
          <cell r="G8779" t="str">
            <v>NA</v>
          </cell>
          <cell r="H8779" t="str">
            <v>Merchant Unregulated</v>
          </cell>
        </row>
        <row r="8780">
          <cell r="D8780" t="str">
            <v>SunEdison LLC</v>
          </cell>
          <cell r="E8780" t="str">
            <v>Solar</v>
          </cell>
          <cell r="G8780" t="str">
            <v>NA</v>
          </cell>
          <cell r="H8780" t="str">
            <v>Merchant Unregulated</v>
          </cell>
        </row>
        <row r="8781">
          <cell r="D8781" t="str">
            <v>SunEdison, Inc.</v>
          </cell>
          <cell r="E8781" t="str">
            <v>Solar</v>
          </cell>
          <cell r="G8781" t="str">
            <v>NA</v>
          </cell>
          <cell r="H8781" t="str">
            <v>Merchant Unregulated</v>
          </cell>
        </row>
        <row r="8782">
          <cell r="D8782" t="str">
            <v>SunEdison, Inc.</v>
          </cell>
          <cell r="E8782" t="str">
            <v>Solar</v>
          </cell>
          <cell r="G8782" t="str">
            <v>NA</v>
          </cell>
          <cell r="H8782" t="str">
            <v>Merchant Unregulated</v>
          </cell>
        </row>
        <row r="8783">
          <cell r="D8783" t="str">
            <v>SunEdison, Inc.</v>
          </cell>
          <cell r="E8783" t="str">
            <v>Solar</v>
          </cell>
          <cell r="G8783" t="str">
            <v>NA</v>
          </cell>
          <cell r="H8783" t="str">
            <v>Merchant Unregulated</v>
          </cell>
        </row>
        <row r="8784">
          <cell r="D8784" t="str">
            <v>SunEdison, Inc.</v>
          </cell>
          <cell r="E8784" t="str">
            <v>Solar</v>
          </cell>
          <cell r="G8784" t="str">
            <v>NA</v>
          </cell>
          <cell r="H8784" t="str">
            <v>Merchant Unregulated</v>
          </cell>
        </row>
        <row r="8785">
          <cell r="D8785" t="str">
            <v>Portland General Electric Company</v>
          </cell>
          <cell r="E8785" t="str">
            <v>Oil</v>
          </cell>
          <cell r="G8785">
            <v>26</v>
          </cell>
          <cell r="H8785" t="str">
            <v>Regulated</v>
          </cell>
        </row>
        <row r="8786">
          <cell r="D8786" t="str">
            <v>Talmage Solar Engineering, Inc.</v>
          </cell>
          <cell r="E8786" t="str">
            <v>Solar</v>
          </cell>
          <cell r="G8786" t="str">
            <v>NA</v>
          </cell>
          <cell r="H8786" t="str">
            <v>Merchant Unregulated</v>
          </cell>
        </row>
        <row r="8787">
          <cell r="D8787" t="str">
            <v>Exelon Corporation</v>
          </cell>
          <cell r="E8787" t="str">
            <v>Coal</v>
          </cell>
          <cell r="G8787" t="str">
            <v>NA</v>
          </cell>
          <cell r="H8787" t="str">
            <v>Merchant Unregulated</v>
          </cell>
        </row>
        <row r="8788">
          <cell r="D8788" t="str">
            <v>Colmac Sunnyside, Inc.</v>
          </cell>
          <cell r="E8788" t="str">
            <v>Coal</v>
          </cell>
          <cell r="G8788" t="str">
            <v>NA</v>
          </cell>
          <cell r="H8788" t="str">
            <v>Merchant Unregulated</v>
          </cell>
        </row>
        <row r="8789">
          <cell r="D8789" t="str">
            <v>Sunnyvale City of</v>
          </cell>
          <cell r="E8789" t="str">
            <v>Biomass</v>
          </cell>
          <cell r="G8789" t="str">
            <v>NA</v>
          </cell>
          <cell r="H8789" t="str">
            <v>Merchant Unregulated</v>
          </cell>
        </row>
        <row r="8790">
          <cell r="D8790" t="str">
            <v>Chevron Corporation</v>
          </cell>
          <cell r="E8790" t="str">
            <v>Gas</v>
          </cell>
          <cell r="G8790">
            <v>1084766</v>
          </cell>
          <cell r="H8790" t="str">
            <v>Merchant Unregulated</v>
          </cell>
        </row>
        <row r="8791">
          <cell r="D8791" t="str">
            <v>Edison International</v>
          </cell>
          <cell r="E8791" t="str">
            <v>Gas</v>
          </cell>
          <cell r="G8791">
            <v>1084766</v>
          </cell>
          <cell r="H8791" t="str">
            <v>Merchant Unregulated</v>
          </cell>
        </row>
        <row r="8792">
          <cell r="D8792" t="str">
            <v>Portland General Electric Company</v>
          </cell>
          <cell r="E8792" t="str">
            <v>Oil</v>
          </cell>
          <cell r="G8792">
            <v>18</v>
          </cell>
          <cell r="H8792" t="str">
            <v>Regulated</v>
          </cell>
        </row>
        <row r="8793">
          <cell r="D8793" t="str">
            <v>Exelon Corporation</v>
          </cell>
          <cell r="E8793" t="str">
            <v>Wind</v>
          </cell>
          <cell r="G8793" t="str">
            <v>NA</v>
          </cell>
          <cell r="H8793" t="str">
            <v>Merchant Unregulated</v>
          </cell>
        </row>
        <row r="8794">
          <cell r="D8794" t="str">
            <v>Individual Owner</v>
          </cell>
          <cell r="E8794" t="str">
            <v>Wind</v>
          </cell>
          <cell r="G8794" t="str">
            <v>NA</v>
          </cell>
          <cell r="H8794" t="str">
            <v>Merchant Unregulated</v>
          </cell>
        </row>
        <row r="8795">
          <cell r="D8795" t="str">
            <v>Fortistar LLC</v>
          </cell>
          <cell r="E8795" t="str">
            <v>Biomass</v>
          </cell>
          <cell r="G8795" t="str">
            <v>NA</v>
          </cell>
          <cell r="H8795" t="str">
            <v>Merchant Unregulated</v>
          </cell>
        </row>
        <row r="8796">
          <cell r="D8796" t="str">
            <v>Portland General Electric Company</v>
          </cell>
          <cell r="E8796" t="str">
            <v>Solar</v>
          </cell>
          <cell r="G8796" t="str">
            <v>NA</v>
          </cell>
          <cell r="H8796" t="str">
            <v>Regulated</v>
          </cell>
        </row>
        <row r="8797">
          <cell r="D8797" t="str">
            <v>U.S. Bancorp</v>
          </cell>
          <cell r="E8797" t="str">
            <v>Solar</v>
          </cell>
          <cell r="G8797" t="str">
            <v>NA</v>
          </cell>
          <cell r="H8797" t="str">
            <v>Regulated</v>
          </cell>
        </row>
        <row r="8798">
          <cell r="D8798" t="str">
            <v>Portland General Electric Company</v>
          </cell>
          <cell r="E8798" t="str">
            <v>Solar</v>
          </cell>
          <cell r="G8798" t="str">
            <v>NA</v>
          </cell>
          <cell r="H8798" t="str">
            <v>Regulated</v>
          </cell>
        </row>
        <row r="8799">
          <cell r="D8799" t="str">
            <v>U.S. Bancorp</v>
          </cell>
          <cell r="E8799" t="str">
            <v>Solar</v>
          </cell>
          <cell r="G8799" t="str">
            <v>NA</v>
          </cell>
          <cell r="H8799" t="str">
            <v>Regulated</v>
          </cell>
        </row>
        <row r="8800">
          <cell r="D8800" t="str">
            <v>U.S. Bancorp</v>
          </cell>
          <cell r="E8800" t="str">
            <v>Solar</v>
          </cell>
          <cell r="G8800" t="str">
            <v>NA</v>
          </cell>
          <cell r="H8800" t="str">
            <v>Regulated</v>
          </cell>
        </row>
        <row r="8801">
          <cell r="D8801" t="str">
            <v>Portland General Electric Company</v>
          </cell>
          <cell r="E8801" t="str">
            <v>Solar</v>
          </cell>
          <cell r="G8801" t="str">
            <v>NA</v>
          </cell>
          <cell r="H8801" t="str">
            <v>Regulated</v>
          </cell>
        </row>
        <row r="8802">
          <cell r="D8802" t="str">
            <v>Sunwheel QALICB 1 LLC</v>
          </cell>
          <cell r="E8802" t="str">
            <v>Solar</v>
          </cell>
          <cell r="G8802" t="str">
            <v>NA</v>
          </cell>
          <cell r="H8802" t="str">
            <v>Merchant Unregulated</v>
          </cell>
        </row>
        <row r="8803">
          <cell r="D8803" t="str">
            <v>University at Buffalo</v>
          </cell>
          <cell r="E8803" t="str">
            <v>Solar</v>
          </cell>
          <cell r="G8803" t="str">
            <v>NA</v>
          </cell>
          <cell r="H8803" t="str">
            <v>Merchant Unregulated</v>
          </cell>
        </row>
        <row r="8804">
          <cell r="D8804" t="str">
            <v>Corporación Gestamp</v>
          </cell>
          <cell r="E8804" t="str">
            <v>Solar</v>
          </cell>
          <cell r="G8804" t="str">
            <v>NA</v>
          </cell>
          <cell r="H8804" t="str">
            <v>Merchant Unregulated</v>
          </cell>
        </row>
        <row r="8805">
          <cell r="D8805" t="str">
            <v>Sierra Nevada Corporation</v>
          </cell>
          <cell r="E8805" t="str">
            <v>Solar</v>
          </cell>
          <cell r="G8805" t="str">
            <v>NA</v>
          </cell>
          <cell r="H8805" t="str">
            <v>Merchant Unregulated</v>
          </cell>
        </row>
        <row r="8806">
          <cell r="D8806" t="str">
            <v>Corporación Gestamp</v>
          </cell>
          <cell r="E8806" t="str">
            <v>Solar</v>
          </cell>
          <cell r="G8806" t="str">
            <v>NA</v>
          </cell>
          <cell r="H8806" t="str">
            <v>Merchant Unregulated</v>
          </cell>
        </row>
        <row r="8807">
          <cell r="D8807" t="str">
            <v>Sierra Nevada Corporation</v>
          </cell>
          <cell r="E8807" t="str">
            <v>Solar</v>
          </cell>
          <cell r="G8807" t="str">
            <v>NA</v>
          </cell>
          <cell r="H8807" t="str">
            <v>Merchant Unregulated</v>
          </cell>
        </row>
        <row r="8808">
          <cell r="D8808" t="str">
            <v>Corporación Gestamp</v>
          </cell>
          <cell r="E8808" t="str">
            <v>Solar</v>
          </cell>
          <cell r="G8808" t="str">
            <v>NA</v>
          </cell>
          <cell r="H8808" t="str">
            <v>Merchant Unregulated</v>
          </cell>
        </row>
        <row r="8809">
          <cell r="D8809" t="str">
            <v>Sierra Nevada Corporation</v>
          </cell>
          <cell r="E8809" t="str">
            <v>Solar</v>
          </cell>
          <cell r="G8809" t="str">
            <v>NA</v>
          </cell>
          <cell r="H8809" t="str">
            <v>Merchant Unregulated</v>
          </cell>
        </row>
        <row r="8810">
          <cell r="D8810" t="str">
            <v>DTE Energy Company</v>
          </cell>
          <cell r="E8810" t="str">
            <v>Oil</v>
          </cell>
          <cell r="G8810">
            <v>-376</v>
          </cell>
          <cell r="H8810" t="str">
            <v>Regulated</v>
          </cell>
        </row>
        <row r="8811">
          <cell r="D8811" t="str">
            <v>Xcel Energy Inc.</v>
          </cell>
          <cell r="E8811" t="str">
            <v>Water</v>
          </cell>
          <cell r="G8811">
            <v>7968</v>
          </cell>
          <cell r="H8811" t="str">
            <v>Regulated</v>
          </cell>
        </row>
        <row r="8812">
          <cell r="D8812" t="str">
            <v>Waste Management, Inc.</v>
          </cell>
          <cell r="E8812" t="str">
            <v>Biomass</v>
          </cell>
          <cell r="G8812" t="str">
            <v>NA</v>
          </cell>
          <cell r="H8812" t="str">
            <v>Merchant Unregulated</v>
          </cell>
        </row>
        <row r="8813">
          <cell r="D8813" t="str">
            <v>Los Angeles County Metropolitan Transportation Authority</v>
          </cell>
          <cell r="E8813" t="str">
            <v>Solar</v>
          </cell>
          <cell r="G8813" t="str">
            <v>NA</v>
          </cell>
          <cell r="H8813" t="str">
            <v>Merchant Unregulated</v>
          </cell>
        </row>
        <row r="8814">
          <cell r="D8814" t="str">
            <v>Dominion Resources, Inc.</v>
          </cell>
          <cell r="E8814" t="str">
            <v>Nuclear</v>
          </cell>
          <cell r="G8814">
            <v>13390200</v>
          </cell>
          <cell r="H8814" t="str">
            <v>Regulated</v>
          </cell>
        </row>
        <row r="8815">
          <cell r="D8815" t="str">
            <v>Barnabas Investment Group LLC</v>
          </cell>
          <cell r="E8815" t="str">
            <v>Biomass</v>
          </cell>
          <cell r="G8815" t="str">
            <v>NA</v>
          </cell>
          <cell r="H8815" t="str">
            <v>Merchant Unregulated</v>
          </cell>
        </row>
        <row r="8816">
          <cell r="D8816" t="str">
            <v>PPL Corporation</v>
          </cell>
          <cell r="E8816" t="str">
            <v>Nuclear</v>
          </cell>
          <cell r="G8816" t="str">
            <v>NA</v>
          </cell>
          <cell r="H8816" t="str">
            <v>Merchant Unregulated</v>
          </cell>
        </row>
        <row r="8817">
          <cell r="D8817" t="str">
            <v>PPL Corporation</v>
          </cell>
          <cell r="E8817" t="str">
            <v>Nuclear</v>
          </cell>
          <cell r="G8817">
            <v>15222922</v>
          </cell>
          <cell r="H8817" t="str">
            <v>Merchant Unregulated</v>
          </cell>
        </row>
        <row r="8818">
          <cell r="D8818" t="str">
            <v>Allegheny Electric Cooperative Inc.</v>
          </cell>
          <cell r="E8818" t="str">
            <v>Nuclear</v>
          </cell>
          <cell r="G8818">
            <v>1691436</v>
          </cell>
          <cell r="H8818" t="str">
            <v>Merchant Unregulated</v>
          </cell>
        </row>
        <row r="8819">
          <cell r="D8819" t="str">
            <v>Koppers Industries Incorporated</v>
          </cell>
          <cell r="E8819" t="str">
            <v>Biomass</v>
          </cell>
          <cell r="G8819" t="str">
            <v>NA</v>
          </cell>
          <cell r="H8819" t="str">
            <v>Merchant Unregulated</v>
          </cell>
        </row>
        <row r="8820">
          <cell r="D8820" t="str">
            <v>SunEdison, Inc.</v>
          </cell>
          <cell r="E8820" t="str">
            <v>Solar</v>
          </cell>
          <cell r="G8820" t="str">
            <v>NA</v>
          </cell>
          <cell r="H8820" t="str">
            <v>Merchant Unregulated</v>
          </cell>
        </row>
        <row r="8821">
          <cell r="D8821" t="str">
            <v>MMA RV Solar Fund II, LLC</v>
          </cell>
          <cell r="E8821" t="str">
            <v>Solar</v>
          </cell>
          <cell r="G8821" t="str">
            <v>NA</v>
          </cell>
          <cell r="H8821" t="str">
            <v>Merchant Unregulated</v>
          </cell>
        </row>
        <row r="8822">
          <cell r="D8822" t="str">
            <v>Nebraska Public Power District</v>
          </cell>
          <cell r="E8822" t="str">
            <v>Oil</v>
          </cell>
          <cell r="G8822" t="str">
            <v>NA</v>
          </cell>
          <cell r="H8822" t="str">
            <v>Regulated</v>
          </cell>
        </row>
        <row r="8823">
          <cell r="D8823" t="str">
            <v>Alliant Energy Corporation</v>
          </cell>
          <cell r="E8823" t="str">
            <v>Coal</v>
          </cell>
          <cell r="G8823">
            <v>222604</v>
          </cell>
          <cell r="H8823" t="str">
            <v>Regulated</v>
          </cell>
        </row>
        <row r="8824">
          <cell r="D8824" t="str">
            <v>Calpine Corporation</v>
          </cell>
          <cell r="E8824" t="str">
            <v>Gas</v>
          </cell>
          <cell r="G8824">
            <v>1273920</v>
          </cell>
          <cell r="H8824" t="str">
            <v>Merchant Unregulated</v>
          </cell>
        </row>
        <row r="8825">
          <cell r="D8825" t="str">
            <v>Duke Energy Corporation</v>
          </cell>
          <cell r="E8825" t="str">
            <v>Oil</v>
          </cell>
          <cell r="G8825">
            <v>263748</v>
          </cell>
          <cell r="H8825" t="str">
            <v>Regulated</v>
          </cell>
        </row>
        <row r="8826">
          <cell r="D8826" t="str">
            <v>White Springs Agr Chemical Inc</v>
          </cell>
          <cell r="E8826" t="str">
            <v>Other Nonrenewable</v>
          </cell>
          <cell r="G8826" t="str">
            <v>NA</v>
          </cell>
          <cell r="H8826" t="str">
            <v>Merchant Unregulated</v>
          </cell>
        </row>
        <row r="8827">
          <cell r="D8827" t="str">
            <v>Duke Energy Corporation</v>
          </cell>
          <cell r="E8827" t="str">
            <v>Gas</v>
          </cell>
          <cell r="G8827">
            <v>6282</v>
          </cell>
          <cell r="H8827" t="str">
            <v>Regulated</v>
          </cell>
        </row>
        <row r="8828">
          <cell r="D8828" t="str">
            <v>Suzlon Energy Limited</v>
          </cell>
          <cell r="E8828" t="str">
            <v>Wind</v>
          </cell>
          <cell r="G8828" t="str">
            <v>NA</v>
          </cell>
          <cell r="H8828" t="str">
            <v>Merchant Unregulated</v>
          </cell>
        </row>
        <row r="8829">
          <cell r="D8829" t="str">
            <v>Ziegler Power Systems</v>
          </cell>
          <cell r="E8829" t="str">
            <v>Oil</v>
          </cell>
          <cell r="G8829" t="str">
            <v>NA</v>
          </cell>
          <cell r="H8829" t="str">
            <v>Merchant Unregulated</v>
          </cell>
        </row>
        <row r="8830">
          <cell r="D8830" t="str">
            <v>IDACORP, Inc.</v>
          </cell>
          <cell r="E8830" t="str">
            <v>Water</v>
          </cell>
          <cell r="G8830">
            <v>127279</v>
          </cell>
          <cell r="H8830" t="str">
            <v>Regulated</v>
          </cell>
        </row>
        <row r="8831">
          <cell r="D8831" t="str">
            <v>Southeast Alaska Power Agency</v>
          </cell>
          <cell r="E8831" t="str">
            <v>Water</v>
          </cell>
          <cell r="G8831" t="str">
            <v>NA</v>
          </cell>
          <cell r="H8831" t="str">
            <v>Merchant Unregulated</v>
          </cell>
        </row>
        <row r="8832">
          <cell r="D8832" t="str">
            <v>EDF Group</v>
          </cell>
          <cell r="E8832" t="str">
            <v>Wind</v>
          </cell>
          <cell r="G8832" t="str">
            <v>NA</v>
          </cell>
          <cell r="H8832" t="str">
            <v>Merchant Unregulated</v>
          </cell>
        </row>
        <row r="8833">
          <cell r="D8833" t="str">
            <v>Swauk Wind, LLC</v>
          </cell>
          <cell r="E8833" t="str">
            <v>Wind</v>
          </cell>
          <cell r="G8833" t="str">
            <v>NA</v>
          </cell>
          <cell r="H8833" t="str">
            <v>Merchant Unregulated</v>
          </cell>
        </row>
        <row r="8834">
          <cell r="D8834" t="str">
            <v>Southern Company</v>
          </cell>
          <cell r="E8834" t="str">
            <v>Gas</v>
          </cell>
          <cell r="G8834">
            <v>-568</v>
          </cell>
          <cell r="H8834" t="str">
            <v>Regulated</v>
          </cell>
        </row>
        <row r="8835">
          <cell r="D8835" t="str">
            <v>Southern Company</v>
          </cell>
          <cell r="E8835" t="str">
            <v>Gas</v>
          </cell>
          <cell r="G8835">
            <v>1553</v>
          </cell>
          <cell r="H8835" t="str">
            <v>Regulated</v>
          </cell>
        </row>
        <row r="8836">
          <cell r="D8836" t="str">
            <v>Phillips 66 Company</v>
          </cell>
          <cell r="E8836" t="str">
            <v>Gas</v>
          </cell>
          <cell r="G8836">
            <v>1076001</v>
          </cell>
          <cell r="H8836" t="str">
            <v>Merchant Unregulated</v>
          </cell>
        </row>
        <row r="8837">
          <cell r="D8837" t="str">
            <v>General Electric Company</v>
          </cell>
          <cell r="E8837" t="str">
            <v>Gas</v>
          </cell>
          <cell r="G8837">
            <v>1616654</v>
          </cell>
          <cell r="H8837" t="str">
            <v>Merchant Unregulated</v>
          </cell>
        </row>
        <row r="8838">
          <cell r="D8838" t="str">
            <v>GDF Suez SA</v>
          </cell>
          <cell r="E8838" t="str">
            <v>Gas</v>
          </cell>
          <cell r="G8838" t="str">
            <v>NA</v>
          </cell>
          <cell r="H8838" t="str">
            <v>Merchant Unregulated</v>
          </cell>
        </row>
        <row r="8839">
          <cell r="D8839" t="str">
            <v>Duke Energy Corporation</v>
          </cell>
          <cell r="E8839" t="str">
            <v>Gas</v>
          </cell>
          <cell r="G8839" t="str">
            <v>NA</v>
          </cell>
          <cell r="H8839" t="str">
            <v>Merchant Unregulated</v>
          </cell>
        </row>
        <row r="8840">
          <cell r="D8840" t="str">
            <v>Duke Energy Corporation</v>
          </cell>
          <cell r="E8840" t="str">
            <v>Wind</v>
          </cell>
          <cell r="G8840" t="str">
            <v>NA</v>
          </cell>
          <cell r="H8840" t="str">
            <v>Merchant Unregulated</v>
          </cell>
        </row>
        <row r="8841">
          <cell r="D8841" t="str">
            <v>DKR Development</v>
          </cell>
          <cell r="E8841" t="str">
            <v>Wind</v>
          </cell>
          <cell r="G8841" t="str">
            <v>NA</v>
          </cell>
          <cell r="H8841" t="str">
            <v>Merchant Unregulated</v>
          </cell>
        </row>
        <row r="8842">
          <cell r="D8842" t="str">
            <v>Infigen Energy Limited</v>
          </cell>
          <cell r="E8842" t="str">
            <v>Wind</v>
          </cell>
          <cell r="G8842" t="str">
            <v>NA</v>
          </cell>
          <cell r="H8842" t="str">
            <v>Merchant Unregulated</v>
          </cell>
        </row>
        <row r="8843">
          <cell r="D8843" t="str">
            <v>Duke Energy Corporation</v>
          </cell>
          <cell r="E8843" t="str">
            <v>Wind</v>
          </cell>
          <cell r="G8843">
            <v>150561</v>
          </cell>
          <cell r="H8843" t="str">
            <v>Merchant Unregulated</v>
          </cell>
        </row>
        <row r="8844">
          <cell r="D8844" t="str">
            <v>Infigen Energy Limited</v>
          </cell>
          <cell r="E8844" t="str">
            <v>Wind</v>
          </cell>
          <cell r="G8844">
            <v>150561</v>
          </cell>
          <cell r="H8844" t="str">
            <v>Merchant Unregulated</v>
          </cell>
        </row>
        <row r="8845">
          <cell r="D8845" t="str">
            <v>Duke Energy Corporation</v>
          </cell>
          <cell r="E8845" t="str">
            <v>Wind</v>
          </cell>
          <cell r="G8845">
            <v>218506</v>
          </cell>
          <cell r="H8845" t="str">
            <v>Merchant Unregulated</v>
          </cell>
        </row>
        <row r="8846">
          <cell r="D8846" t="str">
            <v>Infigen Energy Limited</v>
          </cell>
          <cell r="E8846" t="str">
            <v>Wind</v>
          </cell>
          <cell r="G8846">
            <v>218506</v>
          </cell>
          <cell r="H8846" t="str">
            <v>Merchant Unregulated</v>
          </cell>
        </row>
        <row r="8847">
          <cell r="D8847" t="str">
            <v>Duke Energy Corporation</v>
          </cell>
          <cell r="E8847" t="str">
            <v>Wind</v>
          </cell>
          <cell r="G8847">
            <v>335914</v>
          </cell>
          <cell r="H8847" t="str">
            <v>Merchant Unregulated</v>
          </cell>
        </row>
        <row r="8848">
          <cell r="D8848" t="str">
            <v>Infigen Energy Limited</v>
          </cell>
          <cell r="E8848" t="str">
            <v>Wind</v>
          </cell>
          <cell r="G8848">
            <v>378797</v>
          </cell>
          <cell r="H8848" t="str">
            <v>Merchant Unregulated</v>
          </cell>
        </row>
        <row r="8849">
          <cell r="D8849" t="str">
            <v>Duke Energy Corporation</v>
          </cell>
          <cell r="E8849" t="str">
            <v>Wind</v>
          </cell>
          <cell r="G8849" t="str">
            <v>NA</v>
          </cell>
          <cell r="H8849" t="str">
            <v>Merchant Unregulated</v>
          </cell>
        </row>
        <row r="8850">
          <cell r="D8850" t="str">
            <v>Infigen Energy Limited</v>
          </cell>
          <cell r="E8850" t="str">
            <v>Wind</v>
          </cell>
          <cell r="G8850" t="str">
            <v>NA</v>
          </cell>
          <cell r="H8850" t="str">
            <v>Merchant Unregulated</v>
          </cell>
        </row>
        <row r="8851">
          <cell r="D8851" t="str">
            <v>Berkshire Hathaway Inc.</v>
          </cell>
          <cell r="E8851" t="str">
            <v>Water</v>
          </cell>
          <cell r="G8851">
            <v>726773</v>
          </cell>
          <cell r="H8851" t="str">
            <v>Regulated</v>
          </cell>
        </row>
        <row r="8852">
          <cell r="D8852" t="str">
            <v>MidAmerican Energy Holdings Company</v>
          </cell>
          <cell r="E8852" t="str">
            <v>Water</v>
          </cell>
          <cell r="G8852">
            <v>82550</v>
          </cell>
          <cell r="H8852" t="str">
            <v>Regulated</v>
          </cell>
        </row>
        <row r="8853">
          <cell r="D8853" t="str">
            <v>White Springs Agr Chemical Inc</v>
          </cell>
          <cell r="E8853" t="str">
            <v>Other Nonrenewable</v>
          </cell>
          <cell r="G8853" t="str">
            <v>NA</v>
          </cell>
          <cell r="H8853" t="str">
            <v>Merchant Unregulated</v>
          </cell>
        </row>
        <row r="8854">
          <cell r="D8854" t="str">
            <v>Lower Valley Energy, Inc.</v>
          </cell>
          <cell r="E8854" t="str">
            <v>Water</v>
          </cell>
          <cell r="G8854" t="str">
            <v>NA</v>
          </cell>
          <cell r="H8854" t="str">
            <v>Merchant Unregulated</v>
          </cell>
        </row>
        <row r="8855">
          <cell r="D8855" t="str">
            <v>Hudson Clean Energy Partners LP</v>
          </cell>
          <cell r="E8855" t="str">
            <v>Water</v>
          </cell>
          <cell r="G8855" t="str">
            <v>NA</v>
          </cell>
          <cell r="H8855" t="str">
            <v>Merchant Unregulated</v>
          </cell>
        </row>
        <row r="8856">
          <cell r="D8856" t="str">
            <v>New Smyrna Beach Utilities Commission</v>
          </cell>
          <cell r="E8856" t="str">
            <v>Oil</v>
          </cell>
          <cell r="G8856" t="str">
            <v>NA</v>
          </cell>
          <cell r="H8856" t="str">
            <v>Regulated</v>
          </cell>
        </row>
        <row r="8857">
          <cell r="D8857" t="str">
            <v>South Jersey Industries, Inc.</v>
          </cell>
          <cell r="E8857" t="str">
            <v>Biomass</v>
          </cell>
          <cell r="G8857" t="str">
            <v>NA</v>
          </cell>
          <cell r="H8857" t="str">
            <v>Merchant Unregulated</v>
          </cell>
        </row>
        <row r="8858">
          <cell r="D8858" t="str">
            <v>DCO Energy LLC</v>
          </cell>
          <cell r="E8858" t="str">
            <v>Biomass</v>
          </cell>
          <cell r="G8858" t="str">
            <v>NA</v>
          </cell>
          <cell r="H8858" t="str">
            <v>Merchant Unregulated</v>
          </cell>
        </row>
        <row r="8859">
          <cell r="D8859" t="str">
            <v>Berkshire Hathaway Inc.</v>
          </cell>
          <cell r="E8859" t="str">
            <v>Gas</v>
          </cell>
          <cell r="G8859">
            <v>8811</v>
          </cell>
          <cell r="H8859" t="str">
            <v>Regulated</v>
          </cell>
        </row>
        <row r="8860">
          <cell r="D8860" t="str">
            <v>MidAmerican Energy Holdings Company</v>
          </cell>
          <cell r="E8860" t="str">
            <v>Gas</v>
          </cell>
          <cell r="G8860">
            <v>1001</v>
          </cell>
          <cell r="H8860" t="str">
            <v>Regulated</v>
          </cell>
        </row>
        <row r="8861">
          <cell r="D8861" t="str">
            <v>Edison International</v>
          </cell>
          <cell r="E8861" t="str">
            <v>Gas</v>
          </cell>
          <cell r="G8861">
            <v>714304</v>
          </cell>
          <cell r="H8861" t="str">
            <v>Merchant Unregulated</v>
          </cell>
        </row>
        <row r="8862">
          <cell r="D8862" t="str">
            <v>Chevron Corporation</v>
          </cell>
          <cell r="E8862" t="str">
            <v>Gas</v>
          </cell>
          <cell r="G8862">
            <v>714304</v>
          </cell>
          <cell r="H8862" t="str">
            <v>Merchant Unregulated</v>
          </cell>
        </row>
        <row r="8863">
          <cell r="D8863" t="str">
            <v>MGE Energy, Inc.</v>
          </cell>
          <cell r="E8863" t="str">
            <v>Gas</v>
          </cell>
          <cell r="G8863">
            <v>2215</v>
          </cell>
          <cell r="H8863" t="str">
            <v>Regulated</v>
          </cell>
        </row>
        <row r="8864">
          <cell r="D8864" t="str">
            <v>Fortistar LLC</v>
          </cell>
          <cell r="E8864" t="str">
            <v>Biomass</v>
          </cell>
          <cell r="G8864" t="str">
            <v>NA</v>
          </cell>
          <cell r="H8864" t="str">
            <v>Merchant Unregulated</v>
          </cell>
        </row>
        <row r="8865">
          <cell r="D8865" t="str">
            <v>SunEdison, Inc.</v>
          </cell>
          <cell r="E8865" t="str">
            <v>Solar</v>
          </cell>
          <cell r="G8865" t="str">
            <v>NA</v>
          </cell>
          <cell r="H8865" t="str">
            <v>Merchant Unregulated</v>
          </cell>
        </row>
        <row r="8866">
          <cell r="D8866" t="str">
            <v>Fortistar LLC</v>
          </cell>
          <cell r="E8866" t="str">
            <v>Biomass</v>
          </cell>
          <cell r="G8866" t="str">
            <v>NA</v>
          </cell>
          <cell r="H8866" t="str">
            <v>Merchant Unregulated</v>
          </cell>
        </row>
        <row r="8867">
          <cell r="D8867" t="str">
            <v>ALLETE, Inc.</v>
          </cell>
          <cell r="E8867" t="str">
            <v>Water</v>
          </cell>
          <cell r="G8867">
            <v>8926</v>
          </cell>
          <cell r="H8867" t="str">
            <v>Regulated</v>
          </cell>
        </row>
        <row r="8868">
          <cell r="D8868" t="str">
            <v>South Mississippi Electric Power Association</v>
          </cell>
          <cell r="E8868" t="str">
            <v>Gas</v>
          </cell>
          <cell r="G8868" t="str">
            <v>NA</v>
          </cell>
          <cell r="H8868" t="str">
            <v>Merchant Unregulated</v>
          </cell>
        </row>
        <row r="8869">
          <cell r="D8869" t="str">
            <v>CH4 Biogas, LLC</v>
          </cell>
          <cell r="E8869" t="str">
            <v>Biomass</v>
          </cell>
          <cell r="G8869" t="str">
            <v>NA</v>
          </cell>
          <cell r="H8869" t="str">
            <v>Merchant Unregulated</v>
          </cell>
        </row>
        <row r="8870">
          <cell r="D8870" t="str">
            <v>West River Dairy, LLP</v>
          </cell>
          <cell r="E8870" t="str">
            <v>Biomass</v>
          </cell>
          <cell r="G8870" t="str">
            <v>NA</v>
          </cell>
          <cell r="H8870" t="str">
            <v>Merchant Unregulated</v>
          </cell>
        </row>
        <row r="8871">
          <cell r="D8871" t="str">
            <v>Nebraska City City of</v>
          </cell>
          <cell r="E8871" t="str">
            <v>Gas</v>
          </cell>
          <cell r="G8871" t="str">
            <v>NA</v>
          </cell>
          <cell r="H8871" t="str">
            <v>Regulated</v>
          </cell>
        </row>
        <row r="8872">
          <cell r="D8872" t="str">
            <v>Project Orange Associates LP</v>
          </cell>
          <cell r="E8872" t="str">
            <v>Gas</v>
          </cell>
          <cell r="G8872" t="str">
            <v>NA</v>
          </cell>
          <cell r="H8872" t="str">
            <v>Merchant Unregulated</v>
          </cell>
        </row>
        <row r="8873">
          <cell r="D8873" t="str">
            <v>GDF Suez SA</v>
          </cell>
          <cell r="E8873" t="str">
            <v>Coal</v>
          </cell>
          <cell r="G8873" t="str">
            <v>NA</v>
          </cell>
          <cell r="H8873" t="str">
            <v>Merchant Unregulated</v>
          </cell>
        </row>
        <row r="8874">
          <cell r="D8874" t="str">
            <v>Colorado Springs Utilities</v>
          </cell>
          <cell r="E8874" t="str">
            <v>Oil</v>
          </cell>
          <cell r="G8874" t="str">
            <v>NA</v>
          </cell>
          <cell r="H8874" t="str">
            <v>Regulated</v>
          </cell>
        </row>
        <row r="8875">
          <cell r="D8875" t="str">
            <v>Michigan State University</v>
          </cell>
          <cell r="E8875" t="str">
            <v>Coal</v>
          </cell>
          <cell r="G8875">
            <v>293081</v>
          </cell>
          <cell r="H8875" t="str">
            <v>Merchant Unregulated</v>
          </cell>
        </row>
        <row r="8876">
          <cell r="D8876" t="str">
            <v>Michigan State University</v>
          </cell>
          <cell r="E8876" t="str">
            <v>Gas</v>
          </cell>
          <cell r="G8876">
            <v>23958</v>
          </cell>
          <cell r="H8876" t="str">
            <v>Merchant Unregulated</v>
          </cell>
        </row>
        <row r="8877">
          <cell r="D8877" t="str">
            <v>NRG Energy, Inc.</v>
          </cell>
          <cell r="E8877" t="str">
            <v>Gas</v>
          </cell>
          <cell r="G8877">
            <v>515679</v>
          </cell>
          <cell r="H8877" t="str">
            <v>Merchant Unregulated</v>
          </cell>
        </row>
        <row r="8878">
          <cell r="D8878" t="str">
            <v>NRG Energy, Inc.</v>
          </cell>
          <cell r="E8878" t="str">
            <v>Gas</v>
          </cell>
          <cell r="G8878">
            <v>36469</v>
          </cell>
          <cell r="H8878" t="str">
            <v>Merchant Unregulated</v>
          </cell>
        </row>
        <row r="8879">
          <cell r="D8879" t="str">
            <v>Portland General Electric Company</v>
          </cell>
          <cell r="E8879" t="str">
            <v>Water</v>
          </cell>
          <cell r="G8879">
            <v>119700</v>
          </cell>
          <cell r="H8879" t="str">
            <v>Regulated</v>
          </cell>
        </row>
        <row r="8880">
          <cell r="D8880" t="str">
            <v>NRG Energy, Inc.</v>
          </cell>
          <cell r="E8880" t="str">
            <v>Solar</v>
          </cell>
          <cell r="G8880" t="str">
            <v>NA</v>
          </cell>
          <cell r="H8880" t="str">
            <v>Merchant Unregulated</v>
          </cell>
        </row>
        <row r="8881">
          <cell r="D8881" t="str">
            <v>United States Government</v>
          </cell>
          <cell r="E8881" t="str">
            <v>Water</v>
          </cell>
          <cell r="G8881">
            <v>327617</v>
          </cell>
          <cell r="H8881" t="str">
            <v>Merchant Unregulated</v>
          </cell>
        </row>
        <row r="8882">
          <cell r="D8882" t="str">
            <v>Xcel Energy Inc.</v>
          </cell>
          <cell r="E8882" t="str">
            <v>Water</v>
          </cell>
          <cell r="G8882">
            <v>12536</v>
          </cell>
          <cell r="H8882" t="str">
            <v>Regulated</v>
          </cell>
        </row>
        <row r="8883">
          <cell r="D8883" t="str">
            <v>ALLETE, Inc.</v>
          </cell>
          <cell r="E8883" t="str">
            <v>Coal</v>
          </cell>
          <cell r="G8883">
            <v>872319</v>
          </cell>
          <cell r="H8883" t="str">
            <v>Regulated</v>
          </cell>
        </row>
        <row r="8884">
          <cell r="D8884" t="str">
            <v>ALLETE, Inc.</v>
          </cell>
          <cell r="E8884" t="str">
            <v>Wind</v>
          </cell>
          <cell r="G8884">
            <v>62387</v>
          </cell>
          <cell r="H8884" t="str">
            <v>Regulated</v>
          </cell>
        </row>
        <row r="8885">
          <cell r="D8885" t="str">
            <v>Manitoba Hydro</v>
          </cell>
          <cell r="E8885" t="str">
            <v>Oil</v>
          </cell>
          <cell r="G8885" t="str">
            <v>NA</v>
          </cell>
          <cell r="H8885" t="str">
            <v>Foreign</v>
          </cell>
        </row>
        <row r="8886">
          <cell r="D8886" t="str">
            <v>Dow Chemical Company</v>
          </cell>
          <cell r="E8886" t="str">
            <v>Gas</v>
          </cell>
          <cell r="G8886">
            <v>1969174</v>
          </cell>
          <cell r="H8886" t="str">
            <v>Merchant Unregulated</v>
          </cell>
        </row>
        <row r="8887">
          <cell r="D8887" t="str">
            <v>Chevron Corporation</v>
          </cell>
          <cell r="E8887" t="str">
            <v>Gas</v>
          </cell>
          <cell r="G8887" t="str">
            <v>NA</v>
          </cell>
          <cell r="H8887" t="str">
            <v>Merchant Unregulated</v>
          </cell>
        </row>
        <row r="8888">
          <cell r="D8888" t="str">
            <v>Occidental Petroleum Corporation</v>
          </cell>
          <cell r="E8888" t="str">
            <v>Gas</v>
          </cell>
          <cell r="G8888">
            <v>5167544</v>
          </cell>
          <cell r="H8888" t="str">
            <v>Merchant Unregulated</v>
          </cell>
        </row>
        <row r="8889">
          <cell r="D8889" t="str">
            <v>Gaz Métro Limited Partnership</v>
          </cell>
          <cell r="E8889" t="str">
            <v>Water</v>
          </cell>
          <cell r="G8889" t="str">
            <v>NA</v>
          </cell>
          <cell r="H8889" t="str">
            <v>Regulated</v>
          </cell>
        </row>
        <row r="8890">
          <cell r="D8890" t="str">
            <v>GDF Suez SA</v>
          </cell>
          <cell r="E8890" t="str">
            <v>Water</v>
          </cell>
          <cell r="G8890" t="str">
            <v>NA</v>
          </cell>
          <cell r="H8890" t="str">
            <v>Merchant Unregulated</v>
          </cell>
        </row>
        <row r="8891">
          <cell r="D8891" t="str">
            <v>AES Corporation</v>
          </cell>
          <cell r="E8891" t="str">
            <v>Gas</v>
          </cell>
          <cell r="G8891">
            <v>98853</v>
          </cell>
          <cell r="H8891" t="str">
            <v>Merchant Unregulated</v>
          </cell>
        </row>
        <row r="8892">
          <cell r="D8892" t="str">
            <v>Fortistar LLC</v>
          </cell>
          <cell r="E8892" t="str">
            <v>Biomass</v>
          </cell>
          <cell r="G8892" t="str">
            <v>NA</v>
          </cell>
          <cell r="H8892" t="str">
            <v>Merchant Unregulated</v>
          </cell>
        </row>
        <row r="8893">
          <cell r="D8893" t="str">
            <v>Oglethorpe Power Corporation</v>
          </cell>
          <cell r="E8893" t="str">
            <v>Gas</v>
          </cell>
          <cell r="G8893">
            <v>379549</v>
          </cell>
          <cell r="H8893" t="str">
            <v>Merchant Unregulated</v>
          </cell>
        </row>
        <row r="8894">
          <cell r="D8894" t="str">
            <v>Danville City of VA</v>
          </cell>
          <cell r="E8894" t="str">
            <v>Water</v>
          </cell>
          <cell r="G8894" t="str">
            <v>NA</v>
          </cell>
          <cell r="H8894" t="str">
            <v>Regulated</v>
          </cell>
        </row>
        <row r="8895">
          <cell r="D8895" t="str">
            <v>Brookfield Renewable Energy Partners L.P.</v>
          </cell>
          <cell r="E8895" t="str">
            <v>Water</v>
          </cell>
          <cell r="G8895" t="str">
            <v>NA</v>
          </cell>
          <cell r="H8895" t="str">
            <v>Merchant Unregulated</v>
          </cell>
        </row>
        <row r="8896">
          <cell r="D8896" t="str">
            <v>Brookfield Asset Management Inc.</v>
          </cell>
          <cell r="E8896" t="str">
            <v>Water</v>
          </cell>
          <cell r="G8896" t="str">
            <v>NA</v>
          </cell>
          <cell r="H8896" t="str">
            <v>Merchant Unregulated</v>
          </cell>
        </row>
        <row r="8897">
          <cell r="D8897" t="str">
            <v>Tallassee Shoals, LLC</v>
          </cell>
          <cell r="E8897" t="str">
            <v>Water</v>
          </cell>
          <cell r="G8897" t="str">
            <v>NA</v>
          </cell>
          <cell r="H8897" t="str">
            <v>Merchant Unregulated</v>
          </cell>
        </row>
        <row r="8898">
          <cell r="D8898" t="str">
            <v>Southern Company</v>
          </cell>
          <cell r="E8898" t="str">
            <v>Water</v>
          </cell>
          <cell r="G8898">
            <v>100004</v>
          </cell>
          <cell r="H8898" t="str">
            <v>Regulated</v>
          </cell>
        </row>
        <row r="8899">
          <cell r="D8899" t="str">
            <v>Edison International</v>
          </cell>
          <cell r="E8899" t="str">
            <v>Wind</v>
          </cell>
          <cell r="G8899">
            <v>470229</v>
          </cell>
          <cell r="H8899" t="str">
            <v>Merchant Unregulated</v>
          </cell>
        </row>
        <row r="8900">
          <cell r="D8900" t="str">
            <v>Tamarack Energy Partners</v>
          </cell>
          <cell r="E8900" t="str">
            <v>Biomass</v>
          </cell>
          <cell r="G8900">
            <v>36046</v>
          </cell>
          <cell r="H8900" t="str">
            <v>Merchant Unregulated</v>
          </cell>
        </row>
        <row r="8901">
          <cell r="D8901" t="str">
            <v>A &amp; N Electric Cooperative</v>
          </cell>
          <cell r="E8901" t="str">
            <v>Oil</v>
          </cell>
          <cell r="G8901" t="str">
            <v>NA</v>
          </cell>
          <cell r="H8901" t="str">
            <v>Merchant Unregulated</v>
          </cell>
        </row>
        <row r="8902">
          <cell r="D8902" t="str">
            <v>Integrys Energy Group, Inc.</v>
          </cell>
          <cell r="E8902" t="str">
            <v>Solar</v>
          </cell>
          <cell r="G8902" t="str">
            <v>NA</v>
          </cell>
          <cell r="H8902" t="str">
            <v>Merchant Unregulated</v>
          </cell>
        </row>
        <row r="8903">
          <cell r="D8903" t="str">
            <v>Duke Energy Corporation</v>
          </cell>
          <cell r="E8903" t="str">
            <v>Solar</v>
          </cell>
          <cell r="G8903" t="str">
            <v>NA</v>
          </cell>
          <cell r="H8903" t="str">
            <v>Merchant Unregulated</v>
          </cell>
        </row>
        <row r="8904">
          <cell r="D8904" t="str">
            <v>Wilson Electric Services Corp</v>
          </cell>
          <cell r="E8904" t="str">
            <v>Solar</v>
          </cell>
          <cell r="G8904" t="str">
            <v>NA</v>
          </cell>
          <cell r="H8904" t="str">
            <v>Merchant Unregulated</v>
          </cell>
        </row>
        <row r="8905">
          <cell r="D8905" t="str">
            <v>American Electric Power Company, Inc.</v>
          </cell>
          <cell r="E8905" t="str">
            <v>Coal</v>
          </cell>
          <cell r="G8905">
            <v>2817118</v>
          </cell>
          <cell r="H8905" t="str">
            <v>Regulated</v>
          </cell>
        </row>
        <row r="8906">
          <cell r="D8906" t="str">
            <v>Tannery Island Power Corp</v>
          </cell>
          <cell r="E8906" t="str">
            <v>Water</v>
          </cell>
          <cell r="G8906" t="str">
            <v>NA</v>
          </cell>
          <cell r="H8906" t="str">
            <v>Merchant Unregulated</v>
          </cell>
        </row>
        <row r="8907">
          <cell r="D8907" t="str">
            <v>Otter Tail Corporation</v>
          </cell>
          <cell r="E8907" t="str">
            <v>Water</v>
          </cell>
          <cell r="G8907">
            <v>3122</v>
          </cell>
          <cell r="H8907" t="str">
            <v>Regulated</v>
          </cell>
        </row>
        <row r="8908">
          <cell r="D8908" t="str">
            <v>Target Corp.</v>
          </cell>
          <cell r="E8908" t="str">
            <v>Solar</v>
          </cell>
          <cell r="G8908" t="str">
            <v>NA</v>
          </cell>
          <cell r="H8908" t="str">
            <v>Merchant Unregulated</v>
          </cell>
        </row>
        <row r="8909">
          <cell r="D8909" t="str">
            <v>Target Corp.</v>
          </cell>
          <cell r="E8909" t="str">
            <v>Solar</v>
          </cell>
          <cell r="G8909" t="str">
            <v>NA</v>
          </cell>
          <cell r="H8909" t="str">
            <v>Merchant Unregulated</v>
          </cell>
        </row>
        <row r="8910">
          <cell r="D8910" t="str">
            <v>Calpine Corporation</v>
          </cell>
          <cell r="E8910" t="str">
            <v>Oil</v>
          </cell>
          <cell r="G8910" t="str">
            <v>NA</v>
          </cell>
          <cell r="H8910" t="str">
            <v>Merchant Unregulated</v>
          </cell>
        </row>
        <row r="8911">
          <cell r="D8911" t="str">
            <v>General Electric Company</v>
          </cell>
          <cell r="E8911" t="str">
            <v>Wind</v>
          </cell>
          <cell r="G8911">
            <v>245300</v>
          </cell>
          <cell r="H8911" t="str">
            <v>Merchant Unregulated</v>
          </cell>
        </row>
        <row r="8912">
          <cell r="D8912" t="str">
            <v>Acciona, S.A.</v>
          </cell>
          <cell r="E8912" t="str">
            <v>Wind</v>
          </cell>
          <cell r="G8912">
            <v>417673</v>
          </cell>
          <cell r="H8912" t="str">
            <v>Merchant Unregulated</v>
          </cell>
        </row>
        <row r="8913">
          <cell r="D8913" t="str">
            <v>Ameren Corporation</v>
          </cell>
          <cell r="E8913" t="str">
            <v>Water</v>
          </cell>
          <cell r="G8913">
            <v>264976</v>
          </cell>
          <cell r="H8913" t="str">
            <v>Regulated</v>
          </cell>
        </row>
        <row r="8914">
          <cell r="D8914" t="str">
            <v>Fortistar LLC</v>
          </cell>
          <cell r="E8914" t="str">
            <v>Biomass</v>
          </cell>
          <cell r="G8914" t="str">
            <v>NA</v>
          </cell>
          <cell r="H8914" t="str">
            <v>Merchant Unregulated</v>
          </cell>
        </row>
        <row r="8915">
          <cell r="D8915" t="str">
            <v>Rio Blanco Water Conserv Dist</v>
          </cell>
          <cell r="E8915" t="str">
            <v>Water</v>
          </cell>
          <cell r="G8915" t="str">
            <v>NA</v>
          </cell>
          <cell r="H8915" t="str">
            <v>Merchant Unregulated</v>
          </cell>
        </row>
        <row r="8916">
          <cell r="D8916" t="str">
            <v>Energy Developments Limited</v>
          </cell>
          <cell r="E8916" t="str">
            <v>Biomass</v>
          </cell>
          <cell r="G8916" t="str">
            <v>NA</v>
          </cell>
          <cell r="H8916" t="str">
            <v>Merchant Unregulated</v>
          </cell>
        </row>
        <row r="8917">
          <cell r="D8917" t="str">
            <v>Massachusetts Maritime Academy</v>
          </cell>
          <cell r="E8917" t="str">
            <v>Wind</v>
          </cell>
          <cell r="G8917" t="str">
            <v>NA</v>
          </cell>
          <cell r="H8917" t="str">
            <v>Merchant Unregulated</v>
          </cell>
        </row>
        <row r="8918">
          <cell r="D8918" t="str">
            <v>Duke Energy Corporation</v>
          </cell>
          <cell r="E8918" t="str">
            <v>Solar</v>
          </cell>
          <cell r="G8918" t="str">
            <v>NA</v>
          </cell>
          <cell r="H8918" t="str">
            <v>Merchant Unregulated</v>
          </cell>
        </row>
        <row r="8919">
          <cell r="D8919" t="str">
            <v>Brookfield Renewable Energy Partners L.P.</v>
          </cell>
          <cell r="E8919" t="str">
            <v>Water</v>
          </cell>
          <cell r="G8919" t="str">
            <v>NA</v>
          </cell>
          <cell r="H8919" t="str">
            <v>Merchant Unregulated</v>
          </cell>
        </row>
        <row r="8920">
          <cell r="D8920" t="str">
            <v>Brookfield Asset Management Inc.</v>
          </cell>
          <cell r="E8920" t="str">
            <v>Water</v>
          </cell>
          <cell r="G8920" t="str">
            <v>NA</v>
          </cell>
          <cell r="H8920" t="str">
            <v>Merchant Unregulated</v>
          </cell>
        </row>
        <row r="8921">
          <cell r="D8921" t="str">
            <v>Waste Management, Inc.</v>
          </cell>
          <cell r="E8921" t="str">
            <v>Biomass</v>
          </cell>
          <cell r="G8921" t="str">
            <v>NA</v>
          </cell>
          <cell r="H8921" t="str">
            <v>Merchant Unregulated</v>
          </cell>
        </row>
        <row r="8922">
          <cell r="D8922" t="str">
            <v>I-N-N Electric Cooperative, Inc.</v>
          </cell>
          <cell r="E8922" t="str">
            <v>Water</v>
          </cell>
          <cell r="G8922" t="str">
            <v>NA</v>
          </cell>
          <cell r="H8922" t="str">
            <v>Merchant Unregulated</v>
          </cell>
        </row>
        <row r="8923">
          <cell r="D8923" t="str">
            <v>E.ON SE</v>
          </cell>
          <cell r="E8923" t="str">
            <v>Solar</v>
          </cell>
          <cell r="G8923" t="str">
            <v>NA</v>
          </cell>
          <cell r="H8923" t="str">
            <v>Merchant Unregulated</v>
          </cell>
        </row>
        <row r="8924">
          <cell r="D8924" t="str">
            <v>Cleco Corporation</v>
          </cell>
          <cell r="E8924" t="str">
            <v>Gas</v>
          </cell>
          <cell r="G8924">
            <v>923128</v>
          </cell>
          <cell r="H8924" t="str">
            <v>Regulated</v>
          </cell>
        </row>
        <row r="8925">
          <cell r="D8925" t="str">
            <v>Cleco Corporation</v>
          </cell>
          <cell r="E8925" t="str">
            <v>Gas</v>
          </cell>
          <cell r="G8925">
            <v>52017</v>
          </cell>
          <cell r="H8925" t="str">
            <v>Regulated</v>
          </cell>
        </row>
        <row r="8926">
          <cell r="D8926" t="str">
            <v>Westar Energy, Inc.</v>
          </cell>
          <cell r="E8926" t="str">
            <v>Coal</v>
          </cell>
          <cell r="G8926">
            <v>1190444</v>
          </cell>
          <cell r="H8926" t="str">
            <v>Regulated</v>
          </cell>
        </row>
        <row r="8927">
          <cell r="D8927" t="str">
            <v>Tecumseh City of</v>
          </cell>
          <cell r="E8927" t="str">
            <v>Oil</v>
          </cell>
          <cell r="G8927" t="str">
            <v>NA</v>
          </cell>
          <cell r="H8927" t="str">
            <v>Regulated</v>
          </cell>
        </row>
        <row r="8928">
          <cell r="D8928" t="str">
            <v>Tehachapi Cummings County Water District</v>
          </cell>
          <cell r="E8928" t="str">
            <v>Water</v>
          </cell>
          <cell r="G8928" t="str">
            <v>NA</v>
          </cell>
          <cell r="H8928" t="str">
            <v>Merchant Unregulated</v>
          </cell>
        </row>
        <row r="8929">
          <cell r="D8929" t="str">
            <v>Brookfield Renewable Energy Partners L.P.</v>
          </cell>
          <cell r="E8929" t="str">
            <v>Wind</v>
          </cell>
          <cell r="G8929" t="str">
            <v>NA</v>
          </cell>
          <cell r="H8929" t="str">
            <v>Merchant Unregulated</v>
          </cell>
        </row>
        <row r="8930">
          <cell r="D8930" t="str">
            <v>Brookfield Asset Management Inc.</v>
          </cell>
          <cell r="E8930" t="str">
            <v>Wind</v>
          </cell>
          <cell r="G8930" t="str">
            <v>NA</v>
          </cell>
          <cell r="H8930" t="str">
            <v>Merchant Unregulated</v>
          </cell>
        </row>
        <row r="8931">
          <cell r="D8931" t="str">
            <v>Calwind Resources, Inc.</v>
          </cell>
          <cell r="E8931" t="str">
            <v>Wind</v>
          </cell>
          <cell r="G8931" t="str">
            <v>NA</v>
          </cell>
          <cell r="H8931" t="str">
            <v>Merchant Unregulated</v>
          </cell>
        </row>
        <row r="8932">
          <cell r="D8932" t="str">
            <v>Calwind Resources, Inc.</v>
          </cell>
          <cell r="E8932" t="str">
            <v>Wind</v>
          </cell>
          <cell r="G8932" t="str">
            <v>NA</v>
          </cell>
          <cell r="H8932" t="str">
            <v>Merchant Unregulated</v>
          </cell>
        </row>
        <row r="8933">
          <cell r="D8933" t="str">
            <v>Teichert Aggregates</v>
          </cell>
          <cell r="E8933" t="str">
            <v>Wind</v>
          </cell>
          <cell r="G8933" t="str">
            <v>NA</v>
          </cell>
          <cell r="H8933" t="str">
            <v>Merchant Unregulated</v>
          </cell>
        </row>
        <row r="8934">
          <cell r="D8934" t="str">
            <v>Inter IKEA Systems B.V.</v>
          </cell>
          <cell r="E8934" t="str">
            <v>Solar</v>
          </cell>
          <cell r="G8934" t="str">
            <v>NA</v>
          </cell>
          <cell r="H8934" t="str">
            <v>Merchant Unregulated</v>
          </cell>
        </row>
        <row r="8935">
          <cell r="D8935" t="str">
            <v>Multitrade Telogia Associates, LLC</v>
          </cell>
          <cell r="E8935" t="str">
            <v>Biomass</v>
          </cell>
          <cell r="G8935" t="str">
            <v>NA</v>
          </cell>
          <cell r="H8935" t="str">
            <v>Merchant Unregulated</v>
          </cell>
        </row>
        <row r="8936">
          <cell r="D8936" t="str">
            <v>Leaf Clean Energy Company</v>
          </cell>
          <cell r="E8936" t="str">
            <v>Biomass</v>
          </cell>
          <cell r="G8936" t="str">
            <v>NA</v>
          </cell>
          <cell r="H8936" t="str">
            <v>Merchant Unregulated</v>
          </cell>
        </row>
        <row r="8937">
          <cell r="D8937" t="str">
            <v>SunEdison, Inc.</v>
          </cell>
          <cell r="E8937" t="str">
            <v>Solar</v>
          </cell>
          <cell r="G8937" t="str">
            <v>NA</v>
          </cell>
          <cell r="H8937" t="str">
            <v>Merchant Unregulated</v>
          </cell>
        </row>
        <row r="8938">
          <cell r="D8938" t="str">
            <v>Metropolitan Water District of Southern California</v>
          </cell>
          <cell r="E8938" t="str">
            <v>Water</v>
          </cell>
          <cell r="G8938" t="str">
            <v>NA</v>
          </cell>
          <cell r="H8938" t="str">
            <v>Merchant Unregulated</v>
          </cell>
        </row>
        <row r="8939">
          <cell r="D8939" t="str">
            <v>Temescal Canyon RV LLC</v>
          </cell>
          <cell r="E8939" t="str">
            <v>Solar</v>
          </cell>
          <cell r="G8939" t="str">
            <v>NA</v>
          </cell>
          <cell r="H8939" t="str">
            <v>Merchant Unregulated</v>
          </cell>
        </row>
        <row r="8940">
          <cell r="D8940" t="str">
            <v>Pinnacle West Capital Corporation</v>
          </cell>
          <cell r="E8940" t="str">
            <v>Solar</v>
          </cell>
          <cell r="G8940">
            <v>301</v>
          </cell>
          <cell r="H8940" t="str">
            <v>Regulated</v>
          </cell>
        </row>
        <row r="8941">
          <cell r="D8941" t="str">
            <v>Tenakee Springs City of</v>
          </cell>
          <cell r="E8941" t="str">
            <v>Oil</v>
          </cell>
          <cell r="G8941" t="str">
            <v>NA</v>
          </cell>
          <cell r="H8941" t="str">
            <v>Regulated</v>
          </cell>
        </row>
        <row r="8942">
          <cell r="D8942" t="str">
            <v>Tenakee Springs City of</v>
          </cell>
          <cell r="E8942" t="str">
            <v>Oil</v>
          </cell>
          <cell r="G8942" t="str">
            <v>NA</v>
          </cell>
          <cell r="H8942" t="str">
            <v>Regulated</v>
          </cell>
        </row>
        <row r="8943">
          <cell r="D8943" t="str">
            <v>Chubu Electric Power Co. Inc.</v>
          </cell>
          <cell r="E8943" t="str">
            <v>Gas</v>
          </cell>
          <cell r="G8943">
            <v>1054011</v>
          </cell>
          <cell r="H8943" t="str">
            <v>Merchant Unregulated</v>
          </cell>
        </row>
        <row r="8944">
          <cell r="D8944" t="str">
            <v>ITOCHU Corporation</v>
          </cell>
          <cell r="E8944" t="str">
            <v>Gas</v>
          </cell>
          <cell r="G8944">
            <v>1054011</v>
          </cell>
          <cell r="H8944" t="str">
            <v>Merchant Unregulated</v>
          </cell>
        </row>
        <row r="8945">
          <cell r="D8945" t="str">
            <v>Tenaska Inc.</v>
          </cell>
          <cell r="E8945" t="str">
            <v>Gas</v>
          </cell>
          <cell r="G8945">
            <v>2108022</v>
          </cell>
          <cell r="H8945" t="str">
            <v>Merchant Unregulated</v>
          </cell>
        </row>
        <row r="8946">
          <cell r="D8946" t="str">
            <v>Mitsubishi Corporation</v>
          </cell>
          <cell r="E8946" t="str">
            <v>Gas</v>
          </cell>
          <cell r="G8946">
            <v>1806875</v>
          </cell>
          <cell r="H8946" t="str">
            <v>Merchant Unregulated</v>
          </cell>
        </row>
        <row r="8947">
          <cell r="D8947" t="str">
            <v>Puget Holdings LLC</v>
          </cell>
          <cell r="E8947" t="str">
            <v>Gas</v>
          </cell>
          <cell r="G8947">
            <v>1606</v>
          </cell>
          <cell r="H8947" t="str">
            <v>Regulated</v>
          </cell>
        </row>
        <row r="8948">
          <cell r="D8948" t="str">
            <v>Electric Power Development Co. Ltd.</v>
          </cell>
          <cell r="E8948" t="str">
            <v>Gas</v>
          </cell>
          <cell r="G8948">
            <v>1538455</v>
          </cell>
          <cell r="H8948" t="str">
            <v>Merchant Unregulated</v>
          </cell>
        </row>
        <row r="8949">
          <cell r="D8949" t="str">
            <v>Manulife Financial Corporation</v>
          </cell>
          <cell r="E8949" t="str">
            <v>Gas</v>
          </cell>
          <cell r="G8949">
            <v>1538455</v>
          </cell>
          <cell r="H8949" t="str">
            <v>Merchant Unregulated</v>
          </cell>
        </row>
        <row r="8950">
          <cell r="D8950" t="str">
            <v>Tenaska Inc.</v>
          </cell>
          <cell r="E8950" t="str">
            <v>Gas</v>
          </cell>
          <cell r="G8950">
            <v>496276</v>
          </cell>
          <cell r="H8950" t="str">
            <v>Merchant Unregulated</v>
          </cell>
        </row>
        <row r="8951">
          <cell r="D8951" t="str">
            <v>Mitsubishi Corporation</v>
          </cell>
          <cell r="E8951" t="str">
            <v>Gas</v>
          </cell>
          <cell r="G8951">
            <v>1389571</v>
          </cell>
          <cell r="H8951" t="str">
            <v>Merchant Unregulated</v>
          </cell>
        </row>
        <row r="8952">
          <cell r="D8952" t="str">
            <v>Tenaska Inc.</v>
          </cell>
          <cell r="E8952" t="str">
            <v>Gas</v>
          </cell>
          <cell r="G8952">
            <v>421067</v>
          </cell>
          <cell r="H8952" t="str">
            <v>Merchant Unregulated</v>
          </cell>
        </row>
        <row r="8953">
          <cell r="D8953" t="str">
            <v>Chubu Electric Power Co. Inc.</v>
          </cell>
          <cell r="E8953" t="str">
            <v>Gas</v>
          </cell>
          <cell r="G8953">
            <v>454092</v>
          </cell>
          <cell r="H8953" t="str">
            <v>Merchant Unregulated</v>
          </cell>
        </row>
        <row r="8954">
          <cell r="D8954" t="str">
            <v>ITOCHU Corporation</v>
          </cell>
          <cell r="E8954" t="str">
            <v>Gas</v>
          </cell>
          <cell r="G8954">
            <v>454092</v>
          </cell>
          <cell r="H8954" t="str">
            <v>Merchant Unregulated</v>
          </cell>
        </row>
        <row r="8955">
          <cell r="D8955" t="str">
            <v>Mitsubishi Corporation</v>
          </cell>
          <cell r="E8955" t="str">
            <v>Gas</v>
          </cell>
          <cell r="G8955">
            <v>1147612</v>
          </cell>
          <cell r="H8955" t="str">
            <v>Merchant Unregulated</v>
          </cell>
        </row>
        <row r="8956">
          <cell r="D8956" t="str">
            <v>Osaka Gas Company, Ltd.</v>
          </cell>
          <cell r="E8956" t="str">
            <v>Gas</v>
          </cell>
          <cell r="G8956">
            <v>1651243</v>
          </cell>
          <cell r="H8956" t="str">
            <v>Merchant Unregulated</v>
          </cell>
        </row>
        <row r="8957">
          <cell r="D8957" t="str">
            <v>Tenaska Inc.</v>
          </cell>
          <cell r="E8957" t="str">
            <v>Gas</v>
          </cell>
          <cell r="G8957">
            <v>122317</v>
          </cell>
          <cell r="H8957" t="str">
            <v>Merchant Unregulated</v>
          </cell>
        </row>
        <row r="8958">
          <cell r="D8958" t="str">
            <v>Chubu Electric Power Co. Inc.</v>
          </cell>
          <cell r="E8958" t="str">
            <v>Gas</v>
          </cell>
          <cell r="G8958">
            <v>61157</v>
          </cell>
          <cell r="H8958" t="str">
            <v>Merchant Unregulated</v>
          </cell>
        </row>
        <row r="8959">
          <cell r="D8959" t="str">
            <v>ITOCHU Corporation</v>
          </cell>
          <cell r="E8959" t="str">
            <v>Gas</v>
          </cell>
          <cell r="G8959">
            <v>61157</v>
          </cell>
          <cell r="H8959" t="str">
            <v>Merchant Unregulated</v>
          </cell>
        </row>
        <row r="8960">
          <cell r="D8960" t="str">
            <v>Mitsubishi Corporation</v>
          </cell>
          <cell r="E8960" t="str">
            <v>Gas</v>
          </cell>
          <cell r="G8960">
            <v>104842</v>
          </cell>
          <cell r="H8960" t="str">
            <v>Merchant Unregulated</v>
          </cell>
        </row>
        <row r="8961">
          <cell r="D8961" t="str">
            <v>Tenaska Inc.</v>
          </cell>
          <cell r="E8961" t="str">
            <v>Solar</v>
          </cell>
          <cell r="G8961" t="str">
            <v>NA</v>
          </cell>
          <cell r="H8961" t="str">
            <v>Merchant Unregulated</v>
          </cell>
        </row>
        <row r="8962">
          <cell r="D8962" t="str">
            <v>Mitsubishi Corporation</v>
          </cell>
          <cell r="E8962" t="str">
            <v>Gas</v>
          </cell>
          <cell r="G8962">
            <v>1028226</v>
          </cell>
          <cell r="H8962" t="str">
            <v>Merchant Unregulated</v>
          </cell>
        </row>
        <row r="8963">
          <cell r="D8963" t="str">
            <v>Tenaska Inc.</v>
          </cell>
          <cell r="E8963" t="str">
            <v>Gas</v>
          </cell>
          <cell r="G8963">
            <v>1909562</v>
          </cell>
          <cell r="H8963" t="str">
            <v>Merchant Unregulated</v>
          </cell>
        </row>
        <row r="8964">
          <cell r="D8964" t="str">
            <v>Manulife Financial Corporation</v>
          </cell>
          <cell r="E8964" t="str">
            <v>Gas</v>
          </cell>
          <cell r="G8964">
            <v>802377</v>
          </cell>
          <cell r="H8964" t="str">
            <v>Merchant Unregulated</v>
          </cell>
        </row>
        <row r="8965">
          <cell r="D8965" t="str">
            <v>Electric Power Development Co. Ltd.</v>
          </cell>
          <cell r="E8965" t="str">
            <v>Gas</v>
          </cell>
          <cell r="G8965">
            <v>802377</v>
          </cell>
          <cell r="H8965" t="str">
            <v>Merchant Unregulated</v>
          </cell>
        </row>
        <row r="8966">
          <cell r="D8966" t="str">
            <v>Tenaska Inc.</v>
          </cell>
          <cell r="E8966" t="str">
            <v>Gas</v>
          </cell>
          <cell r="G8966">
            <v>1872214</v>
          </cell>
          <cell r="H8966" t="str">
            <v>Merchant Unregulated</v>
          </cell>
        </row>
        <row r="8967">
          <cell r="D8967" t="str">
            <v>Chubu Electric Power Co. Inc.</v>
          </cell>
          <cell r="E8967" t="str">
            <v>Gas</v>
          </cell>
          <cell r="G8967">
            <v>936108</v>
          </cell>
          <cell r="H8967" t="str">
            <v>Merchant Unregulated</v>
          </cell>
        </row>
        <row r="8968">
          <cell r="D8968" t="str">
            <v>ITOCHU Corporation</v>
          </cell>
          <cell r="E8968" t="str">
            <v>Gas</v>
          </cell>
          <cell r="G8968">
            <v>936108</v>
          </cell>
          <cell r="H8968" t="str">
            <v>Merchant Unregulated</v>
          </cell>
        </row>
        <row r="8969">
          <cell r="D8969" t="str">
            <v>United States Government</v>
          </cell>
          <cell r="E8969" t="str">
            <v>Water</v>
          </cell>
          <cell r="G8969" t="str">
            <v>NA</v>
          </cell>
          <cell r="H8969" t="str">
            <v>Merchant Unregulated</v>
          </cell>
        </row>
        <row r="8970">
          <cell r="D8970" t="str">
            <v>Duke Energy Corporation</v>
          </cell>
          <cell r="E8970" t="str">
            <v>Water</v>
          </cell>
          <cell r="G8970">
            <v>26421</v>
          </cell>
          <cell r="H8970" t="str">
            <v>Regulated</v>
          </cell>
        </row>
        <row r="8971">
          <cell r="D8971" t="str">
            <v>Tennessee Eastman Co</v>
          </cell>
          <cell r="E8971" t="str">
            <v>Coal</v>
          </cell>
          <cell r="G8971">
            <v>1279236</v>
          </cell>
          <cell r="H8971" t="str">
            <v>Merchant Unregulated</v>
          </cell>
        </row>
        <row r="8972">
          <cell r="D8972" t="str">
            <v>Norwich City of</v>
          </cell>
          <cell r="E8972" t="str">
            <v>Water</v>
          </cell>
          <cell r="G8972" t="str">
            <v>NA</v>
          </cell>
          <cell r="H8972" t="str">
            <v>Regulated</v>
          </cell>
        </row>
        <row r="8973">
          <cell r="D8973" t="str">
            <v>Kaweah River Power Authority</v>
          </cell>
          <cell r="E8973" t="str">
            <v>Water</v>
          </cell>
          <cell r="G8973" t="str">
            <v>NA</v>
          </cell>
          <cell r="H8973" t="str">
            <v>Merchant Unregulated</v>
          </cell>
        </row>
        <row r="8974">
          <cell r="D8974" t="str">
            <v>Kodiak Electric Assn Inc</v>
          </cell>
          <cell r="E8974" t="str">
            <v>Water</v>
          </cell>
          <cell r="G8974" t="str">
            <v>NA</v>
          </cell>
          <cell r="H8974" t="str">
            <v>Merchant Unregulated</v>
          </cell>
        </row>
        <row r="8975">
          <cell r="D8975" t="str">
            <v>Southern Company</v>
          </cell>
          <cell r="E8975" t="str">
            <v>Water</v>
          </cell>
          <cell r="G8975">
            <v>29342</v>
          </cell>
          <cell r="H8975" t="str">
            <v>Regulated</v>
          </cell>
        </row>
        <row r="8976">
          <cell r="D8976" t="str">
            <v>Lincoln Electric System</v>
          </cell>
          <cell r="E8976" t="str">
            <v>Wind</v>
          </cell>
          <cell r="G8976" t="str">
            <v>NA</v>
          </cell>
          <cell r="H8976" t="str">
            <v>Regulated</v>
          </cell>
        </row>
        <row r="8977">
          <cell r="D8977" t="str">
            <v>Lincoln Electric System</v>
          </cell>
          <cell r="E8977" t="str">
            <v>Gas</v>
          </cell>
          <cell r="G8977">
            <v>139213</v>
          </cell>
          <cell r="H8977" t="str">
            <v>Regulated</v>
          </cell>
        </row>
        <row r="8978">
          <cell r="D8978" t="str">
            <v>Lincoln Electric System</v>
          </cell>
          <cell r="E8978" t="str">
            <v>Biomass</v>
          </cell>
          <cell r="G8978">
            <v>15</v>
          </cell>
          <cell r="H8978" t="str">
            <v>Regulated</v>
          </cell>
        </row>
        <row r="8979">
          <cell r="D8979" t="str">
            <v>Tondu Corporation</v>
          </cell>
          <cell r="E8979" t="str">
            <v>Coal</v>
          </cell>
          <cell r="G8979">
            <v>216609</v>
          </cell>
          <cell r="H8979" t="str">
            <v>Merchant Unregulated</v>
          </cell>
        </row>
        <row r="8980">
          <cell r="D8980" t="str">
            <v>Beverly Z. Baker</v>
          </cell>
          <cell r="E8980" t="str">
            <v>Coal</v>
          </cell>
          <cell r="G8980">
            <v>4921</v>
          </cell>
          <cell r="H8980" t="str">
            <v>Merchant Unregulated</v>
          </cell>
        </row>
        <row r="8981">
          <cell r="D8981" t="str">
            <v>Robert C. Pelfrey</v>
          </cell>
          <cell r="E8981" t="str">
            <v>Coal</v>
          </cell>
          <cell r="G8981">
            <v>24614</v>
          </cell>
          <cell r="H8981" t="str">
            <v>Merchant Unregulated</v>
          </cell>
        </row>
        <row r="8982">
          <cell r="D8982" t="str">
            <v>CMS Energy Corporation</v>
          </cell>
          <cell r="E8982" t="str">
            <v>Coal</v>
          </cell>
          <cell r="G8982">
            <v>246150</v>
          </cell>
          <cell r="H8982" t="str">
            <v>Merchant Unregulated</v>
          </cell>
        </row>
        <row r="8983">
          <cell r="D8983" t="str">
            <v>Colorado Springs Utilities</v>
          </cell>
          <cell r="E8983" t="str">
            <v>Water</v>
          </cell>
          <cell r="G8983" t="str">
            <v>NA</v>
          </cell>
          <cell r="H8983" t="str">
            <v>Regulated</v>
          </cell>
        </row>
        <row r="8984">
          <cell r="D8984" t="str">
            <v>Tesoro Alaska Corp</v>
          </cell>
          <cell r="E8984" t="str">
            <v>Gas</v>
          </cell>
          <cell r="G8984" t="str">
            <v>NA</v>
          </cell>
          <cell r="H8984" t="str">
            <v>Merchant Unregulated</v>
          </cell>
        </row>
        <row r="8985">
          <cell r="D8985" t="str">
            <v>Tesoro Corporation</v>
          </cell>
          <cell r="E8985" t="str">
            <v>Oil</v>
          </cell>
          <cell r="G8985" t="str">
            <v>NA</v>
          </cell>
          <cell r="H8985" t="str">
            <v>Merchant Unregulated</v>
          </cell>
        </row>
        <row r="8986">
          <cell r="D8986" t="str">
            <v>Caterpillar, Inc.</v>
          </cell>
          <cell r="E8986" t="str">
            <v>Gas</v>
          </cell>
          <cell r="G8986" t="str">
            <v>NA</v>
          </cell>
          <cell r="H8986" t="str">
            <v>Merchant Unregulated</v>
          </cell>
        </row>
        <row r="8987">
          <cell r="D8987" t="str">
            <v>Energy Developments Limited</v>
          </cell>
          <cell r="E8987" t="str">
            <v>Biomass</v>
          </cell>
          <cell r="G8987" t="str">
            <v>NA</v>
          </cell>
          <cell r="H8987" t="str">
            <v>Merchant Unregulated</v>
          </cell>
        </row>
        <row r="8988">
          <cell r="D8988" t="str">
            <v>Alaska Power &amp; Telephone Co.</v>
          </cell>
          <cell r="E8988" t="str">
            <v>Oil</v>
          </cell>
          <cell r="G8988" t="str">
            <v>NA</v>
          </cell>
          <cell r="H8988" t="str">
            <v>Merchant Unregulated</v>
          </cell>
        </row>
        <row r="8989">
          <cell r="D8989" t="str">
            <v>Alaska Energy &amp; Resources Company</v>
          </cell>
          <cell r="E8989" t="str">
            <v>Oil</v>
          </cell>
          <cell r="G8989" t="str">
            <v>NA</v>
          </cell>
          <cell r="H8989" t="str">
            <v>Merchant Unregulated</v>
          </cell>
        </row>
        <row r="8990">
          <cell r="D8990" t="str">
            <v>International Paper Company</v>
          </cell>
          <cell r="E8990" t="str">
            <v>Biomass</v>
          </cell>
          <cell r="G8990" t="str">
            <v>NA</v>
          </cell>
          <cell r="H8990" t="str">
            <v>Merchant Unregulated</v>
          </cell>
        </row>
        <row r="8991">
          <cell r="D8991" t="str">
            <v>Calpine Corporation</v>
          </cell>
          <cell r="E8991" t="str">
            <v>Gas</v>
          </cell>
          <cell r="G8991">
            <v>1227291</v>
          </cell>
          <cell r="H8991" t="str">
            <v>Merchant Unregulated</v>
          </cell>
        </row>
        <row r="8992">
          <cell r="D8992" t="str">
            <v>Dow Chemical Company</v>
          </cell>
          <cell r="E8992" t="str">
            <v>Gas</v>
          </cell>
          <cell r="G8992" t="str">
            <v>NA</v>
          </cell>
          <cell r="H8992" t="str">
            <v>Merchant Unregulated</v>
          </cell>
        </row>
        <row r="8993">
          <cell r="D8993" t="str">
            <v>Dow Chemical Company</v>
          </cell>
          <cell r="E8993" t="str">
            <v>Other Nonrenewable</v>
          </cell>
          <cell r="G8993" t="str">
            <v>NA</v>
          </cell>
          <cell r="H8993" t="str">
            <v>Merchant Unregulated</v>
          </cell>
        </row>
        <row r="8994">
          <cell r="D8994" t="str">
            <v>Riverstone Holdings LLC</v>
          </cell>
          <cell r="E8994" t="str">
            <v>Wind</v>
          </cell>
          <cell r="G8994">
            <v>826959</v>
          </cell>
          <cell r="H8994" t="str">
            <v>Merchant Unregulated</v>
          </cell>
        </row>
        <row r="8995">
          <cell r="D8995" t="str">
            <v>Thermal Energy Corp.</v>
          </cell>
          <cell r="E8995" t="str">
            <v>Gas</v>
          </cell>
          <cell r="G8995" t="str">
            <v>NA</v>
          </cell>
          <cell r="H8995" t="str">
            <v>Merchant Unregulated</v>
          </cell>
        </row>
        <row r="8996">
          <cell r="D8996" t="str">
            <v>Texas Petrochemicals LP</v>
          </cell>
          <cell r="E8996" t="str">
            <v>Gas</v>
          </cell>
          <cell r="G8996" t="str">
            <v>NA</v>
          </cell>
          <cell r="H8996" t="str">
            <v>Merchant Unregulated</v>
          </cell>
        </row>
        <row r="8997">
          <cell r="D8997" t="str">
            <v>PCS Phosphate</v>
          </cell>
          <cell r="E8997" t="str">
            <v>Other Nonrenewable</v>
          </cell>
          <cell r="G8997" t="str">
            <v>NA</v>
          </cell>
          <cell r="H8997" t="str">
            <v>Merchant Unregulated</v>
          </cell>
        </row>
        <row r="8998">
          <cell r="D8998" t="str">
            <v>Enel S.p.A.</v>
          </cell>
          <cell r="E8998" t="str">
            <v>Water</v>
          </cell>
          <cell r="G8998" t="str">
            <v>NA</v>
          </cell>
          <cell r="H8998" t="str">
            <v>Merchant Unregulated</v>
          </cell>
        </row>
        <row r="8999">
          <cell r="D8999" t="str">
            <v>TG Windfarm LLC</v>
          </cell>
          <cell r="E8999" t="str">
            <v>Wind</v>
          </cell>
          <cell r="G8999" t="str">
            <v>NA</v>
          </cell>
          <cell r="H8999" t="str">
            <v>Merchant Unregulated</v>
          </cell>
        </row>
        <row r="9000">
          <cell r="D9000" t="str">
            <v>Edison International</v>
          </cell>
          <cell r="E9000" t="str">
            <v>Wind</v>
          </cell>
          <cell r="G9000" t="str">
            <v>NA</v>
          </cell>
          <cell r="H9000" t="str">
            <v>Merchant Unregulated</v>
          </cell>
        </row>
        <row r="9001">
          <cell r="D9001" t="str">
            <v>Municipal Mortgage &amp; Equity, LLC</v>
          </cell>
          <cell r="E9001" t="str">
            <v>Solar</v>
          </cell>
          <cell r="G9001" t="str">
            <v>NA</v>
          </cell>
          <cell r="H9001" t="str">
            <v>Merchant Unregulated</v>
          </cell>
        </row>
        <row r="9002">
          <cell r="D9002" t="str">
            <v>Southern Company</v>
          </cell>
          <cell r="E9002" t="str">
            <v>Gas</v>
          </cell>
          <cell r="G9002">
            <v>1413740</v>
          </cell>
          <cell r="H9002" t="str">
            <v>Regulated</v>
          </cell>
        </row>
        <row r="9003">
          <cell r="D9003" t="str">
            <v>Enel S.p.A.</v>
          </cell>
          <cell r="E9003" t="str">
            <v>Water</v>
          </cell>
          <cell r="G9003" t="str">
            <v>NA</v>
          </cell>
          <cell r="H9003" t="str">
            <v>Merchant Unregulated</v>
          </cell>
        </row>
        <row r="9004">
          <cell r="D9004" t="str">
            <v>South Carolina Public Service Authority</v>
          </cell>
          <cell r="E9004" t="str">
            <v>Oil</v>
          </cell>
          <cell r="G9004" t="str">
            <v>NA</v>
          </cell>
          <cell r="H9004" t="str">
            <v>Regulated</v>
          </cell>
        </row>
        <row r="9005">
          <cell r="D9005" t="str">
            <v>California Department of Water Resources</v>
          </cell>
          <cell r="E9005" t="str">
            <v>Water</v>
          </cell>
          <cell r="G9005" t="str">
            <v>NA</v>
          </cell>
          <cell r="H9005" t="str">
            <v>Merchant Unregulated</v>
          </cell>
        </row>
        <row r="9006">
          <cell r="D9006" t="str">
            <v>California Department of Water Resources</v>
          </cell>
          <cell r="E9006" t="str">
            <v>Water</v>
          </cell>
          <cell r="G9006" t="str">
            <v>NA</v>
          </cell>
          <cell r="H9006" t="str">
            <v>Merchant Unregulated</v>
          </cell>
        </row>
        <row r="9007">
          <cell r="D9007" t="str">
            <v>California Department of Water Resources</v>
          </cell>
          <cell r="E9007" t="str">
            <v>Water</v>
          </cell>
          <cell r="G9007">
            <v>187800</v>
          </cell>
          <cell r="H9007" t="str">
            <v>Merchant Unregulated</v>
          </cell>
        </row>
        <row r="9008">
          <cell r="D9008" t="str">
            <v>Tri-State Generation &amp; Transmission Association, Inc.</v>
          </cell>
          <cell r="E9008" t="str">
            <v>Gas</v>
          </cell>
          <cell r="G9008">
            <v>716699</v>
          </cell>
          <cell r="H9008" t="str">
            <v>Merchant Unregulated</v>
          </cell>
        </row>
        <row r="9009">
          <cell r="D9009" t="str">
            <v>Stark Investments</v>
          </cell>
          <cell r="E9009" t="str">
            <v>Gas</v>
          </cell>
          <cell r="G9009" t="str">
            <v>NA</v>
          </cell>
          <cell r="H9009" t="str">
            <v>Merchant Unregulated</v>
          </cell>
        </row>
        <row r="9010">
          <cell r="D9010" t="str">
            <v>Shepherd Investments International, Ltd.</v>
          </cell>
          <cell r="E9010" t="str">
            <v>Gas</v>
          </cell>
          <cell r="G9010" t="str">
            <v>NA</v>
          </cell>
          <cell r="H9010" t="str">
            <v>Merchant Unregulated</v>
          </cell>
        </row>
        <row r="9011">
          <cell r="D9011" t="str">
            <v>Atlantic Power Corporation</v>
          </cell>
          <cell r="E9011" t="str">
            <v>Gas</v>
          </cell>
          <cell r="G9011" t="str">
            <v>NA</v>
          </cell>
          <cell r="H9011" t="str">
            <v>Merchant Unregulated</v>
          </cell>
        </row>
        <row r="9012">
          <cell r="D9012" t="str">
            <v>CMS Energy Corporation</v>
          </cell>
          <cell r="E9012" t="str">
            <v>Gas</v>
          </cell>
          <cell r="G9012">
            <v>-88</v>
          </cell>
          <cell r="H9012" t="str">
            <v>Regulated</v>
          </cell>
        </row>
        <row r="9013">
          <cell r="D9013" t="str">
            <v>Thief River Falls City of</v>
          </cell>
          <cell r="E9013" t="str">
            <v>Oil</v>
          </cell>
          <cell r="G9013" t="str">
            <v>NA</v>
          </cell>
          <cell r="H9013" t="str">
            <v>Regulated</v>
          </cell>
        </row>
        <row r="9014">
          <cell r="D9014" t="str">
            <v>Thief River Falls City of</v>
          </cell>
          <cell r="E9014" t="str">
            <v>Water</v>
          </cell>
          <cell r="G9014" t="str">
            <v>NA</v>
          </cell>
          <cell r="H9014" t="str">
            <v>Regulated</v>
          </cell>
        </row>
        <row r="9015">
          <cell r="D9015" t="str">
            <v>International Paper Company</v>
          </cell>
          <cell r="E9015" t="str">
            <v>Biomass</v>
          </cell>
          <cell r="G9015">
            <v>145150</v>
          </cell>
          <cell r="H9015" t="str">
            <v>Merchant Unregulated</v>
          </cell>
        </row>
        <row r="9016">
          <cell r="D9016" t="str">
            <v>First Wind Holdings Inc.</v>
          </cell>
          <cell r="E9016" t="str">
            <v>Wind</v>
          </cell>
          <cell r="G9016">
            <v>18169</v>
          </cell>
          <cell r="H9016" t="str">
            <v>Merchant Unregulated</v>
          </cell>
        </row>
        <row r="9017">
          <cell r="D9017" t="str">
            <v>Oglethorpe Power Corporation</v>
          </cell>
          <cell r="E9017" t="str">
            <v>Gas</v>
          </cell>
          <cell r="G9017">
            <v>4060712</v>
          </cell>
          <cell r="H9017" t="str">
            <v>Merchant Unregulated</v>
          </cell>
        </row>
        <row r="9018">
          <cell r="D9018" t="str">
            <v>Taunton City of</v>
          </cell>
          <cell r="E9018" t="str">
            <v>Gas</v>
          </cell>
          <cell r="G9018">
            <v>0</v>
          </cell>
          <cell r="H9018" t="str">
            <v>Regulated</v>
          </cell>
        </row>
        <row r="9019">
          <cell r="D9019" t="str">
            <v>Chicopee City of</v>
          </cell>
          <cell r="E9019" t="str">
            <v>Gas</v>
          </cell>
          <cell r="G9019">
            <v>0</v>
          </cell>
          <cell r="H9019" t="str">
            <v>Regulated</v>
          </cell>
        </row>
        <row r="9020">
          <cell r="D9020" t="str">
            <v>Concord Town of</v>
          </cell>
          <cell r="E9020" t="str">
            <v>Gas</v>
          </cell>
          <cell r="G9020">
            <v>0</v>
          </cell>
          <cell r="H9020" t="str">
            <v>Regulated</v>
          </cell>
        </row>
        <row r="9021">
          <cell r="D9021" t="str">
            <v>New Hampshire Electric Cooperative Inc.</v>
          </cell>
          <cell r="E9021" t="str">
            <v>Gas</v>
          </cell>
          <cell r="G9021">
            <v>0</v>
          </cell>
          <cell r="H9021" t="str">
            <v>Regulated</v>
          </cell>
        </row>
        <row r="9022">
          <cell r="D9022" t="str">
            <v>Wellesley Town of</v>
          </cell>
          <cell r="E9022" t="str">
            <v>Gas</v>
          </cell>
          <cell r="G9022">
            <v>0</v>
          </cell>
          <cell r="H9022" t="str">
            <v>Regulated</v>
          </cell>
        </row>
        <row r="9023">
          <cell r="D9023" t="str">
            <v>Reading Town of</v>
          </cell>
          <cell r="E9023" t="str">
            <v>Gas</v>
          </cell>
          <cell r="G9023">
            <v>0</v>
          </cell>
          <cell r="H9023" t="str">
            <v>Regulated</v>
          </cell>
        </row>
        <row r="9024">
          <cell r="D9024" t="str">
            <v>Braintree Town of</v>
          </cell>
          <cell r="E9024" t="str">
            <v>Gas</v>
          </cell>
          <cell r="G9024">
            <v>0</v>
          </cell>
          <cell r="H9024" t="str">
            <v>Regulated</v>
          </cell>
        </row>
        <row r="9025">
          <cell r="D9025" t="str">
            <v>Hingham City of</v>
          </cell>
          <cell r="E9025" t="str">
            <v>Gas</v>
          </cell>
          <cell r="G9025">
            <v>0</v>
          </cell>
          <cell r="H9025" t="str">
            <v>Regulated</v>
          </cell>
        </row>
        <row r="9026">
          <cell r="D9026" t="str">
            <v>Lower Colorado River Authority</v>
          </cell>
          <cell r="E9026" t="str">
            <v>Gas</v>
          </cell>
          <cell r="G9026">
            <v>257246</v>
          </cell>
          <cell r="H9026" t="str">
            <v>Merchant Unregulated</v>
          </cell>
        </row>
        <row r="9027">
          <cell r="D9027" t="str">
            <v>Tennessee Valley Authority</v>
          </cell>
          <cell r="E9027" t="str">
            <v>Coal</v>
          </cell>
          <cell r="G9027">
            <v>4098926</v>
          </cell>
          <cell r="H9027" t="str">
            <v>Merchant Unregulated</v>
          </cell>
        </row>
        <row r="9028">
          <cell r="D9028" t="str">
            <v>Tennessee Valley Authority</v>
          </cell>
          <cell r="E9028" t="str">
            <v>Gas</v>
          </cell>
          <cell r="G9028">
            <v>-1483</v>
          </cell>
          <cell r="H9028" t="str">
            <v>Merchant Unregulated</v>
          </cell>
        </row>
        <row r="9029">
          <cell r="D9029" t="str">
            <v>Associated Electric Cooperative Inc.</v>
          </cell>
          <cell r="E9029" t="str">
            <v>Coal</v>
          </cell>
          <cell r="G9029">
            <v>7095204</v>
          </cell>
          <cell r="H9029" t="str">
            <v>Merchant Unregulated</v>
          </cell>
        </row>
        <row r="9030">
          <cell r="D9030" t="str">
            <v>Thomas Hodgson &amp; Sons Inc</v>
          </cell>
          <cell r="E9030" t="str">
            <v>Water</v>
          </cell>
          <cell r="G9030" t="str">
            <v>NA</v>
          </cell>
          <cell r="H9030" t="str">
            <v>Merchant Unregulated</v>
          </cell>
        </row>
        <row r="9031">
          <cell r="D9031" t="str">
            <v>PPL Corporation</v>
          </cell>
          <cell r="E9031" t="str">
            <v>Water</v>
          </cell>
          <cell r="G9031">
            <v>522124</v>
          </cell>
          <cell r="H9031" t="str">
            <v>Merchant Unregulated</v>
          </cell>
        </row>
        <row r="9032">
          <cell r="D9032" t="str">
            <v>Xcel Energy Inc.</v>
          </cell>
          <cell r="E9032" t="str">
            <v>Water</v>
          </cell>
          <cell r="G9032">
            <v>7273</v>
          </cell>
          <cell r="H9032" t="str">
            <v>Regulated</v>
          </cell>
        </row>
        <row r="9033">
          <cell r="D9033" t="str">
            <v>Alaska Power &amp; Telephone Co.</v>
          </cell>
          <cell r="E9033" t="str">
            <v>Oil</v>
          </cell>
          <cell r="G9033" t="str">
            <v>NA</v>
          </cell>
          <cell r="H9033" t="str">
            <v>Merchant Unregulated</v>
          </cell>
        </row>
        <row r="9034">
          <cell r="D9034" t="str">
            <v>Alaska Energy &amp; Resources Company</v>
          </cell>
          <cell r="E9034" t="str">
            <v>Oil</v>
          </cell>
          <cell r="G9034" t="str">
            <v>NA</v>
          </cell>
          <cell r="H9034" t="str">
            <v>Merchant Unregulated</v>
          </cell>
        </row>
        <row r="9035">
          <cell r="D9035" t="str">
            <v>Thornton Township School Dist</v>
          </cell>
          <cell r="E9035" t="str">
            <v>Gas</v>
          </cell>
          <cell r="G9035" t="str">
            <v>NA</v>
          </cell>
          <cell r="H9035" t="str">
            <v>Merchant Unregulated</v>
          </cell>
        </row>
        <row r="9036">
          <cell r="D9036" t="str">
            <v>Thornton Township School Dist</v>
          </cell>
          <cell r="E9036" t="str">
            <v>Gas</v>
          </cell>
          <cell r="G9036" t="str">
            <v>NA</v>
          </cell>
          <cell r="H9036" t="str">
            <v>Merchant Unregulated</v>
          </cell>
        </row>
        <row r="9037">
          <cell r="D9037" t="str">
            <v>Duke Energy Corporation</v>
          </cell>
          <cell r="E9037" t="str">
            <v>Water</v>
          </cell>
          <cell r="G9037">
            <v>69509</v>
          </cell>
          <cell r="H9037" t="str">
            <v>Regulated</v>
          </cell>
        </row>
        <row r="9038">
          <cell r="D9038" t="str">
            <v>IDACORP, Inc.</v>
          </cell>
          <cell r="E9038" t="str">
            <v>Water</v>
          </cell>
          <cell r="G9038">
            <v>56539</v>
          </cell>
          <cell r="H9038" t="str">
            <v>Regulated</v>
          </cell>
        </row>
        <row r="9039">
          <cell r="D9039" t="str">
            <v>Idaho Wind Partners 1, LLC</v>
          </cell>
          <cell r="E9039" t="str">
            <v>Wind</v>
          </cell>
          <cell r="G9039" t="str">
            <v>NA</v>
          </cell>
          <cell r="H9039" t="str">
            <v>Merchant Unregulated</v>
          </cell>
        </row>
        <row r="9040">
          <cell r="D9040" t="str">
            <v>Grizzly Mountain Ranch</v>
          </cell>
          <cell r="E9040" t="str">
            <v>Water</v>
          </cell>
          <cell r="G9040" t="str">
            <v>NA</v>
          </cell>
          <cell r="H9040" t="str">
            <v>Merchant Unregulated</v>
          </cell>
        </row>
        <row r="9041">
          <cell r="D9041" t="str">
            <v>Exelon Corporation</v>
          </cell>
          <cell r="E9041" t="str">
            <v>Nuclear</v>
          </cell>
          <cell r="G9041">
            <v>7038257</v>
          </cell>
          <cell r="H9041" t="str">
            <v>Merchant Unregulated</v>
          </cell>
        </row>
        <row r="9042">
          <cell r="D9042" t="str">
            <v>Exelon Corporation</v>
          </cell>
          <cell r="E9042" t="str">
            <v>Wind</v>
          </cell>
          <cell r="G9042" t="str">
            <v>NA</v>
          </cell>
          <cell r="H9042" t="str">
            <v>Merchant Unregulated</v>
          </cell>
        </row>
        <row r="9043">
          <cell r="D9043" t="str">
            <v>Starwood Energy Group Global LLC</v>
          </cell>
          <cell r="E9043" t="str">
            <v>Solar</v>
          </cell>
          <cell r="G9043" t="str">
            <v>NA</v>
          </cell>
          <cell r="H9043" t="str">
            <v>Merchant Unregulated</v>
          </cell>
        </row>
        <row r="9044">
          <cell r="D9044" t="str">
            <v>DTE Energy Company</v>
          </cell>
          <cell r="E9044" t="str">
            <v>Wind</v>
          </cell>
          <cell r="G9044">
            <v>1688</v>
          </cell>
          <cell r="H9044" t="str">
            <v>Merchant Unregulated</v>
          </cell>
        </row>
        <row r="9045">
          <cell r="D9045" t="str">
            <v>DTE Energy Company</v>
          </cell>
          <cell r="E9045" t="str">
            <v>Wind</v>
          </cell>
          <cell r="G9045">
            <v>4318</v>
          </cell>
          <cell r="H9045" t="str">
            <v>Merchant Unregulated</v>
          </cell>
        </row>
        <row r="9046">
          <cell r="D9046" t="str">
            <v>DTE Energy Company</v>
          </cell>
          <cell r="E9046" t="str">
            <v>Wind</v>
          </cell>
          <cell r="G9046">
            <v>8524</v>
          </cell>
          <cell r="H9046" t="str">
            <v>Merchant Unregulated</v>
          </cell>
        </row>
        <row r="9047">
          <cell r="D9047" t="str">
            <v>Exelon Corporation</v>
          </cell>
          <cell r="E9047" t="str">
            <v>Wind</v>
          </cell>
          <cell r="G9047">
            <v>167975</v>
          </cell>
          <cell r="H9047" t="str">
            <v>Merchant Unregulated</v>
          </cell>
        </row>
        <row r="9048">
          <cell r="D9048" t="str">
            <v>Occidental Petroleum Corporation</v>
          </cell>
          <cell r="E9048" t="str">
            <v>Gas</v>
          </cell>
          <cell r="G9048" t="str">
            <v>NA</v>
          </cell>
          <cell r="H9048" t="str">
            <v>Merchant Unregulated</v>
          </cell>
        </row>
        <row r="9049">
          <cell r="D9049" t="str">
            <v>Southern Company</v>
          </cell>
          <cell r="E9049" t="str">
            <v>Water</v>
          </cell>
          <cell r="G9049">
            <v>126499</v>
          </cell>
          <cell r="H9049" t="str">
            <v>Regulated</v>
          </cell>
        </row>
        <row r="9050">
          <cell r="D9050" t="str">
            <v>Tiber Montana LLC</v>
          </cell>
          <cell r="E9050" t="str">
            <v>Water</v>
          </cell>
          <cell r="G9050" t="str">
            <v>NA</v>
          </cell>
          <cell r="H9050" t="str">
            <v>Merchant Unregulated</v>
          </cell>
        </row>
        <row r="9051">
          <cell r="D9051" t="str">
            <v>International Paper Company</v>
          </cell>
          <cell r="E9051" t="str">
            <v>Oil</v>
          </cell>
          <cell r="G9051">
            <v>197203</v>
          </cell>
          <cell r="H9051" t="str">
            <v>Merchant Unregulated</v>
          </cell>
        </row>
        <row r="9052">
          <cell r="D9052" t="str">
            <v>Turlock Irrigation District</v>
          </cell>
          <cell r="E9052" t="str">
            <v>Biomass</v>
          </cell>
          <cell r="G9052" t="str">
            <v>NA</v>
          </cell>
          <cell r="H9052" t="str">
            <v>Merchant Unregulated</v>
          </cell>
        </row>
        <row r="9053">
          <cell r="D9053" t="str">
            <v>UPC Energy Group</v>
          </cell>
          <cell r="E9053" t="str">
            <v>Solar</v>
          </cell>
          <cell r="G9053" t="str">
            <v>NA</v>
          </cell>
          <cell r="H9053" t="str">
            <v>Merchant Unregulated</v>
          </cell>
        </row>
        <row r="9054">
          <cell r="D9054" t="str">
            <v>Burbank City of</v>
          </cell>
          <cell r="E9054" t="str">
            <v>Water</v>
          </cell>
          <cell r="G9054" t="str">
            <v>NA</v>
          </cell>
          <cell r="H9054" t="str">
            <v>Regulated</v>
          </cell>
        </row>
        <row r="9055">
          <cell r="D9055" t="str">
            <v>Duke Energy Corporation</v>
          </cell>
          <cell r="E9055" t="str">
            <v>Gas</v>
          </cell>
          <cell r="G9055">
            <v>488455</v>
          </cell>
          <cell r="H9055" t="str">
            <v>Regulated</v>
          </cell>
        </row>
        <row r="9056">
          <cell r="D9056" t="str">
            <v>PG&amp;E Corporation</v>
          </cell>
          <cell r="E9056" t="str">
            <v>Water</v>
          </cell>
          <cell r="G9056">
            <v>231938</v>
          </cell>
          <cell r="H9056" t="str">
            <v>Regulated</v>
          </cell>
        </row>
        <row r="9057">
          <cell r="D9057" t="str">
            <v>Duke Energy Corporation</v>
          </cell>
          <cell r="E9057" t="str">
            <v>Water</v>
          </cell>
          <cell r="G9057">
            <v>46011</v>
          </cell>
          <cell r="H9057" t="str">
            <v>Regulated</v>
          </cell>
        </row>
        <row r="9058">
          <cell r="D9058" t="str">
            <v>Tillotson Rubber Co Inc</v>
          </cell>
          <cell r="E9058" t="str">
            <v>Water</v>
          </cell>
          <cell r="G9058" t="str">
            <v>NA</v>
          </cell>
          <cell r="H9058" t="str">
            <v>Merchant Unregulated</v>
          </cell>
        </row>
        <row r="9059">
          <cell r="D9059" t="str">
            <v>Tillotson Rubber Co Inc</v>
          </cell>
          <cell r="E9059" t="str">
            <v>Oil</v>
          </cell>
          <cell r="G9059" t="str">
            <v>NA</v>
          </cell>
          <cell r="H9059" t="str">
            <v>Merchant Unregulated</v>
          </cell>
        </row>
        <row r="9060">
          <cell r="D9060" t="str">
            <v>Tillotson Rubber Co Inc</v>
          </cell>
          <cell r="E9060" t="str">
            <v>Biomass</v>
          </cell>
          <cell r="G9060" t="str">
            <v>NA</v>
          </cell>
          <cell r="H9060" t="str">
            <v>Merchant Unregulated</v>
          </cell>
        </row>
        <row r="9061">
          <cell r="D9061" t="str">
            <v>LS Power Group</v>
          </cell>
          <cell r="E9061" t="str">
            <v>Gas</v>
          </cell>
          <cell r="G9061" t="str">
            <v>NA</v>
          </cell>
          <cell r="H9061" t="str">
            <v>Merchant Unregulated</v>
          </cell>
        </row>
        <row r="9062">
          <cell r="D9062" t="str">
            <v>EDP - Energias de Portugal SA</v>
          </cell>
          <cell r="E9062" t="str">
            <v>Wind</v>
          </cell>
          <cell r="G9062">
            <v>64745</v>
          </cell>
          <cell r="H9062" t="str">
            <v>Merchant Unregulated</v>
          </cell>
        </row>
        <row r="9063">
          <cell r="D9063" t="str">
            <v>PARPÚBLICA - Participações Públicas (SGPS), S.A.</v>
          </cell>
          <cell r="E9063" t="str">
            <v>Wind</v>
          </cell>
          <cell r="G9063">
            <v>3196</v>
          </cell>
          <cell r="H9063" t="str">
            <v>Merchant Unregulated</v>
          </cell>
        </row>
        <row r="9064">
          <cell r="D9064" t="str">
            <v>HidroCantábrico Energia S.A.</v>
          </cell>
          <cell r="E9064" t="str">
            <v>Wind</v>
          </cell>
          <cell r="G9064">
            <v>525</v>
          </cell>
          <cell r="H9064" t="str">
            <v>Merchant Unregulated</v>
          </cell>
        </row>
        <row r="9065">
          <cell r="D9065" t="str">
            <v>China Three Gorges Corporation</v>
          </cell>
          <cell r="E9065" t="str">
            <v>Wind</v>
          </cell>
          <cell r="G9065">
            <v>18448</v>
          </cell>
          <cell r="H9065" t="str">
            <v>Merchant Unregulated</v>
          </cell>
        </row>
        <row r="9066">
          <cell r="D9066" t="str">
            <v>EDP Renováveis</v>
          </cell>
          <cell r="E9066" t="str">
            <v>Wind</v>
          </cell>
          <cell r="G9066">
            <v>25233</v>
          </cell>
          <cell r="H9066" t="str">
            <v>Merchant Unregulated</v>
          </cell>
        </row>
        <row r="9067">
          <cell r="D9067" t="str">
            <v>Distributed Energy Systems Corp.</v>
          </cell>
          <cell r="E9067" t="str">
            <v>Solar</v>
          </cell>
          <cell r="G9067" t="str">
            <v>NA</v>
          </cell>
          <cell r="H9067" t="str">
            <v>Merchant Unregulated</v>
          </cell>
        </row>
        <row r="9068">
          <cell r="D9068" t="str">
            <v>Waste Management, Inc.</v>
          </cell>
          <cell r="E9068" t="str">
            <v>Biomass</v>
          </cell>
          <cell r="G9068" t="str">
            <v>NA</v>
          </cell>
          <cell r="H9068" t="str">
            <v>Merchant Unregulated</v>
          </cell>
        </row>
        <row r="9069">
          <cell r="D9069" t="str">
            <v>Tennessee Valley Authority</v>
          </cell>
          <cell r="E9069" t="str">
            <v>Water</v>
          </cell>
          <cell r="G9069" t="str">
            <v>NA</v>
          </cell>
          <cell r="H9069" t="str">
            <v>Merchant Unregulated</v>
          </cell>
        </row>
        <row r="9070">
          <cell r="D9070" t="str">
            <v>United States Government</v>
          </cell>
          <cell r="E9070" t="str">
            <v>Wind</v>
          </cell>
          <cell r="G9070" t="str">
            <v>NA</v>
          </cell>
          <cell r="H9070" t="str">
            <v>Merchant Unregulated</v>
          </cell>
        </row>
        <row r="9071">
          <cell r="D9071" t="str">
            <v>Ag Environmental Solutions, LLC</v>
          </cell>
          <cell r="E9071" t="str">
            <v>Biomass</v>
          </cell>
          <cell r="G9071" t="str">
            <v>NA</v>
          </cell>
          <cell r="H9071" t="str">
            <v>Merchant Unregulated</v>
          </cell>
        </row>
        <row r="9072">
          <cell r="D9072" t="str">
            <v>Panduit Corp</v>
          </cell>
          <cell r="E9072" t="str">
            <v>Gas</v>
          </cell>
          <cell r="G9072" t="str">
            <v>NA</v>
          </cell>
          <cell r="H9072" t="str">
            <v>Merchant Unregulated</v>
          </cell>
        </row>
        <row r="9073">
          <cell r="D9073" t="str">
            <v>Jiangsu Zongyi Co.,Ltd</v>
          </cell>
          <cell r="E9073" t="str">
            <v>Solar</v>
          </cell>
          <cell r="G9073" t="str">
            <v>NA</v>
          </cell>
          <cell r="H9073" t="str">
            <v>Merchant Unregulated</v>
          </cell>
        </row>
        <row r="9074">
          <cell r="D9074" t="str">
            <v>County Of Monmouth</v>
          </cell>
          <cell r="E9074" t="str">
            <v>Biomass</v>
          </cell>
          <cell r="G9074" t="str">
            <v>NA</v>
          </cell>
          <cell r="H9074" t="str">
            <v>Merchant Unregulated</v>
          </cell>
        </row>
        <row r="9075">
          <cell r="D9075" t="str">
            <v>Sustainable Power Group</v>
          </cell>
          <cell r="E9075" t="str">
            <v>Solar</v>
          </cell>
          <cell r="G9075" t="str">
            <v>NA</v>
          </cell>
          <cell r="H9075" t="str">
            <v>Merchant Unregulated</v>
          </cell>
        </row>
        <row r="9076">
          <cell r="D9076" t="str">
            <v>Sustainable Power Group</v>
          </cell>
          <cell r="E9076" t="str">
            <v>Solar</v>
          </cell>
          <cell r="G9076" t="str">
            <v>NA</v>
          </cell>
          <cell r="H9076" t="str">
            <v>Merchant Unregulated</v>
          </cell>
        </row>
        <row r="9077">
          <cell r="D9077" t="str">
            <v>Tipton City of IA</v>
          </cell>
          <cell r="E9077" t="str">
            <v>Gas</v>
          </cell>
          <cell r="G9077" t="str">
            <v>NA</v>
          </cell>
          <cell r="H9077" t="str">
            <v>Regulated</v>
          </cell>
        </row>
        <row r="9078">
          <cell r="D9078" t="str">
            <v>BP plc</v>
          </cell>
          <cell r="E9078" t="str">
            <v>Wind</v>
          </cell>
          <cell r="G9078">
            <v>94472</v>
          </cell>
          <cell r="H9078" t="str">
            <v>Merchant Unregulated</v>
          </cell>
        </row>
        <row r="9079">
          <cell r="D9079" t="str">
            <v>NRG Energy, Inc.</v>
          </cell>
          <cell r="E9079" t="str">
            <v>Coal</v>
          </cell>
          <cell r="G9079" t="str">
            <v>NA</v>
          </cell>
          <cell r="H9079" t="str">
            <v>Merchant Unregulated</v>
          </cell>
        </row>
        <row r="9080">
          <cell r="D9080" t="str">
            <v>NRG Energy, Inc.</v>
          </cell>
          <cell r="E9080" t="str">
            <v>Oil</v>
          </cell>
          <cell r="G9080" t="str">
            <v>NA</v>
          </cell>
          <cell r="H9080" t="str">
            <v>Merchant Unregulated</v>
          </cell>
        </row>
        <row r="9081">
          <cell r="D9081" t="str">
            <v>Johnson &amp; Johnson</v>
          </cell>
          <cell r="E9081" t="str">
            <v>Solar</v>
          </cell>
          <cell r="G9081" t="str">
            <v>NA</v>
          </cell>
          <cell r="H9081" t="str">
            <v>Merchant Unregulated</v>
          </cell>
        </row>
        <row r="9082">
          <cell r="D9082" t="str">
            <v>Capital Power Corporation</v>
          </cell>
          <cell r="E9082" t="str">
            <v>Gas</v>
          </cell>
          <cell r="G9082">
            <v>1610946</v>
          </cell>
          <cell r="H9082" t="str">
            <v>Merchant Unregulated</v>
          </cell>
        </row>
        <row r="9083">
          <cell r="D9083" t="str">
            <v>Lafayette City of LA</v>
          </cell>
          <cell r="E9083" t="str">
            <v>Gas</v>
          </cell>
          <cell r="G9083" t="str">
            <v>NA</v>
          </cell>
          <cell r="H9083" t="str">
            <v>Regulated</v>
          </cell>
        </row>
        <row r="9084">
          <cell r="D9084" t="str">
            <v>Tjaden Farms Inc</v>
          </cell>
          <cell r="E9084" t="str">
            <v>Wind</v>
          </cell>
          <cell r="G9084" t="str">
            <v>NA</v>
          </cell>
          <cell r="H9084" t="str">
            <v>Merchant Unregulated</v>
          </cell>
        </row>
        <row r="9085">
          <cell r="D9085" t="str">
            <v>PG&amp;E Corporation</v>
          </cell>
          <cell r="E9085" t="str">
            <v>Water</v>
          </cell>
          <cell r="G9085">
            <v>3404</v>
          </cell>
          <cell r="H9085" t="str">
            <v>Regulated</v>
          </cell>
        </row>
        <row r="9086">
          <cell r="D9086" t="str">
            <v>Anadarko Petroleum Corporation</v>
          </cell>
          <cell r="E9086" t="str">
            <v>Gas</v>
          </cell>
          <cell r="G9086" t="str">
            <v>NA</v>
          </cell>
          <cell r="H9086" t="str">
            <v>Merchant Unregulated</v>
          </cell>
        </row>
        <row r="9087">
          <cell r="D9087" t="str">
            <v>Edison International</v>
          </cell>
          <cell r="E9087" t="str">
            <v>Wind</v>
          </cell>
          <cell r="G9087" t="str">
            <v>NA</v>
          </cell>
          <cell r="H9087" t="str">
            <v>Merchant Unregulated</v>
          </cell>
        </row>
        <row r="9088">
          <cell r="D9088" t="str">
            <v>Tofteland Windfarm LLC</v>
          </cell>
          <cell r="E9088" t="str">
            <v>Wind</v>
          </cell>
          <cell r="G9088" t="str">
            <v>NA</v>
          </cell>
          <cell r="H9088" t="str">
            <v>Merchant Unregulated</v>
          </cell>
        </row>
        <row r="9089">
          <cell r="D9089" t="str">
            <v>Alaska Village Electric Cooperative, Inc.</v>
          </cell>
          <cell r="E9089" t="str">
            <v>Oil</v>
          </cell>
          <cell r="G9089" t="str">
            <v>NA</v>
          </cell>
          <cell r="H9089" t="str">
            <v>Merchant Unregulated</v>
          </cell>
        </row>
        <row r="9090">
          <cell r="D9090" t="str">
            <v>Alaska Power &amp; Telephone Co.</v>
          </cell>
          <cell r="E9090" t="str">
            <v>Oil</v>
          </cell>
          <cell r="G9090" t="str">
            <v>NA</v>
          </cell>
          <cell r="H9090" t="str">
            <v>Merchant Unregulated</v>
          </cell>
        </row>
        <row r="9091">
          <cell r="D9091" t="str">
            <v>Alaska Energy &amp; Resources Company</v>
          </cell>
          <cell r="E9091" t="str">
            <v>Oil</v>
          </cell>
          <cell r="G9091" t="str">
            <v>NA</v>
          </cell>
          <cell r="H9091" t="str">
            <v>Merchant Unregulated</v>
          </cell>
        </row>
        <row r="9092">
          <cell r="D9092" t="str">
            <v>Berkshire Hathaway Inc.</v>
          </cell>
          <cell r="E9092" t="str">
            <v>Water</v>
          </cell>
          <cell r="G9092">
            <v>236882</v>
          </cell>
          <cell r="H9092" t="str">
            <v>Regulated</v>
          </cell>
        </row>
        <row r="9093">
          <cell r="D9093" t="str">
            <v>MidAmerican Energy Holdings Company</v>
          </cell>
          <cell r="E9093" t="str">
            <v>Water</v>
          </cell>
          <cell r="G9093">
            <v>26906</v>
          </cell>
          <cell r="H9093" t="str">
            <v>Regulated</v>
          </cell>
        </row>
        <row r="9094">
          <cell r="D9094" t="str">
            <v>Alaska Village Electric Cooperative, Inc.</v>
          </cell>
          <cell r="E9094" t="str">
            <v>Oil</v>
          </cell>
          <cell r="G9094" t="str">
            <v>NA</v>
          </cell>
          <cell r="H9094" t="str">
            <v>Merchant Unregulated</v>
          </cell>
        </row>
        <row r="9095">
          <cell r="D9095" t="str">
            <v>Energy Transfer Partners, L.P.</v>
          </cell>
          <cell r="E9095" t="str">
            <v>Other Nonrenewable</v>
          </cell>
          <cell r="G9095" t="str">
            <v>NA</v>
          </cell>
          <cell r="H9095" t="str">
            <v>Merchant Unregulated</v>
          </cell>
        </row>
        <row r="9096">
          <cell r="D9096" t="str">
            <v>Sabine River Authority of Louisiana</v>
          </cell>
          <cell r="E9096" t="str">
            <v>Water</v>
          </cell>
          <cell r="G9096">
            <v>39604</v>
          </cell>
          <cell r="H9096" t="str">
            <v>Merchant Unregulated</v>
          </cell>
        </row>
        <row r="9097">
          <cell r="D9097" t="str">
            <v>Sabine River Authority of Texas</v>
          </cell>
          <cell r="E9097" t="str">
            <v>Water</v>
          </cell>
          <cell r="G9097">
            <v>39604</v>
          </cell>
          <cell r="H9097" t="str">
            <v>Merchant Unregulated</v>
          </cell>
        </row>
        <row r="9098">
          <cell r="D9098" t="str">
            <v>Xcel Energy Inc.</v>
          </cell>
          <cell r="E9098" t="str">
            <v>Coal</v>
          </cell>
          <cell r="G9098">
            <v>7574167</v>
          </cell>
          <cell r="H9098" t="str">
            <v>Regulated</v>
          </cell>
        </row>
        <row r="9099">
          <cell r="D9099" t="str">
            <v>NRG Energy, Inc.</v>
          </cell>
          <cell r="E9099" t="str">
            <v>Oil</v>
          </cell>
          <cell r="G9099" t="str">
            <v>NA</v>
          </cell>
          <cell r="H9099" t="str">
            <v>Merchant Unregulated</v>
          </cell>
        </row>
        <row r="9100">
          <cell r="D9100" t="str">
            <v>Greenville City of</v>
          </cell>
          <cell r="E9100" t="str">
            <v>Gas</v>
          </cell>
          <cell r="G9100" t="str">
            <v>NA</v>
          </cell>
          <cell r="H9100" t="str">
            <v>Regulated</v>
          </cell>
        </row>
        <row r="9101">
          <cell r="D9101" t="str">
            <v>Lake Worth City of</v>
          </cell>
          <cell r="E9101" t="str">
            <v>Gas</v>
          </cell>
          <cell r="G9101" t="str">
            <v>NA</v>
          </cell>
          <cell r="H9101" t="str">
            <v>Regulated</v>
          </cell>
        </row>
        <row r="9102">
          <cell r="D9102" t="str">
            <v>Lake Worth City of</v>
          </cell>
          <cell r="E9102" t="str">
            <v>Gas</v>
          </cell>
          <cell r="G9102" t="str">
            <v>NA</v>
          </cell>
          <cell r="H9102" t="str">
            <v>Regulated</v>
          </cell>
        </row>
        <row r="9103">
          <cell r="D9103" t="str">
            <v>Lake Worth City of</v>
          </cell>
          <cell r="E9103" t="str">
            <v>Oil</v>
          </cell>
          <cell r="G9103" t="str">
            <v>NA</v>
          </cell>
          <cell r="H9103" t="str">
            <v>Regulated</v>
          </cell>
        </row>
        <row r="9104">
          <cell r="D9104" t="str">
            <v>Lake Worth City of</v>
          </cell>
          <cell r="E9104" t="str">
            <v>Oil</v>
          </cell>
          <cell r="G9104" t="str">
            <v>NA</v>
          </cell>
          <cell r="H9104" t="str">
            <v>Regulated</v>
          </cell>
        </row>
        <row r="9105">
          <cell r="D9105" t="str">
            <v>Integrys Energy Group, Inc.</v>
          </cell>
          <cell r="E9105" t="str">
            <v>Water</v>
          </cell>
          <cell r="G9105">
            <v>7820</v>
          </cell>
          <cell r="H9105" t="str">
            <v>Regulated</v>
          </cell>
        </row>
        <row r="9106">
          <cell r="D9106" t="str">
            <v>Packaging Corp of America</v>
          </cell>
          <cell r="E9106" t="str">
            <v>Coal</v>
          </cell>
          <cell r="G9106" t="str">
            <v>NA</v>
          </cell>
          <cell r="H9106" t="str">
            <v>Merchant Unregulated</v>
          </cell>
        </row>
        <row r="9107">
          <cell r="D9107" t="str">
            <v>SunEdison, Inc.</v>
          </cell>
          <cell r="E9107" t="str">
            <v>Solar</v>
          </cell>
          <cell r="G9107" t="str">
            <v>NA</v>
          </cell>
          <cell r="H9107" t="str">
            <v>Merchant Unregulated</v>
          </cell>
        </row>
        <row r="9108">
          <cell r="D9108" t="str">
            <v>MGE Energy, Inc.</v>
          </cell>
          <cell r="E9108" t="str">
            <v>Wind</v>
          </cell>
          <cell r="G9108">
            <v>74133</v>
          </cell>
          <cell r="H9108" t="str">
            <v>Regulated</v>
          </cell>
        </row>
        <row r="9109">
          <cell r="D9109" t="str">
            <v>Entergy Corporation</v>
          </cell>
          <cell r="E9109" t="str">
            <v>Wind</v>
          </cell>
          <cell r="G9109">
            <v>82537</v>
          </cell>
          <cell r="H9109" t="str">
            <v>Merchant Unregulated</v>
          </cell>
        </row>
        <row r="9110">
          <cell r="D9110" t="str">
            <v>Entergy Corporation</v>
          </cell>
          <cell r="E9110" t="str">
            <v>Wind</v>
          </cell>
          <cell r="G9110">
            <v>1686</v>
          </cell>
          <cell r="H9110" t="str">
            <v>Merchant Unregulated</v>
          </cell>
        </row>
        <row r="9111">
          <cell r="D9111" t="str">
            <v>Royal Dutch Shell plc</v>
          </cell>
          <cell r="E9111" t="str">
            <v>Wind</v>
          </cell>
          <cell r="G9111">
            <v>84220</v>
          </cell>
          <cell r="H9111" t="str">
            <v>Merchant Unregulated</v>
          </cell>
        </row>
        <row r="9112">
          <cell r="D9112" t="str">
            <v>EDP - Energias de Portugal SA</v>
          </cell>
          <cell r="E9112" t="str">
            <v>Wind</v>
          </cell>
          <cell r="G9112">
            <v>1702</v>
          </cell>
          <cell r="H9112" t="str">
            <v>Merchant Unregulated</v>
          </cell>
        </row>
        <row r="9113">
          <cell r="D9113" t="str">
            <v>Iberdrola, S.A.</v>
          </cell>
          <cell r="E9113" t="str">
            <v>Wind</v>
          </cell>
          <cell r="G9113">
            <v>208230</v>
          </cell>
          <cell r="H9113" t="str">
            <v>Merchant Unregulated</v>
          </cell>
        </row>
        <row r="9114">
          <cell r="D9114" t="str">
            <v>Duke Energy Corporation</v>
          </cell>
          <cell r="E9114" t="str">
            <v>Wind</v>
          </cell>
          <cell r="G9114">
            <v>660722</v>
          </cell>
          <cell r="H9114" t="str">
            <v>Merchant Unregulated</v>
          </cell>
        </row>
        <row r="9115">
          <cell r="D9115" t="str">
            <v>Berkshire Hathaway Inc.</v>
          </cell>
          <cell r="E9115" t="str">
            <v>Solar</v>
          </cell>
          <cell r="G9115" t="str">
            <v>NA</v>
          </cell>
          <cell r="H9115" t="str">
            <v>Merchant Unregulated</v>
          </cell>
        </row>
        <row r="9116">
          <cell r="D9116" t="str">
            <v>MidAmerican Energy Holdings Company</v>
          </cell>
          <cell r="E9116" t="str">
            <v>Solar</v>
          </cell>
          <cell r="G9116" t="str">
            <v>NA</v>
          </cell>
          <cell r="H9116" t="str">
            <v>Merchant Unregulated</v>
          </cell>
        </row>
        <row r="9117">
          <cell r="D9117" t="str">
            <v>SunEdison, Inc.</v>
          </cell>
          <cell r="E9117" t="str">
            <v>Solar</v>
          </cell>
          <cell r="G9117" t="str">
            <v>NA</v>
          </cell>
          <cell r="H9117" t="str">
            <v>Merchant Unregulated</v>
          </cell>
        </row>
        <row r="9118">
          <cell r="D9118" t="str">
            <v>Exxon Mobil Corporation</v>
          </cell>
          <cell r="E9118" t="str">
            <v>Coal</v>
          </cell>
          <cell r="G9118" t="str">
            <v>NA</v>
          </cell>
          <cell r="H9118" t="str">
            <v>Merchant Unregulated</v>
          </cell>
        </row>
        <row r="9119">
          <cell r="D9119" t="str">
            <v>Exxon Mobil Corporation</v>
          </cell>
          <cell r="E9119" t="str">
            <v>Gas</v>
          </cell>
          <cell r="G9119" t="str">
            <v>NA</v>
          </cell>
          <cell r="H9119" t="str">
            <v>Merchant Unregulated</v>
          </cell>
        </row>
        <row r="9120">
          <cell r="D9120" t="str">
            <v>Exxon Mobil Corporation</v>
          </cell>
          <cell r="E9120" t="str">
            <v>Other Nonrenewable</v>
          </cell>
          <cell r="G9120" t="str">
            <v>NA</v>
          </cell>
          <cell r="H9120" t="str">
            <v>Merchant Unregulated</v>
          </cell>
        </row>
        <row r="9121">
          <cell r="D9121" t="str">
            <v>Western Sugar Cooperative</v>
          </cell>
          <cell r="E9121" t="str">
            <v>Coal</v>
          </cell>
          <cell r="G9121" t="str">
            <v>NA</v>
          </cell>
          <cell r="H9121" t="str">
            <v>Merchant Unregulated</v>
          </cell>
        </row>
        <row r="9122">
          <cell r="D9122" t="str">
            <v>NRG Energy, Inc.</v>
          </cell>
          <cell r="E9122" t="str">
            <v>Oil</v>
          </cell>
          <cell r="G9122" t="str">
            <v>NA</v>
          </cell>
          <cell r="H9122" t="str">
            <v>Merchant Unregulated</v>
          </cell>
        </row>
        <row r="9123">
          <cell r="D9123" t="str">
            <v>Los Angeles County</v>
          </cell>
          <cell r="E9123" t="str">
            <v>Biomass</v>
          </cell>
          <cell r="G9123" t="str">
            <v>NA</v>
          </cell>
          <cell r="H9123" t="str">
            <v>Merchant Unregulated</v>
          </cell>
        </row>
        <row r="9124">
          <cell r="D9124" t="str">
            <v>United States Government</v>
          </cell>
          <cell r="E9124" t="str">
            <v>Water</v>
          </cell>
          <cell r="G9124" t="str">
            <v>NA</v>
          </cell>
          <cell r="H9124" t="str">
            <v>Merchant Unregulated</v>
          </cell>
        </row>
        <row r="9125">
          <cell r="D9125" t="str">
            <v>Wolverine Power Marketing Cooperative</v>
          </cell>
          <cell r="E9125" t="str">
            <v>Oil</v>
          </cell>
          <cell r="G9125" t="str">
            <v>NA</v>
          </cell>
          <cell r="H9125" t="str">
            <v>Merchant Unregulated</v>
          </cell>
        </row>
        <row r="9126">
          <cell r="D9126" t="str">
            <v>Presque Isle Electric &amp; Gas Coop</v>
          </cell>
          <cell r="E9126" t="str">
            <v>Oil</v>
          </cell>
          <cell r="G9126" t="str">
            <v>NA</v>
          </cell>
          <cell r="H9126" t="str">
            <v>Merchant Unregulated</v>
          </cell>
        </row>
        <row r="9127">
          <cell r="D9127" t="str">
            <v>Midwest Energy Cooperative</v>
          </cell>
          <cell r="E9127" t="str">
            <v>Oil</v>
          </cell>
          <cell r="G9127" t="str">
            <v>NA</v>
          </cell>
          <cell r="H9127" t="str">
            <v>Merchant Unregulated</v>
          </cell>
        </row>
        <row r="9128">
          <cell r="D9128" t="str">
            <v>HomeWorks Tri-County Electric Cooperative</v>
          </cell>
          <cell r="E9128" t="str">
            <v>Oil</v>
          </cell>
          <cell r="G9128" t="str">
            <v>NA</v>
          </cell>
          <cell r="H9128" t="str">
            <v>Merchant Unregulated</v>
          </cell>
        </row>
        <row r="9129">
          <cell r="D9129" t="str">
            <v>Great Lakes Energy Cooperative</v>
          </cell>
          <cell r="E9129" t="str">
            <v>Oil</v>
          </cell>
          <cell r="G9129" t="str">
            <v>NA</v>
          </cell>
          <cell r="H9129" t="str">
            <v>Merchant Unregulated</v>
          </cell>
        </row>
        <row r="9130">
          <cell r="D9130" t="str">
            <v>Spartan Renewable Energy, Inc.</v>
          </cell>
          <cell r="E9130" t="str">
            <v>Oil</v>
          </cell>
          <cell r="G9130" t="str">
            <v>NA</v>
          </cell>
          <cell r="H9130" t="str">
            <v>Merchant Unregulated</v>
          </cell>
        </row>
        <row r="9131">
          <cell r="D9131" t="str">
            <v>Cherryland Electric Cooperative Inc.</v>
          </cell>
          <cell r="E9131" t="str">
            <v>Oil</v>
          </cell>
          <cell r="G9131" t="str">
            <v>NA</v>
          </cell>
          <cell r="H9131" t="str">
            <v>Merchant Unregulated</v>
          </cell>
        </row>
        <row r="9132">
          <cell r="D9132" t="str">
            <v>NorthWestern Corporation</v>
          </cell>
          <cell r="E9132" t="str">
            <v>Oil</v>
          </cell>
          <cell r="G9132">
            <v>0</v>
          </cell>
          <cell r="H9132" t="str">
            <v>Regulated</v>
          </cell>
        </row>
        <row r="9133">
          <cell r="D9133" t="str">
            <v>Wolverine Power Marketing Cooperative</v>
          </cell>
          <cell r="E9133" t="str">
            <v>Oil</v>
          </cell>
          <cell r="G9133" t="str">
            <v>NA</v>
          </cell>
          <cell r="H9133" t="str">
            <v>Merchant Unregulated</v>
          </cell>
        </row>
        <row r="9134">
          <cell r="D9134" t="str">
            <v>Presque Isle Electric &amp; Gas Coop</v>
          </cell>
          <cell r="E9134" t="str">
            <v>Oil</v>
          </cell>
          <cell r="G9134" t="str">
            <v>NA</v>
          </cell>
          <cell r="H9134" t="str">
            <v>Merchant Unregulated</v>
          </cell>
        </row>
        <row r="9135">
          <cell r="D9135" t="str">
            <v>Midwest Energy Cooperative</v>
          </cell>
          <cell r="E9135" t="str">
            <v>Oil</v>
          </cell>
          <cell r="G9135" t="str">
            <v>NA</v>
          </cell>
          <cell r="H9135" t="str">
            <v>Merchant Unregulated</v>
          </cell>
        </row>
        <row r="9136">
          <cell r="D9136" t="str">
            <v>HomeWorks Tri-County Electric Cooperative</v>
          </cell>
          <cell r="E9136" t="str">
            <v>Oil</v>
          </cell>
          <cell r="G9136" t="str">
            <v>NA</v>
          </cell>
          <cell r="H9136" t="str">
            <v>Merchant Unregulated</v>
          </cell>
        </row>
        <row r="9137">
          <cell r="D9137" t="str">
            <v>Great Lakes Energy Cooperative</v>
          </cell>
          <cell r="E9137" t="str">
            <v>Oil</v>
          </cell>
          <cell r="G9137" t="str">
            <v>NA</v>
          </cell>
          <cell r="H9137" t="str">
            <v>Merchant Unregulated</v>
          </cell>
        </row>
        <row r="9138">
          <cell r="D9138" t="str">
            <v>Spartan Renewable Energy, Inc.</v>
          </cell>
          <cell r="E9138" t="str">
            <v>Oil</v>
          </cell>
          <cell r="G9138" t="str">
            <v>NA</v>
          </cell>
          <cell r="H9138" t="str">
            <v>Merchant Unregulated</v>
          </cell>
        </row>
        <row r="9139">
          <cell r="D9139" t="str">
            <v>Cherryland Electric Cooperative Inc.</v>
          </cell>
          <cell r="E9139" t="str">
            <v>Oil</v>
          </cell>
          <cell r="G9139" t="str">
            <v>NA</v>
          </cell>
          <cell r="H9139" t="str">
            <v>Merchant Unregulated</v>
          </cell>
        </row>
        <row r="9140">
          <cell r="D9140" t="str">
            <v>Beaver Falls Municipal Authority</v>
          </cell>
          <cell r="E9140" t="str">
            <v>Water</v>
          </cell>
          <cell r="G9140" t="str">
            <v>NA</v>
          </cell>
          <cell r="H9140" t="str">
            <v>Regulated</v>
          </cell>
        </row>
        <row r="9141">
          <cell r="D9141" t="str">
            <v>Hosken Consolidated Investments Limited</v>
          </cell>
          <cell r="E9141" t="str">
            <v>Biomass</v>
          </cell>
          <cell r="G9141" t="str">
            <v>NA</v>
          </cell>
          <cell r="H9141" t="str">
            <v>Merchant Unregulated</v>
          </cell>
        </row>
        <row r="9142">
          <cell r="D9142" t="str">
            <v>Montauk Energy Holdings, LLC</v>
          </cell>
          <cell r="E9142" t="str">
            <v>Biomass</v>
          </cell>
          <cell r="G9142" t="str">
            <v>NA</v>
          </cell>
          <cell r="H9142" t="str">
            <v>Merchant Unregulated</v>
          </cell>
        </row>
        <row r="9143">
          <cell r="D9143" t="str">
            <v>Industrial Energy Applications, Incorporated</v>
          </cell>
          <cell r="E9143" t="str">
            <v>Gas</v>
          </cell>
          <cell r="G9143" t="str">
            <v>NA</v>
          </cell>
          <cell r="H9143" t="str">
            <v>Merchant Unregulated</v>
          </cell>
        </row>
        <row r="9144">
          <cell r="D9144" t="str">
            <v>General Electric Company</v>
          </cell>
          <cell r="E9144" t="str">
            <v>Solar</v>
          </cell>
          <cell r="G9144" t="str">
            <v>NA</v>
          </cell>
          <cell r="H9144" t="str">
            <v>Merchant Unregulated</v>
          </cell>
        </row>
        <row r="9145">
          <cell r="D9145" t="str">
            <v>Eurus Energy Holdings Corporation</v>
          </cell>
          <cell r="E9145" t="str">
            <v>Wind</v>
          </cell>
          <cell r="G9145" t="str">
            <v>NA</v>
          </cell>
          <cell r="H9145" t="str">
            <v>Merchant Unregulated</v>
          </cell>
        </row>
        <row r="9146">
          <cell r="D9146" t="str">
            <v>Exelon Corporation</v>
          </cell>
          <cell r="E9146" t="str">
            <v>Solar</v>
          </cell>
          <cell r="G9146" t="str">
            <v>NA</v>
          </cell>
          <cell r="H9146" t="str">
            <v>Merchant Unregulated</v>
          </cell>
        </row>
        <row r="9147">
          <cell r="D9147" t="str">
            <v>Guadalupe Blanco River Authority</v>
          </cell>
          <cell r="E9147" t="str">
            <v>Water</v>
          </cell>
          <cell r="G9147" t="str">
            <v>NA</v>
          </cell>
          <cell r="H9147" t="str">
            <v>Merchant Unregulated</v>
          </cell>
        </row>
        <row r="9148">
          <cell r="D9148" t="str">
            <v>Toyota Tsusho Corporation</v>
          </cell>
          <cell r="E9148" t="str">
            <v>Wind</v>
          </cell>
          <cell r="G9148" t="str">
            <v>NA</v>
          </cell>
          <cell r="H9148" t="str">
            <v>Merchant Unregulated</v>
          </cell>
        </row>
        <row r="9149">
          <cell r="D9149" t="str">
            <v>Tokyo Electric Power Company</v>
          </cell>
          <cell r="E9149" t="str">
            <v>Wind</v>
          </cell>
          <cell r="G9149" t="str">
            <v>NA</v>
          </cell>
          <cell r="H9149" t="str">
            <v>Merchant Unregulated</v>
          </cell>
        </row>
        <row r="9150">
          <cell r="D9150" t="str">
            <v>NextEra Energy, Inc.</v>
          </cell>
          <cell r="E9150" t="str">
            <v>Wind</v>
          </cell>
          <cell r="G9150" t="str">
            <v>NA</v>
          </cell>
          <cell r="H9150" t="str">
            <v>Merchant Unregulated</v>
          </cell>
        </row>
        <row r="9151">
          <cell r="D9151" t="str">
            <v>Corporación Gestamp</v>
          </cell>
          <cell r="E9151" t="str">
            <v>Wind</v>
          </cell>
          <cell r="G9151">
            <v>165921</v>
          </cell>
          <cell r="H9151" t="str">
            <v>Merchant Unregulated</v>
          </cell>
        </row>
        <row r="9152">
          <cell r="D9152" t="str">
            <v>NV Energy, Inc.</v>
          </cell>
          <cell r="E9152" t="str">
            <v>Gas</v>
          </cell>
          <cell r="G9152">
            <v>15213</v>
          </cell>
          <cell r="H9152" t="str">
            <v>Regulated</v>
          </cell>
        </row>
        <row r="9153">
          <cell r="D9153" t="str">
            <v>Denham Capital Management LP</v>
          </cell>
          <cell r="E9153" t="str">
            <v>Biomass</v>
          </cell>
          <cell r="G9153" t="str">
            <v>NA</v>
          </cell>
          <cell r="H9153" t="str">
            <v>Merchant Unregulated</v>
          </cell>
        </row>
        <row r="9154">
          <cell r="D9154" t="str">
            <v>NV Energy, Inc.</v>
          </cell>
          <cell r="E9154" t="str">
            <v>Gas</v>
          </cell>
          <cell r="G9154">
            <v>3699012</v>
          </cell>
          <cell r="H9154" t="str">
            <v>Regulated</v>
          </cell>
        </row>
        <row r="9155">
          <cell r="D9155" t="str">
            <v>Highstar Capital LP</v>
          </cell>
          <cell r="E9155" t="str">
            <v>Gas</v>
          </cell>
          <cell r="G9155" t="str">
            <v>NA</v>
          </cell>
          <cell r="H9155" t="str">
            <v>Merchant Unregulated</v>
          </cell>
        </row>
        <row r="9156">
          <cell r="D9156" t="str">
            <v>Mr. Bob Heisler</v>
          </cell>
          <cell r="E9156" t="str">
            <v>Solar</v>
          </cell>
          <cell r="G9156" t="str">
            <v>NA</v>
          </cell>
          <cell r="H9156" t="str">
            <v>Merchant Unregulated</v>
          </cell>
        </row>
        <row r="9157">
          <cell r="D9157" t="str">
            <v>NV Energy, Inc.</v>
          </cell>
          <cell r="E9157" t="str">
            <v>Gas</v>
          </cell>
          <cell r="G9157">
            <v>28586</v>
          </cell>
          <cell r="H9157" t="str">
            <v>Regulated</v>
          </cell>
        </row>
        <row r="9158">
          <cell r="D9158" t="str">
            <v>Traer City of</v>
          </cell>
          <cell r="E9158" t="str">
            <v>Oil</v>
          </cell>
          <cell r="G9158" t="str">
            <v>NA</v>
          </cell>
          <cell r="H9158" t="str">
            <v>Regulated</v>
          </cell>
        </row>
        <row r="9159">
          <cell r="D9159" t="str">
            <v>Traer City of</v>
          </cell>
          <cell r="E9159" t="str">
            <v>Oil</v>
          </cell>
          <cell r="G9159" t="str">
            <v>NA</v>
          </cell>
          <cell r="H9159" t="str">
            <v>Regulated</v>
          </cell>
        </row>
        <row r="9160">
          <cell r="D9160" t="str">
            <v>Traer City of</v>
          </cell>
          <cell r="E9160" t="str">
            <v>Oil</v>
          </cell>
          <cell r="G9160" t="str">
            <v>NA</v>
          </cell>
          <cell r="H9160" t="str">
            <v>Regulated</v>
          </cell>
        </row>
        <row r="9161">
          <cell r="D9161" t="str">
            <v>Enpower Corp.</v>
          </cell>
          <cell r="E9161" t="str">
            <v>Biomass</v>
          </cell>
          <cell r="G9161" t="str">
            <v>NA</v>
          </cell>
          <cell r="H9161" t="str">
            <v>Merchant Unregulated</v>
          </cell>
        </row>
        <row r="9162">
          <cell r="D9162" t="str">
            <v>EIF Management, LLC</v>
          </cell>
          <cell r="E9162" t="str">
            <v>Biomass</v>
          </cell>
          <cell r="G9162" t="str">
            <v>NA</v>
          </cell>
          <cell r="H9162" t="str">
            <v>Merchant Unregulated</v>
          </cell>
        </row>
        <row r="9163">
          <cell r="D9163" t="str">
            <v>Granger Electric Co</v>
          </cell>
          <cell r="E9163" t="str">
            <v>Biomass</v>
          </cell>
          <cell r="G9163" t="str">
            <v>NA</v>
          </cell>
          <cell r="H9163" t="str">
            <v>Merchant Unregulated</v>
          </cell>
        </row>
        <row r="9164">
          <cell r="D9164" t="str">
            <v>Russell Von Stein</v>
          </cell>
          <cell r="E9164" t="str">
            <v>Solar</v>
          </cell>
          <cell r="G9164" t="str">
            <v>NA</v>
          </cell>
          <cell r="H9164" t="str">
            <v>Merchant Unregulated</v>
          </cell>
        </row>
        <row r="9165">
          <cell r="D9165" t="str">
            <v>Traverse City City of</v>
          </cell>
          <cell r="E9165" t="str">
            <v>Wind</v>
          </cell>
          <cell r="G9165" t="str">
            <v>NA</v>
          </cell>
          <cell r="H9165" t="str">
            <v>Regulated</v>
          </cell>
        </row>
        <row r="9166">
          <cell r="D9166" t="str">
            <v>Florida Municipal Power Agency</v>
          </cell>
          <cell r="E9166" t="str">
            <v>Gas</v>
          </cell>
          <cell r="G9166">
            <v>1899665</v>
          </cell>
          <cell r="H9166" t="str">
            <v>Regulated</v>
          </cell>
        </row>
        <row r="9167">
          <cell r="D9167" t="str">
            <v>Xcel Energy Inc.</v>
          </cell>
          <cell r="E9167" t="str">
            <v>Water</v>
          </cell>
          <cell r="G9167">
            <v>6604</v>
          </cell>
          <cell r="H9167" t="str">
            <v>Regulated</v>
          </cell>
        </row>
        <row r="9168">
          <cell r="D9168" t="str">
            <v>American Electric Power Company, Inc.</v>
          </cell>
          <cell r="E9168" t="str">
            <v>Wind</v>
          </cell>
          <cell r="G9168">
            <v>440956</v>
          </cell>
          <cell r="H9168" t="str">
            <v>Merchant Unregulated</v>
          </cell>
        </row>
        <row r="9169">
          <cell r="D9169" t="str">
            <v>DTE Energy Company</v>
          </cell>
          <cell r="E9169" t="str">
            <v>Coal</v>
          </cell>
          <cell r="G9169">
            <v>3454942</v>
          </cell>
          <cell r="H9169" t="str">
            <v>Regulated</v>
          </cell>
        </row>
        <row r="9170">
          <cell r="D9170" t="str">
            <v>Trenton Municipal Utilities</v>
          </cell>
          <cell r="E9170" t="str">
            <v>Oil</v>
          </cell>
          <cell r="G9170" t="str">
            <v>NA</v>
          </cell>
          <cell r="H9170" t="str">
            <v>Regulated</v>
          </cell>
        </row>
        <row r="9171">
          <cell r="D9171" t="str">
            <v>Brookfield Renewable Energy Partners L.P.</v>
          </cell>
          <cell r="E9171" t="str">
            <v>Water</v>
          </cell>
          <cell r="G9171" t="str">
            <v>NA</v>
          </cell>
          <cell r="H9171" t="str">
            <v>Merchant Unregulated</v>
          </cell>
        </row>
        <row r="9172">
          <cell r="D9172" t="str">
            <v>Brookfield Asset Management Inc.</v>
          </cell>
          <cell r="E9172" t="str">
            <v>Water</v>
          </cell>
          <cell r="G9172" t="str">
            <v>NA</v>
          </cell>
          <cell r="H9172" t="str">
            <v>Merchant Unregulated</v>
          </cell>
        </row>
        <row r="9173">
          <cell r="D9173" t="str">
            <v>Trenton Municipal Utilities</v>
          </cell>
          <cell r="E9173" t="str">
            <v>Oil</v>
          </cell>
          <cell r="G9173" t="str">
            <v>NA</v>
          </cell>
          <cell r="H9173" t="str">
            <v>Regulated</v>
          </cell>
        </row>
        <row r="9174">
          <cell r="D9174" t="str">
            <v>Public Service Enterprise Group Incorporated</v>
          </cell>
          <cell r="E9174" t="str">
            <v>Solar</v>
          </cell>
          <cell r="G9174" t="str">
            <v>NA</v>
          </cell>
          <cell r="H9174" t="str">
            <v>Regulated</v>
          </cell>
        </row>
        <row r="9175">
          <cell r="D9175" t="str">
            <v>Trenton Municipal Utilities</v>
          </cell>
          <cell r="E9175" t="str">
            <v>Oil</v>
          </cell>
          <cell r="G9175" t="str">
            <v>NA</v>
          </cell>
          <cell r="H9175" t="str">
            <v>Regulated</v>
          </cell>
        </row>
        <row r="9176">
          <cell r="D9176" t="str">
            <v>Trenton City of NE</v>
          </cell>
          <cell r="E9176" t="str">
            <v>Oil</v>
          </cell>
          <cell r="G9176" t="str">
            <v>NA</v>
          </cell>
          <cell r="H9176" t="str">
            <v>Regulated</v>
          </cell>
        </row>
        <row r="9177">
          <cell r="D9177" t="str">
            <v>Salt River Project</v>
          </cell>
          <cell r="E9177" t="str">
            <v>Biomass</v>
          </cell>
          <cell r="G9177" t="str">
            <v>NA</v>
          </cell>
          <cell r="H9177" t="str">
            <v>Merchant Unregulated</v>
          </cell>
        </row>
        <row r="9178">
          <cell r="D9178" t="str">
            <v>Veolia Environnement S.A.</v>
          </cell>
          <cell r="E9178" t="str">
            <v>Gas</v>
          </cell>
          <cell r="G9178" t="str">
            <v>NA</v>
          </cell>
          <cell r="H9178" t="str">
            <v>Merchant Unregulated</v>
          </cell>
        </row>
        <row r="9179">
          <cell r="D9179" t="str">
            <v>Veolia Environnement S.A.</v>
          </cell>
          <cell r="E9179" t="str">
            <v>Gas</v>
          </cell>
          <cell r="G9179" t="str">
            <v>NA</v>
          </cell>
          <cell r="H9179" t="str">
            <v>Merchant Unregulated</v>
          </cell>
        </row>
        <row r="9180">
          <cell r="D9180" t="str">
            <v>Veolia Environnement S.A.</v>
          </cell>
          <cell r="E9180" t="str">
            <v>Oil</v>
          </cell>
          <cell r="G9180" t="str">
            <v>NA</v>
          </cell>
          <cell r="H9180" t="str">
            <v>Merchant Unregulated</v>
          </cell>
        </row>
        <row r="9181">
          <cell r="D9181" t="str">
            <v>Veolia Environnement S.A.</v>
          </cell>
          <cell r="E9181" t="str">
            <v>Coal</v>
          </cell>
          <cell r="G9181" t="str">
            <v>NA</v>
          </cell>
          <cell r="H9181" t="str">
            <v>Merchant Unregulated</v>
          </cell>
        </row>
        <row r="9182">
          <cell r="D9182" t="str">
            <v>Pepco Holdings, Inc.</v>
          </cell>
          <cell r="E9182" t="str">
            <v>Gas</v>
          </cell>
          <cell r="G9182" t="str">
            <v>NA</v>
          </cell>
          <cell r="H9182" t="str">
            <v>Merchant Unregulated</v>
          </cell>
        </row>
        <row r="9183">
          <cell r="D9183" t="str">
            <v>GDF Suez SA</v>
          </cell>
          <cell r="E9183" t="str">
            <v>Gas</v>
          </cell>
          <cell r="G9183" t="str">
            <v>NA</v>
          </cell>
          <cell r="H9183" t="str">
            <v>Merchant Unregulated</v>
          </cell>
        </row>
        <row r="9184">
          <cell r="D9184" t="str">
            <v>Veolia Environnement S.A.</v>
          </cell>
          <cell r="E9184" t="str">
            <v>Gas</v>
          </cell>
          <cell r="G9184" t="str">
            <v>NA</v>
          </cell>
          <cell r="H9184" t="str">
            <v>Merchant Unregulated</v>
          </cell>
        </row>
        <row r="9185">
          <cell r="D9185" t="str">
            <v>PPL Corporation</v>
          </cell>
          <cell r="E9185" t="str">
            <v>Coal</v>
          </cell>
          <cell r="G9185">
            <v>2611084</v>
          </cell>
          <cell r="H9185" t="str">
            <v>Regulated</v>
          </cell>
        </row>
        <row r="9186">
          <cell r="D9186" t="str">
            <v>PPL Corporation</v>
          </cell>
          <cell r="E9186" t="str">
            <v>Coal</v>
          </cell>
          <cell r="G9186">
            <v>2792651</v>
          </cell>
          <cell r="H9186" t="str">
            <v>Regulated</v>
          </cell>
        </row>
        <row r="9187">
          <cell r="D9187" t="str">
            <v>Illinois Municipal Electric Agency</v>
          </cell>
          <cell r="E9187" t="str">
            <v>Coal</v>
          </cell>
          <cell r="G9187">
            <v>873244</v>
          </cell>
          <cell r="H9187" t="str">
            <v>Regulated</v>
          </cell>
        </row>
        <row r="9188">
          <cell r="D9188" t="str">
            <v>Indiana Municipal Power Agency</v>
          </cell>
          <cell r="E9188" t="str">
            <v>Coal</v>
          </cell>
          <cell r="G9188">
            <v>928001</v>
          </cell>
          <cell r="H9188" t="str">
            <v>Regulated</v>
          </cell>
        </row>
        <row r="9189">
          <cell r="D9189" t="str">
            <v>PPL Corporation</v>
          </cell>
          <cell r="E9189" t="str">
            <v>Gas</v>
          </cell>
          <cell r="G9189">
            <v>347187</v>
          </cell>
          <cell r="H9189" t="str">
            <v>Regulated</v>
          </cell>
        </row>
        <row r="9190">
          <cell r="D9190" t="str">
            <v>PPL Corporation</v>
          </cell>
          <cell r="E9190" t="str">
            <v>Gas</v>
          </cell>
          <cell r="G9190">
            <v>664132</v>
          </cell>
          <cell r="H9190" t="str">
            <v>Regulated</v>
          </cell>
        </row>
        <row r="9191">
          <cell r="D9191" t="str">
            <v>Iberdrola, S.A.</v>
          </cell>
          <cell r="E9191" t="str">
            <v>Wind</v>
          </cell>
          <cell r="G9191">
            <v>334208</v>
          </cell>
          <cell r="H9191" t="str">
            <v>Merchant Unregulated</v>
          </cell>
        </row>
        <row r="9192">
          <cell r="D9192" t="str">
            <v>Texas Energy Future Holdings LP</v>
          </cell>
          <cell r="E9192" t="str">
            <v>Gas</v>
          </cell>
          <cell r="G9192">
            <v>55193</v>
          </cell>
          <cell r="H9192" t="str">
            <v>Merchant Unregulated</v>
          </cell>
        </row>
        <row r="9193">
          <cell r="D9193" t="str">
            <v>Trinidad City of</v>
          </cell>
          <cell r="E9193" t="str">
            <v>Oil</v>
          </cell>
          <cell r="G9193" t="str">
            <v>NA</v>
          </cell>
          <cell r="H9193" t="str">
            <v>Regulated</v>
          </cell>
        </row>
        <row r="9194">
          <cell r="D9194" t="str">
            <v>Texas Energy Future Holdings LP</v>
          </cell>
          <cell r="E9194" t="str">
            <v>Oil</v>
          </cell>
          <cell r="G9194">
            <v>0</v>
          </cell>
          <cell r="H9194" t="str">
            <v>Merchant Unregulated</v>
          </cell>
        </row>
        <row r="9195">
          <cell r="D9195" t="str">
            <v>United States Government</v>
          </cell>
          <cell r="E9195" t="str">
            <v>Water</v>
          </cell>
          <cell r="G9195">
            <v>434341</v>
          </cell>
          <cell r="H9195" t="str">
            <v>Merchant Unregulated</v>
          </cell>
        </row>
        <row r="9196">
          <cell r="D9196" t="str">
            <v>BP plc</v>
          </cell>
          <cell r="E9196" t="str">
            <v>Wind</v>
          </cell>
          <cell r="G9196">
            <v>529794</v>
          </cell>
          <cell r="H9196" t="str">
            <v>Merchant Unregulated</v>
          </cell>
        </row>
        <row r="9197">
          <cell r="D9197" t="str">
            <v>G2 Energy LLC</v>
          </cell>
          <cell r="E9197" t="str">
            <v>Biomass</v>
          </cell>
          <cell r="G9197" t="str">
            <v>NA</v>
          </cell>
          <cell r="H9197" t="str">
            <v>Merchant Unregulated</v>
          </cell>
        </row>
        <row r="9198">
          <cell r="D9198" t="str">
            <v>Fortistar LLC</v>
          </cell>
          <cell r="E9198" t="str">
            <v>Biomass</v>
          </cell>
          <cell r="G9198" t="str">
            <v>NA</v>
          </cell>
          <cell r="H9198" t="str">
            <v>Merchant Unregulated</v>
          </cell>
        </row>
        <row r="9199">
          <cell r="D9199" t="str">
            <v>Portland General Electric Company</v>
          </cell>
          <cell r="E9199" t="str">
            <v>Oil</v>
          </cell>
          <cell r="G9199">
            <v>8</v>
          </cell>
          <cell r="H9199" t="str">
            <v>Regulated</v>
          </cell>
        </row>
        <row r="9200">
          <cell r="D9200" t="str">
            <v>Wells Rural Electric Co</v>
          </cell>
          <cell r="E9200" t="str">
            <v>Water</v>
          </cell>
          <cell r="G9200" t="str">
            <v>NA</v>
          </cell>
          <cell r="H9200" t="str">
            <v>Merchant Unregulated</v>
          </cell>
        </row>
        <row r="9201">
          <cell r="D9201" t="str">
            <v>GDF Suez SA</v>
          </cell>
          <cell r="E9201" t="str">
            <v>Gas</v>
          </cell>
          <cell r="G9201">
            <v>91962</v>
          </cell>
          <cell r="H9201" t="str">
            <v>Merchant Unregulated</v>
          </cell>
        </row>
        <row r="9202">
          <cell r="D9202" t="str">
            <v>Truckee Sanitary District</v>
          </cell>
          <cell r="E9202" t="str">
            <v>Solar</v>
          </cell>
          <cell r="G9202" t="str">
            <v>NA</v>
          </cell>
          <cell r="H9202" t="str">
            <v>Merchant Unregulated</v>
          </cell>
        </row>
        <row r="9203">
          <cell r="D9203" t="str">
            <v>True North, LLC</v>
          </cell>
          <cell r="E9203" t="str">
            <v>Solar</v>
          </cell>
          <cell r="G9203" t="str">
            <v>NA</v>
          </cell>
          <cell r="H9203" t="str">
            <v>Merchant Unregulated</v>
          </cell>
        </row>
        <row r="9204">
          <cell r="D9204" t="str">
            <v>Truman Public Utilities Comm</v>
          </cell>
          <cell r="E9204" t="str">
            <v>Oil</v>
          </cell>
          <cell r="G9204" t="str">
            <v>NA</v>
          </cell>
          <cell r="H9204" t="str">
            <v>Regulated</v>
          </cell>
        </row>
        <row r="9205">
          <cell r="D9205" t="str">
            <v>Newmont Mining Corporation</v>
          </cell>
          <cell r="E9205" t="str">
            <v>Coal</v>
          </cell>
          <cell r="G9205">
            <v>1120719</v>
          </cell>
          <cell r="H9205" t="str">
            <v>Merchant Unregulated</v>
          </cell>
        </row>
        <row r="9206">
          <cell r="D9206" t="str">
            <v>Navitas Energy, Inc.</v>
          </cell>
          <cell r="E9206" t="str">
            <v>Wind</v>
          </cell>
          <cell r="G9206" t="str">
            <v>NA</v>
          </cell>
          <cell r="H9206" t="str">
            <v>Merchant Unregulated</v>
          </cell>
        </row>
        <row r="9207">
          <cell r="D9207" t="str">
            <v>Gamesa Corporacion Tecnologica S.A.</v>
          </cell>
          <cell r="E9207" t="str">
            <v>Wind</v>
          </cell>
          <cell r="G9207" t="str">
            <v>NA</v>
          </cell>
          <cell r="H9207" t="str">
            <v>Merchant Unregulated</v>
          </cell>
        </row>
        <row r="9208">
          <cell r="D9208" t="str">
            <v>Enel S.p.A.</v>
          </cell>
          <cell r="E9208" t="str">
            <v>Wind</v>
          </cell>
          <cell r="G9208" t="str">
            <v>NA</v>
          </cell>
          <cell r="H9208" t="str">
            <v>Merchant Unregulated</v>
          </cell>
        </row>
        <row r="9209">
          <cell r="D9209" t="str">
            <v>Tri-State Generation &amp; Transmission Association, Inc.</v>
          </cell>
          <cell r="E9209" t="str">
            <v>Oil</v>
          </cell>
          <cell r="G9209" t="str">
            <v>NA</v>
          </cell>
          <cell r="H9209" t="str">
            <v>Merchant Unregulated</v>
          </cell>
        </row>
        <row r="9210">
          <cell r="D9210" t="str">
            <v>Idaho Wind Partners 1, LLC</v>
          </cell>
          <cell r="E9210" t="str">
            <v>Wind</v>
          </cell>
          <cell r="G9210" t="str">
            <v>NA</v>
          </cell>
          <cell r="H9210" t="str">
            <v>Merchant Unregulated</v>
          </cell>
        </row>
        <row r="9211">
          <cell r="D9211" t="str">
            <v>Exelon Corporation</v>
          </cell>
          <cell r="E9211" t="str">
            <v>Wind</v>
          </cell>
          <cell r="G9211" t="str">
            <v>NA</v>
          </cell>
          <cell r="H9211" t="str">
            <v>Merchant Unregulated</v>
          </cell>
        </row>
        <row r="9212">
          <cell r="D9212" t="str">
            <v>Duke Energy Corporation</v>
          </cell>
          <cell r="E9212" t="str">
            <v>Water</v>
          </cell>
          <cell r="G9212">
            <v>5988</v>
          </cell>
          <cell r="H9212" t="str">
            <v>Regulated</v>
          </cell>
        </row>
        <row r="9213">
          <cell r="D9213" t="str">
            <v>Alcoa, Inc.</v>
          </cell>
          <cell r="E9213" t="str">
            <v>Water</v>
          </cell>
          <cell r="G9213">
            <v>95932</v>
          </cell>
          <cell r="H9213" t="str">
            <v>Merchant Unregulated</v>
          </cell>
        </row>
        <row r="9214">
          <cell r="D9214" t="str">
            <v>UNS Energy Corporation</v>
          </cell>
          <cell r="E9214" t="str">
            <v>Solar</v>
          </cell>
          <cell r="G9214" t="str">
            <v>NA</v>
          </cell>
          <cell r="H9214" t="str">
            <v>Regulated</v>
          </cell>
        </row>
        <row r="9215">
          <cell r="D9215" t="str">
            <v>Southern Company</v>
          </cell>
          <cell r="E9215" t="str">
            <v>Water</v>
          </cell>
          <cell r="G9215">
            <v>69884</v>
          </cell>
          <cell r="H9215" t="str">
            <v>Regulated</v>
          </cell>
        </row>
        <row r="9216">
          <cell r="D9216" t="str">
            <v>Morgan Stanley</v>
          </cell>
          <cell r="E9216" t="str">
            <v>Solar</v>
          </cell>
          <cell r="G9216" t="str">
            <v>NA</v>
          </cell>
          <cell r="H9216" t="str">
            <v>Merchant Unregulated</v>
          </cell>
        </row>
        <row r="9217">
          <cell r="D9217" t="str">
            <v>Tulare City of CA</v>
          </cell>
          <cell r="E9217" t="str">
            <v>Biomass</v>
          </cell>
          <cell r="G9217" t="str">
            <v>NA</v>
          </cell>
          <cell r="H9217" t="str">
            <v>Merchant Unregulated</v>
          </cell>
        </row>
        <row r="9218">
          <cell r="D9218" t="str">
            <v>PG&amp;E Corporation</v>
          </cell>
          <cell r="E9218" t="str">
            <v>Water</v>
          </cell>
          <cell r="G9218">
            <v>11211</v>
          </cell>
          <cell r="H9218" t="str">
            <v>Regulated</v>
          </cell>
        </row>
        <row r="9219">
          <cell r="D9219" t="str">
            <v>Edison International</v>
          </cell>
          <cell r="E9219" t="str">
            <v>Water</v>
          </cell>
          <cell r="G9219">
            <v>11075</v>
          </cell>
          <cell r="H9219" t="str">
            <v>Regulated</v>
          </cell>
        </row>
        <row r="9220">
          <cell r="D9220" t="str">
            <v>Oakdale &amp; South San Joaquin Irrigation District</v>
          </cell>
          <cell r="E9220" t="str">
            <v>Water</v>
          </cell>
          <cell r="G9220" t="str">
            <v>NA</v>
          </cell>
          <cell r="H9220" t="str">
            <v>Regulated</v>
          </cell>
        </row>
        <row r="9221">
          <cell r="D9221" t="str">
            <v>Waste Management, Inc.</v>
          </cell>
          <cell r="E9221" t="str">
            <v>Biomass</v>
          </cell>
          <cell r="G9221" t="str">
            <v>NA</v>
          </cell>
          <cell r="H9221" t="str">
            <v>Merchant Unregulated</v>
          </cell>
        </row>
        <row r="9222">
          <cell r="D9222" t="str">
            <v>American Electric Power Company, Inc.</v>
          </cell>
          <cell r="E9222" t="str">
            <v>Gas</v>
          </cell>
          <cell r="G9222">
            <v>236529</v>
          </cell>
          <cell r="H9222" t="str">
            <v>Regulated</v>
          </cell>
        </row>
        <row r="9223">
          <cell r="D9223" t="str">
            <v>American Electric Power Company, Inc.</v>
          </cell>
          <cell r="E9223" t="str">
            <v>Oil</v>
          </cell>
          <cell r="G9223">
            <v>0</v>
          </cell>
          <cell r="H9223" t="str">
            <v>Regulated</v>
          </cell>
        </row>
        <row r="9224">
          <cell r="D9224" t="str">
            <v>GoldenTree Asset Management LP</v>
          </cell>
          <cell r="E9224" t="str">
            <v>Biomass</v>
          </cell>
          <cell r="G9224" t="str">
            <v>NA</v>
          </cell>
          <cell r="H9224" t="str">
            <v>Merchant Unregulated</v>
          </cell>
        </row>
        <row r="9225">
          <cell r="D9225" t="str">
            <v>Montauk Energy Capital LLC</v>
          </cell>
          <cell r="E9225" t="str">
            <v>Biomass</v>
          </cell>
          <cell r="G9225" t="str">
            <v>NA</v>
          </cell>
          <cell r="H9225" t="str">
            <v>Merchant Unregulated</v>
          </cell>
        </row>
        <row r="9226">
          <cell r="D9226" t="str">
            <v>Blue Wolf FF I LP</v>
          </cell>
          <cell r="E9226" t="str">
            <v>Biomass</v>
          </cell>
          <cell r="G9226" t="str">
            <v>NA</v>
          </cell>
          <cell r="H9226" t="str">
            <v>Merchant Unregulated</v>
          </cell>
        </row>
        <row r="9227">
          <cell r="D9227" t="str">
            <v>Montauk Energy Holdings, LLC</v>
          </cell>
          <cell r="E9227" t="str">
            <v>Biomass</v>
          </cell>
          <cell r="G9227" t="str">
            <v>NA</v>
          </cell>
          <cell r="H9227" t="str">
            <v>Merchant Unregulated</v>
          </cell>
        </row>
        <row r="9228">
          <cell r="D9228" t="str">
            <v>Owyhee Irrigation District</v>
          </cell>
          <cell r="E9228" t="str">
            <v>Water</v>
          </cell>
          <cell r="G9228" t="str">
            <v>NA</v>
          </cell>
          <cell r="H9228" t="str">
            <v>Merchant Unregulated</v>
          </cell>
        </row>
        <row r="9229">
          <cell r="D9229" t="str">
            <v>GDF Suez SA</v>
          </cell>
          <cell r="E9229" t="str">
            <v>Oil</v>
          </cell>
          <cell r="G9229" t="str">
            <v>NA</v>
          </cell>
          <cell r="H9229" t="str">
            <v>Merchant Unregulated</v>
          </cell>
        </row>
        <row r="9230">
          <cell r="D9230" t="str">
            <v>GDF Suez SA</v>
          </cell>
          <cell r="E9230" t="str">
            <v>Water</v>
          </cell>
          <cell r="G9230" t="str">
            <v>NA</v>
          </cell>
          <cell r="H9230" t="str">
            <v>Merchant Unregulated</v>
          </cell>
        </row>
        <row r="9231">
          <cell r="D9231" t="str">
            <v>Alaska Village Electric Cooperative, Inc.</v>
          </cell>
          <cell r="E9231" t="str">
            <v>Oil</v>
          </cell>
          <cell r="G9231" t="str">
            <v>NA</v>
          </cell>
          <cell r="H9231" t="str">
            <v>Merchant Unregulated</v>
          </cell>
        </row>
        <row r="9232">
          <cell r="D9232" t="str">
            <v>Turlock Irrigation District</v>
          </cell>
          <cell r="E9232" t="str">
            <v>Wind</v>
          </cell>
          <cell r="G9232">
            <v>182302</v>
          </cell>
          <cell r="H9232" t="str">
            <v>Merchant Unregulated</v>
          </cell>
        </row>
        <row r="9233">
          <cell r="D9233" t="str">
            <v>Walnut Energy Center Authority</v>
          </cell>
          <cell r="E9233" t="str">
            <v>Wind</v>
          </cell>
          <cell r="G9233">
            <v>182302</v>
          </cell>
          <cell r="H9233" t="str">
            <v>Merchant Unregulated</v>
          </cell>
        </row>
        <row r="9234">
          <cell r="D9234" t="str">
            <v>Kruger, Inc.</v>
          </cell>
          <cell r="E9234" t="str">
            <v>Water</v>
          </cell>
          <cell r="G9234" t="str">
            <v>NA</v>
          </cell>
          <cell r="H9234" t="str">
            <v>Merchant Unregulated</v>
          </cell>
        </row>
        <row r="9235">
          <cell r="D9235" t="str">
            <v>NextEra Energy, Inc.</v>
          </cell>
          <cell r="E9235" t="str">
            <v>Gas</v>
          </cell>
          <cell r="G9235">
            <v>6483385</v>
          </cell>
          <cell r="H9235" t="str">
            <v>Regulated</v>
          </cell>
        </row>
        <row r="9236">
          <cell r="D9236" t="str">
            <v>NextEra Energy, Inc.</v>
          </cell>
          <cell r="E9236" t="str">
            <v>Oil</v>
          </cell>
          <cell r="G9236" t="str">
            <v>NA</v>
          </cell>
          <cell r="H9236" t="str">
            <v>Regulated</v>
          </cell>
        </row>
        <row r="9237">
          <cell r="D9237" t="str">
            <v>NextEra Energy, Inc.</v>
          </cell>
          <cell r="E9237" t="str">
            <v>Nuclear</v>
          </cell>
          <cell r="G9237">
            <v>7610476</v>
          </cell>
          <cell r="H9237" t="str">
            <v>Regulated</v>
          </cell>
        </row>
        <row r="9238">
          <cell r="D9238" t="str">
            <v>NextEra Energy, Inc.</v>
          </cell>
          <cell r="E9238" t="str">
            <v>Oil</v>
          </cell>
          <cell r="G9238">
            <v>594518</v>
          </cell>
          <cell r="H9238" t="str">
            <v>Regulated</v>
          </cell>
        </row>
        <row r="9239">
          <cell r="D9239" t="str">
            <v>PPL Corporation</v>
          </cell>
          <cell r="E9239" t="str">
            <v>Wind</v>
          </cell>
          <cell r="G9239" t="str">
            <v>NA</v>
          </cell>
          <cell r="H9239" t="str">
            <v>Merchant Unregulated</v>
          </cell>
        </row>
        <row r="9240">
          <cell r="D9240" t="str">
            <v>Invenergy LLC</v>
          </cell>
          <cell r="E9240" t="str">
            <v>Wind</v>
          </cell>
          <cell r="G9240">
            <v>500029</v>
          </cell>
          <cell r="H9240" t="str">
            <v>Merchant Unregulated</v>
          </cell>
        </row>
        <row r="9241">
          <cell r="D9241" t="str">
            <v>Turlock Irrigation District</v>
          </cell>
          <cell r="E9241" t="str">
            <v>Water</v>
          </cell>
          <cell r="G9241" t="str">
            <v>NA</v>
          </cell>
          <cell r="H9241" t="str">
            <v>Merchant Unregulated</v>
          </cell>
        </row>
        <row r="9242">
          <cell r="D9242" t="str">
            <v>Turnbull Hydro LLC</v>
          </cell>
          <cell r="E9242" t="str">
            <v>Water</v>
          </cell>
          <cell r="G9242" t="str">
            <v>NA</v>
          </cell>
          <cell r="H9242" t="str">
            <v>Merchant Unregulated</v>
          </cell>
        </row>
        <row r="9243">
          <cell r="D9243" t="str">
            <v>EIF Management, LLC</v>
          </cell>
          <cell r="E9243" t="str">
            <v>Water</v>
          </cell>
          <cell r="G9243" t="str">
            <v>NA</v>
          </cell>
          <cell r="H9243" t="str">
            <v>Merchant Unregulated</v>
          </cell>
        </row>
        <row r="9244">
          <cell r="D9244" t="str">
            <v>GDF Suez SA</v>
          </cell>
          <cell r="E9244" t="str">
            <v>Water</v>
          </cell>
          <cell r="G9244" t="str">
            <v>NA</v>
          </cell>
          <cell r="H9244" t="str">
            <v>Merchant Unregulated</v>
          </cell>
        </row>
        <row r="9245">
          <cell r="D9245" t="str">
            <v>Imperial Irrigation District</v>
          </cell>
          <cell r="E9245" t="str">
            <v>Water</v>
          </cell>
          <cell r="G9245" t="str">
            <v>NA</v>
          </cell>
          <cell r="H9245" t="str">
            <v>Merchant Unregulated</v>
          </cell>
        </row>
        <row r="9246">
          <cell r="D9246" t="str">
            <v>Waste Management, Inc.</v>
          </cell>
          <cell r="E9246" t="str">
            <v>Biomass</v>
          </cell>
          <cell r="G9246" t="str">
            <v>NA</v>
          </cell>
          <cell r="H9246" t="str">
            <v>Merchant Unregulated</v>
          </cell>
        </row>
        <row r="9247">
          <cell r="D9247" t="str">
            <v>Waste Management, Inc.</v>
          </cell>
          <cell r="E9247" t="str">
            <v>Biomass</v>
          </cell>
          <cell r="G9247" t="str">
            <v>NA</v>
          </cell>
          <cell r="H9247" t="str">
            <v>Merchant Unregulated</v>
          </cell>
        </row>
        <row r="9248">
          <cell r="D9248" t="str">
            <v>GlaxoSmithKline</v>
          </cell>
          <cell r="E9248" t="str">
            <v>Solar</v>
          </cell>
          <cell r="G9248" t="str">
            <v>NA</v>
          </cell>
          <cell r="H9248" t="str">
            <v>Merchant Unregulated</v>
          </cell>
        </row>
        <row r="9249">
          <cell r="D9249" t="str">
            <v>Turtle Mountain Community College</v>
          </cell>
          <cell r="E9249" t="str">
            <v>Wind</v>
          </cell>
          <cell r="G9249" t="str">
            <v>NA</v>
          </cell>
          <cell r="H9249" t="str">
            <v>Merchant Unregulated</v>
          </cell>
        </row>
        <row r="9250">
          <cell r="D9250" t="str">
            <v>NextEra Energy, Inc.</v>
          </cell>
          <cell r="E9250" t="str">
            <v>Wind</v>
          </cell>
          <cell r="G9250" t="str">
            <v>NA</v>
          </cell>
          <cell r="H9250" t="str">
            <v>Merchant Unregulated</v>
          </cell>
        </row>
        <row r="9251">
          <cell r="D9251" t="str">
            <v>DTE Energy Company</v>
          </cell>
          <cell r="E9251" t="str">
            <v>Coal</v>
          </cell>
          <cell r="G9251" t="str">
            <v>NA</v>
          </cell>
          <cell r="H9251" t="str">
            <v>Merchant Unregulated</v>
          </cell>
        </row>
        <row r="9252">
          <cell r="D9252" t="str">
            <v>Duke Energy Corporation</v>
          </cell>
          <cell r="E9252" t="str">
            <v>Water</v>
          </cell>
          <cell r="G9252">
            <v>19953</v>
          </cell>
          <cell r="H9252" t="str">
            <v>Regulated</v>
          </cell>
        </row>
        <row r="9253">
          <cell r="D9253" t="str">
            <v>Banco Santander SA</v>
          </cell>
          <cell r="E9253" t="str">
            <v>Solar</v>
          </cell>
          <cell r="G9253" t="str">
            <v>NA</v>
          </cell>
          <cell r="H9253" t="str">
            <v>Merchant Unregulated</v>
          </cell>
        </row>
        <row r="9254">
          <cell r="D9254" t="str">
            <v>Corporación Gestamp</v>
          </cell>
          <cell r="E9254" t="str">
            <v>Solar</v>
          </cell>
          <cell r="G9254" t="str">
            <v>NA</v>
          </cell>
          <cell r="H9254" t="str">
            <v>Merchant Unregulated</v>
          </cell>
        </row>
        <row r="9255">
          <cell r="D9255" t="str">
            <v>American Electric Power Company, Inc.</v>
          </cell>
          <cell r="E9255" t="str">
            <v>Water</v>
          </cell>
          <cell r="G9255">
            <v>21773</v>
          </cell>
          <cell r="H9255" t="str">
            <v>Regulated</v>
          </cell>
        </row>
        <row r="9256">
          <cell r="D9256" t="str">
            <v>Wabash Valley Power Association, Inc.</v>
          </cell>
          <cell r="E9256" t="str">
            <v>Biomass</v>
          </cell>
          <cell r="G9256">
            <v>53543</v>
          </cell>
          <cell r="H9256" t="str">
            <v>Merchant Unregulated</v>
          </cell>
        </row>
        <row r="9257">
          <cell r="D9257" t="str">
            <v>Iberdrola, S.A.</v>
          </cell>
          <cell r="E9257" t="str">
            <v>Wind</v>
          </cell>
          <cell r="G9257" t="str">
            <v>NA</v>
          </cell>
          <cell r="H9257" t="str">
            <v>Merchant Unregulated</v>
          </cell>
        </row>
        <row r="9258">
          <cell r="D9258" t="str">
            <v>Brookfield Renewable Energy Partners L.P.</v>
          </cell>
          <cell r="E9258" t="str">
            <v>Water</v>
          </cell>
          <cell r="G9258" t="str">
            <v>NA</v>
          </cell>
          <cell r="H9258" t="str">
            <v>Merchant Unregulated</v>
          </cell>
        </row>
        <row r="9259">
          <cell r="D9259" t="str">
            <v>Brookfield Asset Management Inc.</v>
          </cell>
          <cell r="E9259" t="str">
            <v>Water</v>
          </cell>
          <cell r="G9259" t="str">
            <v>NA</v>
          </cell>
          <cell r="H9259" t="str">
            <v>Merchant Unregulated</v>
          </cell>
        </row>
        <row r="9260">
          <cell r="D9260" t="str">
            <v>Wisconsin Energy Corporation</v>
          </cell>
          <cell r="E9260" t="str">
            <v>Water</v>
          </cell>
          <cell r="G9260">
            <v>23566</v>
          </cell>
          <cell r="H9260" t="str">
            <v>Regulated</v>
          </cell>
        </row>
        <row r="9261">
          <cell r="D9261" t="str">
            <v>Enel S.p.A.</v>
          </cell>
          <cell r="E9261" t="str">
            <v>Water</v>
          </cell>
          <cell r="G9261" t="str">
            <v>NA</v>
          </cell>
          <cell r="H9261" t="str">
            <v>Merchant Unregulated</v>
          </cell>
        </row>
        <row r="9262">
          <cell r="D9262" t="str">
            <v>IDACORP, Inc.</v>
          </cell>
          <cell r="E9262" t="str">
            <v>Water</v>
          </cell>
          <cell r="G9262">
            <v>166426</v>
          </cell>
          <cell r="H9262" t="str">
            <v>Regulated</v>
          </cell>
        </row>
        <row r="9263">
          <cell r="D9263" t="str">
            <v>Navitas Energy, Inc.</v>
          </cell>
          <cell r="E9263" t="str">
            <v>Wind</v>
          </cell>
          <cell r="G9263" t="str">
            <v>NA</v>
          </cell>
          <cell r="H9263" t="str">
            <v>Merchant Unregulated</v>
          </cell>
        </row>
        <row r="9264">
          <cell r="D9264" t="str">
            <v>Gamesa Corporacion Tecnologica S.A.</v>
          </cell>
          <cell r="E9264" t="str">
            <v>Wind</v>
          </cell>
          <cell r="G9264" t="str">
            <v>NA</v>
          </cell>
          <cell r="H9264" t="str">
            <v>Merchant Unregulated</v>
          </cell>
        </row>
        <row r="9265">
          <cell r="D9265" t="str">
            <v>Enel S.p.A.</v>
          </cell>
          <cell r="E9265" t="str">
            <v>Wind</v>
          </cell>
          <cell r="G9265" t="str">
            <v>NA</v>
          </cell>
          <cell r="H9265" t="str">
            <v>Merchant Unregulated</v>
          </cell>
        </row>
        <row r="9266">
          <cell r="D9266" t="str">
            <v>Cascade Investment LLC</v>
          </cell>
          <cell r="E9266" t="str">
            <v>Coal</v>
          </cell>
          <cell r="G9266">
            <v>1503593</v>
          </cell>
          <cell r="H9266" t="str">
            <v>Merchant Unregulated</v>
          </cell>
        </row>
        <row r="9267">
          <cell r="D9267" t="str">
            <v>Borrego Solar Systems, Inc.</v>
          </cell>
          <cell r="E9267" t="str">
            <v>Solar</v>
          </cell>
          <cell r="G9267" t="str">
            <v>NA</v>
          </cell>
          <cell r="H9267" t="str">
            <v>Merchant Unregulated</v>
          </cell>
        </row>
        <row r="9268">
          <cell r="D9268" t="str">
            <v>Walla Walla City of</v>
          </cell>
          <cell r="E9268" t="str">
            <v>Water</v>
          </cell>
          <cell r="G9268" t="str">
            <v>NA</v>
          </cell>
          <cell r="H9268" t="str">
            <v>Merchant Unregulated</v>
          </cell>
        </row>
        <row r="9269">
          <cell r="D9269" t="str">
            <v>Terra Firma Capital Partners Ltd.</v>
          </cell>
          <cell r="E9269" t="str">
            <v>Wind</v>
          </cell>
          <cell r="G9269">
            <v>22830</v>
          </cell>
          <cell r="H9269" t="str">
            <v>Merchant Unregulated</v>
          </cell>
        </row>
        <row r="9270">
          <cell r="D9270" t="str">
            <v>Kennebunk Light &amp; Power Dist</v>
          </cell>
          <cell r="E9270" t="str">
            <v>Water</v>
          </cell>
          <cell r="G9270" t="str">
            <v>NA</v>
          </cell>
          <cell r="H9270" t="str">
            <v>Regulated</v>
          </cell>
        </row>
        <row r="9271">
          <cell r="D9271" t="str">
            <v>Two Harbors City of</v>
          </cell>
          <cell r="E9271" t="str">
            <v>Oil</v>
          </cell>
          <cell r="G9271" t="str">
            <v>NA</v>
          </cell>
          <cell r="H9271" t="str">
            <v>Regulated</v>
          </cell>
        </row>
        <row r="9272">
          <cell r="D9272" t="str">
            <v>Strata Solar LLC</v>
          </cell>
          <cell r="E9272" t="str">
            <v>Solar</v>
          </cell>
          <cell r="G9272" t="str">
            <v>NA</v>
          </cell>
          <cell r="H9272" t="str">
            <v>Merchant Unregulated</v>
          </cell>
        </row>
        <row r="9273">
          <cell r="D9273" t="str">
            <v>Waste Management, Inc.</v>
          </cell>
          <cell r="E9273" t="str">
            <v>Biomass</v>
          </cell>
          <cell r="G9273" t="str">
            <v>NA</v>
          </cell>
          <cell r="H9273" t="str">
            <v>Merchant Unregulated</v>
          </cell>
        </row>
        <row r="9274">
          <cell r="D9274" t="str">
            <v>MetLife Capital Credit L. P.</v>
          </cell>
          <cell r="E9274" t="str">
            <v>Wind</v>
          </cell>
          <cell r="G9274" t="str">
            <v>NA</v>
          </cell>
          <cell r="H9274" t="str">
            <v>Merchant Unregulated</v>
          </cell>
        </row>
        <row r="9275">
          <cell r="D9275" t="str">
            <v>Mountain Air Resources LLC</v>
          </cell>
          <cell r="E9275" t="str">
            <v>Wind</v>
          </cell>
          <cell r="G9275" t="str">
            <v>NA</v>
          </cell>
          <cell r="H9275" t="str">
            <v>Merchant Unregulated</v>
          </cell>
        </row>
        <row r="9276">
          <cell r="D9276" t="str">
            <v>Sweetwater City of</v>
          </cell>
          <cell r="E9276" t="str">
            <v>Wind</v>
          </cell>
          <cell r="G9276" t="str">
            <v>NA</v>
          </cell>
          <cell r="H9276" t="str">
            <v>Regulated</v>
          </cell>
        </row>
        <row r="9277">
          <cell r="D9277" t="str">
            <v>Texas State Technical College</v>
          </cell>
          <cell r="E9277" t="str">
            <v>Wind</v>
          </cell>
          <cell r="G9277" t="str">
            <v>NA</v>
          </cell>
          <cell r="H9277" t="str">
            <v>Regulated</v>
          </cell>
        </row>
        <row r="9278">
          <cell r="D9278" t="str">
            <v>Lubbock City of</v>
          </cell>
          <cell r="E9278" t="str">
            <v>Gas</v>
          </cell>
          <cell r="G9278" t="str">
            <v>NA</v>
          </cell>
          <cell r="H9278" t="str">
            <v>Regulated</v>
          </cell>
        </row>
        <row r="9279">
          <cell r="D9279" t="str">
            <v>Lubbock City of</v>
          </cell>
          <cell r="E9279" t="str">
            <v>Gas</v>
          </cell>
          <cell r="G9279" t="str">
            <v>NA</v>
          </cell>
          <cell r="H9279" t="str">
            <v>Regulated</v>
          </cell>
        </row>
        <row r="9280">
          <cell r="D9280" t="str">
            <v>Southeast Alaska Power Agency</v>
          </cell>
          <cell r="E9280" t="str">
            <v>Water</v>
          </cell>
          <cell r="G9280" t="str">
            <v>NA</v>
          </cell>
          <cell r="H9280" t="str">
            <v>Merchant Unregulated</v>
          </cell>
        </row>
        <row r="9281">
          <cell r="D9281" t="str">
            <v>U.S. Bancorp Community Development Corp.</v>
          </cell>
          <cell r="E9281" t="str">
            <v>Solar</v>
          </cell>
          <cell r="G9281" t="str">
            <v>NA</v>
          </cell>
          <cell r="H9281" t="str">
            <v>Merchant Unregulated</v>
          </cell>
        </row>
        <row r="9282">
          <cell r="D9282" t="str">
            <v>U S Borax Inc</v>
          </cell>
          <cell r="E9282" t="str">
            <v>Gas</v>
          </cell>
          <cell r="G9282" t="str">
            <v>NA</v>
          </cell>
          <cell r="H9282" t="str">
            <v>Merchant Unregulated</v>
          </cell>
        </row>
        <row r="9283">
          <cell r="D9283" t="str">
            <v>U S Gypsum Co</v>
          </cell>
          <cell r="E9283" t="str">
            <v>Gas</v>
          </cell>
          <cell r="G9283" t="str">
            <v>NA</v>
          </cell>
          <cell r="H9283" t="str">
            <v>Merchant Unregulated</v>
          </cell>
        </row>
        <row r="9284">
          <cell r="D9284" t="str">
            <v>Amonix, Inc</v>
          </cell>
          <cell r="E9284" t="str">
            <v>Solar</v>
          </cell>
          <cell r="G9284" t="str">
            <v>NA</v>
          </cell>
          <cell r="H9284" t="str">
            <v>Merchant Unregulated</v>
          </cell>
        </row>
        <row r="9285">
          <cell r="D9285" t="str">
            <v>Thumb Electric Cooperative</v>
          </cell>
          <cell r="E9285" t="str">
            <v>Oil</v>
          </cell>
          <cell r="G9285" t="str">
            <v>NA</v>
          </cell>
          <cell r="H9285" t="str">
            <v>Merchant Unregulated</v>
          </cell>
        </row>
        <row r="9286">
          <cell r="D9286" t="str">
            <v>BioFuels Energy, LLC</v>
          </cell>
          <cell r="E9286" t="str">
            <v>Biomass</v>
          </cell>
          <cell r="G9286" t="str">
            <v>NA</v>
          </cell>
          <cell r="H9286" t="str">
            <v>Merchant Unregulated</v>
          </cell>
        </row>
        <row r="9287">
          <cell r="D9287" t="str">
            <v>New Energy Capital LLC</v>
          </cell>
          <cell r="E9287" t="str">
            <v>Biomass</v>
          </cell>
          <cell r="G9287" t="str">
            <v>NA</v>
          </cell>
          <cell r="H9287" t="str">
            <v>Merchant Unregulated</v>
          </cell>
        </row>
        <row r="9288">
          <cell r="D9288" t="str">
            <v>University of California, Irvine</v>
          </cell>
          <cell r="E9288" t="str">
            <v>Gas</v>
          </cell>
          <cell r="G9288" t="str">
            <v>NA</v>
          </cell>
          <cell r="H9288" t="str">
            <v>Merchant Unregulated</v>
          </cell>
        </row>
        <row r="9289">
          <cell r="D9289" t="str">
            <v>University of California</v>
          </cell>
          <cell r="E9289" t="str">
            <v>Gas</v>
          </cell>
          <cell r="G9289" t="str">
            <v>NA</v>
          </cell>
          <cell r="H9289" t="str">
            <v>Merchant Unregulated</v>
          </cell>
        </row>
        <row r="9290">
          <cell r="D9290" t="str">
            <v>Xinjiang Goldwind Science &amp; Technology Company Limited</v>
          </cell>
          <cell r="E9290" t="str">
            <v>Wind</v>
          </cell>
          <cell r="G9290" t="str">
            <v>NA</v>
          </cell>
          <cell r="H9290" t="str">
            <v>Merchant Unregulated</v>
          </cell>
        </row>
        <row r="9291">
          <cell r="D9291" t="str">
            <v>China Three Gorges Corporation</v>
          </cell>
          <cell r="E9291" t="str">
            <v>Wind</v>
          </cell>
          <cell r="G9291" t="str">
            <v>NA</v>
          </cell>
          <cell r="H9291" t="str">
            <v>Merchant Unregulated</v>
          </cell>
        </row>
        <row r="9292">
          <cell r="D9292" t="str">
            <v>Uilk Wind Farm, LLC</v>
          </cell>
          <cell r="E9292" t="str">
            <v>Wind</v>
          </cell>
          <cell r="G9292" t="str">
            <v>NA</v>
          </cell>
          <cell r="H9292" t="str">
            <v>Merchant Unregulated</v>
          </cell>
        </row>
        <row r="9293">
          <cell r="D9293" t="str">
            <v>Moon Lake Electric Assn Inc</v>
          </cell>
          <cell r="E9293" t="str">
            <v>Water</v>
          </cell>
          <cell r="G9293" t="str">
            <v>NA</v>
          </cell>
          <cell r="H9293" t="str">
            <v>Merchant Unregulated</v>
          </cell>
        </row>
        <row r="9294">
          <cell r="D9294" t="str">
            <v>Continental Resources, Inc.</v>
          </cell>
          <cell r="E9294" t="str">
            <v>Biomass</v>
          </cell>
          <cell r="G9294" t="str">
            <v>NA</v>
          </cell>
          <cell r="H9294" t="str">
            <v>Merchant Unregulated</v>
          </cell>
        </row>
        <row r="9295">
          <cell r="D9295" t="str">
            <v>Maryland Economic Development</v>
          </cell>
          <cell r="E9295" t="str">
            <v>Gas</v>
          </cell>
          <cell r="G9295" t="str">
            <v>NA</v>
          </cell>
          <cell r="H9295" t="str">
            <v>Merchant Unregulated</v>
          </cell>
        </row>
        <row r="9296">
          <cell r="D9296" t="str">
            <v>Maryland Economic Development</v>
          </cell>
          <cell r="E9296" t="str">
            <v>Gas</v>
          </cell>
          <cell r="G9296" t="str">
            <v>NA</v>
          </cell>
          <cell r="H9296" t="str">
            <v>Merchant Unregulated</v>
          </cell>
        </row>
        <row r="9297">
          <cell r="D9297" t="str">
            <v>SunEdison, Inc.</v>
          </cell>
          <cell r="E9297" t="str">
            <v>Solar</v>
          </cell>
          <cell r="G9297" t="str">
            <v>NA</v>
          </cell>
          <cell r="H9297" t="str">
            <v>Merchant Unregulated</v>
          </cell>
        </row>
        <row r="9298">
          <cell r="D9298" t="str">
            <v>University of Minnesota-Morris</v>
          </cell>
          <cell r="E9298" t="str">
            <v>Wind</v>
          </cell>
          <cell r="G9298" t="str">
            <v>NA</v>
          </cell>
          <cell r="H9298" t="str">
            <v>Merchant Unregulated</v>
          </cell>
        </row>
        <row r="9299">
          <cell r="D9299" t="str">
            <v>Exelon Corporation</v>
          </cell>
          <cell r="E9299" t="str">
            <v>Solar</v>
          </cell>
          <cell r="G9299" t="str">
            <v>NA</v>
          </cell>
          <cell r="H9299" t="str">
            <v>Merchant Unregulated</v>
          </cell>
        </row>
        <row r="9300">
          <cell r="D9300" t="str">
            <v>Matanuska Electric Association Incorporated</v>
          </cell>
          <cell r="E9300" t="str">
            <v>Oil</v>
          </cell>
          <cell r="G9300" t="str">
            <v>NA</v>
          </cell>
          <cell r="H9300" t="str">
            <v>Merchant Unregulated</v>
          </cell>
        </row>
        <row r="9301">
          <cell r="D9301" t="str">
            <v>Matanuska Electric Association Incorporated</v>
          </cell>
          <cell r="E9301" t="str">
            <v>Wind</v>
          </cell>
          <cell r="G9301" t="str">
            <v>NA</v>
          </cell>
          <cell r="H9301" t="str">
            <v>Merchant Unregulated</v>
          </cell>
        </row>
        <row r="9302">
          <cell r="D9302" t="str">
            <v>Unalaska City of</v>
          </cell>
          <cell r="E9302" t="str">
            <v>Oil</v>
          </cell>
          <cell r="G9302" t="str">
            <v>NA</v>
          </cell>
          <cell r="H9302" t="str">
            <v>Regulated</v>
          </cell>
        </row>
        <row r="9303">
          <cell r="D9303" t="str">
            <v>University of North Carolina</v>
          </cell>
          <cell r="E9303" t="str">
            <v>Coal</v>
          </cell>
          <cell r="G9303">
            <v>34824</v>
          </cell>
          <cell r="H9303" t="str">
            <v>Merchant Unregulated</v>
          </cell>
        </row>
        <row r="9304">
          <cell r="D9304" t="str">
            <v>Rock-Tenn Co</v>
          </cell>
          <cell r="E9304" t="str">
            <v>Other Nonrenewable</v>
          </cell>
          <cell r="G9304" t="str">
            <v>NA</v>
          </cell>
          <cell r="H9304" t="str">
            <v>Merchant Unregulated</v>
          </cell>
        </row>
        <row r="9305">
          <cell r="D9305" t="str">
            <v>Mosaic Company</v>
          </cell>
          <cell r="E9305" t="str">
            <v>Other Nonrenewable</v>
          </cell>
          <cell r="G9305" t="str">
            <v>NA</v>
          </cell>
          <cell r="H9305" t="str">
            <v>Merchant Unregulated</v>
          </cell>
        </row>
        <row r="9306">
          <cell r="D9306" t="str">
            <v>Union City Village of - MI</v>
          </cell>
          <cell r="E9306" t="str">
            <v>Oil</v>
          </cell>
          <cell r="G9306" t="str">
            <v>NA</v>
          </cell>
          <cell r="H9306" t="str">
            <v>Regulated</v>
          </cell>
        </row>
        <row r="9307">
          <cell r="D9307" t="str">
            <v>Union City Of IN</v>
          </cell>
          <cell r="E9307" t="str">
            <v>Wind</v>
          </cell>
          <cell r="G9307" t="str">
            <v>NA</v>
          </cell>
          <cell r="H9307" t="str">
            <v>Merchant Unregulated</v>
          </cell>
        </row>
        <row r="9308">
          <cell r="D9308" t="str">
            <v>Covanta Holding Corporation</v>
          </cell>
          <cell r="E9308" t="str">
            <v>Biomass</v>
          </cell>
          <cell r="G9308">
            <v>299662</v>
          </cell>
          <cell r="H9308" t="str">
            <v>Merchant Unregulated</v>
          </cell>
        </row>
        <row r="9309">
          <cell r="D9309" t="str">
            <v>Kruger, Inc.</v>
          </cell>
          <cell r="E9309" t="str">
            <v>Water</v>
          </cell>
          <cell r="G9309" t="str">
            <v>NA</v>
          </cell>
          <cell r="H9309" t="str">
            <v>Merchant Unregulated</v>
          </cell>
        </row>
        <row r="9310">
          <cell r="D9310" t="str">
            <v>Concord Hydro Associates</v>
          </cell>
          <cell r="E9310" t="str">
            <v>Water</v>
          </cell>
          <cell r="G9310" t="str">
            <v>NA</v>
          </cell>
          <cell r="H9310" t="str">
            <v>Merchant Unregulated</v>
          </cell>
        </row>
        <row r="9311">
          <cell r="D9311" t="str">
            <v>Entegra Power Group LLC</v>
          </cell>
          <cell r="E9311" t="str">
            <v>Gas</v>
          </cell>
          <cell r="G9311">
            <v>9911292</v>
          </cell>
          <cell r="H9311" t="str">
            <v>Merchant Unregulated</v>
          </cell>
        </row>
        <row r="9312">
          <cell r="D9312" t="str">
            <v>Sacramento Municipal Utility District</v>
          </cell>
          <cell r="E9312" t="str">
            <v>Water</v>
          </cell>
          <cell r="G9312" t="str">
            <v>NA</v>
          </cell>
          <cell r="H9312" t="str">
            <v>Regulated</v>
          </cell>
        </row>
        <row r="9313">
          <cell r="D9313" t="str">
            <v>Copley Press, Inc.</v>
          </cell>
          <cell r="E9313" t="str">
            <v>Gas</v>
          </cell>
          <cell r="G9313" t="str">
            <v>NA</v>
          </cell>
          <cell r="H9313" t="str">
            <v>Merchant Unregulated</v>
          </cell>
        </row>
        <row r="9314">
          <cell r="D9314" t="str">
            <v>Associated Electric Cooperative Inc.</v>
          </cell>
          <cell r="E9314" t="str">
            <v>Oil</v>
          </cell>
          <cell r="G9314" t="str">
            <v>NA</v>
          </cell>
          <cell r="H9314" t="str">
            <v>Merchant Unregulated</v>
          </cell>
        </row>
        <row r="9315">
          <cell r="D9315" t="str">
            <v>Brookfield Renewable Energy Partners L.P.</v>
          </cell>
          <cell r="E9315" t="str">
            <v>Water</v>
          </cell>
          <cell r="G9315" t="str">
            <v>NA</v>
          </cell>
          <cell r="H9315" t="str">
            <v>Merchant Unregulated</v>
          </cell>
        </row>
        <row r="9316">
          <cell r="D9316" t="str">
            <v>Brookfield Asset Management Inc.</v>
          </cell>
          <cell r="E9316" t="str">
            <v>Water</v>
          </cell>
          <cell r="G9316" t="str">
            <v>NA</v>
          </cell>
          <cell r="H9316" t="str">
            <v>Merchant Unregulated</v>
          </cell>
        </row>
        <row r="9317">
          <cell r="D9317" t="str">
            <v>Unionville City of</v>
          </cell>
          <cell r="E9317" t="str">
            <v>Oil</v>
          </cell>
          <cell r="G9317" t="str">
            <v>NA</v>
          </cell>
          <cell r="H9317" t="str">
            <v>Regulated</v>
          </cell>
        </row>
        <row r="9318">
          <cell r="D9318" t="str">
            <v>Unisea Inc</v>
          </cell>
          <cell r="E9318" t="str">
            <v>Oil</v>
          </cell>
          <cell r="G9318" t="str">
            <v>NA</v>
          </cell>
          <cell r="H9318" t="str">
            <v>Merchant Unregulated</v>
          </cell>
        </row>
        <row r="9319">
          <cell r="D9319" t="str">
            <v>United Cogen Inc.</v>
          </cell>
          <cell r="E9319" t="str">
            <v>Gas</v>
          </cell>
          <cell r="G9319">
            <v>13604</v>
          </cell>
          <cell r="H9319" t="str">
            <v>Merchant Unregulated</v>
          </cell>
        </row>
        <row r="9320">
          <cell r="D9320" t="str">
            <v>Xcel Energy Inc.</v>
          </cell>
          <cell r="E9320" t="str">
            <v>Oil</v>
          </cell>
          <cell r="G9320" t="str">
            <v>NA</v>
          </cell>
          <cell r="H9320" t="str">
            <v>Regulated</v>
          </cell>
        </row>
        <row r="9321">
          <cell r="D9321" t="str">
            <v>United Natural Foods Incorporation</v>
          </cell>
          <cell r="E9321" t="str">
            <v>Solar</v>
          </cell>
          <cell r="G9321" t="str">
            <v>NA</v>
          </cell>
          <cell r="H9321" t="str">
            <v>Merchant Unregulated</v>
          </cell>
        </row>
        <row r="9322">
          <cell r="D9322" t="str">
            <v>United Technologies Corporation</v>
          </cell>
          <cell r="E9322" t="str">
            <v>Gas</v>
          </cell>
          <cell r="G9322" t="str">
            <v>NA</v>
          </cell>
          <cell r="H9322" t="str">
            <v>Merchant Unregulated</v>
          </cell>
        </row>
        <row r="9323">
          <cell r="D9323" t="str">
            <v>PPL Corporation</v>
          </cell>
          <cell r="E9323" t="str">
            <v>Gas</v>
          </cell>
          <cell r="G9323" t="str">
            <v>NA</v>
          </cell>
          <cell r="H9323" t="str">
            <v>Merchant Unregulated</v>
          </cell>
        </row>
        <row r="9324">
          <cell r="D9324" t="str">
            <v>University of Alaska</v>
          </cell>
          <cell r="E9324" t="str">
            <v>Coal</v>
          </cell>
          <cell r="G9324" t="str">
            <v>NA</v>
          </cell>
          <cell r="H9324" t="str">
            <v>Merchant Unregulated</v>
          </cell>
        </row>
        <row r="9325">
          <cell r="D9325" t="str">
            <v>University of Alaska</v>
          </cell>
          <cell r="E9325" t="str">
            <v>Oil</v>
          </cell>
          <cell r="G9325" t="str">
            <v>NA</v>
          </cell>
          <cell r="H9325" t="str">
            <v>Merchant Unregulated</v>
          </cell>
        </row>
        <row r="9326">
          <cell r="D9326" t="str">
            <v>Santa Cruz Cogeneration Assoc</v>
          </cell>
          <cell r="E9326" t="str">
            <v>Gas</v>
          </cell>
          <cell r="G9326" t="str">
            <v>NA</v>
          </cell>
          <cell r="H9326" t="str">
            <v>Merchant Unregulated</v>
          </cell>
        </row>
        <row r="9327">
          <cell r="D9327" t="str">
            <v>University of California, San Diego</v>
          </cell>
          <cell r="E9327" t="str">
            <v>Gas</v>
          </cell>
          <cell r="G9327" t="str">
            <v>NA</v>
          </cell>
          <cell r="H9327" t="str">
            <v>Merchant Unregulated</v>
          </cell>
        </row>
        <row r="9328">
          <cell r="D9328" t="str">
            <v>University of Colorado</v>
          </cell>
          <cell r="E9328" t="str">
            <v>Gas</v>
          </cell>
          <cell r="G9328">
            <v>3925</v>
          </cell>
          <cell r="H9328" t="str">
            <v>Merchant Unregulated</v>
          </cell>
        </row>
        <row r="9329">
          <cell r="D9329" t="str">
            <v>Gamesa Corporacion Tecnologica S.A.</v>
          </cell>
          <cell r="E9329" t="str">
            <v>Wind</v>
          </cell>
          <cell r="G9329" t="str">
            <v>NA</v>
          </cell>
          <cell r="H9329" t="str">
            <v>Merchant Unregulated</v>
          </cell>
        </row>
        <row r="9330">
          <cell r="D9330" t="str">
            <v>University of Delaware</v>
          </cell>
          <cell r="E9330" t="str">
            <v>Wind</v>
          </cell>
          <cell r="G9330" t="str">
            <v>NA</v>
          </cell>
          <cell r="H9330" t="str">
            <v>Merchant Unregulated</v>
          </cell>
        </row>
        <row r="9331">
          <cell r="D9331" t="str">
            <v>Duke Energy Corporation</v>
          </cell>
          <cell r="E9331" t="str">
            <v>Gas</v>
          </cell>
          <cell r="G9331">
            <v>180653</v>
          </cell>
          <cell r="H9331" t="str">
            <v>Regulated</v>
          </cell>
        </row>
        <row r="9332">
          <cell r="D9332" t="str">
            <v>University of Illinois</v>
          </cell>
          <cell r="E9332" t="str">
            <v>Gas</v>
          </cell>
          <cell r="G9332">
            <v>6988</v>
          </cell>
          <cell r="H9332" t="str">
            <v>Merchant Unregulated</v>
          </cell>
        </row>
        <row r="9333">
          <cell r="D9333" t="str">
            <v>University of Illinois</v>
          </cell>
          <cell r="E9333" t="str">
            <v>Gas</v>
          </cell>
          <cell r="G9333">
            <v>114320</v>
          </cell>
          <cell r="H9333" t="str">
            <v>Merchant Unregulated</v>
          </cell>
        </row>
        <row r="9334">
          <cell r="D9334" t="str">
            <v>University of Iowa</v>
          </cell>
          <cell r="E9334" t="str">
            <v>Coal</v>
          </cell>
          <cell r="G9334" t="str">
            <v>NA</v>
          </cell>
          <cell r="H9334" t="str">
            <v>Merchant Unregulated</v>
          </cell>
        </row>
        <row r="9335">
          <cell r="D9335" t="str">
            <v>University of Iowa</v>
          </cell>
          <cell r="E9335" t="str">
            <v>Oil</v>
          </cell>
          <cell r="G9335" t="str">
            <v>NA</v>
          </cell>
          <cell r="H9335" t="str">
            <v>Merchant Unregulated</v>
          </cell>
        </row>
        <row r="9336">
          <cell r="D9336" t="str">
            <v>University of Massachusetts</v>
          </cell>
          <cell r="E9336" t="str">
            <v>Gas</v>
          </cell>
          <cell r="G9336" t="str">
            <v>NA</v>
          </cell>
          <cell r="H9336" t="str">
            <v>Merchant Unregulated</v>
          </cell>
        </row>
        <row r="9337">
          <cell r="D9337" t="str">
            <v>University of M &amp; D - New Jersey</v>
          </cell>
          <cell r="E9337" t="str">
            <v>Gas</v>
          </cell>
          <cell r="G9337" t="str">
            <v>NA</v>
          </cell>
          <cell r="H9337" t="str">
            <v>Merchant Unregulated</v>
          </cell>
        </row>
        <row r="9338">
          <cell r="D9338" t="str">
            <v>University of Michigan</v>
          </cell>
          <cell r="E9338" t="str">
            <v>Other Nonrenewable</v>
          </cell>
          <cell r="G9338" t="str">
            <v>NA</v>
          </cell>
          <cell r="H9338" t="str">
            <v>Merchant Unregulated</v>
          </cell>
        </row>
        <row r="9339">
          <cell r="D9339" t="str">
            <v>University of Missouri</v>
          </cell>
          <cell r="E9339" t="str">
            <v>Biomass</v>
          </cell>
          <cell r="G9339">
            <v>74981</v>
          </cell>
          <cell r="H9339" t="str">
            <v>Merchant Unregulated</v>
          </cell>
        </row>
        <row r="9340">
          <cell r="D9340" t="str">
            <v>University of Missouri</v>
          </cell>
          <cell r="E9340" t="str">
            <v>Gas</v>
          </cell>
          <cell r="G9340">
            <v>84451</v>
          </cell>
          <cell r="H9340" t="str">
            <v>Merchant Unregulated</v>
          </cell>
        </row>
        <row r="9341">
          <cell r="D9341" t="str">
            <v>University of Missouri</v>
          </cell>
          <cell r="E9341" t="str">
            <v>Oil</v>
          </cell>
          <cell r="G9341">
            <v>0</v>
          </cell>
          <cell r="H9341" t="str">
            <v>Merchant Unregulated</v>
          </cell>
        </row>
        <row r="9342">
          <cell r="D9342" t="str">
            <v>University of Northern Iowa</v>
          </cell>
          <cell r="E9342" t="str">
            <v>Coal</v>
          </cell>
          <cell r="G9342">
            <v>12245</v>
          </cell>
          <cell r="H9342" t="str">
            <v>Merchant Unregulated</v>
          </cell>
        </row>
        <row r="9343">
          <cell r="D9343" t="str">
            <v>University of Notre Dame</v>
          </cell>
          <cell r="E9343" t="str">
            <v>Coal</v>
          </cell>
          <cell r="G9343" t="str">
            <v>NA</v>
          </cell>
          <cell r="H9343" t="str">
            <v>Merchant Unregulated</v>
          </cell>
        </row>
        <row r="9344">
          <cell r="D9344" t="str">
            <v>University of Notre Dame</v>
          </cell>
          <cell r="E9344" t="str">
            <v>Oil</v>
          </cell>
          <cell r="G9344" t="str">
            <v>NA</v>
          </cell>
          <cell r="H9344" t="str">
            <v>Merchant Unregulated</v>
          </cell>
        </row>
        <row r="9345">
          <cell r="D9345" t="str">
            <v>University of Oklahoma</v>
          </cell>
          <cell r="E9345" t="str">
            <v>Gas</v>
          </cell>
          <cell r="G9345" t="str">
            <v>NA</v>
          </cell>
          <cell r="H9345" t="str">
            <v>Merchant Unregulated</v>
          </cell>
        </row>
        <row r="9346">
          <cell r="D9346" t="str">
            <v>University of Oklahoma</v>
          </cell>
          <cell r="E9346" t="str">
            <v>Oil</v>
          </cell>
          <cell r="G9346" t="str">
            <v>NA</v>
          </cell>
          <cell r="H9346" t="str">
            <v>Merchant Unregulated</v>
          </cell>
        </row>
        <row r="9347">
          <cell r="D9347" t="str">
            <v>University of Oregon</v>
          </cell>
          <cell r="E9347" t="str">
            <v>Gas</v>
          </cell>
          <cell r="G9347" t="str">
            <v>NA</v>
          </cell>
          <cell r="H9347" t="str">
            <v>Merchant Unregulated</v>
          </cell>
        </row>
        <row r="9348">
          <cell r="D9348" t="str">
            <v>GCL-Poly Energy Holdings Limited</v>
          </cell>
          <cell r="E9348" t="str">
            <v>Solar</v>
          </cell>
          <cell r="G9348" t="str">
            <v>NA</v>
          </cell>
          <cell r="H9348" t="str">
            <v>Merchant Unregulated</v>
          </cell>
        </row>
        <row r="9349">
          <cell r="D9349" t="str">
            <v>University of San Francisco</v>
          </cell>
          <cell r="E9349" t="str">
            <v>Gas</v>
          </cell>
          <cell r="G9349" t="str">
            <v>NA</v>
          </cell>
          <cell r="H9349" t="str">
            <v>Merchant Unregulated</v>
          </cell>
        </row>
        <row r="9350">
          <cell r="D9350" t="str">
            <v>University of Tennessee</v>
          </cell>
          <cell r="E9350" t="str">
            <v>Gas</v>
          </cell>
          <cell r="G9350" t="str">
            <v>NA</v>
          </cell>
          <cell r="H9350" t="str">
            <v>Merchant Unregulated</v>
          </cell>
        </row>
        <row r="9351">
          <cell r="D9351" t="str">
            <v>University of Texas at Dallas</v>
          </cell>
          <cell r="E9351" t="str">
            <v>Gas</v>
          </cell>
          <cell r="G9351" t="str">
            <v>NA</v>
          </cell>
          <cell r="H9351" t="str">
            <v>Merchant Unregulated</v>
          </cell>
        </row>
        <row r="9352">
          <cell r="D9352" t="str">
            <v>University of Texas at San Antonio</v>
          </cell>
          <cell r="E9352" t="str">
            <v>Gas</v>
          </cell>
          <cell r="G9352" t="str">
            <v>NA</v>
          </cell>
          <cell r="H9352" t="str">
            <v>Merchant Unregulated</v>
          </cell>
        </row>
        <row r="9353">
          <cell r="D9353" t="str">
            <v>Exelon Corporation</v>
          </cell>
          <cell r="E9353" t="str">
            <v>Solar</v>
          </cell>
          <cell r="G9353" t="str">
            <v>NA</v>
          </cell>
          <cell r="H9353" t="str">
            <v>Merchant Unregulated</v>
          </cell>
        </row>
        <row r="9354">
          <cell r="D9354" t="str">
            <v>University of Washington</v>
          </cell>
          <cell r="E9354" t="str">
            <v>Gas</v>
          </cell>
          <cell r="G9354" t="str">
            <v>NA</v>
          </cell>
          <cell r="H9354" t="str">
            <v>Merchant Unregulated</v>
          </cell>
        </row>
        <row r="9355">
          <cell r="D9355" t="str">
            <v>University of Washington</v>
          </cell>
          <cell r="E9355" t="str">
            <v>Oil</v>
          </cell>
          <cell r="G9355" t="str">
            <v>NA</v>
          </cell>
          <cell r="H9355" t="str">
            <v>Merchant Unregulated</v>
          </cell>
        </row>
        <row r="9356">
          <cell r="D9356" t="str">
            <v>State of Wisconsin</v>
          </cell>
          <cell r="E9356" t="str">
            <v>Coal</v>
          </cell>
          <cell r="G9356" t="str">
            <v>NA</v>
          </cell>
          <cell r="H9356" t="str">
            <v>Merchant Unregulated</v>
          </cell>
        </row>
        <row r="9357">
          <cell r="D9357" t="str">
            <v>LS Power Group</v>
          </cell>
          <cell r="E9357" t="str">
            <v>Gas</v>
          </cell>
          <cell r="G9357">
            <v>114457</v>
          </cell>
          <cell r="H9357" t="str">
            <v>Merchant Unregulated</v>
          </cell>
        </row>
        <row r="9358">
          <cell r="D9358" t="str">
            <v>University Of New Mexico - Taos</v>
          </cell>
          <cell r="E9358" t="str">
            <v>Solar</v>
          </cell>
          <cell r="G9358" t="str">
            <v>NA</v>
          </cell>
          <cell r="H9358" t="str">
            <v>Merchant Unregulated</v>
          </cell>
        </row>
        <row r="9359">
          <cell r="D9359" t="str">
            <v>SunEdison, Inc.</v>
          </cell>
          <cell r="E9359" t="str">
            <v>Solar</v>
          </cell>
          <cell r="G9359" t="str">
            <v>NA</v>
          </cell>
          <cell r="H9359" t="str">
            <v>Merchant Unregulated</v>
          </cell>
        </row>
        <row r="9360">
          <cell r="D9360" t="str">
            <v>Lewiston, City of</v>
          </cell>
          <cell r="E9360" t="str">
            <v>Water</v>
          </cell>
          <cell r="G9360" t="str">
            <v>NA</v>
          </cell>
          <cell r="H9360" t="str">
            <v>Merchant Unregulated</v>
          </cell>
        </row>
        <row r="9361">
          <cell r="D9361" t="str">
            <v>Puget Holdings LLC</v>
          </cell>
          <cell r="E9361" t="str">
            <v>Water</v>
          </cell>
          <cell r="G9361">
            <v>349723</v>
          </cell>
          <cell r="H9361" t="str">
            <v>Regulated</v>
          </cell>
        </row>
        <row r="9362">
          <cell r="D9362" t="str">
            <v>Springville City of</v>
          </cell>
          <cell r="E9362" t="str">
            <v>Water</v>
          </cell>
          <cell r="G9362" t="str">
            <v>NA</v>
          </cell>
          <cell r="H9362" t="str">
            <v>Regulated</v>
          </cell>
        </row>
        <row r="9363">
          <cell r="D9363" t="str">
            <v>Beaver City Corporation - UT</v>
          </cell>
          <cell r="E9363" t="str">
            <v>Water</v>
          </cell>
          <cell r="G9363" t="str">
            <v>NA</v>
          </cell>
          <cell r="H9363" t="str">
            <v>Regulated</v>
          </cell>
        </row>
        <row r="9364">
          <cell r="D9364" t="str">
            <v>Turlock Irrigation District</v>
          </cell>
          <cell r="E9364" t="str">
            <v>Water</v>
          </cell>
          <cell r="G9364" t="str">
            <v>NA</v>
          </cell>
          <cell r="H9364" t="str">
            <v>Merchant Unregulated</v>
          </cell>
        </row>
        <row r="9365">
          <cell r="D9365" t="str">
            <v>Avista Corporation</v>
          </cell>
          <cell r="E9365" t="str">
            <v>Water</v>
          </cell>
          <cell r="G9365">
            <v>59630</v>
          </cell>
          <cell r="H9365" t="str">
            <v>Regulated</v>
          </cell>
        </row>
        <row r="9366">
          <cell r="D9366" t="str">
            <v>Los Angeles Department of Water and Power</v>
          </cell>
          <cell r="E9366" t="str">
            <v>Water</v>
          </cell>
          <cell r="G9366" t="str">
            <v>NA</v>
          </cell>
          <cell r="H9366" t="str">
            <v>Regulated</v>
          </cell>
        </row>
        <row r="9367">
          <cell r="D9367" t="str">
            <v>Kruger, Inc.</v>
          </cell>
          <cell r="E9367" t="str">
            <v>Water</v>
          </cell>
          <cell r="G9367" t="str">
            <v>NA</v>
          </cell>
          <cell r="H9367" t="str">
            <v>Merchant Unregulated</v>
          </cell>
        </row>
        <row r="9368">
          <cell r="D9368" t="str">
            <v>Alaska Village Electric Cooperative, Inc.</v>
          </cell>
          <cell r="E9368" t="str">
            <v>Oil</v>
          </cell>
          <cell r="G9368" t="str">
            <v>NA</v>
          </cell>
          <cell r="H9368" t="str">
            <v>Merchant Unregulated</v>
          </cell>
        </row>
        <row r="9369">
          <cell r="D9369" t="str">
            <v>Municipal Mortgage &amp; Equity, LLC</v>
          </cell>
          <cell r="E9369" t="str">
            <v>Solar</v>
          </cell>
          <cell r="G9369" t="str">
            <v>NA</v>
          </cell>
          <cell r="H9369" t="str">
            <v>Merchant Unregulated</v>
          </cell>
        </row>
        <row r="9370">
          <cell r="D9370" t="str">
            <v>IDACORP, Inc.</v>
          </cell>
          <cell r="E9370" t="str">
            <v>Water</v>
          </cell>
          <cell r="G9370">
            <v>58861</v>
          </cell>
          <cell r="H9370" t="str">
            <v>Regulated</v>
          </cell>
        </row>
        <row r="9371">
          <cell r="D9371" t="str">
            <v>Iberdrola, S.A.</v>
          </cell>
          <cell r="E9371" t="str">
            <v>Water</v>
          </cell>
          <cell r="G9371">
            <v>81</v>
          </cell>
          <cell r="H9371" t="str">
            <v>Regulated</v>
          </cell>
        </row>
        <row r="9372">
          <cell r="D9372" t="str">
            <v>United States Government</v>
          </cell>
          <cell r="E9372" t="str">
            <v>Water</v>
          </cell>
          <cell r="G9372" t="str">
            <v>NA</v>
          </cell>
          <cell r="H9372" t="str">
            <v>Merchant Unregulated</v>
          </cell>
        </row>
        <row r="9373">
          <cell r="D9373" t="str">
            <v>Monroe City of UT</v>
          </cell>
          <cell r="E9373" t="str">
            <v>Water</v>
          </cell>
          <cell r="G9373" t="str">
            <v>NA</v>
          </cell>
          <cell r="H9373" t="str">
            <v>Regulated</v>
          </cell>
        </row>
        <row r="9374">
          <cell r="D9374" t="str">
            <v>Milliken &amp; Company</v>
          </cell>
          <cell r="E9374" t="str">
            <v>Water</v>
          </cell>
          <cell r="G9374" t="str">
            <v>NA</v>
          </cell>
          <cell r="H9374" t="str">
            <v>Regulated</v>
          </cell>
        </row>
        <row r="9375">
          <cell r="D9375" t="str">
            <v>Silver Point Capital, L.P.</v>
          </cell>
          <cell r="E9375" t="str">
            <v>Biomass</v>
          </cell>
          <cell r="G9375" t="str">
            <v>NA</v>
          </cell>
          <cell r="H9375" t="str">
            <v>Merchant Unregulated</v>
          </cell>
        </row>
        <row r="9376">
          <cell r="D9376" t="str">
            <v>Landgas of IL Corp.</v>
          </cell>
          <cell r="E9376" t="str">
            <v>Biomass</v>
          </cell>
          <cell r="G9376" t="str">
            <v>NA</v>
          </cell>
          <cell r="H9376" t="str">
            <v>Merchant Unregulated</v>
          </cell>
        </row>
        <row r="9377">
          <cell r="D9377" t="str">
            <v>IDACORP, Inc.</v>
          </cell>
          <cell r="E9377" t="str">
            <v>Water</v>
          </cell>
          <cell r="G9377">
            <v>113862</v>
          </cell>
          <cell r="H9377" t="str">
            <v>Regulated</v>
          </cell>
        </row>
        <row r="9378">
          <cell r="D9378" t="str">
            <v>IDACORP, Inc.</v>
          </cell>
          <cell r="E9378" t="str">
            <v>Water</v>
          </cell>
          <cell r="G9378">
            <v>104374</v>
          </cell>
          <cell r="H9378" t="str">
            <v>Regulated</v>
          </cell>
        </row>
        <row r="9379">
          <cell r="D9379" t="str">
            <v>Rock Falls City of</v>
          </cell>
          <cell r="E9379" t="str">
            <v>Water</v>
          </cell>
          <cell r="G9379" t="str">
            <v>NA</v>
          </cell>
          <cell r="H9379" t="str">
            <v>Regulated</v>
          </cell>
        </row>
        <row r="9380">
          <cell r="D9380" t="str">
            <v>Gresham Village of</v>
          </cell>
          <cell r="E9380" t="str">
            <v>Water</v>
          </cell>
          <cell r="G9380" t="str">
            <v>NA</v>
          </cell>
          <cell r="H9380" t="str">
            <v>Regulated</v>
          </cell>
        </row>
        <row r="9381">
          <cell r="D9381" t="str">
            <v>Spokane City of</v>
          </cell>
          <cell r="E9381" t="str">
            <v>Water</v>
          </cell>
          <cell r="G9381">
            <v>51536</v>
          </cell>
          <cell r="H9381" t="str">
            <v>Merchant Unregulated</v>
          </cell>
        </row>
        <row r="9382">
          <cell r="D9382" t="str">
            <v>Solar Design &amp; Development LLC</v>
          </cell>
          <cell r="E9382" t="str">
            <v>Solar</v>
          </cell>
          <cell r="G9382" t="str">
            <v>NA</v>
          </cell>
          <cell r="H9382" t="str">
            <v>Merchant Unregulated</v>
          </cell>
        </row>
        <row r="9383">
          <cell r="D9383" t="str">
            <v>SCANA Corporation</v>
          </cell>
          <cell r="E9383" t="str">
            <v>Gas</v>
          </cell>
          <cell r="G9383">
            <v>409033</v>
          </cell>
          <cell r="H9383" t="str">
            <v>Regulated</v>
          </cell>
        </row>
        <row r="9384">
          <cell r="D9384" t="str">
            <v>SCANA Corporation</v>
          </cell>
          <cell r="E9384" t="str">
            <v>Gas</v>
          </cell>
          <cell r="G9384">
            <v>2294622</v>
          </cell>
          <cell r="H9384" t="str">
            <v>Regulated</v>
          </cell>
        </row>
        <row r="9385">
          <cell r="D9385" t="str">
            <v>SCANA Corporation</v>
          </cell>
          <cell r="E9385" t="str">
            <v>Gas</v>
          </cell>
          <cell r="G9385">
            <v>45719</v>
          </cell>
          <cell r="H9385" t="str">
            <v>Regulated</v>
          </cell>
        </row>
        <row r="9386">
          <cell r="D9386" t="str">
            <v>Portland General Electric Company</v>
          </cell>
          <cell r="E9386" t="str">
            <v>Oil</v>
          </cell>
          <cell r="G9386">
            <v>74</v>
          </cell>
          <cell r="H9386" t="str">
            <v>Regulated</v>
          </cell>
        </row>
        <row r="9387">
          <cell r="D9387" t="str">
            <v>U.S. Foodservice, Inc</v>
          </cell>
          <cell r="E9387" t="str">
            <v>Solar</v>
          </cell>
          <cell r="G9387" t="str">
            <v>NA</v>
          </cell>
          <cell r="H9387" t="str">
            <v>Merchant Unregulated</v>
          </cell>
        </row>
        <row r="9388">
          <cell r="D9388" t="str">
            <v>U.S. General Services Administration</v>
          </cell>
          <cell r="E9388" t="str">
            <v>Gas</v>
          </cell>
          <cell r="G9388" t="str">
            <v>NA</v>
          </cell>
          <cell r="H9388" t="str">
            <v>Merchant Unregulated</v>
          </cell>
        </row>
        <row r="9389">
          <cell r="D9389" t="str">
            <v>U.S. Department of Energy</v>
          </cell>
          <cell r="E9389" t="str">
            <v>Biomass</v>
          </cell>
          <cell r="G9389" t="str">
            <v>NA</v>
          </cell>
          <cell r="H9389" t="str">
            <v>Merchant Unregulated</v>
          </cell>
        </row>
        <row r="9390">
          <cell r="D9390" t="str">
            <v>Anaergia Inc</v>
          </cell>
          <cell r="E9390" t="str">
            <v>Biomass</v>
          </cell>
          <cell r="G9390" t="str">
            <v>NA</v>
          </cell>
          <cell r="H9390" t="str">
            <v>Merchant Unregulated</v>
          </cell>
        </row>
        <row r="9391">
          <cell r="D9391" t="str">
            <v>Anaergia Inc</v>
          </cell>
          <cell r="E9391" t="str">
            <v>Biomass</v>
          </cell>
          <cell r="G9391" t="str">
            <v>NA</v>
          </cell>
          <cell r="H9391" t="str">
            <v>Merchant Unregulated</v>
          </cell>
        </row>
        <row r="9392">
          <cell r="D9392" t="str">
            <v>University of Texas at San Antonio</v>
          </cell>
          <cell r="E9392" t="str">
            <v>Oil</v>
          </cell>
          <cell r="G9392" t="str">
            <v>NA</v>
          </cell>
          <cell r="H9392" t="str">
            <v>Merchant Unregulated</v>
          </cell>
        </row>
        <row r="9393">
          <cell r="D9393" t="str">
            <v>Exelon Corporation</v>
          </cell>
          <cell r="E9393" t="str">
            <v>Solar</v>
          </cell>
          <cell r="G9393" t="str">
            <v>NA</v>
          </cell>
          <cell r="H9393" t="str">
            <v>Merchant Unregulated</v>
          </cell>
        </row>
        <row r="9394">
          <cell r="D9394" t="str">
            <v>South Carolina Public Service Authority</v>
          </cell>
          <cell r="E9394" t="str">
            <v>Nuclear</v>
          </cell>
          <cell r="G9394">
            <v>2427033</v>
          </cell>
          <cell r="H9394" t="str">
            <v>Regulated</v>
          </cell>
        </row>
        <row r="9395">
          <cell r="D9395" t="str">
            <v>SCANA Corporation</v>
          </cell>
          <cell r="E9395" t="str">
            <v>Nuclear</v>
          </cell>
          <cell r="G9395">
            <v>4854794</v>
          </cell>
          <cell r="H9395" t="str">
            <v>Regulated</v>
          </cell>
        </row>
        <row r="9396">
          <cell r="D9396" t="str">
            <v>CPS Energy</v>
          </cell>
          <cell r="E9396" t="str">
            <v>Gas</v>
          </cell>
          <cell r="G9396">
            <v>655191</v>
          </cell>
          <cell r="H9396" t="str">
            <v>Regulated</v>
          </cell>
        </row>
        <row r="9397">
          <cell r="D9397" t="str">
            <v>CPS Energy</v>
          </cell>
          <cell r="E9397" t="str">
            <v>Gas</v>
          </cell>
          <cell r="G9397">
            <v>103855</v>
          </cell>
          <cell r="H9397" t="str">
            <v>Regulated</v>
          </cell>
        </row>
        <row r="9398">
          <cell r="D9398" t="str">
            <v>Carlyle Group L.P.</v>
          </cell>
          <cell r="E9398" t="str">
            <v>Gas</v>
          </cell>
          <cell r="G9398" t="str">
            <v>NA</v>
          </cell>
          <cell r="H9398" t="str">
            <v>Merchant Unregulated</v>
          </cell>
        </row>
        <row r="9399">
          <cell r="D9399" t="str">
            <v>PG&amp;E Corporation</v>
          </cell>
          <cell r="E9399" t="str">
            <v>Solar</v>
          </cell>
          <cell r="G9399">
            <v>4221</v>
          </cell>
          <cell r="H9399" t="str">
            <v>Regulated</v>
          </cell>
        </row>
        <row r="9400">
          <cell r="D9400" t="str">
            <v>SunEdison, Inc.</v>
          </cell>
          <cell r="E9400" t="str">
            <v>Solar</v>
          </cell>
          <cell r="G9400" t="str">
            <v>NA</v>
          </cell>
          <cell r="H9400" t="str">
            <v>Merchant Unregulated</v>
          </cell>
        </row>
        <row r="9401">
          <cell r="D9401" t="str">
            <v>Lyndonville Village of</v>
          </cell>
          <cell r="E9401" t="str">
            <v>Water</v>
          </cell>
          <cell r="G9401" t="str">
            <v>NA</v>
          </cell>
          <cell r="H9401" t="str">
            <v>Regulated</v>
          </cell>
        </row>
        <row r="9402">
          <cell r="D9402" t="str">
            <v>Copper Valley Elec Assn Inc</v>
          </cell>
          <cell r="E9402" t="str">
            <v>Oil</v>
          </cell>
          <cell r="G9402" t="str">
            <v>NA</v>
          </cell>
          <cell r="H9402" t="str">
            <v>Merchant Unregulated</v>
          </cell>
        </row>
        <row r="9403">
          <cell r="D9403" t="str">
            <v>Copper Valley Elec Assn Inc</v>
          </cell>
          <cell r="E9403" t="str">
            <v>Oil</v>
          </cell>
          <cell r="G9403" t="str">
            <v>NA</v>
          </cell>
          <cell r="H9403" t="str">
            <v>Merchant Unregulated</v>
          </cell>
        </row>
        <row r="9404">
          <cell r="D9404" t="str">
            <v>Copper Valley Elec Assn Inc</v>
          </cell>
          <cell r="E9404" t="str">
            <v>Oil</v>
          </cell>
          <cell r="G9404" t="str">
            <v>NA</v>
          </cell>
          <cell r="H9404" t="str">
            <v>Merchant Unregulated</v>
          </cell>
        </row>
        <row r="9405">
          <cell r="D9405" t="str">
            <v>Valdosta City of</v>
          </cell>
          <cell r="E9405" t="str">
            <v>Oil</v>
          </cell>
          <cell r="G9405" t="str">
            <v>NA</v>
          </cell>
          <cell r="H9405" t="str">
            <v>Merchant Unregulated</v>
          </cell>
        </row>
        <row r="9406">
          <cell r="D9406" t="str">
            <v>UNS Energy Corporation</v>
          </cell>
          <cell r="E9406" t="str">
            <v>Gas</v>
          </cell>
          <cell r="G9406">
            <v>18800</v>
          </cell>
          <cell r="H9406" t="str">
            <v>Regulated</v>
          </cell>
        </row>
        <row r="9407">
          <cell r="D9407" t="str">
            <v>Southwest Generation</v>
          </cell>
          <cell r="E9407" t="str">
            <v>Gas</v>
          </cell>
          <cell r="G9407">
            <v>46605</v>
          </cell>
          <cell r="H9407" t="str">
            <v>Merchant Unregulated</v>
          </cell>
        </row>
        <row r="9408">
          <cell r="D9408" t="str">
            <v>SunEdison, Inc.</v>
          </cell>
          <cell r="E9408" t="str">
            <v>Solar</v>
          </cell>
          <cell r="G9408" t="str">
            <v>NA</v>
          </cell>
          <cell r="H9408" t="str">
            <v>Merchant Unregulated</v>
          </cell>
        </row>
        <row r="9409">
          <cell r="D9409" t="str">
            <v>E.ON SE</v>
          </cell>
          <cell r="E9409" t="str">
            <v>Solar</v>
          </cell>
          <cell r="G9409" t="str">
            <v>NA</v>
          </cell>
          <cell r="H9409" t="str">
            <v>Merchant Unregulated</v>
          </cell>
        </row>
        <row r="9410">
          <cell r="D9410" t="str">
            <v>South Carolina Public Service Authority</v>
          </cell>
          <cell r="E9410" t="str">
            <v>Oil</v>
          </cell>
          <cell r="G9410" t="str">
            <v>NA</v>
          </cell>
          <cell r="H9410" t="str">
            <v>Regulated</v>
          </cell>
        </row>
        <row r="9411">
          <cell r="D9411" t="str">
            <v>Valero Energy Corporation</v>
          </cell>
          <cell r="E9411" t="str">
            <v>Other Nonrenewable</v>
          </cell>
          <cell r="G9411">
            <v>193087</v>
          </cell>
          <cell r="H9411" t="str">
            <v>Merchant Unregulated</v>
          </cell>
        </row>
        <row r="9412">
          <cell r="D9412" t="str">
            <v>Valero Energy Corporation</v>
          </cell>
          <cell r="E9412" t="str">
            <v>Gas</v>
          </cell>
          <cell r="G9412" t="str">
            <v>NA</v>
          </cell>
          <cell r="H9412" t="str">
            <v>Merchant Unregulated</v>
          </cell>
        </row>
        <row r="9413">
          <cell r="D9413" t="str">
            <v>Valero Energy Corporation</v>
          </cell>
          <cell r="E9413" t="str">
            <v>Coal</v>
          </cell>
          <cell r="G9413" t="str">
            <v>NA</v>
          </cell>
          <cell r="H9413" t="str">
            <v>Merchant Unregulated</v>
          </cell>
        </row>
        <row r="9414">
          <cell r="D9414" t="str">
            <v>Ptarmigan Res &amp; Engy Inc</v>
          </cell>
          <cell r="E9414" t="str">
            <v>Water</v>
          </cell>
          <cell r="G9414" t="str">
            <v>NA</v>
          </cell>
          <cell r="H9414" t="str">
            <v>Merchant Unregulated</v>
          </cell>
        </row>
        <row r="9415">
          <cell r="D9415" t="str">
            <v>SunEdison, Inc.</v>
          </cell>
          <cell r="E9415" t="str">
            <v>Solar</v>
          </cell>
          <cell r="G9415" t="str">
            <v>NA</v>
          </cell>
          <cell r="H9415" t="str">
            <v>Merchant Unregulated</v>
          </cell>
        </row>
        <row r="9416">
          <cell r="D9416" t="str">
            <v>Los Angeles Department of Water and Power</v>
          </cell>
          <cell r="E9416" t="str">
            <v>Gas</v>
          </cell>
          <cell r="G9416">
            <v>5588</v>
          </cell>
          <cell r="H9416" t="str">
            <v>Regulated</v>
          </cell>
        </row>
        <row r="9417">
          <cell r="D9417" t="str">
            <v>Wisconsin Energy Corporation</v>
          </cell>
          <cell r="E9417" t="str">
            <v>Oil</v>
          </cell>
          <cell r="G9417">
            <v>-4401</v>
          </cell>
          <cell r="H9417" t="str">
            <v>Regulated</v>
          </cell>
        </row>
        <row r="9418">
          <cell r="D9418" t="str">
            <v>Valley Falls Associates</v>
          </cell>
          <cell r="E9418" t="str">
            <v>Water</v>
          </cell>
          <cell r="G9418" t="str">
            <v>NA</v>
          </cell>
          <cell r="H9418" t="str">
            <v>Merchant Unregulated</v>
          </cell>
        </row>
        <row r="9419">
          <cell r="D9419" t="str">
            <v>Valley Queen Cheese Factory</v>
          </cell>
          <cell r="E9419" t="str">
            <v>Oil</v>
          </cell>
          <cell r="G9419" t="str">
            <v>NA</v>
          </cell>
          <cell r="H9419" t="str">
            <v>Merchant Unregulated</v>
          </cell>
        </row>
        <row r="9420">
          <cell r="D9420" t="str">
            <v>Los Angeles Department of Water and Power</v>
          </cell>
          <cell r="E9420" t="str">
            <v>Gas</v>
          </cell>
          <cell r="G9420">
            <v>3215814</v>
          </cell>
          <cell r="H9420" t="str">
            <v>Regulated</v>
          </cell>
        </row>
        <row r="9421">
          <cell r="D9421" t="str">
            <v>Wisconsin Energy Corporation</v>
          </cell>
          <cell r="E9421" t="str">
            <v>Coal</v>
          </cell>
          <cell r="G9421">
            <v>486311</v>
          </cell>
          <cell r="H9421" t="str">
            <v>Regulated</v>
          </cell>
        </row>
        <row r="9422">
          <cell r="D9422" t="str">
            <v>Waste Management, Inc.</v>
          </cell>
          <cell r="E9422" t="str">
            <v>Biomass</v>
          </cell>
          <cell r="G9422" t="str">
            <v>NA</v>
          </cell>
          <cell r="H9422" t="str">
            <v>Merchant Unregulated</v>
          </cell>
        </row>
        <row r="9423">
          <cell r="D9423" t="str">
            <v>Metropolitan Water District of Southern California</v>
          </cell>
          <cell r="E9423" t="str">
            <v>Water</v>
          </cell>
          <cell r="G9423" t="str">
            <v>NA</v>
          </cell>
          <cell r="H9423" t="str">
            <v>Merchant Unregulated</v>
          </cell>
        </row>
        <row r="9424">
          <cell r="D9424" t="str">
            <v>Juhl Energy, Inc</v>
          </cell>
          <cell r="E9424" t="str">
            <v>Wind</v>
          </cell>
          <cell r="G9424" t="str">
            <v>NA</v>
          </cell>
          <cell r="H9424" t="str">
            <v>Merchant Unregulated</v>
          </cell>
        </row>
        <row r="9425">
          <cell r="D9425" t="str">
            <v>Omaha Public Power District</v>
          </cell>
          <cell r="E9425" t="str">
            <v>Wind</v>
          </cell>
          <cell r="G9425" t="str">
            <v>NA</v>
          </cell>
          <cell r="H9425" t="str">
            <v>Regulated</v>
          </cell>
        </row>
        <row r="9426">
          <cell r="D9426" t="str">
            <v>International Paper Company</v>
          </cell>
          <cell r="E9426" t="str">
            <v>Biomass</v>
          </cell>
          <cell r="G9426" t="str">
            <v>NA</v>
          </cell>
          <cell r="H9426" t="str">
            <v>Merchant Unregulated</v>
          </cell>
        </row>
        <row r="9427">
          <cell r="D9427" t="str">
            <v>Xcel Energy Inc.</v>
          </cell>
          <cell r="E9427" t="str">
            <v>Coal</v>
          </cell>
          <cell r="G9427">
            <v>1009283</v>
          </cell>
          <cell r="H9427" t="str">
            <v>Regulated</v>
          </cell>
        </row>
        <row r="9428">
          <cell r="D9428" t="str">
            <v>Xcel Energy Inc.</v>
          </cell>
          <cell r="E9428" t="str">
            <v>Gas</v>
          </cell>
          <cell r="G9428">
            <v>2173</v>
          </cell>
          <cell r="H9428" t="str">
            <v>Regulated</v>
          </cell>
        </row>
        <row r="9429">
          <cell r="D9429" t="str">
            <v>Southwest Generation</v>
          </cell>
          <cell r="E9429" t="str">
            <v>Gas</v>
          </cell>
          <cell r="G9429" t="str">
            <v>NA</v>
          </cell>
          <cell r="H9429" t="str">
            <v>Merchant Unregulated</v>
          </cell>
        </row>
        <row r="9430">
          <cell r="D9430" t="str">
            <v>Sustainable Power Group</v>
          </cell>
          <cell r="E9430" t="str">
            <v>Solar</v>
          </cell>
          <cell r="G9430" t="str">
            <v>NA</v>
          </cell>
          <cell r="H9430" t="str">
            <v>Merchant Unregulated</v>
          </cell>
        </row>
        <row r="9431">
          <cell r="D9431" t="str">
            <v>Exelon Corporation</v>
          </cell>
          <cell r="E9431" t="str">
            <v>Solar</v>
          </cell>
          <cell r="G9431" t="str">
            <v>NA</v>
          </cell>
          <cell r="H9431" t="str">
            <v>Merchant Unregulated</v>
          </cell>
        </row>
        <row r="9432">
          <cell r="D9432" t="str">
            <v>Dover City of DE</v>
          </cell>
          <cell r="E9432" t="str">
            <v>Gas</v>
          </cell>
          <cell r="G9432" t="str">
            <v>NA</v>
          </cell>
          <cell r="H9432" t="str">
            <v>Regulated</v>
          </cell>
        </row>
        <row r="9433">
          <cell r="D9433" t="str">
            <v>Vandalia City of</v>
          </cell>
          <cell r="E9433" t="str">
            <v>Oil</v>
          </cell>
          <cell r="G9433" t="str">
            <v>NA</v>
          </cell>
          <cell r="H9433" t="str">
            <v>Regulated</v>
          </cell>
        </row>
        <row r="9434">
          <cell r="D9434" t="str">
            <v>Vander Haak Dairy</v>
          </cell>
          <cell r="E9434" t="str">
            <v>Biomass</v>
          </cell>
          <cell r="G9434" t="str">
            <v>NA</v>
          </cell>
          <cell r="H9434" t="str">
            <v>Merchant Unregulated</v>
          </cell>
        </row>
        <row r="9435">
          <cell r="D9435" t="str">
            <v>Vanderbilt University</v>
          </cell>
          <cell r="E9435" t="str">
            <v>Coal</v>
          </cell>
          <cell r="G9435" t="str">
            <v>NA</v>
          </cell>
          <cell r="H9435" t="str">
            <v>Merchant Unregulated</v>
          </cell>
        </row>
        <row r="9436">
          <cell r="D9436" t="str">
            <v>Vanderbilt University</v>
          </cell>
          <cell r="E9436" t="str">
            <v>Gas</v>
          </cell>
          <cell r="G9436" t="str">
            <v>NA</v>
          </cell>
          <cell r="H9436" t="str">
            <v>Merchant Unregulated</v>
          </cell>
        </row>
        <row r="9437">
          <cell r="D9437" t="str">
            <v>Ontario Teachers' Pension Plan Board</v>
          </cell>
          <cell r="E9437" t="str">
            <v>Gas</v>
          </cell>
          <cell r="G9437">
            <v>266932</v>
          </cell>
          <cell r="H9437" t="str">
            <v>Merchant Unregulated</v>
          </cell>
        </row>
        <row r="9438">
          <cell r="D9438" t="str">
            <v>UBS AG</v>
          </cell>
          <cell r="E9438" t="str">
            <v>Gas</v>
          </cell>
          <cell r="G9438">
            <v>266932</v>
          </cell>
          <cell r="H9438" t="str">
            <v>Merchant Unregulated</v>
          </cell>
        </row>
        <row r="9439">
          <cell r="D9439" t="str">
            <v>NextEra Energy, Inc.</v>
          </cell>
          <cell r="E9439" t="str">
            <v>Wind</v>
          </cell>
          <cell r="G9439" t="str">
            <v>NA</v>
          </cell>
          <cell r="H9439" t="str">
            <v>Merchant Unregulated</v>
          </cell>
        </row>
        <row r="9440">
          <cell r="D9440" t="str">
            <v>Invenergy LLC</v>
          </cell>
          <cell r="E9440" t="str">
            <v>Wind</v>
          </cell>
          <cell r="G9440">
            <v>262872</v>
          </cell>
          <cell r="H9440" t="str">
            <v>Merchant Unregulated</v>
          </cell>
        </row>
        <row r="9441">
          <cell r="D9441" t="str">
            <v>Brookfield Renewable Energy Partners L.P.</v>
          </cell>
          <cell r="E9441" t="str">
            <v>Water</v>
          </cell>
          <cell r="G9441" t="str">
            <v>NA</v>
          </cell>
          <cell r="H9441" t="str">
            <v>Merchant Unregulated</v>
          </cell>
        </row>
        <row r="9442">
          <cell r="D9442" t="str">
            <v>Brookfield Asset Management Inc.</v>
          </cell>
          <cell r="E9442" t="str">
            <v>Water</v>
          </cell>
          <cell r="G9442" t="str">
            <v>NA</v>
          </cell>
          <cell r="H9442" t="str">
            <v>Merchant Unregulated</v>
          </cell>
        </row>
        <row r="9443">
          <cell r="D9443" t="str">
            <v>NextEra Energy, Inc.</v>
          </cell>
          <cell r="E9443" t="str">
            <v>Wind</v>
          </cell>
          <cell r="G9443">
            <v>246657</v>
          </cell>
          <cell r="H9443" t="str">
            <v>Merchant Unregulated</v>
          </cell>
        </row>
        <row r="9444">
          <cell r="D9444" t="str">
            <v>Velcro USA Inc</v>
          </cell>
          <cell r="E9444" t="str">
            <v>Gas</v>
          </cell>
          <cell r="G9444" t="str">
            <v>NA</v>
          </cell>
          <cell r="H9444" t="str">
            <v>Merchant Unregulated</v>
          </cell>
        </row>
        <row r="9445">
          <cell r="D9445" t="str">
            <v>Velcro USA Inc</v>
          </cell>
          <cell r="E9445" t="str">
            <v>Oil</v>
          </cell>
          <cell r="G9445" t="str">
            <v>NA</v>
          </cell>
          <cell r="H9445" t="str">
            <v>Merchant Unregulated</v>
          </cell>
        </row>
        <row r="9446">
          <cell r="D9446" t="str">
            <v>Acciona, S.A.</v>
          </cell>
          <cell r="E9446" t="str">
            <v>Wind</v>
          </cell>
          <cell r="G9446" t="str">
            <v>NA</v>
          </cell>
          <cell r="H9446" t="str">
            <v>Merchant Unregulated</v>
          </cell>
        </row>
        <row r="9447">
          <cell r="D9447" t="str">
            <v>Metropolitan Water District of Southern California</v>
          </cell>
          <cell r="E9447" t="str">
            <v>Water</v>
          </cell>
          <cell r="G9447" t="str">
            <v>NA</v>
          </cell>
          <cell r="H9447" t="str">
            <v>Merchant Unregulated</v>
          </cell>
        </row>
        <row r="9448">
          <cell r="D9448" t="str">
            <v>Ameren Corporation</v>
          </cell>
          <cell r="E9448" t="str">
            <v>Gas</v>
          </cell>
          <cell r="G9448">
            <v>188201</v>
          </cell>
          <cell r="H9448" t="str">
            <v>Regulated</v>
          </cell>
        </row>
        <row r="9449">
          <cell r="D9449" t="str">
            <v>North American Natural Resources</v>
          </cell>
          <cell r="E9449" t="str">
            <v>Biomass</v>
          </cell>
          <cell r="G9449" t="str">
            <v>NA</v>
          </cell>
          <cell r="H9449" t="str">
            <v>Merchant Unregulated</v>
          </cell>
        </row>
        <row r="9450">
          <cell r="D9450" t="str">
            <v>Waste Management, Inc.</v>
          </cell>
          <cell r="E9450" t="str">
            <v>Biomass</v>
          </cell>
          <cell r="G9450" t="str">
            <v>NA</v>
          </cell>
          <cell r="H9450" t="str">
            <v>Merchant Unregulated</v>
          </cell>
        </row>
        <row r="9451">
          <cell r="D9451" t="str">
            <v>SunEdison, Inc.</v>
          </cell>
          <cell r="E9451" t="str">
            <v>Solar</v>
          </cell>
          <cell r="G9451" t="str">
            <v>NA</v>
          </cell>
          <cell r="H9451" t="str">
            <v>Merchant Unregulated</v>
          </cell>
        </row>
        <row r="9452">
          <cell r="D9452" t="str">
            <v>Vectren Corporation</v>
          </cell>
          <cell r="E9452" t="str">
            <v>Biomass</v>
          </cell>
          <cell r="G9452">
            <v>14139</v>
          </cell>
          <cell r="H9452" t="str">
            <v>Regulated</v>
          </cell>
        </row>
        <row r="9453">
          <cell r="D9453" t="str">
            <v>Veolia Environnement S.A.</v>
          </cell>
          <cell r="E9453" t="str">
            <v>Oil</v>
          </cell>
          <cell r="G9453" t="str">
            <v>NA</v>
          </cell>
          <cell r="H9453" t="str">
            <v>Merchant Unregulated</v>
          </cell>
        </row>
        <row r="9454">
          <cell r="D9454" t="str">
            <v>Truckee Meadows Water Authority</v>
          </cell>
          <cell r="E9454" t="str">
            <v>Water</v>
          </cell>
          <cell r="G9454" t="str">
            <v>NA</v>
          </cell>
          <cell r="H9454" t="str">
            <v>Merchant Unregulated</v>
          </cell>
        </row>
        <row r="9455">
          <cell r="D9455" t="str">
            <v>Gaz Métro Limited Partnership</v>
          </cell>
          <cell r="E9455" t="str">
            <v>Oil</v>
          </cell>
          <cell r="G9455">
            <v>47</v>
          </cell>
          <cell r="H9455" t="str">
            <v>Regulated</v>
          </cell>
        </row>
        <row r="9456">
          <cell r="D9456" t="str">
            <v>Gaz Métro Limited Partnership</v>
          </cell>
          <cell r="E9456" t="str">
            <v>Water</v>
          </cell>
          <cell r="G9456">
            <v>10894</v>
          </cell>
          <cell r="H9456" t="str">
            <v>Regulated</v>
          </cell>
        </row>
        <row r="9457">
          <cell r="D9457" t="str">
            <v>Duke Energy Corporation</v>
          </cell>
          <cell r="E9457" t="str">
            <v>Gas</v>
          </cell>
          <cell r="G9457">
            <v>57786</v>
          </cell>
          <cell r="H9457" t="str">
            <v>Regulated</v>
          </cell>
        </row>
        <row r="9458">
          <cell r="D9458" t="str">
            <v>Wabash Valley Power Association, Inc.</v>
          </cell>
          <cell r="E9458" t="str">
            <v>Gas</v>
          </cell>
          <cell r="G9458">
            <v>34673</v>
          </cell>
          <cell r="H9458" t="str">
            <v>Regulated</v>
          </cell>
        </row>
        <row r="9459">
          <cell r="D9459" t="str">
            <v>Gaz Métro Limited Partnership</v>
          </cell>
          <cell r="E9459" t="str">
            <v>Water</v>
          </cell>
          <cell r="G9459" t="str">
            <v>NA</v>
          </cell>
          <cell r="H9459" t="str">
            <v>Regulated</v>
          </cell>
        </row>
        <row r="9460">
          <cell r="D9460" t="str">
            <v>Entergy Corporation</v>
          </cell>
          <cell r="E9460" t="str">
            <v>Nuclear</v>
          </cell>
          <cell r="G9460">
            <v>4989338</v>
          </cell>
          <cell r="H9460" t="str">
            <v>Merchant Unregulated</v>
          </cell>
        </row>
        <row r="9461">
          <cell r="D9461" t="str">
            <v>TransCanada Corporation</v>
          </cell>
          <cell r="E9461" t="str">
            <v>Water</v>
          </cell>
          <cell r="G9461" t="str">
            <v>NA</v>
          </cell>
          <cell r="H9461" t="str">
            <v>Merchant Unregulated</v>
          </cell>
        </row>
        <row r="9462">
          <cell r="D9462" t="str">
            <v>New York Power Authority</v>
          </cell>
          <cell r="E9462" t="str">
            <v>Gas</v>
          </cell>
          <cell r="G9462" t="str">
            <v>NA</v>
          </cell>
          <cell r="H9462" t="str">
            <v>Merchant Unregulated</v>
          </cell>
        </row>
        <row r="9463">
          <cell r="D9463" t="str">
            <v>Vero Beach City of</v>
          </cell>
          <cell r="E9463" t="str">
            <v>Gas</v>
          </cell>
          <cell r="G9463" t="str">
            <v>NA</v>
          </cell>
          <cell r="H9463" t="str">
            <v>Regulated</v>
          </cell>
        </row>
        <row r="9464">
          <cell r="D9464" t="str">
            <v>Vero Beach City of</v>
          </cell>
          <cell r="E9464" t="str">
            <v>Gas</v>
          </cell>
          <cell r="G9464" t="str">
            <v>NA</v>
          </cell>
          <cell r="H9464" t="str">
            <v>Regulated</v>
          </cell>
        </row>
        <row r="9465">
          <cell r="D9465" t="str">
            <v>American Municipal Power, Inc.</v>
          </cell>
          <cell r="E9465" t="str">
            <v>Oil</v>
          </cell>
          <cell r="G9465" t="str">
            <v>NA</v>
          </cell>
          <cell r="H9465" t="str">
            <v>Merchant Unregulated</v>
          </cell>
        </row>
        <row r="9466">
          <cell r="D9466" t="str">
            <v>Verso Paper Corp</v>
          </cell>
          <cell r="E9466" t="str">
            <v>Gas</v>
          </cell>
          <cell r="G9466">
            <v>557151</v>
          </cell>
          <cell r="H9466" t="str">
            <v>Merchant Unregulated</v>
          </cell>
        </row>
        <row r="9467">
          <cell r="D9467" t="str">
            <v>Verso Paper Corp</v>
          </cell>
          <cell r="E9467" t="str">
            <v>Biomass</v>
          </cell>
          <cell r="G9467" t="str">
            <v>NA</v>
          </cell>
          <cell r="H9467" t="str">
            <v>Merchant Unregulated</v>
          </cell>
        </row>
        <row r="9468">
          <cell r="D9468" t="str">
            <v>Wolverine Power Marketing Cooperative</v>
          </cell>
          <cell r="E9468" t="str">
            <v>Gas</v>
          </cell>
          <cell r="G9468" t="str">
            <v>NA</v>
          </cell>
          <cell r="H9468" t="str">
            <v>Merchant Unregulated</v>
          </cell>
        </row>
        <row r="9469">
          <cell r="D9469" t="str">
            <v>Presque Isle Electric &amp; Gas Coop</v>
          </cell>
          <cell r="E9469" t="str">
            <v>Gas</v>
          </cell>
          <cell r="G9469" t="str">
            <v>NA</v>
          </cell>
          <cell r="H9469" t="str">
            <v>Merchant Unregulated</v>
          </cell>
        </row>
        <row r="9470">
          <cell r="D9470" t="str">
            <v>Midwest Energy Cooperative</v>
          </cell>
          <cell r="E9470" t="str">
            <v>Gas</v>
          </cell>
          <cell r="G9470" t="str">
            <v>NA</v>
          </cell>
          <cell r="H9470" t="str">
            <v>Merchant Unregulated</v>
          </cell>
        </row>
        <row r="9471">
          <cell r="D9471" t="str">
            <v>HomeWorks Tri-County Electric Cooperative</v>
          </cell>
          <cell r="E9471" t="str">
            <v>Gas</v>
          </cell>
          <cell r="G9471" t="str">
            <v>NA</v>
          </cell>
          <cell r="H9471" t="str">
            <v>Merchant Unregulated</v>
          </cell>
        </row>
        <row r="9472">
          <cell r="D9472" t="str">
            <v>Great Lakes Energy Cooperative</v>
          </cell>
          <cell r="E9472" t="str">
            <v>Gas</v>
          </cell>
          <cell r="G9472" t="str">
            <v>NA</v>
          </cell>
          <cell r="H9472" t="str">
            <v>Merchant Unregulated</v>
          </cell>
        </row>
        <row r="9473">
          <cell r="D9473" t="str">
            <v>Spartan Renewable Energy, Inc.</v>
          </cell>
          <cell r="E9473" t="str">
            <v>Gas</v>
          </cell>
          <cell r="G9473" t="str">
            <v>NA</v>
          </cell>
          <cell r="H9473" t="str">
            <v>Merchant Unregulated</v>
          </cell>
        </row>
        <row r="9474">
          <cell r="D9474" t="str">
            <v>Cherryland Electric Cooperative Inc.</v>
          </cell>
          <cell r="E9474" t="str">
            <v>Gas</v>
          </cell>
          <cell r="G9474" t="str">
            <v>NA</v>
          </cell>
          <cell r="H9474" t="str">
            <v>Merchant Unregulated</v>
          </cell>
        </row>
        <row r="9475">
          <cell r="D9475" t="str">
            <v>Wolverine Power Marketing Cooperative</v>
          </cell>
          <cell r="E9475" t="str">
            <v>Oil</v>
          </cell>
          <cell r="G9475" t="str">
            <v>NA</v>
          </cell>
          <cell r="H9475" t="str">
            <v>Merchant Unregulated</v>
          </cell>
        </row>
        <row r="9476">
          <cell r="D9476" t="str">
            <v>Presque Isle Electric &amp; Gas Coop</v>
          </cell>
          <cell r="E9476" t="str">
            <v>Oil</v>
          </cell>
          <cell r="G9476" t="str">
            <v>NA</v>
          </cell>
          <cell r="H9476" t="str">
            <v>Merchant Unregulated</v>
          </cell>
        </row>
        <row r="9477">
          <cell r="D9477" t="str">
            <v>Midwest Energy Cooperative</v>
          </cell>
          <cell r="E9477" t="str">
            <v>Oil</v>
          </cell>
          <cell r="G9477" t="str">
            <v>NA</v>
          </cell>
          <cell r="H9477" t="str">
            <v>Merchant Unregulated</v>
          </cell>
        </row>
        <row r="9478">
          <cell r="D9478" t="str">
            <v>HomeWorks Tri-County Electric Cooperative</v>
          </cell>
          <cell r="E9478" t="str">
            <v>Oil</v>
          </cell>
          <cell r="G9478" t="str">
            <v>NA</v>
          </cell>
          <cell r="H9478" t="str">
            <v>Merchant Unregulated</v>
          </cell>
        </row>
        <row r="9479">
          <cell r="D9479" t="str">
            <v>Great Lakes Energy Cooperative</v>
          </cell>
          <cell r="E9479" t="str">
            <v>Oil</v>
          </cell>
          <cell r="G9479" t="str">
            <v>NA</v>
          </cell>
          <cell r="H9479" t="str">
            <v>Merchant Unregulated</v>
          </cell>
        </row>
        <row r="9480">
          <cell r="D9480" t="str">
            <v>Spartan Renewable Energy, Inc.</v>
          </cell>
          <cell r="E9480" t="str">
            <v>Oil</v>
          </cell>
          <cell r="G9480" t="str">
            <v>NA</v>
          </cell>
          <cell r="H9480" t="str">
            <v>Merchant Unregulated</v>
          </cell>
        </row>
        <row r="9481">
          <cell r="D9481" t="str">
            <v>Cherryland Electric Cooperative Inc.</v>
          </cell>
          <cell r="E9481" t="str">
            <v>Oil</v>
          </cell>
          <cell r="G9481" t="str">
            <v>NA</v>
          </cell>
          <cell r="H9481" t="str">
            <v>Merchant Unregulated</v>
          </cell>
        </row>
        <row r="9482">
          <cell r="D9482" t="str">
            <v>Vestas Towers America, Inc</v>
          </cell>
          <cell r="E9482" t="str">
            <v>Wind</v>
          </cell>
          <cell r="G9482" t="str">
            <v>NA</v>
          </cell>
          <cell r="H9482" t="str">
            <v>Merchant Unregulated</v>
          </cell>
        </row>
        <row r="9483">
          <cell r="D9483" t="str">
            <v>Berkshire Hathaway Inc.</v>
          </cell>
          <cell r="E9483" t="str">
            <v>Water</v>
          </cell>
          <cell r="G9483">
            <v>925</v>
          </cell>
          <cell r="H9483" t="str">
            <v>Regulated</v>
          </cell>
        </row>
        <row r="9484">
          <cell r="D9484" t="str">
            <v>MidAmerican Energy Holdings Company</v>
          </cell>
          <cell r="E9484" t="str">
            <v>Water</v>
          </cell>
          <cell r="G9484">
            <v>105</v>
          </cell>
          <cell r="H9484" t="str">
            <v>Regulated</v>
          </cell>
        </row>
        <row r="9485">
          <cell r="D9485" t="str">
            <v>Sharp Corporation</v>
          </cell>
          <cell r="E9485" t="str">
            <v>Solar</v>
          </cell>
          <cell r="G9485" t="str">
            <v>NA</v>
          </cell>
          <cell r="H9485" t="str">
            <v>Merchant Unregulated</v>
          </cell>
        </row>
        <row r="9486">
          <cell r="D9486" t="str">
            <v>International Paper Company</v>
          </cell>
          <cell r="E9486" t="str">
            <v>Biomass</v>
          </cell>
          <cell r="G9486" t="str">
            <v>NA</v>
          </cell>
          <cell r="H9486" t="str">
            <v>Merchant Unregulated</v>
          </cell>
        </row>
        <row r="9487">
          <cell r="D9487" t="str">
            <v>Southern Company</v>
          </cell>
          <cell r="E9487" t="str">
            <v>Coal</v>
          </cell>
          <cell r="G9487">
            <v>879620</v>
          </cell>
          <cell r="H9487" t="str">
            <v>Regulated</v>
          </cell>
        </row>
        <row r="9488">
          <cell r="D9488" t="str">
            <v>Southern Company</v>
          </cell>
          <cell r="E9488" t="str">
            <v>Coal</v>
          </cell>
          <cell r="G9488">
            <v>879620</v>
          </cell>
          <cell r="H9488" t="str">
            <v>Regulated</v>
          </cell>
        </row>
        <row r="9489">
          <cell r="D9489" t="str">
            <v>Southern Company</v>
          </cell>
          <cell r="E9489" t="str">
            <v>Gas</v>
          </cell>
          <cell r="G9489">
            <v>7982613</v>
          </cell>
          <cell r="H9489" t="str">
            <v>Regulated</v>
          </cell>
        </row>
        <row r="9490">
          <cell r="D9490" t="str">
            <v>Victor Valley College</v>
          </cell>
          <cell r="E9490" t="str">
            <v>Solar</v>
          </cell>
          <cell r="G9490" t="str">
            <v>NA</v>
          </cell>
          <cell r="H9490" t="str">
            <v>Merchant Unregulated</v>
          </cell>
        </row>
        <row r="9491">
          <cell r="D9491" t="str">
            <v>ArcLight Capital Holdings, LLC</v>
          </cell>
          <cell r="E9491" t="str">
            <v>Gas</v>
          </cell>
          <cell r="G9491">
            <v>701099</v>
          </cell>
          <cell r="H9491" t="str">
            <v>Merchant Unregulated</v>
          </cell>
        </row>
        <row r="9492">
          <cell r="D9492" t="str">
            <v>Integrys Energy Group, Inc.</v>
          </cell>
          <cell r="E9492" t="str">
            <v>Water</v>
          </cell>
          <cell r="G9492">
            <v>37896</v>
          </cell>
          <cell r="H9492" t="str">
            <v>Regulated</v>
          </cell>
        </row>
        <row r="9493">
          <cell r="D9493" t="str">
            <v>Koch Industries, Inc.</v>
          </cell>
          <cell r="E9493" t="str">
            <v>Gas</v>
          </cell>
          <cell r="G9493" t="str">
            <v>NA</v>
          </cell>
          <cell r="H9493" t="str">
            <v>Merchant Unregulated</v>
          </cell>
        </row>
        <row r="9494">
          <cell r="D9494" t="str">
            <v>SunEdison, Inc.</v>
          </cell>
          <cell r="E9494" t="str">
            <v>Solar</v>
          </cell>
          <cell r="G9494" t="str">
            <v>NA</v>
          </cell>
          <cell r="H9494" t="str">
            <v>Merchant Unregulated</v>
          </cell>
        </row>
        <row r="9495">
          <cell r="D9495" t="str">
            <v>AES Corporation</v>
          </cell>
          <cell r="E9495" t="str">
            <v>Wind</v>
          </cell>
          <cell r="G9495" t="str">
            <v>NA</v>
          </cell>
          <cell r="H9495" t="str">
            <v>Merchant Unregulated</v>
          </cell>
        </row>
        <row r="9496">
          <cell r="D9496" t="str">
            <v>NextEra Energy, Inc.</v>
          </cell>
          <cell r="E9496" t="str">
            <v>Wind</v>
          </cell>
          <cell r="G9496" t="str">
            <v>NA</v>
          </cell>
          <cell r="H9496" t="str">
            <v>Merchant Unregulated</v>
          </cell>
        </row>
        <row r="9497">
          <cell r="D9497" t="str">
            <v>Enel S.p.A.</v>
          </cell>
          <cell r="E9497" t="str">
            <v>Water</v>
          </cell>
          <cell r="G9497" t="str">
            <v>NA</v>
          </cell>
          <cell r="H9497" t="str">
            <v>Merchant Unregulated</v>
          </cell>
        </row>
        <row r="9498">
          <cell r="D9498" t="str">
            <v>Berkshire Hathaway Inc.</v>
          </cell>
          <cell r="E9498" t="str">
            <v>Wind</v>
          </cell>
          <cell r="G9498">
            <v>348540</v>
          </cell>
          <cell r="H9498" t="str">
            <v>Regulated</v>
          </cell>
        </row>
        <row r="9499">
          <cell r="D9499" t="str">
            <v>MidAmerican Energy Holdings Company</v>
          </cell>
          <cell r="E9499" t="str">
            <v>Wind</v>
          </cell>
          <cell r="G9499">
            <v>39589</v>
          </cell>
          <cell r="H9499" t="str">
            <v>Regulated</v>
          </cell>
        </row>
        <row r="9500">
          <cell r="D9500" t="str">
            <v>NRG Energy, Inc.</v>
          </cell>
          <cell r="E9500" t="str">
            <v>Oil</v>
          </cell>
          <cell r="G9500" t="str">
            <v>NA</v>
          </cell>
          <cell r="H9500" t="str">
            <v>Merchant Unregulated</v>
          </cell>
        </row>
        <row r="9501">
          <cell r="D9501" t="str">
            <v>NRG Energy, Inc.</v>
          </cell>
          <cell r="E9501" t="str">
            <v>Oil</v>
          </cell>
          <cell r="G9501" t="str">
            <v>NA</v>
          </cell>
          <cell r="H9501" t="str">
            <v>Merchant Unregulated</v>
          </cell>
        </row>
        <row r="9502">
          <cell r="D9502" t="str">
            <v>MidAmerican Energy Holdings Company</v>
          </cell>
          <cell r="E9502" t="str">
            <v>Wind</v>
          </cell>
          <cell r="G9502">
            <v>3147</v>
          </cell>
          <cell r="H9502" t="str">
            <v>Regulated</v>
          </cell>
        </row>
        <row r="9503">
          <cell r="D9503" t="str">
            <v>Berkshire Hathaway Inc.</v>
          </cell>
          <cell r="E9503" t="str">
            <v>Wind</v>
          </cell>
          <cell r="G9503">
            <v>27706</v>
          </cell>
          <cell r="H9503" t="str">
            <v>Regulated</v>
          </cell>
        </row>
        <row r="9504">
          <cell r="D9504" t="str">
            <v>Alaska Power &amp; Telephone Co.</v>
          </cell>
          <cell r="E9504" t="str">
            <v>Oil</v>
          </cell>
          <cell r="G9504" t="str">
            <v>NA</v>
          </cell>
          <cell r="H9504" t="str">
            <v>Merchant Unregulated</v>
          </cell>
        </row>
        <row r="9505">
          <cell r="D9505" t="str">
            <v>Alaska Energy &amp; Resources Company</v>
          </cell>
          <cell r="E9505" t="str">
            <v>Oil</v>
          </cell>
          <cell r="G9505" t="str">
            <v>NA</v>
          </cell>
          <cell r="H9505" t="str">
            <v>Merchant Unregulated</v>
          </cell>
        </row>
        <row r="9506">
          <cell r="D9506" t="str">
            <v>GDF Suez SA</v>
          </cell>
          <cell r="E9506" t="str">
            <v>Biomass</v>
          </cell>
          <cell r="G9506" t="str">
            <v>NA</v>
          </cell>
          <cell r="H9506" t="str">
            <v>Merchant Unregulated</v>
          </cell>
        </row>
        <row r="9507">
          <cell r="D9507" t="str">
            <v>GDF Suez SA</v>
          </cell>
          <cell r="E9507" t="str">
            <v>Biomass</v>
          </cell>
          <cell r="G9507" t="str">
            <v>NA</v>
          </cell>
          <cell r="H9507" t="str">
            <v>Merchant Unregulated</v>
          </cell>
        </row>
        <row r="9508">
          <cell r="D9508" t="str">
            <v>GDF Suez SA</v>
          </cell>
          <cell r="E9508" t="str">
            <v>Biomass</v>
          </cell>
          <cell r="G9508">
            <v>23792</v>
          </cell>
          <cell r="H9508" t="str">
            <v>Merchant Unregulated</v>
          </cell>
        </row>
        <row r="9509">
          <cell r="D9509" t="str">
            <v>EDF Group</v>
          </cell>
          <cell r="E9509" t="str">
            <v>Wind</v>
          </cell>
          <cell r="G9509" t="str">
            <v>NA</v>
          </cell>
          <cell r="H9509" t="str">
            <v>Merchant Unregulated</v>
          </cell>
        </row>
        <row r="9510">
          <cell r="D9510" t="str">
            <v>Eurus Energy Holdings Corporation</v>
          </cell>
          <cell r="E9510" t="str">
            <v>Wind</v>
          </cell>
          <cell r="G9510" t="str">
            <v>NA</v>
          </cell>
          <cell r="H9510" t="str">
            <v>Merchant Unregulated</v>
          </cell>
        </row>
        <row r="9511">
          <cell r="D9511" t="str">
            <v>Enosburg Falls Village of</v>
          </cell>
          <cell r="E9511" t="str">
            <v>Water</v>
          </cell>
          <cell r="G9511" t="str">
            <v>NA</v>
          </cell>
          <cell r="H9511" t="str">
            <v>Regulated</v>
          </cell>
        </row>
        <row r="9512">
          <cell r="D9512" t="str">
            <v>Fort Worth City of</v>
          </cell>
          <cell r="E9512" t="str">
            <v>Gas</v>
          </cell>
          <cell r="G9512" t="str">
            <v>NA</v>
          </cell>
          <cell r="H9512" t="str">
            <v>Merchant Unregulated</v>
          </cell>
        </row>
        <row r="9513">
          <cell r="D9513" t="str">
            <v>Fort Worth City of</v>
          </cell>
          <cell r="E9513" t="str">
            <v>Biomass</v>
          </cell>
          <cell r="G9513" t="str">
            <v>NA</v>
          </cell>
          <cell r="H9513" t="str">
            <v>Merchant Unregulated</v>
          </cell>
        </row>
        <row r="9514">
          <cell r="D9514" t="str">
            <v>Potsdam Village of</v>
          </cell>
          <cell r="E9514" t="str">
            <v>Water</v>
          </cell>
          <cell r="G9514" t="str">
            <v>NA</v>
          </cell>
          <cell r="H9514" t="str">
            <v>Merchant Unregulated</v>
          </cell>
        </row>
        <row r="9515">
          <cell r="D9515" t="str">
            <v>Villisca City of</v>
          </cell>
          <cell r="E9515" t="str">
            <v>Oil</v>
          </cell>
          <cell r="G9515" t="str">
            <v>NA</v>
          </cell>
          <cell r="H9515" t="str">
            <v>Regulated</v>
          </cell>
        </row>
        <row r="9516">
          <cell r="D9516" t="str">
            <v>NFI Industries Inc.</v>
          </cell>
          <cell r="E9516" t="str">
            <v>Solar</v>
          </cell>
          <cell r="G9516" t="str">
            <v>NA</v>
          </cell>
          <cell r="H9516" t="str">
            <v>Merchant Unregulated</v>
          </cell>
        </row>
        <row r="9517">
          <cell r="D9517" t="str">
            <v>Calpine Corporation</v>
          </cell>
          <cell r="E9517" t="str">
            <v>Solar</v>
          </cell>
          <cell r="G9517" t="str">
            <v>NA</v>
          </cell>
          <cell r="H9517" t="str">
            <v>Merchant Unregulated</v>
          </cell>
        </row>
        <row r="9518">
          <cell r="D9518" t="str">
            <v>New Jersey Resources Corporation</v>
          </cell>
          <cell r="E9518" t="str">
            <v>Solar</v>
          </cell>
          <cell r="G9518" t="str">
            <v>NA</v>
          </cell>
          <cell r="H9518" t="str">
            <v>Merchant Unregulated</v>
          </cell>
        </row>
        <row r="9519">
          <cell r="D9519" t="str">
            <v>Vinton City of IA</v>
          </cell>
          <cell r="E9519" t="str">
            <v>Oil</v>
          </cell>
          <cell r="G9519" t="str">
            <v>NA</v>
          </cell>
          <cell r="H9519" t="str">
            <v>Regulated</v>
          </cell>
        </row>
        <row r="9520">
          <cell r="D9520" t="str">
            <v>Viola Village of</v>
          </cell>
          <cell r="E9520" t="str">
            <v>Oil</v>
          </cell>
          <cell r="G9520" t="str">
            <v>NA</v>
          </cell>
          <cell r="H9520" t="str">
            <v>Regulated</v>
          </cell>
        </row>
        <row r="9521">
          <cell r="D9521" t="str">
            <v>Virginia City of</v>
          </cell>
          <cell r="E9521" t="str">
            <v>Coal</v>
          </cell>
          <cell r="G9521" t="str">
            <v>NA</v>
          </cell>
          <cell r="H9521" t="str">
            <v>Regulated</v>
          </cell>
        </row>
        <row r="9522">
          <cell r="D9522" t="str">
            <v>Ingenco Investors LLC</v>
          </cell>
          <cell r="E9522" t="str">
            <v>Biomass</v>
          </cell>
          <cell r="G9522" t="str">
            <v>NA</v>
          </cell>
          <cell r="H9522" t="str">
            <v>Merchant Unregulated</v>
          </cell>
        </row>
        <row r="9523">
          <cell r="D9523" t="str">
            <v>Ingenco Holdings LLC</v>
          </cell>
          <cell r="E9523" t="str">
            <v>Biomass</v>
          </cell>
          <cell r="G9523" t="str">
            <v>NA</v>
          </cell>
          <cell r="H9523" t="str">
            <v>Merchant Unregulated</v>
          </cell>
        </row>
        <row r="9524">
          <cell r="D9524" t="str">
            <v>Dominion Resources, Inc.</v>
          </cell>
          <cell r="E9524" t="str">
            <v>Coal</v>
          </cell>
          <cell r="G9524">
            <v>1132616</v>
          </cell>
          <cell r="H9524" t="str">
            <v>Regulated</v>
          </cell>
        </row>
        <row r="9525">
          <cell r="D9525" t="str">
            <v>Virginia Polytechnic Institute and State University</v>
          </cell>
          <cell r="E9525" t="str">
            <v>Coal</v>
          </cell>
          <cell r="G9525" t="str">
            <v>NA</v>
          </cell>
          <cell r="H9525" t="str">
            <v>Merchant Unregulated</v>
          </cell>
        </row>
        <row r="9526">
          <cell r="D9526" t="str">
            <v>SunEdison, Inc.</v>
          </cell>
          <cell r="E9526" t="str">
            <v>Solar</v>
          </cell>
          <cell r="G9526" t="str">
            <v>NA</v>
          </cell>
          <cell r="H9526" t="str">
            <v>Merchant Unregulated</v>
          </cell>
        </row>
        <row r="9527">
          <cell r="D9527" t="str">
            <v>Exelon Corporation</v>
          </cell>
          <cell r="E9527" t="str">
            <v>Solar</v>
          </cell>
          <cell r="G9527" t="str">
            <v>NA</v>
          </cell>
          <cell r="H9527" t="str">
            <v>Merchant Unregulated</v>
          </cell>
        </row>
        <row r="9528">
          <cell r="D9528" t="str">
            <v>New York Power Authority</v>
          </cell>
          <cell r="E9528" t="str">
            <v>Water</v>
          </cell>
          <cell r="G9528" t="str">
            <v>NA</v>
          </cell>
          <cell r="H9528" t="str">
            <v>Merchant Unregulated</v>
          </cell>
        </row>
        <row r="9529">
          <cell r="D9529" t="str">
            <v>Berkshire Hathaway Inc.</v>
          </cell>
          <cell r="E9529" t="str">
            <v>Water</v>
          </cell>
          <cell r="G9529">
            <v>-40</v>
          </cell>
          <cell r="H9529" t="str">
            <v>Regulated</v>
          </cell>
        </row>
        <row r="9530">
          <cell r="D9530" t="str">
            <v>MidAmerican Energy Holdings Company</v>
          </cell>
          <cell r="E9530" t="str">
            <v>Water</v>
          </cell>
          <cell r="G9530">
            <v>-5</v>
          </cell>
          <cell r="H9530" t="str">
            <v>Regulated</v>
          </cell>
        </row>
        <row r="9531">
          <cell r="D9531" t="str">
            <v>Manassas City of</v>
          </cell>
          <cell r="E9531" t="str">
            <v>Oil</v>
          </cell>
          <cell r="G9531" t="str">
            <v>NA</v>
          </cell>
          <cell r="H9531" t="str">
            <v>Regulated</v>
          </cell>
        </row>
        <row r="9532">
          <cell r="D9532" t="str">
            <v>Manassas City of</v>
          </cell>
          <cell r="E9532" t="str">
            <v>Oil</v>
          </cell>
          <cell r="G9532" t="str">
            <v>NA</v>
          </cell>
          <cell r="H9532" t="str">
            <v>Regulated</v>
          </cell>
        </row>
        <row r="9533">
          <cell r="D9533" t="str">
            <v>Dalton Utilities</v>
          </cell>
          <cell r="E9533" t="str">
            <v>Nuclear</v>
          </cell>
          <cell r="G9533">
            <v>312931</v>
          </cell>
          <cell r="H9533" t="str">
            <v>Regulated</v>
          </cell>
        </row>
        <row r="9534">
          <cell r="D9534" t="str">
            <v>Southern Company</v>
          </cell>
          <cell r="E9534" t="str">
            <v>Nuclear</v>
          </cell>
          <cell r="G9534">
            <v>8938095</v>
          </cell>
          <cell r="H9534" t="str">
            <v>Regulated</v>
          </cell>
        </row>
        <row r="9535">
          <cell r="D9535" t="str">
            <v>Municipal Electric Authority of Georgia</v>
          </cell>
          <cell r="E9535" t="str">
            <v>Nuclear</v>
          </cell>
          <cell r="G9535">
            <v>4439711</v>
          </cell>
          <cell r="H9535" t="str">
            <v>Regulated</v>
          </cell>
        </row>
        <row r="9536">
          <cell r="D9536" t="str">
            <v>Oglethorpe Power Corporation</v>
          </cell>
          <cell r="E9536" t="str">
            <v>Nuclear</v>
          </cell>
          <cell r="G9536">
            <v>5867459</v>
          </cell>
          <cell r="H9536" t="str">
            <v>Regulated</v>
          </cell>
        </row>
        <row r="9537">
          <cell r="D9537" t="str">
            <v>PG&amp;E Corporation</v>
          </cell>
          <cell r="E9537" t="str">
            <v>Water</v>
          </cell>
          <cell r="G9537">
            <v>32634</v>
          </cell>
          <cell r="H9537" t="str">
            <v>Regulated</v>
          </cell>
        </row>
        <row r="9538">
          <cell r="D9538" t="str">
            <v>PG&amp;E Corporation</v>
          </cell>
          <cell r="E9538" t="str">
            <v>Water</v>
          </cell>
          <cell r="G9538">
            <v>3006</v>
          </cell>
          <cell r="H9538" t="str">
            <v>Regulated</v>
          </cell>
        </row>
        <row r="9539">
          <cell r="D9539" t="str">
            <v>Silicon Valley Power</v>
          </cell>
          <cell r="E9539" t="str">
            <v>Gas</v>
          </cell>
          <cell r="G9539" t="str">
            <v>NA</v>
          </cell>
          <cell r="H9539" t="str">
            <v>Regulated</v>
          </cell>
        </row>
        <row r="9540">
          <cell r="D9540" t="str">
            <v>SunEdison, Inc.</v>
          </cell>
          <cell r="E9540" t="str">
            <v>Solar</v>
          </cell>
          <cell r="G9540" t="str">
            <v>NA</v>
          </cell>
          <cell r="H9540" t="str">
            <v>Merchant Unregulated</v>
          </cell>
        </row>
        <row r="9541">
          <cell r="D9541" t="str">
            <v>Berkshire Hathaway Inc.</v>
          </cell>
          <cell r="E9541" t="str">
            <v>Geothermal</v>
          </cell>
          <cell r="G9541" t="str">
            <v>NA</v>
          </cell>
          <cell r="H9541" t="str">
            <v>Merchant Unregulated</v>
          </cell>
        </row>
        <row r="9542">
          <cell r="D9542" t="str">
            <v>MidAmerican Energy Holdings Company</v>
          </cell>
          <cell r="E9542" t="str">
            <v>Geothermal</v>
          </cell>
          <cell r="G9542" t="str">
            <v>NA</v>
          </cell>
          <cell r="H9542" t="str">
            <v>Merchant Unregulated</v>
          </cell>
        </row>
        <row r="9543">
          <cell r="D9543" t="str">
            <v>TransAlta Corporation</v>
          </cell>
          <cell r="E9543" t="str">
            <v>Geothermal</v>
          </cell>
          <cell r="G9543" t="str">
            <v>NA</v>
          </cell>
          <cell r="H9543" t="str">
            <v>Merchant Unregulated</v>
          </cell>
        </row>
        <row r="9544">
          <cell r="D9544" t="str">
            <v>NRG Energy, Inc.</v>
          </cell>
          <cell r="E9544" t="str">
            <v>Coal</v>
          </cell>
          <cell r="G9544">
            <v>13365703</v>
          </cell>
          <cell r="H9544" t="str">
            <v>Merchant Unregulated</v>
          </cell>
        </row>
        <row r="9545">
          <cell r="D9545" t="str">
            <v>NRG Energy, Inc.</v>
          </cell>
          <cell r="E9545" t="str">
            <v>Gas</v>
          </cell>
          <cell r="G9545">
            <v>1009572</v>
          </cell>
          <cell r="H9545" t="str">
            <v>Merchant Unregulated</v>
          </cell>
        </row>
        <row r="9546">
          <cell r="D9546" t="str">
            <v>NRG Energy, Inc.</v>
          </cell>
          <cell r="E9546" t="str">
            <v>Gas</v>
          </cell>
          <cell r="G9546" t="str">
            <v>NA</v>
          </cell>
          <cell r="H9546" t="str">
            <v>Merchant Unregulated</v>
          </cell>
        </row>
        <row r="9547">
          <cell r="D9547" t="str">
            <v>NRG Energy, Inc.</v>
          </cell>
          <cell r="E9547" t="str">
            <v>Gas</v>
          </cell>
          <cell r="G9547">
            <v>136</v>
          </cell>
          <cell r="H9547" t="str">
            <v>Merchant Unregulated</v>
          </cell>
        </row>
        <row r="9548">
          <cell r="D9548" t="str">
            <v>California Department of Water Resources</v>
          </cell>
          <cell r="E9548" t="str">
            <v>Water</v>
          </cell>
          <cell r="G9548" t="str">
            <v>NA</v>
          </cell>
          <cell r="H9548" t="str">
            <v>Merchant Unregulated</v>
          </cell>
        </row>
        <row r="9549">
          <cell r="D9549" t="str">
            <v>Hawaiian Electric Industries, Inc.</v>
          </cell>
          <cell r="E9549" t="str">
            <v>Oil</v>
          </cell>
          <cell r="G9549" t="str">
            <v>NA</v>
          </cell>
          <cell r="H9549" t="str">
            <v>Regulated</v>
          </cell>
        </row>
        <row r="9550">
          <cell r="D9550" t="str">
            <v>FirstEnergy Corp.</v>
          </cell>
          <cell r="E9550" t="str">
            <v>Coal</v>
          </cell>
          <cell r="G9550">
            <v>8898900</v>
          </cell>
          <cell r="H9550" t="str">
            <v>Merchant Unregulated</v>
          </cell>
        </row>
        <row r="9551">
          <cell r="D9551" t="str">
            <v>FirstEnergy Corp.</v>
          </cell>
          <cell r="E9551" t="str">
            <v>Oil</v>
          </cell>
          <cell r="G9551">
            <v>322</v>
          </cell>
          <cell r="H9551" t="str">
            <v>Merchant Unregulated</v>
          </cell>
        </row>
        <row r="9552">
          <cell r="D9552" t="str">
            <v>Duke Energy Corporation</v>
          </cell>
          <cell r="E9552" t="str">
            <v>Oil</v>
          </cell>
          <cell r="G9552">
            <v>-115</v>
          </cell>
          <cell r="H9552" t="str">
            <v>Regulated</v>
          </cell>
        </row>
        <row r="9553">
          <cell r="D9553" t="str">
            <v>American Electric Power Company, Inc.</v>
          </cell>
          <cell r="E9553" t="str">
            <v>Coal</v>
          </cell>
          <cell r="G9553">
            <v>1214351</v>
          </cell>
          <cell r="H9553" t="str">
            <v>Regulated</v>
          </cell>
        </row>
        <row r="9554">
          <cell r="D9554" t="str">
            <v>AES Corporation</v>
          </cell>
          <cell r="E9554" t="str">
            <v>Coal</v>
          </cell>
          <cell r="G9554">
            <v>1343433</v>
          </cell>
          <cell r="H9554" t="str">
            <v>Regulated</v>
          </cell>
        </row>
        <row r="9555">
          <cell r="D9555" t="str">
            <v>Duke Energy Corporation</v>
          </cell>
          <cell r="E9555" t="str">
            <v>Coal</v>
          </cell>
          <cell r="G9555">
            <v>2223123</v>
          </cell>
          <cell r="H9555" t="str">
            <v>Regulated</v>
          </cell>
        </row>
        <row r="9556">
          <cell r="D9556" t="str">
            <v>Morrisville Village of</v>
          </cell>
          <cell r="E9556" t="str">
            <v>Water</v>
          </cell>
          <cell r="G9556" t="str">
            <v>NA</v>
          </cell>
          <cell r="H9556" t="str">
            <v>Regulated</v>
          </cell>
        </row>
        <row r="9557">
          <cell r="D9557" t="str">
            <v>Duke Energy Corporation</v>
          </cell>
          <cell r="E9557" t="str">
            <v>Coal</v>
          </cell>
          <cell r="G9557">
            <v>129425</v>
          </cell>
          <cell r="H9557" t="str">
            <v>Regulated</v>
          </cell>
        </row>
        <row r="9558">
          <cell r="D9558" t="str">
            <v>Duke Energy Corporation</v>
          </cell>
          <cell r="E9558" t="str">
            <v>Gas</v>
          </cell>
          <cell r="G9558">
            <v>55780</v>
          </cell>
          <cell r="H9558" t="str">
            <v>Regulated</v>
          </cell>
        </row>
        <row r="9559">
          <cell r="D9559" t="str">
            <v>Duke Energy Corporation</v>
          </cell>
          <cell r="E9559" t="str">
            <v>Oil</v>
          </cell>
          <cell r="G9559">
            <v>598</v>
          </cell>
          <cell r="H9559" t="str">
            <v>Regulated</v>
          </cell>
        </row>
        <row r="9560">
          <cell r="D9560" t="str">
            <v>Duke Energy Corporation</v>
          </cell>
          <cell r="E9560" t="str">
            <v>Coal</v>
          </cell>
          <cell r="G9560">
            <v>1608842</v>
          </cell>
          <cell r="H9560" t="str">
            <v>Regulated</v>
          </cell>
        </row>
        <row r="9561">
          <cell r="D9561" t="str">
            <v>Wabash Valley Power Association, Inc.</v>
          </cell>
          <cell r="E9561" t="str">
            <v>Coal</v>
          </cell>
          <cell r="G9561">
            <v>963916</v>
          </cell>
          <cell r="H9561" t="str">
            <v>Merchant Unregulated</v>
          </cell>
        </row>
        <row r="9562">
          <cell r="D9562" t="str">
            <v>Homestretch Geothermal, LLC</v>
          </cell>
          <cell r="E9562" t="str">
            <v>Geothermal</v>
          </cell>
          <cell r="G9562" t="str">
            <v>NA</v>
          </cell>
          <cell r="H9562" t="str">
            <v>Merchant Unregulated</v>
          </cell>
        </row>
        <row r="9563">
          <cell r="D9563" t="str">
            <v>Cromeco, Inc.</v>
          </cell>
          <cell r="E9563" t="str">
            <v>Biomass</v>
          </cell>
          <cell r="G9563" t="str">
            <v>NA</v>
          </cell>
          <cell r="H9563" t="str">
            <v>Merchant Unregulated</v>
          </cell>
        </row>
        <row r="9564">
          <cell r="D9564" t="str">
            <v>Colorado River Indian Irr Proj</v>
          </cell>
          <cell r="E9564" t="str">
            <v>Water</v>
          </cell>
          <cell r="G9564">
            <v>49810</v>
          </cell>
          <cell r="H9564" t="str">
            <v>Merchant Unregulated</v>
          </cell>
        </row>
        <row r="9565">
          <cell r="D9565" t="str">
            <v>Enpower Corp.</v>
          </cell>
          <cell r="E9565" t="str">
            <v>Biomass</v>
          </cell>
          <cell r="G9565" t="str">
            <v>NA</v>
          </cell>
          <cell r="H9565" t="str">
            <v>Merchant Unregulated</v>
          </cell>
        </row>
        <row r="9566">
          <cell r="D9566" t="str">
            <v>National Grid plc</v>
          </cell>
          <cell r="E9566" t="str">
            <v>Oil</v>
          </cell>
          <cell r="G9566">
            <v>51760</v>
          </cell>
          <cell r="H9566" t="str">
            <v>Merchant Unregulated</v>
          </cell>
        </row>
        <row r="9567">
          <cell r="D9567" t="str">
            <v>American Municipal Power, Inc.</v>
          </cell>
          <cell r="E9567" t="str">
            <v>Oil</v>
          </cell>
          <cell r="G9567" t="str">
            <v>NA</v>
          </cell>
          <cell r="H9567" t="str">
            <v>Merchant Unregulated</v>
          </cell>
        </row>
        <row r="9568">
          <cell r="D9568" t="str">
            <v>Exelon Corporation</v>
          </cell>
          <cell r="E9568" t="str">
            <v>Wind</v>
          </cell>
          <cell r="G9568" t="str">
            <v>NA</v>
          </cell>
          <cell r="H9568" t="str">
            <v>Merchant Unregulated</v>
          </cell>
        </row>
        <row r="9569">
          <cell r="D9569" t="str">
            <v>Shannon Rust</v>
          </cell>
          <cell r="E9569" t="str">
            <v>Wind</v>
          </cell>
          <cell r="G9569" t="str">
            <v>NA</v>
          </cell>
          <cell r="H9569" t="str">
            <v>Merchant Unregulated</v>
          </cell>
        </row>
        <row r="9570">
          <cell r="D9570" t="str">
            <v>Tim Rust</v>
          </cell>
          <cell r="E9570" t="str">
            <v>Wind</v>
          </cell>
          <cell r="G9570" t="str">
            <v>NA</v>
          </cell>
          <cell r="H9570" t="str">
            <v>Merchant Unregulated</v>
          </cell>
        </row>
        <row r="9571">
          <cell r="D9571" t="str">
            <v>Wahoo City of</v>
          </cell>
          <cell r="E9571" t="str">
            <v>Gas</v>
          </cell>
          <cell r="G9571" t="str">
            <v>NA</v>
          </cell>
          <cell r="H9571" t="str">
            <v>Regulated</v>
          </cell>
        </row>
        <row r="9572">
          <cell r="D9572" t="str">
            <v>Hawaiian Electric Industries, Inc.</v>
          </cell>
          <cell r="E9572" t="str">
            <v>Oil</v>
          </cell>
          <cell r="G9572">
            <v>1036794</v>
          </cell>
          <cell r="H9572" t="str">
            <v>Regulated</v>
          </cell>
        </row>
        <row r="9573">
          <cell r="D9573" t="str">
            <v>Hawaiian Electric Industries, Inc.</v>
          </cell>
          <cell r="E9573" t="str">
            <v>Oil</v>
          </cell>
          <cell r="G9573">
            <v>4707</v>
          </cell>
          <cell r="H9573" t="str">
            <v>Regulated</v>
          </cell>
        </row>
        <row r="9574">
          <cell r="D9574" t="str">
            <v>Hawaiian Electric Industries, Inc.</v>
          </cell>
          <cell r="E9574" t="str">
            <v>Water</v>
          </cell>
          <cell r="G9574" t="str">
            <v>NA</v>
          </cell>
          <cell r="H9574" t="str">
            <v>Regulated</v>
          </cell>
        </row>
        <row r="9575">
          <cell r="D9575" t="str">
            <v>MidAmerican Energy Holdings Company</v>
          </cell>
          <cell r="E9575" t="str">
            <v>Water</v>
          </cell>
          <cell r="G9575">
            <v>1376</v>
          </cell>
          <cell r="H9575" t="str">
            <v>Merchant Unregulated</v>
          </cell>
        </row>
        <row r="9576">
          <cell r="D9576" t="str">
            <v>Berkshire Hathaway Inc.</v>
          </cell>
          <cell r="E9576" t="str">
            <v>Water</v>
          </cell>
          <cell r="G9576">
            <v>12093</v>
          </cell>
          <cell r="H9576" t="str">
            <v>Merchant Unregulated</v>
          </cell>
        </row>
        <row r="9577">
          <cell r="D9577" t="str">
            <v>TransAlta Corporation</v>
          </cell>
          <cell r="E9577" t="str">
            <v>Water</v>
          </cell>
          <cell r="G9577">
            <v>13470</v>
          </cell>
          <cell r="H9577" t="str">
            <v>Merchant Unregulated</v>
          </cell>
        </row>
        <row r="9578">
          <cell r="D9578" t="str">
            <v>Hawaiian Electric Industries, Inc.</v>
          </cell>
          <cell r="E9578" t="str">
            <v>Oil</v>
          </cell>
          <cell r="G9578" t="str">
            <v>NA</v>
          </cell>
          <cell r="H9578" t="str">
            <v>Regulated</v>
          </cell>
        </row>
        <row r="9579">
          <cell r="D9579" t="str">
            <v>Pioneer Hi-Bred International, Inc.</v>
          </cell>
          <cell r="E9579" t="str">
            <v>Solar</v>
          </cell>
          <cell r="G9579" t="str">
            <v>NA</v>
          </cell>
          <cell r="H9579" t="str">
            <v>Merchant Unregulated</v>
          </cell>
        </row>
        <row r="9580">
          <cell r="D9580" t="str">
            <v>Alexander &amp; Baldwin, Inc.</v>
          </cell>
          <cell r="E9580" t="str">
            <v>Water</v>
          </cell>
          <cell r="G9580" t="str">
            <v>NA</v>
          </cell>
          <cell r="H9580" t="str">
            <v>Merchant Unregulated</v>
          </cell>
        </row>
        <row r="9581">
          <cell r="D9581" t="str">
            <v>North Slope Borough Power and Light</v>
          </cell>
          <cell r="E9581" t="str">
            <v>Oil</v>
          </cell>
          <cell r="G9581" t="str">
            <v>NA</v>
          </cell>
          <cell r="H9581" t="str">
            <v>Regulated</v>
          </cell>
        </row>
        <row r="9582">
          <cell r="D9582" t="str">
            <v>Wakefern Food Corporation</v>
          </cell>
          <cell r="E9582" t="str">
            <v>Solar</v>
          </cell>
          <cell r="G9582" t="str">
            <v>NA</v>
          </cell>
          <cell r="H9582" t="str">
            <v>Merchant Unregulated</v>
          </cell>
        </row>
        <row r="9583">
          <cell r="D9583" t="str">
            <v>New Jersey Resources Corporation</v>
          </cell>
          <cell r="E9583" t="str">
            <v>Solar</v>
          </cell>
          <cell r="G9583" t="str">
            <v>NA</v>
          </cell>
          <cell r="H9583" t="str">
            <v>Merchant Unregulated</v>
          </cell>
        </row>
        <row r="9584">
          <cell r="D9584" t="str">
            <v>Nebraska Public Power District</v>
          </cell>
          <cell r="E9584" t="str">
            <v>Gas</v>
          </cell>
          <cell r="G9584" t="str">
            <v>NA</v>
          </cell>
          <cell r="H9584" t="str">
            <v>Regulated</v>
          </cell>
        </row>
        <row r="9585">
          <cell r="D9585" t="str">
            <v>Enel S.p.A.</v>
          </cell>
          <cell r="E9585" t="str">
            <v>Water</v>
          </cell>
          <cell r="G9585" t="str">
            <v>NA</v>
          </cell>
          <cell r="H9585" t="str">
            <v>Merchant Unregulated</v>
          </cell>
        </row>
        <row r="9586">
          <cell r="D9586" t="str">
            <v>Alaska Village Electric Cooperative, Inc.</v>
          </cell>
          <cell r="E9586" t="str">
            <v>Oil</v>
          </cell>
          <cell r="G9586" t="str">
            <v>NA</v>
          </cell>
          <cell r="H9586" t="str">
            <v>Merchant Unregulated</v>
          </cell>
        </row>
        <row r="9587">
          <cell r="D9587" t="str">
            <v>Archer-Daniels-Midland Company</v>
          </cell>
          <cell r="E9587" t="str">
            <v>Coal</v>
          </cell>
          <cell r="G9587" t="str">
            <v>NA</v>
          </cell>
          <cell r="H9587" t="str">
            <v>Merchant Unregulated</v>
          </cell>
        </row>
        <row r="9588">
          <cell r="D9588" t="str">
            <v>UPC Energy Group</v>
          </cell>
          <cell r="E9588" t="str">
            <v>Solar</v>
          </cell>
          <cell r="G9588" t="str">
            <v>NA</v>
          </cell>
          <cell r="H9588" t="str">
            <v>Merchant Unregulated</v>
          </cell>
        </row>
        <row r="9589">
          <cell r="D9589" t="str">
            <v>Southern Company</v>
          </cell>
          <cell r="E9589" t="str">
            <v>Water</v>
          </cell>
          <cell r="G9589">
            <v>13363</v>
          </cell>
          <cell r="H9589" t="str">
            <v>Regulated</v>
          </cell>
        </row>
        <row r="9590">
          <cell r="D9590" t="str">
            <v>Southern Company</v>
          </cell>
          <cell r="E9590" t="str">
            <v>Water</v>
          </cell>
          <cell r="G9590">
            <v>343001</v>
          </cell>
          <cell r="H9590" t="str">
            <v>Regulated</v>
          </cell>
        </row>
        <row r="9591">
          <cell r="D9591" t="str">
            <v>PPL Corporation</v>
          </cell>
          <cell r="E9591" t="str">
            <v>Water</v>
          </cell>
          <cell r="G9591" t="str">
            <v>NA</v>
          </cell>
          <cell r="H9591" t="str">
            <v>Merchant Unregulated</v>
          </cell>
        </row>
        <row r="9592">
          <cell r="D9592" t="str">
            <v>LS Power Group</v>
          </cell>
          <cell r="E9592" t="str">
            <v>Gas</v>
          </cell>
          <cell r="G9592">
            <v>108921</v>
          </cell>
          <cell r="H9592" t="str">
            <v>Merchant Unregulated</v>
          </cell>
        </row>
        <row r="9593">
          <cell r="D9593" t="str">
            <v>Covanta Holding Corporation</v>
          </cell>
          <cell r="E9593" t="str">
            <v>Biomass</v>
          </cell>
          <cell r="G9593" t="str">
            <v>NA</v>
          </cell>
          <cell r="H9593" t="str">
            <v>Merchant Unregulated</v>
          </cell>
        </row>
        <row r="9594">
          <cell r="D9594" t="str">
            <v>Berkshire Hathaway Inc.</v>
          </cell>
          <cell r="E9594" t="str">
            <v>Water</v>
          </cell>
          <cell r="G9594">
            <v>5039</v>
          </cell>
          <cell r="H9594" t="str">
            <v>Regulated</v>
          </cell>
        </row>
        <row r="9595">
          <cell r="D9595" t="str">
            <v>MidAmerican Energy Holdings Company</v>
          </cell>
          <cell r="E9595" t="str">
            <v>Water</v>
          </cell>
          <cell r="G9595">
            <v>572</v>
          </cell>
          <cell r="H9595" t="str">
            <v>Regulated</v>
          </cell>
        </row>
        <row r="9596">
          <cell r="D9596" t="str">
            <v>Exelon Corporation</v>
          </cell>
          <cell r="E9596" t="str">
            <v>Wind</v>
          </cell>
          <cell r="G9596" t="str">
            <v>NA</v>
          </cell>
          <cell r="H9596" t="str">
            <v>Merchant Unregulated</v>
          </cell>
        </row>
        <row r="9597">
          <cell r="D9597" t="str">
            <v>Paul Schwarzrock</v>
          </cell>
          <cell r="E9597" t="str">
            <v>Wind</v>
          </cell>
          <cell r="G9597" t="str">
            <v>NA</v>
          </cell>
          <cell r="H9597" t="str">
            <v>Merchant Unregulated</v>
          </cell>
        </row>
        <row r="9598">
          <cell r="D9598" t="str">
            <v>SolarCity Corp</v>
          </cell>
          <cell r="E9598" t="str">
            <v>Solar</v>
          </cell>
          <cell r="G9598" t="str">
            <v>NA</v>
          </cell>
          <cell r="H9598" t="str">
            <v>Merchant Unregulated</v>
          </cell>
        </row>
        <row r="9599">
          <cell r="D9599" t="str">
            <v>Wal-Mart Stores, Inc.</v>
          </cell>
          <cell r="E9599" t="str">
            <v>Solar</v>
          </cell>
          <cell r="G9599" t="str">
            <v>NA</v>
          </cell>
          <cell r="H9599" t="str">
            <v>Merchant Unregulated</v>
          </cell>
        </row>
        <row r="9600">
          <cell r="D9600" t="str">
            <v>Turlock Irrigation District</v>
          </cell>
          <cell r="E9600" t="str">
            <v>Gas</v>
          </cell>
          <cell r="G9600" t="str">
            <v>NA</v>
          </cell>
          <cell r="H9600" t="str">
            <v>Merchant Unregulated</v>
          </cell>
        </row>
        <row r="9601">
          <cell r="D9601" t="str">
            <v>Edison International</v>
          </cell>
          <cell r="E9601" t="str">
            <v>Gas</v>
          </cell>
          <cell r="G9601" t="str">
            <v>NA</v>
          </cell>
          <cell r="H9601" t="str">
            <v>Merchant Unregulated</v>
          </cell>
        </row>
        <row r="9602">
          <cell r="D9602" t="str">
            <v>Turlock Irrigation District</v>
          </cell>
          <cell r="E9602" t="str">
            <v>Gas</v>
          </cell>
          <cell r="G9602">
            <v>1464475</v>
          </cell>
          <cell r="H9602" t="str">
            <v>Merchant Unregulated</v>
          </cell>
        </row>
        <row r="9603">
          <cell r="D9603" t="str">
            <v>Berkshire Hathaway Inc.</v>
          </cell>
          <cell r="E9603" t="str">
            <v>Wind</v>
          </cell>
          <cell r="G9603">
            <v>459583</v>
          </cell>
          <cell r="H9603" t="str">
            <v>Regulated</v>
          </cell>
        </row>
        <row r="9604">
          <cell r="D9604" t="str">
            <v>MidAmerican Energy Holdings Company</v>
          </cell>
          <cell r="E9604" t="str">
            <v>Wind</v>
          </cell>
          <cell r="G9604">
            <v>52201</v>
          </cell>
          <cell r="H9604" t="str">
            <v>Regulated</v>
          </cell>
        </row>
        <row r="9605">
          <cell r="D9605" t="str">
            <v>Covanta Holding Corporation</v>
          </cell>
          <cell r="E9605" t="str">
            <v>Biomass</v>
          </cell>
          <cell r="G9605" t="str">
            <v>NA</v>
          </cell>
          <cell r="H9605" t="str">
            <v>Merchant Unregulated</v>
          </cell>
        </row>
        <row r="9606">
          <cell r="D9606" t="str">
            <v>Southern Company</v>
          </cell>
          <cell r="E9606" t="str">
            <v>Water</v>
          </cell>
          <cell r="G9606">
            <v>367088</v>
          </cell>
          <cell r="H9606" t="str">
            <v>Regulated</v>
          </cell>
        </row>
        <row r="9607">
          <cell r="D9607" t="str">
            <v>American Electric Power Company, Inc.</v>
          </cell>
          <cell r="E9607" t="str">
            <v>Coal</v>
          </cell>
          <cell r="G9607">
            <v>165335</v>
          </cell>
          <cell r="H9607" t="str">
            <v>Regulated</v>
          </cell>
        </row>
        <row r="9608">
          <cell r="D9608" t="str">
            <v>AES Corporation</v>
          </cell>
          <cell r="E9608" t="str">
            <v>Coal</v>
          </cell>
          <cell r="G9608">
            <v>661020</v>
          </cell>
          <cell r="H9608" t="str">
            <v>Regulated</v>
          </cell>
        </row>
        <row r="9609">
          <cell r="D9609" t="str">
            <v>Duke Energy Corporation</v>
          </cell>
          <cell r="E9609" t="str">
            <v>Coal</v>
          </cell>
          <cell r="G9609">
            <v>2415532</v>
          </cell>
          <cell r="H9609" t="str">
            <v>Regulated</v>
          </cell>
        </row>
        <row r="9610">
          <cell r="D9610" t="str">
            <v>Duke Energy Corporation</v>
          </cell>
          <cell r="E9610" t="str">
            <v>Oil</v>
          </cell>
          <cell r="G9610">
            <v>713</v>
          </cell>
          <cell r="H9610" t="str">
            <v>Regulated</v>
          </cell>
        </row>
        <row r="9611">
          <cell r="D9611" t="str">
            <v>United States Government</v>
          </cell>
          <cell r="E9611" t="str">
            <v>Water</v>
          </cell>
          <cell r="G9611">
            <v>165035</v>
          </cell>
          <cell r="H9611" t="str">
            <v>Merchant Unregulated</v>
          </cell>
        </row>
        <row r="9612">
          <cell r="D9612" t="str">
            <v>NV Energy, Inc.</v>
          </cell>
          <cell r="E9612" t="str">
            <v>Gas</v>
          </cell>
          <cell r="G9612">
            <v>2612553</v>
          </cell>
          <cell r="H9612" t="str">
            <v>Regulated</v>
          </cell>
        </row>
        <row r="9613">
          <cell r="D9613" t="str">
            <v>Berkshire Hathaway Inc.</v>
          </cell>
          <cell r="E9613" t="str">
            <v>Coal</v>
          </cell>
          <cell r="G9613" t="str">
            <v>NA</v>
          </cell>
          <cell r="H9613" t="str">
            <v>Regulated</v>
          </cell>
        </row>
        <row r="9614">
          <cell r="D9614" t="str">
            <v>Central Iowa Power Cooperative</v>
          </cell>
          <cell r="E9614" t="str">
            <v>Coal</v>
          </cell>
          <cell r="G9614" t="str">
            <v>NA</v>
          </cell>
          <cell r="H9614" t="str">
            <v>Regulated</v>
          </cell>
        </row>
        <row r="9615">
          <cell r="D9615" t="str">
            <v>Corn Belt Power Cooperative</v>
          </cell>
          <cell r="E9615" t="str">
            <v>Coal</v>
          </cell>
          <cell r="G9615" t="str">
            <v>NA</v>
          </cell>
          <cell r="H9615" t="str">
            <v>Regulated</v>
          </cell>
        </row>
        <row r="9616">
          <cell r="D9616" t="str">
            <v>Cedar Falls Utilities</v>
          </cell>
          <cell r="E9616" t="str">
            <v>Coal</v>
          </cell>
          <cell r="G9616" t="str">
            <v>NA</v>
          </cell>
          <cell r="H9616" t="str">
            <v>Regulated</v>
          </cell>
        </row>
        <row r="9617">
          <cell r="D9617" t="str">
            <v>Alta City of</v>
          </cell>
          <cell r="E9617" t="str">
            <v>Coal</v>
          </cell>
          <cell r="G9617" t="str">
            <v>NA</v>
          </cell>
          <cell r="H9617" t="str">
            <v>Regulated</v>
          </cell>
        </row>
        <row r="9618">
          <cell r="D9618" t="str">
            <v>Montezuma City of IA</v>
          </cell>
          <cell r="E9618" t="str">
            <v>Coal</v>
          </cell>
          <cell r="G9618" t="str">
            <v>NA</v>
          </cell>
          <cell r="H9618" t="str">
            <v>Regulated</v>
          </cell>
        </row>
        <row r="9619">
          <cell r="D9619" t="str">
            <v>Sumner City of</v>
          </cell>
          <cell r="E9619" t="str">
            <v>Coal</v>
          </cell>
          <cell r="G9619" t="str">
            <v>NA</v>
          </cell>
          <cell r="H9619" t="str">
            <v>Regulated</v>
          </cell>
        </row>
        <row r="9620">
          <cell r="D9620" t="str">
            <v>West Bend City of</v>
          </cell>
          <cell r="E9620" t="str">
            <v>Coal</v>
          </cell>
          <cell r="G9620" t="str">
            <v>NA</v>
          </cell>
          <cell r="H9620" t="str">
            <v>Regulated</v>
          </cell>
        </row>
        <row r="9621">
          <cell r="D9621" t="str">
            <v>Spencer City of IA</v>
          </cell>
          <cell r="E9621" t="str">
            <v>Coal</v>
          </cell>
          <cell r="G9621" t="str">
            <v>NA</v>
          </cell>
          <cell r="H9621" t="str">
            <v>Regulated</v>
          </cell>
        </row>
        <row r="9622">
          <cell r="D9622" t="str">
            <v>Municipal Energy Agency of NE</v>
          </cell>
          <cell r="E9622" t="str">
            <v>Coal</v>
          </cell>
          <cell r="G9622" t="str">
            <v>NA</v>
          </cell>
          <cell r="H9622" t="str">
            <v>Regulated</v>
          </cell>
        </row>
        <row r="9623">
          <cell r="D9623" t="str">
            <v>New Hampton City of</v>
          </cell>
          <cell r="E9623" t="str">
            <v>Coal</v>
          </cell>
          <cell r="G9623" t="str">
            <v>NA</v>
          </cell>
          <cell r="H9623" t="str">
            <v>Regulated</v>
          </cell>
        </row>
        <row r="9624">
          <cell r="D9624" t="str">
            <v>Atlantic Municipal Utilities</v>
          </cell>
          <cell r="E9624" t="str">
            <v>Coal</v>
          </cell>
          <cell r="G9624" t="str">
            <v>NA</v>
          </cell>
          <cell r="H9624" t="str">
            <v>Regulated</v>
          </cell>
        </row>
        <row r="9625">
          <cell r="D9625" t="str">
            <v>MidAmerican Energy Holdings Company</v>
          </cell>
          <cell r="E9625" t="str">
            <v>Coal</v>
          </cell>
          <cell r="G9625" t="str">
            <v>NA</v>
          </cell>
          <cell r="H9625" t="str">
            <v>Regulated</v>
          </cell>
        </row>
        <row r="9626">
          <cell r="D9626" t="str">
            <v>Waverly Municipal Elec Utility</v>
          </cell>
          <cell r="E9626" t="str">
            <v>Coal</v>
          </cell>
          <cell r="G9626" t="str">
            <v>NA</v>
          </cell>
          <cell r="H9626" t="str">
            <v>Regulated</v>
          </cell>
        </row>
        <row r="9627">
          <cell r="D9627" t="str">
            <v>Eldridge City Utilities</v>
          </cell>
          <cell r="E9627" t="str">
            <v>Coal</v>
          </cell>
          <cell r="G9627" t="str">
            <v>NA</v>
          </cell>
          <cell r="H9627" t="str">
            <v>Regulated</v>
          </cell>
        </row>
        <row r="9628">
          <cell r="D9628" t="str">
            <v>Lincoln Electric System</v>
          </cell>
          <cell r="E9628" t="str">
            <v>Coal</v>
          </cell>
          <cell r="G9628" t="str">
            <v>NA</v>
          </cell>
          <cell r="H9628" t="str">
            <v>Regulated</v>
          </cell>
        </row>
        <row r="9629">
          <cell r="D9629" t="str">
            <v>Duke Energy Corporation</v>
          </cell>
          <cell r="E9629" t="str">
            <v>Water</v>
          </cell>
          <cell r="G9629">
            <v>120153</v>
          </cell>
          <cell r="H9629" t="str">
            <v>Regulated</v>
          </cell>
        </row>
        <row r="9630">
          <cell r="D9630" t="str">
            <v>Eugene City of</v>
          </cell>
          <cell r="E9630" t="str">
            <v>Water</v>
          </cell>
          <cell r="G9630" t="str">
            <v>NA</v>
          </cell>
          <cell r="H9630" t="str">
            <v>Regulated</v>
          </cell>
        </row>
        <row r="9631">
          <cell r="D9631" t="str">
            <v>ArcLight Capital Partners LLC</v>
          </cell>
          <cell r="E9631" t="str">
            <v>Gas</v>
          </cell>
          <cell r="G9631">
            <v>200045</v>
          </cell>
          <cell r="H9631" t="str">
            <v>Merchant Unregulated</v>
          </cell>
        </row>
        <row r="9632">
          <cell r="D9632" t="str">
            <v>General Electric Company</v>
          </cell>
          <cell r="E9632" t="str">
            <v>Gas</v>
          </cell>
          <cell r="G9632">
            <v>99624</v>
          </cell>
          <cell r="H9632" t="str">
            <v>Merchant Unregulated</v>
          </cell>
        </row>
        <row r="9633">
          <cell r="D9633" t="str">
            <v>GIC Private Limited</v>
          </cell>
          <cell r="E9633" t="str">
            <v>Gas</v>
          </cell>
          <cell r="G9633">
            <v>99624</v>
          </cell>
          <cell r="H9633" t="str">
            <v>Merchant Unregulated</v>
          </cell>
        </row>
        <row r="9634">
          <cell r="D9634" t="str">
            <v>Delaware County Electric Cooperative Inc.</v>
          </cell>
          <cell r="E9634" t="str">
            <v>Biomass</v>
          </cell>
          <cell r="G9634" t="str">
            <v>NA</v>
          </cell>
          <cell r="H9634" t="str">
            <v>Merchant Unregulated</v>
          </cell>
        </row>
        <row r="9635">
          <cell r="D9635" t="str">
            <v>Wamego City of</v>
          </cell>
          <cell r="E9635" t="str">
            <v>Gas</v>
          </cell>
          <cell r="G9635" t="str">
            <v>NA</v>
          </cell>
          <cell r="H9635" t="str">
            <v>Regulated</v>
          </cell>
        </row>
        <row r="9636">
          <cell r="D9636" t="str">
            <v>Grant County Public Utility District</v>
          </cell>
          <cell r="E9636" t="str">
            <v>Water</v>
          </cell>
          <cell r="G9636">
            <v>5186124</v>
          </cell>
          <cell r="H9636" t="str">
            <v>Regulated</v>
          </cell>
        </row>
        <row r="9637">
          <cell r="D9637" t="str">
            <v>Weber Basin Water Conservation Dist</v>
          </cell>
          <cell r="E9637" t="str">
            <v>Water</v>
          </cell>
          <cell r="G9637" t="str">
            <v>NA</v>
          </cell>
          <cell r="H9637" t="str">
            <v>Merchant Unregulated</v>
          </cell>
        </row>
        <row r="9638">
          <cell r="D9638" t="str">
            <v>Oglethorpe Power Corporation</v>
          </cell>
          <cell r="E9638" t="str">
            <v>Coal</v>
          </cell>
          <cell r="G9638">
            <v>1463211</v>
          </cell>
          <cell r="H9638" t="str">
            <v>Regulated</v>
          </cell>
        </row>
        <row r="9639">
          <cell r="D9639" t="str">
            <v>Municipal Electric Authority of Georgia</v>
          </cell>
          <cell r="E9639" t="str">
            <v>Coal</v>
          </cell>
          <cell r="G9639">
            <v>736485</v>
          </cell>
          <cell r="H9639" t="str">
            <v>Regulated</v>
          </cell>
        </row>
        <row r="9640">
          <cell r="D9640" t="str">
            <v>Southern Company</v>
          </cell>
          <cell r="E9640" t="str">
            <v>Coal</v>
          </cell>
          <cell r="G9640">
            <v>2609394</v>
          </cell>
          <cell r="H9640" t="str">
            <v>Regulated</v>
          </cell>
        </row>
        <row r="9641">
          <cell r="D9641" t="str">
            <v>Dalton Utilities</v>
          </cell>
          <cell r="E9641" t="str">
            <v>Coal</v>
          </cell>
          <cell r="G9641">
            <v>68283</v>
          </cell>
          <cell r="H9641" t="str">
            <v>Regulated</v>
          </cell>
        </row>
        <row r="9642">
          <cell r="D9642" t="str">
            <v>Southern Company</v>
          </cell>
          <cell r="E9642" t="str">
            <v>Gas</v>
          </cell>
          <cell r="G9642">
            <v>6890836</v>
          </cell>
          <cell r="H9642" t="str">
            <v>Merchant Unregulated</v>
          </cell>
        </row>
        <row r="9643">
          <cell r="D9643" t="str">
            <v>Southern Company</v>
          </cell>
          <cell r="E9643" t="str">
            <v>Oil</v>
          </cell>
          <cell r="G9643">
            <v>-384</v>
          </cell>
          <cell r="H9643" t="str">
            <v>Regulated</v>
          </cell>
        </row>
        <row r="9644">
          <cell r="D9644" t="str">
            <v>Dalton Utilities</v>
          </cell>
          <cell r="E9644" t="str">
            <v>Oil</v>
          </cell>
          <cell r="G9644">
            <v>-11</v>
          </cell>
          <cell r="H9644" t="str">
            <v>Regulated</v>
          </cell>
        </row>
        <row r="9645">
          <cell r="D9645" t="str">
            <v>Oglethorpe Power Corporation</v>
          </cell>
          <cell r="E9645" t="str">
            <v>Oil</v>
          </cell>
          <cell r="G9645">
            <v>-215</v>
          </cell>
          <cell r="H9645" t="str">
            <v>Regulated</v>
          </cell>
        </row>
        <row r="9646">
          <cell r="D9646" t="str">
            <v>Municipal Electric Authority of Georgia</v>
          </cell>
          <cell r="E9646" t="str">
            <v>Oil</v>
          </cell>
          <cell r="G9646">
            <v>-108</v>
          </cell>
          <cell r="H9646" t="str">
            <v>Regulated</v>
          </cell>
        </row>
        <row r="9647">
          <cell r="D9647" t="str">
            <v>Municipal Electric Authority of Georgia</v>
          </cell>
          <cell r="E9647" t="str">
            <v>Gas</v>
          </cell>
          <cell r="G9647">
            <v>1842437</v>
          </cell>
          <cell r="H9647" t="str">
            <v>Merchant Unregulated</v>
          </cell>
        </row>
        <row r="9648">
          <cell r="D9648" t="str">
            <v>Windsor Machinery Company, Inc.</v>
          </cell>
          <cell r="E9648" t="str">
            <v>Water</v>
          </cell>
          <cell r="G9648" t="str">
            <v>NA</v>
          </cell>
          <cell r="H9648" t="str">
            <v>Merchant Unregulated</v>
          </cell>
        </row>
        <row r="9649">
          <cell r="D9649" t="str">
            <v>EDF Group</v>
          </cell>
          <cell r="E9649" t="str">
            <v>Wind</v>
          </cell>
          <cell r="G9649">
            <v>320747</v>
          </cell>
          <cell r="H9649" t="str">
            <v>Merchant Unregulated</v>
          </cell>
        </row>
        <row r="9650">
          <cell r="D9650" t="str">
            <v>Exelon Corporation</v>
          </cell>
          <cell r="E9650" t="str">
            <v>Wind</v>
          </cell>
          <cell r="G9650" t="str">
            <v>NA</v>
          </cell>
          <cell r="H9650" t="str">
            <v>Merchant Unregulated</v>
          </cell>
        </row>
        <row r="9651">
          <cell r="D9651" t="str">
            <v>Pacific Trail Windfarm, LLC</v>
          </cell>
          <cell r="E9651" t="str">
            <v>Wind</v>
          </cell>
          <cell r="G9651" t="str">
            <v>NA</v>
          </cell>
          <cell r="H9651" t="str">
            <v>Merchant Unregulated</v>
          </cell>
        </row>
        <row r="9652">
          <cell r="D9652" t="str">
            <v>High Point Town of</v>
          </cell>
          <cell r="E9652" t="str">
            <v>Oil</v>
          </cell>
          <cell r="G9652" t="str">
            <v>NA</v>
          </cell>
          <cell r="H9652" t="str">
            <v>Merchant Unregulated</v>
          </cell>
        </row>
        <row r="9653">
          <cell r="D9653" t="str">
            <v>Enel S.p.A.</v>
          </cell>
          <cell r="E9653" t="str">
            <v>Water</v>
          </cell>
          <cell r="G9653" t="str">
            <v>NA</v>
          </cell>
          <cell r="H9653" t="str">
            <v>Merchant Unregulated</v>
          </cell>
        </row>
        <row r="9654">
          <cell r="D9654" t="str">
            <v>Confederated Tribes-Warm Springs</v>
          </cell>
          <cell r="E9654" t="str">
            <v>Biomass</v>
          </cell>
          <cell r="G9654" t="str">
            <v>NA</v>
          </cell>
          <cell r="H9654" t="str">
            <v>Merchant Unregulated</v>
          </cell>
        </row>
        <row r="9655">
          <cell r="D9655" t="str">
            <v>Sonoma County Water Agency</v>
          </cell>
          <cell r="E9655" t="str">
            <v>Water</v>
          </cell>
          <cell r="G9655" t="str">
            <v>NA</v>
          </cell>
          <cell r="H9655" t="str">
            <v>Merchant Unregulated</v>
          </cell>
        </row>
        <row r="9656">
          <cell r="D9656" t="str">
            <v>Confederated Tribes-Warm Springs</v>
          </cell>
          <cell r="E9656" t="str">
            <v>Water</v>
          </cell>
          <cell r="G9656">
            <v>93444</v>
          </cell>
          <cell r="H9656" t="str">
            <v>Merchant Unregulated</v>
          </cell>
        </row>
        <row r="9657">
          <cell r="D9657" t="str">
            <v>University of Michigan NCampus Research</v>
          </cell>
          <cell r="E9657" t="str">
            <v>Oil</v>
          </cell>
          <cell r="G9657" t="str">
            <v>NA</v>
          </cell>
          <cell r="H9657" t="str">
            <v>Merchant Unregulated</v>
          </cell>
        </row>
        <row r="9658">
          <cell r="D9658" t="str">
            <v>University of Michigan NCampus Research</v>
          </cell>
          <cell r="E9658" t="str">
            <v>Gas</v>
          </cell>
          <cell r="G9658" t="str">
            <v>NA</v>
          </cell>
          <cell r="H9658" t="str">
            <v>Merchant Unregulated</v>
          </cell>
        </row>
        <row r="9659">
          <cell r="D9659" t="str">
            <v>PPL Corporation</v>
          </cell>
          <cell r="E9659" t="str">
            <v>Solar</v>
          </cell>
          <cell r="G9659" t="str">
            <v>NA</v>
          </cell>
          <cell r="H9659" t="str">
            <v>Merchant Unregulated</v>
          </cell>
        </row>
        <row r="9660">
          <cell r="D9660" t="str">
            <v>NRG Energy, Inc.</v>
          </cell>
          <cell r="E9660" t="str">
            <v>Oil</v>
          </cell>
          <cell r="G9660" t="str">
            <v>NA</v>
          </cell>
          <cell r="H9660" t="str">
            <v>Merchant Unregulated</v>
          </cell>
        </row>
        <row r="9661">
          <cell r="D9661" t="str">
            <v>Covanta Holding Corporation</v>
          </cell>
          <cell r="E9661" t="str">
            <v>Biomass</v>
          </cell>
          <cell r="G9661" t="str">
            <v>NA</v>
          </cell>
          <cell r="H9661" t="str">
            <v>Merchant Unregulated</v>
          </cell>
        </row>
        <row r="9662">
          <cell r="D9662" t="str">
            <v>Delaware Municipal Electric Corporation, Inc.</v>
          </cell>
          <cell r="E9662" t="str">
            <v>Gas</v>
          </cell>
          <cell r="G9662" t="str">
            <v>NA</v>
          </cell>
          <cell r="H9662" t="str">
            <v>Merchant Unregulated</v>
          </cell>
        </row>
        <row r="9663">
          <cell r="D9663" t="str">
            <v>FirstEnergy Corp.</v>
          </cell>
          <cell r="E9663" t="str">
            <v>Water</v>
          </cell>
          <cell r="G9663" t="str">
            <v>NA</v>
          </cell>
          <cell r="H9663" t="str">
            <v>Merchant Unregulated</v>
          </cell>
        </row>
        <row r="9664">
          <cell r="D9664" t="str">
            <v>Boralex Inc.</v>
          </cell>
          <cell r="E9664" t="str">
            <v>Water</v>
          </cell>
          <cell r="G9664" t="str">
            <v>NA</v>
          </cell>
          <cell r="H9664" t="str">
            <v>Merchant Unregulated</v>
          </cell>
        </row>
        <row r="9665">
          <cell r="D9665" t="str">
            <v>Strata Solar LLC</v>
          </cell>
          <cell r="E9665" t="str">
            <v>Solar</v>
          </cell>
          <cell r="G9665" t="str">
            <v>NA</v>
          </cell>
          <cell r="H9665" t="str">
            <v>Merchant Unregulated</v>
          </cell>
        </row>
        <row r="9666">
          <cell r="D9666" t="str">
            <v>Vectren Corporation</v>
          </cell>
          <cell r="E9666" t="str">
            <v>Coal</v>
          </cell>
          <cell r="G9666">
            <v>1088066</v>
          </cell>
          <cell r="H9666" t="str">
            <v>Regulated</v>
          </cell>
        </row>
        <row r="9667">
          <cell r="D9667" t="str">
            <v>Alcoa, Inc.</v>
          </cell>
          <cell r="E9667" t="str">
            <v>Coal</v>
          </cell>
          <cell r="G9667">
            <v>4181024</v>
          </cell>
          <cell r="H9667" t="str">
            <v>Regulated</v>
          </cell>
        </row>
        <row r="9668">
          <cell r="D9668" t="str">
            <v>American Hydro Power Co.</v>
          </cell>
          <cell r="E9668" t="str">
            <v>Water</v>
          </cell>
          <cell r="G9668" t="str">
            <v>NA</v>
          </cell>
          <cell r="H9668" t="str">
            <v>Merchant Unregulated</v>
          </cell>
        </row>
        <row r="9669">
          <cell r="D9669" t="str">
            <v>AES Corporation</v>
          </cell>
          <cell r="E9669" t="str">
            <v>Coal</v>
          </cell>
          <cell r="G9669">
            <v>1314894</v>
          </cell>
          <cell r="H9669" t="str">
            <v>Merchant Unregulated</v>
          </cell>
        </row>
        <row r="9670">
          <cell r="D9670" t="str">
            <v>FLS Energy Inc.</v>
          </cell>
          <cell r="E9670" t="str">
            <v>Solar</v>
          </cell>
          <cell r="G9670" t="str">
            <v>NA</v>
          </cell>
          <cell r="H9670" t="str">
            <v>Merchant Unregulated</v>
          </cell>
        </row>
        <row r="9671">
          <cell r="D9671" t="str">
            <v>Crisp County Power Comm</v>
          </cell>
          <cell r="E9671" t="str">
            <v>Water</v>
          </cell>
          <cell r="G9671" t="str">
            <v>NA</v>
          </cell>
          <cell r="H9671" t="str">
            <v>Regulated</v>
          </cell>
        </row>
        <row r="9672">
          <cell r="D9672" t="str">
            <v>Wasatch Integrated Waste Management District</v>
          </cell>
          <cell r="E9672" t="str">
            <v>Biomass</v>
          </cell>
          <cell r="G9672" t="str">
            <v>NA</v>
          </cell>
          <cell r="H9672" t="str">
            <v>Merchant Unregulated</v>
          </cell>
        </row>
        <row r="9673">
          <cell r="D9673" t="str">
            <v>Primex Farms, LLC</v>
          </cell>
          <cell r="E9673" t="str">
            <v>Solar</v>
          </cell>
          <cell r="G9673" t="str">
            <v>NA</v>
          </cell>
          <cell r="H9673" t="str">
            <v>Merchant Unregulated</v>
          </cell>
        </row>
        <row r="9674">
          <cell r="D9674" t="str">
            <v>Washington City of KS</v>
          </cell>
          <cell r="E9674" t="str">
            <v>Oil</v>
          </cell>
          <cell r="G9674" t="str">
            <v>NA</v>
          </cell>
          <cell r="H9674" t="str">
            <v>Regulated</v>
          </cell>
        </row>
        <row r="9675">
          <cell r="D9675" t="str">
            <v>ArcLight Capital Partners LLC</v>
          </cell>
          <cell r="E9675" t="str">
            <v>Gas</v>
          </cell>
          <cell r="G9675">
            <v>137753</v>
          </cell>
          <cell r="H9675" t="str">
            <v>Merchant Unregulated</v>
          </cell>
        </row>
        <row r="9676">
          <cell r="D9676" t="str">
            <v>General Electric Company</v>
          </cell>
          <cell r="E9676" t="str">
            <v>Gas</v>
          </cell>
          <cell r="G9676">
            <v>68602</v>
          </cell>
          <cell r="H9676" t="str">
            <v>Merchant Unregulated</v>
          </cell>
        </row>
        <row r="9677">
          <cell r="D9677" t="str">
            <v>GIC Private Limited</v>
          </cell>
          <cell r="E9677" t="str">
            <v>Gas</v>
          </cell>
          <cell r="G9677">
            <v>68602</v>
          </cell>
          <cell r="H9677" t="str">
            <v>Merchant Unregulated</v>
          </cell>
        </row>
        <row r="9678">
          <cell r="D9678" t="str">
            <v>Southern Company</v>
          </cell>
          <cell r="E9678" t="str">
            <v>Gas</v>
          </cell>
          <cell r="G9678">
            <v>769587</v>
          </cell>
          <cell r="H9678" t="str">
            <v>Regulated</v>
          </cell>
        </row>
        <row r="9679">
          <cell r="D9679" t="str">
            <v>Duke Energy Corporation</v>
          </cell>
          <cell r="E9679" t="str">
            <v>Gas</v>
          </cell>
          <cell r="G9679">
            <v>4304370</v>
          </cell>
          <cell r="H9679" t="str">
            <v>Regulated</v>
          </cell>
        </row>
        <row r="9680">
          <cell r="D9680" t="str">
            <v>Washington Island Electric Cooperative Inc.</v>
          </cell>
          <cell r="E9680" t="str">
            <v>Oil</v>
          </cell>
          <cell r="G9680" t="str">
            <v>NA</v>
          </cell>
          <cell r="H9680" t="str">
            <v>Merchant Unregulated</v>
          </cell>
        </row>
        <row r="9681">
          <cell r="D9681" t="str">
            <v>PG&amp;E Corporation</v>
          </cell>
          <cell r="E9681" t="str">
            <v>Oil</v>
          </cell>
          <cell r="G9681">
            <v>0</v>
          </cell>
          <cell r="H9681" t="str">
            <v>Regulated</v>
          </cell>
        </row>
        <row r="9682">
          <cell r="D9682" t="str">
            <v>Duke Energy Corporation</v>
          </cell>
          <cell r="E9682" t="str">
            <v>Solar</v>
          </cell>
          <cell r="G9682" t="str">
            <v>NA</v>
          </cell>
          <cell r="H9682" t="str">
            <v>Merchant Unregulated</v>
          </cell>
        </row>
        <row r="9683">
          <cell r="D9683" t="str">
            <v>Truckee Meadows Water Authority</v>
          </cell>
          <cell r="E9683" t="str">
            <v>Water</v>
          </cell>
          <cell r="G9683" t="str">
            <v>NA</v>
          </cell>
          <cell r="H9683" t="str">
            <v>Regulated</v>
          </cell>
        </row>
        <row r="9684">
          <cell r="D9684" t="str">
            <v>Occidental Petroleum Corporation</v>
          </cell>
          <cell r="E9684" t="str">
            <v>Gas</v>
          </cell>
          <cell r="G9684" t="str">
            <v>NA</v>
          </cell>
          <cell r="H9684" t="str">
            <v>Merchant Unregulated</v>
          </cell>
        </row>
        <row r="9685">
          <cell r="D9685" t="str">
            <v>Atlantic County Utilities Authority</v>
          </cell>
          <cell r="E9685" t="str">
            <v>Solar</v>
          </cell>
          <cell r="G9685" t="str">
            <v>NA</v>
          </cell>
          <cell r="H9685" t="str">
            <v>Merchant Unregulated</v>
          </cell>
        </row>
        <row r="9686">
          <cell r="D9686" t="str">
            <v>Tennessee Valley Authority</v>
          </cell>
          <cell r="E9686" t="str">
            <v>Water</v>
          </cell>
          <cell r="G9686" t="str">
            <v>NA</v>
          </cell>
          <cell r="H9686" t="str">
            <v>Merchant Unregulated</v>
          </cell>
        </row>
        <row r="9687">
          <cell r="D9687" t="str">
            <v>Watchtower Bible &amp; Tract Society</v>
          </cell>
          <cell r="E9687" t="str">
            <v>Gas</v>
          </cell>
          <cell r="G9687" t="str">
            <v>NA</v>
          </cell>
          <cell r="H9687" t="str">
            <v>Merchant Unregulated</v>
          </cell>
        </row>
        <row r="9688">
          <cell r="D9688" t="str">
            <v>Morganton City of</v>
          </cell>
          <cell r="E9688" t="str">
            <v>Oil</v>
          </cell>
          <cell r="G9688" t="str">
            <v>NA</v>
          </cell>
          <cell r="H9688" t="str">
            <v>Regulated</v>
          </cell>
        </row>
        <row r="9689">
          <cell r="D9689" t="str">
            <v>Connecticut Municipal Electric Energy Cooperative</v>
          </cell>
          <cell r="E9689" t="str">
            <v>Oil</v>
          </cell>
          <cell r="G9689" t="str">
            <v>NA</v>
          </cell>
          <cell r="H9689" t="str">
            <v>Regulated</v>
          </cell>
        </row>
        <row r="9690">
          <cell r="D9690" t="str">
            <v>Manassas City of</v>
          </cell>
          <cell r="E9690" t="str">
            <v>Oil</v>
          </cell>
          <cell r="G9690" t="str">
            <v>NA</v>
          </cell>
          <cell r="H9690" t="str">
            <v>Regulated</v>
          </cell>
        </row>
        <row r="9691">
          <cell r="D9691" t="str">
            <v>Gaz Métro Limited Partnership</v>
          </cell>
          <cell r="E9691" t="str">
            <v>Water</v>
          </cell>
          <cell r="G9691">
            <v>16947</v>
          </cell>
          <cell r="H9691" t="str">
            <v>Regulated</v>
          </cell>
        </row>
        <row r="9692">
          <cell r="D9692" t="str">
            <v>GDF Suez SA</v>
          </cell>
          <cell r="E9692" t="str">
            <v>Gas</v>
          </cell>
          <cell r="G9692" t="str">
            <v>NA</v>
          </cell>
          <cell r="H9692" t="str">
            <v>Merchant Unregulated</v>
          </cell>
        </row>
        <row r="9693">
          <cell r="D9693" t="str">
            <v>AW Power Holdings, LLC</v>
          </cell>
          <cell r="E9693" t="str">
            <v>Gas</v>
          </cell>
          <cell r="G9693" t="str">
            <v>NA</v>
          </cell>
          <cell r="H9693" t="str">
            <v>Merchant Unregulated</v>
          </cell>
        </row>
        <row r="9694">
          <cell r="D9694" t="str">
            <v>Sasco River Advisors LLC</v>
          </cell>
          <cell r="E9694" t="str">
            <v>Gas</v>
          </cell>
          <cell r="G9694" t="str">
            <v>NA</v>
          </cell>
          <cell r="H9694" t="str">
            <v>Merchant Unregulated</v>
          </cell>
        </row>
        <row r="9695">
          <cell r="D9695" t="str">
            <v>SCANA Corporation</v>
          </cell>
          <cell r="E9695" t="str">
            <v>Coal</v>
          </cell>
          <cell r="G9695">
            <v>3697547</v>
          </cell>
          <cell r="H9695" t="str">
            <v>Regulated</v>
          </cell>
        </row>
        <row r="9696">
          <cell r="D9696" t="str">
            <v>Duke Energy Corporation</v>
          </cell>
          <cell r="E9696" t="str">
            <v>Water</v>
          </cell>
          <cell r="G9696">
            <v>125831</v>
          </cell>
          <cell r="H9696" t="str">
            <v>Regulated</v>
          </cell>
        </row>
        <row r="9697">
          <cell r="D9697" t="str">
            <v>Entergy Corporation</v>
          </cell>
          <cell r="E9697" t="str">
            <v>Gas</v>
          </cell>
          <cell r="G9697">
            <v>714879</v>
          </cell>
          <cell r="H9697" t="str">
            <v>Regulated</v>
          </cell>
        </row>
        <row r="9698">
          <cell r="D9698" t="str">
            <v>Entergy Corporation</v>
          </cell>
          <cell r="E9698" t="str">
            <v>Nuclear</v>
          </cell>
          <cell r="G9698">
            <v>7853958</v>
          </cell>
          <cell r="H9698" t="str">
            <v>Regulated</v>
          </cell>
        </row>
        <row r="9699">
          <cell r="D9699" t="str">
            <v>Entergy Corporation</v>
          </cell>
          <cell r="E9699" t="str">
            <v>Oil</v>
          </cell>
          <cell r="G9699">
            <v>1126</v>
          </cell>
          <cell r="H9699" t="str">
            <v>Regulated</v>
          </cell>
        </row>
        <row r="9700">
          <cell r="D9700" t="str">
            <v>American Electric Power Company, Inc.</v>
          </cell>
          <cell r="E9700" t="str">
            <v>Gas</v>
          </cell>
          <cell r="G9700">
            <v>5027420</v>
          </cell>
          <cell r="H9700" t="str">
            <v>Regulated</v>
          </cell>
        </row>
        <row r="9701">
          <cell r="D9701" t="str">
            <v>Waterloo City of</v>
          </cell>
          <cell r="E9701" t="str">
            <v>Gas</v>
          </cell>
          <cell r="G9701" t="str">
            <v>NA</v>
          </cell>
          <cell r="H9701" t="str">
            <v>Regulated</v>
          </cell>
        </row>
        <row r="9702">
          <cell r="D9702" t="str">
            <v>Berkshire Hathaway Inc.</v>
          </cell>
          <cell r="E9702" t="str">
            <v>Oil</v>
          </cell>
          <cell r="G9702" t="str">
            <v>NA</v>
          </cell>
          <cell r="H9702" t="str">
            <v>Regulated</v>
          </cell>
        </row>
        <row r="9703">
          <cell r="D9703" t="str">
            <v>MidAmerican Energy Holdings Company</v>
          </cell>
          <cell r="E9703" t="str">
            <v>Oil</v>
          </cell>
          <cell r="G9703" t="str">
            <v>NA</v>
          </cell>
          <cell r="H9703" t="str">
            <v>Regulated</v>
          </cell>
        </row>
        <row r="9704">
          <cell r="D9704" t="str">
            <v>American Energy Solutions Inc</v>
          </cell>
          <cell r="E9704" t="str">
            <v>Water</v>
          </cell>
          <cell r="G9704" t="str">
            <v>NA</v>
          </cell>
          <cell r="H9704" t="str">
            <v>Merchant Unregulated</v>
          </cell>
        </row>
        <row r="9705">
          <cell r="D9705" t="str">
            <v>Sustainable Power Group</v>
          </cell>
          <cell r="E9705" t="str">
            <v>Solar</v>
          </cell>
          <cell r="G9705" t="str">
            <v>NA</v>
          </cell>
          <cell r="H9705" t="str">
            <v>Merchant Unregulated</v>
          </cell>
        </row>
        <row r="9706">
          <cell r="D9706" t="str">
            <v>Waterloo City of</v>
          </cell>
          <cell r="E9706" t="str">
            <v>Oil</v>
          </cell>
          <cell r="G9706" t="str">
            <v>NA</v>
          </cell>
          <cell r="H9706" t="str">
            <v>Regulated</v>
          </cell>
        </row>
        <row r="9707">
          <cell r="D9707" t="str">
            <v>Brookfield Renewable Energy Partners L.P.</v>
          </cell>
          <cell r="E9707" t="str">
            <v>Water</v>
          </cell>
          <cell r="G9707" t="str">
            <v>NA</v>
          </cell>
          <cell r="H9707" t="str">
            <v>Merchant Unregulated</v>
          </cell>
        </row>
        <row r="9708">
          <cell r="D9708" t="str">
            <v>Brookfield Asset Management Inc.</v>
          </cell>
          <cell r="E9708" t="str">
            <v>Water</v>
          </cell>
          <cell r="G9708" t="str">
            <v>NA</v>
          </cell>
          <cell r="H9708" t="str">
            <v>Merchant Unregulated</v>
          </cell>
        </row>
        <row r="9709">
          <cell r="D9709" t="str">
            <v>Peabody City of</v>
          </cell>
          <cell r="E9709" t="str">
            <v>Gas</v>
          </cell>
          <cell r="G9709">
            <v>12650</v>
          </cell>
          <cell r="H9709" t="str">
            <v>Regulated</v>
          </cell>
        </row>
        <row r="9710">
          <cell r="D9710" t="str">
            <v>First Reserve Corporation</v>
          </cell>
          <cell r="E9710" t="str">
            <v>Oil</v>
          </cell>
          <cell r="G9710" t="str">
            <v>NA</v>
          </cell>
          <cell r="H9710" t="str">
            <v>Merchant Unregulated</v>
          </cell>
        </row>
        <row r="9711">
          <cell r="D9711" t="str">
            <v>Western Minnesota Municipal Power Agency</v>
          </cell>
          <cell r="E9711" t="str">
            <v>Oil</v>
          </cell>
          <cell r="G9711" t="str">
            <v>NA</v>
          </cell>
          <cell r="H9711" t="str">
            <v>Merchant Unregulated</v>
          </cell>
        </row>
        <row r="9712">
          <cell r="D9712" t="str">
            <v>Watkins Manufacturing Corporation</v>
          </cell>
          <cell r="E9712" t="str">
            <v>Gas</v>
          </cell>
          <cell r="G9712" t="str">
            <v>NA</v>
          </cell>
          <cell r="H9712" t="str">
            <v>Merchant Unregulated</v>
          </cell>
        </row>
        <row r="9713">
          <cell r="D9713" t="str">
            <v>Tesoro Corporation</v>
          </cell>
          <cell r="E9713" t="str">
            <v>Gas</v>
          </cell>
          <cell r="G9713" t="str">
            <v>NA</v>
          </cell>
          <cell r="H9713" t="str">
            <v>Merchant Unregulated</v>
          </cell>
        </row>
        <row r="9714">
          <cell r="D9714" t="str">
            <v>Edison International</v>
          </cell>
          <cell r="E9714" t="str">
            <v>Gas</v>
          </cell>
          <cell r="G9714">
            <v>1502378</v>
          </cell>
          <cell r="H9714" t="str">
            <v>Merchant Unregulated</v>
          </cell>
        </row>
        <row r="9715">
          <cell r="D9715" t="str">
            <v>Tennessee Valley Authority</v>
          </cell>
          <cell r="E9715" t="str">
            <v>Water</v>
          </cell>
          <cell r="G9715">
            <v>850596</v>
          </cell>
          <cell r="H9715" t="str">
            <v>Merchant Unregulated</v>
          </cell>
        </row>
        <row r="9716">
          <cell r="D9716" t="str">
            <v>Tennessee Valley Authority</v>
          </cell>
          <cell r="E9716" t="str">
            <v>Nuclear</v>
          </cell>
          <cell r="G9716">
            <v>8516471</v>
          </cell>
          <cell r="H9716" t="str">
            <v>Merchant Unregulated</v>
          </cell>
        </row>
        <row r="9717">
          <cell r="D9717" t="str">
            <v>Strata Solar LLC</v>
          </cell>
          <cell r="E9717" t="str">
            <v>Solar</v>
          </cell>
          <cell r="G9717" t="str">
            <v>NA</v>
          </cell>
          <cell r="H9717" t="str">
            <v>Merchant Unregulated</v>
          </cell>
        </row>
        <row r="9718">
          <cell r="D9718" t="str">
            <v>Edison International</v>
          </cell>
          <cell r="E9718" t="str">
            <v>Coal</v>
          </cell>
          <cell r="G9718">
            <v>3314424</v>
          </cell>
          <cell r="H9718" t="str">
            <v>Merchant Unregulated</v>
          </cell>
        </row>
        <row r="9719">
          <cell r="D9719" t="str">
            <v>Edison International</v>
          </cell>
          <cell r="E9719" t="str">
            <v>Oil</v>
          </cell>
          <cell r="G9719">
            <v>441</v>
          </cell>
          <cell r="H9719" t="str">
            <v>Merchant Unregulated</v>
          </cell>
        </row>
        <row r="9720">
          <cell r="D9720" t="str">
            <v>SunEdison, Inc.</v>
          </cell>
          <cell r="E9720" t="str">
            <v>Solar</v>
          </cell>
          <cell r="G9720" t="str">
            <v>NA</v>
          </cell>
          <cell r="H9720" t="str">
            <v>Merchant Unregulated</v>
          </cell>
        </row>
        <row r="9721">
          <cell r="D9721" t="str">
            <v>Eugene City of</v>
          </cell>
          <cell r="E9721" t="str">
            <v>Biomass</v>
          </cell>
          <cell r="G9721" t="str">
            <v>NA</v>
          </cell>
          <cell r="H9721" t="str">
            <v>Regulated</v>
          </cell>
        </row>
        <row r="9722">
          <cell r="D9722" t="str">
            <v>Clatskanie People's Utility District</v>
          </cell>
          <cell r="E9722" t="str">
            <v>Biomass</v>
          </cell>
          <cell r="G9722" t="str">
            <v>NA</v>
          </cell>
          <cell r="H9722" t="str">
            <v>Regulated</v>
          </cell>
        </row>
        <row r="9723">
          <cell r="D9723" t="str">
            <v>State of Wisconsin</v>
          </cell>
          <cell r="E9723" t="str">
            <v>Coal</v>
          </cell>
          <cell r="G9723" t="str">
            <v>NA</v>
          </cell>
          <cell r="H9723" t="str">
            <v>Merchant Unregulated</v>
          </cell>
        </row>
        <row r="9724">
          <cell r="D9724" t="str">
            <v>Integrys Energy Group, Inc.</v>
          </cell>
          <cell r="E9724" t="str">
            <v>Water</v>
          </cell>
          <cell r="G9724">
            <v>17759</v>
          </cell>
          <cell r="H9724" t="str">
            <v>Regulated</v>
          </cell>
        </row>
        <row r="9725">
          <cell r="D9725" t="str">
            <v>Wausau-Mosinee Paper Corporation</v>
          </cell>
          <cell r="E9725" t="str">
            <v>Coal</v>
          </cell>
          <cell r="G9725" t="str">
            <v>NA</v>
          </cell>
          <cell r="H9725" t="str">
            <v>Merchant Unregulated</v>
          </cell>
        </row>
        <row r="9726">
          <cell r="D9726" t="str">
            <v>Waverly Municipal Elec Utility</v>
          </cell>
          <cell r="E9726" t="str">
            <v>Wind</v>
          </cell>
          <cell r="G9726" t="str">
            <v>NA</v>
          </cell>
          <cell r="H9726" t="str">
            <v>Regulated</v>
          </cell>
        </row>
        <row r="9727">
          <cell r="D9727" t="str">
            <v>SC Johnson</v>
          </cell>
          <cell r="E9727" t="str">
            <v>Gas</v>
          </cell>
          <cell r="G9727" t="str">
            <v>NA</v>
          </cell>
          <cell r="H9727" t="str">
            <v>Merchant Unregulated</v>
          </cell>
        </row>
        <row r="9728">
          <cell r="D9728" t="str">
            <v>Wisconsin Energy Corporation</v>
          </cell>
          <cell r="E9728" t="str">
            <v>Water</v>
          </cell>
          <cell r="G9728">
            <v>419</v>
          </cell>
          <cell r="H9728" t="str">
            <v>Regulated</v>
          </cell>
        </row>
        <row r="9729">
          <cell r="D9729" t="str">
            <v>NextEra Energy, Inc.</v>
          </cell>
          <cell r="E9729" t="str">
            <v>Wind</v>
          </cell>
          <cell r="G9729">
            <v>141670</v>
          </cell>
          <cell r="H9729" t="str">
            <v>Merchant Unregulated</v>
          </cell>
        </row>
        <row r="9730">
          <cell r="D9730" t="str">
            <v>Duke Energy Corporation</v>
          </cell>
          <cell r="E9730" t="str">
            <v>Gas</v>
          </cell>
          <cell r="G9730">
            <v>530907</v>
          </cell>
          <cell r="H9730" t="str">
            <v>Regulated</v>
          </cell>
        </row>
        <row r="9731">
          <cell r="D9731" t="str">
            <v>Methane Power Inc.</v>
          </cell>
          <cell r="E9731" t="str">
            <v>Biomass</v>
          </cell>
          <cell r="G9731" t="str">
            <v>NA</v>
          </cell>
          <cell r="H9731" t="str">
            <v>Merchant Unregulated</v>
          </cell>
        </row>
        <row r="9732">
          <cell r="D9732" t="str">
            <v>Wayne City of</v>
          </cell>
          <cell r="E9732" t="str">
            <v>Oil</v>
          </cell>
          <cell r="G9732" t="str">
            <v>NA</v>
          </cell>
          <cell r="H9732" t="str">
            <v>Regulated</v>
          </cell>
        </row>
        <row r="9733">
          <cell r="D9733" t="str">
            <v>DCO Energy LLC</v>
          </cell>
          <cell r="E9733" t="str">
            <v>Biomass</v>
          </cell>
          <cell r="G9733" t="str">
            <v>NA</v>
          </cell>
          <cell r="H9733" t="str">
            <v>Merchant Unregulated</v>
          </cell>
        </row>
        <row r="9734">
          <cell r="D9734" t="str">
            <v>South Jersey Industries, Inc.</v>
          </cell>
          <cell r="E9734" t="str">
            <v>Biomass</v>
          </cell>
          <cell r="G9734" t="str">
            <v>NA</v>
          </cell>
          <cell r="H9734" t="str">
            <v>Merchant Unregulated</v>
          </cell>
        </row>
        <row r="9735">
          <cell r="D9735" t="str">
            <v>OAO Severstal</v>
          </cell>
          <cell r="E9735" t="str">
            <v>Other Nonrenewable</v>
          </cell>
          <cell r="G9735" t="str">
            <v>NA</v>
          </cell>
          <cell r="H9735" t="str">
            <v>Merchant Unregulated</v>
          </cell>
        </row>
        <row r="9736">
          <cell r="D9736" t="str">
            <v>Weatherford Mun Utility System</v>
          </cell>
          <cell r="E9736" t="str">
            <v>Oil</v>
          </cell>
          <cell r="G9736" t="str">
            <v>NA</v>
          </cell>
          <cell r="H9736" t="str">
            <v>Regulated</v>
          </cell>
        </row>
        <row r="9737">
          <cell r="D9737" t="str">
            <v>NextEra Energy, Inc.</v>
          </cell>
          <cell r="E9737" t="str">
            <v>Wind</v>
          </cell>
          <cell r="G9737">
            <v>620742</v>
          </cell>
          <cell r="H9737" t="str">
            <v>Merchant Unregulated</v>
          </cell>
        </row>
        <row r="9738">
          <cell r="D9738" t="str">
            <v>South Carolina Public Service Authority</v>
          </cell>
          <cell r="E9738" t="str">
            <v>Oil</v>
          </cell>
          <cell r="G9738" t="str">
            <v>NA</v>
          </cell>
          <cell r="H9738" t="str">
            <v>Regulated</v>
          </cell>
        </row>
        <row r="9739">
          <cell r="D9739" t="str">
            <v>CMS Energy Corporation</v>
          </cell>
          <cell r="E9739" t="str">
            <v>Water</v>
          </cell>
          <cell r="G9739">
            <v>9744</v>
          </cell>
          <cell r="H9739" t="str">
            <v>Regulated</v>
          </cell>
        </row>
        <row r="9740">
          <cell r="D9740" t="str">
            <v>United States Government</v>
          </cell>
          <cell r="E9740" t="str">
            <v>Water</v>
          </cell>
          <cell r="G9740" t="str">
            <v>NA</v>
          </cell>
          <cell r="H9740" t="str">
            <v>Merchant Unregulated</v>
          </cell>
        </row>
        <row r="9741">
          <cell r="D9741" t="str">
            <v>Berkshire Hathaway Inc.</v>
          </cell>
          <cell r="E9741" t="str">
            <v>Water</v>
          </cell>
          <cell r="G9741">
            <v>13560</v>
          </cell>
          <cell r="H9741" t="str">
            <v>Regulated</v>
          </cell>
        </row>
        <row r="9742">
          <cell r="D9742" t="str">
            <v>MidAmerican Energy Holdings Company</v>
          </cell>
          <cell r="E9742" t="str">
            <v>Water</v>
          </cell>
          <cell r="G9742">
            <v>1540</v>
          </cell>
          <cell r="H9742" t="str">
            <v>Regulated</v>
          </cell>
        </row>
        <row r="9743">
          <cell r="D9743" t="str">
            <v>Corn Belt Power Cooperative</v>
          </cell>
          <cell r="E9743" t="str">
            <v>Oil</v>
          </cell>
          <cell r="G9743" t="str">
            <v>NA</v>
          </cell>
          <cell r="H9743" t="str">
            <v>Merchant Unregulated</v>
          </cell>
        </row>
        <row r="9744">
          <cell r="D9744" t="str">
            <v>Wind Energy Development LLC</v>
          </cell>
          <cell r="E9744" t="str">
            <v>Wind</v>
          </cell>
          <cell r="G9744" t="str">
            <v>NA</v>
          </cell>
          <cell r="H9744" t="str">
            <v>Merchant Unregulated</v>
          </cell>
        </row>
        <row r="9745">
          <cell r="D9745" t="str">
            <v>Covanta Holding Corporation</v>
          </cell>
          <cell r="E9745" t="str">
            <v>Water</v>
          </cell>
          <cell r="G9745" t="str">
            <v>NA</v>
          </cell>
          <cell r="H9745" t="str">
            <v>Merchant Unregulated</v>
          </cell>
        </row>
        <row r="9746">
          <cell r="D9746" t="str">
            <v>Enel S.p.A.</v>
          </cell>
          <cell r="E9746" t="str">
            <v>Water</v>
          </cell>
          <cell r="G9746" t="str">
            <v>NA</v>
          </cell>
          <cell r="H9746" t="str">
            <v>Merchant Unregulated</v>
          </cell>
        </row>
        <row r="9747">
          <cell r="D9747" t="str">
            <v>Pacific Winds</v>
          </cell>
          <cell r="E9747" t="str">
            <v>Wind</v>
          </cell>
          <cell r="G9747" t="str">
            <v>NA</v>
          </cell>
          <cell r="H9747" t="str">
            <v>Merchant Unregulated</v>
          </cell>
        </row>
        <row r="9748">
          <cell r="D9748" t="str">
            <v>Exelon Corporation</v>
          </cell>
          <cell r="E9748" t="str">
            <v>Wind</v>
          </cell>
          <cell r="G9748" t="str">
            <v>NA</v>
          </cell>
          <cell r="H9748" t="str">
            <v>Merchant Unregulated</v>
          </cell>
        </row>
        <row r="9749">
          <cell r="D9749" t="str">
            <v>Wehran Energy Corporation</v>
          </cell>
          <cell r="E9749" t="str">
            <v>Biomass</v>
          </cell>
          <cell r="G9749" t="str">
            <v>NA</v>
          </cell>
          <cell r="H9749" t="str">
            <v>Merchant Unregulated</v>
          </cell>
        </row>
        <row r="9750">
          <cell r="D9750" t="str">
            <v>Southern Company</v>
          </cell>
          <cell r="E9750" t="str">
            <v>Water</v>
          </cell>
          <cell r="G9750">
            <v>134743</v>
          </cell>
          <cell r="H9750" t="str">
            <v>Regulated</v>
          </cell>
        </row>
        <row r="9751">
          <cell r="D9751" t="str">
            <v>Federated Rural Electric Association</v>
          </cell>
          <cell r="E9751" t="str">
            <v>Wind</v>
          </cell>
          <cell r="G9751" t="str">
            <v>NA</v>
          </cell>
          <cell r="H9751" t="str">
            <v>Merchant Unregulated</v>
          </cell>
        </row>
        <row r="9752">
          <cell r="D9752" t="str">
            <v>EIF Management, LLC</v>
          </cell>
          <cell r="E9752" t="str">
            <v>Biomass</v>
          </cell>
          <cell r="G9752" t="str">
            <v>NA</v>
          </cell>
          <cell r="H9752" t="str">
            <v>Merchant Unregulated</v>
          </cell>
        </row>
        <row r="9753">
          <cell r="D9753" t="str">
            <v>American Electric Power Company, Inc.</v>
          </cell>
          <cell r="E9753" t="str">
            <v>Gas</v>
          </cell>
          <cell r="G9753">
            <v>8823</v>
          </cell>
          <cell r="H9753" t="str">
            <v>Regulated</v>
          </cell>
        </row>
        <row r="9754">
          <cell r="D9754" t="str">
            <v>American Electric Power Company, Inc.</v>
          </cell>
          <cell r="E9754" t="str">
            <v>Oil</v>
          </cell>
          <cell r="G9754">
            <v>0</v>
          </cell>
          <cell r="H9754" t="str">
            <v>Regulated</v>
          </cell>
        </row>
        <row r="9755">
          <cell r="D9755" t="str">
            <v>Wellesley College</v>
          </cell>
          <cell r="E9755" t="str">
            <v>Gas</v>
          </cell>
          <cell r="G9755" t="str">
            <v>NA</v>
          </cell>
          <cell r="H9755" t="str">
            <v>Merchant Unregulated</v>
          </cell>
        </row>
        <row r="9756">
          <cell r="D9756" t="str">
            <v>Milliken &amp; Company</v>
          </cell>
          <cell r="E9756" t="str">
            <v>Biomass</v>
          </cell>
          <cell r="G9756">
            <v>10563</v>
          </cell>
          <cell r="H9756" t="str">
            <v>Regulated</v>
          </cell>
        </row>
        <row r="9757">
          <cell r="D9757" t="str">
            <v>W Power, LLC</v>
          </cell>
          <cell r="E9757" t="str">
            <v>Gas</v>
          </cell>
          <cell r="G9757" t="str">
            <v>NA</v>
          </cell>
          <cell r="H9757" t="str">
            <v>Merchant Unregulated</v>
          </cell>
        </row>
        <row r="9758">
          <cell r="D9758" t="str">
            <v>W Power, LLC</v>
          </cell>
          <cell r="E9758" t="str">
            <v>Gas</v>
          </cell>
          <cell r="G9758" t="str">
            <v>NA</v>
          </cell>
          <cell r="H9758" t="str">
            <v>Merchant Unregulated</v>
          </cell>
        </row>
        <row r="9759">
          <cell r="D9759" t="str">
            <v>Wellington City of KS</v>
          </cell>
          <cell r="E9759" t="str">
            <v>Gas</v>
          </cell>
          <cell r="G9759" t="str">
            <v>NA</v>
          </cell>
          <cell r="H9759" t="str">
            <v>Regulated</v>
          </cell>
        </row>
        <row r="9760">
          <cell r="D9760" t="str">
            <v>Wellington City of KS</v>
          </cell>
          <cell r="E9760" t="str">
            <v>Gas</v>
          </cell>
          <cell r="G9760" t="str">
            <v>NA</v>
          </cell>
          <cell r="H9760" t="str">
            <v>Regulated</v>
          </cell>
        </row>
        <row r="9761">
          <cell r="D9761" t="str">
            <v>Wellington City of KS</v>
          </cell>
          <cell r="E9761" t="str">
            <v>Oil</v>
          </cell>
          <cell r="G9761" t="str">
            <v>NA</v>
          </cell>
          <cell r="H9761" t="str">
            <v>Regulated</v>
          </cell>
        </row>
        <row r="9762">
          <cell r="D9762" t="str">
            <v>American Municipal Power, Inc.</v>
          </cell>
          <cell r="E9762" t="str">
            <v>Oil</v>
          </cell>
          <cell r="G9762" t="str">
            <v>NA</v>
          </cell>
          <cell r="H9762" t="str">
            <v>Merchant Unregulated</v>
          </cell>
        </row>
        <row r="9763">
          <cell r="D9763" t="str">
            <v>PUD No 1 of Douglas County</v>
          </cell>
          <cell r="E9763" t="str">
            <v>Water</v>
          </cell>
          <cell r="G9763">
            <v>4655818</v>
          </cell>
          <cell r="H9763" t="str">
            <v>Regulated</v>
          </cell>
        </row>
        <row r="9764">
          <cell r="D9764" t="str">
            <v>Wells Manufacturing Co</v>
          </cell>
          <cell r="E9764" t="str">
            <v>Gas</v>
          </cell>
          <cell r="G9764" t="str">
            <v>NA</v>
          </cell>
          <cell r="H9764" t="str">
            <v>Merchant Unregulated</v>
          </cell>
        </row>
        <row r="9765">
          <cell r="D9765" t="str">
            <v>Wells City of</v>
          </cell>
          <cell r="E9765" t="str">
            <v>Oil</v>
          </cell>
          <cell r="G9765" t="str">
            <v>NA</v>
          </cell>
          <cell r="H9765" t="str">
            <v>Regulated</v>
          </cell>
        </row>
        <row r="9766">
          <cell r="D9766" t="str">
            <v>Plains Exploration &amp; Production Co.</v>
          </cell>
          <cell r="E9766" t="str">
            <v>Gas</v>
          </cell>
          <cell r="G9766" t="str">
            <v>NA</v>
          </cell>
          <cell r="H9766" t="str">
            <v>Merchant Unregulated</v>
          </cell>
        </row>
        <row r="9767">
          <cell r="D9767" t="str">
            <v>American Electric Power Company, Inc.</v>
          </cell>
          <cell r="E9767" t="str">
            <v>Coal</v>
          </cell>
          <cell r="G9767">
            <v>10280099</v>
          </cell>
          <cell r="H9767" t="str">
            <v>Regulated</v>
          </cell>
        </row>
        <row r="9768">
          <cell r="D9768" t="str">
            <v>General Motors LLC</v>
          </cell>
          <cell r="E9768" t="str">
            <v>Coal</v>
          </cell>
          <cell r="G9768" t="str">
            <v>NA</v>
          </cell>
          <cell r="H9768" t="str">
            <v>Merchant Unregulated</v>
          </cell>
        </row>
        <row r="9769">
          <cell r="D9769" t="str">
            <v>NRG Energy, Inc.</v>
          </cell>
          <cell r="E9769" t="str">
            <v>Oil</v>
          </cell>
          <cell r="G9769" t="str">
            <v>NA</v>
          </cell>
          <cell r="H9769" t="str">
            <v>Merchant Unregulated</v>
          </cell>
        </row>
        <row r="9770">
          <cell r="D9770" t="str">
            <v>NextEra Energy, Inc.</v>
          </cell>
          <cell r="E9770" t="str">
            <v>Wind</v>
          </cell>
          <cell r="G9770">
            <v>211033</v>
          </cell>
          <cell r="H9770" t="str">
            <v>Merchant Unregulated</v>
          </cell>
        </row>
        <row r="9771">
          <cell r="D9771" t="str">
            <v>Winfield City of</v>
          </cell>
          <cell r="E9771" t="str">
            <v>Gas</v>
          </cell>
          <cell r="G9771" t="str">
            <v>NA</v>
          </cell>
          <cell r="H9771" t="str">
            <v>Regulated</v>
          </cell>
        </row>
        <row r="9772">
          <cell r="D9772" t="str">
            <v>Cleveland City of OH</v>
          </cell>
          <cell r="E9772" t="str">
            <v>Gas</v>
          </cell>
          <cell r="G9772" t="str">
            <v>NA</v>
          </cell>
          <cell r="H9772" t="str">
            <v>Regulated</v>
          </cell>
        </row>
        <row r="9773">
          <cell r="D9773" t="str">
            <v>National Grid plc</v>
          </cell>
          <cell r="E9773" t="str">
            <v>Oil</v>
          </cell>
          <cell r="G9773" t="str">
            <v>NA</v>
          </cell>
          <cell r="H9773" t="str">
            <v>Merchant Unregulated</v>
          </cell>
        </row>
        <row r="9774">
          <cell r="D9774" t="str">
            <v>West Basin Municipal Water District</v>
          </cell>
          <cell r="E9774" t="str">
            <v>Solar</v>
          </cell>
          <cell r="G9774" t="str">
            <v>NA</v>
          </cell>
          <cell r="H9774" t="str">
            <v>Regulated</v>
          </cell>
        </row>
        <row r="9775">
          <cell r="D9775" t="str">
            <v>West Bend City of</v>
          </cell>
          <cell r="E9775" t="str">
            <v>Oil</v>
          </cell>
          <cell r="G9775" t="str">
            <v>NA</v>
          </cell>
          <cell r="H9775" t="str">
            <v>Regulated</v>
          </cell>
        </row>
        <row r="9776">
          <cell r="D9776" t="str">
            <v>Brookfield Renewable Energy Partners L.P.</v>
          </cell>
          <cell r="E9776" t="str">
            <v>Water</v>
          </cell>
          <cell r="G9776" t="str">
            <v>NA</v>
          </cell>
          <cell r="H9776" t="str">
            <v>Merchant Unregulated</v>
          </cell>
        </row>
        <row r="9777">
          <cell r="D9777" t="str">
            <v>Brookfield Asset Management Inc.</v>
          </cell>
          <cell r="E9777" t="str">
            <v>Water</v>
          </cell>
          <cell r="G9777" t="str">
            <v>NA</v>
          </cell>
          <cell r="H9777" t="str">
            <v>Merchant Unregulated</v>
          </cell>
        </row>
        <row r="9778">
          <cell r="D9778" t="str">
            <v>MGE Energy, Inc.</v>
          </cell>
          <cell r="E9778" t="str">
            <v>Gas</v>
          </cell>
          <cell r="G9778">
            <v>253816</v>
          </cell>
          <cell r="H9778" t="str">
            <v>Regulated</v>
          </cell>
        </row>
        <row r="9779">
          <cell r="D9779" t="str">
            <v>Pennsylvania State University</v>
          </cell>
          <cell r="E9779" t="str">
            <v>Coal</v>
          </cell>
          <cell r="G9779" t="str">
            <v>NA</v>
          </cell>
          <cell r="H9779" t="str">
            <v>Merchant Unregulated</v>
          </cell>
        </row>
        <row r="9780">
          <cell r="D9780" t="str">
            <v>GDF Suez SA</v>
          </cell>
          <cell r="E9780" t="str">
            <v>Wind</v>
          </cell>
          <cell r="G9780" t="str">
            <v>NA</v>
          </cell>
          <cell r="H9780" t="str">
            <v>Foreign</v>
          </cell>
        </row>
        <row r="9781">
          <cell r="D9781" t="str">
            <v>Fiera Axium Infrastructure Inc.</v>
          </cell>
          <cell r="E9781" t="str">
            <v>Wind</v>
          </cell>
          <cell r="G9781" t="str">
            <v>NA</v>
          </cell>
          <cell r="H9781" t="str">
            <v>Foreign</v>
          </cell>
        </row>
        <row r="9782">
          <cell r="D9782" t="str">
            <v>Mitsui &amp; Co., Ltd.</v>
          </cell>
          <cell r="E9782" t="str">
            <v>Wind</v>
          </cell>
          <cell r="G9782" t="str">
            <v>NA</v>
          </cell>
          <cell r="H9782" t="str">
            <v>Foreign</v>
          </cell>
        </row>
        <row r="9783">
          <cell r="D9783" t="str">
            <v>University of Minnesota - WCROC</v>
          </cell>
          <cell r="E9783" t="str">
            <v>Wind</v>
          </cell>
          <cell r="G9783" t="str">
            <v>NA</v>
          </cell>
          <cell r="H9783" t="str">
            <v>Merchant Unregulated</v>
          </cell>
        </row>
        <row r="9784">
          <cell r="D9784" t="str">
            <v>Barton Village, Inc.</v>
          </cell>
          <cell r="E9784" t="str">
            <v>Water</v>
          </cell>
          <cell r="G9784" t="str">
            <v>NA</v>
          </cell>
          <cell r="H9784" t="str">
            <v>Regulated</v>
          </cell>
        </row>
        <row r="9785">
          <cell r="D9785" t="str">
            <v>Barton Village, Inc.</v>
          </cell>
          <cell r="E9785" t="str">
            <v>Oil</v>
          </cell>
          <cell r="G9785" t="str">
            <v>NA</v>
          </cell>
          <cell r="H9785" t="str">
            <v>Regulated</v>
          </cell>
        </row>
        <row r="9786">
          <cell r="D9786" t="str">
            <v>NextEra Energy, Inc.</v>
          </cell>
          <cell r="E9786" t="str">
            <v>Gas</v>
          </cell>
          <cell r="G9786">
            <v>24355995</v>
          </cell>
          <cell r="H9786" t="str">
            <v>Regulated</v>
          </cell>
        </row>
        <row r="9787">
          <cell r="D9787" t="str">
            <v>Fortis Inc.</v>
          </cell>
          <cell r="E9787" t="str">
            <v>Oil</v>
          </cell>
          <cell r="G9787" t="str">
            <v>NA</v>
          </cell>
          <cell r="H9787" t="str">
            <v>Regulated</v>
          </cell>
        </row>
        <row r="9788">
          <cell r="D9788" t="str">
            <v>Gaz Métro Limited Partnership</v>
          </cell>
          <cell r="E9788" t="str">
            <v>Water</v>
          </cell>
          <cell r="G9788">
            <v>1033</v>
          </cell>
          <cell r="H9788" t="str">
            <v>Regulated</v>
          </cell>
        </row>
        <row r="9789">
          <cell r="D9789" t="str">
            <v>Brookfield Asset Management Inc.</v>
          </cell>
          <cell r="E9789" t="str">
            <v>Water</v>
          </cell>
          <cell r="G9789" t="str">
            <v>NA</v>
          </cell>
          <cell r="H9789" t="str">
            <v>Merchant Unregulated</v>
          </cell>
        </row>
        <row r="9790">
          <cell r="D9790" t="str">
            <v>A &amp; D Hydro, Inc.</v>
          </cell>
          <cell r="E9790" t="str">
            <v>Water</v>
          </cell>
          <cell r="G9790" t="str">
            <v>NA</v>
          </cell>
          <cell r="H9790" t="str">
            <v>Merchant Unregulated</v>
          </cell>
        </row>
        <row r="9791">
          <cell r="D9791" t="str">
            <v>West End Dam Associates</v>
          </cell>
          <cell r="E9791" t="str">
            <v>Water</v>
          </cell>
          <cell r="G9791" t="str">
            <v>NA</v>
          </cell>
          <cell r="H9791" t="str">
            <v>Merchant Unregulated</v>
          </cell>
        </row>
        <row r="9792">
          <cell r="D9792" t="str">
            <v>Calpine Corporation</v>
          </cell>
          <cell r="E9792" t="str">
            <v>Oil</v>
          </cell>
          <cell r="G9792" t="str">
            <v>NA</v>
          </cell>
          <cell r="H9792" t="str">
            <v>Merchant Unregulated</v>
          </cell>
        </row>
        <row r="9793">
          <cell r="D9793" t="str">
            <v>ArcLight Capital Partners LLC</v>
          </cell>
          <cell r="E9793" t="str">
            <v>Water</v>
          </cell>
          <cell r="G9793" t="str">
            <v>NA</v>
          </cell>
          <cell r="H9793" t="str">
            <v>Merchant Unregulated</v>
          </cell>
        </row>
        <row r="9794">
          <cell r="D9794" t="str">
            <v>Calpine Corporation</v>
          </cell>
          <cell r="E9794" t="str">
            <v>Geothermal</v>
          </cell>
          <cell r="G9794" t="str">
            <v>NA</v>
          </cell>
          <cell r="H9794" t="str">
            <v>Merchant Unregulated</v>
          </cell>
        </row>
        <row r="9795">
          <cell r="D9795" t="str">
            <v>Great Plains Energy Inc.</v>
          </cell>
          <cell r="E9795" t="str">
            <v>Gas</v>
          </cell>
          <cell r="G9795">
            <v>61216</v>
          </cell>
          <cell r="H9795" t="str">
            <v>Regulated</v>
          </cell>
        </row>
        <row r="9796">
          <cell r="D9796" t="str">
            <v>PG&amp;E Corporation</v>
          </cell>
          <cell r="E9796" t="str">
            <v>Solar</v>
          </cell>
          <cell r="G9796" t="str">
            <v>NA</v>
          </cell>
          <cell r="H9796" t="str">
            <v>Regulated</v>
          </cell>
        </row>
        <row r="9797">
          <cell r="D9797" t="str">
            <v>Consolidated Edison, Inc.</v>
          </cell>
          <cell r="E9797" t="str">
            <v>Solar</v>
          </cell>
          <cell r="G9797" t="str">
            <v>NA</v>
          </cell>
          <cell r="H9797" t="str">
            <v>Regulated</v>
          </cell>
        </row>
        <row r="9798">
          <cell r="D9798" t="str">
            <v>Thomson Corp</v>
          </cell>
          <cell r="E9798" t="str">
            <v>Oil</v>
          </cell>
          <cell r="G9798" t="str">
            <v>NA</v>
          </cell>
          <cell r="H9798" t="str">
            <v>Merchant Unregulated</v>
          </cell>
        </row>
        <row r="9799">
          <cell r="D9799" t="str">
            <v>Thomson Corp</v>
          </cell>
          <cell r="E9799" t="str">
            <v>Oil</v>
          </cell>
          <cell r="G9799" t="str">
            <v>NA</v>
          </cell>
          <cell r="H9799" t="str">
            <v>Merchant Unregulated</v>
          </cell>
        </row>
        <row r="9800">
          <cell r="D9800" t="str">
            <v>Thomson Corp</v>
          </cell>
          <cell r="E9800" t="str">
            <v>Oil</v>
          </cell>
          <cell r="G9800" t="str">
            <v>NA</v>
          </cell>
          <cell r="H9800" t="str">
            <v>Merchant Unregulated</v>
          </cell>
        </row>
        <row r="9801">
          <cell r="D9801" t="str">
            <v>West Liberty City of</v>
          </cell>
          <cell r="E9801" t="str">
            <v>Oil</v>
          </cell>
          <cell r="G9801" t="str">
            <v>NA</v>
          </cell>
          <cell r="H9801" t="str">
            <v>Regulated</v>
          </cell>
        </row>
        <row r="9802">
          <cell r="D9802" t="str">
            <v>West Liberty City of</v>
          </cell>
          <cell r="E9802" t="str">
            <v>Oil</v>
          </cell>
          <cell r="G9802" t="str">
            <v>NA</v>
          </cell>
          <cell r="H9802" t="str">
            <v>Regulated</v>
          </cell>
        </row>
        <row r="9803">
          <cell r="D9803" t="str">
            <v>FirstEnergy Corp.</v>
          </cell>
          <cell r="E9803" t="str">
            <v>Gas</v>
          </cell>
          <cell r="G9803">
            <v>207412</v>
          </cell>
          <cell r="H9803" t="str">
            <v>Merchant Unregulated</v>
          </cell>
        </row>
        <row r="9804">
          <cell r="D9804" t="str">
            <v>Integrys Energy Group, Inc.</v>
          </cell>
          <cell r="E9804" t="str">
            <v>Gas</v>
          </cell>
          <cell r="G9804">
            <v>39907</v>
          </cell>
          <cell r="H9804" t="str">
            <v>Regulated</v>
          </cell>
        </row>
        <row r="9805">
          <cell r="D9805" t="str">
            <v>Marshfield City of</v>
          </cell>
          <cell r="E9805" t="str">
            <v>Gas</v>
          </cell>
          <cell r="G9805">
            <v>7806</v>
          </cell>
          <cell r="H9805" t="str">
            <v>Regulated</v>
          </cell>
        </row>
        <row r="9806">
          <cell r="D9806" t="str">
            <v>Pinnacle West Capital Corporation</v>
          </cell>
          <cell r="E9806" t="str">
            <v>Gas</v>
          </cell>
          <cell r="G9806">
            <v>1211</v>
          </cell>
          <cell r="H9806" t="str">
            <v>Regulated</v>
          </cell>
        </row>
        <row r="9807">
          <cell r="D9807" t="str">
            <v>Pinnacle West Capital Corporation</v>
          </cell>
          <cell r="E9807" t="str">
            <v>Gas</v>
          </cell>
          <cell r="G9807">
            <v>2269991</v>
          </cell>
          <cell r="H9807" t="str">
            <v>Regulated</v>
          </cell>
        </row>
        <row r="9808">
          <cell r="D9808" t="str">
            <v>PG&amp;E Corporation</v>
          </cell>
          <cell r="E9808" t="str">
            <v>Water</v>
          </cell>
          <cell r="G9808">
            <v>68985</v>
          </cell>
          <cell r="H9808" t="str">
            <v>Regulated</v>
          </cell>
        </row>
        <row r="9809">
          <cell r="D9809" t="str">
            <v>Merck &amp; Company, Inc.</v>
          </cell>
          <cell r="E9809" t="str">
            <v>Gas</v>
          </cell>
          <cell r="G9809" t="str">
            <v>NA</v>
          </cell>
          <cell r="H9809" t="str">
            <v>Merchant Unregulated</v>
          </cell>
        </row>
        <row r="9810">
          <cell r="D9810" t="str">
            <v>Merck &amp; Company, Inc.</v>
          </cell>
          <cell r="E9810" t="str">
            <v>Oil</v>
          </cell>
          <cell r="G9810" t="str">
            <v>NA</v>
          </cell>
          <cell r="H9810" t="str">
            <v>Merchant Unregulated</v>
          </cell>
        </row>
        <row r="9811">
          <cell r="D9811" t="str">
            <v>Merck &amp; Company, Inc.</v>
          </cell>
          <cell r="E9811" t="str">
            <v>Gas</v>
          </cell>
          <cell r="G9811" t="str">
            <v>NA</v>
          </cell>
          <cell r="H9811" t="str">
            <v>Merchant Unregulated</v>
          </cell>
        </row>
        <row r="9812">
          <cell r="D9812" t="str">
            <v>United States Government</v>
          </cell>
          <cell r="E9812" t="str">
            <v>Water</v>
          </cell>
          <cell r="G9812" t="str">
            <v>NA</v>
          </cell>
          <cell r="H9812" t="str">
            <v>Merchant Unregulated</v>
          </cell>
        </row>
        <row r="9813">
          <cell r="D9813" t="str">
            <v>West Point City of NE</v>
          </cell>
          <cell r="E9813" t="str">
            <v>Gas</v>
          </cell>
          <cell r="G9813" t="str">
            <v>NA</v>
          </cell>
          <cell r="H9813" t="str">
            <v>Regulated</v>
          </cell>
        </row>
        <row r="9814">
          <cell r="D9814" t="str">
            <v>Denison City of</v>
          </cell>
          <cell r="E9814" t="str">
            <v>Oil</v>
          </cell>
          <cell r="G9814" t="str">
            <v>NA</v>
          </cell>
          <cell r="H9814" t="str">
            <v>Regulated</v>
          </cell>
        </row>
        <row r="9815">
          <cell r="D9815" t="str">
            <v>SunEdison, Inc.</v>
          </cell>
          <cell r="E9815" t="str">
            <v>Solar</v>
          </cell>
          <cell r="G9815" t="str">
            <v>NA</v>
          </cell>
          <cell r="H9815" t="str">
            <v>Merchant Unregulated</v>
          </cell>
        </row>
        <row r="9816">
          <cell r="D9816" t="str">
            <v>PPL Corporation</v>
          </cell>
          <cell r="E9816" t="str">
            <v>Oil</v>
          </cell>
          <cell r="G9816" t="str">
            <v>NA</v>
          </cell>
          <cell r="H9816" t="str">
            <v>Merchant Unregulated</v>
          </cell>
        </row>
        <row r="9817">
          <cell r="D9817" t="str">
            <v>Berkshire Hathaway Inc.</v>
          </cell>
          <cell r="E9817" t="str">
            <v>Water</v>
          </cell>
          <cell r="G9817">
            <v>1625</v>
          </cell>
          <cell r="H9817" t="str">
            <v>Regulated</v>
          </cell>
        </row>
        <row r="9818">
          <cell r="D9818" t="str">
            <v>MidAmerican Energy Holdings Company</v>
          </cell>
          <cell r="E9818" t="str">
            <v>Water</v>
          </cell>
          <cell r="G9818">
            <v>185</v>
          </cell>
          <cell r="H9818" t="str">
            <v>Regulated</v>
          </cell>
        </row>
        <row r="9819">
          <cell r="D9819" t="str">
            <v>Chignik City of</v>
          </cell>
          <cell r="E9819" t="str">
            <v>Oil</v>
          </cell>
          <cell r="G9819" t="str">
            <v>NA</v>
          </cell>
          <cell r="H9819" t="str">
            <v>Regulated</v>
          </cell>
        </row>
        <row r="9820">
          <cell r="D9820" t="str">
            <v>Culpeper Town of</v>
          </cell>
          <cell r="E9820" t="str">
            <v>Oil</v>
          </cell>
          <cell r="G9820" t="str">
            <v>NA</v>
          </cell>
          <cell r="H9820" t="str">
            <v>Regulated</v>
          </cell>
        </row>
        <row r="9821">
          <cell r="D9821" t="str">
            <v>Industry Funds Management Ltd.</v>
          </cell>
          <cell r="E9821" t="str">
            <v>Oil</v>
          </cell>
          <cell r="G9821">
            <v>49904</v>
          </cell>
          <cell r="H9821" t="str">
            <v>Merchant Unregulated</v>
          </cell>
        </row>
        <row r="9822">
          <cell r="D9822" t="str">
            <v>Industry Funds Management Ltd.</v>
          </cell>
          <cell r="E9822" t="str">
            <v>Gas</v>
          </cell>
          <cell r="G9822">
            <v>45699</v>
          </cell>
          <cell r="H9822" t="str">
            <v>Merchant Unregulated</v>
          </cell>
        </row>
        <row r="9823">
          <cell r="D9823" t="str">
            <v>Vineland City of - (NJ)</v>
          </cell>
          <cell r="E9823" t="str">
            <v>Oil</v>
          </cell>
          <cell r="G9823" t="str">
            <v>NA</v>
          </cell>
          <cell r="H9823" t="str">
            <v>Regulated</v>
          </cell>
        </row>
        <row r="9824">
          <cell r="D9824" t="str">
            <v>University of Tennessee</v>
          </cell>
          <cell r="E9824" t="str">
            <v>Solar</v>
          </cell>
          <cell r="G9824" t="str">
            <v>NA</v>
          </cell>
          <cell r="H9824" t="str">
            <v>Merchant Unregulated</v>
          </cell>
        </row>
        <row r="9825">
          <cell r="D9825" t="str">
            <v>Jasper Energy LLC</v>
          </cell>
          <cell r="E9825" t="str">
            <v>Wind</v>
          </cell>
          <cell r="G9825" t="str">
            <v>NA</v>
          </cell>
          <cell r="H9825" t="str">
            <v>Merchant Unregulated</v>
          </cell>
        </row>
        <row r="9826">
          <cell r="D9826" t="str">
            <v>SCANA Corporation</v>
          </cell>
          <cell r="E9826" t="str">
            <v>Wind</v>
          </cell>
          <cell r="G9826" t="str">
            <v>NA</v>
          </cell>
          <cell r="H9826" t="str">
            <v>Merchant Unregulated</v>
          </cell>
        </row>
        <row r="9827">
          <cell r="D9827" t="str">
            <v>NextEra Energy, Inc.</v>
          </cell>
          <cell r="E9827" t="str">
            <v>Wind</v>
          </cell>
          <cell r="G9827" t="str">
            <v>NA</v>
          </cell>
          <cell r="H9827" t="str">
            <v>Merchant Unregulated</v>
          </cell>
        </row>
        <row r="9828">
          <cell r="D9828" t="str">
            <v>NextEra Energy, Inc.</v>
          </cell>
          <cell r="E9828" t="str">
            <v>Wind</v>
          </cell>
          <cell r="G9828" t="str">
            <v>NA</v>
          </cell>
          <cell r="H9828" t="str">
            <v>Merchant Unregulated</v>
          </cell>
        </row>
        <row r="9829">
          <cell r="D9829" t="str">
            <v>NRG Energy, Inc.</v>
          </cell>
          <cell r="E9829" t="str">
            <v>Oil</v>
          </cell>
          <cell r="G9829" t="str">
            <v>NA</v>
          </cell>
          <cell r="H9829" t="str">
            <v>Merchant Unregulated</v>
          </cell>
        </row>
        <row r="9830">
          <cell r="D9830" t="str">
            <v>Exelon Corporation</v>
          </cell>
          <cell r="E9830" t="str">
            <v>Gas</v>
          </cell>
          <cell r="G9830">
            <v>223645</v>
          </cell>
          <cell r="H9830" t="str">
            <v>Merchant Unregulated</v>
          </cell>
        </row>
        <row r="9831">
          <cell r="D9831" t="str">
            <v>Castalia Solar LLC</v>
          </cell>
          <cell r="E9831" t="str">
            <v>Solar</v>
          </cell>
          <cell r="G9831" t="str">
            <v>NA</v>
          </cell>
          <cell r="H9831" t="str">
            <v>Merchant Unregulated</v>
          </cell>
        </row>
        <row r="9832">
          <cell r="D9832" t="str">
            <v>SunEdison, Inc.</v>
          </cell>
          <cell r="E9832" t="str">
            <v>Solar</v>
          </cell>
          <cell r="G9832" t="str">
            <v>NA</v>
          </cell>
          <cell r="H9832" t="str">
            <v>Merchant Unregulated</v>
          </cell>
        </row>
        <row r="9833">
          <cell r="D9833" t="str">
            <v>Westbrook City of</v>
          </cell>
          <cell r="E9833" t="str">
            <v>Oil</v>
          </cell>
          <cell r="G9833" t="str">
            <v>NA</v>
          </cell>
          <cell r="H9833" t="str">
            <v>Regulated</v>
          </cell>
        </row>
        <row r="9834">
          <cell r="D9834" t="str">
            <v>Calpine Corporation</v>
          </cell>
          <cell r="E9834" t="str">
            <v>Gas</v>
          </cell>
          <cell r="G9834">
            <v>2446083</v>
          </cell>
          <cell r="H9834" t="str">
            <v>Merchant Unregulated</v>
          </cell>
        </row>
        <row r="9835">
          <cell r="D9835" t="str">
            <v>Sexton Energy LLC</v>
          </cell>
          <cell r="E9835" t="str">
            <v>Biomass</v>
          </cell>
          <cell r="G9835" t="str">
            <v>NA</v>
          </cell>
          <cell r="H9835" t="str">
            <v>Merchant Unregulated</v>
          </cell>
        </row>
        <row r="9836">
          <cell r="D9836" t="str">
            <v>Waste Management, Inc.</v>
          </cell>
          <cell r="E9836" t="str">
            <v>Biomass</v>
          </cell>
          <cell r="G9836">
            <v>409387</v>
          </cell>
          <cell r="H9836" t="str">
            <v>Merchant Unregulated</v>
          </cell>
        </row>
        <row r="9837">
          <cell r="D9837" t="str">
            <v>Nirma Limited</v>
          </cell>
          <cell r="E9837" t="str">
            <v>Gas</v>
          </cell>
          <cell r="G9837" t="str">
            <v>NA</v>
          </cell>
          <cell r="H9837" t="str">
            <v>Merchant Unregulated</v>
          </cell>
        </row>
        <row r="9838">
          <cell r="D9838" t="str">
            <v>Barrick Goldstrike Mines Inc.</v>
          </cell>
          <cell r="E9838" t="str">
            <v>Gas</v>
          </cell>
          <cell r="G9838" t="str">
            <v>NA</v>
          </cell>
          <cell r="H9838" t="str">
            <v>Merchant Unregulated</v>
          </cell>
        </row>
        <row r="9839">
          <cell r="D9839" t="str">
            <v>Energy 2001 Incorporated</v>
          </cell>
          <cell r="E9839" t="str">
            <v>Biomass</v>
          </cell>
          <cell r="G9839" t="str">
            <v>NA</v>
          </cell>
          <cell r="H9839" t="str">
            <v>Merchant Unregulated</v>
          </cell>
        </row>
        <row r="9840">
          <cell r="D9840" t="str">
            <v>Western Municipal Water District</v>
          </cell>
          <cell r="E9840" t="str">
            <v>Solar</v>
          </cell>
          <cell r="G9840" t="str">
            <v>NA</v>
          </cell>
          <cell r="H9840" t="str">
            <v>Regulated</v>
          </cell>
        </row>
        <row r="9841">
          <cell r="D9841" t="str">
            <v>Barrick Goldstrike Mines Inc.</v>
          </cell>
          <cell r="E9841" t="str">
            <v>Solar</v>
          </cell>
          <cell r="G9841" t="str">
            <v>NA</v>
          </cell>
          <cell r="H9841" t="str">
            <v>Merchant Unregulated</v>
          </cell>
        </row>
        <row r="9842">
          <cell r="D9842" t="str">
            <v>Westervelt Company, The</v>
          </cell>
          <cell r="E9842" t="str">
            <v>Biomass</v>
          </cell>
          <cell r="G9842" t="str">
            <v>NA</v>
          </cell>
          <cell r="H9842" t="str">
            <v>Merchant Unregulated</v>
          </cell>
        </row>
        <row r="9843">
          <cell r="D9843" t="str">
            <v>Cathartes Private Investments</v>
          </cell>
          <cell r="E9843" t="str">
            <v>Solar</v>
          </cell>
          <cell r="G9843" t="str">
            <v>NA</v>
          </cell>
          <cell r="H9843" t="str">
            <v>Merchant Unregulated</v>
          </cell>
        </row>
        <row r="9844">
          <cell r="D9844" t="str">
            <v>Nexamp, Inc.</v>
          </cell>
          <cell r="E9844" t="str">
            <v>Solar</v>
          </cell>
          <cell r="G9844" t="str">
            <v>NA</v>
          </cell>
          <cell r="H9844" t="str">
            <v>Merchant Unregulated</v>
          </cell>
        </row>
        <row r="9845">
          <cell r="D9845" t="str">
            <v>Shell Development Co</v>
          </cell>
          <cell r="E9845" t="str">
            <v>Gas</v>
          </cell>
          <cell r="G9845" t="str">
            <v>NA</v>
          </cell>
          <cell r="H9845" t="str">
            <v>Merchant Unregulated</v>
          </cell>
        </row>
        <row r="9846">
          <cell r="D9846" t="str">
            <v>SunEdison, Inc.</v>
          </cell>
          <cell r="E9846" t="str">
            <v>Solar</v>
          </cell>
          <cell r="G9846" t="str">
            <v>NA</v>
          </cell>
          <cell r="H9846" t="str">
            <v>Merchant Unregulated</v>
          </cell>
        </row>
        <row r="9847">
          <cell r="D9847" t="str">
            <v>Integrys Energy Group, Inc.</v>
          </cell>
          <cell r="E9847" t="str">
            <v>Coal</v>
          </cell>
          <cell r="G9847">
            <v>4157505</v>
          </cell>
          <cell r="H9847" t="str">
            <v>Regulated</v>
          </cell>
        </row>
        <row r="9848">
          <cell r="D9848" t="str">
            <v>Dairyland Power Co-op</v>
          </cell>
          <cell r="E9848" t="str">
            <v>Coal</v>
          </cell>
          <cell r="G9848">
            <v>807866</v>
          </cell>
          <cell r="H9848" t="str">
            <v>Regulated</v>
          </cell>
        </row>
        <row r="9849">
          <cell r="D9849" t="str">
            <v>Integrys Energy Group, Inc.</v>
          </cell>
          <cell r="E9849" t="str">
            <v>Gas</v>
          </cell>
          <cell r="G9849">
            <v>4248</v>
          </cell>
          <cell r="H9849" t="str">
            <v>Regulated</v>
          </cell>
        </row>
        <row r="9850">
          <cell r="D9850" t="str">
            <v>Brookfield Renewable Energy Partners L.P.</v>
          </cell>
          <cell r="E9850" t="str">
            <v>Water</v>
          </cell>
          <cell r="G9850" t="str">
            <v>NA</v>
          </cell>
          <cell r="H9850" t="str">
            <v>Merchant Unregulated</v>
          </cell>
        </row>
        <row r="9851">
          <cell r="D9851" t="str">
            <v>Brookfield Asset Management Inc.</v>
          </cell>
          <cell r="E9851" t="str">
            <v>Water</v>
          </cell>
          <cell r="G9851" t="str">
            <v>NA</v>
          </cell>
          <cell r="H9851" t="str">
            <v>Merchant Unregulated</v>
          </cell>
        </row>
        <row r="9852">
          <cell r="D9852" t="str">
            <v>Danville City of VA</v>
          </cell>
          <cell r="E9852" t="str">
            <v>Oil</v>
          </cell>
          <cell r="G9852" t="str">
            <v>NA</v>
          </cell>
          <cell r="H9852" t="str">
            <v>Regulated</v>
          </cell>
        </row>
        <row r="9853">
          <cell r="D9853" t="str">
            <v>Exelon Corporation</v>
          </cell>
          <cell r="E9853" t="str">
            <v>Gas</v>
          </cell>
          <cell r="G9853" t="str">
            <v>NA</v>
          </cell>
          <cell r="H9853" t="str">
            <v>Merchant Unregulated</v>
          </cell>
        </row>
        <row r="9854">
          <cell r="D9854" t="str">
            <v>Westridge Windfarm LLC</v>
          </cell>
          <cell r="E9854" t="str">
            <v>Wind</v>
          </cell>
          <cell r="G9854" t="str">
            <v>NA</v>
          </cell>
          <cell r="H9854" t="str">
            <v>Merchant Unregulated</v>
          </cell>
        </row>
        <row r="9855">
          <cell r="D9855" t="str">
            <v>Edison International</v>
          </cell>
          <cell r="E9855" t="str">
            <v>Wind</v>
          </cell>
          <cell r="G9855" t="str">
            <v>NA</v>
          </cell>
          <cell r="H9855" t="str">
            <v>Merchant Unregulated</v>
          </cell>
        </row>
        <row r="9856">
          <cell r="D9856" t="str">
            <v>Waste Management, Inc.</v>
          </cell>
          <cell r="E9856" t="str">
            <v>Biomass</v>
          </cell>
          <cell r="G9856" t="str">
            <v>NA</v>
          </cell>
          <cell r="H9856" t="str">
            <v>Merchant Unregulated</v>
          </cell>
        </row>
        <row r="9857">
          <cell r="D9857" t="str">
            <v>PG&amp;E Corporation</v>
          </cell>
          <cell r="E9857" t="str">
            <v>Solar</v>
          </cell>
          <cell r="G9857">
            <v>32301</v>
          </cell>
          <cell r="H9857" t="str">
            <v>Regulated</v>
          </cell>
        </row>
        <row r="9858">
          <cell r="D9858" t="str">
            <v>High Point Town of</v>
          </cell>
          <cell r="E9858" t="str">
            <v>Oil</v>
          </cell>
          <cell r="G9858" t="str">
            <v>NA</v>
          </cell>
          <cell r="H9858" t="str">
            <v>Merchant Unregulated</v>
          </cell>
        </row>
        <row r="9859">
          <cell r="D9859" t="str">
            <v>Westward Seafoods Inc</v>
          </cell>
          <cell r="E9859" t="str">
            <v>Oil</v>
          </cell>
          <cell r="G9859" t="str">
            <v>NA</v>
          </cell>
          <cell r="H9859" t="str">
            <v>Merchant Unregulated</v>
          </cell>
        </row>
        <row r="9860">
          <cell r="D9860" t="str">
            <v>Westwind Trust</v>
          </cell>
          <cell r="E9860" t="str">
            <v>Wind</v>
          </cell>
          <cell r="G9860" t="str">
            <v>NA</v>
          </cell>
          <cell r="H9860" t="str">
            <v>Merchant Unregulated</v>
          </cell>
        </row>
        <row r="9861">
          <cell r="D9861" t="str">
            <v>ArcLight Capital Holdings, LLC</v>
          </cell>
          <cell r="E9861" t="str">
            <v>Coal</v>
          </cell>
          <cell r="G9861" t="str">
            <v>NA</v>
          </cell>
          <cell r="H9861" t="str">
            <v>Merchant Unregulated</v>
          </cell>
        </row>
        <row r="9862">
          <cell r="D9862" t="str">
            <v>Olympus Holdings, LLC</v>
          </cell>
          <cell r="E9862" t="str">
            <v>Coal</v>
          </cell>
          <cell r="G9862" t="str">
            <v>NA</v>
          </cell>
          <cell r="H9862" t="str">
            <v>Merchant Unregulated</v>
          </cell>
        </row>
        <row r="9863">
          <cell r="D9863" t="str">
            <v>Enel S.p.A.</v>
          </cell>
          <cell r="E9863" t="str">
            <v>Wind</v>
          </cell>
          <cell r="G9863" t="str">
            <v>NA</v>
          </cell>
          <cell r="H9863" t="str">
            <v>Merchant Unregulated</v>
          </cell>
        </row>
        <row r="9864">
          <cell r="D9864" t="str">
            <v>MSD Capital, L.P.</v>
          </cell>
          <cell r="E9864" t="str">
            <v>Wind</v>
          </cell>
          <cell r="G9864">
            <v>124808</v>
          </cell>
          <cell r="H9864" t="str">
            <v>Merchant Unregulated</v>
          </cell>
        </row>
        <row r="9865">
          <cell r="D9865" t="str">
            <v>JPMorgan Chase &amp; Co.</v>
          </cell>
          <cell r="E9865" t="str">
            <v>Wind</v>
          </cell>
          <cell r="G9865">
            <v>83206</v>
          </cell>
          <cell r="H9865" t="str">
            <v>Merchant Unregulated</v>
          </cell>
        </row>
        <row r="9866">
          <cell r="D9866" t="str">
            <v>Noble Power, LLC</v>
          </cell>
          <cell r="E9866" t="str">
            <v>Wind</v>
          </cell>
          <cell r="G9866">
            <v>41102</v>
          </cell>
          <cell r="H9866" t="str">
            <v>Merchant Unregulated</v>
          </cell>
        </row>
        <row r="9867">
          <cell r="D9867" t="str">
            <v>Gaz Métro Limited Partnership</v>
          </cell>
          <cell r="E9867" t="str">
            <v>Water</v>
          </cell>
          <cell r="G9867" t="str">
            <v>NA</v>
          </cell>
          <cell r="H9867" t="str">
            <v>Regulated</v>
          </cell>
        </row>
        <row r="9868">
          <cell r="D9868" t="str">
            <v>Alaska Power &amp; Telephone Co.</v>
          </cell>
          <cell r="E9868" t="str">
            <v>Oil</v>
          </cell>
          <cell r="G9868" t="str">
            <v>NA</v>
          </cell>
          <cell r="H9868" t="str">
            <v>Merchant Unregulated</v>
          </cell>
        </row>
        <row r="9869">
          <cell r="D9869" t="str">
            <v>Alaska Energy &amp; Resources Company</v>
          </cell>
          <cell r="E9869" t="str">
            <v>Oil</v>
          </cell>
          <cell r="G9869" t="str">
            <v>NA</v>
          </cell>
          <cell r="H9869" t="str">
            <v>Merchant Unregulated</v>
          </cell>
        </row>
        <row r="9870">
          <cell r="D9870" t="str">
            <v>Citizens Energy Corporation</v>
          </cell>
          <cell r="E9870" t="str">
            <v>Solar</v>
          </cell>
          <cell r="G9870" t="str">
            <v>NA</v>
          </cell>
          <cell r="H9870" t="str">
            <v>Merchant Unregulated</v>
          </cell>
        </row>
        <row r="9871">
          <cell r="D9871" t="str">
            <v>China Three Gorges Corporation</v>
          </cell>
          <cell r="E9871" t="str">
            <v>Wind</v>
          </cell>
          <cell r="G9871">
            <v>21050</v>
          </cell>
          <cell r="H9871" t="str">
            <v>Merchant Unregulated</v>
          </cell>
        </row>
        <row r="9872">
          <cell r="D9872" t="str">
            <v>PARPÚBLICA - Participações Públicas (SGPS), S.A.</v>
          </cell>
          <cell r="E9872" t="str">
            <v>Wind</v>
          </cell>
          <cell r="G9872">
            <v>3648</v>
          </cell>
          <cell r="H9872" t="str">
            <v>Merchant Unregulated</v>
          </cell>
        </row>
        <row r="9873">
          <cell r="D9873" t="str">
            <v>EDP Renováveis</v>
          </cell>
          <cell r="E9873" t="str">
            <v>Wind</v>
          </cell>
          <cell r="G9873">
            <v>28791</v>
          </cell>
          <cell r="H9873" t="str">
            <v>Merchant Unregulated</v>
          </cell>
        </row>
        <row r="9874">
          <cell r="D9874" t="str">
            <v>EDP - Energias de Portugal SA</v>
          </cell>
          <cell r="E9874" t="str">
            <v>Wind</v>
          </cell>
          <cell r="G9874">
            <v>73872</v>
          </cell>
          <cell r="H9874" t="str">
            <v>Merchant Unregulated</v>
          </cell>
        </row>
        <row r="9875">
          <cell r="D9875" t="str">
            <v>HidroCantábrico Energia S.A.</v>
          </cell>
          <cell r="E9875" t="str">
            <v>Wind</v>
          </cell>
          <cell r="G9875">
            <v>603</v>
          </cell>
          <cell r="H9875" t="str">
            <v>Merchant Unregulated</v>
          </cell>
        </row>
        <row r="9876">
          <cell r="D9876" t="str">
            <v>Duke Energy Corporation</v>
          </cell>
          <cell r="E9876" t="str">
            <v>Gas</v>
          </cell>
          <cell r="G9876">
            <v>102068</v>
          </cell>
          <cell r="H9876" t="str">
            <v>Regulated</v>
          </cell>
        </row>
        <row r="9877">
          <cell r="D9877" t="str">
            <v>Xcel Energy Inc.</v>
          </cell>
          <cell r="E9877" t="str">
            <v>Gas</v>
          </cell>
          <cell r="G9877">
            <v>73972</v>
          </cell>
          <cell r="H9877" t="str">
            <v>Regulated</v>
          </cell>
        </row>
        <row r="9878">
          <cell r="D9878" t="str">
            <v>Waste Management, Inc.</v>
          </cell>
          <cell r="E9878" t="str">
            <v>Biomass</v>
          </cell>
          <cell r="G9878">
            <v>342523</v>
          </cell>
          <cell r="H9878" t="str">
            <v>Merchant Unregulated</v>
          </cell>
        </row>
        <row r="9879">
          <cell r="D9879" t="str">
            <v>Waste Management, Inc.</v>
          </cell>
          <cell r="E9879" t="str">
            <v>Coal</v>
          </cell>
          <cell r="G9879" t="str">
            <v>NA</v>
          </cell>
          <cell r="H9879" t="str">
            <v>Merchant Unregulated</v>
          </cell>
        </row>
        <row r="9880">
          <cell r="D9880" t="str">
            <v>Waste Management, Inc.</v>
          </cell>
          <cell r="E9880" t="str">
            <v>Biomass</v>
          </cell>
          <cell r="G9880" t="str">
            <v>NA</v>
          </cell>
          <cell r="H9880" t="str">
            <v>Merchant Unregulated</v>
          </cell>
        </row>
        <row r="9881">
          <cell r="D9881" t="str">
            <v>Waste Management, Inc.</v>
          </cell>
          <cell r="E9881" t="str">
            <v>Gas</v>
          </cell>
          <cell r="G9881" t="str">
            <v>NA</v>
          </cell>
          <cell r="H9881" t="str">
            <v>Merchant Unregulated</v>
          </cell>
        </row>
        <row r="9882">
          <cell r="D9882" t="str">
            <v>Eastern Conn Res Recvy Authority</v>
          </cell>
          <cell r="E9882" t="str">
            <v>Biomass</v>
          </cell>
          <cell r="G9882" t="str">
            <v>NA</v>
          </cell>
          <cell r="H9882" t="str">
            <v>Merchant Unregulated</v>
          </cell>
        </row>
        <row r="9883">
          <cell r="D9883" t="str">
            <v>Waste Management, Inc.</v>
          </cell>
          <cell r="E9883" t="str">
            <v>Biomass</v>
          </cell>
          <cell r="G9883" t="str">
            <v>NA</v>
          </cell>
          <cell r="H9883" t="str">
            <v>Merchant Unregulated</v>
          </cell>
        </row>
        <row r="9884">
          <cell r="D9884" t="str">
            <v>Waste Management, Inc.</v>
          </cell>
          <cell r="E9884" t="str">
            <v>Biomass</v>
          </cell>
          <cell r="G9884">
            <v>430001</v>
          </cell>
          <cell r="H9884" t="str">
            <v>Merchant Unregulated</v>
          </cell>
        </row>
        <row r="9885">
          <cell r="D9885" t="str">
            <v>Waste Management, Inc.</v>
          </cell>
          <cell r="E9885" t="str">
            <v>Gas</v>
          </cell>
          <cell r="G9885" t="str">
            <v>NA</v>
          </cell>
          <cell r="H9885" t="str">
            <v>Merchant Unregulated</v>
          </cell>
        </row>
        <row r="9886">
          <cell r="D9886" t="str">
            <v>Waste Management, Inc.</v>
          </cell>
          <cell r="E9886" t="str">
            <v>Biomass</v>
          </cell>
          <cell r="G9886">
            <v>399643</v>
          </cell>
          <cell r="H9886" t="str">
            <v>Merchant Unregulated</v>
          </cell>
        </row>
        <row r="9887">
          <cell r="D9887" t="str">
            <v>Waste Management, Inc.</v>
          </cell>
          <cell r="E9887" t="str">
            <v>Biomass</v>
          </cell>
          <cell r="G9887">
            <v>412282</v>
          </cell>
          <cell r="H9887" t="str">
            <v>Merchant Unregulated</v>
          </cell>
        </row>
        <row r="9888">
          <cell r="D9888" t="str">
            <v>Spokane City of</v>
          </cell>
          <cell r="E9888" t="str">
            <v>Biomass</v>
          </cell>
          <cell r="G9888" t="str">
            <v>NA</v>
          </cell>
          <cell r="H9888" t="str">
            <v>Merchant Unregulated</v>
          </cell>
        </row>
        <row r="9889">
          <cell r="D9889" t="str">
            <v>Tennessee Valley Authority</v>
          </cell>
          <cell r="E9889" t="str">
            <v>Water</v>
          </cell>
          <cell r="G9889">
            <v>1104664</v>
          </cell>
          <cell r="H9889" t="str">
            <v>Merchant Unregulated</v>
          </cell>
        </row>
        <row r="9890">
          <cell r="D9890" t="str">
            <v>Wabash Valley Power Association, Inc.</v>
          </cell>
          <cell r="E9890" t="str">
            <v>Biomass</v>
          </cell>
          <cell r="G9890">
            <v>5174</v>
          </cell>
          <cell r="H9890" t="str">
            <v>Merchant Unregulated</v>
          </cell>
        </row>
        <row r="9891">
          <cell r="D9891" t="str">
            <v>Grand Island City of</v>
          </cell>
          <cell r="E9891" t="str">
            <v>Coal</v>
          </cell>
          <cell r="G9891">
            <v>69144</v>
          </cell>
          <cell r="H9891" t="str">
            <v>Regulated</v>
          </cell>
        </row>
        <row r="9892">
          <cell r="D9892" t="str">
            <v>Heartland Consumers Power Dist</v>
          </cell>
          <cell r="E9892" t="str">
            <v>Coal</v>
          </cell>
          <cell r="G9892">
            <v>368715</v>
          </cell>
          <cell r="H9892" t="str">
            <v>Regulated</v>
          </cell>
        </row>
        <row r="9893">
          <cell r="D9893" t="str">
            <v>Municipal Energy Agency of NE</v>
          </cell>
          <cell r="E9893" t="str">
            <v>Coal</v>
          </cell>
          <cell r="G9893">
            <v>368715</v>
          </cell>
          <cell r="H9893" t="str">
            <v>Regulated</v>
          </cell>
        </row>
        <row r="9894">
          <cell r="D9894" t="str">
            <v>Nebraska City City of</v>
          </cell>
          <cell r="E9894" t="str">
            <v>Coal</v>
          </cell>
          <cell r="G9894">
            <v>46139</v>
          </cell>
          <cell r="H9894" t="str">
            <v>Regulated</v>
          </cell>
        </row>
        <row r="9895">
          <cell r="D9895" t="str">
            <v>Hastings City of</v>
          </cell>
          <cell r="E9895" t="str">
            <v>Coal</v>
          </cell>
          <cell r="G9895">
            <v>508361</v>
          </cell>
          <cell r="H9895" t="str">
            <v>Regulated</v>
          </cell>
        </row>
        <row r="9896">
          <cell r="D9896" t="str">
            <v>Arkansas Electric Cooperative Corp.</v>
          </cell>
          <cell r="E9896" t="str">
            <v>Water</v>
          </cell>
          <cell r="G9896" t="str">
            <v>NA</v>
          </cell>
          <cell r="H9896" t="str">
            <v>Merchant Unregulated</v>
          </cell>
        </row>
        <row r="9897">
          <cell r="D9897" t="str">
            <v>RES Group</v>
          </cell>
          <cell r="E9897" t="str">
            <v>Wind</v>
          </cell>
          <cell r="G9897" t="str">
            <v>NA</v>
          </cell>
          <cell r="H9897" t="str">
            <v>Merchant Unregulated</v>
          </cell>
        </row>
        <row r="9898">
          <cell r="D9898" t="str">
            <v>Redding City of</v>
          </cell>
          <cell r="E9898" t="str">
            <v>Water</v>
          </cell>
          <cell r="G9898" t="str">
            <v>NA</v>
          </cell>
          <cell r="H9898" t="str">
            <v>Regulated</v>
          </cell>
        </row>
        <row r="9899">
          <cell r="D9899" t="str">
            <v>Alliant Energy Corporation</v>
          </cell>
          <cell r="E9899" t="str">
            <v>Wind</v>
          </cell>
          <cell r="G9899">
            <v>579025</v>
          </cell>
          <cell r="H9899" t="str">
            <v>Regulated</v>
          </cell>
        </row>
        <row r="9900">
          <cell r="D9900" t="str">
            <v>Entergy Corporation</v>
          </cell>
          <cell r="E9900" t="str">
            <v>Coal</v>
          </cell>
          <cell r="G9900">
            <v>5418543</v>
          </cell>
          <cell r="H9900" t="str">
            <v>Regulated</v>
          </cell>
        </row>
        <row r="9901">
          <cell r="D9901" t="str">
            <v>Jonesboro City of (AR)</v>
          </cell>
          <cell r="E9901" t="str">
            <v>Coal</v>
          </cell>
          <cell r="G9901">
            <v>475312</v>
          </cell>
          <cell r="H9901" t="str">
            <v>Regulated</v>
          </cell>
        </row>
        <row r="9902">
          <cell r="D9902" t="str">
            <v>Arkansas Electric Cooperative Corp.</v>
          </cell>
          <cell r="E9902" t="str">
            <v>Coal</v>
          </cell>
          <cell r="G9902">
            <v>3327177</v>
          </cell>
          <cell r="H9902" t="str">
            <v>Regulated</v>
          </cell>
        </row>
        <row r="9903">
          <cell r="D9903" t="str">
            <v>West Memphis City of</v>
          </cell>
          <cell r="E9903" t="str">
            <v>Coal</v>
          </cell>
          <cell r="G9903">
            <v>95063</v>
          </cell>
          <cell r="H9903" t="str">
            <v>Regulated</v>
          </cell>
        </row>
        <row r="9904">
          <cell r="D9904" t="str">
            <v>Conway Corporation</v>
          </cell>
          <cell r="E9904" t="str">
            <v>Coal</v>
          </cell>
          <cell r="G9904">
            <v>190125</v>
          </cell>
          <cell r="H9904" t="str">
            <v>Regulated</v>
          </cell>
        </row>
        <row r="9905">
          <cell r="D9905" t="str">
            <v>Energy Northwest</v>
          </cell>
          <cell r="E9905" t="str">
            <v>Solar</v>
          </cell>
          <cell r="G9905" t="str">
            <v>NA</v>
          </cell>
          <cell r="H9905" t="str">
            <v>Merchant Unregulated</v>
          </cell>
        </row>
        <row r="9906">
          <cell r="D9906" t="str">
            <v>Summit Power Group LLC</v>
          </cell>
          <cell r="E9906" t="str">
            <v>Wind</v>
          </cell>
          <cell r="G9906">
            <v>540259</v>
          </cell>
          <cell r="H9906" t="str">
            <v>Merchant Unregulated</v>
          </cell>
        </row>
        <row r="9907">
          <cell r="D9907" t="str">
            <v>Northeast Utilities</v>
          </cell>
          <cell r="E9907" t="str">
            <v>Oil</v>
          </cell>
          <cell r="G9907">
            <v>96</v>
          </cell>
          <cell r="H9907" t="str">
            <v>Regulated</v>
          </cell>
        </row>
        <row r="9908">
          <cell r="D9908" t="str">
            <v>White Mountain City of</v>
          </cell>
          <cell r="E9908" t="str">
            <v>Oil</v>
          </cell>
          <cell r="G9908" t="str">
            <v>NA</v>
          </cell>
          <cell r="H9908" t="str">
            <v>Regulated</v>
          </cell>
        </row>
        <row r="9909">
          <cell r="D9909" t="str">
            <v>NextEra Energy, Inc.</v>
          </cell>
          <cell r="E9909" t="str">
            <v>Wind</v>
          </cell>
          <cell r="G9909">
            <v>491903</v>
          </cell>
          <cell r="H9909" t="str">
            <v>Merchant Unregulated</v>
          </cell>
        </row>
        <row r="9910">
          <cell r="D9910" t="str">
            <v>Traxys North America LLC</v>
          </cell>
          <cell r="E9910" t="str">
            <v>Coal</v>
          </cell>
          <cell r="G9910" t="str">
            <v>NA</v>
          </cell>
          <cell r="H9910" t="str">
            <v>Merchant Unregulated</v>
          </cell>
        </row>
        <row r="9911">
          <cell r="D9911" t="str">
            <v>New York Power Authority</v>
          </cell>
          <cell r="E9911" t="str">
            <v>Biomass</v>
          </cell>
          <cell r="G9911" t="str">
            <v>NA</v>
          </cell>
          <cell r="H9911" t="str">
            <v>Merchant Unregulated</v>
          </cell>
        </row>
        <row r="9912">
          <cell r="D9912" t="str">
            <v>Wisconsin Energy Corporation</v>
          </cell>
          <cell r="E9912" t="str">
            <v>Water</v>
          </cell>
          <cell r="G9912">
            <v>24623</v>
          </cell>
          <cell r="H9912" t="str">
            <v>Regulated</v>
          </cell>
        </row>
        <row r="9913">
          <cell r="D9913" t="str">
            <v>Xcel Energy Inc.</v>
          </cell>
          <cell r="E9913" t="str">
            <v>Water</v>
          </cell>
          <cell r="G9913">
            <v>3304</v>
          </cell>
          <cell r="H9913" t="str">
            <v>Regulated</v>
          </cell>
        </row>
        <row r="9914">
          <cell r="D9914" t="str">
            <v>Essex Capital Partners, Inc</v>
          </cell>
          <cell r="E9914" t="str">
            <v>Solar</v>
          </cell>
          <cell r="G9914" t="str">
            <v>NA</v>
          </cell>
          <cell r="H9914" t="str">
            <v>Merchant Unregulated</v>
          </cell>
        </row>
        <row r="9915">
          <cell r="D9915" t="str">
            <v>Independence County</v>
          </cell>
          <cell r="E9915" t="str">
            <v>Water</v>
          </cell>
          <cell r="G9915" t="str">
            <v>NA</v>
          </cell>
          <cell r="H9915" t="str">
            <v>Merchant Unregulated</v>
          </cell>
        </row>
        <row r="9916">
          <cell r="D9916" t="str">
            <v>Batesville City Of</v>
          </cell>
          <cell r="E9916" t="str">
            <v>Water</v>
          </cell>
          <cell r="G9916" t="str">
            <v>NA</v>
          </cell>
          <cell r="H9916" t="str">
            <v>Merchant Unregulated</v>
          </cell>
        </row>
        <row r="9917">
          <cell r="D9917" t="str">
            <v>Sacramento Municipal Utility District</v>
          </cell>
          <cell r="E9917" t="str">
            <v>Water</v>
          </cell>
          <cell r="G9917">
            <v>428921</v>
          </cell>
          <cell r="H9917" t="str">
            <v>Regulated</v>
          </cell>
        </row>
        <row r="9918">
          <cell r="D9918" t="str">
            <v>Bostonia Group LLC</v>
          </cell>
          <cell r="E9918" t="str">
            <v>Solar</v>
          </cell>
          <cell r="G9918" t="str">
            <v>NA</v>
          </cell>
          <cell r="H9918" t="str">
            <v>Merchant Unregulated</v>
          </cell>
        </row>
        <row r="9919">
          <cell r="D9919" t="str">
            <v>Granger Electric of Pinconning, LLC</v>
          </cell>
          <cell r="E9919" t="str">
            <v>Biomass</v>
          </cell>
          <cell r="G9919" t="str">
            <v>NA</v>
          </cell>
          <cell r="H9919" t="str">
            <v>Merchant Unregulated</v>
          </cell>
        </row>
        <row r="9920">
          <cell r="D9920" t="str">
            <v>Korean East-West Power Co., Ltd.</v>
          </cell>
          <cell r="E9920" t="str">
            <v>Biomass</v>
          </cell>
          <cell r="G9920" t="str">
            <v>NA</v>
          </cell>
          <cell r="H9920" t="str">
            <v>Merchant Unregulated</v>
          </cell>
        </row>
        <row r="9921">
          <cell r="D9921" t="str">
            <v>Springville City of</v>
          </cell>
          <cell r="E9921" t="str">
            <v>Gas</v>
          </cell>
          <cell r="G9921" t="str">
            <v>NA</v>
          </cell>
          <cell r="H9921" t="str">
            <v>Regulated</v>
          </cell>
        </row>
        <row r="9922">
          <cell r="D9922" t="str">
            <v>Puget Holdings LLC</v>
          </cell>
          <cell r="E9922" t="str">
            <v>Gas</v>
          </cell>
          <cell r="G9922">
            <v>29278</v>
          </cell>
          <cell r="H9922" t="str">
            <v>Regulated</v>
          </cell>
        </row>
        <row r="9923">
          <cell r="D9923" t="str">
            <v>Exelon Corporation</v>
          </cell>
          <cell r="E9923" t="str">
            <v>Wind</v>
          </cell>
          <cell r="G9923">
            <v>18988</v>
          </cell>
          <cell r="H9923" t="str">
            <v>Merchant Unregulated</v>
          </cell>
        </row>
        <row r="9924">
          <cell r="D9924" t="str">
            <v>Strata Solar LLC</v>
          </cell>
          <cell r="E9924" t="str">
            <v>Solar</v>
          </cell>
          <cell r="G9924" t="str">
            <v>NA</v>
          </cell>
          <cell r="H9924" t="str">
            <v>Merchant Unregulated</v>
          </cell>
        </row>
        <row r="9925">
          <cell r="D9925" t="str">
            <v>Prudential Financial, Inc.</v>
          </cell>
          <cell r="E9925" t="str">
            <v>Gas</v>
          </cell>
          <cell r="G9925" t="str">
            <v>NA</v>
          </cell>
          <cell r="H9925" t="str">
            <v>Merchant Unregulated</v>
          </cell>
        </row>
        <row r="9926">
          <cell r="D9926" t="str">
            <v>ITOCHU Corporation</v>
          </cell>
          <cell r="E9926" t="str">
            <v>Gas</v>
          </cell>
          <cell r="G9926" t="str">
            <v>NA</v>
          </cell>
          <cell r="H9926" t="str">
            <v>Merchant Unregulated</v>
          </cell>
        </row>
        <row r="9927">
          <cell r="D9927" t="str">
            <v>Manulife Financial Corporation</v>
          </cell>
          <cell r="E9927" t="str">
            <v>Gas</v>
          </cell>
          <cell r="G9927" t="str">
            <v>NA</v>
          </cell>
          <cell r="H9927" t="str">
            <v>Merchant Unregulated</v>
          </cell>
        </row>
        <row r="9928">
          <cell r="D9928" t="str">
            <v>Osaka Gas Company, Ltd.</v>
          </cell>
          <cell r="E9928" t="str">
            <v>Gas</v>
          </cell>
          <cell r="G9928" t="str">
            <v>NA</v>
          </cell>
          <cell r="H9928" t="str">
            <v>Merchant Unregulated</v>
          </cell>
        </row>
        <row r="9929">
          <cell r="D9929" t="str">
            <v>D. E. Shaw &amp; Co., L.P.</v>
          </cell>
          <cell r="E9929" t="str">
            <v>Gas</v>
          </cell>
          <cell r="G9929" t="str">
            <v>NA</v>
          </cell>
          <cell r="H9929" t="str">
            <v>Merchant Unregulated</v>
          </cell>
        </row>
        <row r="9930">
          <cell r="D9930" t="str">
            <v>Royal Dutch Shell plc</v>
          </cell>
          <cell r="E9930" t="str">
            <v>Wind</v>
          </cell>
          <cell r="G9930">
            <v>101352</v>
          </cell>
          <cell r="H9930" t="str">
            <v>Merchant Unregulated</v>
          </cell>
        </row>
        <row r="9931">
          <cell r="D9931" t="str">
            <v>Goldman Sachs Group, Inc.</v>
          </cell>
          <cell r="E9931" t="str">
            <v>Wind</v>
          </cell>
          <cell r="G9931">
            <v>101352</v>
          </cell>
          <cell r="H9931" t="str">
            <v>Merchant Unregulated</v>
          </cell>
        </row>
        <row r="9932">
          <cell r="D9932" t="str">
            <v>Desert Water Agency</v>
          </cell>
          <cell r="E9932" t="str">
            <v>Water</v>
          </cell>
          <cell r="G9932" t="str">
            <v>NA</v>
          </cell>
          <cell r="H9932" t="str">
            <v>Merchant Unregulated</v>
          </cell>
        </row>
        <row r="9933">
          <cell r="D9933" t="str">
            <v>Richmond City of</v>
          </cell>
          <cell r="E9933" t="str">
            <v>Coal</v>
          </cell>
          <cell r="G9933" t="str">
            <v>NA</v>
          </cell>
          <cell r="H9933" t="str">
            <v>Regulated</v>
          </cell>
        </row>
        <row r="9934">
          <cell r="D9934" t="str">
            <v>NewPage Holdings Inc.</v>
          </cell>
          <cell r="E9934" t="str">
            <v>Water</v>
          </cell>
          <cell r="G9934" t="str">
            <v>NA</v>
          </cell>
          <cell r="H9934" t="str">
            <v>Regulated</v>
          </cell>
        </row>
        <row r="9935">
          <cell r="D9935" t="str">
            <v>BP plc</v>
          </cell>
          <cell r="E9935" t="str">
            <v>Gas</v>
          </cell>
          <cell r="G9935">
            <v>1962480</v>
          </cell>
          <cell r="H9935" t="str">
            <v>Merchant Unregulated</v>
          </cell>
        </row>
        <row r="9936">
          <cell r="D9936" t="str">
            <v>NewPage Holdings Inc.</v>
          </cell>
          <cell r="E9936" t="str">
            <v>Coal</v>
          </cell>
          <cell r="G9936" t="str">
            <v>NA</v>
          </cell>
          <cell r="H9936" t="str">
            <v>Merchant Unregulated</v>
          </cell>
        </row>
        <row r="9937">
          <cell r="D9937" t="str">
            <v>BP plc</v>
          </cell>
          <cell r="E9937" t="str">
            <v>Other Nonrenewable</v>
          </cell>
          <cell r="G9937" t="str">
            <v>NA</v>
          </cell>
          <cell r="H9937" t="str">
            <v>Merchant Unregulated</v>
          </cell>
        </row>
        <row r="9938">
          <cell r="D9938" t="str">
            <v>United States Government</v>
          </cell>
          <cell r="E9938" t="str">
            <v>Water</v>
          </cell>
          <cell r="G9938" t="str">
            <v>NA</v>
          </cell>
          <cell r="H9938" t="str">
            <v>Merchant Unregulated</v>
          </cell>
        </row>
        <row r="9939">
          <cell r="D9939" t="str">
            <v>Whittemore City of</v>
          </cell>
          <cell r="E9939" t="str">
            <v>Oil</v>
          </cell>
          <cell r="G9939" t="str">
            <v>NA</v>
          </cell>
          <cell r="H9939" t="str">
            <v>Regulated</v>
          </cell>
        </row>
        <row r="9940">
          <cell r="D9940" t="str">
            <v>Janechek &amp; Associates</v>
          </cell>
          <cell r="E9940" t="str">
            <v>Biomass</v>
          </cell>
          <cell r="G9940" t="str">
            <v>NA</v>
          </cell>
          <cell r="H9940" t="str">
            <v>Merchant Unregulated</v>
          </cell>
        </row>
        <row r="9941">
          <cell r="D9941" t="str">
            <v>SunEdison, Inc.</v>
          </cell>
          <cell r="E9941" t="str">
            <v>Solar</v>
          </cell>
          <cell r="G9941" t="str">
            <v>NA</v>
          </cell>
          <cell r="H9941" t="str">
            <v>Merchant Unregulated</v>
          </cell>
        </row>
        <row r="9942">
          <cell r="D9942" t="str">
            <v>SunEdison, Inc.</v>
          </cell>
          <cell r="E9942" t="str">
            <v>Solar</v>
          </cell>
          <cell r="G9942" t="str">
            <v>NA</v>
          </cell>
          <cell r="H9942" t="str">
            <v>Merchant Unregulated</v>
          </cell>
        </row>
        <row r="9943">
          <cell r="D9943" t="str">
            <v>SunEdison, Inc.</v>
          </cell>
          <cell r="E9943" t="str">
            <v>Solar</v>
          </cell>
          <cell r="G9943" t="str">
            <v>NA</v>
          </cell>
          <cell r="H9943" t="str">
            <v>Merchant Unregulated</v>
          </cell>
        </row>
        <row r="9944">
          <cell r="D9944" t="str">
            <v>Occidental Petroleum Corporation</v>
          </cell>
          <cell r="E9944" t="str">
            <v>Gas</v>
          </cell>
          <cell r="G9944" t="str">
            <v>NA</v>
          </cell>
          <cell r="H9944" t="str">
            <v>Merchant Unregulated</v>
          </cell>
        </row>
        <row r="9945">
          <cell r="D9945" t="str">
            <v>Energy Trading Innovations LLC</v>
          </cell>
          <cell r="E9945" t="str">
            <v>Gas</v>
          </cell>
          <cell r="G9945">
            <v>-6</v>
          </cell>
          <cell r="H9945" t="str">
            <v>Merchant Unregulated</v>
          </cell>
        </row>
        <row r="9946">
          <cell r="D9946" t="str">
            <v>Louis Dreyfus Ventures Corp.</v>
          </cell>
          <cell r="E9946" t="str">
            <v>Gas</v>
          </cell>
          <cell r="G9946">
            <v>0</v>
          </cell>
          <cell r="H9946" t="str">
            <v>Merchant Unregulated</v>
          </cell>
        </row>
        <row r="9947">
          <cell r="D9947" t="str">
            <v>Castleton Commodities International LLC</v>
          </cell>
          <cell r="E9947" t="str">
            <v>Gas</v>
          </cell>
          <cell r="G9947">
            <v>0</v>
          </cell>
          <cell r="H9947" t="str">
            <v>Merchant Unregulated</v>
          </cell>
        </row>
        <row r="9948">
          <cell r="D9948" t="str">
            <v>Tennessee Valley Authority</v>
          </cell>
          <cell r="E9948" t="str">
            <v>Coal</v>
          </cell>
          <cell r="G9948">
            <v>4439383</v>
          </cell>
          <cell r="H9948" t="str">
            <v>Merchant Unregulated</v>
          </cell>
        </row>
        <row r="9949">
          <cell r="D9949" t="str">
            <v>Wilber City of</v>
          </cell>
          <cell r="E9949" t="str">
            <v>Oil</v>
          </cell>
          <cell r="G9949" t="str">
            <v>NA</v>
          </cell>
          <cell r="H9949" t="str">
            <v>Regulated</v>
          </cell>
        </row>
        <row r="9950">
          <cell r="D9950" t="str">
            <v>Tennessee Valley Authority</v>
          </cell>
          <cell r="E9950" t="str">
            <v>Water</v>
          </cell>
          <cell r="G9950" t="str">
            <v>NA</v>
          </cell>
          <cell r="H9950" t="str">
            <v>Merchant Unregulated</v>
          </cell>
        </row>
        <row r="9951">
          <cell r="D9951" t="str">
            <v>Puget Holdings LLC</v>
          </cell>
          <cell r="E9951" t="str">
            <v>Solar</v>
          </cell>
          <cell r="G9951">
            <v>794</v>
          </cell>
          <cell r="H9951" t="str">
            <v>Regulated</v>
          </cell>
        </row>
        <row r="9952">
          <cell r="D9952" t="str">
            <v>Puget Holdings LLC</v>
          </cell>
          <cell r="E9952" t="str">
            <v>Wind</v>
          </cell>
          <cell r="G9952">
            <v>677992</v>
          </cell>
          <cell r="H9952" t="str">
            <v>Regulated</v>
          </cell>
        </row>
        <row r="9953">
          <cell r="D9953" t="str">
            <v>Dairyland Power Co-op</v>
          </cell>
          <cell r="E9953" t="str">
            <v>Biomass</v>
          </cell>
          <cell r="G9953" t="str">
            <v>NA</v>
          </cell>
          <cell r="H9953" t="str">
            <v>Merchant Unregulated</v>
          </cell>
        </row>
        <row r="9954">
          <cell r="D9954" t="str">
            <v>E.ON SE</v>
          </cell>
          <cell r="E9954" t="str">
            <v>Wind</v>
          </cell>
          <cell r="G9954">
            <v>2704</v>
          </cell>
          <cell r="H9954" t="str">
            <v>Merchant Unregulated</v>
          </cell>
        </row>
        <row r="9955">
          <cell r="D9955" t="str">
            <v>Exelon Corporation</v>
          </cell>
          <cell r="E9955" t="str">
            <v>Wind</v>
          </cell>
          <cell r="G9955">
            <v>40227</v>
          </cell>
          <cell r="H9955" t="str">
            <v>Merchant Unregulated</v>
          </cell>
        </row>
        <row r="9956">
          <cell r="D9956" t="str">
            <v>TransCanada Corporation</v>
          </cell>
          <cell r="E9956" t="str">
            <v>Water</v>
          </cell>
          <cell r="G9956" t="str">
            <v>NA</v>
          </cell>
          <cell r="H9956" t="str">
            <v>Merchant Unregulated</v>
          </cell>
        </row>
        <row r="9957">
          <cell r="D9957" t="str">
            <v>Cielo Wind Power</v>
          </cell>
          <cell r="E9957" t="str">
            <v>Wind</v>
          </cell>
          <cell r="G9957" t="str">
            <v>NA</v>
          </cell>
          <cell r="H9957" t="str">
            <v>Merchant Unregulated</v>
          </cell>
        </row>
        <row r="9958">
          <cell r="D9958" t="str">
            <v>Edison International</v>
          </cell>
          <cell r="E9958" t="str">
            <v>Wind</v>
          </cell>
          <cell r="G9958" t="str">
            <v>NA</v>
          </cell>
          <cell r="H9958" t="str">
            <v>Merchant Unregulated</v>
          </cell>
        </row>
        <row r="9959">
          <cell r="D9959" t="str">
            <v>American Electric Power Company, Inc.</v>
          </cell>
          <cell r="E9959" t="str">
            <v>Gas</v>
          </cell>
          <cell r="G9959">
            <v>1202553</v>
          </cell>
          <cell r="H9959" t="str">
            <v>Regulated</v>
          </cell>
        </row>
        <row r="9960">
          <cell r="D9960" t="str">
            <v>Clarksdale City of</v>
          </cell>
          <cell r="E9960" t="str">
            <v>Gas</v>
          </cell>
          <cell r="G9960" t="str">
            <v>NA</v>
          </cell>
          <cell r="H9960" t="str">
            <v>Regulated</v>
          </cell>
        </row>
        <row r="9961">
          <cell r="D9961" t="str">
            <v>Clarksdale City of</v>
          </cell>
          <cell r="E9961" t="str">
            <v>Gas</v>
          </cell>
          <cell r="G9961" t="str">
            <v>NA</v>
          </cell>
          <cell r="H9961" t="str">
            <v>Regulated</v>
          </cell>
        </row>
        <row r="9962">
          <cell r="D9962" t="str">
            <v>Marblehead City of</v>
          </cell>
          <cell r="E9962" t="str">
            <v>Oil</v>
          </cell>
          <cell r="G9962" t="str">
            <v>NA</v>
          </cell>
          <cell r="H9962" t="str">
            <v>Regulated</v>
          </cell>
        </row>
        <row r="9963">
          <cell r="D9963" t="str">
            <v>Edison International</v>
          </cell>
          <cell r="E9963" t="str">
            <v>Coal</v>
          </cell>
          <cell r="G9963">
            <v>3240206</v>
          </cell>
          <cell r="H9963" t="str">
            <v>Merchant Unregulated</v>
          </cell>
        </row>
        <row r="9964">
          <cell r="D9964" t="str">
            <v>William Beaumont Hospital</v>
          </cell>
          <cell r="E9964" t="str">
            <v>Oil</v>
          </cell>
          <cell r="G9964" t="str">
            <v>NA</v>
          </cell>
          <cell r="H9964" t="str">
            <v>Merchant Unregulated</v>
          </cell>
        </row>
        <row r="9965">
          <cell r="D9965" t="str">
            <v>Gaz Métro Limited Partnership</v>
          </cell>
          <cell r="E9965" t="str">
            <v>Oil</v>
          </cell>
          <cell r="G9965" t="str">
            <v>NA</v>
          </cell>
          <cell r="H9965" t="str">
            <v>Regulated</v>
          </cell>
        </row>
        <row r="9966">
          <cell r="D9966" t="str">
            <v>NextEra Energy, Inc.</v>
          </cell>
          <cell r="E9966" t="str">
            <v>Oil</v>
          </cell>
          <cell r="G9966" t="str">
            <v>NA</v>
          </cell>
          <cell r="H9966" t="str">
            <v>Regulated</v>
          </cell>
        </row>
        <row r="9967">
          <cell r="D9967" t="str">
            <v>Lyndonville Village of</v>
          </cell>
          <cell r="E9967" t="str">
            <v>Oil</v>
          </cell>
          <cell r="G9967" t="str">
            <v>NA</v>
          </cell>
          <cell r="H9967" t="str">
            <v>Regulated</v>
          </cell>
        </row>
        <row r="9968">
          <cell r="D9968" t="str">
            <v>Massachusetts Municipal Wholesale Electric Company</v>
          </cell>
          <cell r="E9968" t="str">
            <v>Oil</v>
          </cell>
          <cell r="G9968" t="str">
            <v>NA</v>
          </cell>
          <cell r="H9968" t="str">
            <v>Regulated</v>
          </cell>
        </row>
        <row r="9969">
          <cell r="D9969" t="str">
            <v>Northeast Utilities</v>
          </cell>
          <cell r="E9969" t="str">
            <v>Oil</v>
          </cell>
          <cell r="G9969" t="str">
            <v>NA</v>
          </cell>
          <cell r="H9969" t="str">
            <v>Regulated</v>
          </cell>
        </row>
        <row r="9970">
          <cell r="D9970" t="str">
            <v>Exelon Corporation</v>
          </cell>
          <cell r="E9970" t="str">
            <v>Oil</v>
          </cell>
          <cell r="G9970" t="str">
            <v>NA</v>
          </cell>
          <cell r="H9970" t="str">
            <v>Regulated</v>
          </cell>
        </row>
        <row r="9971">
          <cell r="D9971" t="str">
            <v>Sustainable Power Group</v>
          </cell>
          <cell r="E9971" t="str">
            <v>Solar</v>
          </cell>
          <cell r="G9971" t="str">
            <v>NA</v>
          </cell>
          <cell r="H9971" t="str">
            <v>Merchant Unregulated</v>
          </cell>
        </row>
        <row r="9972">
          <cell r="D9972" t="str">
            <v>Starwood Headquarters, LLC</v>
          </cell>
          <cell r="E9972" t="str">
            <v>Solar</v>
          </cell>
          <cell r="G9972" t="str">
            <v>NA</v>
          </cell>
          <cell r="H9972" t="str">
            <v>Merchant Unregulated</v>
          </cell>
        </row>
        <row r="9973">
          <cell r="D9973" t="str">
            <v>SunEdison, Inc.</v>
          </cell>
          <cell r="E9973" t="str">
            <v>Solar</v>
          </cell>
          <cell r="G9973" t="str">
            <v>NA</v>
          </cell>
          <cell r="H9973" t="str">
            <v>Merchant Unregulated</v>
          </cell>
        </row>
        <row r="9974">
          <cell r="D9974" t="str">
            <v>SunEdison, Inc.</v>
          </cell>
          <cell r="E9974" t="str">
            <v>Solar</v>
          </cell>
          <cell r="G9974" t="str">
            <v>NA</v>
          </cell>
          <cell r="H9974" t="str">
            <v>Merchant Unregulated</v>
          </cell>
        </row>
        <row r="9975">
          <cell r="D9975" t="str">
            <v>SCANA Corporation</v>
          </cell>
          <cell r="E9975" t="str">
            <v>Coal</v>
          </cell>
          <cell r="G9975">
            <v>3719747</v>
          </cell>
          <cell r="H9975" t="str">
            <v>Merchant Unregulated</v>
          </cell>
        </row>
        <row r="9976">
          <cell r="D9976" t="str">
            <v>SCANA Corporation</v>
          </cell>
          <cell r="E9976" t="str">
            <v>Gas</v>
          </cell>
          <cell r="G9976">
            <v>3295</v>
          </cell>
          <cell r="H9976" t="str">
            <v>Regulated</v>
          </cell>
        </row>
        <row r="9977">
          <cell r="D9977" t="str">
            <v>Denver City &amp; County of</v>
          </cell>
          <cell r="E9977" t="str">
            <v>Water</v>
          </cell>
          <cell r="G9977" t="str">
            <v>NA</v>
          </cell>
          <cell r="H9977" t="str">
            <v>Merchant Unregulated</v>
          </cell>
        </row>
        <row r="9978">
          <cell r="D9978" t="str">
            <v>Brookfield Renewable Energy Partners L.P.</v>
          </cell>
          <cell r="E9978" t="str">
            <v>Water</v>
          </cell>
          <cell r="G9978" t="str">
            <v>NA</v>
          </cell>
          <cell r="H9978" t="str">
            <v>Merchant Unregulated</v>
          </cell>
        </row>
        <row r="9979">
          <cell r="D9979" t="str">
            <v>Brookfield Asset Management Inc.</v>
          </cell>
          <cell r="E9979" t="str">
            <v>Water</v>
          </cell>
          <cell r="G9979" t="str">
            <v>NA</v>
          </cell>
          <cell r="H9979" t="str">
            <v>Merchant Unregulated</v>
          </cell>
        </row>
        <row r="9980">
          <cell r="D9980" t="str">
            <v>PPL Corporation</v>
          </cell>
          <cell r="E9980" t="str">
            <v>Oil</v>
          </cell>
          <cell r="G9980" t="str">
            <v>NA</v>
          </cell>
          <cell r="H9980" t="str">
            <v>Merchant Unregulated</v>
          </cell>
        </row>
        <row r="9981">
          <cell r="D9981" t="str">
            <v>Corporación Gestamp</v>
          </cell>
          <cell r="E9981" t="str">
            <v>Solar</v>
          </cell>
          <cell r="G9981" t="str">
            <v>NA</v>
          </cell>
          <cell r="H9981" t="str">
            <v>Merchant Unregulated</v>
          </cell>
        </row>
        <row r="9982">
          <cell r="D9982" t="str">
            <v>Enel S.p.A.</v>
          </cell>
          <cell r="E9982" t="str">
            <v>Water</v>
          </cell>
          <cell r="G9982" t="str">
            <v>NA</v>
          </cell>
          <cell r="H9982" t="str">
            <v>Merchant Unregulated</v>
          </cell>
        </row>
        <row r="9983">
          <cell r="D9983" t="str">
            <v>Enel S.p.A.</v>
          </cell>
          <cell r="E9983" t="str">
            <v>Water</v>
          </cell>
          <cell r="G9983" t="str">
            <v>NA</v>
          </cell>
          <cell r="H9983" t="str">
            <v>Merchant Unregulated</v>
          </cell>
        </row>
        <row r="9984">
          <cell r="D9984" t="str">
            <v>Pythagoras Solar</v>
          </cell>
          <cell r="E9984" t="str">
            <v>Solar</v>
          </cell>
          <cell r="G9984" t="str">
            <v>NA</v>
          </cell>
          <cell r="H9984" t="str">
            <v>Merchant Unregulated</v>
          </cell>
        </row>
        <row r="9985">
          <cell r="D9985" t="str">
            <v>Willmar Municipal Utils Comm</v>
          </cell>
          <cell r="E9985" t="str">
            <v>Coal</v>
          </cell>
          <cell r="G9985" t="str">
            <v>NA</v>
          </cell>
          <cell r="H9985" t="str">
            <v>Regulated</v>
          </cell>
        </row>
        <row r="9986">
          <cell r="D9986" t="str">
            <v>Willmar Municipal Utils Comm</v>
          </cell>
          <cell r="E9986" t="str">
            <v>Wind</v>
          </cell>
          <cell r="G9986" t="str">
            <v>NA</v>
          </cell>
          <cell r="H9986" t="str">
            <v>Regulated</v>
          </cell>
        </row>
        <row r="9987">
          <cell r="D9987" t="str">
            <v>SunEdison, Inc.</v>
          </cell>
          <cell r="E9987" t="str">
            <v>Solar</v>
          </cell>
          <cell r="G9987" t="str">
            <v>NA</v>
          </cell>
          <cell r="H9987" t="str">
            <v>Merchant Unregulated</v>
          </cell>
        </row>
        <row r="9988">
          <cell r="D9988" t="str">
            <v>Invenergy LLC</v>
          </cell>
          <cell r="E9988" t="str">
            <v>Wind</v>
          </cell>
          <cell r="G9988">
            <v>167568</v>
          </cell>
          <cell r="H9988" t="str">
            <v>Merchant Unregulated</v>
          </cell>
        </row>
        <row r="9989">
          <cell r="D9989" t="str">
            <v>Entergy Corporation</v>
          </cell>
          <cell r="E9989" t="str">
            <v>Gas</v>
          </cell>
          <cell r="G9989">
            <v>1558751</v>
          </cell>
          <cell r="H9989" t="str">
            <v>Regulated</v>
          </cell>
        </row>
        <row r="9990">
          <cell r="D9990" t="str">
            <v>Xcel Energy Inc.</v>
          </cell>
          <cell r="E9990" t="str">
            <v>Biomass</v>
          </cell>
          <cell r="G9990">
            <v>103409</v>
          </cell>
          <cell r="H9990" t="str">
            <v>Regulated</v>
          </cell>
        </row>
        <row r="9991">
          <cell r="D9991" t="str">
            <v>Air Products and Chemicals, Inc.</v>
          </cell>
          <cell r="E9991" t="str">
            <v>Other Nonrenewable</v>
          </cell>
          <cell r="G9991" t="str">
            <v>NA</v>
          </cell>
          <cell r="H9991" t="str">
            <v>Merchant Unregulated</v>
          </cell>
        </row>
        <row r="9992">
          <cell r="D9992" t="str">
            <v>Navitas Energy, Inc.</v>
          </cell>
          <cell r="E9992" t="str">
            <v>Wind</v>
          </cell>
          <cell r="G9992" t="str">
            <v>NA</v>
          </cell>
          <cell r="H9992" t="str">
            <v>Merchant Unregulated</v>
          </cell>
        </row>
        <row r="9993">
          <cell r="D9993" t="str">
            <v>Gamesa Corporacion Tecnologica S.A.</v>
          </cell>
          <cell r="E9993" t="str">
            <v>Wind</v>
          </cell>
          <cell r="G9993" t="str">
            <v>NA</v>
          </cell>
          <cell r="H9993" t="str">
            <v>Merchant Unregulated</v>
          </cell>
        </row>
        <row r="9994">
          <cell r="D9994" t="str">
            <v>DTE Energy Company</v>
          </cell>
          <cell r="E9994" t="str">
            <v>Oil</v>
          </cell>
          <cell r="G9994">
            <v>386</v>
          </cell>
          <cell r="H9994" t="str">
            <v>Regulated</v>
          </cell>
        </row>
        <row r="9995">
          <cell r="D9995" t="str">
            <v>Southern Company</v>
          </cell>
          <cell r="E9995" t="str">
            <v>Oil</v>
          </cell>
          <cell r="G9995">
            <v>591</v>
          </cell>
          <cell r="H9995" t="str">
            <v>Regulated</v>
          </cell>
        </row>
        <row r="9996">
          <cell r="D9996" t="str">
            <v>Tennessee Valley Authority</v>
          </cell>
          <cell r="E9996" t="str">
            <v>Water</v>
          </cell>
          <cell r="G9996">
            <v>2157779</v>
          </cell>
          <cell r="H9996" t="str">
            <v>Merchant Unregulated</v>
          </cell>
        </row>
        <row r="9997">
          <cell r="D9997" t="str">
            <v>Strata Solar LLC</v>
          </cell>
          <cell r="E9997" t="str">
            <v>Solar</v>
          </cell>
          <cell r="G9997" t="str">
            <v>NA</v>
          </cell>
          <cell r="H9997" t="str">
            <v>Merchant Unregulated</v>
          </cell>
        </row>
        <row r="9998">
          <cell r="D9998" t="str">
            <v>Southern Company</v>
          </cell>
          <cell r="E9998" t="str">
            <v>Oil</v>
          </cell>
          <cell r="G9998">
            <v>-54</v>
          </cell>
          <cell r="H9998" t="str">
            <v>Regulated</v>
          </cell>
        </row>
        <row r="9999">
          <cell r="D9999" t="str">
            <v>L B Industries Inc.</v>
          </cell>
          <cell r="E9999" t="str">
            <v>Water</v>
          </cell>
          <cell r="G9999" t="str">
            <v>NA</v>
          </cell>
          <cell r="H9999" t="str">
            <v>Merchant Unregulated</v>
          </cell>
        </row>
        <row r="10000">
          <cell r="D10000" t="str">
            <v>IDACORP, Inc.</v>
          </cell>
          <cell r="E10000" t="str">
            <v>Water</v>
          </cell>
          <cell r="G10000" t="str">
            <v>NA</v>
          </cell>
          <cell r="H10000" t="str">
            <v>Merchant Unregulated</v>
          </cell>
        </row>
        <row r="10001">
          <cell r="D10001" t="str">
            <v>Consolidated Edison, Inc.</v>
          </cell>
          <cell r="E10001" t="str">
            <v>Solar</v>
          </cell>
          <cell r="G10001" t="str">
            <v>NA</v>
          </cell>
          <cell r="H10001" t="str">
            <v>Merchant Unregulated</v>
          </cell>
        </row>
        <row r="10002">
          <cell r="D10002" t="str">
            <v>Wilton City of</v>
          </cell>
          <cell r="E10002" t="str">
            <v>Oil</v>
          </cell>
          <cell r="G10002" t="str">
            <v>NA</v>
          </cell>
          <cell r="H10002" t="str">
            <v>Regulated</v>
          </cell>
        </row>
        <row r="10003">
          <cell r="D10003" t="str">
            <v>EDF Group</v>
          </cell>
          <cell r="E10003" t="str">
            <v>Solar</v>
          </cell>
          <cell r="G10003" t="str">
            <v>NA</v>
          </cell>
          <cell r="H10003" t="str">
            <v>Merchant Unregulated</v>
          </cell>
        </row>
        <row r="10004">
          <cell r="D10004" t="str">
            <v>NextEra Energy, Inc.</v>
          </cell>
          <cell r="E10004" t="str">
            <v>Wind</v>
          </cell>
          <cell r="G10004" t="str">
            <v>NA</v>
          </cell>
          <cell r="H10004" t="str">
            <v>Merchant Unregulated</v>
          </cell>
        </row>
        <row r="10005">
          <cell r="D10005" t="str">
            <v>NextEra Energy, Inc.</v>
          </cell>
          <cell r="E10005" t="str">
            <v>Wind</v>
          </cell>
          <cell r="G10005">
            <v>188997</v>
          </cell>
          <cell r="H10005" t="str">
            <v>Merchant Unregulated</v>
          </cell>
        </row>
        <row r="10006">
          <cell r="D10006" t="str">
            <v>Lower Colorado River Authority</v>
          </cell>
          <cell r="E10006" t="str">
            <v>Gas</v>
          </cell>
          <cell r="G10006">
            <v>46346</v>
          </cell>
          <cell r="H10006" t="str">
            <v>Merchant Unregulated</v>
          </cell>
        </row>
        <row r="10007">
          <cell r="D10007" t="str">
            <v>Wind Vision, LLC</v>
          </cell>
          <cell r="E10007" t="str">
            <v>Wind</v>
          </cell>
          <cell r="G10007" t="str">
            <v>NA</v>
          </cell>
          <cell r="H10007" t="str">
            <v>Merchant Unregulated</v>
          </cell>
        </row>
        <row r="10008">
          <cell r="D10008" t="str">
            <v>Edison International</v>
          </cell>
          <cell r="E10008" t="str">
            <v>Wind</v>
          </cell>
          <cell r="G10008" t="str">
            <v>NA</v>
          </cell>
          <cell r="H10008" t="str">
            <v>Merchant Unregulated</v>
          </cell>
        </row>
        <row r="10009">
          <cell r="D10009" t="str">
            <v>Windcurrent Farms LLC</v>
          </cell>
          <cell r="E10009" t="str">
            <v>Wind</v>
          </cell>
          <cell r="G10009" t="str">
            <v>NA</v>
          </cell>
          <cell r="H10009" t="str">
            <v>Merchant Unregulated</v>
          </cell>
        </row>
        <row r="10010">
          <cell r="D10010" t="str">
            <v>Windland, Inc.</v>
          </cell>
          <cell r="E10010" t="str">
            <v>Wind</v>
          </cell>
          <cell r="G10010" t="str">
            <v>NA</v>
          </cell>
          <cell r="H10010" t="str">
            <v>Merchant Unregulated</v>
          </cell>
        </row>
        <row r="10011">
          <cell r="D10011" t="str">
            <v>Windom City of</v>
          </cell>
          <cell r="E10011" t="str">
            <v>Oil</v>
          </cell>
          <cell r="G10011" t="str">
            <v>NA</v>
          </cell>
          <cell r="H10011" t="str">
            <v>Regulated</v>
          </cell>
        </row>
        <row r="10012">
          <cell r="D10012" t="str">
            <v>Windom City of</v>
          </cell>
          <cell r="E10012" t="str">
            <v>Oil</v>
          </cell>
          <cell r="G10012" t="str">
            <v>NA</v>
          </cell>
          <cell r="H10012" t="str">
            <v>Regulated</v>
          </cell>
        </row>
        <row r="10013">
          <cell r="D10013" t="str">
            <v>Individual Owner</v>
          </cell>
          <cell r="E10013" t="str">
            <v>Wind</v>
          </cell>
          <cell r="G10013" t="str">
            <v>NA</v>
          </cell>
          <cell r="H10013" t="str">
            <v>Merchant Unregulated</v>
          </cell>
        </row>
        <row r="10014">
          <cell r="D10014" t="str">
            <v>Edison International</v>
          </cell>
          <cell r="E10014" t="str">
            <v>Wind</v>
          </cell>
          <cell r="G10014" t="str">
            <v>NA</v>
          </cell>
          <cell r="H10014" t="str">
            <v>Merchant Unregulated</v>
          </cell>
        </row>
        <row r="10015">
          <cell r="D10015" t="str">
            <v>Brookfield Renewable Energy Partners L.P.</v>
          </cell>
          <cell r="E10015" t="str">
            <v>Wind</v>
          </cell>
          <cell r="G10015" t="str">
            <v>NA</v>
          </cell>
          <cell r="H10015" t="str">
            <v>Merchant Unregulated</v>
          </cell>
        </row>
        <row r="10016">
          <cell r="D10016" t="str">
            <v>Brookfield Asset Management Inc.</v>
          </cell>
          <cell r="E10016" t="str">
            <v>Wind</v>
          </cell>
          <cell r="G10016" t="str">
            <v>NA</v>
          </cell>
          <cell r="H10016" t="str">
            <v>Merchant Unregulated</v>
          </cell>
        </row>
        <row r="10017">
          <cell r="D10017" t="str">
            <v>John W Horton</v>
          </cell>
          <cell r="E10017" t="str">
            <v>Wind</v>
          </cell>
          <cell r="G10017" t="str">
            <v>NA</v>
          </cell>
          <cell r="H10017" t="str">
            <v>Merchant Unregulated</v>
          </cell>
        </row>
        <row r="10018">
          <cell r="D10018" t="str">
            <v>JRS Windpower, LLC</v>
          </cell>
          <cell r="E10018" t="str">
            <v>Wind</v>
          </cell>
          <cell r="G10018" t="str">
            <v>NA</v>
          </cell>
          <cell r="H10018" t="str">
            <v>Merchant Unregulated</v>
          </cell>
        </row>
        <row r="10019">
          <cell r="D10019" t="str">
            <v>Northwest Wind, LLC</v>
          </cell>
          <cell r="E10019" t="str">
            <v>Wind</v>
          </cell>
          <cell r="G10019" t="str">
            <v>NA</v>
          </cell>
          <cell r="H10019" t="str">
            <v>Merchant Unregulated</v>
          </cell>
        </row>
        <row r="10020">
          <cell r="D10020" t="str">
            <v>JJS Windpower, LLC</v>
          </cell>
          <cell r="E10020" t="str">
            <v>Wind</v>
          </cell>
          <cell r="G10020" t="str">
            <v>NA</v>
          </cell>
          <cell r="H10020" t="str">
            <v>Merchant Unregulated</v>
          </cell>
        </row>
        <row r="10021">
          <cell r="D10021" t="str">
            <v>Northwood-Kensett Community School District</v>
          </cell>
          <cell r="E10021" t="str">
            <v>Wind</v>
          </cell>
          <cell r="G10021" t="str">
            <v>NA</v>
          </cell>
          <cell r="H10021" t="str">
            <v>Merchant Unregulated</v>
          </cell>
        </row>
        <row r="10022">
          <cell r="D10022" t="str">
            <v>Exelon Corporation</v>
          </cell>
          <cell r="E10022" t="str">
            <v>Wind</v>
          </cell>
          <cell r="G10022" t="str">
            <v>NA</v>
          </cell>
          <cell r="H10022" t="str">
            <v>Merchant Unregulated</v>
          </cell>
        </row>
        <row r="10023">
          <cell r="D10023" t="str">
            <v>Individual Owner</v>
          </cell>
          <cell r="E10023" t="str">
            <v>Wind</v>
          </cell>
          <cell r="G10023" t="str">
            <v>NA</v>
          </cell>
          <cell r="H10023" t="str">
            <v>Merchant Unregulated</v>
          </cell>
        </row>
        <row r="10024">
          <cell r="D10024" t="str">
            <v>Cannon Power Group</v>
          </cell>
          <cell r="E10024" t="str">
            <v>Wind</v>
          </cell>
          <cell r="G10024">
            <v>673382</v>
          </cell>
          <cell r="H10024" t="str">
            <v>Merchant Unregulated</v>
          </cell>
        </row>
        <row r="10025">
          <cell r="D10025" t="str">
            <v>American Electric Power Company, Inc.</v>
          </cell>
          <cell r="E10025" t="str">
            <v>Water</v>
          </cell>
          <cell r="G10025">
            <v>102158</v>
          </cell>
          <cell r="H10025" t="str">
            <v>Regulated</v>
          </cell>
        </row>
        <row r="10026">
          <cell r="D10026" t="str">
            <v>Wing River Wind, LLC</v>
          </cell>
          <cell r="E10026" t="str">
            <v>Wind</v>
          </cell>
          <cell r="G10026" t="str">
            <v>NA</v>
          </cell>
          <cell r="H10026" t="str">
            <v>Merchant Unregulated</v>
          </cell>
        </row>
        <row r="10027">
          <cell r="D10027" t="str">
            <v>Winnebago County</v>
          </cell>
          <cell r="E10027" t="str">
            <v>Biomass</v>
          </cell>
          <cell r="G10027" t="str">
            <v>NA</v>
          </cell>
          <cell r="H10027" t="str">
            <v>Merchant Unregulated</v>
          </cell>
        </row>
        <row r="10028">
          <cell r="D10028" t="str">
            <v>Integrys Energy Group, Inc.</v>
          </cell>
          <cell r="E10028" t="str">
            <v>Biomass</v>
          </cell>
          <cell r="G10028" t="str">
            <v>NA</v>
          </cell>
          <cell r="H10028" t="str">
            <v>Merchant Unregulated</v>
          </cell>
        </row>
        <row r="10029">
          <cell r="D10029" t="str">
            <v>Iberdrola, S.A.</v>
          </cell>
          <cell r="E10029" t="str">
            <v>Wind</v>
          </cell>
          <cell r="G10029" t="str">
            <v>NA</v>
          </cell>
          <cell r="H10029" t="str">
            <v>Merchant Unregulated</v>
          </cell>
        </row>
        <row r="10030">
          <cell r="D10030" t="str">
            <v>Winnetka Village of</v>
          </cell>
          <cell r="E10030" t="str">
            <v>Gas</v>
          </cell>
          <cell r="G10030" t="str">
            <v>NA</v>
          </cell>
          <cell r="H10030" t="str">
            <v>Regulated</v>
          </cell>
        </row>
        <row r="10031">
          <cell r="D10031" t="str">
            <v>Winnetka Village of</v>
          </cell>
          <cell r="E10031" t="str">
            <v>Oil</v>
          </cell>
          <cell r="G10031" t="str">
            <v>NA</v>
          </cell>
          <cell r="H10031" t="str">
            <v>Regulated</v>
          </cell>
        </row>
        <row r="10032">
          <cell r="D10032" t="str">
            <v>Juhl Energy, Inc</v>
          </cell>
          <cell r="E10032" t="str">
            <v>Wind</v>
          </cell>
          <cell r="G10032" t="str">
            <v>NA</v>
          </cell>
          <cell r="H10032" t="str">
            <v>Merchant Unregulated</v>
          </cell>
        </row>
        <row r="10033">
          <cell r="D10033" t="str">
            <v>Lakeland City of</v>
          </cell>
          <cell r="E10033" t="str">
            <v>Oil</v>
          </cell>
          <cell r="G10033" t="str">
            <v>NA</v>
          </cell>
          <cell r="H10033" t="str">
            <v>Regulated</v>
          </cell>
        </row>
        <row r="10034">
          <cell r="D10034" t="str">
            <v>Wintec Energy Ltd</v>
          </cell>
          <cell r="E10034" t="str">
            <v>Wind</v>
          </cell>
          <cell r="G10034" t="str">
            <v>NA</v>
          </cell>
          <cell r="H10034" t="str">
            <v>Merchant Unregulated</v>
          </cell>
        </row>
        <row r="10035">
          <cell r="D10035" t="str">
            <v>Flambeau Hydro LLC</v>
          </cell>
          <cell r="E10035" t="str">
            <v>Oil</v>
          </cell>
          <cell r="G10035" t="str">
            <v>NA</v>
          </cell>
          <cell r="H10035" t="str">
            <v>Merchant Unregulated</v>
          </cell>
        </row>
        <row r="10036">
          <cell r="D10036" t="str">
            <v>Navitas Energy, Inc.</v>
          </cell>
          <cell r="E10036" t="str">
            <v>Wind</v>
          </cell>
          <cell r="G10036" t="str">
            <v>NA</v>
          </cell>
          <cell r="H10036" t="str">
            <v>Merchant Unregulated</v>
          </cell>
        </row>
        <row r="10037">
          <cell r="D10037" t="str">
            <v>Gamesa Corporacion Tecnologica S.A.</v>
          </cell>
          <cell r="E10037" t="str">
            <v>Wind</v>
          </cell>
          <cell r="G10037" t="str">
            <v>NA</v>
          </cell>
          <cell r="H10037" t="str">
            <v>Merchant Unregulated</v>
          </cell>
        </row>
        <row r="10038">
          <cell r="D10038" t="str">
            <v>Enel S.p.A.</v>
          </cell>
          <cell r="E10038" t="str">
            <v>Wind</v>
          </cell>
          <cell r="G10038" t="str">
            <v>NA</v>
          </cell>
          <cell r="H10038" t="str">
            <v>Merchant Unregulated</v>
          </cell>
        </row>
        <row r="10039">
          <cell r="D10039" t="str">
            <v>Winterset City of</v>
          </cell>
          <cell r="E10039" t="str">
            <v>Oil</v>
          </cell>
          <cell r="G10039" t="str">
            <v>NA</v>
          </cell>
          <cell r="H10039" t="str">
            <v>Regulated</v>
          </cell>
        </row>
        <row r="10040">
          <cell r="D10040" t="str">
            <v>ALLETE, Inc.</v>
          </cell>
          <cell r="E10040" t="str">
            <v>Water</v>
          </cell>
          <cell r="G10040">
            <v>12471</v>
          </cell>
          <cell r="H10040" t="str">
            <v>Regulated</v>
          </cell>
        </row>
        <row r="10041">
          <cell r="D10041" t="str">
            <v>South Carolina Public Service Authority</v>
          </cell>
          <cell r="E10041" t="str">
            <v>Coal</v>
          </cell>
          <cell r="G10041">
            <v>2512245</v>
          </cell>
          <cell r="H10041" t="str">
            <v>Regulated</v>
          </cell>
        </row>
        <row r="10042">
          <cell r="D10042" t="str">
            <v>Connecticut Municipal Electric Energy Cooperative</v>
          </cell>
          <cell r="E10042" t="str">
            <v>Oil</v>
          </cell>
          <cell r="G10042" t="str">
            <v>NA</v>
          </cell>
          <cell r="H10042" t="str">
            <v>Regulated</v>
          </cell>
        </row>
        <row r="10043">
          <cell r="D10043" t="str">
            <v>NewPage Holdings Inc.</v>
          </cell>
          <cell r="E10043" t="str">
            <v>Water</v>
          </cell>
          <cell r="G10043" t="str">
            <v>NA</v>
          </cell>
          <cell r="H10043" t="str">
            <v>Regulated</v>
          </cell>
        </row>
        <row r="10044">
          <cell r="D10044" t="str">
            <v>NewPage Holdings Inc.</v>
          </cell>
          <cell r="E10044" t="str">
            <v>Other Nonrenewable</v>
          </cell>
          <cell r="G10044" t="str">
            <v>NA</v>
          </cell>
          <cell r="H10044" t="str">
            <v>Merchant Unregulated</v>
          </cell>
        </row>
        <row r="10045">
          <cell r="D10045" t="str">
            <v>NewPage Holdings Inc.</v>
          </cell>
          <cell r="E10045" t="str">
            <v>Biomass</v>
          </cell>
          <cell r="G10045">
            <v>11876</v>
          </cell>
          <cell r="H10045" t="str">
            <v>Merchant Unregulated</v>
          </cell>
        </row>
        <row r="10046">
          <cell r="D10046" t="str">
            <v>PG&amp;E Corporation</v>
          </cell>
          <cell r="E10046" t="str">
            <v>Water</v>
          </cell>
          <cell r="G10046">
            <v>46666</v>
          </cell>
          <cell r="H10046" t="str">
            <v>Regulated</v>
          </cell>
        </row>
        <row r="10047">
          <cell r="D10047" t="str">
            <v>GDF Suez SA</v>
          </cell>
          <cell r="E10047" t="str">
            <v>Gas</v>
          </cell>
          <cell r="G10047">
            <v>4109048</v>
          </cell>
          <cell r="H10047" t="str">
            <v>Merchant Unregulated</v>
          </cell>
        </row>
        <row r="10048">
          <cell r="D10048" t="str">
            <v>Wisner City of</v>
          </cell>
          <cell r="E10048" t="str">
            <v>Oil</v>
          </cell>
          <cell r="G10048" t="str">
            <v>NA</v>
          </cell>
          <cell r="H10048" t="str">
            <v>Regulated</v>
          </cell>
        </row>
        <row r="10049">
          <cell r="D10049" t="str">
            <v>Xcel Energy Inc.</v>
          </cell>
          <cell r="E10049" t="str">
            <v>Water</v>
          </cell>
          <cell r="G10049">
            <v>94715</v>
          </cell>
          <cell r="H10049" t="str">
            <v>Regulated</v>
          </cell>
        </row>
        <row r="10050">
          <cell r="D10050" t="str">
            <v>Waste Management, Inc.</v>
          </cell>
          <cell r="E10050" t="str">
            <v>Biomass</v>
          </cell>
          <cell r="G10050" t="str">
            <v>NA</v>
          </cell>
          <cell r="H10050" t="str">
            <v>Merchant Unregulated</v>
          </cell>
        </row>
        <row r="10051">
          <cell r="D10051" t="str">
            <v>Allegheny Electric Cooperative Inc.</v>
          </cell>
          <cell r="E10051" t="str">
            <v>Water</v>
          </cell>
          <cell r="G10051" t="str">
            <v>NA</v>
          </cell>
          <cell r="H10051" t="str">
            <v>Merchant Unregulated</v>
          </cell>
        </row>
        <row r="10052">
          <cell r="D10052" t="str">
            <v>Monroe County</v>
          </cell>
          <cell r="E10052" t="str">
            <v>Biomass</v>
          </cell>
          <cell r="G10052" t="str">
            <v>NA</v>
          </cell>
          <cell r="H10052" t="str">
            <v>Merchant Unregulated</v>
          </cell>
        </row>
        <row r="10053">
          <cell r="D10053" t="str">
            <v>Hardwick Town of</v>
          </cell>
          <cell r="E10053" t="str">
            <v>Water</v>
          </cell>
          <cell r="G10053" t="str">
            <v>NA</v>
          </cell>
          <cell r="H10053" t="str">
            <v>Regulated</v>
          </cell>
        </row>
        <row r="10054">
          <cell r="D10054" t="str">
            <v>Westar Energy, Inc.</v>
          </cell>
          <cell r="E10054" t="str">
            <v>Nuclear</v>
          </cell>
          <cell r="G10054">
            <v>3893914</v>
          </cell>
          <cell r="H10054" t="str">
            <v>Regulated</v>
          </cell>
        </row>
        <row r="10055">
          <cell r="D10055" t="str">
            <v>Kansas Electric Power Cooperative, Inc.</v>
          </cell>
          <cell r="E10055" t="str">
            <v>Nuclear</v>
          </cell>
          <cell r="G10055">
            <v>497096</v>
          </cell>
          <cell r="H10055" t="str">
            <v>Regulated</v>
          </cell>
        </row>
        <row r="10056">
          <cell r="D10056" t="str">
            <v>Great Plains Energy Inc.</v>
          </cell>
          <cell r="E10056" t="str">
            <v>Nuclear</v>
          </cell>
          <cell r="G10056">
            <v>3893914</v>
          </cell>
          <cell r="H10056" t="str">
            <v>Regulated</v>
          </cell>
        </row>
        <row r="10057">
          <cell r="D10057" t="str">
            <v>United States Government</v>
          </cell>
          <cell r="E10057" t="str">
            <v>Water</v>
          </cell>
          <cell r="G10057">
            <v>623226</v>
          </cell>
          <cell r="H10057" t="str">
            <v>Merchant Unregulated</v>
          </cell>
        </row>
        <row r="10058">
          <cell r="D10058" t="str">
            <v>Sustainable Energy Solutions LLC</v>
          </cell>
          <cell r="E10058" t="str">
            <v>Biomass</v>
          </cell>
          <cell r="G10058" t="str">
            <v>NA</v>
          </cell>
          <cell r="H10058" t="str">
            <v>Merchant Unregulated</v>
          </cell>
        </row>
        <row r="10059">
          <cell r="D10059" t="str">
            <v>Tenaska Inc.</v>
          </cell>
          <cell r="E10059" t="str">
            <v>Gas</v>
          </cell>
          <cell r="G10059">
            <v>56476</v>
          </cell>
          <cell r="H10059" t="str">
            <v>Merchant Unregulated</v>
          </cell>
        </row>
        <row r="10060">
          <cell r="D10060" t="str">
            <v>Exelon Corporation</v>
          </cell>
          <cell r="E10060" t="str">
            <v>Gas</v>
          </cell>
          <cell r="G10060">
            <v>2537521</v>
          </cell>
          <cell r="H10060" t="str">
            <v>Merchant Unregulated</v>
          </cell>
        </row>
        <row r="10061">
          <cell r="D10061" t="str">
            <v>NextEra Energy, Inc.</v>
          </cell>
          <cell r="E10061" t="str">
            <v>Wind</v>
          </cell>
          <cell r="G10061">
            <v>421472</v>
          </cell>
          <cell r="H10061" t="str">
            <v>Merchant Unregulated</v>
          </cell>
        </row>
        <row r="10062">
          <cell r="D10062" t="str">
            <v>Exelon Corporation</v>
          </cell>
          <cell r="E10062" t="str">
            <v>Wind</v>
          </cell>
          <cell r="G10062" t="str">
            <v>NA</v>
          </cell>
          <cell r="H10062" t="str">
            <v>Merchant Unregulated</v>
          </cell>
        </row>
        <row r="10063">
          <cell r="D10063" t="str">
            <v>Exelon Corporation</v>
          </cell>
          <cell r="E10063" t="str">
            <v>Wind</v>
          </cell>
          <cell r="G10063" t="str">
            <v>NA</v>
          </cell>
          <cell r="H10063" t="str">
            <v>Merchant Unregulated</v>
          </cell>
        </row>
        <row r="10064">
          <cell r="D10064" t="str">
            <v>Central California Irrigation District</v>
          </cell>
          <cell r="E10064" t="str">
            <v>Water</v>
          </cell>
          <cell r="G10064" t="str">
            <v>NA</v>
          </cell>
          <cell r="H10064" t="str">
            <v>Merchant Unregulated</v>
          </cell>
        </row>
        <row r="10065">
          <cell r="D10065" t="str">
            <v>Calpine Corporation</v>
          </cell>
          <cell r="E10065" t="str">
            <v>Gas</v>
          </cell>
          <cell r="G10065" t="str">
            <v>NA</v>
          </cell>
          <cell r="H10065" t="str">
            <v>Merchant Unregulated</v>
          </cell>
        </row>
        <row r="10066">
          <cell r="D10066" t="str">
            <v>Invenergy LLC</v>
          </cell>
          <cell r="E10066" t="str">
            <v>Wind</v>
          </cell>
          <cell r="G10066" t="str">
            <v>NA</v>
          </cell>
          <cell r="H10066" t="str">
            <v>Merchant Unregulated</v>
          </cell>
        </row>
        <row r="10067">
          <cell r="D10067" t="str">
            <v>Wolverine Wind Energy, LLC</v>
          </cell>
          <cell r="E10067" t="str">
            <v>Wind</v>
          </cell>
          <cell r="G10067" t="str">
            <v>NA</v>
          </cell>
          <cell r="H10067" t="str">
            <v>Merchant Unregulated</v>
          </cell>
        </row>
        <row r="10068">
          <cell r="D10068" t="str">
            <v>Dynegy Inc.</v>
          </cell>
          <cell r="E10068" t="str">
            <v>Coal</v>
          </cell>
          <cell r="G10068">
            <v>2744517</v>
          </cell>
          <cell r="H10068" t="str">
            <v>Merchant Unregulated</v>
          </cell>
        </row>
        <row r="10069">
          <cell r="D10069" t="str">
            <v>Eagle Rock Field Services, L. P.</v>
          </cell>
          <cell r="E10069" t="str">
            <v>Gas</v>
          </cell>
          <cell r="G10069" t="str">
            <v>NA</v>
          </cell>
          <cell r="H10069" t="str">
            <v>Merchant Unregulated</v>
          </cell>
        </row>
        <row r="10070">
          <cell r="D10070" t="str">
            <v>Modesto Irrigation District</v>
          </cell>
          <cell r="E10070" t="str">
            <v>Gas</v>
          </cell>
          <cell r="G10070" t="str">
            <v>NA</v>
          </cell>
          <cell r="H10070" t="str">
            <v>Merchant Unregulated</v>
          </cell>
        </row>
        <row r="10071">
          <cell r="D10071" t="str">
            <v>CIF Woodland, Inc.</v>
          </cell>
          <cell r="E10071" t="str">
            <v>Biomass</v>
          </cell>
          <cell r="G10071" t="str">
            <v>NA</v>
          </cell>
          <cell r="H10071" t="str">
            <v>Merchant Unregulated</v>
          </cell>
        </row>
        <row r="10072">
          <cell r="D10072" t="str">
            <v>DTE Energy Company</v>
          </cell>
          <cell r="E10072" t="str">
            <v>Biomass</v>
          </cell>
          <cell r="G10072" t="str">
            <v>NA</v>
          </cell>
          <cell r="H10072" t="str">
            <v>Merchant Unregulated</v>
          </cell>
        </row>
        <row r="10073">
          <cell r="D10073" t="str">
            <v>Modesto Irrigation District</v>
          </cell>
          <cell r="E10073" t="str">
            <v>Gas</v>
          </cell>
          <cell r="G10073" t="str">
            <v>NA</v>
          </cell>
          <cell r="H10073" t="str">
            <v>Merchant Unregulated</v>
          </cell>
        </row>
        <row r="10074">
          <cell r="D10074" t="str">
            <v>Modesto Irrigation District</v>
          </cell>
          <cell r="E10074" t="str">
            <v>Gas</v>
          </cell>
          <cell r="G10074" t="str">
            <v>NA</v>
          </cell>
          <cell r="H10074" t="str">
            <v>Merchant Unregulated</v>
          </cell>
        </row>
        <row r="10075">
          <cell r="D10075" t="str">
            <v>Waste Management, Inc.</v>
          </cell>
          <cell r="E10075" t="str">
            <v>Biomass</v>
          </cell>
          <cell r="G10075" t="str">
            <v>NA</v>
          </cell>
          <cell r="H10075" t="str">
            <v>Merchant Unregulated</v>
          </cell>
        </row>
        <row r="10076">
          <cell r="D10076" t="str">
            <v>PT Sinar Mas Group</v>
          </cell>
          <cell r="E10076" t="str">
            <v>Water</v>
          </cell>
          <cell r="G10076">
            <v>103192</v>
          </cell>
          <cell r="H10076" t="str">
            <v>Merchant Unregulated</v>
          </cell>
        </row>
        <row r="10077">
          <cell r="D10077" t="str">
            <v>PT Sinar Mas Group</v>
          </cell>
          <cell r="E10077" t="str">
            <v>Biomass</v>
          </cell>
          <cell r="G10077">
            <v>334997</v>
          </cell>
          <cell r="H10077" t="str">
            <v>Merchant Unregulated</v>
          </cell>
        </row>
        <row r="10078">
          <cell r="D10078" t="str">
            <v>Industry Funds Management Ltd.</v>
          </cell>
          <cell r="E10078" t="str">
            <v>Oil</v>
          </cell>
          <cell r="G10078" t="str">
            <v>NA</v>
          </cell>
          <cell r="H10078" t="str">
            <v>Merchant Unregulated</v>
          </cell>
        </row>
        <row r="10079">
          <cell r="D10079" t="str">
            <v>SunEdison, Inc.</v>
          </cell>
          <cell r="E10079" t="str">
            <v>Solar</v>
          </cell>
          <cell r="G10079" t="str">
            <v>NA</v>
          </cell>
          <cell r="H10079" t="str">
            <v>Merchant Unregulated</v>
          </cell>
        </row>
        <row r="10080">
          <cell r="D10080" t="str">
            <v>South Feather Water &amp; Power Agency</v>
          </cell>
          <cell r="E10080" t="str">
            <v>Water</v>
          </cell>
          <cell r="G10080" t="str">
            <v>NA</v>
          </cell>
          <cell r="H10080" t="str">
            <v>Merchant Unregulated</v>
          </cell>
        </row>
        <row r="10081">
          <cell r="D10081" t="str">
            <v>United States Government</v>
          </cell>
          <cell r="E10081" t="str">
            <v>Water</v>
          </cell>
          <cell r="G10081" t="str">
            <v>NA</v>
          </cell>
          <cell r="H10081" t="str">
            <v>Merchant Unregulated</v>
          </cell>
        </row>
        <row r="10082">
          <cell r="D10082" t="str">
            <v>Duke Energy Corporation</v>
          </cell>
          <cell r="E10082" t="str">
            <v>Gas</v>
          </cell>
          <cell r="G10082">
            <v>11762</v>
          </cell>
          <cell r="H10082" t="str">
            <v>Regulated</v>
          </cell>
        </row>
        <row r="10083">
          <cell r="D10083" t="str">
            <v>Juhl Energy, Inc</v>
          </cell>
          <cell r="E10083" t="str">
            <v>Wind</v>
          </cell>
          <cell r="G10083" t="str">
            <v>NA</v>
          </cell>
          <cell r="H10083" t="str">
            <v>Merchant Unregulated</v>
          </cell>
        </row>
        <row r="10084">
          <cell r="D10084" t="str">
            <v>Juhl Energy, Inc</v>
          </cell>
          <cell r="E10084" t="str">
            <v>Wind</v>
          </cell>
          <cell r="G10084" t="str">
            <v>NA</v>
          </cell>
          <cell r="H10084" t="str">
            <v>Merchant Unregulated</v>
          </cell>
        </row>
        <row r="10085">
          <cell r="D10085" t="str">
            <v>LROC Properties, L.L.C.</v>
          </cell>
          <cell r="E10085" t="str">
            <v>Wind</v>
          </cell>
          <cell r="G10085" t="str">
            <v>NA</v>
          </cell>
          <cell r="H10085" t="str">
            <v>Merchant Unregulated</v>
          </cell>
        </row>
        <row r="10086">
          <cell r="D10086" t="str">
            <v>EWT Americas Inc</v>
          </cell>
          <cell r="E10086" t="str">
            <v>Wind</v>
          </cell>
          <cell r="G10086" t="str">
            <v>NA</v>
          </cell>
          <cell r="H10086" t="str">
            <v>Regulated</v>
          </cell>
        </row>
        <row r="10087">
          <cell r="D10087" t="str">
            <v>Enel S.p.A.</v>
          </cell>
          <cell r="E10087" t="str">
            <v>Water</v>
          </cell>
          <cell r="G10087" t="str">
            <v>NA</v>
          </cell>
          <cell r="H10087" t="str">
            <v>Merchant Unregulated</v>
          </cell>
        </row>
        <row r="10088">
          <cell r="D10088" t="str">
            <v>Cambrian Energy Development, LLC</v>
          </cell>
          <cell r="E10088" t="str">
            <v>Biomass</v>
          </cell>
          <cell r="G10088" t="str">
            <v>NA</v>
          </cell>
          <cell r="H10088" t="str">
            <v>Merchant Unregulated</v>
          </cell>
        </row>
        <row r="10089">
          <cell r="D10089" t="str">
            <v>NextEra Energy, Inc.</v>
          </cell>
          <cell r="E10089" t="str">
            <v>Wind</v>
          </cell>
          <cell r="G10089" t="str">
            <v>NA</v>
          </cell>
          <cell r="H10089" t="str">
            <v>Merchant Unregulated</v>
          </cell>
        </row>
        <row r="10090">
          <cell r="D10090" t="str">
            <v>NextEra Energy, Inc.</v>
          </cell>
          <cell r="E10090" t="str">
            <v>Wind</v>
          </cell>
          <cell r="G10090" t="str">
            <v>NA</v>
          </cell>
          <cell r="H10090" t="str">
            <v>Merchant Unregulated</v>
          </cell>
        </row>
        <row r="10091">
          <cell r="D10091" t="str">
            <v>South San Joaquin Irr District</v>
          </cell>
          <cell r="E10091" t="str">
            <v>Water</v>
          </cell>
          <cell r="G10091" t="str">
            <v>NA</v>
          </cell>
          <cell r="H10091" t="str">
            <v>Merchant Unregulated</v>
          </cell>
        </row>
        <row r="10092">
          <cell r="D10092" t="str">
            <v>Thundermist Hydropower LLC</v>
          </cell>
          <cell r="E10092" t="str">
            <v>Water</v>
          </cell>
          <cell r="G10092" t="str">
            <v>NA</v>
          </cell>
          <cell r="H10092" t="str">
            <v>Merchant Unregulated</v>
          </cell>
        </row>
        <row r="10093">
          <cell r="D10093" t="str">
            <v>Emera Incorporated</v>
          </cell>
          <cell r="E10093" t="str">
            <v>Water</v>
          </cell>
          <cell r="G10093" t="str">
            <v>NA</v>
          </cell>
          <cell r="H10093" t="str">
            <v>Merchant Unregulated</v>
          </cell>
        </row>
        <row r="10094">
          <cell r="D10094" t="str">
            <v>Algonquin Power &amp; Utilities Corp.</v>
          </cell>
          <cell r="E10094" t="str">
            <v>Water</v>
          </cell>
          <cell r="G10094" t="str">
            <v>NA</v>
          </cell>
          <cell r="H10094" t="str">
            <v>Merchant Unregulated</v>
          </cell>
        </row>
        <row r="10095">
          <cell r="D10095" t="str">
            <v>Worcester County Renewable Energy, LLC</v>
          </cell>
          <cell r="E10095" t="str">
            <v>Biomass</v>
          </cell>
          <cell r="G10095" t="str">
            <v>NA</v>
          </cell>
          <cell r="H10095" t="str">
            <v>Merchant Unregulated</v>
          </cell>
        </row>
        <row r="10096">
          <cell r="D10096" t="str">
            <v>Wilson Holdings LLC</v>
          </cell>
          <cell r="E10096" t="str">
            <v>Solar</v>
          </cell>
          <cell r="G10096" t="str">
            <v>NA</v>
          </cell>
          <cell r="H10096" t="str">
            <v>Merchant Unregulated</v>
          </cell>
        </row>
        <row r="10097">
          <cell r="D10097" t="str">
            <v>Swift River Company, Inc.</v>
          </cell>
          <cell r="E10097" t="str">
            <v>Water</v>
          </cell>
          <cell r="G10097" t="str">
            <v>NA</v>
          </cell>
          <cell r="H10097" t="str">
            <v>Merchant Unregulated</v>
          </cell>
        </row>
        <row r="10098">
          <cell r="D10098" t="str">
            <v>Hoosier Energy Rural Electric Co-op Inc.</v>
          </cell>
          <cell r="E10098" t="str">
            <v>Gas</v>
          </cell>
          <cell r="G10098">
            <v>16532</v>
          </cell>
          <cell r="H10098" t="str">
            <v>Merchant Unregulated</v>
          </cell>
        </row>
        <row r="10099">
          <cell r="D10099" t="str">
            <v>Worthington City of</v>
          </cell>
          <cell r="E10099" t="str">
            <v>Oil</v>
          </cell>
          <cell r="G10099" t="str">
            <v>NA</v>
          </cell>
          <cell r="H10099" t="str">
            <v>Regulated</v>
          </cell>
        </row>
        <row r="10100">
          <cell r="D10100" t="str">
            <v>Western Minnesota Municipal Power Agency</v>
          </cell>
          <cell r="E10100" t="str">
            <v>Wind</v>
          </cell>
          <cell r="G10100" t="str">
            <v>NA</v>
          </cell>
          <cell r="H10100" t="str">
            <v>Merchant Unregulated</v>
          </cell>
        </row>
        <row r="10101">
          <cell r="D10101" t="str">
            <v>WPPI Energy</v>
          </cell>
          <cell r="E10101" t="str">
            <v>Wind</v>
          </cell>
          <cell r="G10101" t="str">
            <v>NA</v>
          </cell>
          <cell r="H10101" t="str">
            <v>Merchant Unregulated</v>
          </cell>
        </row>
        <row r="10102">
          <cell r="D10102" t="str">
            <v>WGL Holdings, Inc.</v>
          </cell>
          <cell r="E10102" t="str">
            <v>Solar</v>
          </cell>
          <cell r="G10102" t="str">
            <v>NA</v>
          </cell>
          <cell r="H10102" t="str">
            <v>Merchant Unregulated</v>
          </cell>
        </row>
        <row r="10103">
          <cell r="D10103" t="str">
            <v>Miller Hydro Group Inc</v>
          </cell>
          <cell r="E10103" t="str">
            <v>Water</v>
          </cell>
          <cell r="G10103" t="str">
            <v>NA</v>
          </cell>
          <cell r="H10103" t="str">
            <v>Merchant Unregulated</v>
          </cell>
        </row>
        <row r="10104">
          <cell r="D10104" t="str">
            <v>Pacific Winds</v>
          </cell>
          <cell r="E10104" t="str">
            <v>Wind</v>
          </cell>
          <cell r="G10104" t="str">
            <v>NA</v>
          </cell>
          <cell r="H10104" t="str">
            <v>Merchant Unregulated</v>
          </cell>
        </row>
        <row r="10105">
          <cell r="D10105" t="str">
            <v>Pacific Winds</v>
          </cell>
          <cell r="E10105" t="str">
            <v>Wind</v>
          </cell>
          <cell r="G10105" t="str">
            <v>NA</v>
          </cell>
          <cell r="H10105" t="str">
            <v>Merchant Unregulated</v>
          </cell>
        </row>
        <row r="10106">
          <cell r="D10106" t="str">
            <v>WPPI Energy</v>
          </cell>
          <cell r="E10106" t="str">
            <v>Oil</v>
          </cell>
          <cell r="G10106" t="str">
            <v>NA</v>
          </cell>
          <cell r="H10106" t="str">
            <v>Merchant Unregulated</v>
          </cell>
        </row>
        <row r="10107">
          <cell r="D10107" t="str">
            <v>American Securities LLC</v>
          </cell>
          <cell r="E10107" t="str">
            <v>Gas</v>
          </cell>
          <cell r="G10107" t="str">
            <v>NA</v>
          </cell>
          <cell r="H10107" t="str">
            <v>Merchant Unregulated</v>
          </cell>
        </row>
        <row r="10108">
          <cell r="D10108" t="str">
            <v>American Securities LLC</v>
          </cell>
          <cell r="E10108" t="str">
            <v>Gas</v>
          </cell>
          <cell r="G10108" t="str">
            <v>NA</v>
          </cell>
          <cell r="H10108" t="str">
            <v>Merchant Unregulated</v>
          </cell>
        </row>
        <row r="10109">
          <cell r="D10109" t="str">
            <v>Wrangell City of</v>
          </cell>
          <cell r="E10109" t="str">
            <v>Oil</v>
          </cell>
          <cell r="G10109" t="str">
            <v>NA</v>
          </cell>
          <cell r="H10109" t="str">
            <v>Regulated</v>
          </cell>
        </row>
        <row r="10110">
          <cell r="D10110" t="str">
            <v>Wray School District</v>
          </cell>
          <cell r="E10110" t="str">
            <v>Wind</v>
          </cell>
          <cell r="G10110" t="str">
            <v>NA</v>
          </cell>
          <cell r="H10110" t="str">
            <v>Merchant Unregulated</v>
          </cell>
        </row>
        <row r="10111">
          <cell r="D10111" t="str">
            <v>Otter Tail Corporation</v>
          </cell>
          <cell r="E10111" t="str">
            <v>Water</v>
          </cell>
          <cell r="G10111">
            <v>1546</v>
          </cell>
          <cell r="H10111" t="str">
            <v>Regulated</v>
          </cell>
        </row>
        <row r="10112">
          <cell r="D10112" t="str">
            <v>Greenwood Utilities Commission</v>
          </cell>
          <cell r="E10112" t="str">
            <v>Gas</v>
          </cell>
          <cell r="G10112" t="str">
            <v>NA</v>
          </cell>
          <cell r="H10112" t="str">
            <v>Regulated</v>
          </cell>
        </row>
        <row r="10113">
          <cell r="D10113" t="str">
            <v>Washington Electric Cooperative Inc. - VT</v>
          </cell>
          <cell r="E10113" t="str">
            <v>Water</v>
          </cell>
          <cell r="G10113" t="str">
            <v>NA</v>
          </cell>
          <cell r="H10113" t="str">
            <v>Merchant Unregulated</v>
          </cell>
        </row>
        <row r="10114">
          <cell r="D10114" t="str">
            <v>Nisichawayasihk Cree Nation</v>
          </cell>
          <cell r="E10114" t="str">
            <v>Water</v>
          </cell>
          <cell r="G10114" t="str">
            <v>NA</v>
          </cell>
          <cell r="H10114" t="str">
            <v>Foreign</v>
          </cell>
        </row>
        <row r="10115">
          <cell r="D10115" t="str">
            <v>Manitoba Hydro</v>
          </cell>
          <cell r="E10115" t="str">
            <v>Water</v>
          </cell>
          <cell r="G10115" t="str">
            <v>NA</v>
          </cell>
          <cell r="H10115" t="str">
            <v>Foreign</v>
          </cell>
        </row>
        <row r="10116">
          <cell r="D10116" t="str">
            <v>East Bay Municipal Util Dist</v>
          </cell>
          <cell r="E10116" t="str">
            <v>Biomass</v>
          </cell>
          <cell r="G10116" t="str">
            <v>NA</v>
          </cell>
          <cell r="H10116" t="str">
            <v>Regulated</v>
          </cell>
        </row>
        <row r="10117">
          <cell r="D10117" t="str">
            <v>Wyandotte Municipal Service Commission</v>
          </cell>
          <cell r="E10117" t="str">
            <v>Coal</v>
          </cell>
          <cell r="G10117">
            <v>102431</v>
          </cell>
          <cell r="H10117" t="str">
            <v>Regulated</v>
          </cell>
        </row>
        <row r="10118">
          <cell r="D10118" t="str">
            <v>Wyandotte Municipal Service Commission</v>
          </cell>
          <cell r="E10118" t="str">
            <v>Oil</v>
          </cell>
          <cell r="G10118">
            <v>37</v>
          </cell>
          <cell r="H10118" t="str">
            <v>Regulated</v>
          </cell>
        </row>
        <row r="10119">
          <cell r="D10119" t="str">
            <v>Black Hills Corporation</v>
          </cell>
          <cell r="E10119" t="str">
            <v>Coal</v>
          </cell>
          <cell r="G10119" t="str">
            <v>NA</v>
          </cell>
          <cell r="H10119" t="str">
            <v>Regulated</v>
          </cell>
        </row>
        <row r="10120">
          <cell r="D10120" t="str">
            <v>Municipal Energy Agency of NE</v>
          </cell>
          <cell r="E10120" t="str">
            <v>Coal</v>
          </cell>
          <cell r="G10120" t="str">
            <v>NA</v>
          </cell>
          <cell r="H10120" t="str">
            <v>Regulated</v>
          </cell>
        </row>
        <row r="10121">
          <cell r="D10121" t="str">
            <v>Black Hills Corporation</v>
          </cell>
          <cell r="E10121" t="str">
            <v>Coal</v>
          </cell>
          <cell r="G10121">
            <v>651881</v>
          </cell>
          <cell r="H10121" t="str">
            <v>Regulated</v>
          </cell>
        </row>
        <row r="10122">
          <cell r="D10122" t="str">
            <v>Black Hills Corporation</v>
          </cell>
          <cell r="E10122" t="str">
            <v>Coal</v>
          </cell>
          <cell r="G10122">
            <v>446994</v>
          </cell>
          <cell r="H10122" t="str">
            <v>Regulated</v>
          </cell>
        </row>
        <row r="10123">
          <cell r="D10123" t="str">
            <v>Gillette City of</v>
          </cell>
          <cell r="E10123" t="str">
            <v>Coal</v>
          </cell>
          <cell r="G10123">
            <v>197945</v>
          </cell>
          <cell r="H10123" t="str">
            <v>Regulated</v>
          </cell>
        </row>
        <row r="10124">
          <cell r="D10124" t="str">
            <v>MDU Resources Group, Inc.</v>
          </cell>
          <cell r="E10124" t="str">
            <v>Coal</v>
          </cell>
          <cell r="G10124">
            <v>215693</v>
          </cell>
          <cell r="H10124" t="str">
            <v>Regulated</v>
          </cell>
        </row>
        <row r="10125">
          <cell r="D10125" t="str">
            <v>Duke Energy Corporation</v>
          </cell>
          <cell r="E10125" t="str">
            <v>Water</v>
          </cell>
          <cell r="G10125">
            <v>85879</v>
          </cell>
          <cell r="H10125" t="str">
            <v>Regulated</v>
          </cell>
        </row>
        <row r="10126">
          <cell r="D10126" t="str">
            <v>Brookfield Renewable Energy Partners L.P.</v>
          </cell>
          <cell r="E10126" t="str">
            <v>Water</v>
          </cell>
          <cell r="G10126" t="str">
            <v>NA</v>
          </cell>
          <cell r="H10126" t="str">
            <v>Merchant Unregulated</v>
          </cell>
        </row>
        <row r="10127">
          <cell r="D10127" t="str">
            <v>Brookfield Asset Management Inc.</v>
          </cell>
          <cell r="E10127" t="str">
            <v>Water</v>
          </cell>
          <cell r="G10127" t="str">
            <v>NA</v>
          </cell>
          <cell r="H10127" t="str">
            <v>Merchant Unregulated</v>
          </cell>
        </row>
        <row r="10128">
          <cell r="D10128" t="str">
            <v>Tacoma Public Utilities</v>
          </cell>
          <cell r="E10128" t="str">
            <v>Water</v>
          </cell>
          <cell r="G10128" t="str">
            <v>NA</v>
          </cell>
          <cell r="H10128" t="str">
            <v>Regulated</v>
          </cell>
        </row>
        <row r="10129">
          <cell r="D10129" t="str">
            <v>Berkshire Hathaway Inc.</v>
          </cell>
          <cell r="E10129" t="str">
            <v>Coal</v>
          </cell>
          <cell r="G10129">
            <v>1813261</v>
          </cell>
          <cell r="H10129" t="str">
            <v>Regulated</v>
          </cell>
        </row>
        <row r="10130">
          <cell r="D10130" t="str">
            <v>MidAmerican Energy Holdings Company</v>
          </cell>
          <cell r="E10130" t="str">
            <v>Coal</v>
          </cell>
          <cell r="G10130">
            <v>205961</v>
          </cell>
          <cell r="H10130" t="str">
            <v>Regulated</v>
          </cell>
        </row>
        <row r="10131">
          <cell r="D10131" t="str">
            <v>Black Hills Corporation</v>
          </cell>
          <cell r="E10131" t="str">
            <v>Coal</v>
          </cell>
          <cell r="G10131">
            <v>504805</v>
          </cell>
          <cell r="H10131" t="str">
            <v>Regulated</v>
          </cell>
        </row>
        <row r="10132">
          <cell r="D10132" t="str">
            <v>NextEra Energy, Inc.</v>
          </cell>
          <cell r="E10132" t="str">
            <v>Wind</v>
          </cell>
          <cell r="G10132">
            <v>384066</v>
          </cell>
          <cell r="H10132" t="str">
            <v>Merchant Unregulated</v>
          </cell>
        </row>
        <row r="10133">
          <cell r="D10133" t="str">
            <v>Summit Hydropower, Inc</v>
          </cell>
          <cell r="E10133" t="str">
            <v>Water</v>
          </cell>
          <cell r="G10133" t="str">
            <v>NA</v>
          </cell>
          <cell r="H10133" t="str">
            <v>Merchant Unregulated</v>
          </cell>
        </row>
        <row r="10134">
          <cell r="D10134" t="str">
            <v>Portland General Electric Company</v>
          </cell>
          <cell r="E10134" t="str">
            <v>Oil</v>
          </cell>
          <cell r="G10134">
            <v>58</v>
          </cell>
          <cell r="H10134" t="str">
            <v>Regulated</v>
          </cell>
        </row>
        <row r="10135">
          <cell r="D10135" t="str">
            <v>Idaho Wind Partners 1, LLC</v>
          </cell>
          <cell r="E10135" t="str">
            <v>Wind</v>
          </cell>
          <cell r="G10135" t="str">
            <v>NA</v>
          </cell>
          <cell r="H10135" t="str">
            <v>Merchant Unregulated</v>
          </cell>
        </row>
        <row r="10136">
          <cell r="D10136" t="str">
            <v>Yakutat Power Inc</v>
          </cell>
          <cell r="E10136" t="str">
            <v>Oil</v>
          </cell>
          <cell r="G10136" t="str">
            <v>NA</v>
          </cell>
          <cell r="H10136" t="str">
            <v>Regulated</v>
          </cell>
        </row>
        <row r="10137">
          <cell r="D10137" t="str">
            <v>Berkshire Hathaway Inc.</v>
          </cell>
          <cell r="E10137" t="str">
            <v>Water</v>
          </cell>
          <cell r="G10137">
            <v>15255</v>
          </cell>
          <cell r="H10137" t="str">
            <v>Regulated</v>
          </cell>
        </row>
        <row r="10138">
          <cell r="D10138" t="str">
            <v>MidAmerican Energy Holdings Company</v>
          </cell>
          <cell r="E10138" t="str">
            <v>Water</v>
          </cell>
          <cell r="G10138">
            <v>1733</v>
          </cell>
          <cell r="H10138" t="str">
            <v>Regulated</v>
          </cell>
        </row>
        <row r="10139">
          <cell r="D10139" t="str">
            <v>Brookfield Renewable Energy Partners L.P.</v>
          </cell>
          <cell r="E10139" t="str">
            <v>Water</v>
          </cell>
          <cell r="G10139" t="str">
            <v>NA</v>
          </cell>
          <cell r="H10139" t="str">
            <v>Merchant Unregulated</v>
          </cell>
        </row>
        <row r="10140">
          <cell r="D10140" t="str">
            <v>Brookfield Asset Management Inc.</v>
          </cell>
          <cell r="E10140" t="str">
            <v>Water</v>
          </cell>
          <cell r="G10140" t="str">
            <v>NA</v>
          </cell>
          <cell r="H10140" t="str">
            <v>Merchant Unregulated</v>
          </cell>
        </row>
        <row r="10141">
          <cell r="D10141" t="str">
            <v>EDF Group</v>
          </cell>
          <cell r="E10141" t="str">
            <v>Solar</v>
          </cell>
          <cell r="G10141" t="str">
            <v>NA</v>
          </cell>
          <cell r="H10141" t="str">
            <v>Merchant Unregulated</v>
          </cell>
        </row>
        <row r="10142">
          <cell r="D10142" t="str">
            <v>AES Corporation</v>
          </cell>
          <cell r="E10142" t="str">
            <v>Solar</v>
          </cell>
          <cell r="G10142">
            <v>1532</v>
          </cell>
          <cell r="H10142" t="str">
            <v>Regulated</v>
          </cell>
        </row>
        <row r="10143">
          <cell r="D10143" t="str">
            <v>AES Corporation</v>
          </cell>
          <cell r="E10143" t="str">
            <v>Gas</v>
          </cell>
          <cell r="G10143">
            <v>749</v>
          </cell>
          <cell r="H10143" t="str">
            <v>Regulated</v>
          </cell>
        </row>
        <row r="10144">
          <cell r="D10144" t="str">
            <v>NorthWestern Corporation</v>
          </cell>
          <cell r="E10144" t="str">
            <v>Gas</v>
          </cell>
          <cell r="G10144">
            <v>208</v>
          </cell>
          <cell r="H10144" t="str">
            <v>Regulated</v>
          </cell>
        </row>
        <row r="10145">
          <cell r="D10145" t="str">
            <v>Public Service Enterprise Group Incorporated</v>
          </cell>
          <cell r="E10145" t="str">
            <v>Water</v>
          </cell>
          <cell r="G10145">
            <v>221674</v>
          </cell>
          <cell r="H10145" t="str">
            <v>Regulated</v>
          </cell>
        </row>
        <row r="10146">
          <cell r="D10146" t="str">
            <v>FirstEnergy Corp.</v>
          </cell>
          <cell r="E10146" t="str">
            <v>Water</v>
          </cell>
          <cell r="G10146">
            <v>221674</v>
          </cell>
          <cell r="H10146" t="str">
            <v>Regulated</v>
          </cell>
        </row>
        <row r="10147">
          <cell r="D10147" t="str">
            <v>Public Service Enterprise Group Incorporated</v>
          </cell>
          <cell r="E10147" t="str">
            <v>Solar</v>
          </cell>
          <cell r="G10147" t="str">
            <v>NA</v>
          </cell>
          <cell r="H10147" t="str">
            <v>Regulated</v>
          </cell>
        </row>
        <row r="10148">
          <cell r="D10148" t="str">
            <v>Southern Company</v>
          </cell>
          <cell r="E10148" t="str">
            <v>Coal</v>
          </cell>
          <cell r="G10148">
            <v>2372465</v>
          </cell>
          <cell r="H10148" t="str">
            <v>Regulated</v>
          </cell>
        </row>
        <row r="10149">
          <cell r="D10149" t="str">
            <v>Southern Company</v>
          </cell>
          <cell r="E10149" t="str">
            <v>Water</v>
          </cell>
          <cell r="G10149">
            <v>74928</v>
          </cell>
          <cell r="H10149" t="str">
            <v>Regulated</v>
          </cell>
        </row>
        <row r="10150">
          <cell r="D10150" t="str">
            <v>Marathon Oil Corporation</v>
          </cell>
          <cell r="E10150" t="str">
            <v>Gas</v>
          </cell>
          <cell r="G10150" t="str">
            <v>NA</v>
          </cell>
          <cell r="H10150" t="str">
            <v>Merchant Unregulated</v>
          </cell>
        </row>
        <row r="10151">
          <cell r="D10151" t="str">
            <v>Public Serv Comm of Yazoo City</v>
          </cell>
          <cell r="E10151" t="str">
            <v>Gas</v>
          </cell>
          <cell r="G10151" t="str">
            <v>NA</v>
          </cell>
          <cell r="H10151" t="str">
            <v>Regulated</v>
          </cell>
        </row>
        <row r="10152">
          <cell r="D10152" t="str">
            <v>Public Serv Comm of Yazoo City</v>
          </cell>
          <cell r="E10152" t="str">
            <v>Gas</v>
          </cell>
          <cell r="G10152" t="str">
            <v>NA</v>
          </cell>
          <cell r="H10152" t="str">
            <v>Regulated</v>
          </cell>
        </row>
        <row r="10153">
          <cell r="D10153" t="str">
            <v>W&amp;T Offshore, Inc.</v>
          </cell>
          <cell r="E10153" t="str">
            <v>Gas</v>
          </cell>
          <cell r="G10153" t="str">
            <v>NA</v>
          </cell>
          <cell r="H10153" t="str">
            <v>Merchant Unregulated</v>
          </cell>
        </row>
        <row r="10154">
          <cell r="D10154" t="str">
            <v>Shell Exploration &amp; Prod Co</v>
          </cell>
          <cell r="E10154" t="str">
            <v>Gas</v>
          </cell>
          <cell r="G10154" t="str">
            <v>NA</v>
          </cell>
          <cell r="H10154" t="str">
            <v>Merchant Unregulated</v>
          </cell>
        </row>
        <row r="10155">
          <cell r="D10155" t="str">
            <v>Moon Lake Electric Assn Inc</v>
          </cell>
          <cell r="E10155" t="str">
            <v>Water</v>
          </cell>
          <cell r="G10155" t="str">
            <v>NA</v>
          </cell>
          <cell r="H10155" t="str">
            <v>Merchant Unregulated</v>
          </cell>
        </row>
        <row r="10156">
          <cell r="D10156" t="str">
            <v>Yellowstone Energy LP</v>
          </cell>
          <cell r="E10156" t="str">
            <v>Coal</v>
          </cell>
          <cell r="G10156">
            <v>454794</v>
          </cell>
          <cell r="H10156" t="str">
            <v>Merchant Unregulated</v>
          </cell>
        </row>
        <row r="10157">
          <cell r="D10157" t="str">
            <v>United States Government</v>
          </cell>
          <cell r="E10157" t="str">
            <v>Water</v>
          </cell>
          <cell r="G10157">
            <v>527731</v>
          </cell>
          <cell r="H10157" t="str">
            <v>Merchant Unregulated</v>
          </cell>
        </row>
        <row r="10158">
          <cell r="D10158" t="str">
            <v>Centralia City of WA</v>
          </cell>
          <cell r="E10158" t="str">
            <v>Water</v>
          </cell>
          <cell r="G10158" t="str">
            <v>NA</v>
          </cell>
          <cell r="H10158" t="str">
            <v>Regulated</v>
          </cell>
        </row>
        <row r="10159">
          <cell r="D10159" t="str">
            <v>YKK USA Inc</v>
          </cell>
          <cell r="E10159" t="str">
            <v>Oil</v>
          </cell>
          <cell r="G10159" t="str">
            <v>NA</v>
          </cell>
          <cell r="H10159" t="str">
            <v>Merchant Unregulated</v>
          </cell>
        </row>
        <row r="10160">
          <cell r="D10160" t="str">
            <v>Southern Company</v>
          </cell>
          <cell r="E10160" t="str">
            <v>Water</v>
          </cell>
          <cell r="G10160">
            <v>31087</v>
          </cell>
          <cell r="H10160" t="str">
            <v>Regulated</v>
          </cell>
        </row>
        <row r="10161">
          <cell r="D10161" t="str">
            <v>Metropolitan Water District of Southern California</v>
          </cell>
          <cell r="E10161" t="str">
            <v>Water</v>
          </cell>
          <cell r="G10161" t="str">
            <v>NA</v>
          </cell>
          <cell r="H10161" t="str">
            <v>Merchant Unregulated</v>
          </cell>
        </row>
        <row r="10162">
          <cell r="D10162" t="str">
            <v>SunEdison, Inc.</v>
          </cell>
          <cell r="E10162" t="str">
            <v>Solar</v>
          </cell>
          <cell r="G10162" t="str">
            <v>NA</v>
          </cell>
          <cell r="H10162" t="str">
            <v>Merchant Unregulated</v>
          </cell>
        </row>
        <row r="10163">
          <cell r="D10163" t="str">
            <v>SunEdison, Inc.</v>
          </cell>
          <cell r="E10163" t="str">
            <v>Solar</v>
          </cell>
          <cell r="G10163" t="str">
            <v>NA</v>
          </cell>
          <cell r="H10163" t="str">
            <v>Merchant Unregulated</v>
          </cell>
        </row>
        <row r="10164">
          <cell r="D10164" t="str">
            <v>Riverstone Holdings LLC</v>
          </cell>
          <cell r="E10164" t="str">
            <v>Gas</v>
          </cell>
          <cell r="G10164" t="str">
            <v>NA</v>
          </cell>
          <cell r="H10164" t="str">
            <v>Merchant Unregulated</v>
          </cell>
        </row>
        <row r="10165">
          <cell r="D10165" t="str">
            <v>York County Solid W &amp; R Authority</v>
          </cell>
          <cell r="E10165" t="str">
            <v>Biomass</v>
          </cell>
          <cell r="G10165" t="str">
            <v>NA</v>
          </cell>
          <cell r="H10165" t="str">
            <v>Merchant Unregulated</v>
          </cell>
        </row>
        <row r="10166">
          <cell r="D10166" t="str">
            <v>Calpine Corporation</v>
          </cell>
          <cell r="E10166" t="str">
            <v>Gas</v>
          </cell>
          <cell r="G10166">
            <v>3483387</v>
          </cell>
          <cell r="H10166" t="str">
            <v>Merchant Unregulated</v>
          </cell>
        </row>
        <row r="10167">
          <cell r="D10167" t="str">
            <v>Olympus Holdings, LLC</v>
          </cell>
          <cell r="E10167" t="str">
            <v>Water</v>
          </cell>
          <cell r="G10167" t="str">
            <v>NA</v>
          </cell>
          <cell r="H10167" t="str">
            <v>Merchant Unregulated</v>
          </cell>
        </row>
        <row r="10168">
          <cell r="D10168" t="str">
            <v>Dominion Resources, Inc.</v>
          </cell>
          <cell r="E10168" t="str">
            <v>Oil</v>
          </cell>
          <cell r="G10168">
            <v>749047</v>
          </cell>
          <cell r="H10168" t="str">
            <v>Regulated</v>
          </cell>
        </row>
        <row r="10169">
          <cell r="D10169" t="str">
            <v>D/R Hydro Co</v>
          </cell>
          <cell r="E10169" t="str">
            <v>Water</v>
          </cell>
          <cell r="G10169" t="str">
            <v>NA</v>
          </cell>
          <cell r="H10169" t="str">
            <v>Merchant Unregulated</v>
          </cell>
        </row>
        <row r="10170">
          <cell r="D10170" t="str">
            <v>Snohomish County Public Utility District No. 1</v>
          </cell>
          <cell r="E10170" t="str">
            <v>Water</v>
          </cell>
          <cell r="G10170" t="str">
            <v>NA</v>
          </cell>
          <cell r="H10170" t="str">
            <v>Regulated</v>
          </cell>
        </row>
        <row r="10171">
          <cell r="D10171" t="str">
            <v>General Electric Company</v>
          </cell>
          <cell r="E10171" t="str">
            <v>Gas</v>
          </cell>
          <cell r="G10171" t="str">
            <v>NA</v>
          </cell>
          <cell r="H10171" t="str">
            <v>Merchant Unregulated</v>
          </cell>
        </row>
        <row r="10172">
          <cell r="D10172" t="str">
            <v>Yuba City Cogen Partners LP</v>
          </cell>
          <cell r="E10172" t="str">
            <v>Gas</v>
          </cell>
          <cell r="G10172" t="str">
            <v>NA</v>
          </cell>
          <cell r="H10172" t="str">
            <v>Merchant Unregulated</v>
          </cell>
        </row>
        <row r="10173">
          <cell r="D10173" t="str">
            <v>Calpine Corporation</v>
          </cell>
          <cell r="E10173" t="str">
            <v>Gas</v>
          </cell>
          <cell r="G10173" t="str">
            <v>NA</v>
          </cell>
          <cell r="H10173" t="str">
            <v>Merchant Unregulated</v>
          </cell>
        </row>
        <row r="10174">
          <cell r="D10174" t="str">
            <v>SunEdison, Inc.</v>
          </cell>
          <cell r="E10174" t="str">
            <v>Solar</v>
          </cell>
          <cell r="G10174" t="str">
            <v>NA</v>
          </cell>
          <cell r="H10174" t="str">
            <v>Merchant Unregulated</v>
          </cell>
        </row>
        <row r="10175">
          <cell r="D10175" t="str">
            <v>Imperial Irrigation District</v>
          </cell>
          <cell r="E10175" t="str">
            <v>Gas</v>
          </cell>
          <cell r="G10175">
            <v>116512</v>
          </cell>
          <cell r="H10175" t="str">
            <v>Merchant Unregulated</v>
          </cell>
        </row>
        <row r="10176">
          <cell r="D10176" t="str">
            <v>Imperial Irrigation District</v>
          </cell>
          <cell r="E10176" t="str">
            <v>Gas</v>
          </cell>
          <cell r="G10176">
            <v>11473</v>
          </cell>
          <cell r="H10176" t="str">
            <v>Regulated</v>
          </cell>
        </row>
        <row r="10177">
          <cell r="D10177" t="str">
            <v>Pinnacle West Capital Corporation</v>
          </cell>
          <cell r="E10177" t="str">
            <v>Gas</v>
          </cell>
          <cell r="G10177">
            <v>138134</v>
          </cell>
          <cell r="H10177" t="str">
            <v>Regulated</v>
          </cell>
        </row>
        <row r="10178">
          <cell r="D10178" t="str">
            <v>Yuma City of</v>
          </cell>
          <cell r="E10178" t="str">
            <v>Oil</v>
          </cell>
          <cell r="G10178" t="str">
            <v>NA</v>
          </cell>
          <cell r="H10178" t="str">
            <v>Regulated</v>
          </cell>
        </row>
        <row r="10179">
          <cell r="D10179" t="str">
            <v>Berkshire Hathaway Inc.</v>
          </cell>
          <cell r="E10179" t="str">
            <v>Gas</v>
          </cell>
          <cell r="G10179" t="str">
            <v>NA</v>
          </cell>
          <cell r="H10179" t="str">
            <v>Merchant Unregulated</v>
          </cell>
        </row>
        <row r="10180">
          <cell r="D10180" t="str">
            <v>MidAmerican Energy Holdings Company</v>
          </cell>
          <cell r="E10180" t="str">
            <v>Gas</v>
          </cell>
          <cell r="G10180" t="str">
            <v>NA</v>
          </cell>
          <cell r="H10180" t="str">
            <v>Merchant Unregulated</v>
          </cell>
        </row>
        <row r="10181">
          <cell r="D10181" t="str">
            <v>TransAlta Corporation</v>
          </cell>
          <cell r="E10181" t="str">
            <v>Gas</v>
          </cell>
          <cell r="G10181" t="str">
            <v>NA</v>
          </cell>
          <cell r="H10181" t="str">
            <v>Merchant Unregulated</v>
          </cell>
        </row>
        <row r="10182">
          <cell r="D10182" t="str">
            <v>Pinnacle West Capital Corporation</v>
          </cell>
          <cell r="E10182" t="str">
            <v>Solar</v>
          </cell>
          <cell r="G10182">
            <v>379</v>
          </cell>
          <cell r="H10182" t="str">
            <v>Regulated</v>
          </cell>
        </row>
        <row r="10183">
          <cell r="D10183" t="str">
            <v>Wind Energy America, Inc.</v>
          </cell>
          <cell r="E10183" t="str">
            <v>Wind</v>
          </cell>
          <cell r="G10183" t="str">
            <v>NA</v>
          </cell>
          <cell r="H10183" t="str">
            <v>Merchant Unregulated</v>
          </cell>
        </row>
        <row r="10184">
          <cell r="D10184" t="str">
            <v>AES Corporation</v>
          </cell>
          <cell r="E10184" t="str">
            <v>Wind</v>
          </cell>
          <cell r="G10184" t="str">
            <v>NA</v>
          </cell>
          <cell r="H10184" t="str">
            <v>Merchant Unregulated</v>
          </cell>
        </row>
        <row r="10185">
          <cell r="D10185" t="str">
            <v>Zeeland City of</v>
          </cell>
          <cell r="E10185" t="str">
            <v>Gas</v>
          </cell>
          <cell r="G10185" t="str">
            <v>NA</v>
          </cell>
          <cell r="H10185" t="str">
            <v>Regulated</v>
          </cell>
        </row>
        <row r="10186">
          <cell r="D10186" t="str">
            <v>CMS Energy Corporation</v>
          </cell>
          <cell r="E10186" t="str">
            <v>Gas</v>
          </cell>
          <cell r="G10186">
            <v>2536664</v>
          </cell>
          <cell r="H10186" t="str">
            <v>Regulated</v>
          </cell>
        </row>
        <row r="10187">
          <cell r="D10187" t="str">
            <v>CMS Energy Corporation</v>
          </cell>
          <cell r="E10187" t="str">
            <v>Gas</v>
          </cell>
          <cell r="G10187">
            <v>382707</v>
          </cell>
          <cell r="H10187" t="str">
            <v>Regulated</v>
          </cell>
        </row>
        <row r="10188">
          <cell r="D10188" t="str">
            <v>Zeeland City of</v>
          </cell>
          <cell r="E10188" t="str">
            <v>Gas</v>
          </cell>
          <cell r="G10188" t="str">
            <v>NA</v>
          </cell>
          <cell r="H10188" t="str">
            <v>Regulated</v>
          </cell>
        </row>
        <row r="10189">
          <cell r="D10189" t="str">
            <v>Long Island Power Authority</v>
          </cell>
          <cell r="E10189" t="str">
            <v>Wind</v>
          </cell>
          <cell r="G10189" t="str">
            <v>NA</v>
          </cell>
          <cell r="H10189" t="str">
            <v>Merchant Unregulated</v>
          </cell>
        </row>
        <row r="10190">
          <cell r="D10190" t="str">
            <v>Zeeland City of</v>
          </cell>
          <cell r="E10190" t="str">
            <v>Gas</v>
          </cell>
          <cell r="G10190" t="str">
            <v>NA</v>
          </cell>
          <cell r="H10190" t="str">
            <v>Regulated</v>
          </cell>
        </row>
        <row r="10191">
          <cell r="D10191" t="str">
            <v>Lime Energy Co</v>
          </cell>
          <cell r="E10191" t="str">
            <v>Biomass</v>
          </cell>
          <cell r="G10191" t="str">
            <v>NA</v>
          </cell>
          <cell r="H10191" t="str">
            <v>Merchant Unregulated</v>
          </cell>
        </row>
        <row r="10192">
          <cell r="D10192" t="str">
            <v>Calpine Corporation</v>
          </cell>
          <cell r="E10192" t="str">
            <v>Gas</v>
          </cell>
          <cell r="G10192">
            <v>133143</v>
          </cell>
          <cell r="H10192" t="str">
            <v>Merchant Unregulated</v>
          </cell>
        </row>
        <row r="10193">
          <cell r="D10193" t="str">
            <v>Energy Developments Limited</v>
          </cell>
          <cell r="E10193" t="str">
            <v>Biomass</v>
          </cell>
          <cell r="G10193" t="str">
            <v>NA</v>
          </cell>
          <cell r="H10193" t="str">
            <v>Merchant Unregulated</v>
          </cell>
        </row>
        <row r="10194">
          <cell r="D10194" t="str">
            <v>PPL Corporation</v>
          </cell>
          <cell r="E10194" t="str">
            <v>Gas</v>
          </cell>
          <cell r="G10194">
            <v>640</v>
          </cell>
          <cell r="H10194" t="str">
            <v>Regulated</v>
          </cell>
        </row>
        <row r="10195">
          <cell r="D10195" t="str">
            <v>Zotos International, Inc</v>
          </cell>
          <cell r="E10195" t="str">
            <v>Wind</v>
          </cell>
          <cell r="G10195" t="str">
            <v>NA</v>
          </cell>
          <cell r="H10195" t="str">
            <v>Merchant Unregulated</v>
          </cell>
        </row>
        <row r="10196">
          <cell r="D10196" t="str">
            <v>Xcel Energy Inc.</v>
          </cell>
          <cell r="E10196" t="str">
            <v>Gas</v>
          </cell>
          <cell r="G10196">
            <v>618</v>
          </cell>
          <cell r="H10196" t="str">
            <v>Regulated</v>
          </cell>
        </row>
      </sheetData>
      <sheetData sheetId="2">
        <row r="6">
          <cell r="A6" t="str">
            <v>AEP Texas Central Company</v>
          </cell>
          <cell r="E6">
            <v>0</v>
          </cell>
          <cell r="F6">
            <v>0</v>
          </cell>
        </row>
        <row r="7">
          <cell r="A7" t="str">
            <v>AEP Texas North Company</v>
          </cell>
          <cell r="E7">
            <v>1781718</v>
          </cell>
          <cell r="F7">
            <v>1781718</v>
          </cell>
        </row>
        <row r="8">
          <cell r="A8" t="str">
            <v>AES Corporation</v>
          </cell>
          <cell r="E8">
            <v>26448885</v>
          </cell>
          <cell r="F8">
            <v>32122773</v>
          </cell>
        </row>
        <row r="9">
          <cell r="A9" t="str">
            <v>Alabama Power Company</v>
          </cell>
          <cell r="E9">
            <v>59928840</v>
          </cell>
          <cell r="F9">
            <v>65364566</v>
          </cell>
        </row>
        <row r="10">
          <cell r="A10" t="str">
            <v>Alaska Electric Light and Power Company</v>
          </cell>
          <cell r="E10">
            <v>141905</v>
          </cell>
          <cell r="F10">
            <v>424641</v>
          </cell>
        </row>
        <row r="11">
          <cell r="A11" t="str">
            <v>ALLETE (Minnesota Power)</v>
          </cell>
          <cell r="E11">
            <v>8440294</v>
          </cell>
          <cell r="F11">
            <v>13429675</v>
          </cell>
        </row>
        <row r="12">
          <cell r="A12" t="str">
            <v>ALLETE, Inc.</v>
          </cell>
          <cell r="E12">
            <v>8440294</v>
          </cell>
          <cell r="F12">
            <v>14128085</v>
          </cell>
        </row>
        <row r="13">
          <cell r="A13" t="str">
            <v>Alliant Energy Corporation</v>
          </cell>
          <cell r="E13">
            <v>17350847</v>
          </cell>
          <cell r="F13">
            <v>32889818</v>
          </cell>
        </row>
        <row r="14">
          <cell r="A14" t="str">
            <v>Ameren Corporation</v>
          </cell>
          <cell r="E14">
            <v>63171232</v>
          </cell>
          <cell r="F14">
            <v>79022784</v>
          </cell>
        </row>
        <row r="15">
          <cell r="A15" t="str">
            <v>Ameren Illinois Company</v>
          </cell>
          <cell r="E15">
            <v>0</v>
          </cell>
          <cell r="F15">
            <v>14568628</v>
          </cell>
        </row>
        <row r="16">
          <cell r="A16" t="str">
            <v>American Electric Power Company, Inc.</v>
          </cell>
          <cell r="E16">
            <v>159921676</v>
          </cell>
          <cell r="F16">
            <v>241008290</v>
          </cell>
        </row>
        <row r="17">
          <cell r="A17" t="str">
            <v>Appalachian Power Company</v>
          </cell>
          <cell r="E17">
            <v>23058020</v>
          </cell>
          <cell r="F17">
            <v>48107489</v>
          </cell>
        </row>
        <row r="18">
          <cell r="A18" t="str">
            <v>Arizona Public Service Company</v>
          </cell>
          <cell r="E18">
            <v>27635732</v>
          </cell>
          <cell r="F18">
            <v>34729792</v>
          </cell>
        </row>
        <row r="19">
          <cell r="A19" t="str">
            <v>Atlantic City Electric Company</v>
          </cell>
          <cell r="E19">
            <v>0</v>
          </cell>
          <cell r="F19">
            <v>12059176</v>
          </cell>
        </row>
        <row r="20">
          <cell r="A20" t="str">
            <v>Avista Corporation</v>
          </cell>
          <cell r="E20">
            <v>6952124</v>
          </cell>
          <cell r="F20">
            <v>15141343</v>
          </cell>
        </row>
        <row r="21">
          <cell r="A21" t="str">
            <v>Baltimore Gas and Electric Company</v>
          </cell>
          <cell r="E21">
            <v>0</v>
          </cell>
          <cell r="F21">
            <v>33067129</v>
          </cell>
        </row>
        <row r="22">
          <cell r="A22" t="str">
            <v>Bangor Hydro Electric Company</v>
          </cell>
          <cell r="E22">
            <v>0</v>
          </cell>
          <cell r="F22">
            <v>1958837</v>
          </cell>
        </row>
        <row r="23">
          <cell r="A23" t="str">
            <v>Black Hills Colorado Electric Utility Company, LP</v>
          </cell>
          <cell r="E23">
            <v>319955</v>
          </cell>
          <cell r="F23">
            <v>2102602</v>
          </cell>
        </row>
        <row r="24">
          <cell r="A24" t="str">
            <v>Black Hills Corporation</v>
          </cell>
          <cell r="E24">
            <v>2737906</v>
          </cell>
          <cell r="F24">
            <v>7318662</v>
          </cell>
        </row>
        <row r="25">
          <cell r="A25" t="str">
            <v>Black Hills Power, Inc.</v>
          </cell>
          <cell r="E25">
            <v>1830119</v>
          </cell>
          <cell r="F25">
            <v>3469351</v>
          </cell>
        </row>
        <row r="26">
          <cell r="A26" t="str">
            <v>CenterPoint Energy Houston Electric, LLC</v>
          </cell>
          <cell r="E26" t="str">
            <v>NA</v>
          </cell>
          <cell r="F26" t="str">
            <v>NA</v>
          </cell>
        </row>
        <row r="27">
          <cell r="A27" t="str">
            <v>CenterPoint Energy, Inc.</v>
          </cell>
          <cell r="E27" t="str">
            <v>NA</v>
          </cell>
          <cell r="F27" t="str">
            <v>NA</v>
          </cell>
        </row>
        <row r="28">
          <cell r="A28" t="str">
            <v>Central Hudson Gas &amp; Electric Corporation</v>
          </cell>
          <cell r="E28">
            <v>62986</v>
          </cell>
          <cell r="F28">
            <v>3091083</v>
          </cell>
        </row>
        <row r="29">
          <cell r="A29" t="str">
            <v>Central Maine Power Company</v>
          </cell>
          <cell r="E29">
            <v>0</v>
          </cell>
          <cell r="F29">
            <v>635653</v>
          </cell>
        </row>
        <row r="30">
          <cell r="A30" t="str">
            <v>CH Energy Group, Inc.</v>
          </cell>
          <cell r="E30">
            <v>62986</v>
          </cell>
          <cell r="F30">
            <v>3091083</v>
          </cell>
        </row>
        <row r="31">
          <cell r="A31" t="str">
            <v>Chesapeake Utilities Corporation</v>
          </cell>
          <cell r="E31" t="str">
            <v>NA</v>
          </cell>
          <cell r="F31" t="str">
            <v>NA</v>
          </cell>
        </row>
        <row r="32">
          <cell r="A32" t="str">
            <v>Cheyenne Light, Fuel and Power Company</v>
          </cell>
          <cell r="E32">
            <v>587832</v>
          </cell>
          <cell r="F32">
            <v>1746709</v>
          </cell>
        </row>
        <row r="33">
          <cell r="A33" t="str">
            <v>Cleco Corporation</v>
          </cell>
          <cell r="E33">
            <v>9143044</v>
          </cell>
          <cell r="F33">
            <v>11588195</v>
          </cell>
        </row>
        <row r="34">
          <cell r="A34" t="str">
            <v>Cleco Power LLC</v>
          </cell>
          <cell r="E34">
            <v>9143044</v>
          </cell>
          <cell r="F34">
            <v>11588195</v>
          </cell>
        </row>
        <row r="35">
          <cell r="A35" t="str">
            <v>Cleveland Electric Illuminating Company</v>
          </cell>
          <cell r="E35">
            <v>0</v>
          </cell>
          <cell r="F35">
            <v>3061025</v>
          </cell>
        </row>
        <row r="36">
          <cell r="A36" t="str">
            <v>CMS Energy Corporation</v>
          </cell>
          <cell r="E36">
            <v>17170137</v>
          </cell>
          <cell r="F36">
            <v>37580848</v>
          </cell>
        </row>
        <row r="37">
          <cell r="A37" t="str">
            <v>Commonwealth Edison Company</v>
          </cell>
          <cell r="E37">
            <v>0</v>
          </cell>
          <cell r="F37">
            <v>100638041</v>
          </cell>
        </row>
        <row r="38">
          <cell r="A38" t="str">
            <v>Connecticut Light and Power Company</v>
          </cell>
          <cell r="E38">
            <v>0</v>
          </cell>
          <cell r="F38">
            <v>8751954</v>
          </cell>
        </row>
        <row r="39">
          <cell r="A39" t="str">
            <v>Consolidated Edison Company of New York, Inc.</v>
          </cell>
          <cell r="E39">
            <v>3092618</v>
          </cell>
          <cell r="F39">
            <v>22292956</v>
          </cell>
        </row>
        <row r="40">
          <cell r="A40" t="str">
            <v>Consolidated Edison, Inc.</v>
          </cell>
          <cell r="E40">
            <v>3092618</v>
          </cell>
          <cell r="F40">
            <v>28528056</v>
          </cell>
        </row>
        <row r="41">
          <cell r="A41" t="str">
            <v>Consolidated Water Power Company</v>
          </cell>
          <cell r="E41">
            <v>127527</v>
          </cell>
          <cell r="F41">
            <v>1017170</v>
          </cell>
        </row>
        <row r="42">
          <cell r="A42" t="str">
            <v>Consumers Energy Company</v>
          </cell>
          <cell r="E42">
            <v>17170137</v>
          </cell>
          <cell r="F42">
            <v>37580848</v>
          </cell>
        </row>
        <row r="43">
          <cell r="A43" t="str">
            <v>Dayton Power and Light Company</v>
          </cell>
          <cell r="E43">
            <v>12647591</v>
          </cell>
          <cell r="F43">
            <v>16250349</v>
          </cell>
        </row>
        <row r="44">
          <cell r="A44" t="str">
            <v>Delmarva Power &amp; Light Company</v>
          </cell>
          <cell r="E44">
            <v>0</v>
          </cell>
          <cell r="F44">
            <v>13627783</v>
          </cell>
        </row>
        <row r="45">
          <cell r="A45" t="str">
            <v>Dominion Resources, Inc.</v>
          </cell>
          <cell r="E45">
            <v>59824654</v>
          </cell>
          <cell r="F45">
            <v>82458133</v>
          </cell>
        </row>
        <row r="46">
          <cell r="A46" t="str">
            <v>DTE Electric Company</v>
          </cell>
          <cell r="E46">
            <v>38406063</v>
          </cell>
          <cell r="F46">
            <v>48762782</v>
          </cell>
        </row>
        <row r="47">
          <cell r="A47" t="str">
            <v>DTE Energy Company</v>
          </cell>
          <cell r="E47">
            <v>38406063</v>
          </cell>
          <cell r="F47">
            <v>48762782</v>
          </cell>
        </row>
        <row r="48">
          <cell r="A48" t="str">
            <v>Duke Energy Carolinas, LLC</v>
          </cell>
          <cell r="E48">
            <v>76129355</v>
          </cell>
          <cell r="F48">
            <v>86132360</v>
          </cell>
        </row>
        <row r="49">
          <cell r="A49" t="str">
            <v>Duke Energy Corporation</v>
          </cell>
          <cell r="E49">
            <v>209898896</v>
          </cell>
          <cell r="F49">
            <v>244175412</v>
          </cell>
        </row>
        <row r="50">
          <cell r="A50" t="str">
            <v>Duke Energy Florida, Inc.</v>
          </cell>
          <cell r="E50">
            <v>34149677</v>
          </cell>
          <cell r="F50">
            <v>41418359</v>
          </cell>
        </row>
        <row r="51">
          <cell r="A51" t="str">
            <v>Duke Energy Indiana, Inc.</v>
          </cell>
          <cell r="E51">
            <v>25046993</v>
          </cell>
          <cell r="F51">
            <v>34211803</v>
          </cell>
        </row>
        <row r="52">
          <cell r="A52" t="str">
            <v>Duke Energy Kentucky, Inc.</v>
          </cell>
          <cell r="E52">
            <v>3112567</v>
          </cell>
          <cell r="F52">
            <v>4659587</v>
          </cell>
        </row>
        <row r="53">
          <cell r="A53" t="str">
            <v>Duke Energy Ohio, Inc.</v>
          </cell>
          <cell r="E53">
            <v>16168627</v>
          </cell>
          <cell r="F53">
            <v>16949184</v>
          </cell>
        </row>
        <row r="54">
          <cell r="A54" t="str">
            <v>Duke Energy Progress, Inc.</v>
          </cell>
          <cell r="E54">
            <v>55291677</v>
          </cell>
          <cell r="F54">
            <v>60804119</v>
          </cell>
        </row>
        <row r="55">
          <cell r="A55" t="str">
            <v>Duquesne Light Company</v>
          </cell>
          <cell r="E55">
            <v>10149851</v>
          </cell>
          <cell r="F55">
            <v>15119862</v>
          </cell>
        </row>
        <row r="56">
          <cell r="A56" t="str">
            <v>Duquesne Light Holdings, Inc.</v>
          </cell>
          <cell r="E56">
            <v>10149851</v>
          </cell>
          <cell r="F56">
            <v>15119862</v>
          </cell>
        </row>
        <row r="57">
          <cell r="A57" t="str">
            <v>Edison International</v>
          </cell>
          <cell r="E57">
            <v>20201962</v>
          </cell>
          <cell r="F57">
            <v>82674496</v>
          </cell>
        </row>
        <row r="58">
          <cell r="A58" t="str">
            <v>El Paso Electric Company</v>
          </cell>
          <cell r="E58">
            <v>9261643</v>
          </cell>
          <cell r="F58">
            <v>11481031</v>
          </cell>
        </row>
        <row r="59">
          <cell r="A59" t="str">
            <v>Empire District Electric Company</v>
          </cell>
          <cell r="E59">
            <v>4409399</v>
          </cell>
          <cell r="F59">
            <v>5937339</v>
          </cell>
        </row>
        <row r="60">
          <cell r="A60" t="str">
            <v>Energy Future Holdings Corp.</v>
          </cell>
          <cell r="E60" t="str">
            <v>NA</v>
          </cell>
          <cell r="F60" t="str">
            <v>NA</v>
          </cell>
        </row>
        <row r="61">
          <cell r="A61" t="str">
            <v>Entergy Arkansas, Inc.</v>
          </cell>
          <cell r="E61">
            <v>24669931</v>
          </cell>
          <cell r="F61">
            <v>31979476</v>
          </cell>
        </row>
        <row r="62">
          <cell r="A62" t="str">
            <v>Entergy Corporation</v>
          </cell>
          <cell r="E62">
            <v>83282895</v>
          </cell>
          <cell r="F62">
            <v>151492245</v>
          </cell>
        </row>
        <row r="63">
          <cell r="A63" t="str">
            <v>Entergy Gulf States Louisiana, L.L.C.</v>
          </cell>
          <cell r="E63">
            <v>13611741</v>
          </cell>
          <cell r="F63">
            <v>29068601</v>
          </cell>
        </row>
        <row r="64">
          <cell r="A64" t="str">
            <v>Entergy Louisiana, LLC</v>
          </cell>
          <cell r="E64">
            <v>19383475</v>
          </cell>
          <cell r="F64">
            <v>35453572</v>
          </cell>
        </row>
        <row r="65">
          <cell r="A65" t="str">
            <v>Entergy Mississippi, Inc.</v>
          </cell>
          <cell r="E65">
            <v>8910193</v>
          </cell>
          <cell r="F65">
            <v>14848845</v>
          </cell>
        </row>
        <row r="66">
          <cell r="A66" t="str">
            <v>Entergy New Orleans, Inc.</v>
          </cell>
          <cell r="E66">
            <v>2343870</v>
          </cell>
          <cell r="F66">
            <v>6219662</v>
          </cell>
        </row>
        <row r="67">
          <cell r="A67" t="str">
            <v>Entergy Texas, Inc.</v>
          </cell>
          <cell r="E67">
            <v>6673217</v>
          </cell>
          <cell r="F67">
            <v>24007508</v>
          </cell>
        </row>
        <row r="68">
          <cell r="A68" t="str">
            <v>Exelon Corporation</v>
          </cell>
          <cell r="E68">
            <v>0</v>
          </cell>
          <cell r="F68">
            <v>173501525</v>
          </cell>
        </row>
        <row r="69">
          <cell r="A69" t="str">
            <v>FirstEnergy Corp.</v>
          </cell>
          <cell r="E69">
            <v>12279220</v>
          </cell>
          <cell r="F69">
            <v>74088157</v>
          </cell>
        </row>
        <row r="70">
          <cell r="A70" t="str">
            <v>Fitchburg Gas and Electric Light Company</v>
          </cell>
          <cell r="E70">
            <v>0</v>
          </cell>
          <cell r="F70">
            <v>314255</v>
          </cell>
        </row>
        <row r="71">
          <cell r="A71" t="str">
            <v>Florida Power &amp; Light Company</v>
          </cell>
          <cell r="E71">
            <v>102757456</v>
          </cell>
          <cell r="F71">
            <v>111818065</v>
          </cell>
        </row>
        <row r="72">
          <cell r="A72" t="str">
            <v>Florida Public Utilities Company</v>
          </cell>
          <cell r="E72" t="str">
            <v>NA</v>
          </cell>
          <cell r="F72" t="str">
            <v>NA</v>
          </cell>
        </row>
        <row r="73">
          <cell r="A73" t="str">
            <v>Georgia Power Company</v>
          </cell>
          <cell r="E73">
            <v>59751574</v>
          </cell>
          <cell r="F73">
            <v>89353246</v>
          </cell>
        </row>
        <row r="74">
          <cell r="A74" t="str">
            <v>Golden State Water Company</v>
          </cell>
          <cell r="E74">
            <v>141</v>
          </cell>
          <cell r="F74">
            <v>145726</v>
          </cell>
        </row>
        <row r="75">
          <cell r="A75" t="str">
            <v>Granite State Electric Company</v>
          </cell>
          <cell r="E75">
            <v>0</v>
          </cell>
          <cell r="F75">
            <v>615897</v>
          </cell>
        </row>
        <row r="76">
          <cell r="A76" t="str">
            <v>Great Plains Energy Inc.</v>
          </cell>
          <cell r="E76">
            <v>27956528</v>
          </cell>
          <cell r="F76">
            <v>31973549</v>
          </cell>
        </row>
        <row r="77">
          <cell r="A77" t="str">
            <v>Green Mountain Power Corporation</v>
          </cell>
          <cell r="E77">
            <v>299324</v>
          </cell>
          <cell r="F77">
            <v>2940440</v>
          </cell>
        </row>
        <row r="78">
          <cell r="A78" t="str">
            <v>Gulf Power Company</v>
          </cell>
          <cell r="E78">
            <v>15934307</v>
          </cell>
          <cell r="F78">
            <v>16620058</v>
          </cell>
        </row>
        <row r="79">
          <cell r="A79" t="str">
            <v>Hawaii Electric Light Company, Inc.</v>
          </cell>
          <cell r="E79">
            <v>517713</v>
          </cell>
          <cell r="F79">
            <v>1199123</v>
          </cell>
        </row>
        <row r="80">
          <cell r="A80" t="str">
            <v>Hawaiian Electric Company, Inc.</v>
          </cell>
          <cell r="E80" t="str">
            <v>NA</v>
          </cell>
          <cell r="F80" t="str">
            <v>NA</v>
          </cell>
        </row>
        <row r="81">
          <cell r="A81" t="str">
            <v>Hawaiian Electric Industries, Inc.</v>
          </cell>
          <cell r="E81">
            <v>517713</v>
          </cell>
          <cell r="F81">
            <v>1199123</v>
          </cell>
        </row>
        <row r="82">
          <cell r="A82" t="str">
            <v>Iberdrola USA, Inc.</v>
          </cell>
          <cell r="E82">
            <v>13886261</v>
          </cell>
          <cell r="F82">
            <v>29633077</v>
          </cell>
        </row>
        <row r="83">
          <cell r="A83" t="str">
            <v>IDACORP, Inc.</v>
          </cell>
          <cell r="E83">
            <v>13859001</v>
          </cell>
          <cell r="F83">
            <v>17522531</v>
          </cell>
        </row>
        <row r="84">
          <cell r="A84" t="str">
            <v>Idaho Power Co.</v>
          </cell>
          <cell r="E84">
            <v>13859001</v>
          </cell>
          <cell r="F84">
            <v>17522531</v>
          </cell>
        </row>
        <row r="85">
          <cell r="A85" t="str">
            <v>Indiana Michigan Power Company</v>
          </cell>
          <cell r="E85">
            <v>30016071</v>
          </cell>
          <cell r="F85">
            <v>43499710</v>
          </cell>
        </row>
        <row r="86">
          <cell r="A86" t="str">
            <v>Indianapolis Power &amp; Light Company</v>
          </cell>
          <cell r="E86">
            <v>13801294</v>
          </cell>
          <cell r="F86">
            <v>15872424</v>
          </cell>
        </row>
        <row r="87">
          <cell r="A87" t="str">
            <v>Integrys Energy Group, Inc.</v>
          </cell>
          <cell r="E87">
            <v>8148028</v>
          </cell>
          <cell r="F87">
            <v>17833121</v>
          </cell>
        </row>
        <row r="88">
          <cell r="A88" t="str">
            <v>Interstate Power and Light Company</v>
          </cell>
          <cell r="E88">
            <v>9000710</v>
          </cell>
          <cell r="F88">
            <v>17830482</v>
          </cell>
        </row>
        <row r="89">
          <cell r="A89" t="str">
            <v>Jersey Central Power &amp; Light Company</v>
          </cell>
          <cell r="E89">
            <v>-83088</v>
          </cell>
          <cell r="F89">
            <v>12250349</v>
          </cell>
        </row>
        <row r="90">
          <cell r="A90" t="str">
            <v>Kansas City Power &amp; Light Company</v>
          </cell>
          <cell r="E90">
            <v>21999456</v>
          </cell>
          <cell r="F90">
            <v>22961045</v>
          </cell>
        </row>
        <row r="91">
          <cell r="A91" t="str">
            <v>Kansas Gas and Electric Company</v>
          </cell>
          <cell r="E91">
            <v>10803783</v>
          </cell>
          <cell r="F91">
            <v>12550962</v>
          </cell>
        </row>
        <row r="92">
          <cell r="A92" t="str">
            <v>KCP&amp;L Greater Missouri Operations Company</v>
          </cell>
          <cell r="E92">
            <v>5957072</v>
          </cell>
          <cell r="F92">
            <v>9012504</v>
          </cell>
        </row>
        <row r="93">
          <cell r="A93" t="str">
            <v>Kentucky Power Company</v>
          </cell>
          <cell r="E93">
            <v>2661344</v>
          </cell>
          <cell r="F93">
            <v>9956460</v>
          </cell>
        </row>
        <row r="94">
          <cell r="A94" t="str">
            <v>Kentucky Utilities Company</v>
          </cell>
          <cell r="E94">
            <v>18378838</v>
          </cell>
          <cell r="F94">
            <v>22670462</v>
          </cell>
        </row>
        <row r="95">
          <cell r="A95" t="str">
            <v>Kingsport Power Company</v>
          </cell>
          <cell r="E95">
            <v>0</v>
          </cell>
          <cell r="F95">
            <v>2114212</v>
          </cell>
        </row>
        <row r="96">
          <cell r="A96" t="str">
            <v>Lockhart Power Company</v>
          </cell>
          <cell r="E96">
            <v>77745</v>
          </cell>
          <cell r="F96">
            <v>401990</v>
          </cell>
        </row>
        <row r="97">
          <cell r="A97" t="str">
            <v>Louisville Gas and Electric Company</v>
          </cell>
          <cell r="E97">
            <v>15040682</v>
          </cell>
          <cell r="F97">
            <v>16023328</v>
          </cell>
        </row>
        <row r="98">
          <cell r="A98" t="str">
            <v>Madison Gas and Electric Company</v>
          </cell>
          <cell r="E98">
            <v>2142715</v>
          </cell>
          <cell r="F98">
            <v>3714449</v>
          </cell>
        </row>
        <row r="99">
          <cell r="A99" t="str">
            <v>Maine &amp; Maritimes Corporation</v>
          </cell>
          <cell r="E99" t="str">
            <v>NA</v>
          </cell>
          <cell r="F99" t="str">
            <v>NA</v>
          </cell>
        </row>
        <row r="100">
          <cell r="A100" t="str">
            <v>Maine Public Service Company</v>
          </cell>
          <cell r="E100" t="str">
            <v>NA</v>
          </cell>
          <cell r="F100" t="str">
            <v>NA</v>
          </cell>
        </row>
        <row r="101">
          <cell r="A101" t="str">
            <v>Massachusetts Electric Company</v>
          </cell>
          <cell r="E101">
            <v>0</v>
          </cell>
          <cell r="F101">
            <v>11334107</v>
          </cell>
        </row>
        <row r="102">
          <cell r="A102" t="str">
            <v>Maui Electric Company, Limited</v>
          </cell>
          <cell r="E102" t="str">
            <v>NA</v>
          </cell>
          <cell r="F102" t="str">
            <v>NA</v>
          </cell>
        </row>
        <row r="103">
          <cell r="A103" t="str">
            <v>MDU Resources Group, Inc.</v>
          </cell>
          <cell r="E103">
            <v>2299686</v>
          </cell>
          <cell r="F103">
            <v>3234068</v>
          </cell>
        </row>
        <row r="104">
          <cell r="A104" t="str">
            <v>Metropolitan Edison Company</v>
          </cell>
          <cell r="E104">
            <v>0</v>
          </cell>
          <cell r="F104">
            <v>6919322</v>
          </cell>
        </row>
        <row r="105">
          <cell r="A105" t="str">
            <v>MGE Energy, Inc.</v>
          </cell>
          <cell r="E105">
            <v>2142715</v>
          </cell>
          <cell r="F105">
            <v>3714449</v>
          </cell>
        </row>
        <row r="106">
          <cell r="A106" t="str">
            <v>MidAmerican Energy Company</v>
          </cell>
          <cell r="E106">
            <v>30377510</v>
          </cell>
          <cell r="F106">
            <v>33626902</v>
          </cell>
        </row>
        <row r="107">
          <cell r="A107" t="str">
            <v>MidAmerican Energy Holdings Company</v>
          </cell>
          <cell r="E107">
            <v>87646566</v>
          </cell>
          <cell r="F107">
            <v>104792006</v>
          </cell>
        </row>
        <row r="108">
          <cell r="A108" t="str">
            <v>Midwest Energy, Inc.</v>
          </cell>
          <cell r="E108">
            <v>32261</v>
          </cell>
          <cell r="F108">
            <v>1844118</v>
          </cell>
        </row>
        <row r="109">
          <cell r="A109" t="str">
            <v>Mississippi Power Company</v>
          </cell>
          <cell r="E109">
            <v>12750231</v>
          </cell>
          <cell r="F109">
            <v>14615107</v>
          </cell>
        </row>
        <row r="110">
          <cell r="A110" t="str">
            <v>Monongahela Power Company</v>
          </cell>
          <cell r="E110">
            <v>4672439</v>
          </cell>
          <cell r="F110">
            <v>11129517</v>
          </cell>
        </row>
        <row r="111">
          <cell r="A111" t="str">
            <v>Mt. Carmel Public Utility Company</v>
          </cell>
          <cell r="E111">
            <v>0</v>
          </cell>
          <cell r="F111">
            <v>109429</v>
          </cell>
        </row>
        <row r="112">
          <cell r="A112" t="str">
            <v>Nantucket Electric Co.</v>
          </cell>
          <cell r="E112" t="str">
            <v>NA</v>
          </cell>
          <cell r="F112" t="str">
            <v>NA</v>
          </cell>
        </row>
        <row r="113">
          <cell r="A113" t="str">
            <v>Narragansett Electric Company</v>
          </cell>
          <cell r="E113">
            <v>0</v>
          </cell>
          <cell r="F113">
            <v>5343430</v>
          </cell>
        </row>
        <row r="114">
          <cell r="A114" t="str">
            <v>National Grid USA</v>
          </cell>
          <cell r="E114" t="str">
            <v>NA</v>
          </cell>
          <cell r="F114" t="str">
            <v>NA</v>
          </cell>
        </row>
        <row r="115">
          <cell r="A115" t="str">
            <v>Nevada Power Company</v>
          </cell>
          <cell r="E115">
            <v>16508366</v>
          </cell>
          <cell r="F115">
            <v>25395192</v>
          </cell>
        </row>
        <row r="116">
          <cell r="A116" t="str">
            <v>New York State Electric &amp; Gas Corporation</v>
          </cell>
          <cell r="E116">
            <v>8940067</v>
          </cell>
          <cell r="F116">
            <v>19663973</v>
          </cell>
        </row>
        <row r="117">
          <cell r="A117" t="str">
            <v>NextEra Energy, Inc.</v>
          </cell>
          <cell r="E117">
            <v>102757456</v>
          </cell>
          <cell r="F117">
            <v>111818065</v>
          </cell>
        </row>
        <row r="118">
          <cell r="A118" t="str">
            <v>Niagara Mohawk Power Corporation</v>
          </cell>
          <cell r="E118">
            <v>0</v>
          </cell>
          <cell r="F118">
            <v>18601786</v>
          </cell>
        </row>
        <row r="119">
          <cell r="A119" t="str">
            <v>NiSource Inc.</v>
          </cell>
          <cell r="E119">
            <v>13282609</v>
          </cell>
          <cell r="F119">
            <v>17932073</v>
          </cell>
        </row>
        <row r="120">
          <cell r="A120" t="str">
            <v>North Central Power Co., Inc.</v>
          </cell>
          <cell r="E120" t="str">
            <v>NA</v>
          </cell>
          <cell r="F120" t="str">
            <v>NA</v>
          </cell>
        </row>
        <row r="121">
          <cell r="A121" t="str">
            <v>Northeast Utilities</v>
          </cell>
          <cell r="E121">
            <v>15336771</v>
          </cell>
          <cell r="F121">
            <v>41034424</v>
          </cell>
        </row>
        <row r="122">
          <cell r="A122" t="str">
            <v>Northern Indiana Public Service Company</v>
          </cell>
          <cell r="E122">
            <v>13282609</v>
          </cell>
          <cell r="F122">
            <v>17932073</v>
          </cell>
        </row>
        <row r="123">
          <cell r="A123" t="str">
            <v>Northern New England Energy Corp.</v>
          </cell>
          <cell r="E123">
            <v>299324</v>
          </cell>
          <cell r="F123">
            <v>3890676</v>
          </cell>
        </row>
        <row r="124">
          <cell r="A124" t="str">
            <v>Northern States Power Company - MN</v>
          </cell>
          <cell r="E124">
            <v>30382911</v>
          </cell>
          <cell r="F124">
            <v>45969094</v>
          </cell>
        </row>
        <row r="125">
          <cell r="A125" t="str">
            <v>Northern States Power Company - WI</v>
          </cell>
          <cell r="E125">
            <v>935033</v>
          </cell>
          <cell r="F125">
            <v>7574712</v>
          </cell>
        </row>
        <row r="126">
          <cell r="A126" t="str">
            <v>NorthWestern Corporation</v>
          </cell>
          <cell r="E126">
            <v>3302864</v>
          </cell>
          <cell r="F126">
            <v>9281881</v>
          </cell>
        </row>
        <row r="127">
          <cell r="A127" t="str">
            <v>Northwestern Wisconsin Electric Company</v>
          </cell>
          <cell r="E127">
            <v>67</v>
          </cell>
          <cell r="F127">
            <v>196698</v>
          </cell>
        </row>
        <row r="128">
          <cell r="A128" t="str">
            <v>NSTAR Electric Company</v>
          </cell>
          <cell r="E128">
            <v>0</v>
          </cell>
          <cell r="F128">
            <v>24743753</v>
          </cell>
        </row>
        <row r="129">
          <cell r="A129" t="str">
            <v>NV Energy, Inc.</v>
          </cell>
          <cell r="E129">
            <v>21530645</v>
          </cell>
          <cell r="F129">
            <v>34632466</v>
          </cell>
        </row>
        <row r="130">
          <cell r="A130" t="str">
            <v>OGE Energy Corp.</v>
          </cell>
          <cell r="E130">
            <v>26363845</v>
          </cell>
          <cell r="F130">
            <v>31389143</v>
          </cell>
        </row>
        <row r="131">
          <cell r="A131" t="str">
            <v>Ohio Edison Company</v>
          </cell>
          <cell r="E131">
            <v>2841841</v>
          </cell>
          <cell r="F131">
            <v>9119241</v>
          </cell>
        </row>
        <row r="132">
          <cell r="A132" t="str">
            <v>Ohio Power Company</v>
          </cell>
          <cell r="E132">
            <v>49428700</v>
          </cell>
          <cell r="F132">
            <v>67074986</v>
          </cell>
        </row>
        <row r="133">
          <cell r="A133" t="str">
            <v>Oklahoma Gas and Electric Company</v>
          </cell>
          <cell r="E133">
            <v>26363845</v>
          </cell>
          <cell r="F133">
            <v>31389143</v>
          </cell>
        </row>
        <row r="134">
          <cell r="A134" t="str">
            <v>Oncor Electric Delivery Company LLC</v>
          </cell>
          <cell r="E134" t="str">
            <v>NA</v>
          </cell>
          <cell r="F134" t="str">
            <v>NA</v>
          </cell>
        </row>
        <row r="135">
          <cell r="A135" t="str">
            <v>Orange and Rockland Utilities, Inc.</v>
          </cell>
          <cell r="E135">
            <v>0</v>
          </cell>
          <cell r="F135">
            <v>4452830</v>
          </cell>
        </row>
        <row r="136">
          <cell r="A136" t="str">
            <v>Otter Tail Corporation</v>
          </cell>
          <cell r="E136">
            <v>3422671</v>
          </cell>
          <cell r="F136">
            <v>6807987</v>
          </cell>
        </row>
        <row r="137">
          <cell r="A137" t="str">
            <v>Otter Tail Power Company</v>
          </cell>
          <cell r="E137">
            <v>3422671</v>
          </cell>
          <cell r="F137">
            <v>6807987</v>
          </cell>
        </row>
        <row r="138">
          <cell r="A138" t="str">
            <v>Pacific Gas and Electric Company</v>
          </cell>
          <cell r="E138">
            <v>31570485</v>
          </cell>
          <cell r="F138">
            <v>80525452</v>
          </cell>
        </row>
        <row r="139">
          <cell r="A139" t="str">
            <v>PacifiCorp</v>
          </cell>
          <cell r="E139">
            <v>57269056</v>
          </cell>
          <cell r="F139">
            <v>71165104</v>
          </cell>
        </row>
        <row r="140">
          <cell r="A140" t="str">
            <v>PECO Energy Company</v>
          </cell>
          <cell r="E140">
            <v>0</v>
          </cell>
          <cell r="F140">
            <v>39796355</v>
          </cell>
        </row>
        <row r="141">
          <cell r="A141" t="str">
            <v>Pennsylvania Electric Company</v>
          </cell>
          <cell r="E141">
            <v>0</v>
          </cell>
          <cell r="F141">
            <v>7308966</v>
          </cell>
        </row>
        <row r="142">
          <cell r="A142" t="str">
            <v>Pennsylvania Power Company</v>
          </cell>
          <cell r="E142">
            <v>0</v>
          </cell>
          <cell r="F142">
            <v>1712308</v>
          </cell>
        </row>
        <row r="143">
          <cell r="A143" t="str">
            <v>Pepco Holdings, Inc.</v>
          </cell>
          <cell r="E143">
            <v>0</v>
          </cell>
          <cell r="F143">
            <v>56618440</v>
          </cell>
        </row>
        <row r="144">
          <cell r="A144" t="str">
            <v>PG&amp;E Corporation</v>
          </cell>
          <cell r="E144">
            <v>31570485</v>
          </cell>
          <cell r="F144">
            <v>80525452</v>
          </cell>
        </row>
        <row r="145">
          <cell r="A145" t="str">
            <v>Pike County Light and Power Company</v>
          </cell>
          <cell r="E145">
            <v>0</v>
          </cell>
          <cell r="F145">
            <v>78847</v>
          </cell>
        </row>
        <row r="146">
          <cell r="A146" t="str">
            <v>Pinnacle West Capital Corporation</v>
          </cell>
          <cell r="E146">
            <v>27635732</v>
          </cell>
          <cell r="F146">
            <v>34729792</v>
          </cell>
        </row>
        <row r="147">
          <cell r="A147" t="str">
            <v>Pioneer Power and Light Company</v>
          </cell>
          <cell r="E147">
            <v>0</v>
          </cell>
          <cell r="F147">
            <v>32638</v>
          </cell>
        </row>
        <row r="148">
          <cell r="A148" t="str">
            <v>PNM Resources, Inc.</v>
          </cell>
          <cell r="E148">
            <v>10344315</v>
          </cell>
          <cell r="F148">
            <v>12559754</v>
          </cell>
        </row>
        <row r="149">
          <cell r="A149" t="str">
            <v>Portland General Electric Company</v>
          </cell>
          <cell r="E149">
            <v>9559421</v>
          </cell>
          <cell r="F149">
            <v>22172272</v>
          </cell>
        </row>
        <row r="150">
          <cell r="A150" t="str">
            <v>Potomac Edison Company</v>
          </cell>
          <cell r="E150">
            <v>3564802</v>
          </cell>
          <cell r="F150">
            <v>8836829</v>
          </cell>
        </row>
        <row r="151">
          <cell r="A151" t="str">
            <v>Potomac Electric Power Company</v>
          </cell>
          <cell r="E151">
            <v>0</v>
          </cell>
          <cell r="F151">
            <v>30931481</v>
          </cell>
        </row>
        <row r="152">
          <cell r="A152" t="str">
            <v>PPL Corporation</v>
          </cell>
          <cell r="E152">
            <v>33419520</v>
          </cell>
          <cell r="F152">
            <v>78332845</v>
          </cell>
        </row>
        <row r="153">
          <cell r="A153" t="str">
            <v>PPL Electric Utilities Corporation</v>
          </cell>
          <cell r="E153">
            <v>0</v>
          </cell>
          <cell r="F153">
            <v>39639055</v>
          </cell>
        </row>
        <row r="154">
          <cell r="A154" t="str">
            <v>Public Service Company of Colorado</v>
          </cell>
          <cell r="E154">
            <v>23189340</v>
          </cell>
          <cell r="F154">
            <v>34993011</v>
          </cell>
        </row>
        <row r="155">
          <cell r="A155" t="str">
            <v>Public Service Company of New Hampshire</v>
          </cell>
          <cell r="E155">
            <v>2023530</v>
          </cell>
          <cell r="F155">
            <v>5564172</v>
          </cell>
        </row>
        <row r="156">
          <cell r="A156" t="str">
            <v>Public Service Company of New Mexico</v>
          </cell>
          <cell r="E156">
            <v>10344315</v>
          </cell>
          <cell r="F156">
            <v>12559754</v>
          </cell>
        </row>
        <row r="157">
          <cell r="A157" t="str">
            <v>Public Service Company of Oklahoma</v>
          </cell>
          <cell r="E157">
            <v>13458301</v>
          </cell>
          <cell r="F157">
            <v>20965513</v>
          </cell>
        </row>
        <row r="158">
          <cell r="A158" t="str">
            <v>Public Service Electric and Gas Company</v>
          </cell>
          <cell r="E158">
            <v>0</v>
          </cell>
          <cell r="F158">
            <v>25137767</v>
          </cell>
        </row>
        <row r="159">
          <cell r="A159" t="str">
            <v>Public Service Enterprise Group Incorporated</v>
          </cell>
          <cell r="E159">
            <v>0</v>
          </cell>
          <cell r="F159">
            <v>25137767</v>
          </cell>
        </row>
        <row r="160">
          <cell r="A160" t="str">
            <v>Puget Energy, Inc.</v>
          </cell>
          <cell r="E160">
            <v>8999259</v>
          </cell>
          <cell r="F160">
            <v>27052082</v>
          </cell>
        </row>
        <row r="161">
          <cell r="A161" t="str">
            <v>Puget Sound Energy, Inc.</v>
          </cell>
          <cell r="E161">
            <v>8999259</v>
          </cell>
          <cell r="F161">
            <v>27052082</v>
          </cell>
        </row>
        <row r="162">
          <cell r="A162" t="str">
            <v>Rochester Gas and Electric Corporation</v>
          </cell>
          <cell r="E162">
            <v>4946194</v>
          </cell>
          <cell r="F162">
            <v>9333451</v>
          </cell>
        </row>
        <row r="163">
          <cell r="A163" t="str">
            <v>Rockland Electric Company</v>
          </cell>
          <cell r="E163">
            <v>0</v>
          </cell>
          <cell r="F163">
            <v>1703423</v>
          </cell>
        </row>
        <row r="164">
          <cell r="A164" t="str">
            <v>San Diego Gas &amp; Electric Co.</v>
          </cell>
          <cell r="E164">
            <v>5629889</v>
          </cell>
          <cell r="F164">
            <v>32315924</v>
          </cell>
        </row>
        <row r="165">
          <cell r="A165" t="str">
            <v>SCANA Corporation</v>
          </cell>
          <cell r="E165">
            <v>24600731</v>
          </cell>
          <cell r="F165">
            <v>28856307</v>
          </cell>
        </row>
        <row r="166">
          <cell r="A166" t="str">
            <v>Sempra Energy</v>
          </cell>
          <cell r="E166">
            <v>5629889</v>
          </cell>
          <cell r="F166">
            <v>32315924</v>
          </cell>
        </row>
        <row r="167">
          <cell r="A167" t="str">
            <v>Sharyland Utilities, L.P.</v>
          </cell>
          <cell r="E167">
            <v>0</v>
          </cell>
          <cell r="F167">
            <v>1548299</v>
          </cell>
        </row>
        <row r="168">
          <cell r="A168" t="str">
            <v>Sierra Pacific Power Company</v>
          </cell>
          <cell r="E168">
            <v>5022279</v>
          </cell>
          <cell r="F168">
            <v>9237274</v>
          </cell>
        </row>
        <row r="169">
          <cell r="A169" t="str">
            <v>South Carolina Electric &amp; Gas Co.</v>
          </cell>
          <cell r="E169">
            <v>20880984</v>
          </cell>
          <cell r="F169">
            <v>25136560</v>
          </cell>
        </row>
        <row r="170">
          <cell r="A170" t="str">
            <v>Southern California Edison Co.</v>
          </cell>
          <cell r="E170">
            <v>20201962</v>
          </cell>
          <cell r="F170">
            <v>82674496</v>
          </cell>
        </row>
        <row r="171">
          <cell r="A171" t="str">
            <v>Southern Company</v>
          </cell>
          <cell r="E171">
            <v>151555100</v>
          </cell>
          <cell r="F171">
            <v>189143125</v>
          </cell>
        </row>
        <row r="172">
          <cell r="A172" t="str">
            <v>Southern Indiana Gas and Electric Company, Inc.</v>
          </cell>
          <cell r="E172">
            <v>4997857</v>
          </cell>
          <cell r="F172">
            <v>6122257</v>
          </cell>
        </row>
        <row r="173">
          <cell r="A173" t="str">
            <v>Southwestern Electric Power Company</v>
          </cell>
          <cell r="E173">
            <v>23493468</v>
          </cell>
          <cell r="F173">
            <v>28895565</v>
          </cell>
        </row>
        <row r="174">
          <cell r="A174" t="str">
            <v>Southwestern Public Service Company</v>
          </cell>
          <cell r="E174">
            <v>19940523</v>
          </cell>
          <cell r="F174">
            <v>29995731</v>
          </cell>
        </row>
        <row r="175">
          <cell r="A175" t="str">
            <v>Superior Water, Light and Power Company</v>
          </cell>
          <cell r="E175">
            <v>0</v>
          </cell>
          <cell r="F175">
            <v>698410</v>
          </cell>
        </row>
        <row r="176">
          <cell r="A176" t="str">
            <v>Tampa Electric Company</v>
          </cell>
          <cell r="E176">
            <v>18278666</v>
          </cell>
          <cell r="F176">
            <v>19556191</v>
          </cell>
        </row>
        <row r="177">
          <cell r="A177" t="str">
            <v>TECO Energy, Inc.</v>
          </cell>
          <cell r="E177">
            <v>18278666</v>
          </cell>
          <cell r="F177">
            <v>19556191</v>
          </cell>
        </row>
        <row r="178">
          <cell r="A178" t="str">
            <v>Texas-New Mexico Power Company</v>
          </cell>
          <cell r="E178" t="str">
            <v>NA</v>
          </cell>
          <cell r="F178" t="str">
            <v>NA</v>
          </cell>
        </row>
        <row r="179">
          <cell r="A179" t="str">
            <v>Toledo Edison Company</v>
          </cell>
          <cell r="E179">
            <v>1283226</v>
          </cell>
          <cell r="F179">
            <v>4040567</v>
          </cell>
        </row>
        <row r="180">
          <cell r="A180" t="str">
            <v>Tucson Electric Power Company</v>
          </cell>
          <cell r="E180">
            <v>11130938</v>
          </cell>
          <cell r="F180">
            <v>13650649</v>
          </cell>
        </row>
        <row r="181">
          <cell r="A181" t="str">
            <v>UGI Corporation</v>
          </cell>
          <cell r="E181" t="str">
            <v>NA</v>
          </cell>
          <cell r="F181" t="str">
            <v>NA</v>
          </cell>
        </row>
        <row r="182">
          <cell r="A182" t="str">
            <v>UGI Utilities, Inc.</v>
          </cell>
          <cell r="E182" t="str">
            <v>NA</v>
          </cell>
          <cell r="F182" t="str">
            <v>NA</v>
          </cell>
        </row>
        <row r="183">
          <cell r="A183" t="str">
            <v>UIL Holdings Corporation</v>
          </cell>
          <cell r="E183">
            <v>4156885</v>
          </cell>
          <cell r="F183">
            <v>5678935</v>
          </cell>
        </row>
        <row r="184">
          <cell r="A184" t="str">
            <v>Union Electric Company</v>
          </cell>
          <cell r="E184">
            <v>44657721</v>
          </cell>
          <cell r="F184">
            <v>45913889</v>
          </cell>
        </row>
        <row r="185">
          <cell r="A185" t="str">
            <v>United Illuminating Company</v>
          </cell>
          <cell r="E185">
            <v>4156885</v>
          </cell>
          <cell r="F185">
            <v>5678935</v>
          </cell>
        </row>
        <row r="186">
          <cell r="A186" t="str">
            <v>Unitil Corporation</v>
          </cell>
          <cell r="E186">
            <v>0</v>
          </cell>
          <cell r="F186">
            <v>1156040</v>
          </cell>
        </row>
        <row r="187">
          <cell r="A187" t="str">
            <v>Unitil Energy Systems, Inc.</v>
          </cell>
          <cell r="E187">
            <v>0</v>
          </cell>
          <cell r="F187">
            <v>841785</v>
          </cell>
        </row>
        <row r="188">
          <cell r="A188" t="str">
            <v>UNS Electric, Inc.</v>
          </cell>
          <cell r="E188">
            <v>94963</v>
          </cell>
          <cell r="F188">
            <v>2616469</v>
          </cell>
        </row>
        <row r="189">
          <cell r="A189" t="str">
            <v>UNS Energy Corporation</v>
          </cell>
          <cell r="E189">
            <v>11225901</v>
          </cell>
          <cell r="F189">
            <v>16267118</v>
          </cell>
        </row>
        <row r="190">
          <cell r="A190" t="str">
            <v>Upper Peninsula Power Company</v>
          </cell>
          <cell r="E190">
            <v>75063</v>
          </cell>
          <cell r="F190">
            <v>902500</v>
          </cell>
        </row>
        <row r="191">
          <cell r="A191" t="str">
            <v>Vectren Corporation</v>
          </cell>
          <cell r="E191">
            <v>4997857</v>
          </cell>
          <cell r="F191">
            <v>6122257</v>
          </cell>
        </row>
        <row r="192">
          <cell r="A192" t="str">
            <v>Virginia Electric and Power Company</v>
          </cell>
          <cell r="E192">
            <v>59824654</v>
          </cell>
          <cell r="F192">
            <v>82458133</v>
          </cell>
        </row>
        <row r="193">
          <cell r="A193" t="str">
            <v>West Penn Power Company</v>
          </cell>
          <cell r="E193">
            <v>0</v>
          </cell>
          <cell r="F193">
            <v>9710033</v>
          </cell>
        </row>
        <row r="194">
          <cell r="A194" t="str">
            <v>Westar Energy (KPL)</v>
          </cell>
          <cell r="E194">
            <v>13724830</v>
          </cell>
          <cell r="F194">
            <v>16644014</v>
          </cell>
        </row>
        <row r="195">
          <cell r="A195" t="str">
            <v>Westar Energy, Inc.</v>
          </cell>
          <cell r="E195">
            <v>25260290</v>
          </cell>
          <cell r="F195">
            <v>29926653</v>
          </cell>
        </row>
        <row r="196">
          <cell r="A196" t="str">
            <v>Western Massachusetts Electric Company</v>
          </cell>
          <cell r="E196">
            <v>5195</v>
          </cell>
          <cell r="F196">
            <v>1974545</v>
          </cell>
        </row>
        <row r="197">
          <cell r="A197" t="str">
            <v>Wheeling Power Company</v>
          </cell>
          <cell r="E197">
            <v>0</v>
          </cell>
          <cell r="F197">
            <v>2588583</v>
          </cell>
        </row>
        <row r="198">
          <cell r="A198" t="str">
            <v>Wisconsin Electric Power Company</v>
          </cell>
          <cell r="E198">
            <v>19580331</v>
          </cell>
          <cell r="F198">
            <v>32056929</v>
          </cell>
        </row>
        <row r="199">
          <cell r="A199" t="str">
            <v>Wisconsin Energy Corporation</v>
          </cell>
          <cell r="E199">
            <v>19580331</v>
          </cell>
          <cell r="F199">
            <v>32056929</v>
          </cell>
        </row>
        <row r="200">
          <cell r="A200" t="str">
            <v>Wisconsin Power and Light Company</v>
          </cell>
          <cell r="E200">
            <v>8350137</v>
          </cell>
          <cell r="F200">
            <v>15059336</v>
          </cell>
        </row>
        <row r="201">
          <cell r="A201" t="str">
            <v>Wisconsin Public Service Corporation</v>
          </cell>
          <cell r="E201">
            <v>8072965</v>
          </cell>
          <cell r="F201">
            <v>16930621</v>
          </cell>
        </row>
        <row r="202">
          <cell r="A202" t="str">
            <v>Xcel Energy Inc.</v>
          </cell>
          <cell r="E202">
            <v>74447807</v>
          </cell>
          <cell r="F202">
            <v>118532548</v>
          </cell>
        </row>
      </sheetData>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B-1 - Multistage DCF"/>
      <sheetName val="AEB-2 - GDP Growth"/>
      <sheetName val="AEB-4 - CAPM Results"/>
      <sheetName val="AEB-5 - Market DCF"/>
      <sheetName val="AEB-6 - Betas"/>
      <sheetName val="AEB-7 - Risk Premium"/>
      <sheetName val="AEB-8 - Risk Assessment"/>
      <sheetName val="AEB-9 - Earned ROE"/>
      <sheetName val="AEB-10 S&amp;P Bus. &amp; Fin. Ratings"/>
      <sheetName val="AEB-11 RRA Reg Env"/>
      <sheetName val="AEB-12 - S&amp;P Cred Sup Rank"/>
      <sheetName val="AEB-13 - Capex"/>
      <sheetName val="AEB-14 - Capital Structure"/>
      <sheetName val="AEB-15 Stay-out "/>
    </sheetNames>
    <sheetDataSet>
      <sheetData sheetId="0"/>
      <sheetData sheetId="1">
        <row r="27">
          <cell r="F27">
            <v>5.5984620583737543E-2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oody's Bond Yield Data"/>
      <sheetName val="Discount Rate"/>
      <sheetName val="Discount Chart"/>
      <sheetName val="Prime Rate"/>
      <sheetName val="Prime Chart "/>
      <sheetName val="Inflation"/>
      <sheetName val="Inflation Chart"/>
      <sheetName val="Moody's"/>
      <sheetName val="30 Yr. Bonds"/>
      <sheetName val="Moody's T-Bond Chart"/>
      <sheetName val="Moody's Spread Chart"/>
      <sheetName val="Moody's Baa Bond Yields Chart"/>
    </sheetNames>
    <sheetDataSet>
      <sheetData sheetId="0">
        <row r="30">
          <cell r="B30" t="str">
            <v>82</v>
          </cell>
          <cell r="C30">
            <v>14.22</v>
          </cell>
        </row>
        <row r="31">
          <cell r="C31">
            <v>14.22</v>
          </cell>
        </row>
        <row r="32">
          <cell r="C32">
            <v>13.53</v>
          </cell>
        </row>
        <row r="33">
          <cell r="C33">
            <v>13.37</v>
          </cell>
        </row>
        <row r="34">
          <cell r="C34">
            <v>13.24</v>
          </cell>
        </row>
        <row r="35">
          <cell r="C35">
            <v>13.92</v>
          </cell>
        </row>
        <row r="36">
          <cell r="C36">
            <v>13.55</v>
          </cell>
        </row>
        <row r="37">
          <cell r="C37">
            <v>12.77</v>
          </cell>
        </row>
        <row r="38">
          <cell r="C38">
            <v>12.07</v>
          </cell>
        </row>
        <row r="39">
          <cell r="C39">
            <v>11.17</v>
          </cell>
        </row>
        <row r="40">
          <cell r="C40">
            <v>10.54</v>
          </cell>
        </row>
        <row r="41">
          <cell r="C41">
            <v>10.54</v>
          </cell>
        </row>
        <row r="42">
          <cell r="C42">
            <v>10.63</v>
          </cell>
        </row>
        <row r="43">
          <cell r="C43">
            <v>10.88</v>
          </cell>
        </row>
        <row r="44">
          <cell r="C44">
            <v>10.63</v>
          </cell>
        </row>
        <row r="45">
          <cell r="C45">
            <v>10.48</v>
          </cell>
        </row>
        <row r="46">
          <cell r="C46">
            <v>10.53</v>
          </cell>
        </row>
        <row r="47">
          <cell r="C47">
            <v>10.93</v>
          </cell>
        </row>
        <row r="48">
          <cell r="C48">
            <v>11.4</v>
          </cell>
        </row>
        <row r="49">
          <cell r="C49">
            <v>11.82</v>
          </cell>
        </row>
        <row r="50">
          <cell r="C50">
            <v>11.63</v>
          </cell>
        </row>
        <row r="51">
          <cell r="C51">
            <v>11.58</v>
          </cell>
        </row>
        <row r="52">
          <cell r="C52">
            <v>11.75</v>
          </cell>
        </row>
        <row r="53">
          <cell r="C53">
            <v>11.88</v>
          </cell>
        </row>
        <row r="54">
          <cell r="C54">
            <v>11.75</v>
          </cell>
        </row>
        <row r="55">
          <cell r="C55">
            <v>11.95</v>
          </cell>
        </row>
        <row r="56">
          <cell r="C56">
            <v>12.38</v>
          </cell>
        </row>
        <row r="57">
          <cell r="C57">
            <v>12.65</v>
          </cell>
        </row>
        <row r="58">
          <cell r="C58">
            <v>13.43</v>
          </cell>
        </row>
        <row r="59">
          <cell r="C59">
            <v>13.44</v>
          </cell>
        </row>
        <row r="60">
          <cell r="C60">
            <v>13.21</v>
          </cell>
        </row>
        <row r="61">
          <cell r="C61">
            <v>12.54</v>
          </cell>
        </row>
        <row r="62">
          <cell r="C62">
            <v>12.29</v>
          </cell>
        </row>
        <row r="63">
          <cell r="C63">
            <v>11.98</v>
          </cell>
        </row>
        <row r="64">
          <cell r="C64">
            <v>11.56</v>
          </cell>
        </row>
        <row r="65">
          <cell r="C65">
            <v>11.52</v>
          </cell>
        </row>
        <row r="66">
          <cell r="C66">
            <v>11.45</v>
          </cell>
        </row>
        <row r="67">
          <cell r="C67">
            <v>11.47</v>
          </cell>
        </row>
        <row r="68">
          <cell r="C68">
            <v>11.81</v>
          </cell>
        </row>
        <row r="69">
          <cell r="C69">
            <v>11.47</v>
          </cell>
        </row>
        <row r="70">
          <cell r="C70">
            <v>11.05</v>
          </cell>
        </row>
        <row r="71">
          <cell r="C71">
            <v>10.44</v>
          </cell>
        </row>
        <row r="72">
          <cell r="C72">
            <v>10.5</v>
          </cell>
        </row>
        <row r="73">
          <cell r="C73">
            <v>10.56</v>
          </cell>
        </row>
        <row r="74">
          <cell r="C74">
            <v>10.61</v>
          </cell>
        </row>
        <row r="75">
          <cell r="C75">
            <v>10.5</v>
          </cell>
        </row>
        <row r="76">
          <cell r="C76">
            <v>10.06</v>
          </cell>
        </row>
        <row r="77">
          <cell r="C77">
            <v>9.5399999999999991</v>
          </cell>
        </row>
        <row r="78">
          <cell r="C78">
            <v>9.4</v>
          </cell>
        </row>
        <row r="79">
          <cell r="C79">
            <v>8.93</v>
          </cell>
        </row>
        <row r="80">
          <cell r="C80">
            <v>7.96</v>
          </cell>
        </row>
        <row r="81">
          <cell r="C81">
            <v>7.39</v>
          </cell>
        </row>
        <row r="82">
          <cell r="C82">
            <v>7.52</v>
          </cell>
        </row>
        <row r="83">
          <cell r="C83">
            <v>7.57</v>
          </cell>
        </row>
        <row r="84">
          <cell r="C84">
            <v>7.27</v>
          </cell>
        </row>
        <row r="85">
          <cell r="C85">
            <v>7.33</v>
          </cell>
        </row>
        <row r="86">
          <cell r="C86">
            <v>7.62</v>
          </cell>
        </row>
        <row r="87">
          <cell r="C87">
            <v>7.7</v>
          </cell>
        </row>
        <row r="88">
          <cell r="C88">
            <v>7.52</v>
          </cell>
        </row>
        <row r="89">
          <cell r="C89">
            <v>7.37</v>
          </cell>
        </row>
        <row r="90">
          <cell r="C90">
            <v>7.39</v>
          </cell>
        </row>
        <row r="91">
          <cell r="C91">
            <v>7.54</v>
          </cell>
        </row>
        <row r="92">
          <cell r="C92">
            <v>7.55</v>
          </cell>
        </row>
        <row r="93">
          <cell r="C93">
            <v>8.25</v>
          </cell>
        </row>
        <row r="94">
          <cell r="C94">
            <v>8.7799999999999994</v>
          </cell>
        </row>
        <row r="95">
          <cell r="C95">
            <v>8.57</v>
          </cell>
        </row>
        <row r="96">
          <cell r="C96">
            <v>8.64</v>
          </cell>
        </row>
        <row r="97">
          <cell r="C97">
            <v>8.9700000000000006</v>
          </cell>
        </row>
        <row r="98">
          <cell r="C98">
            <v>9.59</v>
          </cell>
        </row>
        <row r="99">
          <cell r="C99">
            <v>9.61</v>
          </cell>
        </row>
        <row r="100">
          <cell r="C100">
            <v>8.9499999999999993</v>
          </cell>
        </row>
        <row r="101">
          <cell r="C101">
            <v>9.1199999999999992</v>
          </cell>
        </row>
        <row r="102">
          <cell r="C102">
            <v>8.83</v>
          </cell>
        </row>
        <row r="103">
          <cell r="C103">
            <v>8.43</v>
          </cell>
        </row>
        <row r="104">
          <cell r="C104">
            <v>8.6300000000000008</v>
          </cell>
        </row>
        <row r="105">
          <cell r="C105">
            <v>8.9499999999999993</v>
          </cell>
        </row>
        <row r="106">
          <cell r="C106">
            <v>9.23</v>
          </cell>
        </row>
        <row r="107">
          <cell r="C107">
            <v>9</v>
          </cell>
        </row>
        <row r="108">
          <cell r="C108">
            <v>9.14</v>
          </cell>
        </row>
        <row r="109">
          <cell r="C109">
            <v>9.32</v>
          </cell>
        </row>
        <row r="110">
          <cell r="C110">
            <v>9.06</v>
          </cell>
        </row>
        <row r="111">
          <cell r="C111">
            <v>8.89</v>
          </cell>
        </row>
        <row r="112">
          <cell r="C112">
            <v>9.02</v>
          </cell>
        </row>
        <row r="113">
          <cell r="C113">
            <v>9.01</v>
          </cell>
        </row>
        <row r="114">
          <cell r="C114">
            <v>8.93</v>
          </cell>
        </row>
        <row r="115">
          <cell r="C115">
            <v>9.01</v>
          </cell>
        </row>
        <row r="116">
          <cell r="C116">
            <v>9.17</v>
          </cell>
        </row>
        <row r="117">
          <cell r="C117">
            <v>9.0299999999999994</v>
          </cell>
        </row>
        <row r="118">
          <cell r="C118">
            <v>8.83</v>
          </cell>
        </row>
        <row r="119">
          <cell r="C119">
            <v>8.27</v>
          </cell>
        </row>
        <row r="120">
          <cell r="C120">
            <v>8.08</v>
          </cell>
        </row>
        <row r="121">
          <cell r="C121">
            <v>8.1199999999999992</v>
          </cell>
        </row>
        <row r="122">
          <cell r="C122">
            <v>8.15</v>
          </cell>
        </row>
        <row r="123">
          <cell r="C123">
            <v>8</v>
          </cell>
        </row>
        <row r="124">
          <cell r="C124">
            <v>7.9</v>
          </cell>
        </row>
        <row r="125">
          <cell r="C125">
            <v>7.9</v>
          </cell>
        </row>
        <row r="126">
          <cell r="C126">
            <v>8.26</v>
          </cell>
        </row>
        <row r="127">
          <cell r="C127">
            <v>8.5</v>
          </cell>
        </row>
        <row r="128">
          <cell r="C128">
            <v>8.56</v>
          </cell>
        </row>
        <row r="129">
          <cell r="C129">
            <v>8.76</v>
          </cell>
        </row>
        <row r="130">
          <cell r="C130">
            <v>8.73</v>
          </cell>
        </row>
        <row r="131">
          <cell r="C131">
            <v>8.4600000000000009</v>
          </cell>
        </row>
        <row r="132">
          <cell r="C132">
            <v>8.5</v>
          </cell>
        </row>
        <row r="133">
          <cell r="C133">
            <v>8.86</v>
          </cell>
        </row>
        <row r="134">
          <cell r="C134">
            <v>9.0299999999999994</v>
          </cell>
        </row>
        <row r="135">
          <cell r="C135">
            <v>8.86</v>
          </cell>
        </row>
        <row r="136">
          <cell r="C136">
            <v>8.5399999999999991</v>
          </cell>
        </row>
        <row r="137">
          <cell r="C137">
            <v>8.24</v>
          </cell>
        </row>
        <row r="138">
          <cell r="C138">
            <v>8.27</v>
          </cell>
        </row>
        <row r="139">
          <cell r="C139">
            <v>8.0299999999999994</v>
          </cell>
        </row>
        <row r="140">
          <cell r="C140">
            <v>8.2899999999999991</v>
          </cell>
        </row>
        <row r="141">
          <cell r="C141">
            <v>8.2100000000000009</v>
          </cell>
        </row>
        <row r="142">
          <cell r="C142">
            <v>8.27</v>
          </cell>
        </row>
        <row r="143">
          <cell r="C143">
            <v>8.4700000000000006</v>
          </cell>
        </row>
        <row r="144">
          <cell r="C144">
            <v>8.4499999999999993</v>
          </cell>
        </row>
        <row r="145">
          <cell r="C145">
            <v>8.14</v>
          </cell>
        </row>
        <row r="146">
          <cell r="C146">
            <v>7.95</v>
          </cell>
        </row>
        <row r="147">
          <cell r="C147">
            <v>7.93</v>
          </cell>
        </row>
        <row r="148">
          <cell r="C148">
            <v>7.92</v>
          </cell>
        </row>
        <row r="149">
          <cell r="C149">
            <v>7.7</v>
          </cell>
        </row>
        <row r="150">
          <cell r="C150">
            <v>7.58</v>
          </cell>
        </row>
        <row r="151">
          <cell r="C151">
            <v>7.85</v>
          </cell>
        </row>
        <row r="152">
          <cell r="C152">
            <v>7.97</v>
          </cell>
        </row>
        <row r="153">
          <cell r="C153">
            <v>7.96</v>
          </cell>
        </row>
        <row r="154">
          <cell r="C154">
            <v>7.89</v>
          </cell>
        </row>
        <row r="155">
          <cell r="C155">
            <v>7.84</v>
          </cell>
        </row>
        <row r="156">
          <cell r="C156">
            <v>7.6</v>
          </cell>
        </row>
        <row r="157">
          <cell r="C157">
            <v>7.39</v>
          </cell>
        </row>
        <row r="158">
          <cell r="C158">
            <v>7.34</v>
          </cell>
        </row>
        <row r="159">
          <cell r="C159">
            <v>7.53</v>
          </cell>
        </row>
        <row r="160">
          <cell r="C160">
            <v>7.61</v>
          </cell>
        </row>
        <row r="161">
          <cell r="C161">
            <v>7.44</v>
          </cell>
        </row>
        <row r="162">
          <cell r="C162">
            <v>7.34</v>
          </cell>
        </row>
        <row r="163">
          <cell r="C163">
            <v>7.09</v>
          </cell>
        </row>
        <row r="164">
          <cell r="C164">
            <v>6.82</v>
          </cell>
        </row>
        <row r="165">
          <cell r="C165">
            <v>6.85</v>
          </cell>
        </row>
        <row r="166">
          <cell r="C166">
            <v>6.92</v>
          </cell>
        </row>
        <row r="167">
          <cell r="C167">
            <v>6.81</v>
          </cell>
        </row>
        <row r="168">
          <cell r="C168">
            <v>6.63</v>
          </cell>
        </row>
        <row r="169">
          <cell r="C169">
            <v>6.32</v>
          </cell>
        </row>
        <row r="170">
          <cell r="C170">
            <v>6</v>
          </cell>
        </row>
        <row r="171">
          <cell r="C171">
            <v>5.94</v>
          </cell>
        </row>
        <row r="172">
          <cell r="C172">
            <v>6.21</v>
          </cell>
        </row>
        <row r="173">
          <cell r="C173">
            <v>6.25</v>
          </cell>
        </row>
        <row r="174">
          <cell r="C174">
            <v>6.29</v>
          </cell>
        </row>
        <row r="175">
          <cell r="C175">
            <v>6.49</v>
          </cell>
        </row>
        <row r="176">
          <cell r="C176">
            <v>6.91</v>
          </cell>
        </row>
        <row r="177">
          <cell r="C177">
            <v>7.27</v>
          </cell>
        </row>
        <row r="178">
          <cell r="C178">
            <v>7.41</v>
          </cell>
        </row>
        <row r="179">
          <cell r="C179">
            <v>7.4</v>
          </cell>
        </row>
        <row r="180">
          <cell r="C180">
            <v>7.58</v>
          </cell>
        </row>
        <row r="181">
          <cell r="C181">
            <v>7.49</v>
          </cell>
        </row>
        <row r="182">
          <cell r="C182">
            <v>7.71</v>
          </cell>
        </row>
        <row r="183">
          <cell r="C183">
            <v>7.94</v>
          </cell>
        </row>
        <row r="184">
          <cell r="C184">
            <v>8.08</v>
          </cell>
        </row>
        <row r="185">
          <cell r="C185">
            <v>7.87</v>
          </cell>
        </row>
        <row r="186">
          <cell r="C186">
            <v>7.85</v>
          </cell>
        </row>
        <row r="187">
          <cell r="C187">
            <v>7.61</v>
          </cell>
        </row>
        <row r="188">
          <cell r="C188">
            <v>7.45</v>
          </cell>
        </row>
        <row r="189">
          <cell r="C189">
            <v>7.36</v>
          </cell>
        </row>
        <row r="190">
          <cell r="C190">
            <v>6.95</v>
          </cell>
        </row>
        <row r="191">
          <cell r="C191">
            <v>6.57</v>
          </cell>
        </row>
        <row r="192">
          <cell r="C192">
            <v>6.72</v>
          </cell>
        </row>
        <row r="193">
          <cell r="C193">
            <v>6.86</v>
          </cell>
        </row>
        <row r="194">
          <cell r="C194">
            <v>6.55</v>
          </cell>
        </row>
        <row r="195">
          <cell r="C195">
            <v>6.37</v>
          </cell>
        </row>
        <row r="196">
          <cell r="C196">
            <v>6.26</v>
          </cell>
        </row>
        <row r="197">
          <cell r="C197">
            <v>6.06</v>
          </cell>
        </row>
        <row r="198">
          <cell r="C198">
            <v>6.05</v>
          </cell>
        </row>
        <row r="199">
          <cell r="C199">
            <v>6.24</v>
          </cell>
        </row>
        <row r="200">
          <cell r="C200">
            <v>6.6</v>
          </cell>
        </row>
        <row r="201">
          <cell r="C201">
            <v>6.79</v>
          </cell>
        </row>
        <row r="202">
          <cell r="C202">
            <v>6.93</v>
          </cell>
        </row>
        <row r="203">
          <cell r="C203">
            <v>7.06</v>
          </cell>
        </row>
        <row r="204">
          <cell r="C204">
            <v>7.03</v>
          </cell>
        </row>
        <row r="205">
          <cell r="C205">
            <v>6.84</v>
          </cell>
        </row>
        <row r="206">
          <cell r="C206">
            <v>7.03</v>
          </cell>
        </row>
        <row r="207">
          <cell r="C207">
            <v>6.81</v>
          </cell>
        </row>
        <row r="208">
          <cell r="C208">
            <v>6.48</v>
          </cell>
        </row>
        <row r="209">
          <cell r="C209">
            <v>6.55</v>
          </cell>
        </row>
        <row r="210">
          <cell r="C210">
            <v>6.83</v>
          </cell>
        </row>
        <row r="211">
          <cell r="C211">
            <v>6.69</v>
          </cell>
        </row>
        <row r="212">
          <cell r="C212">
            <v>6.93</v>
          </cell>
        </row>
        <row r="213">
          <cell r="C213">
            <v>7.09</v>
          </cell>
        </row>
        <row r="214">
          <cell r="C214">
            <v>6.94</v>
          </cell>
        </row>
        <row r="215">
          <cell r="C215">
            <v>6.77</v>
          </cell>
        </row>
        <row r="216">
          <cell r="C216">
            <v>6.51</v>
          </cell>
        </row>
        <row r="217">
          <cell r="C217">
            <v>6.58</v>
          </cell>
        </row>
        <row r="218">
          <cell r="C218">
            <v>6.5</v>
          </cell>
        </row>
        <row r="219">
          <cell r="C219">
            <v>6.33</v>
          </cell>
        </row>
        <row r="220">
          <cell r="C220">
            <v>6.11</v>
          </cell>
        </row>
        <row r="221">
          <cell r="C221">
            <v>5.99</v>
          </cell>
        </row>
        <row r="222">
          <cell r="C222">
            <v>5.81</v>
          </cell>
        </row>
        <row r="223">
          <cell r="C223">
            <v>5.89</v>
          </cell>
        </row>
        <row r="224">
          <cell r="C224">
            <v>5.95</v>
          </cell>
        </row>
        <row r="225">
          <cell r="C225">
            <v>5.92</v>
          </cell>
        </row>
        <row r="226">
          <cell r="C226">
            <v>5.93</v>
          </cell>
        </row>
        <row r="227">
          <cell r="C227">
            <v>5.7</v>
          </cell>
        </row>
        <row r="228">
          <cell r="C228">
            <v>5.68</v>
          </cell>
        </row>
        <row r="229">
          <cell r="C229">
            <v>5.54</v>
          </cell>
        </row>
        <row r="230">
          <cell r="C230">
            <v>5.2</v>
          </cell>
        </row>
        <row r="231">
          <cell r="C231">
            <v>5.01</v>
          </cell>
        </row>
        <row r="232">
          <cell r="C232">
            <v>5.25</v>
          </cell>
        </row>
        <row r="233">
          <cell r="C233">
            <v>5.0599999999999996</v>
          </cell>
        </row>
      </sheetData>
      <sheetData sheetId="1"/>
      <sheetData sheetId="2"/>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G"/>
      <sheetName val="Sheet1 (2)"/>
      <sheetName val="with formulas"/>
      <sheetName val="Oct 14 Swaps"/>
      <sheetName val="Jun 17 Swaps"/>
      <sheetName val="T Lock"/>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Data"/>
      <sheetName val="Moody's Bond Yield Data"/>
      <sheetName val="Cover"/>
      <sheetName val="List"/>
      <sheetName val="Discount Rate"/>
      <sheetName val="Prime Rate"/>
      <sheetName val="Inflation"/>
      <sheetName val="Moody's"/>
      <sheetName val="30 Yr. Bonds"/>
      <sheetName val="Discount Chart"/>
      <sheetName val="Inflation Chart"/>
      <sheetName val="Moody's T-Bond Chart"/>
      <sheetName val="Moody's Spread Chart"/>
      <sheetName val="Moody's Baa Bond Yields Chart"/>
      <sheetName val="Econ Est &amp; Proj"/>
      <sheetName val="Hist. Cap Stru Atmos"/>
      <sheetName val="Ratios"/>
      <sheetName val="Cap. Struct."/>
      <sheetName val="LTD Rate"/>
      <sheetName val="STD Rate"/>
      <sheetName val="Comp. Co Criteria"/>
      <sheetName val="Ticker - Distr."/>
      <sheetName val="10-yr. Historical Growth"/>
      <sheetName val="5-yr. historical growth"/>
      <sheetName val="Avg 5-year and 10-year"/>
      <sheetName val="Comparable Projected Growth"/>
      <sheetName val="Comparable Stock Prices"/>
      <sheetName val="Comp DCF"/>
      <sheetName val="Comp CAPM"/>
      <sheetName val="Comp. Ratios"/>
      <sheetName val="RR"/>
      <sheetName val="WACC"/>
    </sheetNames>
    <sheetDataSet>
      <sheetData sheetId="0">
        <row r="30">
          <cell r="B30" t="str">
            <v>82</v>
          </cell>
          <cell r="C30">
            <v>14.22</v>
          </cell>
          <cell r="E30">
            <v>16.73</v>
          </cell>
          <cell r="I30">
            <v>8.4</v>
          </cell>
          <cell r="K30">
            <v>12</v>
          </cell>
          <cell r="O30">
            <v>2.5099999999999998</v>
          </cell>
          <cell r="P30">
            <v>1.5240553745928338</v>
          </cell>
        </row>
        <row r="31">
          <cell r="C31">
            <v>14.22</v>
          </cell>
          <cell r="E31">
            <v>16.72</v>
          </cell>
          <cell r="I31">
            <v>7.6</v>
          </cell>
          <cell r="K31">
            <v>12</v>
          </cell>
          <cell r="O31">
            <v>2.4999999999999982</v>
          </cell>
          <cell r="P31">
            <v>1.5240553745928338</v>
          </cell>
        </row>
        <row r="32">
          <cell r="C32">
            <v>13.53</v>
          </cell>
          <cell r="E32">
            <v>16.07</v>
          </cell>
          <cell r="I32">
            <v>6.8</v>
          </cell>
          <cell r="K32">
            <v>12</v>
          </cell>
          <cell r="O32">
            <v>2.5400000000000009</v>
          </cell>
          <cell r="P32">
            <v>1.5240553745928338</v>
          </cell>
        </row>
        <row r="33">
          <cell r="C33">
            <v>13.37</v>
          </cell>
          <cell r="E33">
            <v>15.82</v>
          </cell>
          <cell r="I33">
            <v>6.5</v>
          </cell>
          <cell r="K33">
            <v>12</v>
          </cell>
          <cell r="O33">
            <v>2.4500000000000011</v>
          </cell>
          <cell r="P33">
            <v>1.5240553745928338</v>
          </cell>
        </row>
        <row r="34">
          <cell r="C34">
            <v>13.24</v>
          </cell>
          <cell r="E34">
            <v>15.6</v>
          </cell>
          <cell r="I34">
            <v>6.7</v>
          </cell>
          <cell r="K34">
            <v>12</v>
          </cell>
          <cell r="O34">
            <v>2.3599999999999994</v>
          </cell>
          <cell r="P34">
            <v>1.5240553745928338</v>
          </cell>
        </row>
        <row r="35">
          <cell r="C35">
            <v>13.92</v>
          </cell>
          <cell r="E35">
            <v>16.18</v>
          </cell>
          <cell r="I35">
            <v>7.1</v>
          </cell>
          <cell r="K35">
            <v>12</v>
          </cell>
          <cell r="O35">
            <v>2.2599999999999998</v>
          </cell>
          <cell r="P35">
            <v>1.5240553745928338</v>
          </cell>
        </row>
        <row r="36">
          <cell r="C36">
            <v>13.55</v>
          </cell>
          <cell r="E36">
            <v>16.04</v>
          </cell>
          <cell r="I36">
            <v>6.4</v>
          </cell>
          <cell r="K36">
            <v>11</v>
          </cell>
          <cell r="O36">
            <v>2.4899999999999984</v>
          </cell>
          <cell r="P36">
            <v>1.5240553745928338</v>
          </cell>
        </row>
        <row r="37">
          <cell r="C37">
            <v>12.77</v>
          </cell>
          <cell r="E37">
            <v>15.22</v>
          </cell>
          <cell r="I37">
            <v>5.9</v>
          </cell>
          <cell r="K37">
            <v>10</v>
          </cell>
          <cell r="O37">
            <v>2.4500000000000011</v>
          </cell>
          <cell r="P37">
            <v>1.5240553745928338</v>
          </cell>
        </row>
        <row r="38">
          <cell r="C38">
            <v>12.07</v>
          </cell>
          <cell r="E38">
            <v>14.56</v>
          </cell>
          <cell r="I38">
            <v>5</v>
          </cell>
          <cell r="K38">
            <v>9.5</v>
          </cell>
          <cell r="O38">
            <v>2.4900000000000002</v>
          </cell>
          <cell r="P38">
            <v>1.5240553745928338</v>
          </cell>
        </row>
        <row r="39">
          <cell r="C39">
            <v>11.17</v>
          </cell>
          <cell r="E39">
            <v>13.88</v>
          </cell>
          <cell r="I39">
            <v>5.0999999999999996</v>
          </cell>
          <cell r="K39">
            <v>9</v>
          </cell>
          <cell r="O39">
            <v>2.7100000000000009</v>
          </cell>
          <cell r="P39">
            <v>1.5240553745928338</v>
          </cell>
        </row>
        <row r="40">
          <cell r="C40">
            <v>10.54</v>
          </cell>
          <cell r="E40">
            <v>13.58</v>
          </cell>
          <cell r="I40">
            <v>4.5999999999999996</v>
          </cell>
          <cell r="K40">
            <v>9</v>
          </cell>
          <cell r="O40">
            <v>3.0400000000000009</v>
          </cell>
          <cell r="P40">
            <v>1.5240553745928338</v>
          </cell>
        </row>
        <row r="41">
          <cell r="C41">
            <v>10.54</v>
          </cell>
          <cell r="E41">
            <v>13.55</v>
          </cell>
          <cell r="I41">
            <v>3.8</v>
          </cell>
          <cell r="K41">
            <v>8.5</v>
          </cell>
          <cell r="O41">
            <v>3.0100000000000016</v>
          </cell>
          <cell r="P41">
            <v>1.5240553745928338</v>
          </cell>
        </row>
        <row r="42">
          <cell r="B42" t="str">
            <v>83</v>
          </cell>
          <cell r="C42">
            <v>10.63</v>
          </cell>
          <cell r="E42">
            <v>13.46</v>
          </cell>
          <cell r="I42">
            <v>3.7</v>
          </cell>
          <cell r="K42">
            <v>8.5</v>
          </cell>
          <cell r="O42">
            <v>2.83</v>
          </cell>
          <cell r="P42">
            <v>1.5240553745928338</v>
          </cell>
        </row>
        <row r="43">
          <cell r="C43">
            <v>10.88</v>
          </cell>
          <cell r="E43">
            <v>13.6</v>
          </cell>
          <cell r="I43">
            <v>3.5</v>
          </cell>
          <cell r="K43">
            <v>8.5</v>
          </cell>
          <cell r="O43">
            <v>2.7199999999999989</v>
          </cell>
          <cell r="P43">
            <v>1.5240553745928338</v>
          </cell>
        </row>
        <row r="44">
          <cell r="C44">
            <v>10.63</v>
          </cell>
          <cell r="E44">
            <v>13.28</v>
          </cell>
          <cell r="I44">
            <v>3.6</v>
          </cell>
          <cell r="K44">
            <v>8.5</v>
          </cell>
          <cell r="O44">
            <v>2.6499999999999986</v>
          </cell>
          <cell r="P44">
            <v>1.5240553745928338</v>
          </cell>
        </row>
        <row r="45">
          <cell r="C45">
            <v>10.48</v>
          </cell>
          <cell r="E45">
            <v>13.03</v>
          </cell>
          <cell r="I45">
            <v>3.9</v>
          </cell>
          <cell r="K45">
            <v>8.5</v>
          </cell>
          <cell r="O45">
            <v>2.5499999999999989</v>
          </cell>
          <cell r="P45">
            <v>1.5240553745928338</v>
          </cell>
        </row>
        <row r="46">
          <cell r="C46">
            <v>10.53</v>
          </cell>
          <cell r="E46">
            <v>13</v>
          </cell>
          <cell r="I46">
            <v>3.5</v>
          </cell>
          <cell r="K46">
            <v>8.5</v>
          </cell>
          <cell r="O46">
            <v>2.4700000000000006</v>
          </cell>
          <cell r="P46">
            <v>1.5240553745928338</v>
          </cell>
        </row>
        <row r="47">
          <cell r="C47">
            <v>10.93</v>
          </cell>
          <cell r="E47">
            <v>13.17</v>
          </cell>
          <cell r="I47">
            <v>2.6</v>
          </cell>
          <cell r="K47">
            <v>8.5</v>
          </cell>
          <cell r="O47">
            <v>2.2400000000000002</v>
          </cell>
          <cell r="P47">
            <v>1.5240553745928338</v>
          </cell>
        </row>
        <row r="48">
          <cell r="C48">
            <v>11.4</v>
          </cell>
          <cell r="E48">
            <v>13.28</v>
          </cell>
          <cell r="I48">
            <v>2.5</v>
          </cell>
          <cell r="K48">
            <v>8.5</v>
          </cell>
          <cell r="O48">
            <v>1.879999999999999</v>
          </cell>
          <cell r="P48">
            <v>1.5240553745928338</v>
          </cell>
        </row>
        <row r="49">
          <cell r="C49">
            <v>11.82</v>
          </cell>
          <cell r="E49">
            <v>13.5</v>
          </cell>
          <cell r="I49">
            <v>2.6</v>
          </cell>
          <cell r="K49">
            <v>8.5</v>
          </cell>
          <cell r="O49">
            <v>1.6799999999999997</v>
          </cell>
          <cell r="P49">
            <v>1.5240553745928338</v>
          </cell>
        </row>
        <row r="50">
          <cell r="C50">
            <v>11.63</v>
          </cell>
          <cell r="E50">
            <v>13.35</v>
          </cell>
          <cell r="I50">
            <v>2.9</v>
          </cell>
          <cell r="K50">
            <v>8.5</v>
          </cell>
          <cell r="O50">
            <v>1.7199999999999989</v>
          </cell>
          <cell r="P50">
            <v>1.5240553745928338</v>
          </cell>
        </row>
        <row r="51">
          <cell r="C51">
            <v>11.58</v>
          </cell>
          <cell r="E51">
            <v>13.19</v>
          </cell>
          <cell r="I51">
            <v>2.9</v>
          </cell>
          <cell r="K51">
            <v>8.5</v>
          </cell>
          <cell r="O51">
            <v>1.6099999999999994</v>
          </cell>
          <cell r="P51">
            <v>1.5240553745928338</v>
          </cell>
        </row>
        <row r="52">
          <cell r="C52">
            <v>11.75</v>
          </cell>
          <cell r="E52">
            <v>13.33</v>
          </cell>
          <cell r="I52">
            <v>3.3</v>
          </cell>
          <cell r="K52">
            <v>8.5</v>
          </cell>
          <cell r="O52">
            <v>1.58</v>
          </cell>
          <cell r="P52">
            <v>1.5240553745928338</v>
          </cell>
        </row>
        <row r="53">
          <cell r="C53">
            <v>11.88</v>
          </cell>
          <cell r="E53">
            <v>13.48</v>
          </cell>
          <cell r="I53">
            <v>3.8</v>
          </cell>
          <cell r="K53">
            <v>8.5</v>
          </cell>
          <cell r="O53">
            <v>1.5999999999999996</v>
          </cell>
          <cell r="P53">
            <v>1.5240553745928338</v>
          </cell>
        </row>
        <row r="54">
          <cell r="B54" t="str">
            <v>84</v>
          </cell>
          <cell r="C54">
            <v>11.75</v>
          </cell>
          <cell r="E54">
            <v>13.4</v>
          </cell>
          <cell r="I54">
            <v>4.2</v>
          </cell>
          <cell r="K54">
            <v>8.5</v>
          </cell>
          <cell r="O54">
            <v>1.6500000000000004</v>
          </cell>
          <cell r="P54">
            <v>1.5240553745928338</v>
          </cell>
        </row>
        <row r="55">
          <cell r="C55">
            <v>11.95</v>
          </cell>
          <cell r="E55">
            <v>13.5</v>
          </cell>
          <cell r="I55">
            <v>4.5999999999999996</v>
          </cell>
          <cell r="K55">
            <v>8.5</v>
          </cell>
          <cell r="O55">
            <v>1.5500000000000007</v>
          </cell>
          <cell r="P55">
            <v>1.5240553745928338</v>
          </cell>
        </row>
        <row r="56">
          <cell r="C56">
            <v>12.38</v>
          </cell>
          <cell r="E56">
            <v>14.03</v>
          </cell>
          <cell r="I56">
            <v>4.8</v>
          </cell>
          <cell r="K56">
            <v>8.5</v>
          </cell>
          <cell r="O56">
            <v>1.6499999999999986</v>
          </cell>
          <cell r="P56">
            <v>1.5240553745928338</v>
          </cell>
        </row>
        <row r="57">
          <cell r="C57">
            <v>12.65</v>
          </cell>
          <cell r="E57">
            <v>14.3</v>
          </cell>
          <cell r="I57">
            <v>4.5999999999999996</v>
          </cell>
          <cell r="K57">
            <v>9</v>
          </cell>
          <cell r="O57">
            <v>1.6500000000000004</v>
          </cell>
          <cell r="P57">
            <v>1.5240553745928338</v>
          </cell>
        </row>
        <row r="58">
          <cell r="C58">
            <v>13.43</v>
          </cell>
          <cell r="E58">
            <v>14.95</v>
          </cell>
          <cell r="I58">
            <v>4.2</v>
          </cell>
          <cell r="K58">
            <v>9</v>
          </cell>
          <cell r="O58">
            <v>1.5199999999999996</v>
          </cell>
          <cell r="P58">
            <v>1.5240553745928338</v>
          </cell>
        </row>
        <row r="59">
          <cell r="C59">
            <v>13.44</v>
          </cell>
          <cell r="E59">
            <v>15.16</v>
          </cell>
          <cell r="I59">
            <v>4.2</v>
          </cell>
          <cell r="K59">
            <v>9</v>
          </cell>
          <cell r="O59">
            <v>1.7200000000000006</v>
          </cell>
          <cell r="P59">
            <v>1.5240553745928338</v>
          </cell>
        </row>
        <row r="60">
          <cell r="C60">
            <v>13.21</v>
          </cell>
          <cell r="E60">
            <v>14.92</v>
          </cell>
          <cell r="I60">
            <v>4.2</v>
          </cell>
          <cell r="K60">
            <v>9</v>
          </cell>
          <cell r="O60">
            <v>1.7099999999999991</v>
          </cell>
          <cell r="P60">
            <v>1.5240553745928338</v>
          </cell>
        </row>
        <row r="61">
          <cell r="C61">
            <v>12.54</v>
          </cell>
          <cell r="E61">
            <v>14.29</v>
          </cell>
          <cell r="I61">
            <v>4.3</v>
          </cell>
          <cell r="K61">
            <v>9</v>
          </cell>
          <cell r="O61">
            <v>1.75</v>
          </cell>
          <cell r="P61">
            <v>1.5240553745928338</v>
          </cell>
        </row>
        <row r="62">
          <cell r="C62">
            <v>12.29</v>
          </cell>
          <cell r="E62">
            <v>14.04</v>
          </cell>
          <cell r="I62">
            <v>4.3</v>
          </cell>
          <cell r="K62">
            <v>9</v>
          </cell>
          <cell r="O62">
            <v>1.75</v>
          </cell>
          <cell r="P62">
            <v>1.5240553745928338</v>
          </cell>
        </row>
        <row r="63">
          <cell r="C63">
            <v>11.98</v>
          </cell>
          <cell r="E63">
            <v>13.68</v>
          </cell>
          <cell r="I63">
            <v>4.3</v>
          </cell>
          <cell r="K63">
            <v>9</v>
          </cell>
          <cell r="O63">
            <v>1.6999999999999993</v>
          </cell>
          <cell r="P63">
            <v>1.5240553745928338</v>
          </cell>
        </row>
        <row r="64">
          <cell r="C64">
            <v>11.56</v>
          </cell>
          <cell r="E64">
            <v>13.15</v>
          </cell>
          <cell r="I64">
            <v>4.0999999999999996</v>
          </cell>
          <cell r="K64">
            <v>8.5</v>
          </cell>
          <cell r="O64">
            <v>1.5899999999999999</v>
          </cell>
          <cell r="P64">
            <v>1.5240553745928338</v>
          </cell>
        </row>
        <row r="65">
          <cell r="C65">
            <v>11.52</v>
          </cell>
          <cell r="E65">
            <v>12.96</v>
          </cell>
          <cell r="I65">
            <v>3.9</v>
          </cell>
          <cell r="K65">
            <v>8</v>
          </cell>
          <cell r="O65">
            <v>1.4400000000000013</v>
          </cell>
          <cell r="P65">
            <v>1.5240553745928338</v>
          </cell>
        </row>
        <row r="66">
          <cell r="B66" t="str">
            <v>85</v>
          </cell>
          <cell r="C66">
            <v>11.45</v>
          </cell>
          <cell r="E66">
            <v>12.88</v>
          </cell>
          <cell r="I66">
            <v>3.5</v>
          </cell>
          <cell r="K66">
            <v>8</v>
          </cell>
          <cell r="O66">
            <v>1.4300000000000015</v>
          </cell>
          <cell r="P66">
            <v>1.5240553745928338</v>
          </cell>
        </row>
        <row r="67">
          <cell r="C67">
            <v>11.47</v>
          </cell>
          <cell r="E67">
            <v>13</v>
          </cell>
          <cell r="I67">
            <v>3.5</v>
          </cell>
          <cell r="K67">
            <v>8</v>
          </cell>
          <cell r="O67">
            <v>1.5299999999999994</v>
          </cell>
          <cell r="P67">
            <v>1.5240553745928338</v>
          </cell>
        </row>
        <row r="68">
          <cell r="C68">
            <v>11.81</v>
          </cell>
          <cell r="E68">
            <v>13.66</v>
          </cell>
          <cell r="I68">
            <v>3.7</v>
          </cell>
          <cell r="K68">
            <v>8</v>
          </cell>
          <cell r="O68">
            <v>1.8499999999999996</v>
          </cell>
          <cell r="P68">
            <v>1.5240553745928338</v>
          </cell>
        </row>
        <row r="69">
          <cell r="C69">
            <v>11.47</v>
          </cell>
          <cell r="E69">
            <v>13.42</v>
          </cell>
          <cell r="I69">
            <v>3.7</v>
          </cell>
          <cell r="K69">
            <v>8</v>
          </cell>
          <cell r="O69">
            <v>1.9499999999999993</v>
          </cell>
          <cell r="P69">
            <v>1.5240553745928338</v>
          </cell>
        </row>
        <row r="70">
          <cell r="C70">
            <v>11.05</v>
          </cell>
          <cell r="E70">
            <v>12.89</v>
          </cell>
          <cell r="I70">
            <v>3.8</v>
          </cell>
          <cell r="K70">
            <v>7.5</v>
          </cell>
          <cell r="O70">
            <v>1.8399999999999999</v>
          </cell>
          <cell r="P70">
            <v>1.5240553745928338</v>
          </cell>
        </row>
        <row r="71">
          <cell r="C71">
            <v>10.44</v>
          </cell>
          <cell r="E71">
            <v>11.91</v>
          </cell>
          <cell r="I71">
            <v>3.8</v>
          </cell>
          <cell r="K71">
            <v>7.5</v>
          </cell>
          <cell r="O71">
            <v>1.4700000000000006</v>
          </cell>
          <cell r="P71">
            <v>1.5240553745928338</v>
          </cell>
        </row>
        <row r="72">
          <cell r="C72">
            <v>10.5</v>
          </cell>
          <cell r="E72">
            <v>11.88</v>
          </cell>
          <cell r="I72">
            <v>3.6</v>
          </cell>
          <cell r="K72">
            <v>7.5</v>
          </cell>
          <cell r="O72">
            <v>1.3800000000000008</v>
          </cell>
          <cell r="P72">
            <v>1.5240553745928338</v>
          </cell>
        </row>
        <row r="73">
          <cell r="C73">
            <v>10.56</v>
          </cell>
          <cell r="E73">
            <v>11.93</v>
          </cell>
          <cell r="I73">
            <v>3.3</v>
          </cell>
          <cell r="K73">
            <v>7.5</v>
          </cell>
          <cell r="O73">
            <v>1.3699999999999992</v>
          </cell>
          <cell r="P73">
            <v>1.5240553745928338</v>
          </cell>
        </row>
        <row r="74">
          <cell r="C74">
            <v>10.61</v>
          </cell>
          <cell r="E74">
            <v>11.95</v>
          </cell>
          <cell r="I74">
            <v>3.1</v>
          </cell>
          <cell r="K74">
            <v>7.5</v>
          </cell>
          <cell r="O74">
            <v>1.3399999999999999</v>
          </cell>
          <cell r="P74">
            <v>1.5240553745928338</v>
          </cell>
        </row>
        <row r="75">
          <cell r="C75">
            <v>10.5</v>
          </cell>
          <cell r="E75">
            <v>11.84</v>
          </cell>
          <cell r="I75">
            <v>3.2</v>
          </cell>
          <cell r="K75">
            <v>7.5</v>
          </cell>
          <cell r="O75">
            <v>1.3399999999999999</v>
          </cell>
          <cell r="P75">
            <v>1.5240553745928338</v>
          </cell>
        </row>
        <row r="76">
          <cell r="C76">
            <v>10.06</v>
          </cell>
          <cell r="E76">
            <v>11.33</v>
          </cell>
          <cell r="I76">
            <v>3.5</v>
          </cell>
          <cell r="K76">
            <v>7.5</v>
          </cell>
          <cell r="O76">
            <v>1.2699999999999996</v>
          </cell>
          <cell r="P76">
            <v>1.5240553745928338</v>
          </cell>
        </row>
        <row r="77">
          <cell r="C77">
            <v>9.5399999999999991</v>
          </cell>
          <cell r="E77">
            <v>10.82</v>
          </cell>
          <cell r="I77">
            <v>3.8</v>
          </cell>
          <cell r="K77">
            <v>7.5</v>
          </cell>
          <cell r="O77">
            <v>1.2800000000000011</v>
          </cell>
          <cell r="P77">
            <v>1.5240553745928338</v>
          </cell>
        </row>
        <row r="78">
          <cell r="B78" t="str">
            <v>86</v>
          </cell>
          <cell r="C78">
            <v>9.4</v>
          </cell>
          <cell r="E78">
            <v>10.66</v>
          </cell>
          <cell r="I78">
            <v>3.9</v>
          </cell>
          <cell r="K78">
            <v>7.5</v>
          </cell>
          <cell r="O78">
            <v>1.2599999999999998</v>
          </cell>
          <cell r="P78">
            <v>1.5240553745928338</v>
          </cell>
        </row>
        <row r="79">
          <cell r="C79">
            <v>8.93</v>
          </cell>
          <cell r="E79">
            <v>10.16</v>
          </cell>
          <cell r="I79">
            <v>3.1</v>
          </cell>
          <cell r="K79">
            <v>7.5</v>
          </cell>
          <cell r="O79">
            <v>1.2300000000000004</v>
          </cell>
          <cell r="P79">
            <v>1.5240553745928338</v>
          </cell>
        </row>
        <row r="80">
          <cell r="C80">
            <v>7.96</v>
          </cell>
          <cell r="E80">
            <v>9.33</v>
          </cell>
          <cell r="I80">
            <v>2.2999999999999998</v>
          </cell>
          <cell r="K80">
            <v>7</v>
          </cell>
          <cell r="O80">
            <v>1.37</v>
          </cell>
          <cell r="P80">
            <v>1.5240553745928338</v>
          </cell>
        </row>
        <row r="81">
          <cell r="C81">
            <v>7.39</v>
          </cell>
          <cell r="E81">
            <v>9.02</v>
          </cell>
          <cell r="I81">
            <v>1.6</v>
          </cell>
          <cell r="K81">
            <v>6.5</v>
          </cell>
          <cell r="O81">
            <v>1.63</v>
          </cell>
          <cell r="P81">
            <v>1.5240553745928338</v>
          </cell>
        </row>
        <row r="82">
          <cell r="C82">
            <v>7.52</v>
          </cell>
          <cell r="E82">
            <v>9.52</v>
          </cell>
          <cell r="I82">
            <v>1.5</v>
          </cell>
          <cell r="K82">
            <v>6.5</v>
          </cell>
          <cell r="O82">
            <v>2</v>
          </cell>
          <cell r="P82">
            <v>1.5240553745928338</v>
          </cell>
        </row>
        <row r="83">
          <cell r="C83">
            <v>7.57</v>
          </cell>
          <cell r="E83">
            <v>9.51</v>
          </cell>
          <cell r="I83">
            <v>1.8</v>
          </cell>
          <cell r="K83">
            <v>6.5</v>
          </cell>
          <cell r="O83">
            <v>1.9399999999999995</v>
          </cell>
          <cell r="P83">
            <v>1.5240553745928338</v>
          </cell>
        </row>
        <row r="84">
          <cell r="C84">
            <v>7.27</v>
          </cell>
          <cell r="E84">
            <v>9.19</v>
          </cell>
          <cell r="I84">
            <v>1.6</v>
          </cell>
          <cell r="K84">
            <v>6</v>
          </cell>
          <cell r="O84">
            <v>1.92</v>
          </cell>
          <cell r="P84">
            <v>1.5240553745928338</v>
          </cell>
        </row>
        <row r="85">
          <cell r="C85">
            <v>7.33</v>
          </cell>
          <cell r="E85">
            <v>9.15</v>
          </cell>
          <cell r="I85">
            <v>1.6</v>
          </cell>
          <cell r="K85">
            <v>5.5</v>
          </cell>
          <cell r="O85">
            <v>1.8200000000000003</v>
          </cell>
          <cell r="P85">
            <v>1.5240553745928338</v>
          </cell>
        </row>
        <row r="86">
          <cell r="C86">
            <v>7.62</v>
          </cell>
          <cell r="E86">
            <v>9.42</v>
          </cell>
          <cell r="I86">
            <v>1.8</v>
          </cell>
          <cell r="K86">
            <v>5.5</v>
          </cell>
          <cell r="O86">
            <v>1.7999999999999998</v>
          </cell>
          <cell r="P86">
            <v>1.5240553745928338</v>
          </cell>
        </row>
        <row r="87">
          <cell r="C87">
            <v>7.7</v>
          </cell>
          <cell r="E87">
            <v>9.39</v>
          </cell>
          <cell r="I87">
            <v>1.5</v>
          </cell>
          <cell r="K87">
            <v>5.5</v>
          </cell>
          <cell r="O87">
            <v>1.6900000000000004</v>
          </cell>
          <cell r="P87">
            <v>1.5240553745928338</v>
          </cell>
        </row>
        <row r="88">
          <cell r="C88">
            <v>7.52</v>
          </cell>
          <cell r="E88">
            <v>9.15</v>
          </cell>
          <cell r="I88">
            <v>1.3</v>
          </cell>
          <cell r="K88">
            <v>5.5</v>
          </cell>
          <cell r="O88">
            <v>1.6300000000000008</v>
          </cell>
          <cell r="P88">
            <v>1.5240553745928338</v>
          </cell>
        </row>
        <row r="89">
          <cell r="C89">
            <v>7.37</v>
          </cell>
          <cell r="E89">
            <v>8.9600000000000009</v>
          </cell>
          <cell r="I89">
            <v>1.1000000000000001</v>
          </cell>
          <cell r="K89">
            <v>5.5</v>
          </cell>
          <cell r="O89">
            <v>1.5900000000000007</v>
          </cell>
          <cell r="P89">
            <v>1.5240553745928338</v>
          </cell>
        </row>
        <row r="90">
          <cell r="B90">
            <v>87</v>
          </cell>
          <cell r="C90">
            <v>7.39</v>
          </cell>
          <cell r="E90">
            <v>8.77</v>
          </cell>
          <cell r="I90">
            <v>1.5</v>
          </cell>
          <cell r="K90">
            <v>5.5</v>
          </cell>
          <cell r="O90">
            <v>1.38</v>
          </cell>
          <cell r="P90">
            <v>1.5240553745928338</v>
          </cell>
        </row>
        <row r="91">
          <cell r="C91">
            <v>7.54</v>
          </cell>
          <cell r="E91">
            <v>8.81</v>
          </cell>
          <cell r="I91">
            <v>2.1</v>
          </cell>
          <cell r="K91">
            <v>5.5</v>
          </cell>
          <cell r="O91">
            <v>1.2700000000000005</v>
          </cell>
          <cell r="P91">
            <v>1.5240553745928338</v>
          </cell>
        </row>
        <row r="92">
          <cell r="C92">
            <v>7.55</v>
          </cell>
          <cell r="E92">
            <v>8.75</v>
          </cell>
          <cell r="I92">
            <v>3</v>
          </cell>
          <cell r="K92">
            <v>5.5</v>
          </cell>
          <cell r="O92">
            <v>1.2000000000000002</v>
          </cell>
          <cell r="P92">
            <v>1.5240553745928338</v>
          </cell>
        </row>
        <row r="93">
          <cell r="C93">
            <v>8.25</v>
          </cell>
          <cell r="E93">
            <v>9.3000000000000007</v>
          </cell>
          <cell r="I93">
            <v>3.8</v>
          </cell>
          <cell r="K93">
            <v>5.5</v>
          </cell>
          <cell r="O93">
            <v>1.0500000000000007</v>
          </cell>
          <cell r="P93">
            <v>1.5240553745928338</v>
          </cell>
        </row>
        <row r="94">
          <cell r="C94">
            <v>8.7799999999999994</v>
          </cell>
          <cell r="E94">
            <v>9.82</v>
          </cell>
          <cell r="I94">
            <v>3.9</v>
          </cell>
          <cell r="K94">
            <v>5.5</v>
          </cell>
          <cell r="O94">
            <v>1.0400000000000009</v>
          </cell>
          <cell r="P94">
            <v>1.5240553745928338</v>
          </cell>
        </row>
        <row r="95">
          <cell r="C95">
            <v>8.57</v>
          </cell>
          <cell r="E95">
            <v>9.8699999999999992</v>
          </cell>
          <cell r="I95">
            <v>3.7</v>
          </cell>
          <cell r="K95">
            <v>5.5</v>
          </cell>
          <cell r="O95">
            <v>1.2999999999999989</v>
          </cell>
          <cell r="P95">
            <v>1.5240553745928338</v>
          </cell>
        </row>
        <row r="96">
          <cell r="C96">
            <v>8.64</v>
          </cell>
          <cell r="E96">
            <v>10.01</v>
          </cell>
          <cell r="I96">
            <v>3.9</v>
          </cell>
          <cell r="K96">
            <v>5.5</v>
          </cell>
          <cell r="O96">
            <v>1.3699999999999992</v>
          </cell>
          <cell r="P96">
            <v>1.5240553745928338</v>
          </cell>
        </row>
        <row r="97">
          <cell r="C97">
            <v>8.9700000000000006</v>
          </cell>
          <cell r="E97">
            <v>10.33</v>
          </cell>
          <cell r="I97">
            <v>4.3</v>
          </cell>
          <cell r="K97">
            <v>5.5</v>
          </cell>
          <cell r="O97">
            <v>1.3599999999999994</v>
          </cell>
          <cell r="P97">
            <v>1.5240553745928338</v>
          </cell>
        </row>
        <row r="98">
          <cell r="C98">
            <v>9.59</v>
          </cell>
          <cell r="E98">
            <v>11</v>
          </cell>
          <cell r="I98">
            <v>4.4000000000000004</v>
          </cell>
          <cell r="K98">
            <v>6</v>
          </cell>
          <cell r="O98">
            <v>1.4100000000000001</v>
          </cell>
          <cell r="P98">
            <v>1.5240553745928338</v>
          </cell>
        </row>
        <row r="99">
          <cell r="C99">
            <v>9.61</v>
          </cell>
          <cell r="E99">
            <v>11.32</v>
          </cell>
          <cell r="I99">
            <v>4.5</v>
          </cell>
          <cell r="K99">
            <v>6</v>
          </cell>
          <cell r="O99">
            <v>1.7100000000000009</v>
          </cell>
          <cell r="P99">
            <v>1.5240553745928338</v>
          </cell>
        </row>
        <row r="100">
          <cell r="C100">
            <v>8.9499999999999993</v>
          </cell>
          <cell r="E100">
            <v>10.82</v>
          </cell>
          <cell r="I100">
            <v>4.5</v>
          </cell>
          <cell r="K100">
            <v>6</v>
          </cell>
          <cell r="O100">
            <v>1.870000000000001</v>
          </cell>
          <cell r="P100">
            <v>1.5240553745928338</v>
          </cell>
        </row>
        <row r="101">
          <cell r="C101">
            <v>9.1199999999999992</v>
          </cell>
          <cell r="E101">
            <v>10.99</v>
          </cell>
          <cell r="I101">
            <v>4.4000000000000004</v>
          </cell>
          <cell r="K101">
            <v>6</v>
          </cell>
          <cell r="O101">
            <v>1.870000000000001</v>
          </cell>
          <cell r="P101">
            <v>1.5240553745928338</v>
          </cell>
        </row>
        <row r="102">
          <cell r="B102" t="str">
            <v>88</v>
          </cell>
          <cell r="C102">
            <v>8.83</v>
          </cell>
          <cell r="E102">
            <v>10.75</v>
          </cell>
          <cell r="I102">
            <v>4</v>
          </cell>
          <cell r="K102">
            <v>6</v>
          </cell>
          <cell r="O102">
            <v>1.92</v>
          </cell>
          <cell r="P102">
            <v>1.5240553745928338</v>
          </cell>
        </row>
        <row r="103">
          <cell r="C103">
            <v>8.43</v>
          </cell>
          <cell r="E103">
            <v>10.11</v>
          </cell>
          <cell r="I103">
            <v>3.9</v>
          </cell>
          <cell r="K103">
            <v>6</v>
          </cell>
          <cell r="O103">
            <v>1.6799999999999997</v>
          </cell>
          <cell r="P103">
            <v>1.5240553745928338</v>
          </cell>
        </row>
        <row r="104">
          <cell r="C104">
            <v>8.6300000000000008</v>
          </cell>
          <cell r="E104">
            <v>10.11</v>
          </cell>
          <cell r="I104">
            <v>3.9</v>
          </cell>
          <cell r="K104">
            <v>6</v>
          </cell>
          <cell r="O104">
            <v>1.4799999999999986</v>
          </cell>
          <cell r="P104">
            <v>1.5240553745928338</v>
          </cell>
        </row>
        <row r="105">
          <cell r="C105">
            <v>8.9499999999999993</v>
          </cell>
          <cell r="E105">
            <v>10.53</v>
          </cell>
          <cell r="I105">
            <v>3.9</v>
          </cell>
          <cell r="K105">
            <v>6</v>
          </cell>
          <cell r="O105">
            <v>1.58</v>
          </cell>
          <cell r="P105">
            <v>1.5240553745928338</v>
          </cell>
        </row>
        <row r="106">
          <cell r="C106">
            <v>9.23</v>
          </cell>
          <cell r="E106">
            <v>10.75</v>
          </cell>
          <cell r="I106">
            <v>3.9</v>
          </cell>
          <cell r="K106">
            <v>6</v>
          </cell>
          <cell r="O106">
            <v>1.5199999999999996</v>
          </cell>
          <cell r="P106">
            <v>1.5240553745928338</v>
          </cell>
        </row>
        <row r="107">
          <cell r="C107">
            <v>9</v>
          </cell>
          <cell r="E107">
            <v>10.71</v>
          </cell>
          <cell r="I107">
            <v>4</v>
          </cell>
          <cell r="K107">
            <v>6</v>
          </cell>
          <cell r="O107">
            <v>1.7100000000000009</v>
          </cell>
          <cell r="P107">
            <v>1.5240553745928338</v>
          </cell>
        </row>
        <row r="108">
          <cell r="C108">
            <v>9.14</v>
          </cell>
          <cell r="E108">
            <v>10.96</v>
          </cell>
          <cell r="I108">
            <v>4.0999999999999996</v>
          </cell>
          <cell r="K108">
            <v>6</v>
          </cell>
          <cell r="O108">
            <v>1.8200000000000003</v>
          </cell>
          <cell r="P108">
            <v>1.5240553745928338</v>
          </cell>
        </row>
        <row r="109">
          <cell r="C109">
            <v>9.32</v>
          </cell>
          <cell r="E109">
            <v>11.09</v>
          </cell>
          <cell r="I109">
            <v>4</v>
          </cell>
          <cell r="K109">
            <v>6.5</v>
          </cell>
          <cell r="O109">
            <v>1.7699999999999996</v>
          </cell>
          <cell r="P109">
            <v>1.5240553745928338</v>
          </cell>
        </row>
        <row r="110">
          <cell r="C110">
            <v>9.06</v>
          </cell>
          <cell r="E110">
            <v>10.56</v>
          </cell>
          <cell r="I110">
            <v>4.2</v>
          </cell>
          <cell r="K110">
            <v>6.5</v>
          </cell>
          <cell r="O110">
            <v>1.5</v>
          </cell>
          <cell r="P110">
            <v>1.5240553745928338</v>
          </cell>
        </row>
        <row r="111">
          <cell r="C111">
            <v>8.89</v>
          </cell>
          <cell r="E111">
            <v>9.92</v>
          </cell>
          <cell r="I111">
            <v>4.2</v>
          </cell>
          <cell r="K111">
            <v>6.5</v>
          </cell>
          <cell r="O111">
            <v>1.0299999999999994</v>
          </cell>
          <cell r="P111">
            <v>1.5240553745928338</v>
          </cell>
        </row>
        <row r="112">
          <cell r="C112">
            <v>9.02</v>
          </cell>
          <cell r="E112">
            <v>9.89</v>
          </cell>
          <cell r="I112">
            <v>4.2</v>
          </cell>
          <cell r="K112">
            <v>6.5</v>
          </cell>
          <cell r="O112">
            <v>0.87000000000000099</v>
          </cell>
          <cell r="P112">
            <v>1.5240553745928338</v>
          </cell>
        </row>
        <row r="113">
          <cell r="C113">
            <v>9.01</v>
          </cell>
          <cell r="E113">
            <v>10.02</v>
          </cell>
          <cell r="I113">
            <v>4.4000000000000004</v>
          </cell>
          <cell r="K113">
            <v>6.5</v>
          </cell>
          <cell r="O113">
            <v>1.0099999999999998</v>
          </cell>
          <cell r="P113">
            <v>1.5240553745928338</v>
          </cell>
        </row>
        <row r="114">
          <cell r="B114" t="str">
            <v>89</v>
          </cell>
          <cell r="C114">
            <v>8.93</v>
          </cell>
          <cell r="E114">
            <v>10.02</v>
          </cell>
          <cell r="I114">
            <v>4.7</v>
          </cell>
          <cell r="K114">
            <v>6.5</v>
          </cell>
          <cell r="O114">
            <v>1.0899999999999999</v>
          </cell>
          <cell r="P114">
            <v>1.5240553745928338</v>
          </cell>
        </row>
        <row r="115">
          <cell r="C115">
            <v>9.01</v>
          </cell>
          <cell r="E115">
            <v>10.02</v>
          </cell>
          <cell r="I115">
            <v>4.8</v>
          </cell>
          <cell r="K115">
            <v>7</v>
          </cell>
          <cell r="O115">
            <v>1.0099999999999998</v>
          </cell>
          <cell r="P115">
            <v>1.5240553745928338</v>
          </cell>
        </row>
        <row r="116">
          <cell r="C116">
            <v>9.17</v>
          </cell>
          <cell r="E116">
            <v>10.16</v>
          </cell>
          <cell r="I116">
            <v>5</v>
          </cell>
          <cell r="K116">
            <v>7</v>
          </cell>
          <cell r="O116">
            <v>0.99000000000000021</v>
          </cell>
          <cell r="P116">
            <v>1.5240553745928338</v>
          </cell>
        </row>
        <row r="117">
          <cell r="C117">
            <v>9.0299999999999994</v>
          </cell>
          <cell r="E117">
            <v>10.14</v>
          </cell>
          <cell r="I117">
            <v>5.0999999999999996</v>
          </cell>
          <cell r="K117">
            <v>7</v>
          </cell>
          <cell r="O117">
            <v>1.1100000000000012</v>
          </cell>
          <cell r="P117">
            <v>1.5240553745928338</v>
          </cell>
        </row>
        <row r="118">
          <cell r="C118">
            <v>8.83</v>
          </cell>
          <cell r="E118">
            <v>9.92</v>
          </cell>
          <cell r="I118">
            <v>5.4</v>
          </cell>
          <cell r="K118">
            <v>7</v>
          </cell>
          <cell r="O118">
            <v>1.0899999999999999</v>
          </cell>
          <cell r="P118">
            <v>1.5240553745928338</v>
          </cell>
        </row>
        <row r="119">
          <cell r="C119">
            <v>8.27</v>
          </cell>
          <cell r="E119">
            <v>9.49</v>
          </cell>
          <cell r="I119">
            <v>5.2</v>
          </cell>
          <cell r="K119">
            <v>7</v>
          </cell>
          <cell r="O119">
            <v>1.2200000000000006</v>
          </cell>
          <cell r="P119">
            <v>1.5240553745928338</v>
          </cell>
        </row>
        <row r="120">
          <cell r="C120">
            <v>8.08</v>
          </cell>
          <cell r="E120">
            <v>9.34</v>
          </cell>
          <cell r="I120">
            <v>5</v>
          </cell>
          <cell r="K120">
            <v>7</v>
          </cell>
          <cell r="O120">
            <v>1.2599999999999998</v>
          </cell>
          <cell r="P120">
            <v>1.5240553745928338</v>
          </cell>
        </row>
        <row r="121">
          <cell r="C121">
            <v>8.1199999999999992</v>
          </cell>
          <cell r="E121">
            <v>9.3699999999999992</v>
          </cell>
          <cell r="I121">
            <v>4.7</v>
          </cell>
          <cell r="K121">
            <v>7</v>
          </cell>
          <cell r="O121">
            <v>1.25</v>
          </cell>
          <cell r="P121">
            <v>1.5240553745928338</v>
          </cell>
        </row>
        <row r="122">
          <cell r="C122">
            <v>8.15</v>
          </cell>
          <cell r="E122">
            <v>9.43</v>
          </cell>
          <cell r="I122">
            <v>4.3</v>
          </cell>
          <cell r="K122">
            <v>7</v>
          </cell>
          <cell r="O122">
            <v>1.2799999999999994</v>
          </cell>
          <cell r="P122">
            <v>1.5240553745928338</v>
          </cell>
        </row>
        <row r="123">
          <cell r="C123">
            <v>8</v>
          </cell>
          <cell r="E123">
            <v>9.3699999999999992</v>
          </cell>
          <cell r="I123">
            <v>4.5</v>
          </cell>
          <cell r="K123">
            <v>7</v>
          </cell>
          <cell r="O123">
            <v>1.3699999999999992</v>
          </cell>
          <cell r="P123">
            <v>1.5240553745928338</v>
          </cell>
        </row>
        <row r="124">
          <cell r="C124">
            <v>7.9</v>
          </cell>
          <cell r="E124">
            <v>9.33</v>
          </cell>
          <cell r="I124">
            <v>4.7</v>
          </cell>
          <cell r="K124">
            <v>7</v>
          </cell>
          <cell r="O124">
            <v>1.4299999999999997</v>
          </cell>
          <cell r="P124">
            <v>1.5240553745928338</v>
          </cell>
        </row>
        <row r="125">
          <cell r="C125">
            <v>7.9</v>
          </cell>
          <cell r="E125">
            <v>9.31</v>
          </cell>
          <cell r="I125">
            <v>4.5999999999999996</v>
          </cell>
          <cell r="K125">
            <v>7</v>
          </cell>
          <cell r="O125">
            <v>1.4100000000000001</v>
          </cell>
          <cell r="P125">
            <v>1.5240553745928338</v>
          </cell>
        </row>
        <row r="126">
          <cell r="B126" t="str">
            <v>90</v>
          </cell>
          <cell r="C126">
            <v>8.26</v>
          </cell>
          <cell r="E126">
            <v>9.44</v>
          </cell>
          <cell r="I126">
            <v>5.2</v>
          </cell>
          <cell r="K126">
            <v>7</v>
          </cell>
          <cell r="O126">
            <v>1.1799999999999997</v>
          </cell>
          <cell r="P126">
            <v>1.5240553745928338</v>
          </cell>
        </row>
        <row r="127">
          <cell r="C127">
            <v>8.5</v>
          </cell>
          <cell r="E127">
            <v>9.66</v>
          </cell>
          <cell r="I127">
            <v>5.3</v>
          </cell>
          <cell r="K127">
            <v>7</v>
          </cell>
          <cell r="O127">
            <v>1.1600000000000001</v>
          </cell>
          <cell r="P127">
            <v>1.5240553745928338</v>
          </cell>
        </row>
        <row r="128">
          <cell r="C128">
            <v>8.56</v>
          </cell>
          <cell r="E128">
            <v>9.75</v>
          </cell>
          <cell r="I128">
            <v>5.2</v>
          </cell>
          <cell r="K128">
            <v>7</v>
          </cell>
          <cell r="O128">
            <v>1.1899999999999995</v>
          </cell>
          <cell r="P128">
            <v>1.5240553745928338</v>
          </cell>
        </row>
        <row r="129">
          <cell r="C129">
            <v>8.76</v>
          </cell>
          <cell r="E129">
            <v>9.8699999999999992</v>
          </cell>
          <cell r="I129">
            <v>4.7</v>
          </cell>
          <cell r="K129">
            <v>7</v>
          </cell>
          <cell r="O129">
            <v>1.1099999999999994</v>
          </cell>
          <cell r="P129">
            <v>1.5240553745928338</v>
          </cell>
        </row>
        <row r="130">
          <cell r="C130">
            <v>8.73</v>
          </cell>
          <cell r="E130">
            <v>9.89</v>
          </cell>
          <cell r="I130">
            <v>4.4000000000000004</v>
          </cell>
          <cell r="K130">
            <v>7</v>
          </cell>
          <cell r="O130">
            <v>1.1600000000000001</v>
          </cell>
          <cell r="P130">
            <v>1.5240553745928338</v>
          </cell>
        </row>
        <row r="131">
          <cell r="C131">
            <v>8.4600000000000009</v>
          </cell>
          <cell r="E131">
            <v>9.69</v>
          </cell>
          <cell r="I131">
            <v>4.7</v>
          </cell>
          <cell r="K131">
            <v>7</v>
          </cell>
          <cell r="O131">
            <v>1.2299999999999986</v>
          </cell>
          <cell r="P131">
            <v>1.5240553745928338</v>
          </cell>
        </row>
        <row r="132">
          <cell r="C132">
            <v>8.5</v>
          </cell>
          <cell r="E132">
            <v>9.66</v>
          </cell>
          <cell r="I132">
            <v>4.8</v>
          </cell>
          <cell r="K132">
            <v>7</v>
          </cell>
          <cell r="O132">
            <v>1.1600000000000001</v>
          </cell>
          <cell r="P132">
            <v>1.5240553745928338</v>
          </cell>
        </row>
        <row r="133">
          <cell r="C133">
            <v>8.86</v>
          </cell>
          <cell r="E133">
            <v>9.84</v>
          </cell>
          <cell r="I133">
            <v>5.6</v>
          </cell>
          <cell r="K133">
            <v>7</v>
          </cell>
          <cell r="O133">
            <v>0.98000000000000043</v>
          </cell>
          <cell r="P133">
            <v>1.5240553745928338</v>
          </cell>
        </row>
        <row r="134">
          <cell r="C134">
            <v>9.0299999999999994</v>
          </cell>
          <cell r="E134">
            <v>10.01</v>
          </cell>
          <cell r="I134">
            <v>6.2</v>
          </cell>
          <cell r="K134">
            <v>7</v>
          </cell>
          <cell r="O134">
            <v>0.98000000000000043</v>
          </cell>
          <cell r="P134">
            <v>1.5240553745928338</v>
          </cell>
        </row>
        <row r="135">
          <cell r="C135">
            <v>8.86</v>
          </cell>
          <cell r="E135">
            <v>9.94</v>
          </cell>
          <cell r="I135">
            <v>6.3</v>
          </cell>
          <cell r="K135">
            <v>7</v>
          </cell>
          <cell r="O135">
            <v>1.08</v>
          </cell>
          <cell r="P135">
            <v>1.5240553745928338</v>
          </cell>
        </row>
        <row r="136">
          <cell r="C136">
            <v>8.5399999999999991</v>
          </cell>
          <cell r="E136">
            <v>9.76</v>
          </cell>
          <cell r="I136">
            <v>6.3</v>
          </cell>
          <cell r="K136">
            <v>7</v>
          </cell>
          <cell r="O136">
            <v>1.2200000000000006</v>
          </cell>
          <cell r="P136">
            <v>1.5240553745928338</v>
          </cell>
        </row>
        <row r="137">
          <cell r="C137">
            <v>8.24</v>
          </cell>
          <cell r="E137">
            <v>9.57</v>
          </cell>
          <cell r="I137">
            <v>6.1</v>
          </cell>
          <cell r="K137">
            <v>6.5</v>
          </cell>
          <cell r="O137">
            <v>1.33</v>
          </cell>
          <cell r="P137">
            <v>1.5240553745928338</v>
          </cell>
        </row>
        <row r="138">
          <cell r="B138" t="str">
            <v>91</v>
          </cell>
          <cell r="C138">
            <v>8.27</v>
          </cell>
          <cell r="E138">
            <v>9.56</v>
          </cell>
          <cell r="I138">
            <v>5.7</v>
          </cell>
          <cell r="K138">
            <v>6.5</v>
          </cell>
          <cell r="O138">
            <v>1.2900000000000009</v>
          </cell>
          <cell r="P138">
            <v>1.5240553745928338</v>
          </cell>
        </row>
        <row r="139">
          <cell r="C139">
            <v>8.0299999999999994</v>
          </cell>
          <cell r="E139">
            <v>9.31</v>
          </cell>
          <cell r="I139">
            <v>5.3</v>
          </cell>
          <cell r="K139">
            <v>6</v>
          </cell>
          <cell r="O139">
            <v>1.2800000000000011</v>
          </cell>
          <cell r="P139">
            <v>1.5240553745928338</v>
          </cell>
        </row>
        <row r="140">
          <cell r="C140">
            <v>8.2899999999999991</v>
          </cell>
          <cell r="E140">
            <v>9.39</v>
          </cell>
          <cell r="I140">
            <v>4.9000000000000004</v>
          </cell>
          <cell r="K140">
            <v>6</v>
          </cell>
          <cell r="O140">
            <v>1.1000000000000014</v>
          </cell>
          <cell r="P140">
            <v>1.5240553745928338</v>
          </cell>
        </row>
        <row r="141">
          <cell r="C141">
            <v>8.2100000000000009</v>
          </cell>
          <cell r="E141">
            <v>9.3000000000000007</v>
          </cell>
          <cell r="I141">
            <v>4.9000000000000004</v>
          </cell>
          <cell r="K141">
            <v>5.5</v>
          </cell>
          <cell r="O141">
            <v>1.0899999999999999</v>
          </cell>
          <cell r="P141">
            <v>1.5240553745928338</v>
          </cell>
        </row>
        <row r="142">
          <cell r="C142">
            <v>8.27</v>
          </cell>
          <cell r="E142">
            <v>9.2899999999999991</v>
          </cell>
          <cell r="I142">
            <v>5</v>
          </cell>
          <cell r="K142">
            <v>5.5</v>
          </cell>
          <cell r="O142">
            <v>1.0199999999999996</v>
          </cell>
          <cell r="P142">
            <v>1.5240553745928338</v>
          </cell>
        </row>
        <row r="143">
          <cell r="C143">
            <v>8.4700000000000006</v>
          </cell>
          <cell r="E143">
            <v>9.44</v>
          </cell>
          <cell r="I143">
            <v>4.7</v>
          </cell>
          <cell r="K143">
            <v>5.5</v>
          </cell>
          <cell r="O143">
            <v>0.96999999999999886</v>
          </cell>
          <cell r="P143">
            <v>1.5240553745928338</v>
          </cell>
        </row>
        <row r="144">
          <cell r="C144">
            <v>8.4499999999999993</v>
          </cell>
          <cell r="E144">
            <v>9.4</v>
          </cell>
          <cell r="I144">
            <v>4.4000000000000004</v>
          </cell>
          <cell r="K144">
            <v>5.5</v>
          </cell>
          <cell r="O144">
            <v>0.95000000000000107</v>
          </cell>
          <cell r="P144">
            <v>1.5240553745928338</v>
          </cell>
        </row>
        <row r="145">
          <cell r="C145">
            <v>8.14</v>
          </cell>
          <cell r="E145">
            <v>9.16</v>
          </cell>
          <cell r="I145">
            <v>3.8</v>
          </cell>
          <cell r="K145">
            <v>5.5</v>
          </cell>
          <cell r="O145">
            <v>1.0199999999999996</v>
          </cell>
          <cell r="P145">
            <v>1.5240553745928338</v>
          </cell>
        </row>
        <row r="146">
          <cell r="C146">
            <v>7.95</v>
          </cell>
          <cell r="E146">
            <v>9.0299999999999994</v>
          </cell>
          <cell r="I146">
            <v>3.4</v>
          </cell>
          <cell r="K146">
            <v>5</v>
          </cell>
          <cell r="O146">
            <v>1.0799999999999992</v>
          </cell>
          <cell r="P146">
            <v>1.5240553745928338</v>
          </cell>
        </row>
        <row r="147">
          <cell r="C147">
            <v>7.93</v>
          </cell>
          <cell r="E147">
            <v>8.99</v>
          </cell>
          <cell r="I147">
            <v>2.9</v>
          </cell>
          <cell r="K147">
            <v>5</v>
          </cell>
          <cell r="O147">
            <v>1.0600000000000005</v>
          </cell>
          <cell r="P147">
            <v>1.5240553745928338</v>
          </cell>
        </row>
        <row r="148">
          <cell r="C148">
            <v>7.92</v>
          </cell>
          <cell r="E148">
            <v>8.93</v>
          </cell>
          <cell r="I148">
            <v>3</v>
          </cell>
          <cell r="K148">
            <v>5</v>
          </cell>
          <cell r="O148">
            <v>1.0099999999999998</v>
          </cell>
          <cell r="P148">
            <v>1.5240553745928338</v>
          </cell>
        </row>
        <row r="149">
          <cell r="C149">
            <v>7.7</v>
          </cell>
          <cell r="E149">
            <v>8.76</v>
          </cell>
          <cell r="I149">
            <v>3.1</v>
          </cell>
          <cell r="K149">
            <v>4.5</v>
          </cell>
          <cell r="O149">
            <v>1.0599999999999996</v>
          </cell>
          <cell r="P149">
            <v>1.5240553745928338</v>
          </cell>
        </row>
        <row r="150">
          <cell r="B150" t="str">
            <v>92</v>
          </cell>
          <cell r="C150">
            <v>7.58</v>
          </cell>
          <cell r="E150">
            <v>8.67</v>
          </cell>
          <cell r="I150">
            <v>2.6</v>
          </cell>
          <cell r="K150">
            <v>3.5</v>
          </cell>
          <cell r="O150">
            <v>1.0899999999999999</v>
          </cell>
          <cell r="P150">
            <v>1.5240553745928338</v>
          </cell>
        </row>
        <row r="151">
          <cell r="C151">
            <v>7.85</v>
          </cell>
          <cell r="E151">
            <v>8.77</v>
          </cell>
          <cell r="I151">
            <v>2.8</v>
          </cell>
          <cell r="K151">
            <v>3.5</v>
          </cell>
          <cell r="O151">
            <v>0.91999999999999993</v>
          </cell>
          <cell r="P151">
            <v>1.5240553745928338</v>
          </cell>
        </row>
        <row r="152">
          <cell r="C152">
            <v>7.97</v>
          </cell>
          <cell r="E152">
            <v>8.84</v>
          </cell>
          <cell r="I152">
            <v>3.2</v>
          </cell>
          <cell r="K152">
            <v>3.5</v>
          </cell>
          <cell r="O152">
            <v>0.87000000000000011</v>
          </cell>
          <cell r="P152">
            <v>1.5240553745928338</v>
          </cell>
        </row>
        <row r="153">
          <cell r="C153">
            <v>7.96</v>
          </cell>
          <cell r="E153">
            <v>8.7899999999999991</v>
          </cell>
          <cell r="I153">
            <v>3.2</v>
          </cell>
          <cell r="K153">
            <v>3.5</v>
          </cell>
          <cell r="O153">
            <v>0.82999999999999918</v>
          </cell>
          <cell r="P153">
            <v>1.5240553745928338</v>
          </cell>
        </row>
        <row r="154">
          <cell r="C154">
            <v>7.89</v>
          </cell>
          <cell r="E154">
            <v>8.7200000000000006</v>
          </cell>
          <cell r="I154">
            <v>3</v>
          </cell>
          <cell r="K154">
            <v>3.5</v>
          </cell>
          <cell r="O154">
            <v>0.83000000000000096</v>
          </cell>
          <cell r="P154">
            <v>1.5240553745928338</v>
          </cell>
        </row>
        <row r="155">
          <cell r="C155">
            <v>7.84</v>
          </cell>
          <cell r="E155">
            <v>8.64</v>
          </cell>
          <cell r="I155">
            <v>3.1</v>
          </cell>
          <cell r="K155">
            <v>3.5</v>
          </cell>
          <cell r="O155">
            <v>0.80000000000000071</v>
          </cell>
          <cell r="P155">
            <v>1.5240553745928338</v>
          </cell>
        </row>
        <row r="156">
          <cell r="C156">
            <v>7.6</v>
          </cell>
          <cell r="E156">
            <v>8.4600000000000009</v>
          </cell>
          <cell r="I156">
            <v>3.2</v>
          </cell>
          <cell r="K156">
            <v>3</v>
          </cell>
          <cell r="O156">
            <v>0.86000000000000121</v>
          </cell>
          <cell r="P156">
            <v>1.5240553745928338</v>
          </cell>
        </row>
        <row r="157">
          <cell r="C157">
            <v>7.39</v>
          </cell>
          <cell r="E157">
            <v>8.34</v>
          </cell>
          <cell r="I157">
            <v>3.1</v>
          </cell>
          <cell r="K157">
            <v>3</v>
          </cell>
          <cell r="O157">
            <v>0.95000000000000018</v>
          </cell>
          <cell r="P157">
            <v>1.5240553745928338</v>
          </cell>
        </row>
        <row r="158">
          <cell r="C158">
            <v>7.34</v>
          </cell>
          <cell r="E158">
            <v>8.32</v>
          </cell>
          <cell r="I158">
            <v>3</v>
          </cell>
          <cell r="K158">
            <v>3</v>
          </cell>
          <cell r="O158">
            <v>0.98000000000000043</v>
          </cell>
          <cell r="P158">
            <v>1.5240553745928338</v>
          </cell>
        </row>
        <row r="159">
          <cell r="C159">
            <v>7.53</v>
          </cell>
          <cell r="E159">
            <v>8.44</v>
          </cell>
          <cell r="I159">
            <v>3.2</v>
          </cell>
          <cell r="K159">
            <v>3</v>
          </cell>
          <cell r="O159">
            <v>0.90999999999999925</v>
          </cell>
          <cell r="P159">
            <v>1.5240553745928338</v>
          </cell>
        </row>
        <row r="160">
          <cell r="C160">
            <v>7.61</v>
          </cell>
          <cell r="E160">
            <v>8.5299999999999994</v>
          </cell>
          <cell r="I160">
            <v>3</v>
          </cell>
          <cell r="K160">
            <v>3</v>
          </cell>
          <cell r="O160">
            <v>0.91999999999999904</v>
          </cell>
          <cell r="P160">
            <v>1.5240553745928338</v>
          </cell>
        </row>
        <row r="161">
          <cell r="C161">
            <v>7.44</v>
          </cell>
          <cell r="E161">
            <v>8.36</v>
          </cell>
          <cell r="I161">
            <v>2.9</v>
          </cell>
          <cell r="K161">
            <v>3</v>
          </cell>
          <cell r="O161">
            <v>0.91999999999999904</v>
          </cell>
          <cell r="P161">
            <v>1.5240553745928338</v>
          </cell>
        </row>
        <row r="162">
          <cell r="B162" t="str">
            <v>93</v>
          </cell>
          <cell r="C162">
            <v>7.34</v>
          </cell>
          <cell r="E162">
            <v>8.23</v>
          </cell>
          <cell r="I162">
            <v>3.3</v>
          </cell>
          <cell r="K162">
            <v>3</v>
          </cell>
          <cell r="O162">
            <v>0.89000000000000057</v>
          </cell>
          <cell r="P162">
            <v>1.5240553745928338</v>
          </cell>
        </row>
        <row r="163">
          <cell r="C163">
            <v>7.09</v>
          </cell>
          <cell r="E163">
            <v>8</v>
          </cell>
          <cell r="I163">
            <v>3.2</v>
          </cell>
          <cell r="K163">
            <v>3</v>
          </cell>
          <cell r="O163">
            <v>0.91000000000000014</v>
          </cell>
          <cell r="P163">
            <v>1.5240553745928338</v>
          </cell>
        </row>
        <row r="164">
          <cell r="C164">
            <v>6.82</v>
          </cell>
          <cell r="E164">
            <v>7.85</v>
          </cell>
          <cell r="I164">
            <v>3.1</v>
          </cell>
          <cell r="K164">
            <v>3</v>
          </cell>
          <cell r="O164">
            <v>1.0299999999999994</v>
          </cell>
          <cell r="P164">
            <v>1.5240553745928338</v>
          </cell>
        </row>
        <row r="165">
          <cell r="C165">
            <v>6.85</v>
          </cell>
          <cell r="E165">
            <v>7.76</v>
          </cell>
          <cell r="I165">
            <v>3.2</v>
          </cell>
          <cell r="K165">
            <v>3</v>
          </cell>
          <cell r="O165">
            <v>0.91000000000000014</v>
          </cell>
          <cell r="P165">
            <v>1.5240553745928338</v>
          </cell>
        </row>
        <row r="166">
          <cell r="C166">
            <v>6.92</v>
          </cell>
          <cell r="E166">
            <v>7.78</v>
          </cell>
          <cell r="I166">
            <v>3.2</v>
          </cell>
          <cell r="K166">
            <v>3</v>
          </cell>
          <cell r="O166">
            <v>0.86000000000000032</v>
          </cell>
          <cell r="P166">
            <v>1.5240553745928338</v>
          </cell>
        </row>
        <row r="167">
          <cell r="C167">
            <v>6.81</v>
          </cell>
          <cell r="E167">
            <v>7.68</v>
          </cell>
          <cell r="I167">
            <v>3</v>
          </cell>
          <cell r="K167">
            <v>3</v>
          </cell>
          <cell r="O167">
            <v>0.87000000000000011</v>
          </cell>
          <cell r="P167">
            <v>1.5240553745928338</v>
          </cell>
        </row>
        <row r="168">
          <cell r="C168">
            <v>6.63</v>
          </cell>
          <cell r="E168">
            <v>7.53</v>
          </cell>
          <cell r="I168">
            <v>2.8</v>
          </cell>
          <cell r="K168">
            <v>3</v>
          </cell>
          <cell r="O168">
            <v>0.90000000000000036</v>
          </cell>
          <cell r="P168">
            <v>1.5240553745928338</v>
          </cell>
        </row>
        <row r="169">
          <cell r="C169">
            <v>6.32</v>
          </cell>
          <cell r="E169">
            <v>7.21</v>
          </cell>
          <cell r="I169">
            <v>2.8</v>
          </cell>
          <cell r="K169">
            <v>3</v>
          </cell>
          <cell r="O169">
            <v>0.88999999999999968</v>
          </cell>
          <cell r="P169">
            <v>1.5240553745928338</v>
          </cell>
        </row>
        <row r="170">
          <cell r="C170">
            <v>6</v>
          </cell>
          <cell r="E170">
            <v>7.01</v>
          </cell>
          <cell r="I170">
            <v>2.7</v>
          </cell>
          <cell r="K170">
            <v>3</v>
          </cell>
          <cell r="O170">
            <v>1.0099999999999998</v>
          </cell>
          <cell r="P170">
            <v>1.5240553745928338</v>
          </cell>
        </row>
        <row r="171">
          <cell r="C171">
            <v>5.94</v>
          </cell>
          <cell r="E171">
            <v>6.99</v>
          </cell>
          <cell r="I171">
            <v>2.8</v>
          </cell>
          <cell r="K171">
            <v>3</v>
          </cell>
          <cell r="O171">
            <v>1.0499999999999998</v>
          </cell>
          <cell r="P171">
            <v>1.5240553745928338</v>
          </cell>
        </row>
        <row r="172">
          <cell r="C172">
            <v>6.21</v>
          </cell>
          <cell r="E172">
            <v>7.3</v>
          </cell>
          <cell r="I172">
            <v>2.7</v>
          </cell>
          <cell r="K172">
            <v>3</v>
          </cell>
          <cell r="O172">
            <v>1.0899999999999999</v>
          </cell>
          <cell r="P172">
            <v>1.5240553745928338</v>
          </cell>
        </row>
        <row r="173">
          <cell r="C173">
            <v>6.25</v>
          </cell>
          <cell r="E173">
            <v>7.33</v>
          </cell>
          <cell r="I173">
            <v>2.7</v>
          </cell>
          <cell r="K173">
            <v>3</v>
          </cell>
          <cell r="O173">
            <v>1.08</v>
          </cell>
          <cell r="P173">
            <v>1.5240553745928338</v>
          </cell>
        </row>
        <row r="174">
          <cell r="B174" t="str">
            <v>94</v>
          </cell>
          <cell r="C174">
            <v>6.29</v>
          </cell>
          <cell r="E174">
            <v>7.31</v>
          </cell>
          <cell r="I174">
            <v>2.5</v>
          </cell>
          <cell r="K174">
            <v>3</v>
          </cell>
          <cell r="O174">
            <v>1.0199999999999996</v>
          </cell>
          <cell r="P174">
            <v>1.5240553745928338</v>
          </cell>
        </row>
        <row r="175">
          <cell r="C175">
            <v>6.49</v>
          </cell>
          <cell r="E175">
            <v>7.44</v>
          </cell>
          <cell r="I175">
            <v>2.5</v>
          </cell>
          <cell r="K175">
            <v>3</v>
          </cell>
          <cell r="O175">
            <v>0.95000000000000018</v>
          </cell>
          <cell r="P175">
            <v>1.5240553745928338</v>
          </cell>
        </row>
        <row r="176">
          <cell r="C176">
            <v>6.91</v>
          </cell>
          <cell r="E176">
            <v>7.83</v>
          </cell>
          <cell r="I176">
            <v>2.5</v>
          </cell>
          <cell r="K176">
            <v>3</v>
          </cell>
          <cell r="O176">
            <v>0.91999999999999993</v>
          </cell>
          <cell r="P176">
            <v>1.5240553745928338</v>
          </cell>
        </row>
        <row r="177">
          <cell r="C177">
            <v>7.27</v>
          </cell>
          <cell r="E177">
            <v>8.1999999999999993</v>
          </cell>
          <cell r="I177">
            <v>2.4</v>
          </cell>
          <cell r="K177">
            <v>3</v>
          </cell>
          <cell r="O177">
            <v>0.92999999999999972</v>
          </cell>
          <cell r="P177">
            <v>1.5240553745928338</v>
          </cell>
        </row>
        <row r="178">
          <cell r="C178">
            <v>7.41</v>
          </cell>
          <cell r="E178">
            <v>8.32</v>
          </cell>
          <cell r="I178">
            <v>2.2999999999999998</v>
          </cell>
          <cell r="K178">
            <v>3</v>
          </cell>
          <cell r="O178">
            <v>0.91000000000000014</v>
          </cell>
          <cell r="P178">
            <v>1.5240553745928338</v>
          </cell>
        </row>
        <row r="179">
          <cell r="C179">
            <v>7.4</v>
          </cell>
          <cell r="E179">
            <v>8.31</v>
          </cell>
          <cell r="I179">
            <v>2.5</v>
          </cell>
          <cell r="K179">
            <v>3.5</v>
          </cell>
          <cell r="O179">
            <v>0.91000000000000014</v>
          </cell>
          <cell r="P179">
            <v>1.5240553745928338</v>
          </cell>
        </row>
        <row r="180">
          <cell r="C180">
            <v>7.58</v>
          </cell>
          <cell r="E180">
            <v>8.4700000000000006</v>
          </cell>
          <cell r="I180">
            <v>2.9</v>
          </cell>
          <cell r="K180">
            <v>3.5</v>
          </cell>
          <cell r="O180">
            <v>0.89000000000000057</v>
          </cell>
          <cell r="P180">
            <v>1.5240553745928338</v>
          </cell>
        </row>
        <row r="181">
          <cell r="C181">
            <v>7.49</v>
          </cell>
          <cell r="E181">
            <v>8.41</v>
          </cell>
          <cell r="I181">
            <v>3</v>
          </cell>
          <cell r="K181">
            <v>3.5</v>
          </cell>
          <cell r="O181">
            <v>0.91999999999999993</v>
          </cell>
          <cell r="P181">
            <v>1.5240553745928338</v>
          </cell>
        </row>
        <row r="182">
          <cell r="C182">
            <v>7.71</v>
          </cell>
          <cell r="E182">
            <v>8.65</v>
          </cell>
          <cell r="I182">
            <v>2.6</v>
          </cell>
          <cell r="K182">
            <v>4</v>
          </cell>
          <cell r="O182">
            <v>0.94000000000000039</v>
          </cell>
          <cell r="P182">
            <v>1.5240553745928338</v>
          </cell>
        </row>
        <row r="183">
          <cell r="C183">
            <v>7.94</v>
          </cell>
          <cell r="E183">
            <v>8.8800000000000008</v>
          </cell>
          <cell r="I183">
            <v>2.7</v>
          </cell>
          <cell r="K183">
            <v>4</v>
          </cell>
          <cell r="O183">
            <v>0.94000000000000039</v>
          </cell>
          <cell r="P183">
            <v>1.5240553745928338</v>
          </cell>
        </row>
        <row r="184">
          <cell r="C184">
            <v>8.08</v>
          </cell>
          <cell r="E184">
            <v>9</v>
          </cell>
          <cell r="I184">
            <v>2.7</v>
          </cell>
          <cell r="K184">
            <v>4.75</v>
          </cell>
          <cell r="O184">
            <v>0.91999999999999993</v>
          </cell>
          <cell r="P184">
            <v>1.5240553745928338</v>
          </cell>
        </row>
        <row r="185">
          <cell r="C185">
            <v>7.87</v>
          </cell>
          <cell r="E185">
            <v>8.7899999999999991</v>
          </cell>
          <cell r="I185">
            <v>2.8</v>
          </cell>
          <cell r="K185">
            <v>4.75</v>
          </cell>
          <cell r="O185">
            <v>0.91999999999999904</v>
          </cell>
          <cell r="P185">
            <v>1.5240553745928338</v>
          </cell>
        </row>
        <row r="186">
          <cell r="B186" t="str">
            <v>95</v>
          </cell>
          <cell r="C186">
            <v>7.85</v>
          </cell>
          <cell r="E186">
            <v>8.77</v>
          </cell>
          <cell r="I186">
            <v>2.9</v>
          </cell>
          <cell r="K186">
            <v>4.75</v>
          </cell>
          <cell r="O186">
            <v>0.91999999999999993</v>
          </cell>
          <cell r="P186">
            <v>1.5240553745928338</v>
          </cell>
        </row>
        <row r="187">
          <cell r="C187">
            <v>7.61</v>
          </cell>
          <cell r="E187">
            <v>8.56</v>
          </cell>
          <cell r="I187">
            <v>2.9</v>
          </cell>
          <cell r="K187">
            <v>5.25</v>
          </cell>
          <cell r="O187">
            <v>0.95000000000000018</v>
          </cell>
          <cell r="P187">
            <v>1.5240553745928338</v>
          </cell>
        </row>
        <row r="188">
          <cell r="C188">
            <v>7.45</v>
          </cell>
          <cell r="E188">
            <v>8.41</v>
          </cell>
          <cell r="I188">
            <v>3.1</v>
          </cell>
          <cell r="K188">
            <v>5.25</v>
          </cell>
          <cell r="O188">
            <v>0.96</v>
          </cell>
          <cell r="P188">
            <v>1.5240553745928338</v>
          </cell>
        </row>
        <row r="189">
          <cell r="C189">
            <v>7.36</v>
          </cell>
          <cell r="E189">
            <v>8.3000000000000007</v>
          </cell>
          <cell r="I189">
            <v>2.4</v>
          </cell>
          <cell r="K189">
            <v>5.25</v>
          </cell>
          <cell r="O189">
            <v>0.94000000000000039</v>
          </cell>
          <cell r="P189">
            <v>1.5240553745928338</v>
          </cell>
        </row>
        <row r="190">
          <cell r="C190">
            <v>6.95</v>
          </cell>
          <cell r="E190">
            <v>7.93</v>
          </cell>
          <cell r="I190">
            <v>3.2</v>
          </cell>
          <cell r="K190">
            <v>5.25</v>
          </cell>
          <cell r="O190">
            <v>0.97999999999999954</v>
          </cell>
          <cell r="P190">
            <v>1.5240553745928338</v>
          </cell>
        </row>
        <row r="191">
          <cell r="C191">
            <v>6.57</v>
          </cell>
          <cell r="E191">
            <v>7.62</v>
          </cell>
          <cell r="I191">
            <v>3</v>
          </cell>
          <cell r="K191">
            <v>5.25</v>
          </cell>
          <cell r="O191">
            <v>1.0499999999999998</v>
          </cell>
          <cell r="P191">
            <v>1.5240553745928338</v>
          </cell>
        </row>
        <row r="192">
          <cell r="C192">
            <v>6.72</v>
          </cell>
          <cell r="E192">
            <v>7.73</v>
          </cell>
          <cell r="I192">
            <v>2.8</v>
          </cell>
          <cell r="K192">
            <v>5.25</v>
          </cell>
          <cell r="O192">
            <v>1.0100000000000007</v>
          </cell>
          <cell r="P192">
            <v>1.5240553745928338</v>
          </cell>
        </row>
        <row r="193">
          <cell r="C193">
            <v>6.86</v>
          </cell>
          <cell r="E193">
            <v>7.86</v>
          </cell>
          <cell r="I193">
            <v>2.6</v>
          </cell>
          <cell r="K193">
            <v>5.25</v>
          </cell>
          <cell r="O193">
            <v>1</v>
          </cell>
          <cell r="P193">
            <v>1.5240553745928338</v>
          </cell>
        </row>
        <row r="194">
          <cell r="C194">
            <v>6.55</v>
          </cell>
          <cell r="E194">
            <v>7.62</v>
          </cell>
          <cell r="I194">
            <v>2.5</v>
          </cell>
          <cell r="K194">
            <v>5.25</v>
          </cell>
          <cell r="O194">
            <v>1.0700000000000003</v>
          </cell>
          <cell r="P194">
            <v>1.5240553745928338</v>
          </cell>
        </row>
        <row r="195">
          <cell r="C195">
            <v>6.37</v>
          </cell>
          <cell r="E195">
            <v>7.46</v>
          </cell>
          <cell r="I195">
            <v>2.8</v>
          </cell>
          <cell r="K195">
            <v>5.25</v>
          </cell>
          <cell r="O195">
            <v>1.0899999999999999</v>
          </cell>
          <cell r="P195">
            <v>1.5240553745928338</v>
          </cell>
        </row>
        <row r="196">
          <cell r="C196">
            <v>6.26</v>
          </cell>
          <cell r="E196">
            <v>7.4</v>
          </cell>
          <cell r="I196">
            <v>2.6</v>
          </cell>
          <cell r="K196">
            <v>5.25</v>
          </cell>
          <cell r="O196">
            <v>1.1400000000000006</v>
          </cell>
          <cell r="P196">
            <v>1.5240553745928338</v>
          </cell>
        </row>
        <row r="197">
          <cell r="C197">
            <v>6.06</v>
          </cell>
          <cell r="E197">
            <v>7.21</v>
          </cell>
          <cell r="I197">
            <v>2.5</v>
          </cell>
          <cell r="K197">
            <v>5.25</v>
          </cell>
          <cell r="O197">
            <v>1.1500000000000004</v>
          </cell>
          <cell r="P197">
            <v>1.5240553745928338</v>
          </cell>
        </row>
        <row r="198">
          <cell r="B198" t="str">
            <v>96</v>
          </cell>
          <cell r="C198">
            <v>6.05</v>
          </cell>
          <cell r="E198">
            <v>7.2</v>
          </cell>
          <cell r="I198">
            <v>2.7</v>
          </cell>
          <cell r="K198">
            <v>5.25</v>
          </cell>
          <cell r="O198">
            <v>1.1500000000000004</v>
          </cell>
          <cell r="P198">
            <v>1.5240553745928338</v>
          </cell>
        </row>
        <row r="199">
          <cell r="C199">
            <v>6.24</v>
          </cell>
          <cell r="E199">
            <v>7.37</v>
          </cell>
          <cell r="I199">
            <v>2.7</v>
          </cell>
          <cell r="K199">
            <v>5</v>
          </cell>
          <cell r="O199">
            <v>1.1299999999999999</v>
          </cell>
          <cell r="P199">
            <v>1.5240553745928338</v>
          </cell>
        </row>
        <row r="200">
          <cell r="C200">
            <v>6.6</v>
          </cell>
          <cell r="E200">
            <v>7.72</v>
          </cell>
          <cell r="I200">
            <v>2.8</v>
          </cell>
          <cell r="K200">
            <v>5</v>
          </cell>
          <cell r="O200">
            <v>1.1200000000000001</v>
          </cell>
          <cell r="P200">
            <v>1.5240553745928338</v>
          </cell>
        </row>
        <row r="201">
          <cell r="C201">
            <v>6.79</v>
          </cell>
          <cell r="E201">
            <v>7.88</v>
          </cell>
          <cell r="I201">
            <v>2.9</v>
          </cell>
          <cell r="K201">
            <v>5</v>
          </cell>
          <cell r="O201">
            <v>1.0899999999999999</v>
          </cell>
          <cell r="P201">
            <v>1.5240553745928338</v>
          </cell>
        </row>
        <row r="202">
          <cell r="C202">
            <v>6.93</v>
          </cell>
          <cell r="E202">
            <v>7.99</v>
          </cell>
          <cell r="I202">
            <v>2.9</v>
          </cell>
          <cell r="K202">
            <v>5</v>
          </cell>
          <cell r="O202">
            <v>1.0600000000000005</v>
          </cell>
          <cell r="P202">
            <v>1.5240553745928338</v>
          </cell>
        </row>
        <row r="203">
          <cell r="C203">
            <v>7.06</v>
          </cell>
          <cell r="E203">
            <v>8.07</v>
          </cell>
          <cell r="I203">
            <v>2.8</v>
          </cell>
          <cell r="K203">
            <v>5</v>
          </cell>
          <cell r="O203">
            <v>1.0100000000000007</v>
          </cell>
          <cell r="P203">
            <v>1.5240553745928338</v>
          </cell>
        </row>
        <row r="204">
          <cell r="C204">
            <v>7.03</v>
          </cell>
          <cell r="E204">
            <v>8.02</v>
          </cell>
          <cell r="I204">
            <v>3</v>
          </cell>
          <cell r="K204">
            <v>5</v>
          </cell>
          <cell r="O204">
            <v>0.98999999999999932</v>
          </cell>
          <cell r="P204">
            <v>1.5240553745928338</v>
          </cell>
        </row>
        <row r="205">
          <cell r="C205">
            <v>6.84</v>
          </cell>
          <cell r="E205">
            <v>7.84</v>
          </cell>
          <cell r="I205">
            <v>2.9</v>
          </cell>
          <cell r="K205">
            <v>5</v>
          </cell>
          <cell r="O205">
            <v>1</v>
          </cell>
          <cell r="P205">
            <v>1.5240553745928338</v>
          </cell>
        </row>
        <row r="206">
          <cell r="C206">
            <v>7.03</v>
          </cell>
          <cell r="E206">
            <v>8.01</v>
          </cell>
          <cell r="I206">
            <v>3</v>
          </cell>
          <cell r="K206">
            <v>5</v>
          </cell>
          <cell r="O206">
            <v>0.97999999999999954</v>
          </cell>
          <cell r="P206">
            <v>1.5240553745928338</v>
          </cell>
        </row>
        <row r="207">
          <cell r="C207">
            <v>6.81</v>
          </cell>
          <cell r="E207">
            <v>7.76</v>
          </cell>
          <cell r="I207">
            <v>3</v>
          </cell>
          <cell r="K207">
            <v>5</v>
          </cell>
          <cell r="O207">
            <v>0.95000000000000018</v>
          </cell>
          <cell r="P207">
            <v>1.5240553745928338</v>
          </cell>
        </row>
        <row r="208">
          <cell r="C208">
            <v>6.48</v>
          </cell>
          <cell r="E208">
            <v>7.48</v>
          </cell>
          <cell r="I208">
            <v>3.3</v>
          </cell>
          <cell r="K208">
            <v>5</v>
          </cell>
          <cell r="O208">
            <v>1</v>
          </cell>
          <cell r="P208">
            <v>1.5240553745928338</v>
          </cell>
        </row>
        <row r="209">
          <cell r="C209">
            <v>6.55</v>
          </cell>
          <cell r="E209">
            <v>7.58</v>
          </cell>
          <cell r="I209">
            <v>3.3</v>
          </cell>
          <cell r="K209">
            <v>5</v>
          </cell>
          <cell r="O209">
            <v>1.0300000000000002</v>
          </cell>
          <cell r="P209">
            <v>1.5240553745928338</v>
          </cell>
        </row>
        <row r="210">
          <cell r="B210" t="str">
            <v>97</v>
          </cell>
          <cell r="C210">
            <v>6.83</v>
          </cell>
          <cell r="E210">
            <v>7.79</v>
          </cell>
          <cell r="I210">
            <v>3</v>
          </cell>
          <cell r="K210">
            <v>5</v>
          </cell>
          <cell r="O210">
            <v>0.96</v>
          </cell>
          <cell r="P210">
            <v>1.5240553745928338</v>
          </cell>
        </row>
        <row r="211">
          <cell r="C211">
            <v>6.69</v>
          </cell>
          <cell r="E211">
            <v>7.68</v>
          </cell>
          <cell r="I211">
            <v>3</v>
          </cell>
          <cell r="K211">
            <v>5</v>
          </cell>
          <cell r="O211">
            <v>0.98999999999999932</v>
          </cell>
          <cell r="P211">
            <v>1.5240553745928338</v>
          </cell>
        </row>
        <row r="212">
          <cell r="C212">
            <v>6.93</v>
          </cell>
          <cell r="E212">
            <v>7.92</v>
          </cell>
          <cell r="I212">
            <v>2.8</v>
          </cell>
          <cell r="K212">
            <v>5</v>
          </cell>
          <cell r="O212">
            <v>0.99000000000000021</v>
          </cell>
          <cell r="P212">
            <v>1.5240553745928338</v>
          </cell>
        </row>
        <row r="213">
          <cell r="C213">
            <v>7.09</v>
          </cell>
          <cell r="E213">
            <v>8.08</v>
          </cell>
          <cell r="I213">
            <v>2.5</v>
          </cell>
          <cell r="K213">
            <v>5</v>
          </cell>
          <cell r="O213">
            <v>0.99000000000000021</v>
          </cell>
          <cell r="P213">
            <v>1.5240553745928338</v>
          </cell>
        </row>
        <row r="214">
          <cell r="C214">
            <v>6.94</v>
          </cell>
          <cell r="E214">
            <v>7.94</v>
          </cell>
          <cell r="I214">
            <v>2.2000000000000002</v>
          </cell>
          <cell r="K214">
            <v>5</v>
          </cell>
          <cell r="O214">
            <v>1</v>
          </cell>
          <cell r="P214">
            <v>1.5240553745928338</v>
          </cell>
        </row>
        <row r="215">
          <cell r="C215">
            <v>6.77</v>
          </cell>
          <cell r="E215">
            <v>7.77</v>
          </cell>
          <cell r="I215">
            <v>2.2999999999999998</v>
          </cell>
          <cell r="K215">
            <v>5</v>
          </cell>
          <cell r="O215">
            <v>1</v>
          </cell>
          <cell r="P215">
            <v>1.5240553745928338</v>
          </cell>
        </row>
        <row r="216">
          <cell r="C216">
            <v>6.51</v>
          </cell>
          <cell r="E216">
            <v>7.52</v>
          </cell>
          <cell r="I216">
            <v>2.2000000000000002</v>
          </cell>
          <cell r="K216">
            <v>5</v>
          </cell>
          <cell r="O216">
            <v>1.0099999999999998</v>
          </cell>
          <cell r="P216">
            <v>1.5240553745928338</v>
          </cell>
        </row>
        <row r="217">
          <cell r="C217">
            <v>6.58</v>
          </cell>
          <cell r="E217">
            <v>7.57</v>
          </cell>
          <cell r="I217">
            <v>2.2000000000000002</v>
          </cell>
          <cell r="K217">
            <v>5</v>
          </cell>
          <cell r="O217">
            <v>0.99000000000000021</v>
          </cell>
          <cell r="P217">
            <v>1.5240553745928338</v>
          </cell>
        </row>
        <row r="218">
          <cell r="C218">
            <v>6.5</v>
          </cell>
          <cell r="E218">
            <v>7.5</v>
          </cell>
          <cell r="I218">
            <v>2.2000000000000002</v>
          </cell>
          <cell r="K218">
            <v>5</v>
          </cell>
          <cell r="O218">
            <v>1</v>
          </cell>
          <cell r="P218">
            <v>1.5240553745928338</v>
          </cell>
        </row>
        <row r="219">
          <cell r="C219">
            <v>6.33</v>
          </cell>
          <cell r="E219">
            <v>7.37</v>
          </cell>
          <cell r="I219">
            <v>2.1</v>
          </cell>
          <cell r="K219">
            <v>5</v>
          </cell>
          <cell r="O219">
            <v>1.04</v>
          </cell>
          <cell r="P219">
            <v>1.5240553745928338</v>
          </cell>
        </row>
        <row r="220">
          <cell r="C220">
            <v>6.11</v>
          </cell>
          <cell r="E220">
            <v>7.24</v>
          </cell>
          <cell r="I220">
            <v>1.8</v>
          </cell>
          <cell r="K220">
            <v>5</v>
          </cell>
          <cell r="O220">
            <v>1.1299999999999999</v>
          </cell>
          <cell r="P220">
            <v>1.5240553745928338</v>
          </cell>
        </row>
        <row r="221">
          <cell r="C221">
            <v>5.99</v>
          </cell>
          <cell r="E221">
            <v>7.16</v>
          </cell>
          <cell r="I221">
            <v>1.7</v>
          </cell>
          <cell r="K221">
            <v>5</v>
          </cell>
          <cell r="O221">
            <v>1.17</v>
          </cell>
          <cell r="P221">
            <v>1.5240553745928338</v>
          </cell>
        </row>
        <row r="222">
          <cell r="B222" t="str">
            <v>98</v>
          </cell>
          <cell r="C222">
            <v>5.81</v>
          </cell>
          <cell r="E222">
            <v>7.03</v>
          </cell>
          <cell r="I222">
            <v>1.6</v>
          </cell>
          <cell r="K222">
            <v>5</v>
          </cell>
          <cell r="O222">
            <v>1.2200000000000006</v>
          </cell>
          <cell r="P222">
            <v>1.5240553745928338</v>
          </cell>
        </row>
        <row r="223">
          <cell r="C223">
            <v>5.89</v>
          </cell>
          <cell r="E223">
            <v>7.09</v>
          </cell>
          <cell r="I223">
            <v>1.4</v>
          </cell>
          <cell r="K223">
            <v>5</v>
          </cell>
          <cell r="O223">
            <v>1.2000000000000002</v>
          </cell>
          <cell r="P223">
            <v>1.5240553745928338</v>
          </cell>
        </row>
        <row r="224">
          <cell r="C224">
            <v>5.95</v>
          </cell>
          <cell r="E224">
            <v>7.13</v>
          </cell>
          <cell r="I224">
            <v>1.4</v>
          </cell>
          <cell r="K224">
            <v>5</v>
          </cell>
          <cell r="O224">
            <v>1.1799999999999997</v>
          </cell>
          <cell r="P224">
            <v>1.5240553745928338</v>
          </cell>
        </row>
        <row r="225">
          <cell r="C225">
            <v>5.92</v>
          </cell>
          <cell r="E225">
            <v>7.12</v>
          </cell>
          <cell r="I225">
            <v>1.4</v>
          </cell>
          <cell r="K225">
            <v>5</v>
          </cell>
          <cell r="O225">
            <v>1.2000000000000002</v>
          </cell>
          <cell r="P225">
            <v>1.5240553745928338</v>
          </cell>
        </row>
        <row r="226">
          <cell r="C226">
            <v>5.93</v>
          </cell>
          <cell r="E226">
            <v>7.11</v>
          </cell>
          <cell r="I226">
            <v>1.7</v>
          </cell>
          <cell r="K226">
            <v>5</v>
          </cell>
          <cell r="O226">
            <v>1.1800000000000006</v>
          </cell>
          <cell r="P226">
            <v>1.5240553745928338</v>
          </cell>
        </row>
        <row r="227">
          <cell r="C227">
            <v>5.7</v>
          </cell>
          <cell r="E227">
            <v>6.99</v>
          </cell>
          <cell r="I227">
            <v>1.7</v>
          </cell>
          <cell r="K227">
            <v>5</v>
          </cell>
          <cell r="P227">
            <v>1.5240553745928338</v>
          </cell>
        </row>
        <row r="228">
          <cell r="C228">
            <v>5.68</v>
          </cell>
          <cell r="E228">
            <v>6.99</v>
          </cell>
          <cell r="I228">
            <v>1.7</v>
          </cell>
          <cell r="K228">
            <v>5</v>
          </cell>
          <cell r="P228">
            <v>1.5240553745928338</v>
          </cell>
        </row>
        <row r="229">
          <cell r="C229">
            <v>5.54</v>
          </cell>
          <cell r="E229">
            <v>6.96</v>
          </cell>
          <cell r="P229">
            <v>1.5240553745928338</v>
          </cell>
        </row>
        <row r="230">
          <cell r="C230">
            <v>5.2</v>
          </cell>
          <cell r="E230">
            <v>6.88</v>
          </cell>
        </row>
        <row r="231">
          <cell r="C231">
            <v>5.01</v>
          </cell>
          <cell r="E231">
            <v>6.88</v>
          </cell>
        </row>
        <row r="232">
          <cell r="C232">
            <v>5.25</v>
          </cell>
          <cell r="E232">
            <v>6.96</v>
          </cell>
        </row>
        <row r="233">
          <cell r="C233">
            <v>5.0599999999999996</v>
          </cell>
          <cell r="E233">
            <v>6.84</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G"/>
      <sheetName val="Sheet1 (2)"/>
      <sheetName val="with formulas"/>
      <sheetName val="Oct 14 Swaps"/>
      <sheetName val="Jun 17 Swaps"/>
      <sheetName val="T Lock"/>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 Proxy Group"/>
      <sheetName val="Capital Structure"/>
      <sheetName val="SNL Data"/>
      <sheetName val="CNPHE"/>
      <sheetName val="CNPER"/>
      <sheetName val="HECO"/>
      <sheetName val="TNMPC"/>
      <sheetName val="PSCNC"/>
      <sheetName val="SCGC"/>
      <sheetName val="Berkshire Gas"/>
      <sheetName val="CNG"/>
      <sheetName val="SCG"/>
    </sheetNames>
    <sheetDataSet>
      <sheetData sheetId="0"/>
      <sheetData sheetId="1"/>
      <sheetData sheetId="2">
        <row r="6">
          <cell r="A6" t="str">
            <v>AEP Texas Central Company</v>
          </cell>
          <cell r="B6">
            <v>4056979</v>
          </cell>
          <cell r="C6" t="str">
            <v>American Electric Power Company, Inc.</v>
          </cell>
          <cell r="D6">
            <v>0.43929411132245816</v>
          </cell>
          <cell r="E6">
            <v>0.43177586466591106</v>
          </cell>
          <cell r="F6">
            <v>0.47563212725222082</v>
          </cell>
          <cell r="G6">
            <v>0.46749522401069676</v>
          </cell>
          <cell r="H6">
            <v>0.46618385003834317</v>
          </cell>
          <cell r="I6">
            <v>0.47892902753975963</v>
          </cell>
          <cell r="J6">
            <v>0.51264191625473621</v>
          </cell>
          <cell r="K6">
            <v>0.50557697080244302</v>
          </cell>
          <cell r="L6">
            <v>0.56070588867754179</v>
          </cell>
          <cell r="M6">
            <v>0.56822413533408889</v>
          </cell>
          <cell r="N6">
            <v>0.52436787274777918</v>
          </cell>
          <cell r="O6">
            <v>0.53250477598930324</v>
          </cell>
          <cell r="P6">
            <v>0.53381614996165683</v>
          </cell>
          <cell r="Q6">
            <v>0.52107097246024037</v>
          </cell>
          <cell r="R6">
            <v>0.48735808374526379</v>
          </cell>
          <cell r="S6">
            <v>0.49442302919755698</v>
          </cell>
        </row>
        <row r="7">
          <cell r="A7" t="str">
            <v>AEP Texas North Company</v>
          </cell>
          <cell r="B7">
            <v>4057034</v>
          </cell>
          <cell r="C7" t="str">
            <v>American Electric Power Company, Inc.</v>
          </cell>
          <cell r="D7">
            <v>0.47057867667343106</v>
          </cell>
          <cell r="E7">
            <v>0.46791115162333757</v>
          </cell>
          <cell r="F7">
            <v>0.46822907506822831</v>
          </cell>
          <cell r="G7">
            <v>0.46679970466072773</v>
          </cell>
          <cell r="H7">
            <v>0.46033890122250454</v>
          </cell>
          <cell r="I7">
            <v>0.50335487452841177</v>
          </cell>
          <cell r="J7">
            <v>0.49886434388102679</v>
          </cell>
          <cell r="K7">
            <v>0.47589878011325598</v>
          </cell>
          <cell r="L7">
            <v>0.52942132332656899</v>
          </cell>
          <cell r="M7">
            <v>0.53208884837666237</v>
          </cell>
          <cell r="N7">
            <v>0.53177092493177169</v>
          </cell>
          <cell r="O7">
            <v>0.53320029533927227</v>
          </cell>
          <cell r="P7">
            <v>0.53966109877749546</v>
          </cell>
          <cell r="Q7">
            <v>0.49664512547158818</v>
          </cell>
          <cell r="R7">
            <v>0.50113565611897326</v>
          </cell>
          <cell r="S7">
            <v>0.52410121988674396</v>
          </cell>
        </row>
        <row r="8">
          <cell r="A8" t="str">
            <v>AES Corporation</v>
          </cell>
          <cell r="B8">
            <v>4055465</v>
          </cell>
          <cell r="C8"/>
          <cell r="D8">
            <v>0.51640895245624963</v>
          </cell>
          <cell r="E8">
            <v>0.52109426196335773</v>
          </cell>
          <cell r="F8">
            <v>0.52774932033355326</v>
          </cell>
          <cell r="G8">
            <v>0.52788447162826602</v>
          </cell>
          <cell r="H8">
            <v>0.47764222850899796</v>
          </cell>
          <cell r="I8">
            <v>0.52165250476373726</v>
          </cell>
          <cell r="J8">
            <v>0.53290328778933693</v>
          </cell>
          <cell r="K8">
            <v>0.53731217886886495</v>
          </cell>
          <cell r="L8">
            <v>0.48359104754375043</v>
          </cell>
          <cell r="M8">
            <v>0.47890573803664233</v>
          </cell>
          <cell r="N8">
            <v>0.47225067966644674</v>
          </cell>
          <cell r="O8">
            <v>0.47211552837173404</v>
          </cell>
          <cell r="P8">
            <v>0.52235777149100204</v>
          </cell>
          <cell r="Q8">
            <v>0.47834749523626274</v>
          </cell>
          <cell r="R8">
            <v>0.46709671221066312</v>
          </cell>
          <cell r="S8">
            <v>0.46268782113113499</v>
          </cell>
        </row>
        <row r="9">
          <cell r="A9" t="str">
            <v>Alabama Power Company</v>
          </cell>
          <cell r="B9">
            <v>4014956</v>
          </cell>
          <cell r="C9" t="str">
            <v>Southern Company</v>
          </cell>
          <cell r="D9">
            <v>0.49337698497399568</v>
          </cell>
          <cell r="E9">
            <v>0.50279334876173787</v>
          </cell>
          <cell r="F9">
            <v>0.50101843887165587</v>
          </cell>
          <cell r="G9">
            <v>0.49858949957211168</v>
          </cell>
          <cell r="H9">
            <v>0.50455757142263225</v>
          </cell>
          <cell r="I9">
            <v>0.49910262005083883</v>
          </cell>
          <cell r="J9">
            <v>0.49704433220583205</v>
          </cell>
          <cell r="K9">
            <v>0.49633445514248475</v>
          </cell>
          <cell r="L9">
            <v>0.50662301502600438</v>
          </cell>
          <cell r="M9">
            <v>0.49720665123826208</v>
          </cell>
          <cell r="N9">
            <v>0.49898156112834413</v>
          </cell>
          <cell r="O9">
            <v>0.50141050042788837</v>
          </cell>
          <cell r="P9">
            <v>0.4954424285773677</v>
          </cell>
          <cell r="Q9">
            <v>0.50089737994916117</v>
          </cell>
          <cell r="R9">
            <v>0.502955667794168</v>
          </cell>
          <cell r="S9">
            <v>0.50366554485751525</v>
          </cell>
        </row>
        <row r="10">
          <cell r="A10" t="str">
            <v>Alaska Electric Light and Power Company</v>
          </cell>
          <cell r="B10">
            <v>4058371</v>
          </cell>
          <cell r="C10" t="str">
            <v>Avista Corporation</v>
          </cell>
          <cell r="D10" t="str">
            <v>N/A</v>
          </cell>
          <cell r="E10" t="str">
            <v>N/A</v>
          </cell>
          <cell r="F10" t="str">
            <v>N/A</v>
          </cell>
          <cell r="G10" t="str">
            <v>N/A</v>
          </cell>
          <cell r="H10" t="str">
            <v>N/A</v>
          </cell>
          <cell r="I10" t="str">
            <v>N/A</v>
          </cell>
          <cell r="J10" t="str">
            <v>N/A</v>
          </cell>
          <cell r="K10" t="str">
            <v>N/A</v>
          </cell>
          <cell r="L10" t="str">
            <v>N/A</v>
          </cell>
          <cell r="M10" t="str">
            <v>N/A</v>
          </cell>
          <cell r="N10" t="str">
            <v>N/A</v>
          </cell>
          <cell r="O10" t="str">
            <v>N/A</v>
          </cell>
          <cell r="P10" t="str">
            <v>N/A</v>
          </cell>
          <cell r="Q10" t="str">
            <v>N/A</v>
          </cell>
          <cell r="R10" t="str">
            <v>N/A</v>
          </cell>
          <cell r="S10" t="str">
            <v>N/A</v>
          </cell>
        </row>
        <row r="11">
          <cell r="A11" t="str">
            <v>ALLETE (Minnesota Power)</v>
          </cell>
          <cell r="B11">
            <v>4061513</v>
          </cell>
          <cell r="C11" t="str">
            <v>ALLETE, Inc.</v>
          </cell>
          <cell r="D11">
            <v>0.53975628479912463</v>
          </cell>
          <cell r="E11">
            <v>0.53013172309321255</v>
          </cell>
          <cell r="F11">
            <v>0.55162470918855988</v>
          </cell>
          <cell r="G11">
            <v>0.55931673189611941</v>
          </cell>
          <cell r="H11">
            <v>0.54896498037222852</v>
          </cell>
          <cell r="I11">
            <v>0.54134363732448254</v>
          </cell>
          <cell r="J11">
            <v>0.56094685260603816</v>
          </cell>
          <cell r="K11">
            <v>0.55297316587426759</v>
          </cell>
          <cell r="L11">
            <v>0.46024371520087531</v>
          </cell>
          <cell r="M11">
            <v>0.46986827690678745</v>
          </cell>
          <cell r="N11">
            <v>0.44837529081144012</v>
          </cell>
          <cell r="O11">
            <v>0.44068326810388059</v>
          </cell>
          <cell r="P11">
            <v>0.45103501962777148</v>
          </cell>
          <cell r="Q11">
            <v>0.45865636267551746</v>
          </cell>
          <cell r="R11">
            <v>0.4390531473939619</v>
          </cell>
          <cell r="S11">
            <v>0.44702683412573246</v>
          </cell>
        </row>
        <row r="12">
          <cell r="A12" t="str">
            <v>ALLETE, Inc.</v>
          </cell>
          <cell r="B12">
            <v>4022309</v>
          </cell>
          <cell r="C12"/>
          <cell r="D12">
            <v>0.54076176745501514</v>
          </cell>
          <cell r="E12">
            <v>0.53150214234806026</v>
          </cell>
          <cell r="F12">
            <v>0.5524508605018642</v>
          </cell>
          <cell r="G12">
            <v>0.55954309828864746</v>
          </cell>
          <cell r="H12">
            <v>0.55050113823194635</v>
          </cell>
          <cell r="I12">
            <v>0.54321280980816999</v>
          </cell>
          <cell r="J12">
            <v>0.56233283954446878</v>
          </cell>
          <cell r="K12">
            <v>0.55436351004103612</v>
          </cell>
          <cell r="L12">
            <v>0.45923823254498486</v>
          </cell>
          <cell r="M12">
            <v>0.46849785765193974</v>
          </cell>
          <cell r="N12">
            <v>0.4475491394981358</v>
          </cell>
          <cell r="O12">
            <v>0.44045690171135254</v>
          </cell>
          <cell r="P12">
            <v>0.44949886176805365</v>
          </cell>
          <cell r="Q12">
            <v>0.45678719019183006</v>
          </cell>
          <cell r="R12">
            <v>0.43766716045553122</v>
          </cell>
          <cell r="S12">
            <v>0.44563648995896393</v>
          </cell>
        </row>
        <row r="13">
          <cell r="A13" t="str">
            <v>Alliant Energy Corporation</v>
          </cell>
          <cell r="B13">
            <v>4057038</v>
          </cell>
          <cell r="C13"/>
          <cell r="D13">
            <v>0.5557722485606803</v>
          </cell>
          <cell r="E13">
            <v>0.54323621621743157</v>
          </cell>
          <cell r="F13">
            <v>0.54205726621906447</v>
          </cell>
          <cell r="G13">
            <v>0.53782176630237555</v>
          </cell>
          <cell r="H13">
            <v>0.55014745294051759</v>
          </cell>
          <cell r="I13">
            <v>0.54079676306895375</v>
          </cell>
          <cell r="J13">
            <v>0.54068141025382477</v>
          </cell>
          <cell r="K13">
            <v>0.53722579076038768</v>
          </cell>
          <cell r="L13">
            <v>0.44422775143931964</v>
          </cell>
          <cell r="M13">
            <v>0.45676378378256838</v>
          </cell>
          <cell r="N13">
            <v>0.45794273378093553</v>
          </cell>
          <cell r="O13">
            <v>0.46217823369762451</v>
          </cell>
          <cell r="P13">
            <v>0.44985254705948241</v>
          </cell>
          <cell r="Q13">
            <v>0.45920323693104625</v>
          </cell>
          <cell r="R13">
            <v>0.45931858974617529</v>
          </cell>
          <cell r="S13">
            <v>0.46277420923961227</v>
          </cell>
        </row>
        <row r="14">
          <cell r="A14" t="str">
            <v>Ameren Corporation</v>
          </cell>
          <cell r="B14">
            <v>4007308</v>
          </cell>
          <cell r="C14"/>
          <cell r="D14">
            <v>0.5443977398865012</v>
          </cell>
          <cell r="E14">
            <v>0.53791208639189059</v>
          </cell>
          <cell r="F14">
            <v>0.55750314438242654</v>
          </cell>
          <cell r="G14">
            <v>0.54880132211580035</v>
          </cell>
          <cell r="H14">
            <v>0.54666726512401342</v>
          </cell>
          <cell r="I14">
            <v>0.54055127841565787</v>
          </cell>
          <cell r="J14">
            <v>0.54066832968819512</v>
          </cell>
          <cell r="K14">
            <v>0.54605844594268949</v>
          </cell>
          <cell r="L14">
            <v>0.45560226011349886</v>
          </cell>
          <cell r="M14">
            <v>0.46208791360810941</v>
          </cell>
          <cell r="N14">
            <v>0.44249685561757346</v>
          </cell>
          <cell r="O14">
            <v>0.45119867788419959</v>
          </cell>
          <cell r="P14">
            <v>0.45333273487598663</v>
          </cell>
          <cell r="Q14">
            <v>0.45944872158434208</v>
          </cell>
          <cell r="R14">
            <v>0.45933167031180488</v>
          </cell>
          <cell r="S14">
            <v>0.45394155405731051</v>
          </cell>
        </row>
        <row r="15">
          <cell r="A15" t="str">
            <v>Ameren Illinois Company</v>
          </cell>
          <cell r="B15">
            <v>4272394</v>
          </cell>
          <cell r="C15" t="str">
            <v>Ameren Corporation</v>
          </cell>
          <cell r="D15">
            <v>0.57498006992489226</v>
          </cell>
          <cell r="E15">
            <v>0.56795577031878497</v>
          </cell>
          <cell r="F15">
            <v>0.59893501262776905</v>
          </cell>
          <cell r="G15">
            <v>0.57108344685559853</v>
          </cell>
          <cell r="H15">
            <v>0.59312817501073212</v>
          </cell>
          <cell r="I15">
            <v>0.58717447160529657</v>
          </cell>
          <cell r="J15">
            <v>0.58562977096461288</v>
          </cell>
          <cell r="K15">
            <v>0.5840903550350276</v>
          </cell>
          <cell r="L15">
            <v>0.42501993007510769</v>
          </cell>
          <cell r="M15">
            <v>0.43204422968121503</v>
          </cell>
          <cell r="N15">
            <v>0.40106498737223101</v>
          </cell>
          <cell r="O15">
            <v>0.42891655314440147</v>
          </cell>
          <cell r="P15">
            <v>0.40687182498926788</v>
          </cell>
          <cell r="Q15">
            <v>0.41282552839470343</v>
          </cell>
          <cell r="R15">
            <v>0.41437022903538712</v>
          </cell>
          <cell r="S15">
            <v>0.4159096449649724</v>
          </cell>
        </row>
        <row r="16">
          <cell r="A16" t="str">
            <v>American Electric Power Company, Inc.</v>
          </cell>
          <cell r="B16">
            <v>4006321</v>
          </cell>
          <cell r="C16"/>
          <cell r="D16">
            <v>0.51824305231715162</v>
          </cell>
          <cell r="E16">
            <v>0.51528751474133527</v>
          </cell>
          <cell r="F16">
            <v>0.51037285116792974</v>
          </cell>
          <cell r="G16">
            <v>0.47168135573221376</v>
          </cell>
          <cell r="H16">
            <v>0.51344246152516204</v>
          </cell>
          <cell r="I16">
            <v>0.50518578721497176</v>
          </cell>
          <cell r="J16">
            <v>0.50423112609714715</v>
          </cell>
          <cell r="K16">
            <v>0.49976331353988701</v>
          </cell>
          <cell r="L16">
            <v>0.48175694768284844</v>
          </cell>
          <cell r="M16">
            <v>0.48471248525866478</v>
          </cell>
          <cell r="N16">
            <v>0.48962714883207026</v>
          </cell>
          <cell r="O16">
            <v>0.5283186442677863</v>
          </cell>
          <cell r="P16">
            <v>0.4865575384748379</v>
          </cell>
          <cell r="Q16">
            <v>0.49481421278502818</v>
          </cell>
          <cell r="R16">
            <v>0.49576887390285285</v>
          </cell>
          <cell r="S16">
            <v>0.50023668646011299</v>
          </cell>
        </row>
        <row r="17">
          <cell r="A17" t="str">
            <v>Appalachian Power Company</v>
          </cell>
          <cell r="B17">
            <v>4056972</v>
          </cell>
          <cell r="C17" t="str">
            <v>American Electric Power Company, Inc.</v>
          </cell>
          <cell r="D17">
            <v>0.4628802373082736</v>
          </cell>
          <cell r="E17">
            <v>0.45995648539451717</v>
          </cell>
          <cell r="F17">
            <v>0.44129845265066275</v>
          </cell>
          <cell r="G17">
            <v>0.4351560009701454</v>
          </cell>
          <cell r="H17">
            <v>0.47391972139783589</v>
          </cell>
          <cell r="I17">
            <v>0.45288561488638474</v>
          </cell>
          <cell r="J17">
            <v>0.45365141348846216</v>
          </cell>
          <cell r="K17">
            <v>0.45189654958013348</v>
          </cell>
          <cell r="L17">
            <v>0.53711976269172645</v>
          </cell>
          <cell r="M17">
            <v>0.54004351460548283</v>
          </cell>
          <cell r="N17">
            <v>0.5587015473493373</v>
          </cell>
          <cell r="O17">
            <v>0.5648439990298546</v>
          </cell>
          <cell r="P17">
            <v>0.52608027860216411</v>
          </cell>
          <cell r="Q17">
            <v>0.54711438511361532</v>
          </cell>
          <cell r="R17">
            <v>0.54634858651153784</v>
          </cell>
          <cell r="S17">
            <v>0.54810345041986652</v>
          </cell>
        </row>
        <row r="18">
          <cell r="A18" t="str">
            <v>Arizona Public Service Company</v>
          </cell>
          <cell r="B18">
            <v>4056974</v>
          </cell>
          <cell r="C18" t="str">
            <v>Pinnacle West Capital Corporation</v>
          </cell>
          <cell r="D18">
            <v>0.58433342954447753</v>
          </cell>
          <cell r="E18">
            <v>0.57315631955988033</v>
          </cell>
          <cell r="F18">
            <v>0.55665770615997778</v>
          </cell>
          <cell r="G18">
            <v>0.57390086526954687</v>
          </cell>
          <cell r="H18">
            <v>0.57624522178524862</v>
          </cell>
          <cell r="I18">
            <v>0.55940645265135347</v>
          </cell>
          <cell r="J18">
            <v>0.55835721617298573</v>
          </cell>
          <cell r="K18">
            <v>0.56462195307003626</v>
          </cell>
          <cell r="L18">
            <v>0.41566657045552252</v>
          </cell>
          <cell r="M18">
            <v>0.42684368044011972</v>
          </cell>
          <cell r="N18">
            <v>0.44334229384002216</v>
          </cell>
          <cell r="O18">
            <v>0.42609913473045319</v>
          </cell>
          <cell r="P18">
            <v>0.42375477821475138</v>
          </cell>
          <cell r="Q18">
            <v>0.44059354734864647</v>
          </cell>
          <cell r="R18">
            <v>0.44164278382701427</v>
          </cell>
          <cell r="S18">
            <v>0.43537804692996374</v>
          </cell>
        </row>
        <row r="19">
          <cell r="A19" t="str">
            <v>Atlantic City Electric Company</v>
          </cell>
          <cell r="B19">
            <v>4056975</v>
          </cell>
          <cell r="C19" t="str">
            <v>Pepco Holdings, Inc.</v>
          </cell>
          <cell r="D19">
            <v>0.45344251773483679</v>
          </cell>
          <cell r="E19">
            <v>0.45364659198959301</v>
          </cell>
          <cell r="F19">
            <v>0.44532358318098719</v>
          </cell>
          <cell r="G19">
            <v>0.44811580062357992</v>
          </cell>
          <cell r="H19">
            <v>0.45231439167219373</v>
          </cell>
          <cell r="I19">
            <v>0.43488452763602303</v>
          </cell>
          <cell r="J19">
            <v>0.43046819590995306</v>
          </cell>
          <cell r="K19">
            <v>0.42612046302578022</v>
          </cell>
          <cell r="L19">
            <v>0.54655748226516321</v>
          </cell>
          <cell r="M19">
            <v>0.54635340801040699</v>
          </cell>
          <cell r="N19">
            <v>0.55467641681901281</v>
          </cell>
          <cell r="O19">
            <v>0.55188419937642008</v>
          </cell>
          <cell r="P19">
            <v>0.54768560832780622</v>
          </cell>
          <cell r="Q19">
            <v>0.56511547236397697</v>
          </cell>
          <cell r="R19">
            <v>0.56953180409004689</v>
          </cell>
          <cell r="S19">
            <v>0.57387953697421978</v>
          </cell>
        </row>
        <row r="20">
          <cell r="A20" t="str">
            <v>Avista Corporation</v>
          </cell>
          <cell r="B20">
            <v>4057075</v>
          </cell>
          <cell r="C20"/>
          <cell r="D20">
            <v>0.5262421392076152</v>
          </cell>
          <cell r="E20">
            <v>0.51190301006139449</v>
          </cell>
          <cell r="F20">
            <v>0.49760283463542104</v>
          </cell>
          <cell r="G20">
            <v>0.49148313947435668</v>
          </cell>
          <cell r="H20">
            <v>0.48065045341850376</v>
          </cell>
          <cell r="I20">
            <v>0.49819714361626344</v>
          </cell>
          <cell r="J20">
            <v>0.49629683457725626</v>
          </cell>
          <cell r="K20">
            <v>0.49148940985853273</v>
          </cell>
          <cell r="L20">
            <v>0.4737578607923848</v>
          </cell>
          <cell r="M20">
            <v>0.48809698993860556</v>
          </cell>
          <cell r="N20">
            <v>0.5023971653645789</v>
          </cell>
          <cell r="O20">
            <v>0.50851686052564338</v>
          </cell>
          <cell r="P20">
            <v>0.51934954658149624</v>
          </cell>
          <cell r="Q20">
            <v>0.50180285638373656</v>
          </cell>
          <cell r="R20">
            <v>0.50370316542274374</v>
          </cell>
          <cell r="S20">
            <v>0.50851059014146727</v>
          </cell>
        </row>
        <row r="21">
          <cell r="A21" t="str">
            <v>Baltimore Gas and Electric Company</v>
          </cell>
          <cell r="B21">
            <v>4007784</v>
          </cell>
          <cell r="C21" t="str">
            <v>Exelon Corporation</v>
          </cell>
          <cell r="D21">
            <v>0.55179402829459456</v>
          </cell>
          <cell r="E21">
            <v>0.54579964752344412</v>
          </cell>
          <cell r="F21">
            <v>0.54274164165736616</v>
          </cell>
          <cell r="G21">
            <v>0.53230789616620511</v>
          </cell>
          <cell r="H21">
            <v>0.52666698588589</v>
          </cell>
          <cell r="I21">
            <v>0.47861400159920797</v>
          </cell>
          <cell r="J21">
            <v>0.50440966894190109</v>
          </cell>
          <cell r="K21">
            <v>0.49455566659710548</v>
          </cell>
          <cell r="L21">
            <v>0.44820597170540544</v>
          </cell>
          <cell r="M21">
            <v>0.45420035247655588</v>
          </cell>
          <cell r="N21">
            <v>0.45725835834263384</v>
          </cell>
          <cell r="O21">
            <v>0.46769210383379495</v>
          </cell>
          <cell r="P21">
            <v>0.47333301411410994</v>
          </cell>
          <cell r="Q21">
            <v>0.52138599840079203</v>
          </cell>
          <cell r="R21">
            <v>0.49559033105809897</v>
          </cell>
          <cell r="S21">
            <v>0.50544433340289452</v>
          </cell>
        </row>
        <row r="22">
          <cell r="A22" t="str">
            <v>Bangor Hydro Electric Company</v>
          </cell>
          <cell r="B22">
            <v>3001167</v>
          </cell>
          <cell r="C22" t="str">
            <v>Emera Incorporated</v>
          </cell>
          <cell r="D22">
            <v>0.64668078984395994</v>
          </cell>
          <cell r="E22">
            <v>0.7155144673175311</v>
          </cell>
          <cell r="F22">
            <v>0.71536825626559941</v>
          </cell>
          <cell r="G22">
            <v>0.67544050211262507</v>
          </cell>
          <cell r="H22">
            <v>0.66133405496971409</v>
          </cell>
          <cell r="I22">
            <v>0.65074596213801761</v>
          </cell>
          <cell r="J22">
            <v>0.6466952620597638</v>
          </cell>
          <cell r="K22">
            <v>0.64147435454733803</v>
          </cell>
          <cell r="L22">
            <v>0.35331921015604001</v>
          </cell>
          <cell r="M22">
            <v>0.2844855326824689</v>
          </cell>
          <cell r="N22">
            <v>0.28463174373440059</v>
          </cell>
          <cell r="O22">
            <v>0.32455949788737493</v>
          </cell>
          <cell r="P22">
            <v>0.33866594503028591</v>
          </cell>
          <cell r="Q22">
            <v>0.34925403786198239</v>
          </cell>
          <cell r="R22">
            <v>0.3533047379402362</v>
          </cell>
          <cell r="S22">
            <v>0.35852564545266197</v>
          </cell>
        </row>
        <row r="23">
          <cell r="A23" t="str">
            <v>Berkshire Gas Company</v>
          </cell>
          <cell r="B23"/>
          <cell r="C23" t="str">
            <v>UIL Holdings Corporation</v>
          </cell>
          <cell r="D23">
            <v>0.68817143680428972</v>
          </cell>
          <cell r="E23">
            <v>0.69288302118513967</v>
          </cell>
          <cell r="F23">
            <v>0.69226435085097648</v>
          </cell>
          <cell r="G23">
            <v>0.68622307859651299</v>
          </cell>
          <cell r="H23">
            <v>0.74465541877335684</v>
          </cell>
          <cell r="I23">
            <v>0.74637401086271082</v>
          </cell>
          <cell r="J23">
            <v>0.7482576416293224</v>
          </cell>
          <cell r="K23">
            <v>0.74218143695453864</v>
          </cell>
          <cell r="L23">
            <v>0.31182856319571034</v>
          </cell>
          <cell r="M23">
            <v>0.30711697881486028</v>
          </cell>
          <cell r="N23">
            <v>0.30773564914902346</v>
          </cell>
          <cell r="O23">
            <v>0.31377692140348695</v>
          </cell>
          <cell r="P23">
            <v>0.25534458122664322</v>
          </cell>
          <cell r="Q23">
            <v>0.25362598913728923</v>
          </cell>
          <cell r="R23">
            <v>0.25174235837067754</v>
          </cell>
          <cell r="S23">
            <v>0.25781856304546136</v>
          </cell>
        </row>
        <row r="24">
          <cell r="A24" t="str">
            <v>Black Hills Colorado Electric Utility Company, LP</v>
          </cell>
          <cell r="B24">
            <v>4215172</v>
          </cell>
          <cell r="C24" t="str">
            <v>Black Hills Corporation</v>
          </cell>
          <cell r="D24">
            <v>1</v>
          </cell>
          <cell r="E24">
            <v>1</v>
          </cell>
          <cell r="F24">
            <v>1</v>
          </cell>
          <cell r="G24">
            <v>1</v>
          </cell>
          <cell r="H24">
            <v>1</v>
          </cell>
          <cell r="I24">
            <v>1</v>
          </cell>
          <cell r="J24">
            <v>1</v>
          </cell>
          <cell r="K24">
            <v>1</v>
          </cell>
          <cell r="L24">
            <v>0</v>
          </cell>
          <cell r="M24">
            <v>0</v>
          </cell>
          <cell r="N24">
            <v>0</v>
          </cell>
          <cell r="O24">
            <v>0</v>
          </cell>
          <cell r="P24">
            <v>0</v>
          </cell>
          <cell r="Q24">
            <v>0</v>
          </cell>
          <cell r="R24">
            <v>0</v>
          </cell>
          <cell r="S24">
            <v>0</v>
          </cell>
        </row>
        <row r="25">
          <cell r="A25" t="str">
            <v>Black Hills Colorado Gas Utility Company, LP</v>
          </cell>
          <cell r="B25">
            <v>4215167</v>
          </cell>
          <cell r="C25" t="str">
            <v>Black Hills Corporation</v>
          </cell>
          <cell r="D25" t="str">
            <v>N/A</v>
          </cell>
          <cell r="E25" t="str">
            <v>N/A</v>
          </cell>
          <cell r="F25" t="str">
            <v>N/A</v>
          </cell>
          <cell r="G25" t="str">
            <v>N/A</v>
          </cell>
          <cell r="H25" t="str">
            <v>N/A</v>
          </cell>
          <cell r="I25" t="str">
            <v>N/A</v>
          </cell>
          <cell r="J25" t="str">
            <v>N/A</v>
          </cell>
          <cell r="K25" t="str">
            <v>N/A</v>
          </cell>
          <cell r="L25" t="str">
            <v>N/A</v>
          </cell>
          <cell r="M25" t="str">
            <v>N/A</v>
          </cell>
          <cell r="N25" t="str">
            <v>N/A</v>
          </cell>
          <cell r="O25" t="str">
            <v>N/A</v>
          </cell>
          <cell r="P25" t="str">
            <v>N/A</v>
          </cell>
          <cell r="Q25" t="str">
            <v>N/A</v>
          </cell>
          <cell r="R25" t="str">
            <v>N/A</v>
          </cell>
          <cell r="S25" t="str">
            <v>N/A</v>
          </cell>
        </row>
        <row r="26">
          <cell r="A26" t="str">
            <v>Black Hills Corporation</v>
          </cell>
          <cell r="B26">
            <v>4010420</v>
          </cell>
          <cell r="C26"/>
          <cell r="D26">
            <v>0.7041558024142669</v>
          </cell>
          <cell r="E26">
            <v>0.69336740448002621</v>
          </cell>
          <cell r="F26">
            <v>0.69066635287736733</v>
          </cell>
          <cell r="G26">
            <v>0.68710893346134383</v>
          </cell>
          <cell r="H26">
            <v>0.68913957695410089</v>
          </cell>
          <cell r="I26">
            <v>0.68315546651128267</v>
          </cell>
          <cell r="J26">
            <v>0.68044460580962973</v>
          </cell>
          <cell r="K26">
            <v>0.66426118582424087</v>
          </cell>
          <cell r="L26">
            <v>0.2958441975857331</v>
          </cell>
          <cell r="M26">
            <v>0.30663259551997379</v>
          </cell>
          <cell r="N26">
            <v>0.30933364712263267</v>
          </cell>
          <cell r="O26">
            <v>0.31289106653865617</v>
          </cell>
          <cell r="P26">
            <v>0.31086042304589917</v>
          </cell>
          <cell r="Q26">
            <v>0.31684453348871738</v>
          </cell>
          <cell r="R26">
            <v>0.31955539419037032</v>
          </cell>
          <cell r="S26">
            <v>0.33573881417575913</v>
          </cell>
        </row>
        <row r="27">
          <cell r="A27" t="str">
            <v>Black Hills Iowa Gas Utility Company, LLC</v>
          </cell>
          <cell r="B27">
            <v>4215169</v>
          </cell>
          <cell r="C27" t="str">
            <v>Black Hills Corporation</v>
          </cell>
          <cell r="D27" t="str">
            <v>N/A</v>
          </cell>
          <cell r="E27" t="str">
            <v>N/A</v>
          </cell>
          <cell r="F27" t="str">
            <v>N/A</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row>
        <row r="28">
          <cell r="A28" t="str">
            <v>Black Hills Kansas Gas Utility Company, LLC</v>
          </cell>
          <cell r="B28">
            <v>4215170</v>
          </cell>
          <cell r="C28" t="str">
            <v>Black Hills Corporation</v>
          </cell>
          <cell r="D28" t="str">
            <v>N/A</v>
          </cell>
          <cell r="E28" t="str">
            <v>N/A</v>
          </cell>
          <cell r="F28" t="str">
            <v>N/A</v>
          </cell>
          <cell r="G28" t="str">
            <v>N/A</v>
          </cell>
          <cell r="H28" t="str">
            <v>N/A</v>
          </cell>
          <cell r="I28" t="str">
            <v>N/A</v>
          </cell>
          <cell r="J28" t="str">
            <v>N/A</v>
          </cell>
          <cell r="K28" t="str">
            <v>N/A</v>
          </cell>
          <cell r="L28" t="str">
            <v>N/A</v>
          </cell>
          <cell r="M28" t="str">
            <v>N/A</v>
          </cell>
          <cell r="N28" t="str">
            <v>N/A</v>
          </cell>
          <cell r="O28" t="str">
            <v>N/A</v>
          </cell>
          <cell r="P28" t="str">
            <v>N/A</v>
          </cell>
          <cell r="Q28" t="str">
            <v>N/A</v>
          </cell>
          <cell r="R28" t="str">
            <v>N/A</v>
          </cell>
          <cell r="S28" t="str">
            <v>N/A</v>
          </cell>
        </row>
        <row r="29">
          <cell r="A29" t="str">
            <v>Black Hills Nebraska Gas Utility Company LLC</v>
          </cell>
          <cell r="B29">
            <v>4215171</v>
          </cell>
          <cell r="C29" t="str">
            <v>Black Hills Corporation</v>
          </cell>
          <cell r="D29" t="str">
            <v>N/A</v>
          </cell>
          <cell r="E29" t="str">
            <v>N/A</v>
          </cell>
          <cell r="F29" t="str">
            <v>N/A</v>
          </cell>
          <cell r="G29" t="str">
            <v>N/A</v>
          </cell>
          <cell r="H29" t="str">
            <v>N/A</v>
          </cell>
          <cell r="I29" t="str">
            <v>N/A</v>
          </cell>
          <cell r="J29" t="str">
            <v>N/A</v>
          </cell>
          <cell r="K29" t="str">
            <v>N/A</v>
          </cell>
          <cell r="L29" t="str">
            <v>N/A</v>
          </cell>
          <cell r="M29" t="str">
            <v>N/A</v>
          </cell>
          <cell r="N29" t="str">
            <v>N/A</v>
          </cell>
          <cell r="O29" t="str">
            <v>N/A</v>
          </cell>
          <cell r="P29" t="str">
            <v>N/A</v>
          </cell>
          <cell r="Q29" t="str">
            <v>N/A</v>
          </cell>
          <cell r="R29" t="str">
            <v>N/A</v>
          </cell>
          <cell r="S29" t="str">
            <v>N/A</v>
          </cell>
        </row>
        <row r="30">
          <cell r="A30" t="str">
            <v>Black Hills Power, Inc.</v>
          </cell>
          <cell r="B30">
            <v>4065694</v>
          </cell>
          <cell r="C30" t="str">
            <v>Black Hills Corporation</v>
          </cell>
          <cell r="D30">
            <v>0.58723318392113344</v>
          </cell>
          <cell r="E30">
            <v>0.56925988332758903</v>
          </cell>
          <cell r="F30">
            <v>0.56492399236700275</v>
          </cell>
          <cell r="G30">
            <v>0.55876574447288507</v>
          </cell>
          <cell r="H30">
            <v>0.55232744224304764</v>
          </cell>
          <cell r="I30">
            <v>0.5513469762216191</v>
          </cell>
          <cell r="J30">
            <v>0.54631549933950241</v>
          </cell>
          <cell r="K30">
            <v>0.54200359007943644</v>
          </cell>
          <cell r="L30">
            <v>0.41276681607886656</v>
          </cell>
          <cell r="M30">
            <v>0.43074011667241091</v>
          </cell>
          <cell r="N30">
            <v>0.43507600763299725</v>
          </cell>
          <cell r="O30">
            <v>0.44123425552711498</v>
          </cell>
          <cell r="P30">
            <v>0.44767255775695231</v>
          </cell>
          <cell r="Q30">
            <v>0.4486530237783809</v>
          </cell>
          <cell r="R30">
            <v>0.45368450066049754</v>
          </cell>
          <cell r="S30">
            <v>0.45799640992056356</v>
          </cell>
        </row>
        <row r="31">
          <cell r="A31" t="str">
            <v>Carolina Power &amp; Light Company</v>
          </cell>
          <cell r="B31">
            <v>4004192</v>
          </cell>
          <cell r="C31" t="str">
            <v>Duke Energy Corporation</v>
          </cell>
          <cell r="D31">
            <v>0.5099410786861921</v>
          </cell>
          <cell r="E31">
            <v>0.50746310791236515</v>
          </cell>
          <cell r="F31">
            <v>0.50850328661516786</v>
          </cell>
          <cell r="G31">
            <v>0.5254203768998732</v>
          </cell>
          <cell r="H31">
            <v>0.53429037177262451</v>
          </cell>
          <cell r="I31">
            <v>0.50619050105657315</v>
          </cell>
          <cell r="J31">
            <v>0.50252390751957399</v>
          </cell>
          <cell r="K31">
            <v>0.52535985598669277</v>
          </cell>
          <cell r="L31">
            <v>0.49005892131380796</v>
          </cell>
          <cell r="M31">
            <v>0.49253689208763479</v>
          </cell>
          <cell r="N31">
            <v>0.49149671338483214</v>
          </cell>
          <cell r="O31">
            <v>0.47457962310012686</v>
          </cell>
          <cell r="P31">
            <v>0.46570962822737549</v>
          </cell>
          <cell r="Q31">
            <v>0.49380949894342685</v>
          </cell>
          <cell r="R31">
            <v>0.49747609248042601</v>
          </cell>
          <cell r="S31">
            <v>0.47464014401330723</v>
          </cell>
        </row>
        <row r="32">
          <cell r="A32" t="str">
            <v>CenterPoint Energy Houston Electric, LLC</v>
          </cell>
          <cell r="B32"/>
          <cell r="C32" t="str">
            <v>CenterPoint Energy, Inc.</v>
          </cell>
          <cell r="D32">
            <v>0.2202562538133008</v>
          </cell>
          <cell r="E32">
            <v>0.20256841461550221</v>
          </cell>
          <cell r="F32">
            <v>0.19136734077875037</v>
          </cell>
          <cell r="G32">
            <v>0.19794509552095038</v>
          </cell>
          <cell r="H32">
            <v>0.27820622679234502</v>
          </cell>
          <cell r="I32">
            <v>0.25865985235661554</v>
          </cell>
          <cell r="J32">
            <v>0.24879089615931721</v>
          </cell>
          <cell r="K32">
            <v>0.22684334820257152</v>
          </cell>
          <cell r="L32">
            <v>0.77974374618669917</v>
          </cell>
          <cell r="M32">
            <v>0.79743158538449777</v>
          </cell>
          <cell r="N32">
            <v>0.80863265922124961</v>
          </cell>
          <cell r="O32">
            <v>0.80205490447904959</v>
          </cell>
          <cell r="P32">
            <v>0.72179377320765492</v>
          </cell>
          <cell r="Q32">
            <v>0.74134014764338441</v>
          </cell>
          <cell r="R32">
            <v>0.75120910384068273</v>
          </cell>
          <cell r="S32">
            <v>0.77315665179742854</v>
          </cell>
        </row>
        <row r="33">
          <cell r="A33" t="str">
            <v>CenterPoint Energy Resources Corp.</v>
          </cell>
          <cell r="B33"/>
          <cell r="C33" t="str">
            <v>CenterPoint Energy, Inc.</v>
          </cell>
          <cell r="D33">
            <v>0.68058267007058115</v>
          </cell>
          <cell r="E33">
            <v>0.67943882938603106</v>
          </cell>
          <cell r="F33">
            <v>0.67720364741641337</v>
          </cell>
          <cell r="G33">
            <v>0.65764939630139085</v>
          </cell>
          <cell r="H33">
            <v>0.66619430011021885</v>
          </cell>
          <cell r="I33">
            <v>0.6647142630995726</v>
          </cell>
          <cell r="J33">
            <v>0.61744301288404357</v>
          </cell>
          <cell r="K33">
            <v>0.61579866162350883</v>
          </cell>
          <cell r="L33">
            <v>0.31941732992941885</v>
          </cell>
          <cell r="M33">
            <v>0.32056117061396894</v>
          </cell>
          <cell r="N33">
            <v>0.32279635258358663</v>
          </cell>
          <cell r="O33">
            <v>0.3423506036986092</v>
          </cell>
          <cell r="P33">
            <v>0.33380569988978115</v>
          </cell>
          <cell r="Q33">
            <v>0.3352857369004274</v>
          </cell>
          <cell r="R33">
            <v>0.38255698711595637</v>
          </cell>
          <cell r="S33">
            <v>0.38420133837649112</v>
          </cell>
        </row>
        <row r="34">
          <cell r="A34" t="str">
            <v>Central Hudson Gas &amp; Electric Corporation</v>
          </cell>
          <cell r="B34">
            <v>4057076</v>
          </cell>
          <cell r="C34" t="str">
            <v>Fortis Inc.</v>
          </cell>
          <cell r="D34">
            <v>0.50928808266957992</v>
          </cell>
          <cell r="E34">
            <v>0.50582565987857353</v>
          </cell>
          <cell r="F34">
            <v>0.50268701227309698</v>
          </cell>
          <cell r="G34">
            <v>0.50866985361881523</v>
          </cell>
          <cell r="H34">
            <v>0.50359927254674497</v>
          </cell>
          <cell r="I34">
            <v>0.50384609152847204</v>
          </cell>
          <cell r="J34">
            <v>0.49398974036959042</v>
          </cell>
          <cell r="K34">
            <v>0.49418616055343745</v>
          </cell>
          <cell r="L34">
            <v>0.49071191733042002</v>
          </cell>
          <cell r="M34">
            <v>0.49417434012142653</v>
          </cell>
          <cell r="N34">
            <v>0.49731298772690297</v>
          </cell>
          <cell r="O34">
            <v>0.49133014638118477</v>
          </cell>
          <cell r="P34">
            <v>0.49640072745325503</v>
          </cell>
          <cell r="Q34">
            <v>0.49615390847152796</v>
          </cell>
          <cell r="R34">
            <v>0.50601025963040958</v>
          </cell>
          <cell r="S34">
            <v>0.50581383944656255</v>
          </cell>
        </row>
        <row r="35">
          <cell r="A35" t="str">
            <v>Central Maine Power Company</v>
          </cell>
          <cell r="B35">
            <v>4056978</v>
          </cell>
          <cell r="C35" t="str">
            <v>Iberdrola, S.A.</v>
          </cell>
          <cell r="D35">
            <v>0.6273457445891939</v>
          </cell>
          <cell r="E35">
            <v>0.62087320257174428</v>
          </cell>
          <cell r="F35">
            <v>0.61254145265276572</v>
          </cell>
          <cell r="G35">
            <v>0.60655906862369291</v>
          </cell>
          <cell r="H35">
            <v>0.60034240188990351</v>
          </cell>
          <cell r="I35">
            <v>0.58331017475736369</v>
          </cell>
          <cell r="J35">
            <v>0.5602125748449529</v>
          </cell>
          <cell r="K35">
            <v>0.6184557805577614</v>
          </cell>
          <cell r="L35">
            <v>0.3726542554108061</v>
          </cell>
          <cell r="M35">
            <v>0.37912679742825578</v>
          </cell>
          <cell r="N35">
            <v>0.38745854734723428</v>
          </cell>
          <cell r="O35">
            <v>0.39344093137630709</v>
          </cell>
          <cell r="P35">
            <v>0.39965759811009649</v>
          </cell>
          <cell r="Q35">
            <v>0.41668982524263631</v>
          </cell>
          <cell r="R35">
            <v>0.43978742515504715</v>
          </cell>
          <cell r="S35">
            <v>0.3815442194422386</v>
          </cell>
        </row>
        <row r="36">
          <cell r="A36" t="str">
            <v>Central Vermont Public Service Corporation</v>
          </cell>
          <cell r="B36">
            <v>4017631</v>
          </cell>
          <cell r="C36" t="str">
            <v>Caisse de dépôt et placement du Québec</v>
          </cell>
          <cell r="D36" t="str">
            <v>N/A</v>
          </cell>
          <cell r="E36" t="str">
            <v>N/A</v>
          </cell>
          <cell r="F36" t="str">
            <v>N/A</v>
          </cell>
          <cell r="G36" t="str">
            <v>N/A</v>
          </cell>
          <cell r="H36" t="str">
            <v>N/A</v>
          </cell>
          <cell r="I36" t="str">
            <v>N/A</v>
          </cell>
          <cell r="J36" t="str">
            <v>N/A</v>
          </cell>
          <cell r="K36" t="str">
            <v>N/A</v>
          </cell>
          <cell r="L36" t="str">
            <v>N/A</v>
          </cell>
          <cell r="M36" t="str">
            <v>N/A</v>
          </cell>
          <cell r="N36" t="str">
            <v>N/A</v>
          </cell>
          <cell r="O36" t="str">
            <v>N/A</v>
          </cell>
          <cell r="P36" t="str">
            <v>N/A</v>
          </cell>
          <cell r="Q36" t="str">
            <v>N/A</v>
          </cell>
          <cell r="R36" t="str">
            <v>N/A</v>
          </cell>
          <cell r="S36" t="str">
            <v>N/A</v>
          </cell>
        </row>
        <row r="37">
          <cell r="A37" t="str">
            <v>CH Energy Group, Inc.</v>
          </cell>
          <cell r="B37">
            <v>4057039</v>
          </cell>
          <cell r="C37" t="str">
            <v>Fortis Inc.</v>
          </cell>
          <cell r="D37">
            <v>0.50928808266957992</v>
          </cell>
          <cell r="E37">
            <v>0.50582565987857353</v>
          </cell>
          <cell r="F37">
            <v>0.50268701227309698</v>
          </cell>
          <cell r="G37">
            <v>0.50866985361881523</v>
          </cell>
          <cell r="H37">
            <v>0.50359927254674497</v>
          </cell>
          <cell r="I37">
            <v>0.50384609152847204</v>
          </cell>
          <cell r="J37">
            <v>0.49398974036959042</v>
          </cell>
          <cell r="K37">
            <v>0.49418616055343745</v>
          </cell>
          <cell r="L37">
            <v>0.49071191733042002</v>
          </cell>
          <cell r="M37">
            <v>0.49417434012142653</v>
          </cell>
          <cell r="N37">
            <v>0.49731298772690297</v>
          </cell>
          <cell r="O37">
            <v>0.49133014638118477</v>
          </cell>
          <cell r="P37">
            <v>0.49640072745325503</v>
          </cell>
          <cell r="Q37">
            <v>0.49615390847152796</v>
          </cell>
          <cell r="R37">
            <v>0.50601025963040958</v>
          </cell>
          <cell r="S37">
            <v>0.50581383944656255</v>
          </cell>
        </row>
        <row r="38">
          <cell r="A38" t="str">
            <v>Cheyenne Light, Fuel and Power Company</v>
          </cell>
          <cell r="B38">
            <v>4059189</v>
          </cell>
          <cell r="C38" t="str">
            <v>Black Hills Corporation</v>
          </cell>
          <cell r="D38">
            <v>0.62079704281410397</v>
          </cell>
          <cell r="E38">
            <v>0.61589411985313247</v>
          </cell>
          <cell r="F38">
            <v>0.61126534660132659</v>
          </cell>
          <cell r="G38">
            <v>0.60494595225134151</v>
          </cell>
          <cell r="H38">
            <v>0.5981801039036645</v>
          </cell>
          <cell r="I38">
            <v>0.59335275847715407</v>
          </cell>
          <cell r="J38">
            <v>0.5881877993339667</v>
          </cell>
          <cell r="K38">
            <v>0.580809664482696</v>
          </cell>
          <cell r="L38">
            <v>0.37920295718589603</v>
          </cell>
          <cell r="M38">
            <v>0.38410588014686758</v>
          </cell>
          <cell r="N38">
            <v>0.38873465339867341</v>
          </cell>
          <cell r="O38">
            <v>0.39505404774865854</v>
          </cell>
          <cell r="P38">
            <v>0.4018198960963355</v>
          </cell>
          <cell r="Q38">
            <v>0.40664724152284587</v>
          </cell>
          <cell r="R38">
            <v>0.4118122006660333</v>
          </cell>
          <cell r="S38">
            <v>0.419190335517304</v>
          </cell>
        </row>
        <row r="39">
          <cell r="A39" t="str">
            <v>Citizens Gas Fuel Company</v>
          </cell>
          <cell r="B39">
            <v>4059227</v>
          </cell>
          <cell r="C39" t="str">
            <v>DTE Energy Company</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row>
        <row r="40">
          <cell r="A40" t="str">
            <v>Cleco Corporation</v>
          </cell>
          <cell r="B40">
            <v>4056937</v>
          </cell>
          <cell r="C40"/>
          <cell r="D40">
            <v>0.54736492246613255</v>
          </cell>
          <cell r="E40">
            <v>0.52633693140054039</v>
          </cell>
          <cell r="F40">
            <v>0.54020133818016502</v>
          </cell>
          <cell r="G40">
            <v>0.51323527773134991</v>
          </cell>
          <cell r="H40">
            <v>0.51641852818775169</v>
          </cell>
          <cell r="I40">
            <v>0.51348256463810871</v>
          </cell>
          <cell r="J40">
            <v>0.51111519292978924</v>
          </cell>
          <cell r="K40">
            <v>0.5050840938865705</v>
          </cell>
          <cell r="L40">
            <v>0.45263507753386745</v>
          </cell>
          <cell r="M40">
            <v>0.47366306859945967</v>
          </cell>
          <cell r="N40">
            <v>0.45979866181983498</v>
          </cell>
          <cell r="O40">
            <v>0.48676472226865009</v>
          </cell>
          <cell r="P40">
            <v>0.48358147181224825</v>
          </cell>
          <cell r="Q40">
            <v>0.48651743536189135</v>
          </cell>
          <cell r="R40">
            <v>0.48888480707021081</v>
          </cell>
          <cell r="S40">
            <v>0.49491590611342945</v>
          </cell>
        </row>
        <row r="41">
          <cell r="A41" t="str">
            <v>Cleco Power LLC</v>
          </cell>
          <cell r="B41">
            <v>4056982</v>
          </cell>
          <cell r="C41" t="str">
            <v>Cleco Corporation</v>
          </cell>
          <cell r="D41">
            <v>0.54570176550985616</v>
          </cell>
          <cell r="E41">
            <v>0.5245169607600515</v>
          </cell>
          <cell r="F41">
            <v>0.53839747833278617</v>
          </cell>
          <cell r="G41">
            <v>0.5111953464119765</v>
          </cell>
          <cell r="H41">
            <v>0.5143733965840559</v>
          </cell>
          <cell r="I41">
            <v>0.51141673305213742</v>
          </cell>
          <cell r="J41">
            <v>0.50901326573148253</v>
          </cell>
          <cell r="K41">
            <v>0.50287532803199098</v>
          </cell>
          <cell r="L41">
            <v>0.45429823449014384</v>
          </cell>
          <cell r="M41">
            <v>0.4754830392399485</v>
          </cell>
          <cell r="N41">
            <v>0.46160252166721383</v>
          </cell>
          <cell r="O41">
            <v>0.4888046535880235</v>
          </cell>
          <cell r="P41">
            <v>0.48562660341594416</v>
          </cell>
          <cell r="Q41">
            <v>0.48858326694786258</v>
          </cell>
          <cell r="R41">
            <v>0.49098673426851741</v>
          </cell>
          <cell r="S41">
            <v>0.49712467196800908</v>
          </cell>
        </row>
        <row r="42">
          <cell r="A42" t="str">
            <v>Cleveland Electric Illuminating Company</v>
          </cell>
          <cell r="B42">
            <v>4056983</v>
          </cell>
          <cell r="C42" t="str">
            <v>FirstEnergy Corp.</v>
          </cell>
          <cell r="D42">
            <v>0.45282433424729335</v>
          </cell>
          <cell r="E42">
            <v>0.44877434192228022</v>
          </cell>
          <cell r="F42">
            <v>0.4464385917956748</v>
          </cell>
          <cell r="G42">
            <v>0.45739920942478768</v>
          </cell>
          <cell r="H42">
            <v>0.45994801036538763</v>
          </cell>
          <cell r="I42">
            <v>0.42059652069549558</v>
          </cell>
          <cell r="J42">
            <v>0.38462310460669491</v>
          </cell>
          <cell r="K42">
            <v>0.38210830740029494</v>
          </cell>
          <cell r="L42">
            <v>0.5471756657527066</v>
          </cell>
          <cell r="M42">
            <v>0.55122565807771984</v>
          </cell>
          <cell r="N42">
            <v>0.5535614082043252</v>
          </cell>
          <cell r="O42">
            <v>0.54260079057521238</v>
          </cell>
          <cell r="P42">
            <v>0.54005198963461232</v>
          </cell>
          <cell r="Q42">
            <v>0.57940347930450442</v>
          </cell>
          <cell r="R42">
            <v>0.61537689539330509</v>
          </cell>
          <cell r="S42">
            <v>0.617891692599705</v>
          </cell>
        </row>
        <row r="43">
          <cell r="A43" t="str">
            <v>CMS Energy Corporation</v>
          </cell>
          <cell r="B43">
            <v>4004172</v>
          </cell>
          <cell r="C43"/>
          <cell r="D43">
            <v>0.50170922411647734</v>
          </cell>
          <cell r="E43">
            <v>0.53614498675425826</v>
          </cell>
          <cell r="F43">
            <v>0.52809390410780721</v>
          </cell>
          <cell r="G43">
            <v>0.51543575965930633</v>
          </cell>
          <cell r="H43">
            <v>0.51385668157847586</v>
          </cell>
          <cell r="I43">
            <v>0.52912920866792967</v>
          </cell>
          <cell r="J43">
            <v>0.52919049721789602</v>
          </cell>
          <cell r="K43">
            <v>0.51682421638557685</v>
          </cell>
          <cell r="L43">
            <v>0.49829077588352266</v>
          </cell>
          <cell r="M43">
            <v>0.4638550132457418</v>
          </cell>
          <cell r="N43">
            <v>0.47190609589219279</v>
          </cell>
          <cell r="O43">
            <v>0.48456424034069367</v>
          </cell>
          <cell r="P43">
            <v>0.48614331842152414</v>
          </cell>
          <cell r="Q43">
            <v>0.47087079133207033</v>
          </cell>
          <cell r="R43">
            <v>0.47080950278210393</v>
          </cell>
          <cell r="S43">
            <v>0.48317578361442315</v>
          </cell>
        </row>
        <row r="44">
          <cell r="A44" t="str">
            <v>Commonwealth Edison Company</v>
          </cell>
          <cell r="B44">
            <v>4000672</v>
          </cell>
          <cell r="C44" t="str">
            <v>Exelon Corporation</v>
          </cell>
          <cell r="D44">
            <v>0.56919351883512681</v>
          </cell>
          <cell r="E44">
            <v>0.56583833138023132</v>
          </cell>
          <cell r="F44">
            <v>0.5623475299989521</v>
          </cell>
          <cell r="G44">
            <v>0.56172754744883102</v>
          </cell>
          <cell r="H44">
            <v>0.55993361321974311</v>
          </cell>
          <cell r="I44">
            <v>0.56704091113497357</v>
          </cell>
          <cell r="J44">
            <v>0.56029036399295196</v>
          </cell>
          <cell r="K44">
            <v>0.55910613397146502</v>
          </cell>
          <cell r="L44">
            <v>0.43080648116487313</v>
          </cell>
          <cell r="M44">
            <v>0.43416166861976863</v>
          </cell>
          <cell r="N44">
            <v>0.4376524700010479</v>
          </cell>
          <cell r="O44">
            <v>0.43827245255116898</v>
          </cell>
          <cell r="P44">
            <v>0.44006638678025689</v>
          </cell>
          <cell r="Q44">
            <v>0.43295908886502643</v>
          </cell>
          <cell r="R44">
            <v>0.4397096360070481</v>
          </cell>
          <cell r="S44">
            <v>0.44089386602853492</v>
          </cell>
        </row>
        <row r="45">
          <cell r="A45" t="str">
            <v>Connecticut Light and Power Company</v>
          </cell>
          <cell r="B45">
            <v>4056992</v>
          </cell>
          <cell r="C45" t="str">
            <v>Northeast Utilities</v>
          </cell>
          <cell r="D45">
            <v>0.53699275832366289</v>
          </cell>
          <cell r="E45">
            <v>0.51539926166605243</v>
          </cell>
          <cell r="F45">
            <v>0.53369857021072942</v>
          </cell>
          <cell r="G45">
            <v>0.53054893212377385</v>
          </cell>
          <cell r="H45">
            <v>0.52506800459178582</v>
          </cell>
          <cell r="I45">
            <v>0.51037425780301282</v>
          </cell>
          <cell r="J45">
            <v>0.50771602994481746</v>
          </cell>
          <cell r="K45">
            <v>0.54445913001529678</v>
          </cell>
          <cell r="L45">
            <v>0.46300724167633717</v>
          </cell>
          <cell r="M45">
            <v>0.48460073833394751</v>
          </cell>
          <cell r="N45">
            <v>0.46630142978927058</v>
          </cell>
          <cell r="O45">
            <v>0.4694510678762262</v>
          </cell>
          <cell r="P45">
            <v>0.47493199540821418</v>
          </cell>
          <cell r="Q45">
            <v>0.48962574219698723</v>
          </cell>
          <cell r="R45">
            <v>0.4922839700551826</v>
          </cell>
          <cell r="S45">
            <v>0.45554086998470322</v>
          </cell>
        </row>
        <row r="46">
          <cell r="A46" t="str">
            <v>Connecticut Natural Gas Corporation</v>
          </cell>
          <cell r="B46"/>
          <cell r="C46" t="str">
            <v>UIL Holdings Corporation</v>
          </cell>
          <cell r="D46">
            <v>0.69375576365653824</v>
          </cell>
          <cell r="E46">
            <v>0.69720573641299055</v>
          </cell>
          <cell r="F46">
            <v>0.69813053751880483</v>
          </cell>
          <cell r="G46">
            <v>0.69356337716766681</v>
          </cell>
          <cell r="H46">
            <v>0.72495341330715601</v>
          </cell>
          <cell r="I46">
            <v>0.69087834087803812</v>
          </cell>
          <cell r="J46">
            <v>0.69703564772217896</v>
          </cell>
          <cell r="K46">
            <v>0.69422651655780687</v>
          </cell>
          <cell r="L46">
            <v>0.30624423634346176</v>
          </cell>
          <cell r="M46">
            <v>0.30279426358700939</v>
          </cell>
          <cell r="N46">
            <v>0.30186946248119517</v>
          </cell>
          <cell r="O46">
            <v>0.30643662283233319</v>
          </cell>
          <cell r="P46">
            <v>0.27504658669284393</v>
          </cell>
          <cell r="Q46">
            <v>0.30912165912196188</v>
          </cell>
          <cell r="R46">
            <v>0.30296435227782104</v>
          </cell>
          <cell r="S46">
            <v>0.30577348344219318</v>
          </cell>
        </row>
        <row r="47">
          <cell r="A47" t="str">
            <v>Consolidated Edison Company of New York, Inc.</v>
          </cell>
          <cell r="B47">
            <v>4057080</v>
          </cell>
          <cell r="C47" t="str">
            <v>Consolidated Edison, Inc.</v>
          </cell>
          <cell r="D47">
            <v>0.52337881440922818</v>
          </cell>
          <cell r="E47">
            <v>0.5184201785662601</v>
          </cell>
          <cell r="F47">
            <v>0.51193571275143668</v>
          </cell>
          <cell r="G47">
            <v>0.52431664795639077</v>
          </cell>
          <cell r="H47">
            <v>0.52410941665634592</v>
          </cell>
          <cell r="I47">
            <v>0.51901442813989018</v>
          </cell>
          <cell r="J47">
            <v>0.51467755712098717</v>
          </cell>
          <cell r="K47">
            <v>0.51734826111930743</v>
          </cell>
          <cell r="L47">
            <v>0.47662118559077182</v>
          </cell>
          <cell r="M47">
            <v>0.48157982143373995</v>
          </cell>
          <cell r="N47">
            <v>0.48806428724856332</v>
          </cell>
          <cell r="O47">
            <v>0.47568335204360923</v>
          </cell>
          <cell r="P47">
            <v>0.47589058334365403</v>
          </cell>
          <cell r="Q47">
            <v>0.48098557186010976</v>
          </cell>
          <cell r="R47">
            <v>0.48532244287901283</v>
          </cell>
          <cell r="S47">
            <v>0.48265173888069257</v>
          </cell>
        </row>
        <row r="48">
          <cell r="A48" t="str">
            <v>Consolidated Edison, Inc.</v>
          </cell>
          <cell r="B48">
            <v>4057041</v>
          </cell>
          <cell r="C48"/>
          <cell r="D48">
            <v>0.52840423154524929</v>
          </cell>
          <cell r="E48">
            <v>0.52346462250057879</v>
          </cell>
          <cell r="F48">
            <v>0.5172770243815098</v>
          </cell>
          <cell r="G48">
            <v>0.52872802414758613</v>
          </cell>
          <cell r="H48">
            <v>0.52810373710756753</v>
          </cell>
          <cell r="I48">
            <v>0.52301786249011628</v>
          </cell>
          <cell r="J48">
            <v>0.51889736717404422</v>
          </cell>
          <cell r="K48">
            <v>0.52097131875717184</v>
          </cell>
          <cell r="L48">
            <v>0.47159576845475071</v>
          </cell>
          <cell r="M48">
            <v>0.47653537749942121</v>
          </cell>
          <cell r="N48">
            <v>0.4827229756184902</v>
          </cell>
          <cell r="O48">
            <v>0.47127197585241387</v>
          </cell>
          <cell r="P48">
            <v>0.47189626289243253</v>
          </cell>
          <cell r="Q48">
            <v>0.47698213750988372</v>
          </cell>
          <cell r="R48">
            <v>0.48110263282595578</v>
          </cell>
          <cell r="S48">
            <v>0.4790286812428281</v>
          </cell>
        </row>
        <row r="49">
          <cell r="A49" t="str">
            <v>Consolidated Water Power Company</v>
          </cell>
          <cell r="B49">
            <v>4059417</v>
          </cell>
          <cell r="C49" t="str">
            <v>BRH Holdings GP, Ltd.</v>
          </cell>
          <cell r="D49">
            <v>1</v>
          </cell>
          <cell r="E49">
            <v>1</v>
          </cell>
          <cell r="F49">
            <v>1</v>
          </cell>
          <cell r="G49">
            <v>1</v>
          </cell>
          <cell r="H49">
            <v>1</v>
          </cell>
          <cell r="I49">
            <v>1</v>
          </cell>
          <cell r="J49">
            <v>1</v>
          </cell>
          <cell r="K49">
            <v>1</v>
          </cell>
          <cell r="L49">
            <v>0</v>
          </cell>
          <cell r="M49">
            <v>0</v>
          </cell>
          <cell r="N49">
            <v>0</v>
          </cell>
          <cell r="O49">
            <v>0</v>
          </cell>
          <cell r="P49">
            <v>0</v>
          </cell>
          <cell r="Q49">
            <v>0</v>
          </cell>
          <cell r="R49">
            <v>0</v>
          </cell>
          <cell r="S49">
            <v>0</v>
          </cell>
        </row>
        <row r="50">
          <cell r="A50" t="str">
            <v>Constellation Energy Group, Inc.</v>
          </cell>
          <cell r="B50">
            <v>4057042</v>
          </cell>
          <cell r="C50" t="str">
            <v>Exelon Corporation</v>
          </cell>
          <cell r="D50" t="str">
            <v>N/A</v>
          </cell>
          <cell r="E50" t="str">
            <v>N/A</v>
          </cell>
          <cell r="F50" t="str">
            <v>N/A</v>
          </cell>
          <cell r="G50" t="str">
            <v>N/A</v>
          </cell>
          <cell r="H50" t="str">
            <v>N/A</v>
          </cell>
          <cell r="I50" t="str">
            <v>N/A</v>
          </cell>
          <cell r="J50" t="str">
            <v>N/A</v>
          </cell>
          <cell r="K50" t="str">
            <v>N/A</v>
          </cell>
          <cell r="L50" t="str">
            <v>N/A</v>
          </cell>
          <cell r="M50" t="str">
            <v>N/A</v>
          </cell>
          <cell r="N50" t="str">
            <v>N/A</v>
          </cell>
          <cell r="O50" t="str">
            <v>N/A</v>
          </cell>
          <cell r="P50" t="str">
            <v>N/A</v>
          </cell>
          <cell r="Q50" t="str">
            <v>N/A</v>
          </cell>
          <cell r="R50" t="str">
            <v>N/A</v>
          </cell>
          <cell r="S50" t="str">
            <v>N/A</v>
          </cell>
        </row>
        <row r="51">
          <cell r="A51" t="str">
            <v>Consumers Energy Company</v>
          </cell>
          <cell r="B51">
            <v>4057081</v>
          </cell>
          <cell r="C51" t="str">
            <v>CMS Energy Corporation</v>
          </cell>
          <cell r="D51">
            <v>0.50170922411647734</v>
          </cell>
          <cell r="E51">
            <v>0.53614498675425826</v>
          </cell>
          <cell r="F51">
            <v>0.52809390410780721</v>
          </cell>
          <cell r="G51">
            <v>0.51543575965930633</v>
          </cell>
          <cell r="H51">
            <v>0.51385668157847586</v>
          </cell>
          <cell r="I51">
            <v>0.52912920866792967</v>
          </cell>
          <cell r="J51">
            <v>0.52919049721789602</v>
          </cell>
          <cell r="K51">
            <v>0.51682421638557685</v>
          </cell>
          <cell r="L51">
            <v>0.49829077588352266</v>
          </cell>
          <cell r="M51">
            <v>0.4638550132457418</v>
          </cell>
          <cell r="N51">
            <v>0.47190609589219279</v>
          </cell>
          <cell r="O51">
            <v>0.48456424034069367</v>
          </cell>
          <cell r="P51">
            <v>0.48614331842152414</v>
          </cell>
          <cell r="Q51">
            <v>0.47087079133207033</v>
          </cell>
          <cell r="R51">
            <v>0.47080950278210393</v>
          </cell>
          <cell r="S51">
            <v>0.48317578361442315</v>
          </cell>
        </row>
        <row r="52">
          <cell r="A52" t="str">
            <v>Dayton Power and Light Company</v>
          </cell>
          <cell r="B52">
            <v>4017451</v>
          </cell>
          <cell r="C52" t="str">
            <v>AES Corporation</v>
          </cell>
          <cell r="D52">
            <v>0.57842285320995979</v>
          </cell>
          <cell r="E52">
            <v>0.58183433944309415</v>
          </cell>
          <cell r="F52">
            <v>0.58358306603388388</v>
          </cell>
          <cell r="G52">
            <v>0.58310255496137853</v>
          </cell>
          <cell r="H52">
            <v>0.48577520223247861</v>
          </cell>
          <cell r="I52">
            <v>0.581610728550361</v>
          </cell>
          <cell r="J52">
            <v>0.58931668180056374</v>
          </cell>
          <cell r="K52">
            <v>0.59423427181341393</v>
          </cell>
          <cell r="L52">
            <v>0.42157714679004027</v>
          </cell>
          <cell r="M52">
            <v>0.41816566055690585</v>
          </cell>
          <cell r="N52">
            <v>0.41641693396611612</v>
          </cell>
          <cell r="O52">
            <v>0.41689744503862153</v>
          </cell>
          <cell r="P52">
            <v>0.51422479776752139</v>
          </cell>
          <cell r="Q52">
            <v>0.418389271449639</v>
          </cell>
          <cell r="R52">
            <v>0.41068331819943626</v>
          </cell>
          <cell r="S52">
            <v>0.40576572818658607</v>
          </cell>
        </row>
        <row r="53">
          <cell r="A53" t="str">
            <v>Delmarva Power &amp; Light Company</v>
          </cell>
          <cell r="B53">
            <v>4057082</v>
          </cell>
          <cell r="C53" t="str">
            <v>Pepco Holdings, Inc.</v>
          </cell>
          <cell r="D53">
            <v>0.48870103139056587</v>
          </cell>
          <cell r="E53">
            <v>0.48394078333222779</v>
          </cell>
          <cell r="F53">
            <v>0.4941910793632513</v>
          </cell>
          <cell r="G53">
            <v>0.48988254738829434</v>
          </cell>
          <cell r="H53">
            <v>0.49477847459655444</v>
          </cell>
          <cell r="I53">
            <v>0.4913698249569089</v>
          </cell>
          <cell r="J53">
            <v>0.49327994857285712</v>
          </cell>
          <cell r="K53">
            <v>0.48649781669924735</v>
          </cell>
          <cell r="L53">
            <v>0.51129896860943413</v>
          </cell>
          <cell r="M53">
            <v>0.51605921666777221</v>
          </cell>
          <cell r="N53">
            <v>0.50580892063674865</v>
          </cell>
          <cell r="O53">
            <v>0.5101174526117056</v>
          </cell>
          <cell r="P53">
            <v>0.50522152540344556</v>
          </cell>
          <cell r="Q53">
            <v>0.50863017504309116</v>
          </cell>
          <cell r="R53">
            <v>0.50672005142714294</v>
          </cell>
          <cell r="S53">
            <v>0.51350218330075259</v>
          </cell>
        </row>
        <row r="54">
          <cell r="A54" t="str">
            <v>DTE Electric Company</v>
          </cell>
          <cell r="B54">
            <v>4057083</v>
          </cell>
          <cell r="C54" t="str">
            <v>DTE Energy Company</v>
          </cell>
          <cell r="D54">
            <v>0.49324660646370411</v>
          </cell>
          <cell r="E54">
            <v>0.50298143444778287</v>
          </cell>
          <cell r="F54">
            <v>0.50536105635708206</v>
          </cell>
          <cell r="G54">
            <v>0.50246779158791455</v>
          </cell>
          <cell r="H54">
            <v>0.47477291765648943</v>
          </cell>
          <cell r="I54">
            <v>0.47701167814205286</v>
          </cell>
          <cell r="J54">
            <v>0.47607391766178098</v>
          </cell>
          <cell r="K54">
            <v>0.49175759455885448</v>
          </cell>
          <cell r="L54">
            <v>0.50675339353629589</v>
          </cell>
          <cell r="M54">
            <v>0.49701856555221713</v>
          </cell>
          <cell r="N54">
            <v>0.49463894364291794</v>
          </cell>
          <cell r="O54">
            <v>0.49753220841208551</v>
          </cell>
          <cell r="P54">
            <v>0.52522708234351057</v>
          </cell>
          <cell r="Q54">
            <v>0.52298832185794708</v>
          </cell>
          <cell r="R54">
            <v>0.52392608233821902</v>
          </cell>
          <cell r="S54">
            <v>0.50824240544114552</v>
          </cell>
        </row>
        <row r="55">
          <cell r="A55" t="str">
            <v>Dominion Resources, Inc.</v>
          </cell>
          <cell r="B55">
            <v>4001616</v>
          </cell>
          <cell r="C55"/>
          <cell r="D55">
            <v>0.53798415646484732</v>
          </cell>
          <cell r="E55">
            <v>0.53514933285510247</v>
          </cell>
          <cell r="F55">
            <v>0.53505081672219967</v>
          </cell>
          <cell r="G55">
            <v>0.55596654336848006</v>
          </cell>
          <cell r="H55">
            <v>0.55357068089574801</v>
          </cell>
          <cell r="I55">
            <v>0.56733005085274224</v>
          </cell>
          <cell r="J55">
            <v>0.56350330811126947</v>
          </cell>
          <cell r="K55">
            <v>0.58731661476225561</v>
          </cell>
          <cell r="L55">
            <v>0.46201584353515263</v>
          </cell>
          <cell r="M55">
            <v>0.46485066714489759</v>
          </cell>
          <cell r="N55">
            <v>0.46494918327780027</v>
          </cell>
          <cell r="O55">
            <v>0.44403345663151994</v>
          </cell>
          <cell r="P55">
            <v>0.44642931910425199</v>
          </cell>
          <cell r="Q55">
            <v>0.43266994914725776</v>
          </cell>
          <cell r="R55">
            <v>0.43649669188873047</v>
          </cell>
          <cell r="S55">
            <v>0.41268338523774439</v>
          </cell>
        </row>
        <row r="56">
          <cell r="A56" t="str">
            <v>DTE Energy Company</v>
          </cell>
          <cell r="B56">
            <v>4057044</v>
          </cell>
          <cell r="C56"/>
          <cell r="D56">
            <v>0.49324660646370411</v>
          </cell>
          <cell r="E56">
            <v>0.50298143444778287</v>
          </cell>
          <cell r="F56">
            <v>0.50536105635708206</v>
          </cell>
          <cell r="G56">
            <v>0.50246779158791455</v>
          </cell>
          <cell r="H56">
            <v>0.47477291765648943</v>
          </cell>
          <cell r="I56">
            <v>0.47701167814205286</v>
          </cell>
          <cell r="J56">
            <v>0.47607391766178098</v>
          </cell>
          <cell r="K56">
            <v>0.49175759455885448</v>
          </cell>
          <cell r="L56">
            <v>0.50675339353629589</v>
          </cell>
          <cell r="M56">
            <v>0.49701856555221713</v>
          </cell>
          <cell r="N56">
            <v>0.49463894364291794</v>
          </cell>
          <cell r="O56">
            <v>0.49753220841208551</v>
          </cell>
          <cell r="P56">
            <v>0.52522708234351057</v>
          </cell>
          <cell r="Q56">
            <v>0.52298832185794708</v>
          </cell>
          <cell r="R56">
            <v>0.52392608233821902</v>
          </cell>
          <cell r="S56">
            <v>0.50824240544114552</v>
          </cell>
        </row>
        <row r="57">
          <cell r="A57" t="str">
            <v>DTE Gas Company</v>
          </cell>
          <cell r="B57">
            <v>4057126</v>
          </cell>
          <cell r="C57" t="str">
            <v>DTE Energy Company</v>
          </cell>
          <cell r="D57" t="str">
            <v>N/A</v>
          </cell>
          <cell r="E57" t="str">
            <v>N/A</v>
          </cell>
          <cell r="F57" t="str">
            <v>N/A</v>
          </cell>
          <cell r="G57" t="str">
            <v>N/A</v>
          </cell>
          <cell r="H57" t="str">
            <v>N/A</v>
          </cell>
          <cell r="I57" t="str">
            <v>N/A</v>
          </cell>
          <cell r="J57" t="str">
            <v>N/A</v>
          </cell>
          <cell r="K57" t="str">
            <v>N/A</v>
          </cell>
          <cell r="L57" t="str">
            <v>N/A</v>
          </cell>
          <cell r="M57" t="str">
            <v>N/A</v>
          </cell>
          <cell r="N57" t="str">
            <v>N/A</v>
          </cell>
          <cell r="O57" t="str">
            <v>N/A</v>
          </cell>
          <cell r="P57" t="str">
            <v>N/A</v>
          </cell>
          <cell r="Q57" t="str">
            <v>N/A</v>
          </cell>
          <cell r="R57" t="str">
            <v>N/A</v>
          </cell>
          <cell r="S57" t="str">
            <v>N/A</v>
          </cell>
        </row>
        <row r="58">
          <cell r="A58" t="str">
            <v>Duke Energy Carolinas, LLC</v>
          </cell>
          <cell r="B58">
            <v>4004320</v>
          </cell>
          <cell r="C58" t="str">
            <v>Duke Energy Corporation</v>
          </cell>
          <cell r="D58">
            <v>0.56597739479054399</v>
          </cell>
          <cell r="E58">
            <v>0.55902575250778219</v>
          </cell>
          <cell r="F58">
            <v>0.55563401902618459</v>
          </cell>
          <cell r="G58">
            <v>0.55181120986605381</v>
          </cell>
          <cell r="H58">
            <v>0.53797935960075238</v>
          </cell>
          <cell r="I58">
            <v>0.53569046791800157</v>
          </cell>
          <cell r="J58">
            <v>0.53738057992430144</v>
          </cell>
          <cell r="K58">
            <v>0.53130271939867213</v>
          </cell>
          <cell r="L58">
            <v>0.43402260520945601</v>
          </cell>
          <cell r="M58">
            <v>0.44097424749221775</v>
          </cell>
          <cell r="N58">
            <v>0.44436598097381536</v>
          </cell>
          <cell r="O58">
            <v>0.44818879013394619</v>
          </cell>
          <cell r="P58">
            <v>0.46202064039924762</v>
          </cell>
          <cell r="Q58">
            <v>0.46430953208199849</v>
          </cell>
          <cell r="R58">
            <v>0.46261942007569856</v>
          </cell>
          <cell r="S58">
            <v>0.46869728060132787</v>
          </cell>
        </row>
        <row r="59">
          <cell r="A59" t="str">
            <v>Duke Energy Corporation</v>
          </cell>
          <cell r="B59">
            <v>4121470</v>
          </cell>
          <cell r="C59"/>
          <cell r="D59">
            <v>0.55646395384058112</v>
          </cell>
          <cell r="E59">
            <v>0.54919902908144536</v>
          </cell>
          <cell r="F59">
            <v>0.5449911848898269</v>
          </cell>
          <cell r="G59">
            <v>0.5569537270375664</v>
          </cell>
          <cell r="H59">
            <v>0.5534497007961281</v>
          </cell>
          <cell r="I59">
            <v>0.55099556389737703</v>
          </cell>
          <cell r="J59">
            <v>0.54949300350543562</v>
          </cell>
          <cell r="K59">
            <v>0.54634336942019646</v>
          </cell>
          <cell r="L59">
            <v>0.44353604615941888</v>
          </cell>
          <cell r="M59">
            <v>0.45080097091855459</v>
          </cell>
          <cell r="N59">
            <v>0.4550088151101731</v>
          </cell>
          <cell r="O59">
            <v>0.44304627296243365</v>
          </cell>
          <cell r="P59">
            <v>0.44655029920387196</v>
          </cell>
          <cell r="Q59">
            <v>0.44900443610262297</v>
          </cell>
          <cell r="R59">
            <v>0.45050699649456438</v>
          </cell>
          <cell r="S59">
            <v>0.45365663057980354</v>
          </cell>
        </row>
        <row r="60">
          <cell r="A60" t="str">
            <v>Duke Energy Indiana, Inc.</v>
          </cell>
          <cell r="B60">
            <v>4062444</v>
          </cell>
          <cell r="C60" t="str">
            <v>Duke Energy Corporation</v>
          </cell>
          <cell r="D60">
            <v>0.49879161977363939</v>
          </cell>
          <cell r="E60">
            <v>0.50692814294017718</v>
          </cell>
          <cell r="F60">
            <v>0.51568712543596007</v>
          </cell>
          <cell r="G60">
            <v>0.50849607178850753</v>
          </cell>
          <cell r="H60">
            <v>0.50307971648248695</v>
          </cell>
          <cell r="I60">
            <v>0.51106217971816792</v>
          </cell>
          <cell r="J60">
            <v>0.5057352395188186</v>
          </cell>
          <cell r="K60">
            <v>0.49967406450939161</v>
          </cell>
          <cell r="L60">
            <v>0.50120838022636061</v>
          </cell>
          <cell r="M60">
            <v>0.49307185705982282</v>
          </cell>
          <cell r="N60">
            <v>0.48431287456403993</v>
          </cell>
          <cell r="O60">
            <v>0.49150392821149247</v>
          </cell>
          <cell r="P60">
            <v>0.49692028351751311</v>
          </cell>
          <cell r="Q60">
            <v>0.48893782028183208</v>
          </cell>
          <cell r="R60">
            <v>0.49426476048118145</v>
          </cell>
          <cell r="S60">
            <v>0.50032593549060833</v>
          </cell>
        </row>
        <row r="61">
          <cell r="A61" t="str">
            <v>Duke Energy Kentucky, Inc.</v>
          </cell>
          <cell r="B61">
            <v>4057103</v>
          </cell>
          <cell r="C61" t="str">
            <v>Duke Energy Corporation</v>
          </cell>
          <cell r="D61">
            <v>0.54776141149748969</v>
          </cell>
          <cell r="E61">
            <v>0.54355439488694934</v>
          </cell>
          <cell r="F61">
            <v>0.54157589713430576</v>
          </cell>
          <cell r="G61">
            <v>0.53233257652155785</v>
          </cell>
          <cell r="H61">
            <v>0.52561259626512735</v>
          </cell>
          <cell r="I61">
            <v>0.54556193417158749</v>
          </cell>
          <cell r="J61">
            <v>0.54125440817183856</v>
          </cell>
          <cell r="K61">
            <v>0.52903721002160786</v>
          </cell>
          <cell r="L61">
            <v>0.45223858850251031</v>
          </cell>
          <cell r="M61">
            <v>0.45644560511305066</v>
          </cell>
          <cell r="N61">
            <v>0.45842410286569424</v>
          </cell>
          <cell r="O61">
            <v>0.46766742347844215</v>
          </cell>
          <cell r="P61">
            <v>0.47438740373487265</v>
          </cell>
          <cell r="Q61">
            <v>0.45443806582841251</v>
          </cell>
          <cell r="R61">
            <v>0.45874559182816144</v>
          </cell>
          <cell r="S61">
            <v>0.47096278997839219</v>
          </cell>
        </row>
        <row r="62">
          <cell r="A62" t="str">
            <v>Duke Energy Ohio, Inc.</v>
          </cell>
          <cell r="B62">
            <v>4057079</v>
          </cell>
          <cell r="C62" t="str">
            <v>Duke Energy Corporation</v>
          </cell>
          <cell r="D62">
            <v>0.76398983744035698</v>
          </cell>
          <cell r="E62">
            <v>0.74549750066616227</v>
          </cell>
          <cell r="F62">
            <v>0.70106935496205414</v>
          </cell>
          <cell r="G62">
            <v>0.74268754346225663</v>
          </cell>
          <cell r="H62">
            <v>0.74246003165413565</v>
          </cell>
          <cell r="I62">
            <v>0.79062073872418093</v>
          </cell>
          <cell r="J62">
            <v>0.75954428281595232</v>
          </cell>
          <cell r="K62">
            <v>0.76015104577793502</v>
          </cell>
          <cell r="L62">
            <v>0.23601016255964308</v>
          </cell>
          <cell r="M62">
            <v>0.25450249933383773</v>
          </cell>
          <cell r="N62">
            <v>0.29893064503794592</v>
          </cell>
          <cell r="O62">
            <v>0.25731245653774337</v>
          </cell>
          <cell r="P62">
            <v>0.2575399683458644</v>
          </cell>
          <cell r="Q62">
            <v>0.20937926127581905</v>
          </cell>
          <cell r="R62">
            <v>0.24045571718404771</v>
          </cell>
          <cell r="S62">
            <v>0.23984895422206495</v>
          </cell>
        </row>
        <row r="63">
          <cell r="A63" t="str">
            <v>Duquesne Light Company</v>
          </cell>
          <cell r="B63">
            <v>4004307</v>
          </cell>
          <cell r="C63" t="str">
            <v>Duquesne Light Holdings, Inc.</v>
          </cell>
          <cell r="D63">
            <v>0.57260457570351964</v>
          </cell>
          <cell r="E63">
            <v>0.57236370029985217</v>
          </cell>
          <cell r="F63">
            <v>0.57231370394520475</v>
          </cell>
          <cell r="G63">
            <v>0.57997579044393677</v>
          </cell>
          <cell r="H63">
            <v>0.61202237685403738</v>
          </cell>
          <cell r="I63">
            <v>0.60694196238067777</v>
          </cell>
          <cell r="J63">
            <v>0.60627744744701184</v>
          </cell>
          <cell r="K63">
            <v>0.60568067246077195</v>
          </cell>
          <cell r="L63">
            <v>0.42739542429648036</v>
          </cell>
          <cell r="M63">
            <v>0.42763629970014777</v>
          </cell>
          <cell r="N63">
            <v>0.42768629605479525</v>
          </cell>
          <cell r="O63">
            <v>0.42002420955606318</v>
          </cell>
          <cell r="P63">
            <v>0.38797762314596268</v>
          </cell>
          <cell r="Q63">
            <v>0.39305803761932223</v>
          </cell>
          <cell r="R63">
            <v>0.39372255255298821</v>
          </cell>
          <cell r="S63">
            <v>0.39431932753922799</v>
          </cell>
        </row>
        <row r="64">
          <cell r="A64" t="str">
            <v>Duquesne Light Holdings, Inc.</v>
          </cell>
          <cell r="B64">
            <v>4004306</v>
          </cell>
          <cell r="C64"/>
          <cell r="D64">
            <v>0.57260457570351964</v>
          </cell>
          <cell r="E64">
            <v>0.57236370029985217</v>
          </cell>
          <cell r="F64">
            <v>0.57231370394520475</v>
          </cell>
          <cell r="G64">
            <v>0.57997579044393677</v>
          </cell>
          <cell r="H64">
            <v>0.61202237685403738</v>
          </cell>
          <cell r="I64">
            <v>0.60694196238067777</v>
          </cell>
          <cell r="J64">
            <v>0.60627744744701184</v>
          </cell>
          <cell r="K64">
            <v>0.60568067246077195</v>
          </cell>
          <cell r="L64">
            <v>0.42739542429648036</v>
          </cell>
          <cell r="M64">
            <v>0.42763629970014777</v>
          </cell>
          <cell r="N64">
            <v>0.42768629605479525</v>
          </cell>
          <cell r="O64">
            <v>0.42002420955606318</v>
          </cell>
          <cell r="P64">
            <v>0.38797762314596268</v>
          </cell>
          <cell r="Q64">
            <v>0.39305803761932223</v>
          </cell>
          <cell r="R64">
            <v>0.39372255255298821</v>
          </cell>
          <cell r="S64">
            <v>0.39431932753922799</v>
          </cell>
        </row>
        <row r="65">
          <cell r="A65" t="str">
            <v>East Ohio Gas Company</v>
          </cell>
          <cell r="B65">
            <v>4059746</v>
          </cell>
          <cell r="C65" t="str">
            <v>Dominion Resources, Inc.</v>
          </cell>
          <cell r="D65" t="str">
            <v>N/A</v>
          </cell>
          <cell r="E65" t="str">
            <v>N/A</v>
          </cell>
          <cell r="F65" t="str">
            <v>N/A</v>
          </cell>
          <cell r="G65" t="str">
            <v>N/A</v>
          </cell>
          <cell r="H65" t="str">
            <v>N/A</v>
          </cell>
          <cell r="I65" t="str">
            <v>N/A</v>
          </cell>
          <cell r="J65" t="str">
            <v>N/A</v>
          </cell>
          <cell r="K65" t="str">
            <v>N/A</v>
          </cell>
          <cell r="L65" t="str">
            <v>N/A</v>
          </cell>
          <cell r="M65" t="str">
            <v>N/A</v>
          </cell>
          <cell r="N65" t="str">
            <v>N/A</v>
          </cell>
          <cell r="O65" t="str">
            <v>N/A</v>
          </cell>
          <cell r="P65" t="str">
            <v>N/A</v>
          </cell>
          <cell r="Q65" t="str">
            <v>N/A</v>
          </cell>
          <cell r="R65" t="str">
            <v>N/A</v>
          </cell>
          <cell r="S65" t="str">
            <v>N/A</v>
          </cell>
        </row>
        <row r="66">
          <cell r="A66" t="str">
            <v>Edison International</v>
          </cell>
          <cell r="B66">
            <v>4056943</v>
          </cell>
          <cell r="C66"/>
          <cell r="D66">
            <v>0.56606182236204761</v>
          </cell>
          <cell r="E66">
            <v>0.54924708510149145</v>
          </cell>
          <cell r="F66">
            <v>0.55462873533721491</v>
          </cell>
          <cell r="G66">
            <v>0.54774510181741487</v>
          </cell>
          <cell r="H66">
            <v>0.56512446828464602</v>
          </cell>
          <cell r="I66">
            <v>0.55762684528801865</v>
          </cell>
          <cell r="J66">
            <v>0.56208060070132515</v>
          </cell>
          <cell r="K66">
            <v>0.57082737398248662</v>
          </cell>
          <cell r="L66">
            <v>0.43393817763795245</v>
          </cell>
          <cell r="M66">
            <v>0.45075291489850855</v>
          </cell>
          <cell r="N66">
            <v>0.44537126466278509</v>
          </cell>
          <cell r="O66">
            <v>0.45225489818258519</v>
          </cell>
          <cell r="P66">
            <v>0.43487553171535404</v>
          </cell>
          <cell r="Q66">
            <v>0.4423731547119813</v>
          </cell>
          <cell r="R66">
            <v>0.43791939929867491</v>
          </cell>
          <cell r="S66">
            <v>0.42917262601751344</v>
          </cell>
        </row>
        <row r="67">
          <cell r="A67" t="str">
            <v>El Paso Electric Company</v>
          </cell>
          <cell r="B67">
            <v>4056994</v>
          </cell>
          <cell r="C67"/>
          <cell r="D67">
            <v>0.53625708498436797</v>
          </cell>
          <cell r="E67">
            <v>0.52569615637235245</v>
          </cell>
          <cell r="F67">
            <v>0.51914880047045042</v>
          </cell>
          <cell r="G67">
            <v>0.51761929652949634</v>
          </cell>
          <cell r="H67">
            <v>0.50367945297497307</v>
          </cell>
          <cell r="I67">
            <v>0.49057223979026771</v>
          </cell>
          <cell r="J67">
            <v>0.48472786103167381</v>
          </cell>
          <cell r="K67">
            <v>0.48316262974170188</v>
          </cell>
          <cell r="L67">
            <v>0.46374291501563203</v>
          </cell>
          <cell r="M67">
            <v>0.47430384362764749</v>
          </cell>
          <cell r="N67">
            <v>0.48085119952954963</v>
          </cell>
          <cell r="O67">
            <v>0.48238070347050366</v>
          </cell>
          <cell r="P67">
            <v>0.49632054702502698</v>
          </cell>
          <cell r="Q67">
            <v>0.50942776020973235</v>
          </cell>
          <cell r="R67">
            <v>0.51527213896832624</v>
          </cell>
          <cell r="S67">
            <v>0.51683737025829812</v>
          </cell>
        </row>
        <row r="68">
          <cell r="A68" t="str">
            <v>Empire District Electric Company</v>
          </cell>
          <cell r="B68">
            <v>3005475</v>
          </cell>
          <cell r="C68"/>
          <cell r="D68">
            <v>0.53313743736969077</v>
          </cell>
          <cell r="E68">
            <v>0.52823503862501164</v>
          </cell>
          <cell r="F68">
            <v>0.5273377707045086</v>
          </cell>
          <cell r="G68">
            <v>0.52295825530924034</v>
          </cell>
          <cell r="H68">
            <v>0.52370893064460899</v>
          </cell>
          <cell r="I68">
            <v>0.51523188190209035</v>
          </cell>
          <cell r="J68">
            <v>0.53357704283082563</v>
          </cell>
          <cell r="K68">
            <v>0.53154512110865015</v>
          </cell>
          <cell r="L68">
            <v>0.46686256263030923</v>
          </cell>
          <cell r="M68">
            <v>0.47176496137498836</v>
          </cell>
          <cell r="N68">
            <v>0.47266222929549134</v>
          </cell>
          <cell r="O68">
            <v>0.47704174469075966</v>
          </cell>
          <cell r="P68">
            <v>0.47629106935539106</v>
          </cell>
          <cell r="Q68">
            <v>0.48476811809790965</v>
          </cell>
          <cell r="R68">
            <v>0.46642295716917431</v>
          </cell>
          <cell r="S68">
            <v>0.4684548788913499</v>
          </cell>
        </row>
        <row r="69">
          <cell r="A69" t="str">
            <v>Empire District Gas Company</v>
          </cell>
          <cell r="B69">
            <v>4135707</v>
          </cell>
          <cell r="C69" t="str">
            <v>Empire District Electric Company</v>
          </cell>
          <cell r="D69" t="str">
            <v>N/A</v>
          </cell>
          <cell r="E69" t="str">
            <v>N/A</v>
          </cell>
          <cell r="F69" t="str">
            <v>N/A</v>
          </cell>
          <cell r="G69" t="str">
            <v>N/A</v>
          </cell>
          <cell r="H69" t="str">
            <v>N/A</v>
          </cell>
          <cell r="I69" t="str">
            <v>N/A</v>
          </cell>
          <cell r="J69" t="str">
            <v>N/A</v>
          </cell>
          <cell r="K69" t="str">
            <v>N/A</v>
          </cell>
          <cell r="L69" t="str">
            <v>N/A</v>
          </cell>
          <cell r="M69" t="str">
            <v>N/A</v>
          </cell>
          <cell r="N69" t="str">
            <v>N/A</v>
          </cell>
          <cell r="O69" t="str">
            <v>N/A</v>
          </cell>
          <cell r="P69" t="str">
            <v>N/A</v>
          </cell>
          <cell r="Q69" t="str">
            <v>N/A</v>
          </cell>
          <cell r="R69" t="str">
            <v>N/A</v>
          </cell>
          <cell r="S69" t="str">
            <v>N/A</v>
          </cell>
        </row>
        <row r="70">
          <cell r="A70" t="str">
            <v>Energy Future Holdings Corp.</v>
          </cell>
          <cell r="B70">
            <v>4057064</v>
          </cell>
          <cell r="C70" t="str">
            <v>Texas Energy Future Holdings LP</v>
          </cell>
          <cell r="D70">
            <v>0.60156935386749943</v>
          </cell>
          <cell r="E70">
            <v>0.59886536617911879</v>
          </cell>
          <cell r="F70">
            <v>0.61014186999758202</v>
          </cell>
          <cell r="G70">
            <v>0.58430043440935042</v>
          </cell>
          <cell r="H70">
            <v>0.58412719914035871</v>
          </cell>
          <cell r="I70">
            <v>0.58255114941315234</v>
          </cell>
          <cell r="J70">
            <v>0.58682896460055434</v>
          </cell>
          <cell r="K70">
            <v>0.58572125258783081</v>
          </cell>
          <cell r="L70">
            <v>0.39843064613250057</v>
          </cell>
          <cell r="M70">
            <v>0.40113463382088121</v>
          </cell>
          <cell r="N70">
            <v>0.38985813000241798</v>
          </cell>
          <cell r="O70">
            <v>0.41569956559064958</v>
          </cell>
          <cell r="P70">
            <v>0.41587280085964123</v>
          </cell>
          <cell r="Q70">
            <v>0.41744885058684766</v>
          </cell>
          <cell r="R70">
            <v>0.41317103539944572</v>
          </cell>
          <cell r="S70">
            <v>0.41427874741216919</v>
          </cell>
        </row>
        <row r="71">
          <cell r="A71" t="str">
            <v>Entergy Arkansas, Inc.</v>
          </cell>
          <cell r="B71">
            <v>4056995</v>
          </cell>
          <cell r="C71" t="str">
            <v>Entergy Corporation</v>
          </cell>
          <cell r="D71">
            <v>0.47670737764413484</v>
          </cell>
          <cell r="E71">
            <v>0.46876164941447546</v>
          </cell>
          <cell r="F71">
            <v>0.45218414477715274</v>
          </cell>
          <cell r="G71">
            <v>0.46272605591047511</v>
          </cell>
          <cell r="H71">
            <v>0.45967295518417434</v>
          </cell>
          <cell r="I71">
            <v>0.44264687211088483</v>
          </cell>
          <cell r="J71">
            <v>0.48380230321800488</v>
          </cell>
          <cell r="K71">
            <v>0.48410375213619344</v>
          </cell>
          <cell r="L71">
            <v>0.52329262235586516</v>
          </cell>
          <cell r="M71">
            <v>0.53123835058552449</v>
          </cell>
          <cell r="N71">
            <v>0.54781585522284726</v>
          </cell>
          <cell r="O71">
            <v>0.53727394408952489</v>
          </cell>
          <cell r="P71">
            <v>0.54032704481582561</v>
          </cell>
          <cell r="Q71">
            <v>0.55735312788911517</v>
          </cell>
          <cell r="R71">
            <v>0.51619769678199512</v>
          </cell>
          <cell r="S71">
            <v>0.5158962478638065</v>
          </cell>
        </row>
        <row r="72">
          <cell r="A72" t="str">
            <v>Entergy Corporation</v>
          </cell>
          <cell r="B72">
            <v>4007889</v>
          </cell>
          <cell r="C72"/>
          <cell r="D72" t="str">
            <v>N/A</v>
          </cell>
          <cell r="E72" t="str">
            <v>N/A</v>
          </cell>
          <cell r="F72">
            <v>0.50010320642462913</v>
          </cell>
          <cell r="G72">
            <v>0.50271955830156323</v>
          </cell>
          <cell r="H72">
            <v>0.49693335685071843</v>
          </cell>
          <cell r="I72">
            <v>0.4921019797669729</v>
          </cell>
          <cell r="J72">
            <v>0.51227794279757743</v>
          </cell>
          <cell r="K72">
            <v>0.51219864914441249</v>
          </cell>
          <cell r="L72" t="str">
            <v>N/A</v>
          </cell>
          <cell r="M72" t="str">
            <v>N/A</v>
          </cell>
          <cell r="N72">
            <v>0.49989679357537087</v>
          </cell>
          <cell r="O72">
            <v>0.49728044169843677</v>
          </cell>
          <cell r="P72">
            <v>0.50306664314928162</v>
          </cell>
          <cell r="Q72">
            <v>0.5078980202330271</v>
          </cell>
          <cell r="R72">
            <v>0.48772205720242257</v>
          </cell>
          <cell r="S72">
            <v>0.48780135085558757</v>
          </cell>
        </row>
        <row r="73">
          <cell r="A73" t="str">
            <v>Entergy Gulf States Louisiana, L.L.C.</v>
          </cell>
          <cell r="B73">
            <v>4057084</v>
          </cell>
          <cell r="C73" t="str">
            <v>Entergy Corporation</v>
          </cell>
          <cell r="D73">
            <v>0.49932250583186305</v>
          </cell>
          <cell r="E73">
            <v>0.51676040518746058</v>
          </cell>
          <cell r="F73">
            <v>0.51820392831329432</v>
          </cell>
          <cell r="G73">
            <v>0.51599002994972576</v>
          </cell>
          <cell r="H73">
            <v>0.50263022682007086</v>
          </cell>
          <cell r="I73">
            <v>0.47332866031221804</v>
          </cell>
          <cell r="J73">
            <v>0.47614918214328017</v>
          </cell>
          <cell r="K73">
            <v>0.50232168891330864</v>
          </cell>
          <cell r="L73">
            <v>0.50067749416813701</v>
          </cell>
          <cell r="M73">
            <v>0.48323959481253942</v>
          </cell>
          <cell r="N73">
            <v>0.48179607168670568</v>
          </cell>
          <cell r="O73">
            <v>0.48400997005027424</v>
          </cell>
          <cell r="P73">
            <v>0.49736977317992914</v>
          </cell>
          <cell r="Q73">
            <v>0.52667133968778201</v>
          </cell>
          <cell r="R73">
            <v>0.52385081785671983</v>
          </cell>
          <cell r="S73">
            <v>0.49767831108669142</v>
          </cell>
        </row>
        <row r="74">
          <cell r="A74" t="str">
            <v>Entergy Louisiana, LLC</v>
          </cell>
          <cell r="B74">
            <v>4112564</v>
          </cell>
          <cell r="C74" t="str">
            <v>Entergy Corporation</v>
          </cell>
          <cell r="D74">
            <v>0.48870727204984116</v>
          </cell>
          <cell r="E74">
            <v>0.4875777603249688</v>
          </cell>
          <cell r="F74">
            <v>0.5036926374611872</v>
          </cell>
          <cell r="G74">
            <v>0.50117755089288551</v>
          </cell>
          <cell r="H74">
            <v>0.49498943969508291</v>
          </cell>
          <cell r="I74">
            <v>0.51877295216534236</v>
          </cell>
          <cell r="J74">
            <v>0.54762710614436771</v>
          </cell>
          <cell r="K74">
            <v>0.54614198785270496</v>
          </cell>
          <cell r="L74">
            <v>0.5112927279501589</v>
          </cell>
          <cell r="M74">
            <v>0.5124222396750312</v>
          </cell>
          <cell r="N74">
            <v>0.49630736253881275</v>
          </cell>
          <cell r="O74">
            <v>0.49882244910711443</v>
          </cell>
          <cell r="P74">
            <v>0.50501056030491709</v>
          </cell>
          <cell r="Q74">
            <v>0.48122704783465764</v>
          </cell>
          <cell r="R74">
            <v>0.45237289385563234</v>
          </cell>
          <cell r="S74">
            <v>0.45385801214729504</v>
          </cell>
        </row>
        <row r="75">
          <cell r="A75" t="str">
            <v>Entergy Mississippi, Inc.</v>
          </cell>
          <cell r="B75">
            <v>4008616</v>
          </cell>
          <cell r="C75" t="str">
            <v>Entergy Corporation</v>
          </cell>
          <cell r="D75">
            <v>0.48976544635051872</v>
          </cell>
          <cell r="E75">
            <v>0.49752876881655905</v>
          </cell>
          <cell r="F75">
            <v>0.46997868121901881</v>
          </cell>
          <cell r="G75">
            <v>0.48632599768961199</v>
          </cell>
          <cell r="H75">
            <v>0.47888589964617412</v>
          </cell>
          <cell r="I75">
            <v>0.47038885306292288</v>
          </cell>
          <cell r="J75">
            <v>0.46558950787571002</v>
          </cell>
          <cell r="K75">
            <v>0.4419906490800683</v>
          </cell>
          <cell r="L75">
            <v>0.51023455364948134</v>
          </cell>
          <cell r="M75">
            <v>0.50247123118344095</v>
          </cell>
          <cell r="N75">
            <v>0.53002131878098124</v>
          </cell>
          <cell r="O75">
            <v>0.51367400231038796</v>
          </cell>
          <cell r="P75">
            <v>0.52111410035382588</v>
          </cell>
          <cell r="Q75">
            <v>0.52961114693707712</v>
          </cell>
          <cell r="R75">
            <v>0.53441049212429004</v>
          </cell>
          <cell r="S75">
            <v>0.55800935091993165</v>
          </cell>
        </row>
        <row r="76">
          <cell r="A76" t="str">
            <v>Entergy New Orleans, Inc.</v>
          </cell>
          <cell r="B76">
            <v>4057085</v>
          </cell>
          <cell r="C76" t="str">
            <v>Entergy Corporation</v>
          </cell>
          <cell r="D76">
            <v>0.52627064436638182</v>
          </cell>
          <cell r="E76">
            <v>0.51538879032759766</v>
          </cell>
          <cell r="F76">
            <v>0.50888255636777024</v>
          </cell>
          <cell r="G76">
            <v>0.50013163512954451</v>
          </cell>
          <cell r="H76">
            <v>0.49852292627060524</v>
          </cell>
          <cell r="I76">
            <v>0.42279088364654138</v>
          </cell>
          <cell r="J76">
            <v>0.5243608133516835</v>
          </cell>
          <cell r="K76">
            <v>0.52313279646297173</v>
          </cell>
          <cell r="L76">
            <v>0.47372935563361818</v>
          </cell>
          <cell r="M76">
            <v>0.48461120967240229</v>
          </cell>
          <cell r="N76">
            <v>0.49111744363222976</v>
          </cell>
          <cell r="O76">
            <v>0.49986836487045555</v>
          </cell>
          <cell r="P76">
            <v>0.50147707372939476</v>
          </cell>
          <cell r="Q76">
            <v>0.57720911635345862</v>
          </cell>
          <cell r="R76">
            <v>0.4756391866483165</v>
          </cell>
          <cell r="S76">
            <v>0.47686720353702827</v>
          </cell>
        </row>
        <row r="77">
          <cell r="A77" t="str">
            <v>Entergy Texas, Inc.</v>
          </cell>
          <cell r="B77">
            <v>4199135</v>
          </cell>
          <cell r="C77" t="str">
            <v>Entergy Corporation</v>
          </cell>
          <cell r="D77">
            <v>0.50141113609969512</v>
          </cell>
          <cell r="E77">
            <v>0.49043301323388988</v>
          </cell>
          <cell r="F77">
            <v>0.48105163495883174</v>
          </cell>
          <cell r="G77">
            <v>0.48875241200785946</v>
          </cell>
          <cell r="H77">
            <v>0.48588942844524097</v>
          </cell>
          <cell r="I77">
            <v>0.48282231231713407</v>
          </cell>
          <cell r="J77">
            <v>0.47967272615077372</v>
          </cell>
          <cell r="K77">
            <v>0.47943230166481438</v>
          </cell>
          <cell r="L77">
            <v>0.49858886390030482</v>
          </cell>
          <cell r="M77">
            <v>0.50956698676611012</v>
          </cell>
          <cell r="N77">
            <v>0.51894836504116826</v>
          </cell>
          <cell r="O77">
            <v>0.51124758799214054</v>
          </cell>
          <cell r="P77">
            <v>0.51411057155475903</v>
          </cell>
          <cell r="Q77">
            <v>0.51717768768286587</v>
          </cell>
          <cell r="R77">
            <v>0.52032727384922628</v>
          </cell>
          <cell r="S77">
            <v>0.52056769833518557</v>
          </cell>
        </row>
        <row r="78">
          <cell r="A78" t="str">
            <v>Exelon Corporation</v>
          </cell>
          <cell r="B78">
            <v>4057056</v>
          </cell>
          <cell r="C78"/>
          <cell r="D78">
            <v>0.55889703442755634</v>
          </cell>
          <cell r="E78">
            <v>0.56221512250269368</v>
          </cell>
          <cell r="F78">
            <v>0.55951537332346346</v>
          </cell>
          <cell r="G78">
            <v>0.55690828472853859</v>
          </cell>
          <cell r="H78">
            <v>0.5469105920521834</v>
          </cell>
          <cell r="I78">
            <v>0.55245435969033885</v>
          </cell>
          <cell r="J78">
            <v>0.55677838807511204</v>
          </cell>
          <cell r="K78">
            <v>0.55334051805793161</v>
          </cell>
          <cell r="L78">
            <v>0.44110296557244366</v>
          </cell>
          <cell r="M78">
            <v>0.43778487749730632</v>
          </cell>
          <cell r="N78">
            <v>0.44048462667653654</v>
          </cell>
          <cell r="O78">
            <v>0.44309171527146141</v>
          </cell>
          <cell r="P78">
            <v>0.4530894079478166</v>
          </cell>
          <cell r="Q78">
            <v>0.44754564030966115</v>
          </cell>
          <cell r="R78">
            <v>0.4432216119248879</v>
          </cell>
          <cell r="S78">
            <v>0.44665948194206839</v>
          </cell>
        </row>
        <row r="79">
          <cell r="A79" t="str">
            <v>FirstEnergy Corp.</v>
          </cell>
          <cell r="B79">
            <v>4056944</v>
          </cell>
          <cell r="C79"/>
          <cell r="D79">
            <v>0.53411126225170502</v>
          </cell>
          <cell r="E79">
            <v>0.53446612714216024</v>
          </cell>
          <cell r="F79">
            <v>0.53140337925764281</v>
          </cell>
          <cell r="G79">
            <v>0.51716315167752702</v>
          </cell>
          <cell r="H79">
            <v>0.5202001149544011</v>
          </cell>
          <cell r="I79">
            <v>0.50715108011686105</v>
          </cell>
          <cell r="J79">
            <v>0.49018104851946637</v>
          </cell>
          <cell r="K79">
            <v>0.48959533802611654</v>
          </cell>
          <cell r="L79">
            <v>0.46588873774829503</v>
          </cell>
          <cell r="M79">
            <v>0.46553387285783981</v>
          </cell>
          <cell r="N79">
            <v>0.46859662074235725</v>
          </cell>
          <cell r="O79">
            <v>0.48283684832247298</v>
          </cell>
          <cell r="P79">
            <v>0.4797998850455989</v>
          </cell>
          <cell r="Q79">
            <v>0.49284891988313889</v>
          </cell>
          <cell r="R79">
            <v>0.50981895148053369</v>
          </cell>
          <cell r="S79">
            <v>0.51040466197388346</v>
          </cell>
        </row>
        <row r="80">
          <cell r="A80" t="str">
            <v>Fitchburg Gas and Electric Light Company</v>
          </cell>
          <cell r="B80">
            <v>4060026</v>
          </cell>
          <cell r="C80" t="str">
            <v>Unitil Corporation</v>
          </cell>
          <cell r="D80">
            <v>0.4765885537394009</v>
          </cell>
          <cell r="E80">
            <v>0.47784963561363858</v>
          </cell>
          <cell r="F80">
            <v>0.48484714678912588</v>
          </cell>
          <cell r="G80">
            <v>0.48806230454654798</v>
          </cell>
          <cell r="H80">
            <v>0.4769210075995905</v>
          </cell>
          <cell r="I80">
            <v>0.48204930890579217</v>
          </cell>
          <cell r="J80">
            <v>0.48458921760643231</v>
          </cell>
          <cell r="K80">
            <v>0.47779120600390912</v>
          </cell>
          <cell r="L80">
            <v>0.5234114462605991</v>
          </cell>
          <cell r="M80">
            <v>0.52215036438636142</v>
          </cell>
          <cell r="N80">
            <v>0.51515285321087412</v>
          </cell>
          <cell r="O80">
            <v>0.51193769545345202</v>
          </cell>
          <cell r="P80">
            <v>0.52307899240040945</v>
          </cell>
          <cell r="Q80">
            <v>0.51795069109420788</v>
          </cell>
          <cell r="R80">
            <v>0.51541078239356763</v>
          </cell>
          <cell r="S80">
            <v>0.52220879399609088</v>
          </cell>
        </row>
        <row r="81">
          <cell r="A81" t="str">
            <v>Florida Power &amp; Light Company</v>
          </cell>
          <cell r="B81">
            <v>4056997</v>
          </cell>
          <cell r="C81" t="str">
            <v>NextEra Energy, Inc.</v>
          </cell>
          <cell r="D81">
            <v>0.59071612546149399</v>
          </cell>
          <cell r="E81">
            <v>0.61036828574533109</v>
          </cell>
          <cell r="F81">
            <v>0.61729756053317208</v>
          </cell>
          <cell r="G81">
            <v>0.60935125417430525</v>
          </cell>
          <cell r="H81">
            <v>0.59961360062408964</v>
          </cell>
          <cell r="I81">
            <v>0.60543602039901356</v>
          </cell>
          <cell r="J81">
            <v>0.61267506915122538</v>
          </cell>
          <cell r="K81">
            <v>0.60188404577437793</v>
          </cell>
          <cell r="L81">
            <v>0.40928387453850607</v>
          </cell>
          <cell r="M81">
            <v>0.38963171425466886</v>
          </cell>
          <cell r="N81">
            <v>0.38270243946682797</v>
          </cell>
          <cell r="O81">
            <v>0.39064874582569475</v>
          </cell>
          <cell r="P81">
            <v>0.40038639937591042</v>
          </cell>
          <cell r="Q81">
            <v>0.39456397960098649</v>
          </cell>
          <cell r="R81">
            <v>0.38732493084877467</v>
          </cell>
          <cell r="S81">
            <v>0.39811595422562207</v>
          </cell>
        </row>
        <row r="82">
          <cell r="A82" t="str">
            <v>Florida Power Corporation</v>
          </cell>
          <cell r="B82">
            <v>4056998</v>
          </cell>
          <cell r="C82" t="str">
            <v>Duke Energy Corporation</v>
          </cell>
          <cell r="D82">
            <v>0.50975999166723318</v>
          </cell>
          <cell r="E82">
            <v>0.49956925707981359</v>
          </cell>
          <cell r="F82">
            <v>0.49224638333903831</v>
          </cell>
          <cell r="G82">
            <v>0.50474110674224104</v>
          </cell>
          <cell r="H82">
            <v>0.5060998759059151</v>
          </cell>
          <cell r="I82">
            <v>0.4957416333404509</v>
          </cell>
          <cell r="J82">
            <v>0.51055999718800793</v>
          </cell>
          <cell r="K82">
            <v>0.48500607858288375</v>
          </cell>
          <cell r="L82">
            <v>0.49024000833276682</v>
          </cell>
          <cell r="M82">
            <v>0.50043074292018641</v>
          </cell>
          <cell r="N82">
            <v>0.50775361666096164</v>
          </cell>
          <cell r="O82">
            <v>0.49525889325775901</v>
          </cell>
          <cell r="P82">
            <v>0.49390012409408485</v>
          </cell>
          <cell r="Q82">
            <v>0.50425836665954915</v>
          </cell>
          <cell r="R82">
            <v>0.48944000281199201</v>
          </cell>
          <cell r="S82">
            <v>0.5149939214171162</v>
          </cell>
        </row>
        <row r="83">
          <cell r="A83" t="str">
            <v>Georgia Power Company</v>
          </cell>
          <cell r="B83">
            <v>4004152</v>
          </cell>
          <cell r="C83" t="str">
            <v>Southern Company</v>
          </cell>
          <cell r="D83">
            <v>0.51748917296211872</v>
          </cell>
          <cell r="E83">
            <v>0.51103129090872068</v>
          </cell>
          <cell r="F83">
            <v>0.50789765645935647</v>
          </cell>
          <cell r="G83">
            <v>0.53424918147445499</v>
          </cell>
          <cell r="H83">
            <v>0.51682543720883789</v>
          </cell>
          <cell r="I83">
            <v>0.49925749979846978</v>
          </cell>
          <cell r="J83">
            <v>0.49699304071204331</v>
          </cell>
          <cell r="K83">
            <v>0.49777551965815647</v>
          </cell>
          <cell r="L83">
            <v>0.48251082703788128</v>
          </cell>
          <cell r="M83">
            <v>0.48896870909127932</v>
          </cell>
          <cell r="N83">
            <v>0.49210234354064353</v>
          </cell>
          <cell r="O83">
            <v>0.46575081852554506</v>
          </cell>
          <cell r="P83">
            <v>0.48317456279116211</v>
          </cell>
          <cell r="Q83">
            <v>0.50074250020153022</v>
          </cell>
          <cell r="R83">
            <v>0.50300695928795669</v>
          </cell>
          <cell r="S83">
            <v>0.50222448034184353</v>
          </cell>
        </row>
        <row r="84">
          <cell r="A84" t="str">
            <v>Golden State Water Company</v>
          </cell>
          <cell r="B84">
            <v>4063057</v>
          </cell>
          <cell r="C84" t="str">
            <v>American States Water Company</v>
          </cell>
          <cell r="D84">
            <v>0.57985997938379275</v>
          </cell>
          <cell r="E84">
            <v>0.56645345354359689</v>
          </cell>
          <cell r="F84">
            <v>0.56597548312097123</v>
          </cell>
          <cell r="G84">
            <v>0.56802094191841079</v>
          </cell>
          <cell r="H84">
            <v>0.56527897468461052</v>
          </cell>
          <cell r="I84">
            <v>0.55976394990492429</v>
          </cell>
          <cell r="J84">
            <v>0.5553341128704401</v>
          </cell>
          <cell r="K84">
            <v>0.55323749718892179</v>
          </cell>
          <cell r="L84">
            <v>0.42014002061620731</v>
          </cell>
          <cell r="M84">
            <v>0.43354654645640311</v>
          </cell>
          <cell r="N84">
            <v>0.43402451687902871</v>
          </cell>
          <cell r="O84">
            <v>0.43197905808158926</v>
          </cell>
          <cell r="P84">
            <v>0.43472102531538948</v>
          </cell>
          <cell r="Q84">
            <v>0.44023605009507571</v>
          </cell>
          <cell r="R84">
            <v>0.44466588712955984</v>
          </cell>
          <cell r="S84">
            <v>0.44676250281107827</v>
          </cell>
        </row>
        <row r="85">
          <cell r="A85" t="str">
            <v>Granite State Electric Company</v>
          </cell>
          <cell r="B85">
            <v>4060294</v>
          </cell>
          <cell r="C85" t="str">
            <v>Algonquin Power &amp; Utilities Corp.</v>
          </cell>
          <cell r="D85">
            <v>0.70287008923182637</v>
          </cell>
          <cell r="E85">
            <v>0.69892270781389665</v>
          </cell>
          <cell r="F85">
            <v>0.69593888371562684</v>
          </cell>
          <cell r="G85">
            <v>0.68742368742368742</v>
          </cell>
          <cell r="H85">
            <v>0.66853804561745145</v>
          </cell>
          <cell r="I85">
            <v>0.64575907188876835</v>
          </cell>
          <cell r="J85">
            <v>0.78379313326991262</v>
          </cell>
          <cell r="K85">
            <v>0.66588009271827431</v>
          </cell>
          <cell r="L85">
            <v>0.29712991076817369</v>
          </cell>
          <cell r="M85">
            <v>0.30107729218610341</v>
          </cell>
          <cell r="N85">
            <v>0.30406111628437316</v>
          </cell>
          <cell r="O85">
            <v>0.31257631257631258</v>
          </cell>
          <cell r="P85">
            <v>0.33146195438254855</v>
          </cell>
          <cell r="Q85">
            <v>0.35424092811123165</v>
          </cell>
          <cell r="R85">
            <v>0.21620686673008735</v>
          </cell>
          <cell r="S85">
            <v>0.33411990728172575</v>
          </cell>
        </row>
        <row r="86">
          <cell r="A86" t="str">
            <v>Great Plains Energy Inc.</v>
          </cell>
          <cell r="B86">
            <v>4057005</v>
          </cell>
          <cell r="C86"/>
          <cell r="D86">
            <v>0.52305464232451249</v>
          </cell>
          <cell r="E86">
            <v>0.51529258991823068</v>
          </cell>
          <cell r="F86">
            <v>0.51395252741376618</v>
          </cell>
          <cell r="G86">
            <v>0.51359344115786432</v>
          </cell>
          <cell r="H86">
            <v>0.51411917203490132</v>
          </cell>
          <cell r="I86">
            <v>0.51382559433470232</v>
          </cell>
          <cell r="J86">
            <v>0.52020099749315207</v>
          </cell>
          <cell r="K86">
            <v>0.54429472050632732</v>
          </cell>
          <cell r="L86">
            <v>0.47694535767548746</v>
          </cell>
          <cell r="M86">
            <v>0.48470741008176932</v>
          </cell>
          <cell r="N86">
            <v>0.48604747258623388</v>
          </cell>
          <cell r="O86">
            <v>0.48640655884213563</v>
          </cell>
          <cell r="P86">
            <v>0.48588082796509868</v>
          </cell>
          <cell r="Q86">
            <v>0.48617440566529763</v>
          </cell>
          <cell r="R86">
            <v>0.47979900250684793</v>
          </cell>
          <cell r="S86">
            <v>0.45570527949367262</v>
          </cell>
        </row>
        <row r="87">
          <cell r="A87" t="str">
            <v>Green Mountain Power Corporation</v>
          </cell>
          <cell r="B87">
            <v>4056999</v>
          </cell>
          <cell r="C87" t="str">
            <v>Caisse de dépôt et placement du Québec</v>
          </cell>
          <cell r="D87">
            <v>0.50877037888331456</v>
          </cell>
          <cell r="E87">
            <v>0.51024725120026637</v>
          </cell>
          <cell r="F87">
            <v>0.5119745626946629</v>
          </cell>
          <cell r="G87">
            <v>0.51325445497532474</v>
          </cell>
          <cell r="H87">
            <v>0.53531562816171574</v>
          </cell>
          <cell r="I87">
            <v>0.53142522644648471</v>
          </cell>
          <cell r="J87">
            <v>0.52934239641716685</v>
          </cell>
          <cell r="K87">
            <v>0.52523720786189887</v>
          </cell>
          <cell r="L87">
            <v>0.49122962111668544</v>
          </cell>
          <cell r="M87">
            <v>0.48975274879973363</v>
          </cell>
          <cell r="N87">
            <v>0.4880254373053371</v>
          </cell>
          <cell r="O87">
            <v>0.48674554502467532</v>
          </cell>
          <cell r="P87">
            <v>0.46468437183828426</v>
          </cell>
          <cell r="Q87">
            <v>0.46857477355351529</v>
          </cell>
          <cell r="R87">
            <v>0.47065760358283315</v>
          </cell>
          <cell r="S87">
            <v>0.47476279213810119</v>
          </cell>
        </row>
        <row r="88">
          <cell r="A88" t="str">
            <v>Gulf Power Company</v>
          </cell>
          <cell r="B88">
            <v>4057000</v>
          </cell>
          <cell r="C88" t="str">
            <v>Southern Company</v>
          </cell>
          <cell r="D88">
            <v>0.50299897533862337</v>
          </cell>
          <cell r="E88">
            <v>0.53688130197538997</v>
          </cell>
          <cell r="F88">
            <v>0.5385007715945439</v>
          </cell>
          <cell r="G88">
            <v>0.52838963864047317</v>
          </cell>
          <cell r="H88">
            <v>0.52615350682045492</v>
          </cell>
          <cell r="I88">
            <v>0.50584200909896015</v>
          </cell>
          <cell r="J88">
            <v>0.51307902908265868</v>
          </cell>
          <cell r="K88">
            <v>0.50650991638312448</v>
          </cell>
          <cell r="L88">
            <v>0.49700102466137658</v>
          </cell>
          <cell r="M88">
            <v>0.46311869802461009</v>
          </cell>
          <cell r="N88">
            <v>0.4614992284054561</v>
          </cell>
          <cell r="O88">
            <v>0.47161036135952689</v>
          </cell>
          <cell r="P88">
            <v>0.47384649317954508</v>
          </cell>
          <cell r="Q88">
            <v>0.49415799090103985</v>
          </cell>
          <cell r="R88">
            <v>0.48692097091734132</v>
          </cell>
          <cell r="S88">
            <v>0.49349008361687546</v>
          </cell>
        </row>
        <row r="89">
          <cell r="A89" t="str">
            <v>Hawaii Electric Light Company, Inc.</v>
          </cell>
          <cell r="B89">
            <v>4060446</v>
          </cell>
          <cell r="C89" t="str">
            <v>Hawaiian Electric Industries, Inc.</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t="str">
            <v>N/A</v>
          </cell>
          <cell r="S89" t="str">
            <v>N/A</v>
          </cell>
        </row>
        <row r="90">
          <cell r="A90" t="str">
            <v>Hawaiian Electric Company, Inc.</v>
          </cell>
          <cell r="B90"/>
          <cell r="C90" t="str">
            <v>Hawaiian Electric Industries, Inc.</v>
          </cell>
          <cell r="D90">
            <v>0.57320416288064224</v>
          </cell>
          <cell r="E90">
            <v>0.57068234275618868</v>
          </cell>
          <cell r="F90">
            <v>0.56875117731287983</v>
          </cell>
          <cell r="G90">
            <v>0.56680024854980016</v>
          </cell>
          <cell r="H90">
            <v>0.56680896542562831</v>
          </cell>
          <cell r="I90">
            <v>0.56393964247576622</v>
          </cell>
          <cell r="J90">
            <v>0.56261231189900274</v>
          </cell>
          <cell r="K90">
            <v>0.56188225379464485</v>
          </cell>
          <cell r="L90">
            <v>0.42679583711935781</v>
          </cell>
          <cell r="M90">
            <v>0.42931765724381127</v>
          </cell>
          <cell r="N90">
            <v>0.43124882268712017</v>
          </cell>
          <cell r="O90">
            <v>0.4331997514501999</v>
          </cell>
          <cell r="P90">
            <v>0.43319103457437175</v>
          </cell>
          <cell r="Q90">
            <v>0.43606035752423378</v>
          </cell>
          <cell r="R90">
            <v>0.43738768810099726</v>
          </cell>
          <cell r="S90">
            <v>0.4381177462053551</v>
          </cell>
        </row>
        <row r="91">
          <cell r="A91" t="str">
            <v>Hawaiian Electric Industries, Inc.</v>
          </cell>
          <cell r="B91">
            <v>1031123</v>
          </cell>
          <cell r="C91"/>
          <cell r="D91" t="str">
            <v>N/A</v>
          </cell>
          <cell r="E91" t="str">
            <v>N/A</v>
          </cell>
          <cell r="F91" t="str">
            <v>N/A</v>
          </cell>
          <cell r="G91" t="str">
            <v>N/A</v>
          </cell>
          <cell r="H91" t="str">
            <v>N/A</v>
          </cell>
          <cell r="I91" t="str">
            <v>N/A</v>
          </cell>
          <cell r="J91" t="str">
            <v>N/A</v>
          </cell>
          <cell r="K91" t="str">
            <v>N/A</v>
          </cell>
          <cell r="L91" t="str">
            <v>N/A</v>
          </cell>
          <cell r="M91" t="str">
            <v>N/A</v>
          </cell>
          <cell r="N91" t="str">
            <v>N/A</v>
          </cell>
          <cell r="O91" t="str">
            <v>N/A</v>
          </cell>
          <cell r="P91" t="str">
            <v>N/A</v>
          </cell>
          <cell r="Q91" t="str">
            <v>N/A</v>
          </cell>
          <cell r="R91" t="str">
            <v>N/A</v>
          </cell>
          <cell r="S91" t="str">
            <v>N/A</v>
          </cell>
        </row>
        <row r="92">
          <cell r="A92" t="str">
            <v>Hope Gas, Inc.</v>
          </cell>
          <cell r="B92">
            <v>4060572</v>
          </cell>
          <cell r="C92" t="str">
            <v>Dominion Resources, Inc.</v>
          </cell>
          <cell r="D92" t="str">
            <v>N/A</v>
          </cell>
          <cell r="E92" t="str">
            <v>N/A</v>
          </cell>
          <cell r="F92" t="str">
            <v>N/A</v>
          </cell>
          <cell r="G92" t="str">
            <v>N/A</v>
          </cell>
          <cell r="H92" t="str">
            <v>N/A</v>
          </cell>
          <cell r="I92" t="str">
            <v>N/A</v>
          </cell>
          <cell r="J92" t="str">
            <v>N/A</v>
          </cell>
          <cell r="K92" t="str">
            <v>N/A</v>
          </cell>
          <cell r="L92" t="str">
            <v>N/A</v>
          </cell>
          <cell r="M92" t="str">
            <v>N/A</v>
          </cell>
          <cell r="N92" t="str">
            <v>N/A</v>
          </cell>
          <cell r="O92" t="str">
            <v>N/A</v>
          </cell>
          <cell r="P92" t="str">
            <v>N/A</v>
          </cell>
          <cell r="Q92" t="str">
            <v>N/A</v>
          </cell>
          <cell r="R92" t="str">
            <v>N/A</v>
          </cell>
          <cell r="S92" t="str">
            <v>N/A</v>
          </cell>
        </row>
        <row r="93">
          <cell r="A93" t="str">
            <v>Iberdrola USA, Inc.</v>
          </cell>
          <cell r="B93">
            <v>4057045</v>
          </cell>
          <cell r="C93" t="str">
            <v>Iberdrola, S.A.</v>
          </cell>
          <cell r="D93">
            <v>0.5886863876752938</v>
          </cell>
          <cell r="E93">
            <v>0.5829476888498385</v>
          </cell>
          <cell r="F93">
            <v>0.57664446732424779</v>
          </cell>
          <cell r="G93">
            <v>0.56878068149310523</v>
          </cell>
          <cell r="H93">
            <v>0.56270528672959352</v>
          </cell>
          <cell r="I93">
            <v>0.55387636335132662</v>
          </cell>
          <cell r="J93">
            <v>0.51820857115576036</v>
          </cell>
          <cell r="K93">
            <v>0.53999758267828546</v>
          </cell>
          <cell r="L93">
            <v>0.4113136123247062</v>
          </cell>
          <cell r="M93">
            <v>0.4170523111501615</v>
          </cell>
          <cell r="N93">
            <v>0.42335553267575221</v>
          </cell>
          <cell r="O93">
            <v>0.43121931850689477</v>
          </cell>
          <cell r="P93">
            <v>0.43729471327040648</v>
          </cell>
          <cell r="Q93">
            <v>0.44612363664867333</v>
          </cell>
          <cell r="R93">
            <v>0.4817914288442397</v>
          </cell>
          <cell r="S93">
            <v>0.46000241732171449</v>
          </cell>
        </row>
        <row r="94">
          <cell r="A94" t="str">
            <v>IDACORP, Inc.</v>
          </cell>
          <cell r="B94">
            <v>4056949</v>
          </cell>
          <cell r="C94"/>
          <cell r="D94">
            <v>0.52915841461513013</v>
          </cell>
          <cell r="E94">
            <v>0.52030332266964574</v>
          </cell>
          <cell r="F94">
            <v>0.51723706122078139</v>
          </cell>
          <cell r="G94">
            <v>0.51612239784238367</v>
          </cell>
          <cell r="H94">
            <v>0.50514833127861791</v>
          </cell>
          <cell r="I94">
            <v>0.49741403206528706</v>
          </cell>
          <cell r="J94">
            <v>0.51660011897111069</v>
          </cell>
          <cell r="K94">
            <v>0.5139028289322487</v>
          </cell>
          <cell r="L94">
            <v>0.47084158538486987</v>
          </cell>
          <cell r="M94">
            <v>0.47969667733035426</v>
          </cell>
          <cell r="N94">
            <v>0.48276293877921855</v>
          </cell>
          <cell r="O94">
            <v>0.48387760215761627</v>
          </cell>
          <cell r="P94">
            <v>0.49485166872138209</v>
          </cell>
          <cell r="Q94">
            <v>0.502585967934713</v>
          </cell>
          <cell r="R94">
            <v>0.48339988102888937</v>
          </cell>
          <cell r="S94">
            <v>0.4860971710677513</v>
          </cell>
        </row>
        <row r="95">
          <cell r="A95" t="str">
            <v>Idaho Power Co.</v>
          </cell>
          <cell r="B95">
            <v>4057002</v>
          </cell>
          <cell r="C95" t="str">
            <v>IDACORP, Inc.</v>
          </cell>
          <cell r="D95">
            <v>0.52915841461513013</v>
          </cell>
          <cell r="E95">
            <v>0.52030332266964574</v>
          </cell>
          <cell r="F95">
            <v>0.51723706122078139</v>
          </cell>
          <cell r="G95">
            <v>0.51612239784238367</v>
          </cell>
          <cell r="H95">
            <v>0.50514833127861791</v>
          </cell>
          <cell r="I95">
            <v>0.49741403206528706</v>
          </cell>
          <cell r="J95">
            <v>0.51660011897111069</v>
          </cell>
          <cell r="K95">
            <v>0.5139028289322487</v>
          </cell>
          <cell r="L95">
            <v>0.47084158538486987</v>
          </cell>
          <cell r="M95">
            <v>0.47969667733035426</v>
          </cell>
          <cell r="N95">
            <v>0.48276293877921855</v>
          </cell>
          <cell r="O95">
            <v>0.48387760215761627</v>
          </cell>
          <cell r="P95">
            <v>0.49485166872138209</v>
          </cell>
          <cell r="Q95">
            <v>0.502585967934713</v>
          </cell>
          <cell r="R95">
            <v>0.48339988102888937</v>
          </cell>
          <cell r="S95">
            <v>0.4860971710677513</v>
          </cell>
        </row>
        <row r="96">
          <cell r="A96" t="str">
            <v>Indiana Gas Company, Inc.</v>
          </cell>
          <cell r="B96">
            <v>4057125</v>
          </cell>
          <cell r="C96" t="str">
            <v>Vectren Corporation</v>
          </cell>
          <cell r="D96" t="str">
            <v>N/A</v>
          </cell>
          <cell r="E96" t="str">
            <v>N/A</v>
          </cell>
          <cell r="F96" t="str">
            <v>N/A</v>
          </cell>
          <cell r="G96" t="str">
            <v>N/A</v>
          </cell>
          <cell r="H96" t="str">
            <v>N/A</v>
          </cell>
          <cell r="I96" t="str">
            <v>N/A</v>
          </cell>
          <cell r="J96" t="str">
            <v>N/A</v>
          </cell>
          <cell r="K96" t="str">
            <v>N/A</v>
          </cell>
          <cell r="L96" t="str">
            <v>N/A</v>
          </cell>
          <cell r="M96" t="str">
            <v>N/A</v>
          </cell>
          <cell r="N96" t="str">
            <v>N/A</v>
          </cell>
          <cell r="O96" t="str">
            <v>N/A</v>
          </cell>
          <cell r="P96" t="str">
            <v>N/A</v>
          </cell>
          <cell r="Q96" t="str">
            <v>N/A</v>
          </cell>
          <cell r="R96" t="str">
            <v>N/A</v>
          </cell>
          <cell r="S96" t="str">
            <v>N/A</v>
          </cell>
        </row>
        <row r="97">
          <cell r="A97" t="str">
            <v>Indiana Michigan Power Company</v>
          </cell>
          <cell r="B97">
            <v>4057003</v>
          </cell>
          <cell r="C97" t="str">
            <v>American Electric Power Company, Inc.</v>
          </cell>
          <cell r="D97">
            <v>0.5145261851101528</v>
          </cell>
          <cell r="E97">
            <v>0.51387561061511244</v>
          </cell>
          <cell r="F97">
            <v>0.51630984053450169</v>
          </cell>
          <cell r="G97">
            <v>0.50801849018006517</v>
          </cell>
          <cell r="H97">
            <v>0.48273920605701542</v>
          </cell>
          <cell r="I97">
            <v>0.47774049071009472</v>
          </cell>
          <cell r="J97">
            <v>0.46877878809209739</v>
          </cell>
          <cell r="K97">
            <v>0.49594247009608022</v>
          </cell>
          <cell r="L97">
            <v>0.4854738148898472</v>
          </cell>
          <cell r="M97">
            <v>0.4861243893848875</v>
          </cell>
          <cell r="N97">
            <v>0.48369015946549831</v>
          </cell>
          <cell r="O97">
            <v>0.49198150981993483</v>
          </cell>
          <cell r="P97">
            <v>0.51726079394298463</v>
          </cell>
          <cell r="Q97">
            <v>0.52225950928990528</v>
          </cell>
          <cell r="R97">
            <v>0.53122121190790261</v>
          </cell>
          <cell r="S97">
            <v>0.50405752990391983</v>
          </cell>
        </row>
        <row r="98">
          <cell r="A98" t="str">
            <v>Indianapolis Power &amp; Light Company</v>
          </cell>
          <cell r="B98">
            <v>4024697</v>
          </cell>
          <cell r="C98" t="str">
            <v>AES Corporation</v>
          </cell>
          <cell r="D98">
            <v>0.45543444615882633</v>
          </cell>
          <cell r="E98">
            <v>0.46156416065969175</v>
          </cell>
          <cell r="F98">
            <v>0.46647548107283465</v>
          </cell>
          <cell r="G98">
            <v>0.4674710725405874</v>
          </cell>
          <cell r="H98">
            <v>0.46654284776526855</v>
          </cell>
          <cell r="I98">
            <v>0.45247585212689506</v>
          </cell>
          <cell r="J98">
            <v>0.46396484293564821</v>
          </cell>
          <cell r="K98">
            <v>0.46735623180127533</v>
          </cell>
          <cell r="L98">
            <v>0.54456555384117367</v>
          </cell>
          <cell r="M98">
            <v>0.53843583934030825</v>
          </cell>
          <cell r="N98">
            <v>0.53352451892716535</v>
          </cell>
          <cell r="O98">
            <v>0.5325289274594126</v>
          </cell>
          <cell r="P98">
            <v>0.53345715223473145</v>
          </cell>
          <cell r="Q98">
            <v>0.54752414787310499</v>
          </cell>
          <cell r="R98">
            <v>0.53603515706435179</v>
          </cell>
          <cell r="S98">
            <v>0.53264376819872472</v>
          </cell>
        </row>
        <row r="99">
          <cell r="A99" t="str">
            <v>Integrys Energy Group, Inc.</v>
          </cell>
          <cell r="B99">
            <v>4057067</v>
          </cell>
          <cell r="C99"/>
          <cell r="D99">
            <v>0.55213618114270047</v>
          </cell>
          <cell r="E99">
            <v>0.54951991635644248</v>
          </cell>
          <cell r="F99">
            <v>0.54928846761868666</v>
          </cell>
          <cell r="G99">
            <v>0.54535366901472515</v>
          </cell>
          <cell r="H99">
            <v>0.6183649396987223</v>
          </cell>
          <cell r="I99">
            <v>0.61701346544715452</v>
          </cell>
          <cell r="J99">
            <v>0.62259086055314383</v>
          </cell>
          <cell r="K99">
            <v>0.57819635482828169</v>
          </cell>
          <cell r="L99">
            <v>0.44786381885729953</v>
          </cell>
          <cell r="M99">
            <v>0.45048008364355757</v>
          </cell>
          <cell r="N99">
            <v>0.45071153238131328</v>
          </cell>
          <cell r="O99">
            <v>0.4546463309852749</v>
          </cell>
          <cell r="P99">
            <v>0.3816350603012777</v>
          </cell>
          <cell r="Q99">
            <v>0.38298653455284554</v>
          </cell>
          <cell r="R99">
            <v>0.37740913944685611</v>
          </cell>
          <cell r="S99">
            <v>0.42180364517171826</v>
          </cell>
        </row>
        <row r="100">
          <cell r="A100" t="str">
            <v>Interstate Power and Light Company</v>
          </cell>
          <cell r="B100">
            <v>4057087</v>
          </cell>
          <cell r="C100" t="str">
            <v>Alliant Energy Corporation</v>
          </cell>
          <cell r="D100">
            <v>0.56575187462566046</v>
          </cell>
          <cell r="E100">
            <v>0.54770007108811891</v>
          </cell>
          <cell r="F100">
            <v>0.54618631821281671</v>
          </cell>
          <cell r="G100">
            <v>0.54149114682883193</v>
          </cell>
          <cell r="H100">
            <v>0.56812293487535404</v>
          </cell>
          <cell r="I100">
            <v>0.55515205130061618</v>
          </cell>
          <cell r="J100">
            <v>0.55594694689660229</v>
          </cell>
          <cell r="K100">
            <v>0.54264656782446297</v>
          </cell>
          <cell r="L100">
            <v>0.4342481253743396</v>
          </cell>
          <cell r="M100">
            <v>0.45229992891188109</v>
          </cell>
          <cell r="N100">
            <v>0.45381368178718329</v>
          </cell>
          <cell r="O100">
            <v>0.45850885317116802</v>
          </cell>
          <cell r="P100">
            <v>0.43187706512464596</v>
          </cell>
          <cell r="Q100">
            <v>0.44484794869938382</v>
          </cell>
          <cell r="R100">
            <v>0.44405305310339771</v>
          </cell>
          <cell r="S100">
            <v>0.45735343217553709</v>
          </cell>
        </row>
        <row r="101">
          <cell r="A101" t="str">
            <v>Jersey Central Power &amp; Light Company</v>
          </cell>
          <cell r="B101">
            <v>4057004</v>
          </cell>
          <cell r="C101" t="str">
            <v>FirstEnergy Corp.</v>
          </cell>
          <cell r="D101">
            <v>0.55236674886159243</v>
          </cell>
          <cell r="E101">
            <v>0.54489674160573009</v>
          </cell>
          <cell r="F101">
            <v>0.54197183875740151</v>
          </cell>
          <cell r="G101">
            <v>0.53937490374792296</v>
          </cell>
          <cell r="H101">
            <v>0.54284647347856108</v>
          </cell>
          <cell r="I101">
            <v>0.60623950170001961</v>
          </cell>
          <cell r="J101">
            <v>0.60304951260033546</v>
          </cell>
          <cell r="K101">
            <v>0.60032645805848683</v>
          </cell>
          <cell r="L101">
            <v>0.44763325113840757</v>
          </cell>
          <cell r="M101">
            <v>0.45510325839426996</v>
          </cell>
          <cell r="N101">
            <v>0.45802816124259843</v>
          </cell>
          <cell r="O101">
            <v>0.46062509625207709</v>
          </cell>
          <cell r="P101">
            <v>0.45715352652143898</v>
          </cell>
          <cell r="Q101">
            <v>0.39376049829998033</v>
          </cell>
          <cell r="R101">
            <v>0.39695048739966454</v>
          </cell>
          <cell r="S101">
            <v>0.39967354194151311</v>
          </cell>
        </row>
        <row r="102">
          <cell r="A102" t="str">
            <v>Kansas City Power &amp; Light Company</v>
          </cell>
          <cell r="B102">
            <v>4072456</v>
          </cell>
          <cell r="C102" t="str">
            <v>Great Plains Energy Inc.</v>
          </cell>
          <cell r="D102">
            <v>0.49540893223933563</v>
          </cell>
          <cell r="E102">
            <v>0.48670267376094178</v>
          </cell>
          <cell r="F102">
            <v>0.4846336250656671</v>
          </cell>
          <cell r="G102">
            <v>0.48457702282238607</v>
          </cell>
          <cell r="H102">
            <v>0.48566319206777969</v>
          </cell>
          <cell r="I102">
            <v>0.47697443801015565</v>
          </cell>
          <cell r="J102">
            <v>0.48678282975485715</v>
          </cell>
          <cell r="K102">
            <v>0.5236914468789573</v>
          </cell>
          <cell r="L102">
            <v>0.50459106776066442</v>
          </cell>
          <cell r="M102">
            <v>0.51329732623905822</v>
          </cell>
          <cell r="N102">
            <v>0.5153663749343329</v>
          </cell>
          <cell r="O102">
            <v>0.51542297717761387</v>
          </cell>
          <cell r="P102">
            <v>0.51433680793222025</v>
          </cell>
          <cell r="Q102">
            <v>0.52302556198984429</v>
          </cell>
          <cell r="R102">
            <v>0.51321717024514291</v>
          </cell>
          <cell r="S102">
            <v>0.47630855312104264</v>
          </cell>
        </row>
        <row r="103">
          <cell r="A103" t="str">
            <v>Kansas Gas and Electric Company</v>
          </cell>
          <cell r="B103">
            <v>4057089</v>
          </cell>
          <cell r="C103" t="str">
            <v>Westar Energy, Inc.</v>
          </cell>
          <cell r="D103">
            <v>0.72647861261641589</v>
          </cell>
          <cell r="E103">
            <v>0.77671058428817752</v>
          </cell>
          <cell r="F103">
            <v>0.69725509008825393</v>
          </cell>
          <cell r="G103">
            <v>0.69543417653649764</v>
          </cell>
          <cell r="H103">
            <v>0.65910987630342688</v>
          </cell>
          <cell r="I103">
            <v>0.65075099164476613</v>
          </cell>
          <cell r="J103">
            <v>0.62220437372977666</v>
          </cell>
          <cell r="K103">
            <v>0.62024141874298122</v>
          </cell>
          <cell r="L103">
            <v>0.27352138738358411</v>
          </cell>
          <cell r="M103">
            <v>0.22328941571182245</v>
          </cell>
          <cell r="N103">
            <v>0.30274490991174607</v>
          </cell>
          <cell r="O103">
            <v>0.30456582346350236</v>
          </cell>
          <cell r="P103">
            <v>0.34089012369657318</v>
          </cell>
          <cell r="Q103">
            <v>0.34924900835523387</v>
          </cell>
          <cell r="R103">
            <v>0.37779562627022334</v>
          </cell>
          <cell r="S103">
            <v>0.37975858125701883</v>
          </cell>
        </row>
        <row r="104">
          <cell r="A104" t="str">
            <v>KCP&amp;L Greater Missouri Operations Company</v>
          </cell>
          <cell r="B104">
            <v>4000843</v>
          </cell>
          <cell r="C104" t="str">
            <v>Great Plains Energy Inc.</v>
          </cell>
          <cell r="D104">
            <v>0.57298019404008482</v>
          </cell>
          <cell r="E104">
            <v>0.56678279211199856</v>
          </cell>
          <cell r="F104">
            <v>0.5665682698153659</v>
          </cell>
          <cell r="G104">
            <v>0.5651860794733905</v>
          </cell>
          <cell r="H104">
            <v>0.56461146598385847</v>
          </cell>
          <cell r="I104">
            <v>0.58182546016777092</v>
          </cell>
          <cell r="J104">
            <v>0.58020983662612069</v>
          </cell>
          <cell r="K104">
            <v>0.57866724152048832</v>
          </cell>
          <cell r="L104">
            <v>0.42701980595991518</v>
          </cell>
          <cell r="M104">
            <v>0.43321720788800144</v>
          </cell>
          <cell r="N104">
            <v>0.4334317301846341</v>
          </cell>
          <cell r="O104">
            <v>0.4348139205266095</v>
          </cell>
          <cell r="P104">
            <v>0.43538853401614158</v>
          </cell>
          <cell r="Q104">
            <v>0.41817453983222913</v>
          </cell>
          <cell r="R104">
            <v>0.41979016337387931</v>
          </cell>
          <cell r="S104">
            <v>0.42133275847951163</v>
          </cell>
        </row>
        <row r="105">
          <cell r="A105" t="str">
            <v>Kentucky Power Company</v>
          </cell>
          <cell r="B105">
            <v>4057006</v>
          </cell>
          <cell r="C105" t="str">
            <v>American Electric Power Company, Inc.</v>
          </cell>
          <cell r="D105">
            <v>0.46249755834886314</v>
          </cell>
          <cell r="E105">
            <v>0.48234642098091257</v>
          </cell>
          <cell r="F105">
            <v>0.50302292408969107</v>
          </cell>
          <cell r="G105">
            <v>0.52831771736161204</v>
          </cell>
          <cell r="H105">
            <v>0.46024127400851278</v>
          </cell>
          <cell r="I105">
            <v>0.47181449732448066</v>
          </cell>
          <cell r="J105">
            <v>0.47166036298436714</v>
          </cell>
          <cell r="K105">
            <v>0.46616940375104976</v>
          </cell>
          <cell r="L105">
            <v>0.53750244165113692</v>
          </cell>
          <cell r="M105">
            <v>0.51765357901908737</v>
          </cell>
          <cell r="N105">
            <v>0.49697707591030899</v>
          </cell>
          <cell r="O105">
            <v>0.47168228263838796</v>
          </cell>
          <cell r="P105">
            <v>0.53975872599148722</v>
          </cell>
          <cell r="Q105">
            <v>0.52818550267551934</v>
          </cell>
          <cell r="R105">
            <v>0.52833963701563291</v>
          </cell>
          <cell r="S105">
            <v>0.53383059624895024</v>
          </cell>
        </row>
        <row r="106">
          <cell r="A106" t="str">
            <v>Kentucky Utilities Company</v>
          </cell>
          <cell r="B106">
            <v>4042397</v>
          </cell>
          <cell r="C106" t="str">
            <v>PPL Corporation</v>
          </cell>
          <cell r="D106">
            <v>0.60257034994039949</v>
          </cell>
          <cell r="E106">
            <v>0.60033012718268219</v>
          </cell>
          <cell r="F106">
            <v>0.59901033771717183</v>
          </cell>
          <cell r="G106">
            <v>0.59284662824951662</v>
          </cell>
          <cell r="H106">
            <v>0.61654040206976135</v>
          </cell>
          <cell r="I106">
            <v>0.61374444392967809</v>
          </cell>
          <cell r="J106">
            <v>0.61023223755861156</v>
          </cell>
          <cell r="K106">
            <v>0.6017465910301999</v>
          </cell>
          <cell r="L106">
            <v>0.39742965005960057</v>
          </cell>
          <cell r="M106">
            <v>0.39966987281731786</v>
          </cell>
          <cell r="N106">
            <v>0.40098966228282817</v>
          </cell>
          <cell r="O106">
            <v>0.40715337175048338</v>
          </cell>
          <cell r="P106">
            <v>0.3834595979302387</v>
          </cell>
          <cell r="Q106">
            <v>0.38625555607032191</v>
          </cell>
          <cell r="R106">
            <v>0.38976776244138844</v>
          </cell>
          <cell r="S106">
            <v>0.3982534089698001</v>
          </cell>
        </row>
        <row r="107">
          <cell r="A107" t="str">
            <v>Kingsport Power Company</v>
          </cell>
          <cell r="B107">
            <v>4060895</v>
          </cell>
          <cell r="C107" t="str">
            <v>American Electric Power Company, Inc.</v>
          </cell>
          <cell r="D107">
            <v>0.60549933921139321</v>
          </cell>
          <cell r="E107">
            <v>0.60910014854194361</v>
          </cell>
          <cell r="F107">
            <v>0.58875660559702259</v>
          </cell>
          <cell r="G107">
            <v>0.6084726518147292</v>
          </cell>
          <cell r="H107">
            <v>0.60727329851156575</v>
          </cell>
          <cell r="I107">
            <v>0.60333201110670365</v>
          </cell>
          <cell r="J107">
            <v>0.60844965641457349</v>
          </cell>
          <cell r="K107">
            <v>0.5996476899671711</v>
          </cell>
          <cell r="L107">
            <v>0.39450066078860679</v>
          </cell>
          <cell r="M107">
            <v>0.39089985145805645</v>
          </cell>
          <cell r="N107">
            <v>0.41124339440297741</v>
          </cell>
          <cell r="O107">
            <v>0.39152734818527074</v>
          </cell>
          <cell r="P107">
            <v>0.39272670148843419</v>
          </cell>
          <cell r="Q107">
            <v>0.3966679888932963</v>
          </cell>
          <cell r="R107">
            <v>0.39155034358542651</v>
          </cell>
          <cell r="S107">
            <v>0.4003523100328289</v>
          </cell>
        </row>
        <row r="108">
          <cell r="A108" t="str">
            <v>Lockhart Power Company</v>
          </cell>
          <cell r="B108">
            <v>4061118</v>
          </cell>
          <cell r="C108" t="str">
            <v>Milliken &amp; Company</v>
          </cell>
          <cell r="D108">
            <v>1</v>
          </cell>
          <cell r="E108">
            <v>1</v>
          </cell>
          <cell r="F108">
            <v>1</v>
          </cell>
          <cell r="G108">
            <v>1</v>
          </cell>
          <cell r="H108">
            <v>1</v>
          </cell>
          <cell r="I108">
            <v>1</v>
          </cell>
          <cell r="J108">
            <v>1</v>
          </cell>
          <cell r="K108">
            <v>1</v>
          </cell>
          <cell r="L108">
            <v>0</v>
          </cell>
          <cell r="M108">
            <v>0</v>
          </cell>
          <cell r="N108">
            <v>0</v>
          </cell>
          <cell r="O108">
            <v>0</v>
          </cell>
          <cell r="P108">
            <v>0</v>
          </cell>
          <cell r="Q108">
            <v>0</v>
          </cell>
          <cell r="R108">
            <v>0</v>
          </cell>
          <cell r="S108">
            <v>0</v>
          </cell>
        </row>
        <row r="109">
          <cell r="A109" t="str">
            <v>Louisville Gas and Electric Company</v>
          </cell>
          <cell r="B109">
            <v>4057090</v>
          </cell>
          <cell r="C109" t="str">
            <v>PPL Corporation</v>
          </cell>
          <cell r="D109">
            <v>0.60618408520923905</v>
          </cell>
          <cell r="E109">
            <v>0.60132020067946224</v>
          </cell>
          <cell r="F109">
            <v>0.59469027927463913</v>
          </cell>
          <cell r="G109">
            <v>0.5917317645254927</v>
          </cell>
          <cell r="H109">
            <v>0.63316520740132431</v>
          </cell>
          <cell r="I109">
            <v>0.62948488905018074</v>
          </cell>
          <cell r="J109">
            <v>0.62592825113314599</v>
          </cell>
          <cell r="K109">
            <v>0.61947939985564171</v>
          </cell>
          <cell r="L109">
            <v>0.39381591479076095</v>
          </cell>
          <cell r="M109">
            <v>0.39867979932053782</v>
          </cell>
          <cell r="N109">
            <v>0.40530972072536081</v>
          </cell>
          <cell r="O109">
            <v>0.4082682354745073</v>
          </cell>
          <cell r="P109">
            <v>0.36683479259867569</v>
          </cell>
          <cell r="Q109">
            <v>0.3705151109498192</v>
          </cell>
          <cell r="R109">
            <v>0.37407174886685401</v>
          </cell>
          <cell r="S109">
            <v>0.38052060014435829</v>
          </cell>
        </row>
        <row r="110">
          <cell r="A110" t="str">
            <v>Madison Gas and Electric Company</v>
          </cell>
          <cell r="B110">
            <v>4008754</v>
          </cell>
          <cell r="C110" t="str">
            <v>MGE Energy, Inc.</v>
          </cell>
          <cell r="D110">
            <v>0.59927172152103936</v>
          </cell>
          <cell r="E110">
            <v>0.59494323472765487</v>
          </cell>
          <cell r="F110">
            <v>0.59479123147006263</v>
          </cell>
          <cell r="G110">
            <v>0.58827040633599681</v>
          </cell>
          <cell r="H110">
            <v>0.59394210114231794</v>
          </cell>
          <cell r="I110">
            <v>0.61376299670578549</v>
          </cell>
          <cell r="J110">
            <v>0.61155964329849855</v>
          </cell>
          <cell r="K110">
            <v>0.60376630536645359</v>
          </cell>
          <cell r="L110">
            <v>0.4007282784789607</v>
          </cell>
          <cell r="M110">
            <v>0.40505676527234519</v>
          </cell>
          <cell r="N110">
            <v>0.40520876852993731</v>
          </cell>
          <cell r="O110">
            <v>0.41172959366400319</v>
          </cell>
          <cell r="P110">
            <v>0.40605789885768206</v>
          </cell>
          <cell r="Q110">
            <v>0.38623700329421451</v>
          </cell>
          <cell r="R110">
            <v>0.38844035670150145</v>
          </cell>
          <cell r="S110">
            <v>0.39623369463354646</v>
          </cell>
        </row>
        <row r="111">
          <cell r="A111" t="str">
            <v>Maine &amp; Maritimes Corporation</v>
          </cell>
          <cell r="B111">
            <v>4088239</v>
          </cell>
          <cell r="C111" t="str">
            <v>Emera Incorporated</v>
          </cell>
          <cell r="D111" t="str">
            <v>N/A</v>
          </cell>
          <cell r="E111" t="str">
            <v>N/A</v>
          </cell>
          <cell r="F111" t="str">
            <v>N/A</v>
          </cell>
          <cell r="G111" t="str">
            <v>N/A</v>
          </cell>
          <cell r="H111" t="str">
            <v>N/A</v>
          </cell>
          <cell r="I111" t="str">
            <v>N/A</v>
          </cell>
          <cell r="J111" t="str">
            <v>N/A</v>
          </cell>
          <cell r="K111" t="str">
            <v>N/A</v>
          </cell>
          <cell r="L111" t="str">
            <v>N/A</v>
          </cell>
          <cell r="M111" t="str">
            <v>N/A</v>
          </cell>
          <cell r="N111" t="str">
            <v>N/A</v>
          </cell>
          <cell r="O111" t="str">
            <v>N/A</v>
          </cell>
          <cell r="P111" t="str">
            <v>N/A</v>
          </cell>
          <cell r="Q111" t="str">
            <v>N/A</v>
          </cell>
          <cell r="R111" t="str">
            <v>N/A</v>
          </cell>
          <cell r="S111" t="str">
            <v>N/A</v>
          </cell>
        </row>
        <row r="112">
          <cell r="A112" t="str">
            <v>Maine Public Service Company</v>
          </cell>
          <cell r="B112">
            <v>4057007</v>
          </cell>
          <cell r="C112" t="str">
            <v>Emera Incorporated</v>
          </cell>
          <cell r="D112" t="str">
            <v>N/A</v>
          </cell>
          <cell r="E112" t="str">
            <v>N/A</v>
          </cell>
          <cell r="F112" t="str">
            <v>N/A</v>
          </cell>
          <cell r="G112">
            <v>1</v>
          </cell>
          <cell r="H112">
            <v>1</v>
          </cell>
          <cell r="I112">
            <v>0.67438442808362264</v>
          </cell>
          <cell r="J112">
            <v>0.67609247129978645</v>
          </cell>
          <cell r="K112">
            <v>0.66760306511155887</v>
          </cell>
          <cell r="L112" t="str">
            <v>N/A</v>
          </cell>
          <cell r="M112" t="str">
            <v>N/A</v>
          </cell>
          <cell r="N112" t="str">
            <v>N/A</v>
          </cell>
          <cell r="O112">
            <v>0</v>
          </cell>
          <cell r="P112">
            <v>0</v>
          </cell>
          <cell r="Q112">
            <v>0.3256155719163773</v>
          </cell>
          <cell r="R112">
            <v>0.32390752870021355</v>
          </cell>
          <cell r="S112">
            <v>0.33239693488844113</v>
          </cell>
        </row>
        <row r="113">
          <cell r="A113" t="str">
            <v>Massachusetts Electric Company</v>
          </cell>
          <cell r="B113">
            <v>4057008</v>
          </cell>
          <cell r="C113" t="str">
            <v>National Grid plc</v>
          </cell>
          <cell r="D113">
            <v>0.61034616232088301</v>
          </cell>
          <cell r="E113">
            <v>0.59111612680502257</v>
          </cell>
          <cell r="F113">
            <v>0.59088436540222389</v>
          </cell>
          <cell r="G113">
            <v>0.59114662190806611</v>
          </cell>
          <cell r="H113">
            <v>0.71584655396980512</v>
          </cell>
          <cell r="I113">
            <v>0.71285247258024698</v>
          </cell>
          <cell r="J113">
            <v>0.71246466594503954</v>
          </cell>
          <cell r="K113">
            <v>0.71244499794780924</v>
          </cell>
          <cell r="L113">
            <v>0.38965383767911704</v>
          </cell>
          <cell r="M113">
            <v>0.40888387319497749</v>
          </cell>
          <cell r="N113">
            <v>0.40911563459777606</v>
          </cell>
          <cell r="O113">
            <v>0.40885337809193395</v>
          </cell>
          <cell r="P113">
            <v>0.28415344603019488</v>
          </cell>
          <cell r="Q113">
            <v>0.28714752741975302</v>
          </cell>
          <cell r="R113">
            <v>0.2875353340549604</v>
          </cell>
          <cell r="S113">
            <v>0.2875550020521907</v>
          </cell>
        </row>
        <row r="114">
          <cell r="A114" t="str">
            <v>Maui Electric Company, Limited</v>
          </cell>
          <cell r="B114">
            <v>4061329</v>
          </cell>
          <cell r="C114" t="str">
            <v>Hawaiian Electric Industries, Inc.</v>
          </cell>
          <cell r="D114" t="str">
            <v>N/A</v>
          </cell>
          <cell r="E114" t="str">
            <v>N/A</v>
          </cell>
          <cell r="F114" t="str">
            <v>N/A</v>
          </cell>
          <cell r="G114" t="str">
            <v>N/A</v>
          </cell>
          <cell r="H114" t="str">
            <v>N/A</v>
          </cell>
          <cell r="I114" t="str">
            <v>N/A</v>
          </cell>
          <cell r="J114" t="str">
            <v>N/A</v>
          </cell>
          <cell r="K114" t="str">
            <v>N/A</v>
          </cell>
          <cell r="L114" t="str">
            <v>N/A</v>
          </cell>
          <cell r="M114" t="str">
            <v>N/A</v>
          </cell>
          <cell r="N114" t="str">
            <v>N/A</v>
          </cell>
          <cell r="O114" t="str">
            <v>N/A</v>
          </cell>
          <cell r="P114" t="str">
            <v>N/A</v>
          </cell>
          <cell r="Q114" t="str">
            <v>N/A</v>
          </cell>
          <cell r="R114" t="str">
            <v>N/A</v>
          </cell>
          <cell r="S114" t="str">
            <v>N/A</v>
          </cell>
        </row>
        <row r="115">
          <cell r="A115" t="str">
            <v>MDU Resources Group, Inc.</v>
          </cell>
          <cell r="B115">
            <v>4010692</v>
          </cell>
          <cell r="C115"/>
          <cell r="D115">
            <v>0.87741257831817643</v>
          </cell>
          <cell r="E115">
            <v>0.87984050595199692</v>
          </cell>
          <cell r="F115">
            <v>0.87625054056208795</v>
          </cell>
          <cell r="G115">
            <v>0.8665674198172425</v>
          </cell>
          <cell r="H115">
            <v>0.87216866142712779</v>
          </cell>
          <cell r="I115">
            <v>0.88843988706115218</v>
          </cell>
          <cell r="J115">
            <v>0.88300616126990528</v>
          </cell>
          <cell r="K115">
            <v>0.88124680752650064</v>
          </cell>
          <cell r="L115">
            <v>0.12258742168182353</v>
          </cell>
          <cell r="M115">
            <v>0.12015949404800304</v>
          </cell>
          <cell r="N115">
            <v>0.12374945943791206</v>
          </cell>
          <cell r="O115">
            <v>0.13343258018275744</v>
          </cell>
          <cell r="P115">
            <v>0.12783133857287221</v>
          </cell>
          <cell r="Q115">
            <v>0.11156011293884778</v>
          </cell>
          <cell r="R115">
            <v>0.11699383873009474</v>
          </cell>
          <cell r="S115">
            <v>0.11875319247349934</v>
          </cell>
        </row>
        <row r="116">
          <cell r="A116" t="str">
            <v>Metropolitan Edison Company</v>
          </cell>
          <cell r="B116">
            <v>4057009</v>
          </cell>
          <cell r="C116" t="str">
            <v>FirstEnergy Corp.</v>
          </cell>
          <cell r="D116">
            <v>0.50212468991725268</v>
          </cell>
          <cell r="E116">
            <v>0.49534126414206026</v>
          </cell>
          <cell r="F116">
            <v>0.51246044824280546</v>
          </cell>
          <cell r="G116">
            <v>0.50609184034896848</v>
          </cell>
          <cell r="H116">
            <v>0.44695606934377369</v>
          </cell>
          <cell r="I116">
            <v>0.47821655793565992</v>
          </cell>
          <cell r="J116">
            <v>0.47326928568514665</v>
          </cell>
          <cell r="K116">
            <v>0.52333910512380555</v>
          </cell>
          <cell r="L116">
            <v>0.49787531008274738</v>
          </cell>
          <cell r="M116">
            <v>0.50465873585793974</v>
          </cell>
          <cell r="N116">
            <v>0.48753955175719449</v>
          </cell>
          <cell r="O116">
            <v>0.49390815965103158</v>
          </cell>
          <cell r="P116">
            <v>0.55304393065622626</v>
          </cell>
          <cell r="Q116">
            <v>0.52178344206434002</v>
          </cell>
          <cell r="R116">
            <v>0.5267307143148533</v>
          </cell>
          <cell r="S116">
            <v>0.47666089487619445</v>
          </cell>
        </row>
        <row r="117">
          <cell r="A117" t="str">
            <v>MGE Energy, Inc.</v>
          </cell>
          <cell r="B117">
            <v>4072883</v>
          </cell>
          <cell r="C117"/>
          <cell r="D117">
            <v>0.59927172152103936</v>
          </cell>
          <cell r="E117">
            <v>0.59494323472765487</v>
          </cell>
          <cell r="F117">
            <v>0.59479123147006263</v>
          </cell>
          <cell r="G117">
            <v>0.58827040633599681</v>
          </cell>
          <cell r="H117">
            <v>0.59394210114231794</v>
          </cell>
          <cell r="I117">
            <v>0.61376299670578549</v>
          </cell>
          <cell r="J117">
            <v>0.61155964329849855</v>
          </cell>
          <cell r="K117">
            <v>0.60376630536645359</v>
          </cell>
          <cell r="L117">
            <v>0.4007282784789607</v>
          </cell>
          <cell r="M117">
            <v>0.40505676527234519</v>
          </cell>
          <cell r="N117">
            <v>0.40520876852993731</v>
          </cell>
          <cell r="O117">
            <v>0.41172959366400319</v>
          </cell>
          <cell r="P117">
            <v>0.40605789885768206</v>
          </cell>
          <cell r="Q117">
            <v>0.38623700329421451</v>
          </cell>
          <cell r="R117">
            <v>0.38844035670150145</v>
          </cell>
          <cell r="S117">
            <v>0.39623369463354646</v>
          </cell>
        </row>
        <row r="118">
          <cell r="A118" t="str">
            <v>Michigan Gas Utilities Corporation</v>
          </cell>
          <cell r="B118">
            <v>4122218</v>
          </cell>
          <cell r="C118" t="str">
            <v>Integrys Energy Group, Inc.</v>
          </cell>
          <cell r="D118" t="str">
            <v>N/A</v>
          </cell>
          <cell r="E118" t="str">
            <v>N/A</v>
          </cell>
          <cell r="F118" t="str">
            <v>N/A</v>
          </cell>
          <cell r="G118" t="str">
            <v>N/A</v>
          </cell>
          <cell r="H118" t="str">
            <v>N/A</v>
          </cell>
          <cell r="I118" t="str">
            <v>N/A</v>
          </cell>
          <cell r="J118" t="str">
            <v>N/A</v>
          </cell>
          <cell r="K118" t="str">
            <v>N/A</v>
          </cell>
          <cell r="L118" t="str">
            <v>N/A</v>
          </cell>
          <cell r="M118" t="str">
            <v>N/A</v>
          </cell>
          <cell r="N118" t="str">
            <v>N/A</v>
          </cell>
          <cell r="O118" t="str">
            <v>N/A</v>
          </cell>
          <cell r="P118" t="str">
            <v>N/A</v>
          </cell>
          <cell r="Q118" t="str">
            <v>N/A</v>
          </cell>
          <cell r="R118" t="str">
            <v>N/A</v>
          </cell>
          <cell r="S118" t="str">
            <v>N/A</v>
          </cell>
        </row>
        <row r="119">
          <cell r="A119" t="str">
            <v>MidAmerican Energy Company</v>
          </cell>
          <cell r="B119">
            <v>4057091</v>
          </cell>
          <cell r="C119" t="str">
            <v>Berkshire Hathaway Inc.</v>
          </cell>
          <cell r="D119">
            <v>0.51002968351721822</v>
          </cell>
          <cell r="E119">
            <v>0.50036931031868193</v>
          </cell>
          <cell r="F119">
            <v>0.53064679955144456</v>
          </cell>
          <cell r="G119">
            <v>0.51984825966620052</v>
          </cell>
          <cell r="H119">
            <v>0.47127623716637851</v>
          </cell>
          <cell r="I119">
            <v>0.52529188875936406</v>
          </cell>
          <cell r="J119">
            <v>0.52682000481427671</v>
          </cell>
          <cell r="K119">
            <v>0.52736284117578258</v>
          </cell>
          <cell r="L119">
            <v>0.48997031648278178</v>
          </cell>
          <cell r="M119">
            <v>0.49963068968131807</v>
          </cell>
          <cell r="N119">
            <v>0.4693532004485555</v>
          </cell>
          <cell r="O119">
            <v>0.48015174033379954</v>
          </cell>
          <cell r="P119">
            <v>0.52872376283362155</v>
          </cell>
          <cell r="Q119">
            <v>0.47470811124063589</v>
          </cell>
          <cell r="R119">
            <v>0.47317999518572329</v>
          </cell>
          <cell r="S119">
            <v>0.47263715882421736</v>
          </cell>
        </row>
        <row r="120">
          <cell r="A120" t="str">
            <v>MidAmerican Energy Holdings Company</v>
          </cell>
          <cell r="B120">
            <v>4057049</v>
          </cell>
          <cell r="C120" t="str">
            <v>Berkshire Hathaway Inc.</v>
          </cell>
          <cell r="D120">
            <v>0.51167670673972498</v>
          </cell>
          <cell r="E120">
            <v>0.50581052592522779</v>
          </cell>
          <cell r="F120">
            <v>0.50589712986106106</v>
          </cell>
          <cell r="G120">
            <v>0.5284545300217609</v>
          </cell>
          <cell r="H120">
            <v>0.50855181379202397</v>
          </cell>
          <cell r="I120">
            <v>0.518112588403285</v>
          </cell>
          <cell r="J120">
            <v>0.52874389291289026</v>
          </cell>
          <cell r="K120">
            <v>0.52846878758177496</v>
          </cell>
          <cell r="L120">
            <v>0.48832329326027502</v>
          </cell>
          <cell r="M120">
            <v>0.49418947407477221</v>
          </cell>
          <cell r="N120">
            <v>0.494102870138939</v>
          </cell>
          <cell r="O120">
            <v>0.4715454699782391</v>
          </cell>
          <cell r="P120">
            <v>0.49144818620797609</v>
          </cell>
          <cell r="Q120">
            <v>0.481887411596715</v>
          </cell>
          <cell r="R120">
            <v>0.47125610708710974</v>
          </cell>
          <cell r="S120">
            <v>0.47153121241822499</v>
          </cell>
        </row>
        <row r="121">
          <cell r="A121" t="str">
            <v>Minnesota Energy Resources Corporation</v>
          </cell>
          <cell r="B121">
            <v>4140737</v>
          </cell>
          <cell r="C121" t="str">
            <v>Integrys Energy Group, Inc.</v>
          </cell>
          <cell r="D121" t="str">
            <v>N/A</v>
          </cell>
          <cell r="E121" t="str">
            <v>N/A</v>
          </cell>
          <cell r="F121" t="str">
            <v>N/A</v>
          </cell>
          <cell r="G121" t="str">
            <v>N/A</v>
          </cell>
          <cell r="H121" t="str">
            <v>N/A</v>
          </cell>
          <cell r="I121" t="str">
            <v>N/A</v>
          </cell>
          <cell r="J121" t="str">
            <v>N/A</v>
          </cell>
          <cell r="K121" t="str">
            <v>N/A</v>
          </cell>
          <cell r="L121" t="str">
            <v>N/A</v>
          </cell>
          <cell r="M121" t="str">
            <v>N/A</v>
          </cell>
          <cell r="N121" t="str">
            <v>N/A</v>
          </cell>
          <cell r="O121" t="str">
            <v>N/A</v>
          </cell>
          <cell r="P121" t="str">
            <v>N/A</v>
          </cell>
          <cell r="Q121" t="str">
            <v>N/A</v>
          </cell>
          <cell r="R121" t="str">
            <v>N/A</v>
          </cell>
          <cell r="S121" t="str">
            <v>N/A</v>
          </cell>
        </row>
        <row r="122">
          <cell r="A122" t="str">
            <v>Mississippi Power Company</v>
          </cell>
          <cell r="B122">
            <v>4057010</v>
          </cell>
          <cell r="C122" t="str">
            <v>Southern Company</v>
          </cell>
          <cell r="D122">
            <v>0.46480660168871463</v>
          </cell>
          <cell r="E122">
            <v>0.46094627413763956</v>
          </cell>
          <cell r="F122">
            <v>0.45816163306325441</v>
          </cell>
          <cell r="G122">
            <v>0.51284735037616325</v>
          </cell>
          <cell r="H122">
            <v>0.45188037667222658</v>
          </cell>
          <cell r="I122">
            <v>0.41720776694009015</v>
          </cell>
          <cell r="J122">
            <v>0.41873309663918667</v>
          </cell>
          <cell r="K122">
            <v>0.49186512985926828</v>
          </cell>
          <cell r="L122">
            <v>0.53519339831128543</v>
          </cell>
          <cell r="M122">
            <v>0.53905372586236044</v>
          </cell>
          <cell r="N122">
            <v>0.54183836693674559</v>
          </cell>
          <cell r="O122">
            <v>0.48715264962383675</v>
          </cell>
          <cell r="P122">
            <v>0.54811962332777342</v>
          </cell>
          <cell r="Q122">
            <v>0.58279223305990979</v>
          </cell>
          <cell r="R122">
            <v>0.58126690336081333</v>
          </cell>
          <cell r="S122">
            <v>0.50813487014073166</v>
          </cell>
        </row>
        <row r="123">
          <cell r="A123" t="str">
            <v>Mobile Gas Service Corporation</v>
          </cell>
          <cell r="B123">
            <v>4076603</v>
          </cell>
          <cell r="C123" t="str">
            <v>Sempra Energy</v>
          </cell>
          <cell r="D123" t="str">
            <v>N/A</v>
          </cell>
          <cell r="E123" t="str">
            <v>N/A</v>
          </cell>
          <cell r="F123" t="str">
            <v>N/A</v>
          </cell>
          <cell r="G123" t="str">
            <v>N/A</v>
          </cell>
          <cell r="H123" t="str">
            <v>N/A</v>
          </cell>
          <cell r="I123" t="str">
            <v>N/A</v>
          </cell>
          <cell r="J123" t="str">
            <v>N/A</v>
          </cell>
          <cell r="K123" t="str">
            <v>N/A</v>
          </cell>
          <cell r="L123" t="str">
            <v>N/A</v>
          </cell>
          <cell r="M123" t="str">
            <v>N/A</v>
          </cell>
          <cell r="N123" t="str">
            <v>N/A</v>
          </cell>
          <cell r="O123" t="str">
            <v>N/A</v>
          </cell>
          <cell r="P123" t="str">
            <v>N/A</v>
          </cell>
          <cell r="Q123" t="str">
            <v>N/A</v>
          </cell>
          <cell r="R123" t="str">
            <v>N/A</v>
          </cell>
          <cell r="S123" t="str">
            <v>N/A</v>
          </cell>
        </row>
        <row r="124">
          <cell r="A124" t="str">
            <v>Monongahela Power Company</v>
          </cell>
          <cell r="B124">
            <v>4057011</v>
          </cell>
          <cell r="C124" t="str">
            <v>FirstEnergy Corp.</v>
          </cell>
          <cell r="D124">
            <v>0.46857189822299966</v>
          </cell>
          <cell r="E124">
            <v>0.46269445977611717</v>
          </cell>
          <cell r="F124">
            <v>0.45740703914792818</v>
          </cell>
          <cell r="G124">
            <v>0.44744849214039528</v>
          </cell>
          <cell r="H124">
            <v>0.50860525573123772</v>
          </cell>
          <cell r="I124">
            <v>0.49535297066553236</v>
          </cell>
          <cell r="J124">
            <v>0.48256441555896262</v>
          </cell>
          <cell r="K124">
            <v>0.46122567250866109</v>
          </cell>
          <cell r="L124">
            <v>0.53142810177700028</v>
          </cell>
          <cell r="M124">
            <v>0.53730554022388277</v>
          </cell>
          <cell r="N124">
            <v>0.54259296085207187</v>
          </cell>
          <cell r="O124">
            <v>0.55255150785960472</v>
          </cell>
          <cell r="P124">
            <v>0.49139474426876228</v>
          </cell>
          <cell r="Q124">
            <v>0.50464702933446759</v>
          </cell>
          <cell r="R124">
            <v>0.51743558444103743</v>
          </cell>
          <cell r="S124">
            <v>0.53877432749133891</v>
          </cell>
        </row>
        <row r="125">
          <cell r="A125" t="str">
            <v>Mt. Carmel Public Utility Company</v>
          </cell>
          <cell r="B125">
            <v>4061646</v>
          </cell>
          <cell r="C125"/>
          <cell r="D125">
            <v>0.50740219998345881</v>
          </cell>
          <cell r="E125">
            <v>0.50601020912234485</v>
          </cell>
          <cell r="F125">
            <v>0.51214983450391538</v>
          </cell>
          <cell r="G125">
            <v>0.49435965494359657</v>
          </cell>
          <cell r="H125">
            <v>0.46787479406919275</v>
          </cell>
          <cell r="I125">
            <v>0.46599256762596147</v>
          </cell>
          <cell r="J125">
            <v>0.46723907969323109</v>
          </cell>
          <cell r="K125">
            <v>0.53536930432237295</v>
          </cell>
          <cell r="L125">
            <v>0.49259780001654124</v>
          </cell>
          <cell r="M125">
            <v>0.49398979087765521</v>
          </cell>
          <cell r="N125">
            <v>0.48785016549608462</v>
          </cell>
          <cell r="O125">
            <v>0.50564034505640343</v>
          </cell>
          <cell r="P125">
            <v>0.53212520593080725</v>
          </cell>
          <cell r="Q125">
            <v>0.53400743237403858</v>
          </cell>
          <cell r="R125">
            <v>0.53276092030676891</v>
          </cell>
          <cell r="S125">
            <v>0.4646306956776271</v>
          </cell>
        </row>
        <row r="126">
          <cell r="A126" t="str">
            <v>Nantucket Electric Co.</v>
          </cell>
          <cell r="B126">
            <v>4061671</v>
          </cell>
          <cell r="C126" t="str">
            <v>National Grid plc</v>
          </cell>
          <cell r="D126">
            <v>0.37374413931681177</v>
          </cell>
          <cell r="E126">
            <v>0.37013350597539851</v>
          </cell>
          <cell r="F126">
            <v>0.36647542281902817</v>
          </cell>
          <cell r="G126">
            <v>0.36029587421806569</v>
          </cell>
          <cell r="H126">
            <v>0.4338356283017234</v>
          </cell>
          <cell r="I126">
            <v>0.43011561134538479</v>
          </cell>
          <cell r="J126">
            <v>0.42650364603322549</v>
          </cell>
          <cell r="K126">
            <v>0.42138800845219226</v>
          </cell>
          <cell r="L126">
            <v>0.62625586068318817</v>
          </cell>
          <cell r="M126">
            <v>0.62986649402460149</v>
          </cell>
          <cell r="N126">
            <v>0.63352457718097177</v>
          </cell>
          <cell r="O126">
            <v>0.63970412578193436</v>
          </cell>
          <cell r="P126">
            <v>0.5661643716982766</v>
          </cell>
          <cell r="Q126">
            <v>0.56988438865461521</v>
          </cell>
          <cell r="R126">
            <v>0.57349635396677445</v>
          </cell>
          <cell r="S126">
            <v>0.57861199154780774</v>
          </cell>
        </row>
        <row r="127">
          <cell r="A127" t="str">
            <v>Narragansett Electric Company</v>
          </cell>
          <cell r="B127">
            <v>4057012</v>
          </cell>
          <cell r="C127" t="str">
            <v>National Grid plc</v>
          </cell>
          <cell r="D127">
            <v>0.6085832132081308</v>
          </cell>
          <cell r="E127">
            <v>0.60200311610328427</v>
          </cell>
          <cell r="F127">
            <v>0.60011036318295863</v>
          </cell>
          <cell r="G127">
            <v>0.5939111874603713</v>
          </cell>
          <cell r="H127">
            <v>0.65245925388165937</v>
          </cell>
          <cell r="I127">
            <v>0.65073318326766416</v>
          </cell>
          <cell r="J127">
            <v>0.64857484572304835</v>
          </cell>
          <cell r="K127">
            <v>0.6293530046704362</v>
          </cell>
          <cell r="L127">
            <v>0.39141678679186925</v>
          </cell>
          <cell r="M127">
            <v>0.39799688389671578</v>
          </cell>
          <cell r="N127">
            <v>0.39988963681704137</v>
          </cell>
          <cell r="O127">
            <v>0.4060888125396287</v>
          </cell>
          <cell r="P127">
            <v>0.34754074611834063</v>
          </cell>
          <cell r="Q127">
            <v>0.34926681673233578</v>
          </cell>
          <cell r="R127">
            <v>0.35142515427695165</v>
          </cell>
          <cell r="S127">
            <v>0.37064699532956386</v>
          </cell>
        </row>
        <row r="128">
          <cell r="A128" t="str">
            <v>National Grid USA</v>
          </cell>
          <cell r="B128">
            <v>4008408</v>
          </cell>
          <cell r="C128" t="str">
            <v>National Grid plc</v>
          </cell>
          <cell r="D128">
            <v>0.59250497682152858</v>
          </cell>
          <cell r="E128">
            <v>0.61881036748851237</v>
          </cell>
          <cell r="F128">
            <v>0.6171738596536045</v>
          </cell>
          <cell r="G128">
            <v>0.61215858555967129</v>
          </cell>
          <cell r="H128">
            <v>0.6534950394909681</v>
          </cell>
          <cell r="I128">
            <v>0.65109054466153338</v>
          </cell>
          <cell r="J128">
            <v>0.64857164733104211</v>
          </cell>
          <cell r="K128" t="str">
            <v>N/A</v>
          </cell>
          <cell r="L128">
            <v>0.40749502317847142</v>
          </cell>
          <cell r="M128">
            <v>0.38118963251148769</v>
          </cell>
          <cell r="N128">
            <v>0.3828261403463955</v>
          </cell>
          <cell r="O128">
            <v>0.38784141444032871</v>
          </cell>
          <cell r="P128">
            <v>0.34650496050903185</v>
          </cell>
          <cell r="Q128">
            <v>0.34890945533846662</v>
          </cell>
          <cell r="R128">
            <v>0.35142835266895783</v>
          </cell>
          <cell r="S128" t="str">
            <v>N/A</v>
          </cell>
        </row>
        <row r="129">
          <cell r="A129" t="str">
            <v>Nevada Power Company</v>
          </cell>
          <cell r="B129">
            <v>4061726</v>
          </cell>
          <cell r="C129" t="str">
            <v>Berkshire Hathaway Inc.</v>
          </cell>
          <cell r="D129">
            <v>0.5048966436322162</v>
          </cell>
          <cell r="E129">
            <v>0.49110321997275547</v>
          </cell>
          <cell r="F129">
            <v>0.48579940979899999</v>
          </cell>
          <cell r="G129">
            <v>0.48476594793990208</v>
          </cell>
          <cell r="H129">
            <v>0.48795123306937399</v>
          </cell>
          <cell r="I129">
            <v>0.46872917193121766</v>
          </cell>
          <cell r="J129">
            <v>0.46627242749054326</v>
          </cell>
          <cell r="K129">
            <v>0.47010826113296955</v>
          </cell>
          <cell r="L129">
            <v>0.49510335636778385</v>
          </cell>
          <cell r="M129">
            <v>0.50889678002724448</v>
          </cell>
          <cell r="N129">
            <v>0.51420059020100006</v>
          </cell>
          <cell r="O129">
            <v>0.51523405206009787</v>
          </cell>
          <cell r="P129">
            <v>0.51204876693062595</v>
          </cell>
          <cell r="Q129">
            <v>0.53127082806878234</v>
          </cell>
          <cell r="R129">
            <v>0.53372757250945668</v>
          </cell>
          <cell r="S129">
            <v>0.52989173886703045</v>
          </cell>
        </row>
        <row r="130">
          <cell r="A130" t="str">
            <v>New Mexico Gas Company, Inc.</v>
          </cell>
          <cell r="B130">
            <v>4194228</v>
          </cell>
          <cell r="C130" t="str">
            <v>TECO Energy, Inc.</v>
          </cell>
          <cell r="D130" t="str">
            <v>N/A</v>
          </cell>
          <cell r="E130" t="str">
            <v>N/A</v>
          </cell>
          <cell r="F130" t="str">
            <v>N/A</v>
          </cell>
          <cell r="G130" t="str">
            <v>N/A</v>
          </cell>
          <cell r="H130" t="str">
            <v>N/A</v>
          </cell>
          <cell r="I130" t="str">
            <v>N/A</v>
          </cell>
          <cell r="J130" t="str">
            <v>N/A</v>
          </cell>
          <cell r="K130" t="str">
            <v>N/A</v>
          </cell>
          <cell r="L130" t="str">
            <v>N/A</v>
          </cell>
          <cell r="M130" t="str">
            <v>N/A</v>
          </cell>
          <cell r="N130" t="str">
            <v>N/A</v>
          </cell>
          <cell r="O130" t="str">
            <v>N/A</v>
          </cell>
          <cell r="P130" t="str">
            <v>N/A</v>
          </cell>
          <cell r="Q130" t="str">
            <v>N/A</v>
          </cell>
          <cell r="R130" t="str">
            <v>N/A</v>
          </cell>
          <cell r="S130" t="str">
            <v>N/A</v>
          </cell>
        </row>
        <row r="131">
          <cell r="A131" t="str">
            <v>New York State Electric &amp; Gas Corporation</v>
          </cell>
          <cell r="B131">
            <v>4004389</v>
          </cell>
          <cell r="C131" t="str">
            <v>Iberdrola, S.A.</v>
          </cell>
          <cell r="D131">
            <v>0.58233435452577387</v>
          </cell>
          <cell r="E131">
            <v>0.57703466588785945</v>
          </cell>
          <cell r="F131">
            <v>0.57083154814737913</v>
          </cell>
          <cell r="G131">
            <v>0.56269718595281049</v>
          </cell>
          <cell r="H131">
            <v>0.55624268812039146</v>
          </cell>
          <cell r="I131">
            <v>0.55361790615212136</v>
          </cell>
          <cell r="J131">
            <v>0.49980971448705469</v>
          </cell>
          <cell r="K131">
            <v>0.4981653723109512</v>
          </cell>
          <cell r="L131">
            <v>0.41766564547422613</v>
          </cell>
          <cell r="M131">
            <v>0.42296533411214055</v>
          </cell>
          <cell r="N131">
            <v>0.42916845185262087</v>
          </cell>
          <cell r="O131">
            <v>0.43730281404718951</v>
          </cell>
          <cell r="P131">
            <v>0.4437573118796086</v>
          </cell>
          <cell r="Q131">
            <v>0.44638209384787864</v>
          </cell>
          <cell r="R131">
            <v>0.50019028551294531</v>
          </cell>
          <cell r="S131">
            <v>0.50183462768904874</v>
          </cell>
        </row>
        <row r="132">
          <cell r="A132" t="str">
            <v>NextEra Energy, Inc.</v>
          </cell>
          <cell r="B132">
            <v>3010401</v>
          </cell>
          <cell r="C132"/>
          <cell r="D132">
            <v>0.59073635080601583</v>
          </cell>
          <cell r="E132">
            <v>0.61035288345402083</v>
          </cell>
          <cell r="F132">
            <v>0.61725582924917022</v>
          </cell>
          <cell r="G132">
            <v>0.60932870328744693</v>
          </cell>
          <cell r="H132">
            <v>0.59975036682673666</v>
          </cell>
          <cell r="I132">
            <v>0.60553683815514958</v>
          </cell>
          <cell r="J132">
            <v>0.61270648570885133</v>
          </cell>
          <cell r="K132">
            <v>0.60192144687452931</v>
          </cell>
          <cell r="L132">
            <v>0.40926364919398417</v>
          </cell>
          <cell r="M132">
            <v>0.38964711654597911</v>
          </cell>
          <cell r="N132">
            <v>0.38274417075082984</v>
          </cell>
          <cell r="O132">
            <v>0.39067129671255313</v>
          </cell>
          <cell r="P132">
            <v>0.40024963317326334</v>
          </cell>
          <cell r="Q132">
            <v>0.39446316184485036</v>
          </cell>
          <cell r="R132">
            <v>0.38729351429114867</v>
          </cell>
          <cell r="S132">
            <v>0.39807855312547069</v>
          </cell>
        </row>
        <row r="133">
          <cell r="A133" t="str">
            <v>Niagara Mohawk Power Corporation</v>
          </cell>
          <cell r="B133">
            <v>4057014</v>
          </cell>
          <cell r="C133" t="str">
            <v>National Grid plc</v>
          </cell>
          <cell r="D133">
            <v>0.53917390521432673</v>
          </cell>
          <cell r="E133">
            <v>0.60579381300769142</v>
          </cell>
          <cell r="F133">
            <v>0.6044044917870891</v>
          </cell>
          <cell r="G133">
            <v>0.59670709526426957</v>
          </cell>
          <cell r="H133">
            <v>0.60682037219544926</v>
          </cell>
          <cell r="I133">
            <v>0.60506124986081822</v>
          </cell>
          <cell r="J133">
            <v>0.60179534835991821</v>
          </cell>
          <cell r="K133">
            <v>0.59769483004841617</v>
          </cell>
          <cell r="L133">
            <v>0.46082609478567327</v>
          </cell>
          <cell r="M133">
            <v>0.39420618699230858</v>
          </cell>
          <cell r="N133">
            <v>0.3955955082129109</v>
          </cell>
          <cell r="O133">
            <v>0.40329290473573037</v>
          </cell>
          <cell r="P133">
            <v>0.39317962780455074</v>
          </cell>
          <cell r="Q133">
            <v>0.39493875013918178</v>
          </cell>
          <cell r="R133">
            <v>0.39820465164008184</v>
          </cell>
          <cell r="S133">
            <v>0.40230516995158389</v>
          </cell>
        </row>
        <row r="134">
          <cell r="A134" t="str">
            <v>NiSource Inc.</v>
          </cell>
          <cell r="B134">
            <v>4057051</v>
          </cell>
          <cell r="C134"/>
          <cell r="D134">
            <v>0.58932163312266594</v>
          </cell>
          <cell r="E134">
            <v>0.58471935069117509</v>
          </cell>
          <cell r="F134">
            <v>0.58011269077575334</v>
          </cell>
          <cell r="G134">
            <v>0.58300112297373308</v>
          </cell>
          <cell r="H134">
            <v>0.57736737024591045</v>
          </cell>
          <cell r="I134">
            <v>0.59954349153884579</v>
          </cell>
          <cell r="J134">
            <v>0.59261850511362335</v>
          </cell>
          <cell r="K134">
            <v>0.58458713252319439</v>
          </cell>
          <cell r="L134">
            <v>0.41067836687733406</v>
          </cell>
          <cell r="M134">
            <v>0.41528064930882486</v>
          </cell>
          <cell r="N134">
            <v>0.41988730922424666</v>
          </cell>
          <cell r="O134">
            <v>0.41699887702626692</v>
          </cell>
          <cell r="P134">
            <v>0.42263262975408961</v>
          </cell>
          <cell r="Q134">
            <v>0.40045650846115421</v>
          </cell>
          <cell r="R134">
            <v>0.4073814948863767</v>
          </cell>
          <cell r="S134">
            <v>0.41541286747680567</v>
          </cell>
        </row>
        <row r="135">
          <cell r="A135" t="str">
            <v>North Shore Gas Company</v>
          </cell>
          <cell r="B135">
            <v>4057130</v>
          </cell>
          <cell r="C135" t="str">
            <v>Integrys Energy Group, Inc.</v>
          </cell>
          <cell r="D135" t="str">
            <v>N/A</v>
          </cell>
          <cell r="E135" t="str">
            <v>N/A</v>
          </cell>
          <cell r="F135" t="str">
            <v>N/A</v>
          </cell>
          <cell r="G135" t="str">
            <v>N/A</v>
          </cell>
          <cell r="H135" t="str">
            <v>N/A</v>
          </cell>
          <cell r="I135" t="str">
            <v>N/A</v>
          </cell>
          <cell r="J135" t="str">
            <v>N/A</v>
          </cell>
          <cell r="K135" t="str">
            <v>N/A</v>
          </cell>
          <cell r="L135" t="str">
            <v>N/A</v>
          </cell>
          <cell r="M135" t="str">
            <v>N/A</v>
          </cell>
          <cell r="N135" t="str">
            <v>N/A</v>
          </cell>
          <cell r="O135" t="str">
            <v>N/A</v>
          </cell>
          <cell r="P135" t="str">
            <v>N/A</v>
          </cell>
          <cell r="Q135" t="str">
            <v>N/A</v>
          </cell>
          <cell r="R135" t="str">
            <v>N/A</v>
          </cell>
          <cell r="S135" t="str">
            <v>N/A</v>
          </cell>
        </row>
        <row r="136">
          <cell r="A136" t="str">
            <v>Northeast Utilities</v>
          </cell>
          <cell r="B136">
            <v>4057052</v>
          </cell>
          <cell r="C136"/>
          <cell r="D136">
            <v>0.54669368907100635</v>
          </cell>
          <cell r="E136">
            <v>0.5302789074372215</v>
          </cell>
          <cell r="F136">
            <v>0.52322207360967588</v>
          </cell>
          <cell r="G136">
            <v>0.54171389532627223</v>
          </cell>
          <cell r="H136">
            <v>0.54742713249846986</v>
          </cell>
          <cell r="I136">
            <v>0.53413945013744968</v>
          </cell>
          <cell r="J136">
            <v>0.53626667532036887</v>
          </cell>
          <cell r="K136">
            <v>0.5496891352901494</v>
          </cell>
          <cell r="L136">
            <v>0.45330631092899371</v>
          </cell>
          <cell r="M136">
            <v>0.46972109256277855</v>
          </cell>
          <cell r="N136">
            <v>0.47677792639032412</v>
          </cell>
          <cell r="O136">
            <v>0.45828610467372771</v>
          </cell>
          <cell r="P136">
            <v>0.45257286750153014</v>
          </cell>
          <cell r="Q136">
            <v>0.46586054986255027</v>
          </cell>
          <cell r="R136">
            <v>0.46373332467963119</v>
          </cell>
          <cell r="S136">
            <v>0.45031086470985066</v>
          </cell>
        </row>
        <row r="137">
          <cell r="A137" t="str">
            <v>Northern Indiana Public Service Company</v>
          </cell>
          <cell r="B137">
            <v>4012860</v>
          </cell>
          <cell r="C137" t="str">
            <v>NiSource Inc.</v>
          </cell>
          <cell r="D137">
            <v>0.58932163312266594</v>
          </cell>
          <cell r="E137">
            <v>0.58471935069117509</v>
          </cell>
          <cell r="F137">
            <v>0.58011269077575334</v>
          </cell>
          <cell r="G137">
            <v>0.58300112297373308</v>
          </cell>
          <cell r="H137">
            <v>0.57736737024591045</v>
          </cell>
          <cell r="I137">
            <v>0.59954349153884579</v>
          </cell>
          <cell r="J137">
            <v>0.59261850511362335</v>
          </cell>
          <cell r="K137">
            <v>0.58458713252319439</v>
          </cell>
          <cell r="L137">
            <v>0.41067836687733406</v>
          </cell>
          <cell r="M137">
            <v>0.41528064930882486</v>
          </cell>
          <cell r="N137">
            <v>0.41988730922424666</v>
          </cell>
          <cell r="O137">
            <v>0.41699887702626692</v>
          </cell>
          <cell r="P137">
            <v>0.42263262975408961</v>
          </cell>
          <cell r="Q137">
            <v>0.40045650846115421</v>
          </cell>
          <cell r="R137">
            <v>0.4073814948863767</v>
          </cell>
          <cell r="S137">
            <v>0.41541286747680567</v>
          </cell>
        </row>
        <row r="138">
          <cell r="A138" t="str">
            <v>Northern New England Energy Corp.</v>
          </cell>
          <cell r="B138">
            <v>4137492</v>
          </cell>
          <cell r="C138" t="str">
            <v>Caisse de dépôt et placement du Québec</v>
          </cell>
          <cell r="D138">
            <v>0.51054683007871282</v>
          </cell>
          <cell r="E138">
            <v>0.51201027826115242</v>
          </cell>
          <cell r="F138">
            <v>0.51372559188019296</v>
          </cell>
          <cell r="G138">
            <v>0.51506326728607743</v>
          </cell>
          <cell r="H138">
            <v>0.53710652337054865</v>
          </cell>
          <cell r="I138">
            <v>0.53324453859765109</v>
          </cell>
          <cell r="J138">
            <v>0.53117699593926937</v>
          </cell>
          <cell r="K138">
            <v>0.52710111538860427</v>
          </cell>
          <cell r="L138">
            <v>0.48945316992128718</v>
          </cell>
          <cell r="M138">
            <v>0.48798972173884758</v>
          </cell>
          <cell r="N138">
            <v>0.48627440811980704</v>
          </cell>
          <cell r="O138">
            <v>0.48493673271392257</v>
          </cell>
          <cell r="P138">
            <v>0.46289347662945129</v>
          </cell>
          <cell r="Q138">
            <v>0.46675546140234886</v>
          </cell>
          <cell r="R138">
            <v>0.46882300406073057</v>
          </cell>
          <cell r="S138">
            <v>0.47289888461139568</v>
          </cell>
        </row>
        <row r="139">
          <cell r="A139" t="str">
            <v>Northern States Power Company - MN</v>
          </cell>
          <cell r="B139">
            <v>4057754</v>
          </cell>
          <cell r="C139" t="str">
            <v>Xcel Energy Inc.</v>
          </cell>
          <cell r="D139">
            <v>0.52844795199086181</v>
          </cell>
          <cell r="E139">
            <v>0.52485188566343521</v>
          </cell>
          <cell r="F139">
            <v>0.54320849748284505</v>
          </cell>
          <cell r="G139">
            <v>0.53537010339653646</v>
          </cell>
          <cell r="H139">
            <v>0.52542683990249661</v>
          </cell>
          <cell r="I139">
            <v>0.52035851080771267</v>
          </cell>
          <cell r="J139">
            <v>0.54623410672301598</v>
          </cell>
          <cell r="K139">
            <v>0.53639383867928414</v>
          </cell>
          <cell r="L139">
            <v>0.47155204800913819</v>
          </cell>
          <cell r="M139">
            <v>0.47514811433656473</v>
          </cell>
          <cell r="N139">
            <v>0.45679150251715495</v>
          </cell>
          <cell r="O139">
            <v>0.46462989660346354</v>
          </cell>
          <cell r="P139">
            <v>0.47457316009750344</v>
          </cell>
          <cell r="Q139">
            <v>0.47964148919228738</v>
          </cell>
          <cell r="R139">
            <v>0.45376589327698402</v>
          </cell>
          <cell r="S139">
            <v>0.46360616132071586</v>
          </cell>
        </row>
        <row r="140">
          <cell r="A140" t="str">
            <v>Northern States Power Company - WI</v>
          </cell>
          <cell r="B140">
            <v>4061925</v>
          </cell>
          <cell r="C140" t="str">
            <v>Xcel Energy Inc.</v>
          </cell>
          <cell r="D140">
            <v>0.55012326858258997</v>
          </cell>
          <cell r="E140">
            <v>0.52917125125071884</v>
          </cell>
          <cell r="F140">
            <v>0.57063463524590541</v>
          </cell>
          <cell r="G140">
            <v>0.5641591309267513</v>
          </cell>
          <cell r="H140">
            <v>0.55767290216399523</v>
          </cell>
          <cell r="I140">
            <v>0.55286864950243919</v>
          </cell>
          <cell r="J140">
            <v>0.54060935437804303</v>
          </cell>
          <cell r="K140">
            <v>0.52559963896641937</v>
          </cell>
          <cell r="L140">
            <v>0.44987673141741003</v>
          </cell>
          <cell r="M140">
            <v>0.47082874874928116</v>
          </cell>
          <cell r="N140">
            <v>0.42936536475409459</v>
          </cell>
          <cell r="O140">
            <v>0.4358408690732487</v>
          </cell>
          <cell r="P140">
            <v>0.44232709783600482</v>
          </cell>
          <cell r="Q140">
            <v>0.44713135049756081</v>
          </cell>
          <cell r="R140">
            <v>0.45939064562195697</v>
          </cell>
          <cell r="S140">
            <v>0.47440036103358058</v>
          </cell>
        </row>
        <row r="141">
          <cell r="A141" t="str">
            <v>NorthWestern Corporation</v>
          </cell>
          <cell r="B141">
            <v>4057053</v>
          </cell>
          <cell r="C141"/>
          <cell r="D141">
            <v>0.47782312480425415</v>
          </cell>
          <cell r="E141">
            <v>0.474450925645996</v>
          </cell>
          <cell r="F141">
            <v>0.48188160233675231</v>
          </cell>
          <cell r="G141">
            <v>0.47153699365028384</v>
          </cell>
          <cell r="H141">
            <v>0.48766371495776384</v>
          </cell>
          <cell r="I141">
            <v>0.48715960834788291</v>
          </cell>
          <cell r="J141">
            <v>0.48043325175186757</v>
          </cell>
          <cell r="K141">
            <v>0.46957400438890856</v>
          </cell>
          <cell r="L141">
            <v>0.52217687519574585</v>
          </cell>
          <cell r="M141">
            <v>0.525549074354004</v>
          </cell>
          <cell r="N141">
            <v>0.51811839766324774</v>
          </cell>
          <cell r="O141">
            <v>0.5284630063497161</v>
          </cell>
          <cell r="P141">
            <v>0.51233628504223616</v>
          </cell>
          <cell r="Q141">
            <v>0.51284039165211714</v>
          </cell>
          <cell r="R141">
            <v>0.51956674824813243</v>
          </cell>
          <cell r="S141">
            <v>0.53042599561109138</v>
          </cell>
        </row>
        <row r="142">
          <cell r="A142" t="str">
            <v>Northwestern Wisconsin Electric Company</v>
          </cell>
          <cell r="B142">
            <v>4061951</v>
          </cell>
          <cell r="C142"/>
          <cell r="D142">
            <v>0.62182141757075871</v>
          </cell>
          <cell r="E142">
            <v>0.61820192108354644</v>
          </cell>
          <cell r="F142">
            <v>0.60079159273918381</v>
          </cell>
          <cell r="G142">
            <v>0.58967750686696729</v>
          </cell>
          <cell r="H142">
            <v>0.58948261238337574</v>
          </cell>
          <cell r="I142">
            <v>0.58429243824509569</v>
          </cell>
          <cell r="J142">
            <v>0.56067363376156565</v>
          </cell>
          <cell r="K142">
            <v>0.55743311204988932</v>
          </cell>
          <cell r="L142">
            <v>0.37817858242924124</v>
          </cell>
          <cell r="M142">
            <v>0.38179807891645362</v>
          </cell>
          <cell r="N142">
            <v>0.39920840726081613</v>
          </cell>
          <cell r="O142">
            <v>0.41032249313303265</v>
          </cell>
          <cell r="P142">
            <v>0.41051738761662426</v>
          </cell>
          <cell r="Q142">
            <v>0.41570756175490431</v>
          </cell>
          <cell r="R142">
            <v>0.43932636623843441</v>
          </cell>
          <cell r="S142">
            <v>0.44256688795011062</v>
          </cell>
        </row>
        <row r="143">
          <cell r="A143" t="str">
            <v>NSTAR Electric Company</v>
          </cell>
          <cell r="B143">
            <v>4008369</v>
          </cell>
          <cell r="C143" t="str">
            <v>Northeast Utilities</v>
          </cell>
          <cell r="D143">
            <v>0.57609378820331336</v>
          </cell>
          <cell r="E143">
            <v>0.56413612883681097</v>
          </cell>
          <cell r="F143">
            <v>0.51929050240574237</v>
          </cell>
          <cell r="G143">
            <v>0.57778964492273743</v>
          </cell>
          <cell r="H143">
            <v>0.57227124441588706</v>
          </cell>
          <cell r="I143">
            <v>0.56113473526210422</v>
          </cell>
          <cell r="J143">
            <v>0.58985116993757747</v>
          </cell>
          <cell r="K143">
            <v>0.58476985229361289</v>
          </cell>
          <cell r="L143">
            <v>0.42390621179668658</v>
          </cell>
          <cell r="M143">
            <v>0.43586387116318898</v>
          </cell>
          <cell r="N143">
            <v>0.48070949759425763</v>
          </cell>
          <cell r="O143">
            <v>0.42221035507726257</v>
          </cell>
          <cell r="P143">
            <v>0.427728755584113</v>
          </cell>
          <cell r="Q143">
            <v>0.43886526473789583</v>
          </cell>
          <cell r="R143">
            <v>0.41014883006242259</v>
          </cell>
          <cell r="S143">
            <v>0.41523014770638716</v>
          </cell>
        </row>
        <row r="144">
          <cell r="A144" t="str">
            <v>NSTAR Gas Company</v>
          </cell>
          <cell r="B144">
            <v>4057115</v>
          </cell>
          <cell r="C144" t="str">
            <v>Northeast Utilities</v>
          </cell>
          <cell r="D144" t="str">
            <v>N/A</v>
          </cell>
          <cell r="E144" t="str">
            <v>N/A</v>
          </cell>
          <cell r="F144" t="str">
            <v>N/A</v>
          </cell>
          <cell r="G144" t="str">
            <v>N/A</v>
          </cell>
          <cell r="H144" t="str">
            <v>N/A</v>
          </cell>
          <cell r="I144" t="str">
            <v>N/A</v>
          </cell>
          <cell r="J144" t="str">
            <v>N/A</v>
          </cell>
          <cell r="K144" t="str">
            <v>N/A</v>
          </cell>
          <cell r="L144" t="str">
            <v>N/A</v>
          </cell>
          <cell r="M144" t="str">
            <v>N/A</v>
          </cell>
          <cell r="N144" t="str">
            <v>N/A</v>
          </cell>
          <cell r="O144" t="str">
            <v>N/A</v>
          </cell>
          <cell r="P144" t="str">
            <v>N/A</v>
          </cell>
          <cell r="Q144" t="str">
            <v>N/A</v>
          </cell>
          <cell r="R144" t="str">
            <v>N/A</v>
          </cell>
          <cell r="S144" t="str">
            <v>N/A</v>
          </cell>
        </row>
        <row r="145">
          <cell r="A145" t="str">
            <v>NV Energy, Inc.</v>
          </cell>
          <cell r="B145">
            <v>4057063</v>
          </cell>
          <cell r="C145" t="str">
            <v>Berkshire Hathaway Inc.</v>
          </cell>
          <cell r="D145" t="str">
            <v>N/A</v>
          </cell>
          <cell r="E145" t="str">
            <v>N/A</v>
          </cell>
          <cell r="F145" t="str">
            <v>N/A</v>
          </cell>
          <cell r="G145">
            <v>0.47911921814773489</v>
          </cell>
          <cell r="H145">
            <v>0.48432473011917421</v>
          </cell>
          <cell r="I145">
            <v>0.46954584191800658</v>
          </cell>
          <cell r="J145">
            <v>0.46830351463151598</v>
          </cell>
          <cell r="K145">
            <v>0.46971555855545405</v>
          </cell>
          <cell r="L145" t="str">
            <v>N/A</v>
          </cell>
          <cell r="M145" t="str">
            <v>N/A</v>
          </cell>
          <cell r="N145" t="str">
            <v>N/A</v>
          </cell>
          <cell r="O145">
            <v>0.52088078185226505</v>
          </cell>
          <cell r="P145">
            <v>0.51567526988082579</v>
          </cell>
          <cell r="Q145">
            <v>0.53045415808199337</v>
          </cell>
          <cell r="R145">
            <v>0.53169648536848402</v>
          </cell>
          <cell r="S145">
            <v>0.53028444144454601</v>
          </cell>
        </row>
        <row r="146">
          <cell r="A146" t="str">
            <v>OGE Energy Corp.</v>
          </cell>
          <cell r="B146">
            <v>4057055</v>
          </cell>
          <cell r="C146"/>
          <cell r="D146">
            <v>0.55425293879565429</v>
          </cell>
          <cell r="E146">
            <v>0.52941998375364607</v>
          </cell>
          <cell r="F146">
            <v>0.5252621292259656</v>
          </cell>
          <cell r="G146">
            <v>0.55156744355700116</v>
          </cell>
          <cell r="H146">
            <v>0.55332415822383763</v>
          </cell>
          <cell r="I146">
            <v>0.54151886679445371</v>
          </cell>
          <cell r="J146">
            <v>0.56630183504460752</v>
          </cell>
          <cell r="K146">
            <v>0.56866446079586386</v>
          </cell>
          <cell r="L146">
            <v>0.44574706120434571</v>
          </cell>
          <cell r="M146">
            <v>0.47058001624635393</v>
          </cell>
          <cell r="N146">
            <v>0.47473787077403445</v>
          </cell>
          <cell r="O146">
            <v>0.44843255644299884</v>
          </cell>
          <cell r="P146">
            <v>0.44667584177616243</v>
          </cell>
          <cell r="Q146">
            <v>0.45848113320554629</v>
          </cell>
          <cell r="R146">
            <v>0.43369816495539248</v>
          </cell>
          <cell r="S146">
            <v>0.4313355392041362</v>
          </cell>
        </row>
        <row r="147">
          <cell r="A147" t="str">
            <v>Ohio Edison Company</v>
          </cell>
          <cell r="B147">
            <v>4014480</v>
          </cell>
          <cell r="C147" t="str">
            <v>FirstEnergy Corp.</v>
          </cell>
          <cell r="D147">
            <v>0.57695581066599932</v>
          </cell>
          <cell r="E147">
            <v>0.56348182077116071</v>
          </cell>
          <cell r="F147">
            <v>0.55348547009142846</v>
          </cell>
          <cell r="G147">
            <v>0.53975522970303147</v>
          </cell>
          <cell r="H147">
            <v>0.56528516686898966</v>
          </cell>
          <cell r="I147">
            <v>0.46950128022114973</v>
          </cell>
          <cell r="J147">
            <v>0.42115330323031153</v>
          </cell>
          <cell r="K147">
            <v>0.40910806791254872</v>
          </cell>
          <cell r="L147">
            <v>0.42304418933400062</v>
          </cell>
          <cell r="M147">
            <v>0.43651817922883929</v>
          </cell>
          <cell r="N147">
            <v>0.44651452990857154</v>
          </cell>
          <cell r="O147">
            <v>0.46024477029696853</v>
          </cell>
          <cell r="P147">
            <v>0.43471483313101028</v>
          </cell>
          <cell r="Q147">
            <v>0.53049871977885033</v>
          </cell>
          <cell r="R147">
            <v>0.57884669676968847</v>
          </cell>
          <cell r="S147">
            <v>0.59089193208745128</v>
          </cell>
        </row>
        <row r="148">
          <cell r="A148" t="str">
            <v>Ohio Power Company</v>
          </cell>
          <cell r="B148">
            <v>4057015</v>
          </cell>
          <cell r="C148" t="str">
            <v>American Electric Power Company, Inc.</v>
          </cell>
          <cell r="D148">
            <v>0.4602567243140393</v>
          </cell>
          <cell r="E148">
            <v>0.44793550798198162</v>
          </cell>
          <cell r="F148">
            <v>0.42541383670742355</v>
          </cell>
          <cell r="G148">
            <v>0.39708035938097813</v>
          </cell>
          <cell r="H148">
            <v>0.57012666658397881</v>
          </cell>
          <cell r="I148">
            <v>0.56063119383458504</v>
          </cell>
          <cell r="J148">
            <v>0.56090076911437348</v>
          </cell>
          <cell r="K148">
            <v>0.53765197809103404</v>
          </cell>
          <cell r="L148">
            <v>0.5397432756859607</v>
          </cell>
          <cell r="M148">
            <v>0.55206449201801833</v>
          </cell>
          <cell r="N148">
            <v>0.5745861632925765</v>
          </cell>
          <cell r="O148">
            <v>0.60291964061902181</v>
          </cell>
          <cell r="P148">
            <v>0.42987333341602124</v>
          </cell>
          <cell r="Q148">
            <v>0.43936880616541496</v>
          </cell>
          <cell r="R148">
            <v>0.43909923088562658</v>
          </cell>
          <cell r="S148">
            <v>0.4623480219089659</v>
          </cell>
        </row>
        <row r="149">
          <cell r="A149" t="str">
            <v>Oklahoma Gas and Electric Company</v>
          </cell>
          <cell r="B149">
            <v>4057016</v>
          </cell>
          <cell r="C149" t="str">
            <v>OGE Energy Corp.</v>
          </cell>
          <cell r="D149">
            <v>0.55425293879565429</v>
          </cell>
          <cell r="E149">
            <v>0.52941998375364607</v>
          </cell>
          <cell r="F149">
            <v>0.5252621292259656</v>
          </cell>
          <cell r="G149">
            <v>0.55156744355700116</v>
          </cell>
          <cell r="H149">
            <v>0.55332415822383763</v>
          </cell>
          <cell r="I149">
            <v>0.54151886679445371</v>
          </cell>
          <cell r="J149">
            <v>0.56630183504460752</v>
          </cell>
          <cell r="K149">
            <v>0.56866446079586386</v>
          </cell>
          <cell r="L149">
            <v>0.44574706120434571</v>
          </cell>
          <cell r="M149">
            <v>0.47058001624635393</v>
          </cell>
          <cell r="N149">
            <v>0.47473787077403445</v>
          </cell>
          <cell r="O149">
            <v>0.44843255644299884</v>
          </cell>
          <cell r="P149">
            <v>0.44667584177616243</v>
          </cell>
          <cell r="Q149">
            <v>0.45848113320554629</v>
          </cell>
          <cell r="R149">
            <v>0.43369816495539248</v>
          </cell>
          <cell r="S149">
            <v>0.4313355392041362</v>
          </cell>
        </row>
        <row r="150">
          <cell r="A150" t="str">
            <v>Oncor Electric Delivery Company LLC</v>
          </cell>
          <cell r="B150">
            <v>4080589</v>
          </cell>
          <cell r="C150" t="str">
            <v>Texas Energy Future Holdings LP</v>
          </cell>
          <cell r="D150">
            <v>0.60156935386749943</v>
          </cell>
          <cell r="E150">
            <v>0.59886536617911879</v>
          </cell>
          <cell r="F150">
            <v>0.61014186999758202</v>
          </cell>
          <cell r="G150">
            <v>0.58430043440935042</v>
          </cell>
          <cell r="H150">
            <v>0.58412719914035871</v>
          </cell>
          <cell r="I150">
            <v>0.58255114941315234</v>
          </cell>
          <cell r="J150">
            <v>0.58682896460055434</v>
          </cell>
          <cell r="K150">
            <v>0.58572125258783081</v>
          </cell>
          <cell r="L150">
            <v>0.39843064613250057</v>
          </cell>
          <cell r="M150">
            <v>0.40113463382088121</v>
          </cell>
          <cell r="N150">
            <v>0.38985813000241798</v>
          </cell>
          <cell r="O150">
            <v>0.41569956559064958</v>
          </cell>
          <cell r="P150">
            <v>0.41587280085964123</v>
          </cell>
          <cell r="Q150">
            <v>0.41744885058684766</v>
          </cell>
          <cell r="R150">
            <v>0.41317103539944572</v>
          </cell>
          <cell r="S150">
            <v>0.41427874741216919</v>
          </cell>
        </row>
        <row r="151">
          <cell r="A151" t="str">
            <v>Orange and Rockland Utilities, Inc.</v>
          </cell>
          <cell r="B151">
            <v>4057093</v>
          </cell>
          <cell r="C151" t="str">
            <v>Consolidated Edison, Inc.</v>
          </cell>
          <cell r="D151">
            <v>0.52662041391901249</v>
          </cell>
          <cell r="E151">
            <v>0.5221482483946267</v>
          </cell>
          <cell r="F151">
            <v>0.52252169744614108</v>
          </cell>
          <cell r="G151">
            <v>0.51732136482379198</v>
          </cell>
          <cell r="H151">
            <v>0.50930667378944561</v>
          </cell>
          <cell r="I151">
            <v>0.50454512374192495</v>
          </cell>
          <cell r="J151">
            <v>0.50526491283568309</v>
          </cell>
          <cell r="K151">
            <v>0.4969117984600725</v>
          </cell>
          <cell r="L151">
            <v>0.47337958608098757</v>
          </cell>
          <cell r="M151">
            <v>0.47785175160537335</v>
          </cell>
          <cell r="N151">
            <v>0.47747830255385892</v>
          </cell>
          <cell r="O151">
            <v>0.48267863517620802</v>
          </cell>
          <cell r="P151">
            <v>0.49069332621055445</v>
          </cell>
          <cell r="Q151">
            <v>0.49545487625807499</v>
          </cell>
          <cell r="R151">
            <v>0.49473508716431691</v>
          </cell>
          <cell r="S151">
            <v>0.5030882015399275</v>
          </cell>
        </row>
        <row r="152">
          <cell r="A152" t="str">
            <v>Otter Tail Corporation</v>
          </cell>
          <cell r="B152">
            <v>4057017</v>
          </cell>
          <cell r="C152"/>
          <cell r="D152">
            <v>0.49317840917244576</v>
          </cell>
          <cell r="E152">
            <v>0.47601317856293374</v>
          </cell>
          <cell r="F152">
            <v>0.47201188388532811</v>
          </cell>
          <cell r="G152">
            <v>0.53722583489474263</v>
          </cell>
          <cell r="H152">
            <v>0.52365893469206581</v>
          </cell>
          <cell r="I152">
            <v>0.52353258248460954</v>
          </cell>
          <cell r="J152">
            <v>0.52689940943412439</v>
          </cell>
          <cell r="K152">
            <v>0.51981967933136575</v>
          </cell>
          <cell r="L152">
            <v>0.50682159082755429</v>
          </cell>
          <cell r="M152">
            <v>0.52398682143706621</v>
          </cell>
          <cell r="N152">
            <v>0.52798811611467189</v>
          </cell>
          <cell r="O152">
            <v>0.46277416510525737</v>
          </cell>
          <cell r="P152">
            <v>0.47634106530793413</v>
          </cell>
          <cell r="Q152">
            <v>0.47646741751539051</v>
          </cell>
          <cell r="R152">
            <v>0.47310059056587561</v>
          </cell>
          <cell r="S152">
            <v>0.48018032066863431</v>
          </cell>
        </row>
        <row r="153">
          <cell r="A153" t="str">
            <v>Otter Tail Power Company</v>
          </cell>
          <cell r="B153">
            <v>4147257</v>
          </cell>
          <cell r="C153" t="str">
            <v>Otter Tail Corporation</v>
          </cell>
          <cell r="D153">
            <v>0.49317840917244576</v>
          </cell>
          <cell r="E153">
            <v>0.47601317856293374</v>
          </cell>
          <cell r="F153">
            <v>0.47201188388532811</v>
          </cell>
          <cell r="G153">
            <v>0.53722583489474263</v>
          </cell>
          <cell r="H153">
            <v>0.52365893469206581</v>
          </cell>
          <cell r="I153">
            <v>0.52353258248460954</v>
          </cell>
          <cell r="J153">
            <v>0.52689940943412439</v>
          </cell>
          <cell r="K153">
            <v>0.51981967933136575</v>
          </cell>
          <cell r="L153">
            <v>0.50682159082755429</v>
          </cell>
          <cell r="M153">
            <v>0.52398682143706621</v>
          </cell>
          <cell r="N153">
            <v>0.52798811611467189</v>
          </cell>
          <cell r="O153">
            <v>0.46277416510525737</v>
          </cell>
          <cell r="P153">
            <v>0.47634106530793413</v>
          </cell>
          <cell r="Q153">
            <v>0.47646741751539051</v>
          </cell>
          <cell r="R153">
            <v>0.47310059056587561</v>
          </cell>
          <cell r="S153">
            <v>0.48018032066863431</v>
          </cell>
        </row>
        <row r="154">
          <cell r="A154" t="str">
            <v>Pacific Gas and Electric Company</v>
          </cell>
          <cell r="B154">
            <v>4004218</v>
          </cell>
          <cell r="C154" t="str">
            <v>PG&amp;E Corporation</v>
          </cell>
          <cell r="D154">
            <v>0.53378932425289805</v>
          </cell>
          <cell r="E154">
            <v>0.53281330989540598</v>
          </cell>
          <cell r="F154">
            <v>0.52637787425572957</v>
          </cell>
          <cell r="G154">
            <v>0.52821508428165198</v>
          </cell>
          <cell r="H154">
            <v>0.5298511761060255</v>
          </cell>
          <cell r="I154">
            <v>0.52719799231870801</v>
          </cell>
          <cell r="J154">
            <v>0.52497253936308108</v>
          </cell>
          <cell r="K154">
            <v>0.51715855527941845</v>
          </cell>
          <cell r="L154">
            <v>0.46621067574710195</v>
          </cell>
          <cell r="M154">
            <v>0.46718669010459402</v>
          </cell>
          <cell r="N154">
            <v>0.47362212574427043</v>
          </cell>
          <cell r="O154">
            <v>0.47178491571834802</v>
          </cell>
          <cell r="P154">
            <v>0.47014882389397455</v>
          </cell>
          <cell r="Q154">
            <v>0.47280200768129199</v>
          </cell>
          <cell r="R154">
            <v>0.47502746063691897</v>
          </cell>
          <cell r="S154">
            <v>0.48284144472058149</v>
          </cell>
        </row>
        <row r="155">
          <cell r="A155" t="str">
            <v>PacifiCorp</v>
          </cell>
          <cell r="B155">
            <v>4001587</v>
          </cell>
          <cell r="C155" t="str">
            <v>Berkshire Hathaway Inc.</v>
          </cell>
          <cell r="D155">
            <v>0.52036434447158253</v>
          </cell>
          <cell r="E155">
            <v>0.50880391426755678</v>
          </cell>
          <cell r="F155">
            <v>0.50683659001978931</v>
          </cell>
          <cell r="G155">
            <v>0.53281026635652196</v>
          </cell>
          <cell r="H155">
            <v>0.52902541647666179</v>
          </cell>
          <cell r="I155">
            <v>0.51470759401640098</v>
          </cell>
          <cell r="J155">
            <v>0.52966155035629903</v>
          </cell>
          <cell r="K155">
            <v>0.5289962458422468</v>
          </cell>
          <cell r="L155">
            <v>0.47963565552841747</v>
          </cell>
          <cell r="M155">
            <v>0.49119608573244322</v>
          </cell>
          <cell r="N155">
            <v>0.49316340998021063</v>
          </cell>
          <cell r="O155">
            <v>0.46718973364347804</v>
          </cell>
          <cell r="P155">
            <v>0.47097458352333826</v>
          </cell>
          <cell r="Q155">
            <v>0.48529240598359907</v>
          </cell>
          <cell r="R155">
            <v>0.47033844964370097</v>
          </cell>
          <cell r="S155">
            <v>0.47100375415775325</v>
          </cell>
        </row>
        <row r="156">
          <cell r="A156" t="str">
            <v>PECO Energy Company</v>
          </cell>
          <cell r="B156">
            <v>4062222</v>
          </cell>
          <cell r="C156" t="str">
            <v>Exelon Corporation</v>
          </cell>
          <cell r="D156">
            <v>0.53659422576353411</v>
          </cell>
          <cell r="E156">
            <v>0.56377341276820259</v>
          </cell>
          <cell r="F156">
            <v>0.5634591222757549</v>
          </cell>
          <cell r="G156">
            <v>0.56275403420037429</v>
          </cell>
          <cell r="H156">
            <v>0.52952312125033651</v>
          </cell>
          <cell r="I156">
            <v>0.58524530210481263</v>
          </cell>
          <cell r="J156">
            <v>0.59300167533094272</v>
          </cell>
          <cell r="K156">
            <v>0.59000054809958491</v>
          </cell>
          <cell r="L156">
            <v>0.46340577423646584</v>
          </cell>
          <cell r="M156">
            <v>0.43622658723179741</v>
          </cell>
          <cell r="N156">
            <v>0.43654087772424505</v>
          </cell>
          <cell r="O156">
            <v>0.43724596579962571</v>
          </cell>
          <cell r="P156">
            <v>0.47047687874966349</v>
          </cell>
          <cell r="Q156">
            <v>0.41475469789518732</v>
          </cell>
          <cell r="R156">
            <v>0.40699832466905722</v>
          </cell>
          <cell r="S156">
            <v>0.40999945190041509</v>
          </cell>
        </row>
        <row r="157">
          <cell r="A157" t="str">
            <v>Pennsylvania Electric Company</v>
          </cell>
          <cell r="B157">
            <v>4057018</v>
          </cell>
          <cell r="C157" t="str">
            <v>FirstEnergy Corp.</v>
          </cell>
          <cell r="D157">
            <v>0.48165011196753105</v>
          </cell>
          <cell r="E157">
            <v>0.47741339427422469</v>
          </cell>
          <cell r="F157">
            <v>0.51174659426925539</v>
          </cell>
          <cell r="G157">
            <v>0.50768950713424565</v>
          </cell>
          <cell r="H157">
            <v>0.44281958364229274</v>
          </cell>
          <cell r="I157">
            <v>0.44736170906880068</v>
          </cell>
          <cell r="J157">
            <v>0.44289904442220829</v>
          </cell>
          <cell r="K157">
            <v>0.44673795822777107</v>
          </cell>
          <cell r="L157">
            <v>0.51834988803246895</v>
          </cell>
          <cell r="M157">
            <v>0.52258660572577531</v>
          </cell>
          <cell r="N157">
            <v>0.48825340573074455</v>
          </cell>
          <cell r="O157">
            <v>0.49231049286575435</v>
          </cell>
          <cell r="P157">
            <v>0.55718041635770721</v>
          </cell>
          <cell r="Q157">
            <v>0.55263829093119932</v>
          </cell>
          <cell r="R157">
            <v>0.55710095557779171</v>
          </cell>
          <cell r="S157">
            <v>0.55326204177222893</v>
          </cell>
        </row>
        <row r="158">
          <cell r="A158" t="str">
            <v>Pennsylvania Power Company</v>
          </cell>
          <cell r="B158">
            <v>4018463</v>
          </cell>
          <cell r="C158" t="str">
            <v>FirstEnergy Corp.</v>
          </cell>
          <cell r="D158">
            <v>0.54795789690403274</v>
          </cell>
          <cell r="E158">
            <v>0.53528057782363681</v>
          </cell>
          <cell r="F158">
            <v>0.52630071898027386</v>
          </cell>
          <cell r="G158">
            <v>0.51210779276435536</v>
          </cell>
          <cell r="H158">
            <v>0.61663308667961814</v>
          </cell>
          <cell r="I158">
            <v>0.6098394811749861</v>
          </cell>
          <cell r="J158">
            <v>0.60208322471567</v>
          </cell>
          <cell r="K158">
            <v>0.60798262445563844</v>
          </cell>
          <cell r="L158">
            <v>0.45204210309596726</v>
          </cell>
          <cell r="M158">
            <v>0.46471942217636319</v>
          </cell>
          <cell r="N158">
            <v>0.47369928101972608</v>
          </cell>
          <cell r="O158">
            <v>0.48789220723564458</v>
          </cell>
          <cell r="P158">
            <v>0.38336691332038192</v>
          </cell>
          <cell r="Q158">
            <v>0.39016051882501396</v>
          </cell>
          <cell r="R158">
            <v>0.39791677528433</v>
          </cell>
          <cell r="S158">
            <v>0.39201737554436156</v>
          </cell>
        </row>
        <row r="159">
          <cell r="A159" t="str">
            <v>Peoples Gas Light and Coke Company</v>
          </cell>
          <cell r="B159">
            <v>4057135</v>
          </cell>
          <cell r="C159" t="str">
            <v>Integrys Energy Group, Inc.</v>
          </cell>
          <cell r="D159" t="str">
            <v>N/A</v>
          </cell>
          <cell r="E159" t="str">
            <v>N/A</v>
          </cell>
          <cell r="F159" t="str">
            <v>N/A</v>
          </cell>
          <cell r="G159" t="str">
            <v>N/A</v>
          </cell>
          <cell r="H159" t="str">
            <v>N/A</v>
          </cell>
          <cell r="I159" t="str">
            <v>N/A</v>
          </cell>
          <cell r="J159" t="str">
            <v>N/A</v>
          </cell>
          <cell r="K159" t="str">
            <v>N/A</v>
          </cell>
          <cell r="L159" t="str">
            <v>N/A</v>
          </cell>
          <cell r="M159" t="str">
            <v>N/A</v>
          </cell>
          <cell r="N159" t="str">
            <v>N/A</v>
          </cell>
          <cell r="O159" t="str">
            <v>N/A</v>
          </cell>
          <cell r="P159" t="str">
            <v>N/A</v>
          </cell>
          <cell r="Q159" t="str">
            <v>N/A</v>
          </cell>
          <cell r="R159" t="str">
            <v>N/A</v>
          </cell>
          <cell r="S159" t="str">
            <v>N/A</v>
          </cell>
        </row>
        <row r="160">
          <cell r="A160" t="str">
            <v>Peoples Gas System</v>
          </cell>
          <cell r="B160">
            <v>4063341</v>
          </cell>
          <cell r="C160" t="str">
            <v>TECO Energy, Inc.</v>
          </cell>
          <cell r="D160" t="str">
            <v>N/A</v>
          </cell>
          <cell r="E160" t="str">
            <v>N/A</v>
          </cell>
          <cell r="F160" t="str">
            <v>N/A</v>
          </cell>
          <cell r="G160" t="str">
            <v>N/A</v>
          </cell>
          <cell r="H160" t="str">
            <v>N/A</v>
          </cell>
          <cell r="I160" t="str">
            <v>N/A</v>
          </cell>
          <cell r="J160" t="str">
            <v>N/A</v>
          </cell>
          <cell r="K160" t="str">
            <v>N/A</v>
          </cell>
          <cell r="L160" t="str">
            <v>N/A</v>
          </cell>
          <cell r="M160" t="str">
            <v>N/A</v>
          </cell>
          <cell r="N160" t="str">
            <v>N/A</v>
          </cell>
          <cell r="O160" t="str">
            <v>N/A</v>
          </cell>
          <cell r="P160" t="str">
            <v>N/A</v>
          </cell>
          <cell r="Q160" t="str">
            <v>N/A</v>
          </cell>
          <cell r="R160" t="str">
            <v>N/A</v>
          </cell>
          <cell r="S160" t="str">
            <v>N/A</v>
          </cell>
        </row>
        <row r="161">
          <cell r="A161" t="str">
            <v>Pepco Holdings, Inc.</v>
          </cell>
          <cell r="B161">
            <v>4078763</v>
          </cell>
          <cell r="C161"/>
          <cell r="D161">
            <v>0.48445669589238738</v>
          </cell>
          <cell r="E161">
            <v>0.4795352232603175</v>
          </cell>
          <cell r="F161">
            <v>0.47019835648034147</v>
          </cell>
          <cell r="G161">
            <v>0.48599434217117843</v>
          </cell>
          <cell r="H161">
            <v>0.48332191861550411</v>
          </cell>
          <cell r="I161">
            <v>0.47527340978260857</v>
          </cell>
          <cell r="J161">
            <v>0.47414533038345208</v>
          </cell>
          <cell r="K161">
            <v>0.47298955964354866</v>
          </cell>
          <cell r="L161">
            <v>0.51554330410761262</v>
          </cell>
          <cell r="M161">
            <v>0.5204647767396825</v>
          </cell>
          <cell r="N161">
            <v>0.52980164351965853</v>
          </cell>
          <cell r="O161">
            <v>0.51400565782882157</v>
          </cell>
          <cell r="P161">
            <v>0.51667808138449589</v>
          </cell>
          <cell r="Q161">
            <v>0.52472659021739143</v>
          </cell>
          <cell r="R161">
            <v>0.52585466961654792</v>
          </cell>
          <cell r="S161">
            <v>0.52701044035645128</v>
          </cell>
        </row>
        <row r="162">
          <cell r="A162" t="str">
            <v>PG&amp;E Corporation</v>
          </cell>
          <cell r="B162">
            <v>4057057</v>
          </cell>
          <cell r="C162"/>
          <cell r="D162">
            <v>0.53378932425289805</v>
          </cell>
          <cell r="E162">
            <v>0.53281330989540598</v>
          </cell>
          <cell r="F162">
            <v>0.52637787425572957</v>
          </cell>
          <cell r="G162">
            <v>0.52821508428165198</v>
          </cell>
          <cell r="H162">
            <v>0.5298511761060255</v>
          </cell>
          <cell r="I162">
            <v>0.52719799231870801</v>
          </cell>
          <cell r="J162">
            <v>0.52497253936308108</v>
          </cell>
          <cell r="K162">
            <v>0.51715855527941845</v>
          </cell>
          <cell r="L162">
            <v>0.46621067574710195</v>
          </cell>
          <cell r="M162">
            <v>0.46718669010459402</v>
          </cell>
          <cell r="N162">
            <v>0.47362212574427043</v>
          </cell>
          <cell r="O162">
            <v>0.47178491571834802</v>
          </cell>
          <cell r="P162">
            <v>0.47014882389397455</v>
          </cell>
          <cell r="Q162">
            <v>0.47280200768129199</v>
          </cell>
          <cell r="R162">
            <v>0.47502746063691897</v>
          </cell>
          <cell r="S162">
            <v>0.48284144472058149</v>
          </cell>
        </row>
        <row r="163">
          <cell r="A163" t="str">
            <v>Pike County Light and Power Company</v>
          </cell>
          <cell r="B163">
            <v>4062303</v>
          </cell>
          <cell r="C163" t="str">
            <v>Consolidated Edison, Inc.</v>
          </cell>
          <cell r="D163">
            <v>0.61708747158071076</v>
          </cell>
          <cell r="E163">
            <v>0.62463343108504399</v>
          </cell>
          <cell r="F163">
            <v>0.62980101804720034</v>
          </cell>
          <cell r="G163">
            <v>0.61612284069097889</v>
          </cell>
          <cell r="H163">
            <v>0.62708309054888711</v>
          </cell>
          <cell r="I163">
            <v>0.62730025623107388</v>
          </cell>
          <cell r="J163">
            <v>0.63180301461281785</v>
          </cell>
          <cell r="K163">
            <v>0.6257309941520468</v>
          </cell>
          <cell r="L163">
            <v>0.38291252841928924</v>
          </cell>
          <cell r="M163">
            <v>0.37536656891495601</v>
          </cell>
          <cell r="N163">
            <v>0.37019898195279966</v>
          </cell>
          <cell r="O163">
            <v>0.38387715930902111</v>
          </cell>
          <cell r="P163">
            <v>0.37291690945111294</v>
          </cell>
          <cell r="Q163">
            <v>0.37269974376892617</v>
          </cell>
          <cell r="R163">
            <v>0.36819698538718215</v>
          </cell>
          <cell r="S163">
            <v>0.3742690058479532</v>
          </cell>
        </row>
        <row r="164">
          <cell r="A164" t="str">
            <v>Pinnacle West Capital Corporation</v>
          </cell>
          <cell r="B164">
            <v>4056951</v>
          </cell>
          <cell r="C164"/>
          <cell r="D164">
            <v>0.58433342954447753</v>
          </cell>
          <cell r="E164">
            <v>0.57315631955988033</v>
          </cell>
          <cell r="F164">
            <v>0.55665770615997778</v>
          </cell>
          <cell r="G164">
            <v>0.57390086526954687</v>
          </cell>
          <cell r="H164">
            <v>0.57624522178524862</v>
          </cell>
          <cell r="I164">
            <v>0.55940645265135347</v>
          </cell>
          <cell r="J164">
            <v>0.55835721617298573</v>
          </cell>
          <cell r="K164">
            <v>0.56462195307003626</v>
          </cell>
          <cell r="L164">
            <v>0.41566657045552252</v>
          </cell>
          <cell r="M164">
            <v>0.42684368044011972</v>
          </cell>
          <cell r="N164">
            <v>0.44334229384002216</v>
          </cell>
          <cell r="O164">
            <v>0.42609913473045319</v>
          </cell>
          <cell r="P164">
            <v>0.42375477821475138</v>
          </cell>
          <cell r="Q164">
            <v>0.44059354734864647</v>
          </cell>
          <cell r="R164">
            <v>0.44164278382701427</v>
          </cell>
          <cell r="S164">
            <v>0.43537804692996374</v>
          </cell>
        </row>
        <row r="165">
          <cell r="A165" t="str">
            <v>Portland General Electric Company</v>
          </cell>
          <cell r="B165">
            <v>4057019</v>
          </cell>
          <cell r="C165"/>
          <cell r="D165">
            <v>0.44862813055793271</v>
          </cell>
          <cell r="E165">
            <v>0.46636419632603482</v>
          </cell>
          <cell r="F165">
            <v>0.49208448343469602</v>
          </cell>
          <cell r="G165">
            <v>0.48701665935640803</v>
          </cell>
          <cell r="H165">
            <v>0.50431395733479722</v>
          </cell>
          <cell r="I165">
            <v>0.5036868202929955</v>
          </cell>
          <cell r="J165">
            <v>0.51775251031752445</v>
          </cell>
          <cell r="K165">
            <v>0.5136827739587545</v>
          </cell>
          <cell r="L165">
            <v>0.55137186944206729</v>
          </cell>
          <cell r="M165">
            <v>0.53363580367396524</v>
          </cell>
          <cell r="N165">
            <v>0.50791551656530398</v>
          </cell>
          <cell r="O165">
            <v>0.51298334064359197</v>
          </cell>
          <cell r="P165">
            <v>0.49568604266520272</v>
          </cell>
          <cell r="Q165">
            <v>0.4963131797070045</v>
          </cell>
          <cell r="R165">
            <v>0.48224748968247555</v>
          </cell>
          <cell r="S165">
            <v>0.48631722604124544</v>
          </cell>
        </row>
        <row r="166">
          <cell r="A166" t="str">
            <v>Potomac Edison Company</v>
          </cell>
          <cell r="B166">
            <v>4057020</v>
          </cell>
          <cell r="C166" t="str">
            <v>FirstEnergy Corp.</v>
          </cell>
          <cell r="D166">
            <v>0.51962730248010924</v>
          </cell>
          <cell r="E166">
            <v>0.51171922139014059</v>
          </cell>
          <cell r="F166">
            <v>0.50461011651690302</v>
          </cell>
          <cell r="G166">
            <v>0.49093442287857036</v>
          </cell>
          <cell r="H166">
            <v>0.50137547408922778</v>
          </cell>
          <cell r="I166">
            <v>0.49115043733472813</v>
          </cell>
          <cell r="J166">
            <v>0.48029099310432805</v>
          </cell>
          <cell r="K166">
            <v>0.46488785629148288</v>
          </cell>
          <cell r="L166">
            <v>0.48037269751989076</v>
          </cell>
          <cell r="M166">
            <v>0.48828077860985947</v>
          </cell>
          <cell r="N166">
            <v>0.49538988348309698</v>
          </cell>
          <cell r="O166">
            <v>0.50906557712142964</v>
          </cell>
          <cell r="P166">
            <v>0.49862452591077222</v>
          </cell>
          <cell r="Q166">
            <v>0.50884956266527182</v>
          </cell>
          <cell r="R166">
            <v>0.51970900689567201</v>
          </cell>
          <cell r="S166">
            <v>0.53511214370851712</v>
          </cell>
        </row>
        <row r="167">
          <cell r="A167" t="str">
            <v>Potomac Electric Power Company</v>
          </cell>
          <cell r="B167">
            <v>4044391</v>
          </cell>
          <cell r="C167" t="str">
            <v>Pepco Holdings, Inc.</v>
          </cell>
          <cell r="D167">
            <v>0.4961955239764041</v>
          </cell>
          <cell r="E167">
            <v>0.48869953605485655</v>
          </cell>
          <cell r="F167">
            <v>0.46945769604483001</v>
          </cell>
          <cell r="G167">
            <v>0.5030790364085489</v>
          </cell>
          <cell r="H167">
            <v>0.49324220717487249</v>
          </cell>
          <cell r="I167">
            <v>0.4885986300205738</v>
          </cell>
          <cell r="J167">
            <v>0.48572056337522923</v>
          </cell>
          <cell r="K167">
            <v>0.49139752147180554</v>
          </cell>
          <cell r="L167">
            <v>0.5038044760235959</v>
          </cell>
          <cell r="M167">
            <v>0.5113004639451435</v>
          </cell>
          <cell r="N167">
            <v>0.53054230395516999</v>
          </cell>
          <cell r="O167">
            <v>0.4969209635914511</v>
          </cell>
          <cell r="P167">
            <v>0.50675779282512745</v>
          </cell>
          <cell r="Q167">
            <v>0.5114013699794262</v>
          </cell>
          <cell r="R167">
            <v>0.51427943662477071</v>
          </cell>
          <cell r="S167">
            <v>0.5086024785281944</v>
          </cell>
        </row>
        <row r="168">
          <cell r="A168" t="str">
            <v>PPL Corporation</v>
          </cell>
          <cell r="B168">
            <v>4057058</v>
          </cell>
          <cell r="C168"/>
          <cell r="D168">
            <v>0.56236264237350508</v>
          </cell>
          <cell r="E168">
            <v>0.55934500684808108</v>
          </cell>
          <cell r="F168">
            <v>0.56850298577856151</v>
          </cell>
          <cell r="G168">
            <v>0.56101644180881161</v>
          </cell>
          <cell r="H168">
            <v>0.57782475835072078</v>
          </cell>
          <cell r="I168">
            <v>0.59145127731238778</v>
          </cell>
          <cell r="J168">
            <v>0.58383803041390037</v>
          </cell>
          <cell r="K168">
            <v>0.57483430080824194</v>
          </cell>
          <cell r="L168">
            <v>0.43763735762649497</v>
          </cell>
          <cell r="M168">
            <v>0.44065499315191897</v>
          </cell>
          <cell r="N168">
            <v>0.43149701422143849</v>
          </cell>
          <cell r="O168">
            <v>0.43898355819118834</v>
          </cell>
          <cell r="P168">
            <v>0.42217524164927928</v>
          </cell>
          <cell r="Q168">
            <v>0.40854872268761222</v>
          </cell>
          <cell r="R168">
            <v>0.41616196958609963</v>
          </cell>
          <cell r="S168">
            <v>0.42516569919175806</v>
          </cell>
        </row>
        <row r="169">
          <cell r="A169" t="str">
            <v>PPL Electric Utilities Corporation</v>
          </cell>
          <cell r="B169">
            <v>4057021</v>
          </cell>
          <cell r="C169" t="str">
            <v>PPL Corporation</v>
          </cell>
          <cell r="D169">
            <v>0.49162344801610963</v>
          </cell>
          <cell r="E169">
            <v>0.48930906010790831</v>
          </cell>
          <cell r="F169">
            <v>0.51685231970601742</v>
          </cell>
          <cell r="G169">
            <v>0.50423876404795065</v>
          </cell>
          <cell r="H169">
            <v>0.5016942382986086</v>
          </cell>
          <cell r="I169">
            <v>0.53989774575333882</v>
          </cell>
          <cell r="J169">
            <v>0.52330023603088216</v>
          </cell>
          <cell r="K169">
            <v>0.51153909368571215</v>
          </cell>
          <cell r="L169">
            <v>0.50837655198389042</v>
          </cell>
          <cell r="M169">
            <v>0.51069093989209169</v>
          </cell>
          <cell r="N169">
            <v>0.48314768029398253</v>
          </cell>
          <cell r="O169">
            <v>0.49576123595204935</v>
          </cell>
          <cell r="P169">
            <v>0.4983057617013914</v>
          </cell>
          <cell r="Q169">
            <v>0.46010225424666118</v>
          </cell>
          <cell r="R169">
            <v>0.47669976396911778</v>
          </cell>
          <cell r="S169">
            <v>0.48846090631428779</v>
          </cell>
        </row>
        <row r="170">
          <cell r="A170" t="str">
            <v>Progress Energy, Inc.</v>
          </cell>
          <cell r="B170">
            <v>4057036</v>
          </cell>
          <cell r="C170" t="str">
            <v>Duke Energy Corporation</v>
          </cell>
          <cell r="D170" t="str">
            <v>N/A</v>
          </cell>
          <cell r="E170" t="str">
            <v>N/A</v>
          </cell>
          <cell r="F170" t="str">
            <v>N/A</v>
          </cell>
          <cell r="G170" t="str">
            <v>N/A</v>
          </cell>
          <cell r="H170" t="str">
            <v>N/A</v>
          </cell>
          <cell r="I170" t="str">
            <v>N/A</v>
          </cell>
          <cell r="J170" t="str">
            <v>N/A</v>
          </cell>
          <cell r="K170" t="str">
            <v>N/A</v>
          </cell>
          <cell r="L170" t="str">
            <v>N/A</v>
          </cell>
          <cell r="M170" t="str">
            <v>N/A</v>
          </cell>
          <cell r="N170" t="str">
            <v>N/A</v>
          </cell>
          <cell r="O170" t="str">
            <v>N/A</v>
          </cell>
          <cell r="P170" t="str">
            <v>N/A</v>
          </cell>
          <cell r="Q170" t="str">
            <v>N/A</v>
          </cell>
          <cell r="R170" t="str">
            <v>N/A</v>
          </cell>
          <cell r="S170" t="str">
            <v>N/A</v>
          </cell>
        </row>
        <row r="171">
          <cell r="A171" t="str">
            <v>Public Service Company of Colorado</v>
          </cell>
          <cell r="B171">
            <v>4057094</v>
          </cell>
          <cell r="C171" t="str">
            <v>Xcel Energy Inc.</v>
          </cell>
          <cell r="D171">
            <v>0.56509935533379108</v>
          </cell>
          <cell r="E171">
            <v>0.56122432238963105</v>
          </cell>
          <cell r="F171">
            <v>0.5420884847672931</v>
          </cell>
          <cell r="G171">
            <v>0.56526039769761693</v>
          </cell>
          <cell r="H171">
            <v>0.56378328364929564</v>
          </cell>
          <cell r="I171">
            <v>0.55831297741515762</v>
          </cell>
          <cell r="J171">
            <v>0.55662475086954011</v>
          </cell>
          <cell r="K171">
            <v>0.57102085379629941</v>
          </cell>
          <cell r="L171">
            <v>0.43490064466620887</v>
          </cell>
          <cell r="M171">
            <v>0.43877567761036895</v>
          </cell>
          <cell r="N171">
            <v>0.45791151523270684</v>
          </cell>
          <cell r="O171">
            <v>0.43473960230238307</v>
          </cell>
          <cell r="P171">
            <v>0.43621671635070436</v>
          </cell>
          <cell r="Q171">
            <v>0.44168702258484238</v>
          </cell>
          <cell r="R171">
            <v>0.44337524913045995</v>
          </cell>
          <cell r="S171">
            <v>0.42897914620370059</v>
          </cell>
        </row>
        <row r="172">
          <cell r="A172" t="str">
            <v>Public Service Company of New Hampshire</v>
          </cell>
          <cell r="B172">
            <v>4057022</v>
          </cell>
          <cell r="C172" t="str">
            <v>Northeast Utilities</v>
          </cell>
          <cell r="D172">
            <v>0.53919768757231523</v>
          </cell>
          <cell r="E172">
            <v>0.52442886742616723</v>
          </cell>
          <cell r="F172">
            <v>0.52266571298180764</v>
          </cell>
          <cell r="G172">
            <v>0.51899919390411764</v>
          </cell>
          <cell r="H172">
            <v>0.55778950457328447</v>
          </cell>
          <cell r="I172">
            <v>0.55518648324790298</v>
          </cell>
          <cell r="J172">
            <v>0.5240805737830001</v>
          </cell>
          <cell r="K172">
            <v>0.52124856136903452</v>
          </cell>
          <cell r="L172">
            <v>0.46080231242768477</v>
          </cell>
          <cell r="M172">
            <v>0.47557113257383282</v>
          </cell>
          <cell r="N172">
            <v>0.47733428701819236</v>
          </cell>
          <cell r="O172">
            <v>0.48100080609588231</v>
          </cell>
          <cell r="P172">
            <v>0.44221049542671553</v>
          </cell>
          <cell r="Q172">
            <v>0.44481351675209696</v>
          </cell>
          <cell r="R172">
            <v>0.47591942621699984</v>
          </cell>
          <cell r="S172">
            <v>0.47875143863096542</v>
          </cell>
        </row>
        <row r="173">
          <cell r="A173" t="str">
            <v>Public Service Company of New Mexico</v>
          </cell>
          <cell r="B173">
            <v>4073320</v>
          </cell>
          <cell r="C173" t="str">
            <v>PNM Resources, Inc.</v>
          </cell>
          <cell r="D173">
            <v>0.47654842290416599</v>
          </cell>
          <cell r="E173">
            <v>0.47371382919580574</v>
          </cell>
          <cell r="F173">
            <v>0.4693786363608613</v>
          </cell>
          <cell r="G173">
            <v>0.48628970691138879</v>
          </cell>
          <cell r="H173">
            <v>0.50017775994584324</v>
          </cell>
          <cell r="I173">
            <v>0.50296408095389755</v>
          </cell>
          <cell r="J173">
            <v>0.5132813804419506</v>
          </cell>
          <cell r="K173">
            <v>0.51007850728547122</v>
          </cell>
          <cell r="L173">
            <v>0.52345157709583401</v>
          </cell>
          <cell r="M173">
            <v>0.52628617080419426</v>
          </cell>
          <cell r="N173">
            <v>0.5306213636391387</v>
          </cell>
          <cell r="O173">
            <v>0.51371029308861116</v>
          </cell>
          <cell r="P173">
            <v>0.49982224005415676</v>
          </cell>
          <cell r="Q173">
            <v>0.49703591904610239</v>
          </cell>
          <cell r="R173">
            <v>0.4867186195580494</v>
          </cell>
          <cell r="S173">
            <v>0.48992149271452873</v>
          </cell>
        </row>
        <row r="174">
          <cell r="A174" t="str">
            <v>Public Service Company of North Carolina, Incorporated</v>
          </cell>
          <cell r="B174"/>
          <cell r="C174" t="str">
            <v>SCANA Corporation</v>
          </cell>
          <cell r="D174">
            <v>0.67134080460789813</v>
          </cell>
          <cell r="E174">
            <v>0.67430424039770376</v>
          </cell>
          <cell r="F174">
            <v>0.67528351773885964</v>
          </cell>
          <cell r="G174">
            <v>0.66699992541801312</v>
          </cell>
          <cell r="H174">
            <v>0.6633826241696118</v>
          </cell>
          <cell r="I174">
            <v>0.66740393189288849</v>
          </cell>
          <cell r="J174">
            <v>0.66858280296580774</v>
          </cell>
          <cell r="K174">
            <v>0.66097466297977159</v>
          </cell>
          <cell r="L174">
            <v>0.32865919539210187</v>
          </cell>
          <cell r="M174">
            <v>0.32569575960229624</v>
          </cell>
          <cell r="N174">
            <v>0.32471648226114036</v>
          </cell>
          <cell r="O174">
            <v>0.33300007458198683</v>
          </cell>
          <cell r="P174">
            <v>0.33661737583038814</v>
          </cell>
          <cell r="Q174">
            <v>0.33259606810711156</v>
          </cell>
          <cell r="R174">
            <v>0.33141719703419231</v>
          </cell>
          <cell r="S174">
            <v>0.33902533702022841</v>
          </cell>
        </row>
        <row r="175">
          <cell r="A175" t="str">
            <v>Public Service Company of Oklahoma</v>
          </cell>
          <cell r="B175">
            <v>4057023</v>
          </cell>
          <cell r="C175" t="str">
            <v>American Electric Power Company, Inc.</v>
          </cell>
          <cell r="D175">
            <v>0.49426819540697803</v>
          </cell>
          <cell r="E175">
            <v>0.482987987898508</v>
          </cell>
          <cell r="F175">
            <v>0.47512866895255923</v>
          </cell>
          <cell r="G175">
            <v>0.48514118309232501</v>
          </cell>
          <cell r="H175">
            <v>0.50464932656473438</v>
          </cell>
          <cell r="I175">
            <v>0.49485195104673452</v>
          </cell>
          <cell r="J175">
            <v>0.49094195811054225</v>
          </cell>
          <cell r="K175">
            <v>0.49099937893490819</v>
          </cell>
          <cell r="L175">
            <v>0.50573180459302192</v>
          </cell>
          <cell r="M175">
            <v>0.51701201210149206</v>
          </cell>
          <cell r="N175">
            <v>0.52487133104744077</v>
          </cell>
          <cell r="O175">
            <v>0.51485881690767499</v>
          </cell>
          <cell r="P175">
            <v>0.49535067343526562</v>
          </cell>
          <cell r="Q175">
            <v>0.50514804895326548</v>
          </cell>
          <cell r="R175">
            <v>0.5090580418894578</v>
          </cell>
          <cell r="S175">
            <v>0.50900062106509181</v>
          </cell>
        </row>
        <row r="176">
          <cell r="A176" t="str">
            <v>Public Service Electric and Gas Company</v>
          </cell>
          <cell r="B176">
            <v>4057095</v>
          </cell>
          <cell r="C176" t="str">
            <v>Public Service Enterprise Group Incorporated</v>
          </cell>
          <cell r="D176">
            <v>0.52396155323088078</v>
          </cell>
          <cell r="E176">
            <v>0.5162552820791827</v>
          </cell>
          <cell r="F176">
            <v>0.53146393027822036</v>
          </cell>
          <cell r="G176">
            <v>0.51541608181236387</v>
          </cell>
          <cell r="H176">
            <v>0.49697039847295266</v>
          </cell>
          <cell r="I176">
            <v>0.50255686773893604</v>
          </cell>
          <cell r="J176">
            <v>0.52049470307430534</v>
          </cell>
          <cell r="K176">
            <v>0.51938605471960586</v>
          </cell>
          <cell r="L176">
            <v>0.47603844676911927</v>
          </cell>
          <cell r="M176">
            <v>0.4837447179208173</v>
          </cell>
          <cell r="N176">
            <v>0.46853606972177969</v>
          </cell>
          <cell r="O176">
            <v>0.48458391818763608</v>
          </cell>
          <cell r="P176">
            <v>0.50302960152704734</v>
          </cell>
          <cell r="Q176">
            <v>0.49744313226106401</v>
          </cell>
          <cell r="R176">
            <v>0.47950529692569466</v>
          </cell>
          <cell r="S176">
            <v>0.48061394528039414</v>
          </cell>
        </row>
        <row r="177">
          <cell r="A177" t="str">
            <v>Public Service Enterprise Group Incorporated</v>
          </cell>
          <cell r="B177">
            <v>4050911</v>
          </cell>
          <cell r="C177"/>
          <cell r="D177">
            <v>0.52396155323088078</v>
          </cell>
          <cell r="E177">
            <v>0.5162552820791827</v>
          </cell>
          <cell r="F177">
            <v>0.53146393027822036</v>
          </cell>
          <cell r="G177">
            <v>0.51541608181236387</v>
          </cell>
          <cell r="H177">
            <v>0.49697039847295266</v>
          </cell>
          <cell r="I177">
            <v>0.50255686773893604</v>
          </cell>
          <cell r="J177">
            <v>0.52049470307430534</v>
          </cell>
          <cell r="K177">
            <v>0.51938605471960586</v>
          </cell>
          <cell r="L177">
            <v>0.47603844676911927</v>
          </cell>
          <cell r="M177">
            <v>0.4837447179208173</v>
          </cell>
          <cell r="N177">
            <v>0.46853606972177969</v>
          </cell>
          <cell r="O177">
            <v>0.48458391818763608</v>
          </cell>
          <cell r="P177">
            <v>0.50302960152704734</v>
          </cell>
          <cell r="Q177">
            <v>0.49744313226106401</v>
          </cell>
          <cell r="R177">
            <v>0.47950529692569466</v>
          </cell>
          <cell r="S177">
            <v>0.48061394528039414</v>
          </cell>
        </row>
        <row r="178">
          <cell r="A178" t="str">
            <v>Puget Energy, Inc.</v>
          </cell>
          <cell r="B178">
            <v>4026154</v>
          </cell>
          <cell r="C178" t="str">
            <v>Puget Holdings LLC</v>
          </cell>
          <cell r="D178">
            <v>0.47240470351894148</v>
          </cell>
          <cell r="E178">
            <v>0.4762921703956432</v>
          </cell>
          <cell r="F178">
            <v>0.48136062564729148</v>
          </cell>
          <cell r="G178">
            <v>0.47777654502754457</v>
          </cell>
          <cell r="H178">
            <v>0.46660146613495324</v>
          </cell>
          <cell r="I178">
            <v>0.47612837238770139</v>
          </cell>
          <cell r="J178">
            <v>0.48001152453918033</v>
          </cell>
          <cell r="K178">
            <v>0.47424759936310873</v>
          </cell>
          <cell r="L178">
            <v>0.52759529648105852</v>
          </cell>
          <cell r="M178">
            <v>0.5237078296043568</v>
          </cell>
          <cell r="N178">
            <v>0.51863937435270857</v>
          </cell>
          <cell r="O178">
            <v>0.52222345497245548</v>
          </cell>
          <cell r="P178">
            <v>0.53339853386504676</v>
          </cell>
          <cell r="Q178">
            <v>0.52387162761229866</v>
          </cell>
          <cell r="R178">
            <v>0.51998847546081972</v>
          </cell>
          <cell r="S178">
            <v>0.52575240063689133</v>
          </cell>
        </row>
        <row r="179">
          <cell r="A179" t="str">
            <v>Puget Sound Energy, Inc.</v>
          </cell>
          <cell r="B179">
            <v>4062485</v>
          </cell>
          <cell r="C179" t="str">
            <v>Puget Holdings LLC</v>
          </cell>
          <cell r="D179">
            <v>0.47240470351894148</v>
          </cell>
          <cell r="E179">
            <v>0.4762921703956432</v>
          </cell>
          <cell r="F179">
            <v>0.48136062564729148</v>
          </cell>
          <cell r="G179">
            <v>0.47777654502754457</v>
          </cell>
          <cell r="H179">
            <v>0.46660146613495324</v>
          </cell>
          <cell r="I179">
            <v>0.47612837238770139</v>
          </cell>
          <cell r="J179">
            <v>0.48001152453918033</v>
          </cell>
          <cell r="K179">
            <v>0.47424759936310873</v>
          </cell>
          <cell r="L179">
            <v>0.52759529648105852</v>
          </cell>
          <cell r="M179">
            <v>0.5237078296043568</v>
          </cell>
          <cell r="N179">
            <v>0.51863937435270857</v>
          </cell>
          <cell r="O179">
            <v>0.52222345497245548</v>
          </cell>
          <cell r="P179">
            <v>0.53339853386504676</v>
          </cell>
          <cell r="Q179">
            <v>0.52387162761229866</v>
          </cell>
          <cell r="R179">
            <v>0.51998847546081972</v>
          </cell>
          <cell r="S179">
            <v>0.52575240063689133</v>
          </cell>
        </row>
        <row r="180">
          <cell r="A180" t="str">
            <v>Rochester Gas and Electric Corporation</v>
          </cell>
          <cell r="B180">
            <v>4057096</v>
          </cell>
          <cell r="C180" t="str">
            <v>Iberdrola, S.A.</v>
          </cell>
          <cell r="D180">
            <v>0.52896896579516528</v>
          </cell>
          <cell r="E180">
            <v>0.5242834510062464</v>
          </cell>
          <cell r="F180">
            <v>0.52087458041470003</v>
          </cell>
          <cell r="G180">
            <v>0.50958892328861372</v>
          </cell>
          <cell r="H180">
            <v>0.50468211493737569</v>
          </cell>
          <cell r="I180">
            <v>0.50050649901102007</v>
          </cell>
          <cell r="J180">
            <v>0.47712585321786505</v>
          </cell>
          <cell r="K180">
            <v>0.49172248122804568</v>
          </cell>
          <cell r="L180">
            <v>0.47103103420483466</v>
          </cell>
          <cell r="M180">
            <v>0.47571654899375365</v>
          </cell>
          <cell r="N180">
            <v>0.47912541958529997</v>
          </cell>
          <cell r="O180">
            <v>0.49041107671138628</v>
          </cell>
          <cell r="P180">
            <v>0.49531788506262436</v>
          </cell>
          <cell r="Q180">
            <v>0.49949350098897993</v>
          </cell>
          <cell r="R180">
            <v>0.52287414678213495</v>
          </cell>
          <cell r="S180">
            <v>0.50827751877195437</v>
          </cell>
        </row>
        <row r="181">
          <cell r="A181" t="str">
            <v>Rockland Electric Company</v>
          </cell>
          <cell r="B181">
            <v>4062660</v>
          </cell>
          <cell r="C181" t="str">
            <v>Consolidated Edison, Inc.</v>
          </cell>
          <cell r="D181">
            <v>1</v>
          </cell>
          <cell r="E181">
            <v>1</v>
          </cell>
          <cell r="F181">
            <v>1</v>
          </cell>
          <cell r="G181">
            <v>1</v>
          </cell>
          <cell r="H181">
            <v>1</v>
          </cell>
          <cell r="I181">
            <v>1</v>
          </cell>
          <cell r="J181">
            <v>1</v>
          </cell>
          <cell r="K181">
            <v>1</v>
          </cell>
          <cell r="L181">
            <v>0</v>
          </cell>
          <cell r="M181">
            <v>0</v>
          </cell>
          <cell r="N181">
            <v>0</v>
          </cell>
          <cell r="O181">
            <v>0</v>
          </cell>
          <cell r="P181">
            <v>0</v>
          </cell>
          <cell r="Q181">
            <v>0</v>
          </cell>
          <cell r="R181">
            <v>0</v>
          </cell>
          <cell r="S181">
            <v>0</v>
          </cell>
        </row>
        <row r="182">
          <cell r="A182" t="str">
            <v>San Diego Gas &amp; Electric Co.</v>
          </cell>
          <cell r="B182">
            <v>4057097</v>
          </cell>
          <cell r="C182" t="str">
            <v>Sempra Energy</v>
          </cell>
          <cell r="D182">
            <v>0.54841181515657911</v>
          </cell>
          <cell r="E182">
            <v>0.5404816307482746</v>
          </cell>
          <cell r="F182">
            <v>0.53927293337864624</v>
          </cell>
          <cell r="G182">
            <v>0.5340223066611085</v>
          </cell>
          <cell r="H182">
            <v>0.5266131513602732</v>
          </cell>
          <cell r="I182">
            <v>0.54118930628575124</v>
          </cell>
          <cell r="J182">
            <v>0.53756941590120477</v>
          </cell>
          <cell r="K182">
            <v>0.5323552898731776</v>
          </cell>
          <cell r="L182">
            <v>0.45158818484342089</v>
          </cell>
          <cell r="M182">
            <v>0.4595183692517254</v>
          </cell>
          <cell r="N182">
            <v>0.46072706662135376</v>
          </cell>
          <cell r="O182">
            <v>0.4659776933388915</v>
          </cell>
          <cell r="P182">
            <v>0.47338684863972685</v>
          </cell>
          <cell r="Q182">
            <v>0.45881069371424882</v>
          </cell>
          <cell r="R182">
            <v>0.46243058409879523</v>
          </cell>
          <cell r="S182">
            <v>0.4676447101268224</v>
          </cell>
        </row>
        <row r="183">
          <cell r="A183" t="str">
            <v>SCANA Corporation</v>
          </cell>
          <cell r="B183">
            <v>4057061</v>
          </cell>
          <cell r="C183"/>
          <cell r="D183">
            <v>0.52339168863942642</v>
          </cell>
          <cell r="E183">
            <v>0.51723059914476377</v>
          </cell>
          <cell r="F183">
            <v>0.5310922461355152</v>
          </cell>
          <cell r="G183">
            <v>0.52609416458838831</v>
          </cell>
          <cell r="H183">
            <v>0.52393761890876056</v>
          </cell>
          <cell r="I183">
            <v>0.51800589564189581</v>
          </cell>
          <cell r="J183">
            <v>0.53033247099003877</v>
          </cell>
          <cell r="K183">
            <v>0.52135345899031182</v>
          </cell>
          <cell r="L183">
            <v>0.47660831136057352</v>
          </cell>
          <cell r="M183">
            <v>0.48276940085523623</v>
          </cell>
          <cell r="N183">
            <v>0.4689077538644848</v>
          </cell>
          <cell r="O183">
            <v>0.47390583541161163</v>
          </cell>
          <cell r="P183">
            <v>0.47606238109123938</v>
          </cell>
          <cell r="Q183">
            <v>0.48199410435810425</v>
          </cell>
          <cell r="R183">
            <v>0.46966752900996123</v>
          </cell>
          <cell r="S183">
            <v>0.47864654100968818</v>
          </cell>
        </row>
        <row r="184">
          <cell r="A184" t="str">
            <v>Sempra Energy</v>
          </cell>
          <cell r="B184">
            <v>4057062</v>
          </cell>
          <cell r="C184"/>
          <cell r="D184">
            <v>0.54841181515657911</v>
          </cell>
          <cell r="E184">
            <v>0.5404816307482746</v>
          </cell>
          <cell r="F184">
            <v>0.53927293337864624</v>
          </cell>
          <cell r="G184">
            <v>0.5340223066611085</v>
          </cell>
          <cell r="H184">
            <v>0.5266131513602732</v>
          </cell>
          <cell r="I184">
            <v>0.54118930628575124</v>
          </cell>
          <cell r="J184">
            <v>0.53756941590120477</v>
          </cell>
          <cell r="K184">
            <v>0.5323552898731776</v>
          </cell>
          <cell r="L184">
            <v>0.45158818484342089</v>
          </cell>
          <cell r="M184">
            <v>0.4595183692517254</v>
          </cell>
          <cell r="N184">
            <v>0.46072706662135376</v>
          </cell>
          <cell r="O184">
            <v>0.4659776933388915</v>
          </cell>
          <cell r="P184">
            <v>0.47338684863972685</v>
          </cell>
          <cell r="Q184">
            <v>0.45881069371424882</v>
          </cell>
          <cell r="R184">
            <v>0.46243058409879523</v>
          </cell>
          <cell r="S184">
            <v>0.4676447101268224</v>
          </cell>
        </row>
        <row r="185">
          <cell r="A185" t="str">
            <v>Sharyland Utilities, L.P.</v>
          </cell>
          <cell r="B185">
            <v>4082747</v>
          </cell>
          <cell r="C185"/>
          <cell r="D185">
            <v>1</v>
          </cell>
          <cell r="E185">
            <v>1</v>
          </cell>
          <cell r="F185">
            <v>1</v>
          </cell>
          <cell r="G185">
            <v>1</v>
          </cell>
          <cell r="H185">
            <v>0.84803289261528536</v>
          </cell>
          <cell r="I185">
            <v>0.59839357429718876</v>
          </cell>
          <cell r="J185">
            <v>0.84592111160914385</v>
          </cell>
          <cell r="K185">
            <v>0.7202578104019336</v>
          </cell>
          <cell r="L185">
            <v>0</v>
          </cell>
          <cell r="M185">
            <v>0</v>
          </cell>
          <cell r="N185">
            <v>0</v>
          </cell>
          <cell r="O185">
            <v>0</v>
          </cell>
          <cell r="P185">
            <v>0.15196710738471461</v>
          </cell>
          <cell r="Q185">
            <v>0.40160642570281124</v>
          </cell>
          <cell r="R185">
            <v>0.15407888839085612</v>
          </cell>
          <cell r="S185">
            <v>0.2797421895980664</v>
          </cell>
        </row>
        <row r="186">
          <cell r="A186" t="str">
            <v>Sierra Pacific Power Company</v>
          </cell>
          <cell r="B186">
            <v>4057098</v>
          </cell>
          <cell r="C186" t="str">
            <v>Berkshire Hathaway Inc.</v>
          </cell>
          <cell r="D186">
            <v>0.47982262347741411</v>
          </cell>
          <cell r="E186">
            <v>0.47252635278686639</v>
          </cell>
          <cell r="F186">
            <v>0.46917554744410178</v>
          </cell>
          <cell r="G186">
            <v>0.46376629180689705</v>
          </cell>
          <cell r="H186">
            <v>0.47420476250715771</v>
          </cell>
          <cell r="I186">
            <v>0.47181813490915048</v>
          </cell>
          <cell r="J186">
            <v>0.47390440498737163</v>
          </cell>
          <cell r="K186">
            <v>0.46861426356980834</v>
          </cell>
          <cell r="L186">
            <v>0.52017737652258589</v>
          </cell>
          <cell r="M186">
            <v>0.52747364721313361</v>
          </cell>
          <cell r="N186">
            <v>0.53082445255589816</v>
          </cell>
          <cell r="O186">
            <v>0.5362337081931029</v>
          </cell>
          <cell r="P186">
            <v>0.52579523749284229</v>
          </cell>
          <cell r="Q186">
            <v>0.52818186509084952</v>
          </cell>
          <cell r="R186">
            <v>0.52609559501262837</v>
          </cell>
          <cell r="S186">
            <v>0.53138573643019171</v>
          </cell>
        </row>
        <row r="187">
          <cell r="A187" t="str">
            <v>South Carolina Electric &amp; Gas Co.</v>
          </cell>
          <cell r="B187">
            <v>4057099</v>
          </cell>
          <cell r="C187" t="str">
            <v>SCANA Corporation</v>
          </cell>
          <cell r="D187">
            <v>0.53468593399650466</v>
          </cell>
          <cell r="E187">
            <v>0.52846864509565594</v>
          </cell>
          <cell r="F187">
            <v>0.54361074500730644</v>
          </cell>
          <cell r="G187">
            <v>0.53899210691484356</v>
          </cell>
          <cell r="H187">
            <v>0.53680406830709093</v>
          </cell>
          <cell r="I187">
            <v>0.53078966611844847</v>
          </cell>
          <cell r="J187">
            <v>0.54436187432718097</v>
          </cell>
          <cell r="K187">
            <v>0.53605929038441202</v>
          </cell>
          <cell r="L187">
            <v>0.46531406600349534</v>
          </cell>
          <cell r="M187">
            <v>0.471531354904344</v>
          </cell>
          <cell r="N187">
            <v>0.45638925499269362</v>
          </cell>
          <cell r="O187">
            <v>0.46100789308515649</v>
          </cell>
          <cell r="P187">
            <v>0.46319593169290901</v>
          </cell>
          <cell r="Q187">
            <v>0.46921033388155153</v>
          </cell>
          <cell r="R187">
            <v>0.45563812567281903</v>
          </cell>
          <cell r="S187">
            <v>0.46394070961558792</v>
          </cell>
        </row>
        <row r="188">
          <cell r="A188" t="str">
            <v>Southern California Edison Co.</v>
          </cell>
          <cell r="B188">
            <v>4009083</v>
          </cell>
          <cell r="C188" t="str">
            <v>Edison International</v>
          </cell>
          <cell r="D188">
            <v>0.56606182236204761</v>
          </cell>
          <cell r="E188">
            <v>0.54924708510149145</v>
          </cell>
          <cell r="F188">
            <v>0.55462873533721491</v>
          </cell>
          <cell r="G188">
            <v>0.54774510181741487</v>
          </cell>
          <cell r="H188">
            <v>0.56512446828464602</v>
          </cell>
          <cell r="I188">
            <v>0.55762684528801865</v>
          </cell>
          <cell r="J188">
            <v>0.56208060070132515</v>
          </cell>
          <cell r="K188">
            <v>0.57082737398248662</v>
          </cell>
          <cell r="L188">
            <v>0.43393817763795245</v>
          </cell>
          <cell r="M188">
            <v>0.45075291489850855</v>
          </cell>
          <cell r="N188">
            <v>0.44537126466278509</v>
          </cell>
          <cell r="O188">
            <v>0.45225489818258519</v>
          </cell>
          <cell r="P188">
            <v>0.43487553171535404</v>
          </cell>
          <cell r="Q188">
            <v>0.4423731547119813</v>
          </cell>
          <cell r="R188">
            <v>0.43791939929867491</v>
          </cell>
          <cell r="S188">
            <v>0.42917262601751344</v>
          </cell>
        </row>
        <row r="189">
          <cell r="A189" t="str">
            <v>Southern California Gas Company</v>
          </cell>
          <cell r="B189"/>
          <cell r="C189" t="str">
            <v>Sempra Energy</v>
          </cell>
          <cell r="D189">
            <v>0.59369004476657428</v>
          </cell>
          <cell r="E189">
            <v>0.65583781143136299</v>
          </cell>
          <cell r="F189">
            <v>0.64897857498754363</v>
          </cell>
          <cell r="G189">
            <v>0.6416962925342814</v>
          </cell>
          <cell r="H189">
            <v>0.63264774798229628</v>
          </cell>
          <cell r="I189">
            <v>0.62262637068734961</v>
          </cell>
          <cell r="J189">
            <v>0.61519607843137258</v>
          </cell>
          <cell r="K189">
            <v>0.61031439602868176</v>
          </cell>
          <cell r="L189">
            <v>0.40630995523342572</v>
          </cell>
          <cell r="M189">
            <v>0.34416218856863701</v>
          </cell>
          <cell r="N189">
            <v>0.35102142501245642</v>
          </cell>
          <cell r="O189">
            <v>0.35830370746571866</v>
          </cell>
          <cell r="P189">
            <v>0.36735225201770372</v>
          </cell>
          <cell r="Q189">
            <v>0.37737362931265045</v>
          </cell>
          <cell r="R189">
            <v>0.38480392156862747</v>
          </cell>
          <cell r="S189">
            <v>0.38968560397131824</v>
          </cell>
        </row>
        <row r="190">
          <cell r="A190" t="str">
            <v>Southern Company</v>
          </cell>
          <cell r="B190">
            <v>4004298</v>
          </cell>
          <cell r="C190"/>
          <cell r="D190">
            <v>0.50261655706453134</v>
          </cell>
          <cell r="E190">
            <v>0.5036558006532782</v>
          </cell>
          <cell r="F190">
            <v>0.50176806553568332</v>
          </cell>
          <cell r="G190">
            <v>0.5190523364772327</v>
          </cell>
          <cell r="H190">
            <v>0.50754616898528948</v>
          </cell>
          <cell r="I190">
            <v>0.49231579455726715</v>
          </cell>
          <cell r="J190">
            <v>0.49038401475975679</v>
          </cell>
          <cell r="K190">
            <v>0.4974313496729364</v>
          </cell>
          <cell r="L190">
            <v>0.49738344293546871</v>
          </cell>
          <cell r="M190">
            <v>0.4963441993467218</v>
          </cell>
          <cell r="N190">
            <v>0.49823193446431674</v>
          </cell>
          <cell r="O190">
            <v>0.4809476635227673</v>
          </cell>
          <cell r="P190">
            <v>0.49245383101471052</v>
          </cell>
          <cell r="Q190">
            <v>0.50768420544273285</v>
          </cell>
          <cell r="R190">
            <v>0.50961598524024321</v>
          </cell>
          <cell r="S190">
            <v>0.50256865032706366</v>
          </cell>
        </row>
        <row r="191">
          <cell r="A191" t="str">
            <v>Southern Connecticut Gas Company</v>
          </cell>
          <cell r="B191"/>
          <cell r="C191" t="str">
            <v>UIL Holdings Corporation</v>
          </cell>
          <cell r="D191">
            <v>0.62772507056963589</v>
          </cell>
          <cell r="E191">
            <v>0.63326466479900767</v>
          </cell>
          <cell r="F191">
            <v>0.63257405254010524</v>
          </cell>
          <cell r="G191">
            <v>0.62980849266103167</v>
          </cell>
          <cell r="H191">
            <v>0.62272367379255744</v>
          </cell>
          <cell r="I191">
            <v>0.62710877593827841</v>
          </cell>
          <cell r="J191">
            <v>0.62634556139691488</v>
          </cell>
          <cell r="K191">
            <v>0.62464233944665026</v>
          </cell>
          <cell r="L191">
            <v>0.37227492943036411</v>
          </cell>
          <cell r="M191">
            <v>0.36673533520099233</v>
          </cell>
          <cell r="N191">
            <v>0.36742594745989471</v>
          </cell>
          <cell r="O191">
            <v>0.37019150733896833</v>
          </cell>
          <cell r="P191">
            <v>0.37727632620744261</v>
          </cell>
          <cell r="Q191">
            <v>0.37289122406172159</v>
          </cell>
          <cell r="R191">
            <v>0.37365443860308512</v>
          </cell>
          <cell r="S191">
            <v>0.37535766055334974</v>
          </cell>
        </row>
        <row r="192">
          <cell r="A192" t="str">
            <v>Southern Indiana Gas and Electric Company, Inc.</v>
          </cell>
          <cell r="B192">
            <v>4057100</v>
          </cell>
          <cell r="C192" t="str">
            <v>Vectren Corporation</v>
          </cell>
          <cell r="D192">
            <v>0.56139158659169019</v>
          </cell>
          <cell r="E192">
            <v>0.55774687715673221</v>
          </cell>
          <cell r="F192">
            <v>0.55610553288118869</v>
          </cell>
          <cell r="G192">
            <v>0.5633136903605529</v>
          </cell>
          <cell r="H192">
            <v>0.56262495225328457</v>
          </cell>
          <cell r="I192">
            <v>0.59123993410366005</v>
          </cell>
          <cell r="J192">
            <v>0.55280460383619268</v>
          </cell>
          <cell r="K192">
            <v>0.54899705232075946</v>
          </cell>
          <cell r="L192">
            <v>0.43860841340830986</v>
          </cell>
          <cell r="M192">
            <v>0.44225312284326779</v>
          </cell>
          <cell r="N192">
            <v>0.44389446711881125</v>
          </cell>
          <cell r="O192">
            <v>0.4366863096394471</v>
          </cell>
          <cell r="P192">
            <v>0.43737504774671537</v>
          </cell>
          <cell r="Q192">
            <v>0.40876006589634001</v>
          </cell>
          <cell r="R192">
            <v>0.44719539616380732</v>
          </cell>
          <cell r="S192">
            <v>0.45100294767924054</v>
          </cell>
        </row>
        <row r="193">
          <cell r="A193" t="str">
            <v>Southwestern Electric Power Company</v>
          </cell>
          <cell r="B193">
            <v>4057026</v>
          </cell>
          <cell r="C193" t="str">
            <v>American Electric Power Company, Inc.</v>
          </cell>
          <cell r="D193">
            <v>0.50598703093951292</v>
          </cell>
          <cell r="E193">
            <v>0.51259475841224733</v>
          </cell>
          <cell r="F193">
            <v>0.51175195961567377</v>
          </cell>
          <cell r="G193">
            <v>0.51211267760036638</v>
          </cell>
          <cell r="H193">
            <v>0.50220131606109075</v>
          </cell>
          <cell r="I193">
            <v>0.50521437433825334</v>
          </cell>
          <cell r="J193">
            <v>0.50543219762080072</v>
          </cell>
          <cell r="K193">
            <v>0.5079615437294942</v>
          </cell>
          <cell r="L193">
            <v>0.49401296906048708</v>
          </cell>
          <cell r="M193">
            <v>0.48740524158775267</v>
          </cell>
          <cell r="N193">
            <v>0.48824804038432629</v>
          </cell>
          <cell r="O193">
            <v>0.48788732239963367</v>
          </cell>
          <cell r="P193">
            <v>0.49779868393890925</v>
          </cell>
          <cell r="Q193">
            <v>0.49478562566174666</v>
          </cell>
          <cell r="R193">
            <v>0.49456780237919923</v>
          </cell>
          <cell r="S193">
            <v>0.49203845627050574</v>
          </cell>
        </row>
        <row r="194">
          <cell r="A194" t="str">
            <v>Southwestern Public Service Company</v>
          </cell>
          <cell r="B194">
            <v>4057027</v>
          </cell>
          <cell r="C194" t="str">
            <v>Xcel Energy Inc.</v>
          </cell>
          <cell r="D194">
            <v>0.53807814930614384</v>
          </cell>
          <cell r="E194">
            <v>0.52102527263396026</v>
          </cell>
          <cell r="F194">
            <v>0.5392343362168539</v>
          </cell>
          <cell r="G194">
            <v>0.53195288107613015</v>
          </cell>
          <cell r="H194">
            <v>0.52480510514994516</v>
          </cell>
          <cell r="I194">
            <v>0.54238011906109318</v>
          </cell>
          <cell r="J194">
            <v>0.52855961537804419</v>
          </cell>
          <cell r="K194">
            <v>0.51606369969118304</v>
          </cell>
          <cell r="L194">
            <v>0.46192185069385616</v>
          </cell>
          <cell r="M194">
            <v>0.47897472736603969</v>
          </cell>
          <cell r="N194">
            <v>0.46076566378314615</v>
          </cell>
          <cell r="O194">
            <v>0.4680471189238698</v>
          </cell>
          <cell r="P194">
            <v>0.47519489485005484</v>
          </cell>
          <cell r="Q194">
            <v>0.45761988093890688</v>
          </cell>
          <cell r="R194">
            <v>0.47144038462195587</v>
          </cell>
          <cell r="S194">
            <v>0.48393630030881696</v>
          </cell>
        </row>
        <row r="195">
          <cell r="A195" t="str">
            <v>Superior Water, Light and Power Company</v>
          </cell>
          <cell r="B195">
            <v>4063281</v>
          </cell>
          <cell r="C195" t="str">
            <v>ALLETE, Inc.</v>
          </cell>
          <cell r="D195">
            <v>0.58386925928728151</v>
          </cell>
          <cell r="E195">
            <v>0.58653455819338152</v>
          </cell>
          <cell r="F195">
            <v>0.58420901434856898</v>
          </cell>
          <cell r="G195">
            <v>0.56807865680315384</v>
          </cell>
          <cell r="H195">
            <v>0.61254993800799007</v>
          </cell>
          <cell r="I195">
            <v>0.61666893825814362</v>
          </cell>
          <cell r="J195">
            <v>0.61479198767334364</v>
          </cell>
          <cell r="K195">
            <v>0.60657835575692598</v>
          </cell>
          <cell r="L195">
            <v>0.41613074071271849</v>
          </cell>
          <cell r="M195">
            <v>0.41346544180661843</v>
          </cell>
          <cell r="N195">
            <v>0.41579098565143108</v>
          </cell>
          <cell r="O195">
            <v>0.43192134319684616</v>
          </cell>
          <cell r="P195">
            <v>0.38745006199200993</v>
          </cell>
          <cell r="Q195">
            <v>0.38333106174185633</v>
          </cell>
          <cell r="R195">
            <v>0.38520801232665641</v>
          </cell>
          <cell r="S195">
            <v>0.39342164424307408</v>
          </cell>
        </row>
        <row r="196">
          <cell r="A196" t="str">
            <v>Tampa Electric Company</v>
          </cell>
          <cell r="B196">
            <v>3010781</v>
          </cell>
          <cell r="C196" t="str">
            <v>TECO Energy, Inc.</v>
          </cell>
          <cell r="D196">
            <v>0.52848549428872393</v>
          </cell>
          <cell r="E196">
            <v>0.52459787392480117</v>
          </cell>
          <cell r="F196">
            <v>0.55045427241736811</v>
          </cell>
          <cell r="G196">
            <v>0.55208585360343299</v>
          </cell>
          <cell r="H196">
            <v>0.55076506192256103</v>
          </cell>
          <cell r="I196">
            <v>0.53986785725684261</v>
          </cell>
          <cell r="J196">
            <v>0.53566198877622906</v>
          </cell>
          <cell r="K196">
            <v>0.53778442132786053</v>
          </cell>
          <cell r="L196">
            <v>0.47151450571127607</v>
          </cell>
          <cell r="M196">
            <v>0.47540212607519877</v>
          </cell>
          <cell r="N196">
            <v>0.44954572758263189</v>
          </cell>
          <cell r="O196">
            <v>0.44791414639656701</v>
          </cell>
          <cell r="P196">
            <v>0.44923493807743897</v>
          </cell>
          <cell r="Q196">
            <v>0.46013214274315739</v>
          </cell>
          <cell r="R196">
            <v>0.46433801122377094</v>
          </cell>
          <cell r="S196">
            <v>0.46221557867213947</v>
          </cell>
        </row>
        <row r="197">
          <cell r="A197" t="str">
            <v>TECO Energy, Inc.</v>
          </cell>
          <cell r="B197">
            <v>3010780</v>
          </cell>
          <cell r="C197"/>
          <cell r="D197">
            <v>0.52848549428872393</v>
          </cell>
          <cell r="E197">
            <v>0.52459787392480117</v>
          </cell>
          <cell r="F197">
            <v>0.55045427241736811</v>
          </cell>
          <cell r="G197">
            <v>0.55208585360343299</v>
          </cell>
          <cell r="H197">
            <v>0.55076506192256103</v>
          </cell>
          <cell r="I197">
            <v>0.53986785725684261</v>
          </cell>
          <cell r="J197">
            <v>0.53566198877622906</v>
          </cell>
          <cell r="K197">
            <v>0.53778442132786053</v>
          </cell>
          <cell r="L197">
            <v>0.47151450571127607</v>
          </cell>
          <cell r="M197">
            <v>0.47540212607519877</v>
          </cell>
          <cell r="N197">
            <v>0.44954572758263189</v>
          </cell>
          <cell r="O197">
            <v>0.44791414639656701</v>
          </cell>
          <cell r="P197">
            <v>0.44923493807743897</v>
          </cell>
          <cell r="Q197">
            <v>0.46013214274315739</v>
          </cell>
          <cell r="R197">
            <v>0.46433801122377094</v>
          </cell>
          <cell r="S197">
            <v>0.46221557867213947</v>
          </cell>
        </row>
        <row r="198">
          <cell r="A198" t="str">
            <v>Texas-New Mexico Power Company</v>
          </cell>
          <cell r="B198"/>
          <cell r="C198" t="str">
            <v>PNM Resources, Inc.</v>
          </cell>
          <cell r="D198">
            <v>0.58486199483800083</v>
          </cell>
          <cell r="E198">
            <v>0.58346976648867732</v>
          </cell>
          <cell r="F198">
            <v>0.60272180924156882</v>
          </cell>
          <cell r="G198">
            <v>0.59946457965569566</v>
          </cell>
          <cell r="H198">
            <v>0.58921061926137397</v>
          </cell>
          <cell r="I198">
            <v>0.58409909246873981</v>
          </cell>
          <cell r="J198">
            <v>0.59998023928430277</v>
          </cell>
          <cell r="K198">
            <v>0.59815863492919163</v>
          </cell>
          <cell r="L198">
            <v>0.41513800516199917</v>
          </cell>
          <cell r="M198">
            <v>0.41653023351132262</v>
          </cell>
          <cell r="N198">
            <v>0.39727819075843113</v>
          </cell>
          <cell r="O198">
            <v>0.40053542034430434</v>
          </cell>
          <cell r="P198">
            <v>0.41078938073862603</v>
          </cell>
          <cell r="Q198">
            <v>0.41590090753126019</v>
          </cell>
          <cell r="R198">
            <v>0.40001976071569717</v>
          </cell>
          <cell r="S198">
            <v>0.40184136507080837</v>
          </cell>
        </row>
        <row r="199">
          <cell r="A199" t="str">
            <v>Toledo Edison Company</v>
          </cell>
          <cell r="B199">
            <v>4057029</v>
          </cell>
          <cell r="C199" t="str">
            <v>FirstEnergy Corp.</v>
          </cell>
          <cell r="D199">
            <v>0.51507178560624356</v>
          </cell>
          <cell r="E199">
            <v>0.50701594494465407</v>
          </cell>
          <cell r="F199">
            <v>0.50110296164834589</v>
          </cell>
          <cell r="G199">
            <v>0.51863164072509649</v>
          </cell>
          <cell r="H199">
            <v>0.52446838626787018</v>
          </cell>
          <cell r="I199">
            <v>0.39892298924910197</v>
          </cell>
          <cell r="J199">
            <v>0.38123580449392858</v>
          </cell>
          <cell r="K199">
            <v>0.37704362937741975</v>
          </cell>
          <cell r="L199">
            <v>0.4849282143937565</v>
          </cell>
          <cell r="M199">
            <v>0.49298405505534598</v>
          </cell>
          <cell r="N199">
            <v>0.49889703835165417</v>
          </cell>
          <cell r="O199">
            <v>0.48136835927490351</v>
          </cell>
          <cell r="P199">
            <v>0.47553161373212982</v>
          </cell>
          <cell r="Q199">
            <v>0.60107701075089803</v>
          </cell>
          <cell r="R199">
            <v>0.61876419550607142</v>
          </cell>
          <cell r="S199">
            <v>0.62295637062258025</v>
          </cell>
        </row>
        <row r="200">
          <cell r="A200" t="str">
            <v>Tucson Electric Power Company</v>
          </cell>
          <cell r="B200">
            <v>4057030</v>
          </cell>
          <cell r="C200" t="str">
            <v>Fortis Inc.</v>
          </cell>
          <cell r="D200">
            <v>0.4258225850449428</v>
          </cell>
          <cell r="E200">
            <v>0.41532792511142158</v>
          </cell>
          <cell r="F200">
            <v>0.40539404595910183</v>
          </cell>
          <cell r="G200">
            <v>0.43086392982018562</v>
          </cell>
          <cell r="H200">
            <v>0.43440099812458716</v>
          </cell>
          <cell r="I200">
            <v>0.42240938567930469</v>
          </cell>
          <cell r="J200">
            <v>0.41363183893618438</v>
          </cell>
          <cell r="K200">
            <v>0.41303991134011714</v>
          </cell>
          <cell r="L200">
            <v>0.57417741495505714</v>
          </cell>
          <cell r="M200">
            <v>0.58467207488857842</v>
          </cell>
          <cell r="N200">
            <v>0.59460595404089822</v>
          </cell>
          <cell r="O200">
            <v>0.56913607017981438</v>
          </cell>
          <cell r="P200">
            <v>0.5655990018754129</v>
          </cell>
          <cell r="Q200">
            <v>0.57759061432069536</v>
          </cell>
          <cell r="R200">
            <v>0.58636816106381562</v>
          </cell>
          <cell r="S200">
            <v>0.58696008865988281</v>
          </cell>
        </row>
        <row r="201">
          <cell r="A201" t="str">
            <v>UGI Corporation</v>
          </cell>
          <cell r="B201">
            <v>4057537</v>
          </cell>
          <cell r="C201"/>
          <cell r="D201">
            <v>0.7247205172696588</v>
          </cell>
          <cell r="E201">
            <v>0.5737844225509201</v>
          </cell>
          <cell r="F201">
            <v>0.5772608478356348</v>
          </cell>
          <cell r="G201">
            <v>0.56067688606134514</v>
          </cell>
          <cell r="H201">
            <v>0.5520866691364692</v>
          </cell>
          <cell r="I201">
            <v>0.58382551746094724</v>
          </cell>
          <cell r="J201">
            <v>0.58064509365243444</v>
          </cell>
          <cell r="K201">
            <v>0.56134418762771277</v>
          </cell>
          <cell r="L201">
            <v>0.27527948273034125</v>
          </cell>
          <cell r="M201">
            <v>0.42621557744907984</v>
          </cell>
          <cell r="N201">
            <v>0.4227391521643652</v>
          </cell>
          <cell r="O201">
            <v>0.43932311393865492</v>
          </cell>
          <cell r="P201">
            <v>0.44791333086353086</v>
          </cell>
          <cell r="Q201">
            <v>0.41617448253905276</v>
          </cell>
          <cell r="R201">
            <v>0.41935490634756556</v>
          </cell>
          <cell r="S201">
            <v>0.43865581237228718</v>
          </cell>
        </row>
        <row r="202">
          <cell r="A202" t="str">
            <v>UGI Utilities, Inc.</v>
          </cell>
          <cell r="B202">
            <v>4057538</v>
          </cell>
          <cell r="C202" t="str">
            <v>UGI Corporation</v>
          </cell>
          <cell r="D202">
            <v>0.7247205172696588</v>
          </cell>
          <cell r="E202">
            <v>0.5737844225509201</v>
          </cell>
          <cell r="F202">
            <v>0.5772608478356348</v>
          </cell>
          <cell r="G202">
            <v>0.56067688606134514</v>
          </cell>
          <cell r="H202">
            <v>0.5520866691364692</v>
          </cell>
          <cell r="I202">
            <v>0.58382551746094724</v>
          </cell>
          <cell r="J202">
            <v>0.58064509365243444</v>
          </cell>
          <cell r="K202">
            <v>0.56134418762771277</v>
          </cell>
          <cell r="L202">
            <v>0.27527948273034125</v>
          </cell>
          <cell r="M202">
            <v>0.42621557744907984</v>
          </cell>
          <cell r="N202">
            <v>0.4227391521643652</v>
          </cell>
          <cell r="O202">
            <v>0.43932311393865492</v>
          </cell>
          <cell r="P202">
            <v>0.44791333086353086</v>
          </cell>
          <cell r="Q202">
            <v>0.41617448253905276</v>
          </cell>
          <cell r="R202">
            <v>0.41935490634756556</v>
          </cell>
          <cell r="S202">
            <v>0.43865581237228718</v>
          </cell>
        </row>
        <row r="203">
          <cell r="A203" t="str">
            <v>UIL Holdings Corporation</v>
          </cell>
          <cell r="B203">
            <v>4057523</v>
          </cell>
          <cell r="C203"/>
          <cell r="D203">
            <v>0.49754286539514136</v>
          </cell>
          <cell r="E203">
            <v>0.48455292681707501</v>
          </cell>
          <cell r="F203">
            <v>0.48355387939328304</v>
          </cell>
          <cell r="G203">
            <v>0.48311152847270111</v>
          </cell>
          <cell r="H203">
            <v>0.49930627085655244</v>
          </cell>
          <cell r="I203">
            <v>0.50805949564701036</v>
          </cell>
          <cell r="J203">
            <v>0.51409665847641051</v>
          </cell>
          <cell r="K203">
            <v>0.51328476246368393</v>
          </cell>
          <cell r="L203">
            <v>0.50245713460485864</v>
          </cell>
          <cell r="M203">
            <v>0.51544707318292504</v>
          </cell>
          <cell r="N203">
            <v>0.51644612060671702</v>
          </cell>
          <cell r="O203">
            <v>0.51688847152729889</v>
          </cell>
          <cell r="P203">
            <v>0.50069372914344756</v>
          </cell>
          <cell r="Q203">
            <v>0.49194050435298964</v>
          </cell>
          <cell r="R203">
            <v>0.48590334152358944</v>
          </cell>
          <cell r="S203">
            <v>0.48671523753631601</v>
          </cell>
        </row>
        <row r="204">
          <cell r="A204" t="str">
            <v>Union Electric Company</v>
          </cell>
          <cell r="B204">
            <v>4057102</v>
          </cell>
          <cell r="C204" t="str">
            <v>Ameren Corporation</v>
          </cell>
          <cell r="D204">
            <v>0.52661514437473356</v>
          </cell>
          <cell r="E204">
            <v>0.51986984260660052</v>
          </cell>
          <cell r="F204">
            <v>0.53401161741016256</v>
          </cell>
          <cell r="G204">
            <v>0.53591715218832969</v>
          </cell>
          <cell r="H204">
            <v>0.52527128470779161</v>
          </cell>
          <cell r="I204">
            <v>0.51921324871603225</v>
          </cell>
          <cell r="J204">
            <v>0.5195896004213113</v>
          </cell>
          <cell r="K204">
            <v>0.52272863241140965</v>
          </cell>
          <cell r="L204">
            <v>0.4733848556252665</v>
          </cell>
          <cell r="M204">
            <v>0.48013015739339954</v>
          </cell>
          <cell r="N204">
            <v>0.46598838258983738</v>
          </cell>
          <cell r="O204">
            <v>0.46408284781167031</v>
          </cell>
          <cell r="P204">
            <v>0.47472871529220834</v>
          </cell>
          <cell r="Q204">
            <v>0.48078675128396775</v>
          </cell>
          <cell r="R204">
            <v>0.4804103995786887</v>
          </cell>
          <cell r="S204">
            <v>0.47727136758859035</v>
          </cell>
        </row>
        <row r="205">
          <cell r="A205" t="str">
            <v>United Illuminating Company</v>
          </cell>
          <cell r="B205">
            <v>3004222</v>
          </cell>
          <cell r="C205" t="str">
            <v>UIL Holdings Corporation</v>
          </cell>
          <cell r="D205">
            <v>0.49754286539514136</v>
          </cell>
          <cell r="E205">
            <v>0.48455292681707501</v>
          </cell>
          <cell r="F205">
            <v>0.48355387939328304</v>
          </cell>
          <cell r="G205">
            <v>0.48311152847270111</v>
          </cell>
          <cell r="H205">
            <v>0.49930627085655244</v>
          </cell>
          <cell r="I205">
            <v>0.50805949564701036</v>
          </cell>
          <cell r="J205">
            <v>0.51409665847641051</v>
          </cell>
          <cell r="K205">
            <v>0.51328476246368393</v>
          </cell>
          <cell r="L205">
            <v>0.50245713460485864</v>
          </cell>
          <cell r="M205">
            <v>0.51544707318292504</v>
          </cell>
          <cell r="N205">
            <v>0.51644612060671702</v>
          </cell>
          <cell r="O205">
            <v>0.51688847152729889</v>
          </cell>
          <cell r="P205">
            <v>0.50069372914344756</v>
          </cell>
          <cell r="Q205">
            <v>0.49194050435298964</v>
          </cell>
          <cell r="R205">
            <v>0.48590334152358944</v>
          </cell>
          <cell r="S205">
            <v>0.48671523753631601</v>
          </cell>
        </row>
        <row r="206">
          <cell r="A206" t="str">
            <v>Unitil Corporation</v>
          </cell>
          <cell r="B206">
            <v>4056953</v>
          </cell>
          <cell r="C206"/>
          <cell r="D206">
            <v>0.47285372393700953</v>
          </cell>
          <cell r="E206">
            <v>0.47213023602816712</v>
          </cell>
          <cell r="F206">
            <v>0.47533735807875538</v>
          </cell>
          <cell r="G206">
            <v>0.47700000706279533</v>
          </cell>
          <cell r="H206">
            <v>0.47179378829495033</v>
          </cell>
          <cell r="I206">
            <v>0.47258311211124981</v>
          </cell>
          <cell r="J206">
            <v>0.47421552957011864</v>
          </cell>
          <cell r="K206">
            <v>0.47175844570205061</v>
          </cell>
          <cell r="L206">
            <v>0.52714627606299047</v>
          </cell>
          <cell r="M206">
            <v>0.52786976397183283</v>
          </cell>
          <cell r="N206">
            <v>0.52466264192124468</v>
          </cell>
          <cell r="O206">
            <v>0.52299999293720467</v>
          </cell>
          <cell r="P206">
            <v>0.52820621170504967</v>
          </cell>
          <cell r="Q206">
            <v>0.52741688788875019</v>
          </cell>
          <cell r="R206">
            <v>0.52578447042988141</v>
          </cell>
          <cell r="S206">
            <v>0.52824155429794939</v>
          </cell>
        </row>
        <row r="207">
          <cell r="A207" t="str">
            <v>Unitil Energy Systems, Inc.</v>
          </cell>
          <cell r="B207">
            <v>4059391</v>
          </cell>
          <cell r="C207" t="str">
            <v>Unitil Corporation</v>
          </cell>
          <cell r="D207">
            <v>0.46914751726929482</v>
          </cell>
          <cell r="E207">
            <v>0.46662399658639359</v>
          </cell>
          <cell r="F207">
            <v>0.46632867482739065</v>
          </cell>
          <cell r="G207">
            <v>0.46680529728937142</v>
          </cell>
          <cell r="H207">
            <v>0.46683017208056193</v>
          </cell>
          <cell r="I207">
            <v>0.46361283574484063</v>
          </cell>
          <cell r="J207">
            <v>0.46439211853002416</v>
          </cell>
          <cell r="K207">
            <v>0.4659688659848869</v>
          </cell>
          <cell r="L207">
            <v>0.53085248273070518</v>
          </cell>
          <cell r="M207">
            <v>0.53337600341360647</v>
          </cell>
          <cell r="N207">
            <v>0.53367132517260929</v>
          </cell>
          <cell r="O207">
            <v>0.53319470271062852</v>
          </cell>
          <cell r="P207">
            <v>0.53316982791943801</v>
          </cell>
          <cell r="Q207">
            <v>0.53638716425515942</v>
          </cell>
          <cell r="R207">
            <v>0.53560788146997584</v>
          </cell>
          <cell r="S207">
            <v>0.53403113401511304</v>
          </cell>
        </row>
        <row r="208">
          <cell r="A208" t="str">
            <v>UNS Electric, Inc.</v>
          </cell>
          <cell r="B208">
            <v>4092733</v>
          </cell>
          <cell r="C208" t="str">
            <v>Fortis Inc.</v>
          </cell>
          <cell r="D208">
            <v>0.53968450684276681</v>
          </cell>
          <cell r="E208">
            <v>0.53721338378894079</v>
          </cell>
          <cell r="F208">
            <v>0.53090099485073627</v>
          </cell>
          <cell r="G208">
            <v>0.52830188679245282</v>
          </cell>
          <cell r="H208">
            <v>0.52586065409346383</v>
          </cell>
          <cell r="I208">
            <v>0.53390817991144257</v>
          </cell>
          <cell r="J208">
            <v>0.52739130908971932</v>
          </cell>
          <cell r="K208">
            <v>0.52339052647015694</v>
          </cell>
          <cell r="L208">
            <v>0.46031549315723314</v>
          </cell>
          <cell r="M208">
            <v>0.46278661621105915</v>
          </cell>
          <cell r="N208">
            <v>0.46909900514926367</v>
          </cell>
          <cell r="O208">
            <v>0.47169811320754718</v>
          </cell>
          <cell r="P208">
            <v>0.47413934590653617</v>
          </cell>
          <cell r="Q208">
            <v>0.46609182008855743</v>
          </cell>
          <cell r="R208">
            <v>0.47260869091028068</v>
          </cell>
          <cell r="S208">
            <v>0.47660947352984306</v>
          </cell>
        </row>
        <row r="209">
          <cell r="A209" t="str">
            <v>UNS Energy Corporation</v>
          </cell>
          <cell r="B209">
            <v>4056952</v>
          </cell>
          <cell r="C209" t="str">
            <v>Fortis Inc.</v>
          </cell>
          <cell r="D209">
            <v>0.43785459875033816</v>
          </cell>
          <cell r="E209">
            <v>0.42835589865429968</v>
          </cell>
          <cell r="F209">
            <v>0.4188490931352164</v>
          </cell>
          <cell r="G209">
            <v>0.44193955771564231</v>
          </cell>
          <cell r="H209">
            <v>0.44468905465492864</v>
          </cell>
          <cell r="I209">
            <v>0.43538227419754499</v>
          </cell>
          <cell r="J209">
            <v>0.42688183198219848</v>
          </cell>
          <cell r="K209">
            <v>0.42580935289950067</v>
          </cell>
          <cell r="L209">
            <v>0.56214540124966184</v>
          </cell>
          <cell r="M209">
            <v>0.57164410134570032</v>
          </cell>
          <cell r="N209">
            <v>0.58115090686478366</v>
          </cell>
          <cell r="O209">
            <v>0.55806044228435769</v>
          </cell>
          <cell r="P209">
            <v>0.55531094534507131</v>
          </cell>
          <cell r="Q209">
            <v>0.56461772580245506</v>
          </cell>
          <cell r="R209">
            <v>0.57311816801780158</v>
          </cell>
          <cell r="S209">
            <v>0.57419064710049939</v>
          </cell>
        </row>
        <row r="210">
          <cell r="A210" t="str">
            <v>Upper Peninsula Power Company</v>
          </cell>
          <cell r="B210">
            <v>4081463</v>
          </cell>
          <cell r="C210" t="str">
            <v>Balfour Beatty plc</v>
          </cell>
          <cell r="D210">
            <v>0.57189545069675796</v>
          </cell>
          <cell r="E210">
            <v>0.61375296927404865</v>
          </cell>
          <cell r="F210">
            <v>0.62887822257410064</v>
          </cell>
          <cell r="G210">
            <v>0.62722731678222621</v>
          </cell>
          <cell r="H210">
            <v>0.6220781920220706</v>
          </cell>
          <cell r="I210">
            <v>0.63802453535513082</v>
          </cell>
          <cell r="J210">
            <v>0.64724369047237273</v>
          </cell>
          <cell r="K210">
            <v>0.63861438183347352</v>
          </cell>
          <cell r="L210">
            <v>0.42810454930324204</v>
          </cell>
          <cell r="M210">
            <v>0.38624703072595129</v>
          </cell>
          <cell r="N210">
            <v>0.37112177742589936</v>
          </cell>
          <cell r="O210">
            <v>0.37277268321777379</v>
          </cell>
          <cell r="P210">
            <v>0.37792180797792935</v>
          </cell>
          <cell r="Q210">
            <v>0.36197546464486918</v>
          </cell>
          <cell r="R210">
            <v>0.35275630952762721</v>
          </cell>
          <cell r="S210">
            <v>0.36138561816652648</v>
          </cell>
        </row>
        <row r="211">
          <cell r="A211" t="str">
            <v>Vectren Corporation</v>
          </cell>
          <cell r="B211">
            <v>4057065</v>
          </cell>
          <cell r="C211"/>
          <cell r="D211">
            <v>0.56139158659169019</v>
          </cell>
          <cell r="E211">
            <v>0.55774687715673221</v>
          </cell>
          <cell r="F211">
            <v>0.55610553288118869</v>
          </cell>
          <cell r="G211">
            <v>0.5633136903605529</v>
          </cell>
          <cell r="H211">
            <v>0.56262495225328457</v>
          </cell>
          <cell r="I211">
            <v>0.59123993410366005</v>
          </cell>
          <cell r="J211">
            <v>0.55280460383619268</v>
          </cell>
          <cell r="K211">
            <v>0.54899705232075946</v>
          </cell>
          <cell r="L211">
            <v>0.43860841340830986</v>
          </cell>
          <cell r="M211">
            <v>0.44225312284326779</v>
          </cell>
          <cell r="N211">
            <v>0.44389446711881125</v>
          </cell>
          <cell r="O211">
            <v>0.4366863096394471</v>
          </cell>
          <cell r="P211">
            <v>0.43737504774671537</v>
          </cell>
          <cell r="Q211">
            <v>0.40876006589634001</v>
          </cell>
          <cell r="R211">
            <v>0.44719539616380732</v>
          </cell>
          <cell r="S211">
            <v>0.45100294767924054</v>
          </cell>
        </row>
        <row r="212">
          <cell r="A212" t="str">
            <v>Vectren Energy Delivery of Ohio, Inc.</v>
          </cell>
          <cell r="B212">
            <v>4092964</v>
          </cell>
          <cell r="C212" t="str">
            <v>Vectren Corporation</v>
          </cell>
          <cell r="D212" t="str">
            <v>N/A</v>
          </cell>
          <cell r="E212" t="str">
            <v>N/A</v>
          </cell>
          <cell r="F212" t="str">
            <v>N/A</v>
          </cell>
          <cell r="G212" t="str">
            <v>N/A</v>
          </cell>
          <cell r="H212" t="str">
            <v>N/A</v>
          </cell>
          <cell r="I212" t="str">
            <v>N/A</v>
          </cell>
          <cell r="J212" t="str">
            <v>N/A</v>
          </cell>
          <cell r="K212" t="str">
            <v>N/A</v>
          </cell>
          <cell r="L212" t="str">
            <v>N/A</v>
          </cell>
          <cell r="M212" t="str">
            <v>N/A</v>
          </cell>
          <cell r="N212" t="str">
            <v>N/A</v>
          </cell>
          <cell r="O212" t="str">
            <v>N/A</v>
          </cell>
          <cell r="P212" t="str">
            <v>N/A</v>
          </cell>
          <cell r="Q212" t="str">
            <v>N/A</v>
          </cell>
          <cell r="R212" t="str">
            <v>N/A</v>
          </cell>
          <cell r="S212" t="str">
            <v>N/A</v>
          </cell>
        </row>
        <row r="213">
          <cell r="A213" t="str">
            <v>Virginia Electric and Power Company</v>
          </cell>
          <cell r="B213">
            <v>4057032</v>
          </cell>
          <cell r="C213" t="str">
            <v>Dominion Resources, Inc.</v>
          </cell>
          <cell r="D213">
            <v>0.53798415646484732</v>
          </cell>
          <cell r="E213">
            <v>0.53514933285510247</v>
          </cell>
          <cell r="F213">
            <v>0.53505081672219967</v>
          </cell>
          <cell r="G213">
            <v>0.55596654336848006</v>
          </cell>
          <cell r="H213">
            <v>0.55357068089574801</v>
          </cell>
          <cell r="I213">
            <v>0.56733005085274224</v>
          </cell>
          <cell r="J213">
            <v>0.56350330811126947</v>
          </cell>
          <cell r="K213">
            <v>0.58731661476225561</v>
          </cell>
          <cell r="L213">
            <v>0.46201584353515263</v>
          </cell>
          <cell r="M213">
            <v>0.46485066714489759</v>
          </cell>
          <cell r="N213">
            <v>0.46494918327780027</v>
          </cell>
          <cell r="O213">
            <v>0.44403345663151994</v>
          </cell>
          <cell r="P213">
            <v>0.44642931910425199</v>
          </cell>
          <cell r="Q213">
            <v>0.43266994914725776</v>
          </cell>
          <cell r="R213">
            <v>0.43649669188873047</v>
          </cell>
          <cell r="S213">
            <v>0.41268338523774439</v>
          </cell>
        </row>
        <row r="214">
          <cell r="A214" t="str">
            <v>West Penn Power Company</v>
          </cell>
          <cell r="B214">
            <v>4057033</v>
          </cell>
          <cell r="C214" t="str">
            <v>FirstEnergy Corp.</v>
          </cell>
          <cell r="D214">
            <v>0.55209843450913787</v>
          </cell>
          <cell r="E214">
            <v>0.54314728942246338</v>
          </cell>
          <cell r="F214">
            <v>0.53623265027334055</v>
          </cell>
          <cell r="G214">
            <v>0.52514408319238237</v>
          </cell>
          <cell r="H214">
            <v>0.529867030637034</v>
          </cell>
          <cell r="I214">
            <v>0.52022589518693796</v>
          </cell>
          <cell r="J214">
            <v>0.51163659774414449</v>
          </cell>
          <cell r="K214">
            <v>0.51234768080029047</v>
          </cell>
          <cell r="L214">
            <v>0.44790156549086219</v>
          </cell>
          <cell r="M214">
            <v>0.45685271057753668</v>
          </cell>
          <cell r="N214">
            <v>0.46376734972665945</v>
          </cell>
          <cell r="O214">
            <v>0.47485591680761763</v>
          </cell>
          <cell r="P214">
            <v>0.470132969362966</v>
          </cell>
          <cell r="Q214">
            <v>0.47977410481306204</v>
          </cell>
          <cell r="R214">
            <v>0.48836340225585551</v>
          </cell>
          <cell r="S214">
            <v>0.48765231919970953</v>
          </cell>
        </row>
        <row r="215">
          <cell r="A215" t="str">
            <v>Westar Energy (KPL)</v>
          </cell>
          <cell r="B215">
            <v>4082573</v>
          </cell>
          <cell r="C215" t="str">
            <v>Westar Energy, Inc.</v>
          </cell>
          <cell r="D215">
            <v>0.59257157905989766</v>
          </cell>
          <cell r="E215">
            <v>0.55575583607888013</v>
          </cell>
          <cell r="F215">
            <v>0.57172795953780908</v>
          </cell>
          <cell r="G215">
            <v>0.56896227592786897</v>
          </cell>
          <cell r="H215">
            <v>0.56655458300975159</v>
          </cell>
          <cell r="I215">
            <v>0.58658411763237384</v>
          </cell>
          <cell r="J215">
            <v>0.58413420679673256</v>
          </cell>
          <cell r="K215">
            <v>0.61400252415769008</v>
          </cell>
          <cell r="L215">
            <v>0.40742842094010229</v>
          </cell>
          <cell r="M215">
            <v>0.44424416392111987</v>
          </cell>
          <cell r="N215">
            <v>0.42827204046219092</v>
          </cell>
          <cell r="O215">
            <v>0.43103772407213109</v>
          </cell>
          <cell r="P215">
            <v>0.43344541699024836</v>
          </cell>
          <cell r="Q215">
            <v>0.41341588236762611</v>
          </cell>
          <cell r="R215">
            <v>0.4158657932032675</v>
          </cell>
          <cell r="S215">
            <v>0.38599747584230987</v>
          </cell>
        </row>
        <row r="216">
          <cell r="A216" t="str">
            <v>Westar Energy, Inc.</v>
          </cell>
          <cell r="B216">
            <v>4057066</v>
          </cell>
          <cell r="C216"/>
          <cell r="D216">
            <v>0.64876912944914633</v>
          </cell>
          <cell r="E216">
            <v>0.64031714408811513</v>
          </cell>
          <cell r="F216">
            <v>0.62055433341360455</v>
          </cell>
          <cell r="G216">
            <v>0.61812695172712906</v>
          </cell>
          <cell r="H216">
            <v>0.602099056758296</v>
          </cell>
          <cell r="I216">
            <v>0.61339061763380587</v>
          </cell>
          <cell r="J216">
            <v>0.60273837107611894</v>
          </cell>
          <cell r="K216">
            <v>0.62148280698230629</v>
          </cell>
          <cell r="L216">
            <v>0.35123087055085361</v>
          </cell>
          <cell r="M216">
            <v>0.35968285591188487</v>
          </cell>
          <cell r="N216">
            <v>0.37944566658639545</v>
          </cell>
          <cell r="O216">
            <v>0.38187304827287089</v>
          </cell>
          <cell r="P216">
            <v>0.39790094324170405</v>
          </cell>
          <cell r="Q216">
            <v>0.38660938236619408</v>
          </cell>
          <cell r="R216">
            <v>0.39726162892388106</v>
          </cell>
          <cell r="S216">
            <v>0.37851719301769365</v>
          </cell>
        </row>
        <row r="217">
          <cell r="A217" t="str">
            <v>Western Massachusetts Electric Company</v>
          </cell>
          <cell r="B217">
            <v>4057035</v>
          </cell>
          <cell r="C217" t="str">
            <v>Northeast Utilities</v>
          </cell>
          <cell r="D217">
            <v>0.49965101381144589</v>
          </cell>
          <cell r="E217">
            <v>0.49294938781737957</v>
          </cell>
          <cell r="F217">
            <v>0.48956858614441162</v>
          </cell>
          <cell r="G217">
            <v>0.50306256031953822</v>
          </cell>
          <cell r="H217">
            <v>0.54026828088433332</v>
          </cell>
          <cell r="I217">
            <v>0.51152236132126649</v>
          </cell>
          <cell r="J217">
            <v>0.50853469237602178</v>
          </cell>
          <cell r="K217">
            <v>0.50453942532258811</v>
          </cell>
          <cell r="L217">
            <v>0.50034898618855417</v>
          </cell>
          <cell r="M217">
            <v>0.50705061218262049</v>
          </cell>
          <cell r="N217">
            <v>0.51043141385558843</v>
          </cell>
          <cell r="O217">
            <v>0.49693743968046172</v>
          </cell>
          <cell r="P217">
            <v>0.45973171911566674</v>
          </cell>
          <cell r="Q217">
            <v>0.48847763867873356</v>
          </cell>
          <cell r="R217">
            <v>0.49146530762397828</v>
          </cell>
          <cell r="S217">
            <v>0.49546057467741189</v>
          </cell>
        </row>
        <row r="218">
          <cell r="A218" t="str">
            <v>Wheeling Power Company</v>
          </cell>
          <cell r="B218">
            <v>4063994</v>
          </cell>
          <cell r="C218" t="str">
            <v>American Electric Power Company, Inc.</v>
          </cell>
          <cell r="D218">
            <v>0.81140473298682092</v>
          </cell>
          <cell r="E218">
            <v>0.82269377797005649</v>
          </cell>
          <cell r="F218">
            <v>0.82885972658629914</v>
          </cell>
          <cell r="G218">
            <v>0.82785333103804437</v>
          </cell>
          <cell r="H218">
            <v>0.82320035642808143</v>
          </cell>
          <cell r="I218">
            <v>0.81260072710917886</v>
          </cell>
          <cell r="J218">
            <v>0.79987992795677409</v>
          </cell>
          <cell r="K218">
            <v>0.78281454968768738</v>
          </cell>
          <cell r="L218">
            <v>0.18859526701317902</v>
          </cell>
          <cell r="M218">
            <v>0.17730622202994348</v>
          </cell>
          <cell r="N218">
            <v>0.17114027341370081</v>
          </cell>
          <cell r="O218">
            <v>0.17214666896195557</v>
          </cell>
          <cell r="P218">
            <v>0.17679964357191855</v>
          </cell>
          <cell r="Q218">
            <v>0.18739927289082117</v>
          </cell>
          <cell r="R218">
            <v>0.20012007204322593</v>
          </cell>
          <cell r="S218">
            <v>0.21718545031231268</v>
          </cell>
        </row>
        <row r="219">
          <cell r="A219" t="str">
            <v>Willmut Gas &amp; Oil Company</v>
          </cell>
          <cell r="B219">
            <v>4064035</v>
          </cell>
          <cell r="C219" t="str">
            <v>Sempra Energy</v>
          </cell>
          <cell r="D219" t="str">
            <v>N/A</v>
          </cell>
          <cell r="E219" t="str">
            <v>N/A</v>
          </cell>
          <cell r="F219" t="str">
            <v>N/A</v>
          </cell>
          <cell r="G219" t="str">
            <v>N/A</v>
          </cell>
          <cell r="H219" t="str">
            <v>N/A</v>
          </cell>
          <cell r="I219" t="str">
            <v>N/A</v>
          </cell>
          <cell r="J219" t="str">
            <v>N/A</v>
          </cell>
          <cell r="K219" t="str">
            <v>N/A</v>
          </cell>
          <cell r="L219" t="str">
            <v>N/A</v>
          </cell>
          <cell r="M219" t="str">
            <v>N/A</v>
          </cell>
          <cell r="N219" t="str">
            <v>N/A</v>
          </cell>
          <cell r="O219" t="str">
            <v>N/A</v>
          </cell>
          <cell r="P219" t="str">
            <v>N/A</v>
          </cell>
          <cell r="Q219" t="str">
            <v>N/A</v>
          </cell>
          <cell r="R219" t="str">
            <v>N/A</v>
          </cell>
          <cell r="S219" t="str">
            <v>N/A</v>
          </cell>
        </row>
        <row r="220">
          <cell r="A220" t="str">
            <v>Wisconsin Electric Power Company</v>
          </cell>
          <cell r="B220">
            <v>4057105</v>
          </cell>
          <cell r="C220" t="str">
            <v>Wisconsin Energy Corporation</v>
          </cell>
          <cell r="D220">
            <v>0.58664442341041645</v>
          </cell>
          <cell r="E220">
            <v>0.58776722203852538</v>
          </cell>
          <cell r="F220">
            <v>0.58376626564853962</v>
          </cell>
          <cell r="G220">
            <v>0.58222124730250258</v>
          </cell>
          <cell r="H220">
            <v>0.58369306305361779</v>
          </cell>
          <cell r="I220">
            <v>0.58088875802495499</v>
          </cell>
          <cell r="J220">
            <v>0.57818547559079536</v>
          </cell>
          <cell r="K220">
            <v>0.57450725440180661</v>
          </cell>
          <cell r="L220">
            <v>0.4133555765895835</v>
          </cell>
          <cell r="M220">
            <v>0.41223277796147467</v>
          </cell>
          <cell r="N220">
            <v>0.41623373435146033</v>
          </cell>
          <cell r="O220">
            <v>0.41777875269749748</v>
          </cell>
          <cell r="P220">
            <v>0.41630693694638216</v>
          </cell>
          <cell r="Q220">
            <v>0.41911124197504501</v>
          </cell>
          <cell r="R220">
            <v>0.42181452440920464</v>
          </cell>
          <cell r="S220">
            <v>0.42549274559819344</v>
          </cell>
        </row>
        <row r="221">
          <cell r="A221" t="str">
            <v>Wisconsin Energy Corporation</v>
          </cell>
          <cell r="B221">
            <v>4009725</v>
          </cell>
          <cell r="C221"/>
          <cell r="D221">
            <v>0.58664442341041645</v>
          </cell>
          <cell r="E221">
            <v>0.58776722203852538</v>
          </cell>
          <cell r="F221">
            <v>0.58376626564853962</v>
          </cell>
          <cell r="G221">
            <v>0.58222124730250258</v>
          </cell>
          <cell r="H221">
            <v>0.58369306305361779</v>
          </cell>
          <cell r="I221">
            <v>0.58088875802495499</v>
          </cell>
          <cell r="J221">
            <v>0.57818547559079536</v>
          </cell>
          <cell r="K221">
            <v>0.57450725440180661</v>
          </cell>
          <cell r="L221">
            <v>0.4133555765895835</v>
          </cell>
          <cell r="M221">
            <v>0.41223277796147467</v>
          </cell>
          <cell r="N221">
            <v>0.41623373435146033</v>
          </cell>
          <cell r="O221">
            <v>0.41777875269749748</v>
          </cell>
          <cell r="P221">
            <v>0.41630693694638216</v>
          </cell>
          <cell r="Q221">
            <v>0.41911124197504501</v>
          </cell>
          <cell r="R221">
            <v>0.42181452440920464</v>
          </cell>
          <cell r="S221">
            <v>0.42549274559819344</v>
          </cell>
        </row>
        <row r="222">
          <cell r="A222" t="str">
            <v>Wisconsin Gas LLC</v>
          </cell>
          <cell r="B222">
            <v>4008752</v>
          </cell>
          <cell r="C222" t="str">
            <v>Wisconsin Energy Corporation</v>
          </cell>
          <cell r="D222" t="str">
            <v>N/A</v>
          </cell>
          <cell r="E222" t="str">
            <v>N/A</v>
          </cell>
          <cell r="F222" t="str">
            <v>N/A</v>
          </cell>
          <cell r="G222" t="str">
            <v>N/A</v>
          </cell>
          <cell r="H222" t="str">
            <v>N/A</v>
          </cell>
          <cell r="I222" t="str">
            <v>N/A</v>
          </cell>
          <cell r="J222" t="str">
            <v>N/A</v>
          </cell>
          <cell r="K222" t="str">
            <v>N/A</v>
          </cell>
          <cell r="L222" t="str">
            <v>N/A</v>
          </cell>
          <cell r="M222" t="str">
            <v>N/A</v>
          </cell>
          <cell r="N222" t="str">
            <v>N/A</v>
          </cell>
          <cell r="O222" t="str">
            <v>N/A</v>
          </cell>
          <cell r="P222" t="str">
            <v>N/A</v>
          </cell>
          <cell r="Q222" t="str">
            <v>N/A</v>
          </cell>
          <cell r="R222" t="str">
            <v>N/A</v>
          </cell>
          <cell r="S222" t="str">
            <v>N/A</v>
          </cell>
        </row>
        <row r="223">
          <cell r="A223" t="str">
            <v>Wisconsin Power and Light Company</v>
          </cell>
          <cell r="B223">
            <v>4008669</v>
          </cell>
          <cell r="C223" t="str">
            <v>Alliant Energy Corporation</v>
          </cell>
          <cell r="D223">
            <v>0.54447241146973591</v>
          </cell>
          <cell r="E223">
            <v>0.53823000204163018</v>
          </cell>
          <cell r="F223">
            <v>0.53743912117926873</v>
          </cell>
          <cell r="G223">
            <v>0.53373182597114122</v>
          </cell>
          <cell r="H223">
            <v>0.53120065754593726</v>
          </cell>
          <cell r="I223">
            <v>0.52606041171779738</v>
          </cell>
          <cell r="J223">
            <v>0.52519219592868371</v>
          </cell>
          <cell r="K223">
            <v>0.53190598837862302</v>
          </cell>
          <cell r="L223">
            <v>0.45552758853026404</v>
          </cell>
          <cell r="M223">
            <v>0.46176999795836982</v>
          </cell>
          <cell r="N223">
            <v>0.46256087882073121</v>
          </cell>
          <cell r="O223">
            <v>0.46626817402885884</v>
          </cell>
          <cell r="P223">
            <v>0.46879934245406274</v>
          </cell>
          <cell r="Q223">
            <v>0.47393958828220262</v>
          </cell>
          <cell r="R223">
            <v>0.47480780407131629</v>
          </cell>
          <cell r="S223">
            <v>0.46809401162137698</v>
          </cell>
        </row>
        <row r="224">
          <cell r="A224" t="str">
            <v>Wisconsin Public Service Corporation</v>
          </cell>
          <cell r="B224">
            <v>4057106</v>
          </cell>
          <cell r="C224" t="str">
            <v>Integrys Energy Group, Inc.</v>
          </cell>
          <cell r="D224">
            <v>0.55213618114270047</v>
          </cell>
          <cell r="E224">
            <v>0.54951991635644248</v>
          </cell>
          <cell r="F224">
            <v>0.54429613086635209</v>
          </cell>
          <cell r="G224">
            <v>0.54019457886723643</v>
          </cell>
          <cell r="H224">
            <v>0.61809973506902904</v>
          </cell>
          <cell r="I224">
            <v>0.61556884167995307</v>
          </cell>
          <cell r="J224">
            <v>0.62087530997102469</v>
          </cell>
          <cell r="K224">
            <v>0.57369826611595398</v>
          </cell>
          <cell r="L224">
            <v>0.44786381885729953</v>
          </cell>
          <cell r="M224">
            <v>0.45048008364355757</v>
          </cell>
          <cell r="N224">
            <v>0.45570386913364791</v>
          </cell>
          <cell r="O224">
            <v>0.45980542113276363</v>
          </cell>
          <cell r="P224">
            <v>0.38190026493097096</v>
          </cell>
          <cell r="Q224">
            <v>0.38443115832004698</v>
          </cell>
          <cell r="R224">
            <v>0.37912469002897525</v>
          </cell>
          <cell r="S224">
            <v>0.42630173388404602</v>
          </cell>
        </row>
        <row r="225">
          <cell r="A225" t="str">
            <v>Xcel Energy Inc.</v>
          </cell>
          <cell r="B225">
            <v>4025308</v>
          </cell>
          <cell r="C225"/>
          <cell r="D225">
            <v>0.54551036020181121</v>
          </cell>
          <cell r="E225">
            <v>0.53905239085964995</v>
          </cell>
          <cell r="F225">
            <v>0.54367245240124606</v>
          </cell>
          <cell r="G225">
            <v>0.54883394862785473</v>
          </cell>
          <cell r="H225">
            <v>0.54307433275365113</v>
          </cell>
          <cell r="I225">
            <v>0.54065501812110861</v>
          </cell>
          <cell r="J225">
            <v>0.54826970929662688</v>
          </cell>
          <cell r="K225">
            <v>0.5481416114562091</v>
          </cell>
          <cell r="L225">
            <v>0.45448963979818879</v>
          </cell>
          <cell r="M225">
            <v>0.46094760914035005</v>
          </cell>
          <cell r="N225">
            <v>0.45632754759875399</v>
          </cell>
          <cell r="O225">
            <v>0.45116605137214522</v>
          </cell>
          <cell r="P225">
            <v>0.45692566724634887</v>
          </cell>
          <cell r="Q225">
            <v>0.45934498187889139</v>
          </cell>
          <cell r="R225">
            <v>0.45173029070337317</v>
          </cell>
          <cell r="S225">
            <v>0.4518583885437909</v>
          </cell>
        </row>
        <row r="226">
          <cell r="A226" t="str">
            <v>Yankee Gas Services Company</v>
          </cell>
          <cell r="B226">
            <v>4064141</v>
          </cell>
          <cell r="C226" t="str">
            <v>Northeast Utilities</v>
          </cell>
          <cell r="D226" t="str">
            <v>N/A</v>
          </cell>
          <cell r="E226" t="str">
            <v>N/A</v>
          </cell>
          <cell r="F226" t="str">
            <v>N/A</v>
          </cell>
          <cell r="G226" t="str">
            <v>N/A</v>
          </cell>
          <cell r="H226" t="str">
            <v>N/A</v>
          </cell>
          <cell r="I226" t="str">
            <v>N/A</v>
          </cell>
          <cell r="J226" t="str">
            <v>N/A</v>
          </cell>
          <cell r="K226" t="str">
            <v>N/A</v>
          </cell>
          <cell r="L226" t="str">
            <v>N/A</v>
          </cell>
          <cell r="M226" t="str">
            <v>N/A</v>
          </cell>
          <cell r="N226" t="str">
            <v>N/A</v>
          </cell>
          <cell r="O226" t="str">
            <v>N/A</v>
          </cell>
          <cell r="P226" t="str">
            <v>N/A</v>
          </cell>
          <cell r="Q226" t="str">
            <v>N/A</v>
          </cell>
          <cell r="R226" t="str">
            <v>N/A</v>
          </cell>
          <cell r="S226" t="str">
            <v>N/A</v>
          </cell>
        </row>
      </sheetData>
      <sheetData sheetId="3"/>
      <sheetData sheetId="4"/>
      <sheetData sheetId="5"/>
      <sheetData sheetId="6"/>
      <sheetData sheetId="7"/>
      <sheetData sheetId="8"/>
      <sheetData sheetId="9"/>
      <sheetData sheetId="10"/>
      <sheetData sheetId="1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atios Summary"/>
      <sheetName val="Financial Ratios"/>
      <sheetName val="ATCO Electric Trans"/>
      <sheetName val="ATCO Electric Dist"/>
      <sheetName val="Hydro One - Trans-Other"/>
      <sheetName val="Hydro One Consolidated"/>
      <sheetName val="Hydro One - Dist Combined"/>
      <sheetName val="Hydro One - Dist"/>
      <sheetName val="Hydro One - Brampton"/>
      <sheetName val="ATCO Electric"/>
      <sheetName val="SaskPower"/>
      <sheetName val="Manitoba Hydro"/>
      <sheetName val="AltaLink LP"/>
      <sheetName val="HQ"/>
      <sheetName val="NSPI"/>
      <sheetName val="BC Hydro"/>
      <sheetName val="NSTAR Elec Sales"/>
      <sheetName val="Industrial Sales Data"/>
      <sheetName val="SNL Dat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atios Summary"/>
      <sheetName val="Financial Ratios"/>
      <sheetName val="ATCO Electric Trans"/>
      <sheetName val="ATCO Electric Dist"/>
      <sheetName val="Hydro One - Trans-Other"/>
      <sheetName val="Hydro One Consolidated"/>
      <sheetName val="Hydro One - Dist Combined"/>
      <sheetName val="Hydro One - Dist"/>
      <sheetName val="Hydro One - Brampton"/>
      <sheetName val="ATCO Electric"/>
      <sheetName val="SaskPower"/>
      <sheetName val="Manitoba Hydro"/>
      <sheetName val="AltaLink LP"/>
      <sheetName val="HQ"/>
      <sheetName val="NSPI"/>
      <sheetName val="BC Hydro"/>
      <sheetName val="NSTAR Elec Sales"/>
      <sheetName val="Industrial Sales Data"/>
      <sheetName val="SNL Dat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A4">
            <v>4057108</v>
          </cell>
          <cell r="B4" t="str">
            <v>2013Y</v>
          </cell>
        </row>
        <row r="5">
          <cell r="A5">
            <v>4057157</v>
          </cell>
          <cell r="B5" t="str">
            <v>2013Y</v>
          </cell>
        </row>
        <row r="6">
          <cell r="A6">
            <v>4057128</v>
          </cell>
          <cell r="B6" t="str">
            <v>2013Y</v>
          </cell>
        </row>
        <row r="7">
          <cell r="A7">
            <v>4057132</v>
          </cell>
          <cell r="B7" t="str">
            <v>2013Y</v>
          </cell>
        </row>
        <row r="8">
          <cell r="A8">
            <v>4057136</v>
          </cell>
          <cell r="B8" t="str">
            <v>2013Y</v>
          </cell>
        </row>
        <row r="9">
          <cell r="A9">
            <v>4057145</v>
          </cell>
          <cell r="B9" t="str">
            <v>2013Y</v>
          </cell>
        </row>
        <row r="10">
          <cell r="A10">
            <v>4041957</v>
          </cell>
          <cell r="B10" t="str">
            <v>2013Y</v>
          </cell>
        </row>
        <row r="11">
          <cell r="A11">
            <v>4007261</v>
          </cell>
          <cell r="B11" t="str">
            <v>2013Y</v>
          </cell>
        </row>
        <row r="12">
          <cell r="A12">
            <v>4142320</v>
          </cell>
          <cell r="B12" t="str">
            <v>2013Y</v>
          </cell>
        </row>
        <row r="13">
          <cell r="A13">
            <v>4072693</v>
          </cell>
          <cell r="B13" t="str">
            <v>2013Y</v>
          </cell>
        </row>
        <row r="14">
          <cell r="A14">
            <v>4089108</v>
          </cell>
          <cell r="B14" t="str">
            <v>2013Y</v>
          </cell>
        </row>
        <row r="15">
          <cell r="A15">
            <v>4290080</v>
          </cell>
          <cell r="B15" t="str">
            <v>2013Y</v>
          </cell>
        </row>
        <row r="16">
          <cell r="A16">
            <v>4082871</v>
          </cell>
          <cell r="B16" t="str">
            <v>2013Y</v>
          </cell>
        </row>
        <row r="17">
          <cell r="A17">
            <v>4135391</v>
          </cell>
          <cell r="B17" t="str">
            <v>2013Y</v>
          </cell>
        </row>
        <row r="18">
          <cell r="A18">
            <v>4091155</v>
          </cell>
          <cell r="B18" t="str">
            <v>2013Y</v>
          </cell>
        </row>
        <row r="19">
          <cell r="A19">
            <v>4089297</v>
          </cell>
          <cell r="B19" t="str">
            <v>2013Y</v>
          </cell>
        </row>
        <row r="20">
          <cell r="A20">
            <v>4097099</v>
          </cell>
          <cell r="B20" t="str">
            <v>2013Y</v>
          </cell>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147">
          <cell r="A147"/>
          <cell r="B147"/>
        </row>
        <row r="148">
          <cell r="A148"/>
          <cell r="B148"/>
        </row>
        <row r="149">
          <cell r="A149"/>
          <cell r="B149"/>
        </row>
        <row r="150">
          <cell r="A150"/>
          <cell r="B150"/>
        </row>
        <row r="151">
          <cell r="A151"/>
          <cell r="B151"/>
        </row>
        <row r="152">
          <cell r="A152"/>
          <cell r="B152"/>
        </row>
        <row r="153">
          <cell r="A153"/>
          <cell r="B153"/>
        </row>
        <row r="154">
          <cell r="A154"/>
          <cell r="B154"/>
        </row>
        <row r="155">
          <cell r="A155"/>
          <cell r="B155"/>
        </row>
        <row r="156">
          <cell r="A156"/>
          <cell r="B156"/>
        </row>
        <row r="157">
          <cell r="A157"/>
          <cell r="B157"/>
        </row>
      </sheetData>
      <sheetData sheetId="1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Auth ROE Export"/>
      <sheetName val="Earned ROE Export"/>
      <sheetName val="Earned vs Authorized ROEs"/>
      <sheetName val="Adjustments"/>
      <sheetName val="Auth ROEs Intm(2)"/>
      <sheetName val="Auth ROEs Intm(1)"/>
      <sheetName val="Elec&amp;GasWtg(2)"/>
      <sheetName val="Elec&amp;GasWtg(1)"/>
      <sheetName val="Elec Auth ROEs"/>
      <sheetName val="Gas Auth ROEs"/>
      <sheetName val="SNL - State Data"/>
      <sheetName val="CompanyXWalks"/>
      <sheetName val="Past Elec Rate Cases"/>
      <sheetName val="Past Gas Rate Cases"/>
      <sheetName val="SNL - Util Data"/>
      <sheetName val="mstrYrs"/>
      <sheetName val="mstr_parent_cos"/>
      <sheetName val="mstr_companies"/>
      <sheetName val="mstrStates"/>
      <sheetName val="Rate Case Company List"/>
      <sheetName val="SNL Field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Auth ROE Export"/>
      <sheetName val="Earned ROE Export"/>
      <sheetName val="Earned vs Authorized ROEs"/>
      <sheetName val="Adjustments"/>
      <sheetName val="Auth ROEs Intm(2)"/>
      <sheetName val="Auth ROEs Intm(1)"/>
      <sheetName val="Elec&amp;GasWtg(2)"/>
      <sheetName val="Elec&amp;GasWtg(1)"/>
      <sheetName val="Elec Auth ROEs"/>
      <sheetName val="Gas Auth ROEs"/>
      <sheetName val="SNL - State Data"/>
      <sheetName val="CompanyXWalks"/>
      <sheetName val="Past Elec Rate Cases"/>
      <sheetName val="Past Gas Rate Cases"/>
      <sheetName val="SNL - Util Data"/>
      <sheetName val="mstrYrs"/>
      <sheetName val="mstr_parent_cos"/>
      <sheetName val="mstr_companies"/>
      <sheetName val="mstrStates"/>
      <sheetName val="Rate Case Company List"/>
      <sheetName val="SNL Field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B6">
            <v>4057041</v>
          </cell>
          <cell r="C6" t="str">
            <v>2011Y</v>
          </cell>
          <cell r="L6" t="str">
            <v>NJ, NY, PA, TX</v>
          </cell>
          <cell r="M6" t="str">
            <v>NY, PA</v>
          </cell>
          <cell r="R6">
            <v>9.6898613344074722E-2</v>
          </cell>
        </row>
        <row r="7">
          <cell r="B7">
            <v>4057041</v>
          </cell>
          <cell r="C7" t="str">
            <v>2010Y</v>
          </cell>
          <cell r="L7" t="str">
            <v>NJ, NY, PA, TX</v>
          </cell>
          <cell r="M7" t="str">
            <v>NY, PA</v>
          </cell>
          <cell r="R7">
            <v>9.2555852285571422E-2</v>
          </cell>
        </row>
        <row r="8">
          <cell r="B8">
            <v>4057041</v>
          </cell>
          <cell r="C8" t="str">
            <v>2009Y</v>
          </cell>
          <cell r="L8" t="str">
            <v>NJ, NY, PA, TX</v>
          </cell>
          <cell r="M8" t="str">
            <v>NY, PA</v>
          </cell>
          <cell r="R8">
            <v>8.4770059687532748E-2</v>
          </cell>
        </row>
        <row r="9">
          <cell r="B9">
            <v>4057041</v>
          </cell>
          <cell r="C9" t="str">
            <v>2008Y</v>
          </cell>
          <cell r="L9" t="str">
            <v>NJ, NY, PA, TX</v>
          </cell>
          <cell r="M9" t="str">
            <v>NY, PA</v>
          </cell>
          <cell r="R9">
            <v>9.1714873235200986E-2</v>
          </cell>
        </row>
        <row r="10">
          <cell r="B10">
            <v>4057041</v>
          </cell>
          <cell r="C10" t="str">
            <v>2007Y</v>
          </cell>
          <cell r="L10" t="str">
            <v>NJ, NY, PA, TX</v>
          </cell>
          <cell r="M10" t="str">
            <v>NY, PA</v>
          </cell>
          <cell r="R10">
            <v>0.11104991283800643</v>
          </cell>
        </row>
        <row r="11">
          <cell r="B11">
            <v>4057041</v>
          </cell>
          <cell r="C11" t="str">
            <v>2006Y</v>
          </cell>
          <cell r="L11" t="str">
            <v>NJ, NY, PA, TX</v>
          </cell>
          <cell r="M11" t="str">
            <v>NY, PA</v>
          </cell>
          <cell r="R11">
            <v>0.10211555950122259</v>
          </cell>
        </row>
        <row r="12">
          <cell r="B12">
            <v>4057041</v>
          </cell>
          <cell r="C12" t="str">
            <v>2005Y</v>
          </cell>
          <cell r="L12" t="str">
            <v>NJ, NY, PA, TX</v>
          </cell>
          <cell r="M12" t="str">
            <v>NY, PA</v>
          </cell>
          <cell r="R12">
            <v>0.11135595322100154</v>
          </cell>
        </row>
        <row r="13">
          <cell r="B13">
            <v>4057041</v>
          </cell>
          <cell r="C13" t="str">
            <v>2004Y</v>
          </cell>
          <cell r="L13" t="str">
            <v>NJ, NY, PA, TX</v>
          </cell>
          <cell r="M13" t="str">
            <v>NY, PA</v>
          </cell>
          <cell r="R13">
            <v>9.1021158191971652E-2</v>
          </cell>
        </row>
        <row r="14">
          <cell r="B14">
            <v>4057041</v>
          </cell>
          <cell r="C14" t="str">
            <v>2003Y</v>
          </cell>
          <cell r="L14" t="str">
            <v>NJ, NY, PA, TX</v>
          </cell>
          <cell r="M14" t="str">
            <v>NY, PA</v>
          </cell>
          <cell r="R14">
            <v>0.11376445315023706</v>
          </cell>
        </row>
        <row r="15">
          <cell r="B15">
            <v>4057041</v>
          </cell>
          <cell r="C15" t="str">
            <v>2002Y</v>
          </cell>
          <cell r="L15" t="str">
            <v>NJ, NY, PA, TX</v>
          </cell>
          <cell r="M15" t="str">
            <v>NY, PA</v>
          </cell>
          <cell r="R15">
            <v>0.12562114978626987</v>
          </cell>
        </row>
        <row r="16">
          <cell r="B16">
            <v>4057041</v>
          </cell>
          <cell r="C16" t="str">
            <v>2001Y</v>
          </cell>
          <cell r="L16" t="str">
            <v>NJ, NY, PA, TX</v>
          </cell>
          <cell r="M16" t="str">
            <v>NY, PA</v>
          </cell>
          <cell r="R16" t="str">
            <v>n/a</v>
          </cell>
        </row>
        <row r="17">
          <cell r="B17">
            <v>4057080</v>
          </cell>
          <cell r="C17" t="str">
            <v>2011Y</v>
          </cell>
          <cell r="L17" t="str">
            <v>NY</v>
          </cell>
          <cell r="M17" t="str">
            <v>NY</v>
          </cell>
          <cell r="R17">
            <v>9.7131147479938923E-2</v>
          </cell>
        </row>
        <row r="18">
          <cell r="B18">
            <v>4057080</v>
          </cell>
          <cell r="C18" t="str">
            <v>2010Y</v>
          </cell>
          <cell r="L18" t="str">
            <v>NY</v>
          </cell>
          <cell r="M18" t="str">
            <v>NY</v>
          </cell>
          <cell r="R18">
            <v>9.2621734354248475E-2</v>
          </cell>
        </row>
        <row r="19">
          <cell r="B19">
            <v>4057080</v>
          </cell>
          <cell r="C19" t="str">
            <v>2009Y</v>
          </cell>
          <cell r="L19" t="str">
            <v>NY</v>
          </cell>
          <cell r="M19" t="str">
            <v>NY</v>
          </cell>
          <cell r="R19">
            <v>8.5192989550699205E-2</v>
          </cell>
        </row>
        <row r="20">
          <cell r="B20">
            <v>4057080</v>
          </cell>
          <cell r="C20" t="str">
            <v>2008Y</v>
          </cell>
          <cell r="L20" t="str">
            <v>NY</v>
          </cell>
          <cell r="M20" t="str">
            <v>NY</v>
          </cell>
          <cell r="R20">
            <v>9.1675963132065705E-2</v>
          </cell>
        </row>
        <row r="21">
          <cell r="B21">
            <v>4057080</v>
          </cell>
          <cell r="C21" t="str">
            <v>2007Y</v>
          </cell>
          <cell r="L21" t="str">
            <v>NY</v>
          </cell>
          <cell r="M21" t="str">
            <v>NY</v>
          </cell>
          <cell r="R21">
            <v>0.11091795221015875</v>
          </cell>
        </row>
        <row r="22">
          <cell r="B22">
            <v>4057080</v>
          </cell>
          <cell r="C22" t="str">
            <v>2006Y</v>
          </cell>
          <cell r="L22" t="str">
            <v>NY</v>
          </cell>
          <cell r="M22" t="str">
            <v>NY</v>
          </cell>
          <cell r="R22">
            <v>0.10116946126486588</v>
          </cell>
        </row>
        <row r="23">
          <cell r="B23">
            <v>4057080</v>
          </cell>
          <cell r="C23" t="str">
            <v>2005Y</v>
          </cell>
          <cell r="L23" t="str">
            <v>NY</v>
          </cell>
          <cell r="M23" t="str">
            <v>NY</v>
          </cell>
          <cell r="R23">
            <v>0.11054080780629931</v>
          </cell>
        </row>
        <row r="24">
          <cell r="B24">
            <v>4057080</v>
          </cell>
          <cell r="C24" t="str">
            <v>2004Y</v>
          </cell>
          <cell r="L24" t="str">
            <v>NY</v>
          </cell>
          <cell r="M24" t="str">
            <v>NY</v>
          </cell>
          <cell r="R24">
            <v>8.9348149194246815E-2</v>
          </cell>
        </row>
        <row r="25">
          <cell r="B25">
            <v>4057080</v>
          </cell>
          <cell r="C25" t="str">
            <v>2003Y</v>
          </cell>
          <cell r="L25" t="str">
            <v>NY</v>
          </cell>
          <cell r="M25" t="str">
            <v>NY</v>
          </cell>
          <cell r="R25">
            <v>0.11389645408805153</v>
          </cell>
        </row>
        <row r="26">
          <cell r="B26">
            <v>4057080</v>
          </cell>
          <cell r="C26" t="str">
            <v>2002Y</v>
          </cell>
          <cell r="L26" t="str">
            <v>NY</v>
          </cell>
          <cell r="M26" t="str">
            <v>NY</v>
          </cell>
          <cell r="R26">
            <v>0.12657566739748982</v>
          </cell>
        </row>
        <row r="27">
          <cell r="B27">
            <v>4057080</v>
          </cell>
          <cell r="C27" t="str">
            <v>2001Y</v>
          </cell>
          <cell r="L27" t="str">
            <v>NY</v>
          </cell>
          <cell r="M27" t="str">
            <v>NY</v>
          </cell>
          <cell r="R27" t="str">
            <v>n/a</v>
          </cell>
        </row>
        <row r="28">
          <cell r="B28">
            <v>4057093</v>
          </cell>
          <cell r="C28" t="str">
            <v>2011Y</v>
          </cell>
          <cell r="L28" t="str">
            <v>NJ, NY, PA</v>
          </cell>
          <cell r="M28" t="str">
            <v>NY, PA</v>
          </cell>
          <cell r="R28">
            <v>0.10087229568499867</v>
          </cell>
        </row>
        <row r="29">
          <cell r="B29">
            <v>4057093</v>
          </cell>
          <cell r="C29" t="str">
            <v>2010Y</v>
          </cell>
          <cell r="L29" t="str">
            <v>NJ, NY, PA</v>
          </cell>
          <cell r="M29" t="str">
            <v>NY, PA</v>
          </cell>
          <cell r="R29">
            <v>9.4554509123578795E-2</v>
          </cell>
        </row>
        <row r="30">
          <cell r="B30">
            <v>4057093</v>
          </cell>
          <cell r="C30" t="str">
            <v>2009Y</v>
          </cell>
          <cell r="L30" t="str">
            <v>NJ, NY, PA</v>
          </cell>
          <cell r="M30" t="str">
            <v>NY, PA</v>
          </cell>
          <cell r="R30">
            <v>8.9722840064489204E-2</v>
          </cell>
        </row>
        <row r="31">
          <cell r="B31">
            <v>4057093</v>
          </cell>
          <cell r="C31" t="str">
            <v>2008Y</v>
          </cell>
          <cell r="L31" t="str">
            <v>NJ, NY, PA</v>
          </cell>
          <cell r="M31" t="str">
            <v>NY, PA</v>
          </cell>
          <cell r="R31">
            <v>0.10094807462887075</v>
          </cell>
        </row>
        <row r="32">
          <cell r="B32">
            <v>4057093</v>
          </cell>
          <cell r="C32" t="str">
            <v>2007Y</v>
          </cell>
          <cell r="L32" t="str">
            <v>NJ, NY, PA</v>
          </cell>
          <cell r="M32" t="str">
            <v>NY, PA</v>
          </cell>
          <cell r="R32">
            <v>0.11945048451446205</v>
          </cell>
        </row>
        <row r="33">
          <cell r="B33">
            <v>4057093</v>
          </cell>
          <cell r="C33" t="str">
            <v>2006Y</v>
          </cell>
          <cell r="L33" t="str">
            <v>NJ, NY, PA</v>
          </cell>
          <cell r="M33" t="str">
            <v>NY, PA</v>
          </cell>
          <cell r="R33">
            <v>0.12514519953536149</v>
          </cell>
        </row>
        <row r="34">
          <cell r="B34">
            <v>4057093</v>
          </cell>
          <cell r="C34" t="str">
            <v>2005Y</v>
          </cell>
          <cell r="L34" t="str">
            <v>NJ, NY, PA</v>
          </cell>
          <cell r="M34" t="str">
            <v>NY, PA</v>
          </cell>
          <cell r="R34">
            <v>0.13061821335692009</v>
          </cell>
        </row>
        <row r="35">
          <cell r="B35">
            <v>4057093</v>
          </cell>
          <cell r="C35" t="str">
            <v>2004Y</v>
          </cell>
          <cell r="L35" t="str">
            <v>NJ, NY, PA</v>
          </cell>
          <cell r="M35" t="str">
            <v>NY, PA</v>
          </cell>
          <cell r="R35">
            <v>0.1204620549145457</v>
          </cell>
        </row>
        <row r="36">
          <cell r="B36">
            <v>4057093</v>
          </cell>
          <cell r="C36" t="str">
            <v>2003Y</v>
          </cell>
          <cell r="L36" t="str">
            <v>NJ, NY, PA</v>
          </cell>
          <cell r="M36" t="str">
            <v>NY, PA</v>
          </cell>
          <cell r="R36">
            <v>0.12659161847377257</v>
          </cell>
        </row>
        <row r="37">
          <cell r="B37">
            <v>4057093</v>
          </cell>
          <cell r="C37" t="str">
            <v>2002Y</v>
          </cell>
          <cell r="L37" t="str">
            <v>NJ, NY, PA</v>
          </cell>
          <cell r="M37" t="str">
            <v>NY, PA</v>
          </cell>
          <cell r="R37">
            <v>0.13134801695096246</v>
          </cell>
        </row>
        <row r="38">
          <cell r="B38">
            <v>4057093</v>
          </cell>
          <cell r="C38" t="str">
            <v>2001Y</v>
          </cell>
          <cell r="L38" t="str">
            <v>NJ, NY, PA</v>
          </cell>
          <cell r="M38" t="str">
            <v>NY, PA</v>
          </cell>
          <cell r="R38" t="str">
            <v>n/a</v>
          </cell>
        </row>
        <row r="39">
          <cell r="B39">
            <v>4062303</v>
          </cell>
          <cell r="C39" t="str">
            <v>2011Y</v>
          </cell>
          <cell r="L39" t="str">
            <v>PA</v>
          </cell>
          <cell r="M39" t="str">
            <v>PA</v>
          </cell>
          <cell r="R39">
            <v>3.7849378881987576E-2</v>
          </cell>
        </row>
        <row r="40">
          <cell r="B40">
            <v>4062303</v>
          </cell>
          <cell r="C40" t="str">
            <v>2010Y</v>
          </cell>
          <cell r="L40" t="str">
            <v>PA</v>
          </cell>
          <cell r="M40" t="str">
            <v>PA</v>
          </cell>
          <cell r="R40">
            <v>0.17468000430246317</v>
          </cell>
        </row>
        <row r="41">
          <cell r="B41">
            <v>4062303</v>
          </cell>
          <cell r="C41" t="str">
            <v>2009Y</v>
          </cell>
          <cell r="L41" t="str">
            <v>PA</v>
          </cell>
          <cell r="M41" t="str">
            <v>PA</v>
          </cell>
          <cell r="R41">
            <v>-2.8574747357416656E-2</v>
          </cell>
        </row>
        <row r="42">
          <cell r="B42">
            <v>4062303</v>
          </cell>
          <cell r="C42" t="str">
            <v>2008Y</v>
          </cell>
          <cell r="L42" t="str">
            <v>PA</v>
          </cell>
          <cell r="M42" t="str">
            <v>PA</v>
          </cell>
          <cell r="R42">
            <v>-8.4397810218978103E-3</v>
          </cell>
        </row>
        <row r="43">
          <cell r="B43">
            <v>4062303</v>
          </cell>
          <cell r="C43" t="str">
            <v>2007Y</v>
          </cell>
          <cell r="L43" t="str">
            <v>PA</v>
          </cell>
          <cell r="M43" t="str">
            <v>PA</v>
          </cell>
          <cell r="R43">
            <v>7.8546307151230954E-2</v>
          </cell>
        </row>
        <row r="44">
          <cell r="B44">
            <v>4062303</v>
          </cell>
          <cell r="C44" t="str">
            <v>2006Y</v>
          </cell>
          <cell r="L44" t="str">
            <v>PA</v>
          </cell>
          <cell r="M44" t="str">
            <v>PA</v>
          </cell>
          <cell r="R44">
            <v>0.14181127982646421</v>
          </cell>
        </row>
        <row r="45">
          <cell r="B45">
            <v>4062303</v>
          </cell>
          <cell r="C45" t="str">
            <v>2005Y</v>
          </cell>
          <cell r="L45" t="str">
            <v>PA</v>
          </cell>
          <cell r="M45" t="str">
            <v>PA</v>
          </cell>
          <cell r="R45">
            <v>9.725223834516826E-2</v>
          </cell>
        </row>
        <row r="46">
          <cell r="B46">
            <v>4062303</v>
          </cell>
          <cell r="C46" t="str">
            <v>2004Y</v>
          </cell>
          <cell r="L46" t="str">
            <v>PA</v>
          </cell>
          <cell r="M46" t="str">
            <v>PA</v>
          </cell>
          <cell r="R46">
            <v>0.12290502793296089</v>
          </cell>
        </row>
        <row r="47">
          <cell r="B47">
            <v>4062303</v>
          </cell>
          <cell r="C47" t="str">
            <v>2003Y</v>
          </cell>
          <cell r="L47" t="str">
            <v>PA</v>
          </cell>
          <cell r="M47" t="str">
            <v>PA</v>
          </cell>
          <cell r="R47">
            <v>3.9566292562297892E-2</v>
          </cell>
        </row>
        <row r="48">
          <cell r="B48">
            <v>4062303</v>
          </cell>
          <cell r="C48" t="str">
            <v>2002Y</v>
          </cell>
          <cell r="L48" t="str">
            <v>PA</v>
          </cell>
          <cell r="M48" t="str">
            <v>PA</v>
          </cell>
          <cell r="R48" t="str">
            <v>n/a</v>
          </cell>
        </row>
        <row r="49">
          <cell r="B49">
            <v>4062303</v>
          </cell>
          <cell r="C49" t="str">
            <v>2001Y</v>
          </cell>
          <cell r="L49" t="str">
            <v>PA</v>
          </cell>
          <cell r="M49" t="str">
            <v>PA</v>
          </cell>
          <cell r="R49" t="str">
            <v>n/a</v>
          </cell>
        </row>
        <row r="50">
          <cell r="B50">
            <v>4062660</v>
          </cell>
          <cell r="C50" t="str">
            <v>2011Y</v>
          </cell>
          <cell r="L50" t="str">
            <v>NJ</v>
          </cell>
          <cell r="M50"/>
          <cell r="R50">
            <v>7.4743102355084579E-2</v>
          </cell>
        </row>
        <row r="51">
          <cell r="B51">
            <v>4062660</v>
          </cell>
          <cell r="C51" t="str">
            <v>2010Y</v>
          </cell>
          <cell r="L51" t="str">
            <v>NJ</v>
          </cell>
          <cell r="M51"/>
          <cell r="R51">
            <v>8.0708724024969564E-2</v>
          </cell>
        </row>
        <row r="52">
          <cell r="B52">
            <v>4062660</v>
          </cell>
          <cell r="C52" t="str">
            <v>2009Y</v>
          </cell>
          <cell r="L52" t="str">
            <v>NJ</v>
          </cell>
          <cell r="M52"/>
          <cell r="R52">
            <v>4.9144296545081866E-2</v>
          </cell>
        </row>
        <row r="53">
          <cell r="B53">
            <v>4062660</v>
          </cell>
          <cell r="C53" t="str">
            <v>2008Y</v>
          </cell>
          <cell r="L53" t="str">
            <v>NJ</v>
          </cell>
          <cell r="M53"/>
          <cell r="R53">
            <v>7.0417413354213282E-2</v>
          </cell>
        </row>
        <row r="54">
          <cell r="B54">
            <v>4062660</v>
          </cell>
          <cell r="C54" t="str">
            <v>2007Y</v>
          </cell>
          <cell r="L54" t="str">
            <v>NJ</v>
          </cell>
          <cell r="M54"/>
          <cell r="R54">
            <v>9.5962022298376914E-2</v>
          </cell>
        </row>
        <row r="55">
          <cell r="B55">
            <v>4062660</v>
          </cell>
          <cell r="C55" t="str">
            <v>2006Y</v>
          </cell>
          <cell r="L55" t="str">
            <v>NJ</v>
          </cell>
          <cell r="M55"/>
          <cell r="R55">
            <v>8.5566833497045386E-2</v>
          </cell>
        </row>
        <row r="56">
          <cell r="B56">
            <v>4062660</v>
          </cell>
          <cell r="C56" t="str">
            <v>2005Y</v>
          </cell>
          <cell r="L56" t="str">
            <v>NJ</v>
          </cell>
          <cell r="M56"/>
          <cell r="R56">
            <v>9.1745776210493138E-2</v>
          </cell>
        </row>
        <row r="57">
          <cell r="B57">
            <v>4062660</v>
          </cell>
          <cell r="C57" t="str">
            <v>2004Y</v>
          </cell>
          <cell r="L57" t="str">
            <v>NJ</v>
          </cell>
          <cell r="M57"/>
          <cell r="R57">
            <v>7.9487647511646178E-2</v>
          </cell>
        </row>
        <row r="58">
          <cell r="B58">
            <v>4062660</v>
          </cell>
          <cell r="C58" t="str">
            <v>2003Y</v>
          </cell>
          <cell r="L58" t="str">
            <v>NJ</v>
          </cell>
          <cell r="M58"/>
          <cell r="R58">
            <v>7.4566375484377667E-2</v>
          </cell>
        </row>
        <row r="59">
          <cell r="B59">
            <v>4062660</v>
          </cell>
          <cell r="C59" t="str">
            <v>2002Y</v>
          </cell>
          <cell r="L59" t="str">
            <v>NJ</v>
          </cell>
          <cell r="M59"/>
          <cell r="R59">
            <v>7.3601519268134075E-2</v>
          </cell>
        </row>
        <row r="60">
          <cell r="B60">
            <v>4062660</v>
          </cell>
          <cell r="C60" t="str">
            <v>2001Y</v>
          </cell>
          <cell r="L60" t="str">
            <v>NJ</v>
          </cell>
          <cell r="M60"/>
          <cell r="R60" t="str">
            <v>n/a</v>
          </cell>
        </row>
        <row r="61">
          <cell r="B61">
            <v>4072883</v>
          </cell>
          <cell r="C61" t="str">
            <v>2011Y</v>
          </cell>
          <cell r="L61" t="str">
            <v>WI</v>
          </cell>
          <cell r="M61" t="str">
            <v>WI</v>
          </cell>
          <cell r="R61">
            <v>6.9574126031374889E-2</v>
          </cell>
        </row>
        <row r="62">
          <cell r="B62">
            <v>4072883</v>
          </cell>
          <cell r="C62" t="str">
            <v>2010Y</v>
          </cell>
          <cell r="L62" t="str">
            <v>WI</v>
          </cell>
          <cell r="M62" t="str">
            <v>WI</v>
          </cell>
          <cell r="R62">
            <v>6.7716929770947148E-2</v>
          </cell>
        </row>
        <row r="63">
          <cell r="B63">
            <v>4072883</v>
          </cell>
          <cell r="C63" t="str">
            <v>2009Y</v>
          </cell>
          <cell r="L63" t="str">
            <v>WI</v>
          </cell>
          <cell r="M63" t="str">
            <v>WI</v>
          </cell>
          <cell r="R63">
            <v>6.4147538623460496E-2</v>
          </cell>
        </row>
        <row r="64">
          <cell r="B64">
            <v>4072883</v>
          </cell>
          <cell r="C64" t="str">
            <v>2008Y</v>
          </cell>
          <cell r="L64" t="str">
            <v>WI</v>
          </cell>
          <cell r="M64" t="str">
            <v>WI</v>
          </cell>
          <cell r="R64">
            <v>7.3993766893638388E-2</v>
          </cell>
        </row>
        <row r="65">
          <cell r="B65">
            <v>4072883</v>
          </cell>
          <cell r="C65" t="str">
            <v>2007Y</v>
          </cell>
          <cell r="L65" t="str">
            <v>WI</v>
          </cell>
          <cell r="M65" t="str">
            <v>WI</v>
          </cell>
          <cell r="R65">
            <v>8.5132816931489108E-2</v>
          </cell>
        </row>
        <row r="66">
          <cell r="B66">
            <v>4072883</v>
          </cell>
          <cell r="C66" t="str">
            <v>2006Y</v>
          </cell>
          <cell r="L66" t="str">
            <v>WI</v>
          </cell>
          <cell r="M66" t="str">
            <v>WI</v>
          </cell>
          <cell r="R66">
            <v>8.8641853472474261E-2</v>
          </cell>
        </row>
        <row r="67">
          <cell r="B67">
            <v>4072883</v>
          </cell>
          <cell r="C67" t="str">
            <v>2005Y</v>
          </cell>
          <cell r="L67" t="str">
            <v>WI</v>
          </cell>
          <cell r="M67" t="str">
            <v>WI</v>
          </cell>
          <cell r="R67">
            <v>7.9188509439107907E-2</v>
          </cell>
        </row>
        <row r="68">
          <cell r="B68">
            <v>4072883</v>
          </cell>
          <cell r="C68" t="str">
            <v>2004Y</v>
          </cell>
          <cell r="L68" t="str">
            <v>WI</v>
          </cell>
          <cell r="M68" t="str">
            <v>WI</v>
          </cell>
          <cell r="R68">
            <v>0.11002587919169404</v>
          </cell>
        </row>
        <row r="69">
          <cell r="B69">
            <v>4072883</v>
          </cell>
          <cell r="C69" t="str">
            <v>2003Y</v>
          </cell>
          <cell r="L69" t="str">
            <v>WI</v>
          </cell>
          <cell r="M69" t="str">
            <v>WI</v>
          </cell>
          <cell r="R69">
            <v>0.12446419740927007</v>
          </cell>
        </row>
        <row r="70">
          <cell r="B70">
            <v>4072883</v>
          </cell>
          <cell r="C70" t="str">
            <v>2002Y</v>
          </cell>
          <cell r="L70" t="str">
            <v>WI</v>
          </cell>
          <cell r="M70" t="str">
            <v>WI</v>
          </cell>
          <cell r="R70">
            <v>0.13262880852949471</v>
          </cell>
        </row>
        <row r="71">
          <cell r="B71">
            <v>4072883</v>
          </cell>
          <cell r="C71" t="str">
            <v>2001Y</v>
          </cell>
          <cell r="L71" t="str">
            <v>WI</v>
          </cell>
          <cell r="M71" t="str">
            <v>WI</v>
          </cell>
          <cell r="R71" t="str">
            <v>n/a</v>
          </cell>
        </row>
        <row r="72">
          <cell r="B72">
            <v>4008754</v>
          </cell>
          <cell r="C72" t="str">
            <v>2011Y</v>
          </cell>
          <cell r="L72" t="str">
            <v>WI</v>
          </cell>
          <cell r="M72" t="str">
            <v>WI</v>
          </cell>
          <cell r="R72">
            <v>6.9574126031374889E-2</v>
          </cell>
        </row>
        <row r="73">
          <cell r="B73">
            <v>4008754</v>
          </cell>
          <cell r="C73" t="str">
            <v>2010Y</v>
          </cell>
          <cell r="L73" t="str">
            <v>WI</v>
          </cell>
          <cell r="M73" t="str">
            <v>WI</v>
          </cell>
          <cell r="R73">
            <v>6.7716929770947148E-2</v>
          </cell>
        </row>
        <row r="74">
          <cell r="B74">
            <v>4008754</v>
          </cell>
          <cell r="C74" t="str">
            <v>2009Y</v>
          </cell>
          <cell r="L74" t="str">
            <v>WI</v>
          </cell>
          <cell r="M74" t="str">
            <v>WI</v>
          </cell>
          <cell r="R74">
            <v>6.4147538623460496E-2</v>
          </cell>
        </row>
        <row r="75">
          <cell r="B75">
            <v>4008754</v>
          </cell>
          <cell r="C75" t="str">
            <v>2008Y</v>
          </cell>
          <cell r="L75" t="str">
            <v>WI</v>
          </cell>
          <cell r="M75" t="str">
            <v>WI</v>
          </cell>
          <cell r="R75">
            <v>7.3993766893638388E-2</v>
          </cell>
        </row>
        <row r="76">
          <cell r="B76">
            <v>4008754</v>
          </cell>
          <cell r="C76" t="str">
            <v>2007Y</v>
          </cell>
          <cell r="L76" t="str">
            <v>WI</v>
          </cell>
          <cell r="M76" t="str">
            <v>WI</v>
          </cell>
          <cell r="R76">
            <v>8.5132816931489108E-2</v>
          </cell>
        </row>
        <row r="77">
          <cell r="B77">
            <v>4008754</v>
          </cell>
          <cell r="C77" t="str">
            <v>2006Y</v>
          </cell>
          <cell r="L77" t="str">
            <v>WI</v>
          </cell>
          <cell r="M77" t="str">
            <v>WI</v>
          </cell>
          <cell r="R77">
            <v>8.8641853472474261E-2</v>
          </cell>
        </row>
        <row r="78">
          <cell r="B78">
            <v>4008754</v>
          </cell>
          <cell r="C78" t="str">
            <v>2005Y</v>
          </cell>
          <cell r="L78" t="str">
            <v>WI</v>
          </cell>
          <cell r="M78" t="str">
            <v>WI</v>
          </cell>
          <cell r="R78">
            <v>7.9188509439107907E-2</v>
          </cell>
        </row>
        <row r="79">
          <cell r="B79">
            <v>4008754</v>
          </cell>
          <cell r="C79" t="str">
            <v>2004Y</v>
          </cell>
          <cell r="L79" t="str">
            <v>WI</v>
          </cell>
          <cell r="M79" t="str">
            <v>WI</v>
          </cell>
          <cell r="R79">
            <v>0.11002587919169404</v>
          </cell>
        </row>
        <row r="80">
          <cell r="B80">
            <v>4008754</v>
          </cell>
          <cell r="C80" t="str">
            <v>2003Y</v>
          </cell>
          <cell r="L80" t="str">
            <v>WI</v>
          </cell>
          <cell r="M80" t="str">
            <v>WI</v>
          </cell>
          <cell r="R80">
            <v>0.12446419740927007</v>
          </cell>
        </row>
        <row r="81">
          <cell r="B81">
            <v>4008754</v>
          </cell>
          <cell r="C81" t="str">
            <v>2002Y</v>
          </cell>
          <cell r="L81" t="str">
            <v>WI</v>
          </cell>
          <cell r="M81" t="str">
            <v>WI</v>
          </cell>
          <cell r="R81">
            <v>0.13262880852949471</v>
          </cell>
        </row>
        <row r="82">
          <cell r="B82">
            <v>4008754</v>
          </cell>
          <cell r="C82" t="str">
            <v>2001Y</v>
          </cell>
          <cell r="L82" t="str">
            <v>WI</v>
          </cell>
          <cell r="M82" t="str">
            <v>WI</v>
          </cell>
          <cell r="R82" t="str">
            <v>n/a</v>
          </cell>
        </row>
        <row r="83">
          <cell r="B83">
            <v>3010401</v>
          </cell>
          <cell r="C83" t="str">
            <v>2011Y</v>
          </cell>
          <cell r="L83" t="str">
            <v>FL, TX</v>
          </cell>
          <cell r="M83"/>
          <cell r="R83">
            <v>0.10342001318865902</v>
          </cell>
        </row>
        <row r="84">
          <cell r="B84">
            <v>3010401</v>
          </cell>
          <cell r="C84" t="str">
            <v>2010Y</v>
          </cell>
          <cell r="L84" t="str">
            <v>FL, TX</v>
          </cell>
          <cell r="M84"/>
          <cell r="R84">
            <v>0.10355170086319915</v>
          </cell>
        </row>
        <row r="85">
          <cell r="B85">
            <v>3010401</v>
          </cell>
          <cell r="C85" t="str">
            <v>2009Y</v>
          </cell>
          <cell r="L85" t="str">
            <v>FL, TX</v>
          </cell>
          <cell r="M85"/>
          <cell r="R85">
            <v>0.10059462666625114</v>
          </cell>
        </row>
        <row r="86">
          <cell r="B86">
            <v>3010401</v>
          </cell>
          <cell r="C86" t="str">
            <v>2008Y</v>
          </cell>
          <cell r="L86" t="str">
            <v>FL, TX</v>
          </cell>
          <cell r="M86"/>
          <cell r="R86">
            <v>0.10274623523312326</v>
          </cell>
        </row>
        <row r="87">
          <cell r="B87">
            <v>3010401</v>
          </cell>
          <cell r="C87" t="str">
            <v>2007Y</v>
          </cell>
          <cell r="L87" t="str">
            <v>FL, TX</v>
          </cell>
          <cell r="M87"/>
          <cell r="R87">
            <v>0.11286222770209761</v>
          </cell>
        </row>
        <row r="88">
          <cell r="B88">
            <v>3010401</v>
          </cell>
          <cell r="C88" t="str">
            <v>2006Y</v>
          </cell>
          <cell r="L88" t="str">
            <v>FL, TX</v>
          </cell>
          <cell r="M88"/>
          <cell r="R88">
            <v>0.11241318587102021</v>
          </cell>
        </row>
        <row r="89">
          <cell r="B89">
            <v>3010401</v>
          </cell>
          <cell r="C89" t="str">
            <v>2005Y</v>
          </cell>
          <cell r="L89" t="str">
            <v>FL, TX</v>
          </cell>
          <cell r="M89"/>
          <cell r="R89">
            <v>0.11603559209082583</v>
          </cell>
        </row>
        <row r="90">
          <cell r="B90">
            <v>3010401</v>
          </cell>
          <cell r="C90" t="str">
            <v>2004Y</v>
          </cell>
          <cell r="L90" t="str">
            <v>FL, TX</v>
          </cell>
          <cell r="M90"/>
          <cell r="R90">
            <v>0.1232458417766787</v>
          </cell>
        </row>
        <row r="91">
          <cell r="B91">
            <v>3010401</v>
          </cell>
          <cell r="C91" t="str">
            <v>2003Y</v>
          </cell>
          <cell r="L91" t="str">
            <v>FL, TX</v>
          </cell>
          <cell r="M91"/>
          <cell r="R91">
            <v>0.13048056050226828</v>
          </cell>
        </row>
        <row r="92">
          <cell r="B92">
            <v>3010401</v>
          </cell>
          <cell r="C92" t="str">
            <v>2002Y</v>
          </cell>
          <cell r="L92" t="str">
            <v>FL, TX</v>
          </cell>
          <cell r="M92"/>
          <cell r="R92">
            <v>0.13250724027630406</v>
          </cell>
        </row>
        <row r="93">
          <cell r="B93">
            <v>3010401</v>
          </cell>
          <cell r="C93" t="str">
            <v>2001Y</v>
          </cell>
          <cell r="L93" t="str">
            <v>FL, TX</v>
          </cell>
          <cell r="M93"/>
          <cell r="R93" t="str">
            <v>n/a</v>
          </cell>
        </row>
        <row r="94">
          <cell r="B94">
            <v>4056997</v>
          </cell>
          <cell r="C94" t="str">
            <v>2011Y</v>
          </cell>
          <cell r="L94" t="str">
            <v>FL</v>
          </cell>
          <cell r="M94"/>
          <cell r="R94">
            <v>0.10350343274539449</v>
          </cell>
        </row>
        <row r="95">
          <cell r="B95">
            <v>4056997</v>
          </cell>
          <cell r="C95" t="str">
            <v>2010Y</v>
          </cell>
          <cell r="L95" t="str">
            <v>FL</v>
          </cell>
          <cell r="M95"/>
          <cell r="R95">
            <v>0.10365189246558101</v>
          </cell>
        </row>
        <row r="96">
          <cell r="B96">
            <v>4056997</v>
          </cell>
          <cell r="C96" t="str">
            <v>2009Y</v>
          </cell>
          <cell r="L96" t="str">
            <v>FL</v>
          </cell>
          <cell r="M96"/>
          <cell r="R96">
            <v>0.10059462666625114</v>
          </cell>
        </row>
        <row r="97">
          <cell r="B97">
            <v>4056997</v>
          </cell>
          <cell r="C97" t="str">
            <v>2008Y</v>
          </cell>
          <cell r="L97" t="str">
            <v>FL</v>
          </cell>
          <cell r="M97"/>
          <cell r="R97">
            <v>0.10274623523312326</v>
          </cell>
        </row>
        <row r="98">
          <cell r="B98">
            <v>4056997</v>
          </cell>
          <cell r="C98" t="str">
            <v>2007Y</v>
          </cell>
          <cell r="L98" t="str">
            <v>FL</v>
          </cell>
          <cell r="M98"/>
          <cell r="R98">
            <v>0.11286222770209761</v>
          </cell>
        </row>
        <row r="99">
          <cell r="B99">
            <v>4056997</v>
          </cell>
          <cell r="C99" t="str">
            <v>2006Y</v>
          </cell>
          <cell r="L99" t="str">
            <v>FL</v>
          </cell>
          <cell r="M99"/>
          <cell r="R99">
            <v>0.11241318587102021</v>
          </cell>
        </row>
        <row r="100">
          <cell r="B100">
            <v>4056997</v>
          </cell>
          <cell r="C100" t="str">
            <v>2005Y</v>
          </cell>
          <cell r="L100" t="str">
            <v>FL</v>
          </cell>
          <cell r="M100"/>
          <cell r="R100">
            <v>0.11603559209082583</v>
          </cell>
        </row>
        <row r="101">
          <cell r="B101">
            <v>4056997</v>
          </cell>
          <cell r="C101" t="str">
            <v>2004Y</v>
          </cell>
          <cell r="L101" t="str">
            <v>FL</v>
          </cell>
          <cell r="M101"/>
          <cell r="R101">
            <v>0.1232458417766787</v>
          </cell>
        </row>
        <row r="102">
          <cell r="B102">
            <v>4056997</v>
          </cell>
          <cell r="C102" t="str">
            <v>2003Y</v>
          </cell>
          <cell r="L102" t="str">
            <v>FL</v>
          </cell>
          <cell r="M102"/>
          <cell r="R102">
            <v>0.13048056050226828</v>
          </cell>
        </row>
        <row r="103">
          <cell r="B103">
            <v>4056997</v>
          </cell>
          <cell r="C103" t="str">
            <v>2002Y</v>
          </cell>
          <cell r="L103" t="str">
            <v>FL</v>
          </cell>
          <cell r="M103"/>
          <cell r="R103">
            <v>0.13250724027630406</v>
          </cell>
        </row>
        <row r="104">
          <cell r="B104">
            <v>4056997</v>
          </cell>
          <cell r="C104" t="str">
            <v>2001Y</v>
          </cell>
          <cell r="L104" t="str">
            <v>FL</v>
          </cell>
          <cell r="M104"/>
          <cell r="R104" t="str">
            <v>n/a</v>
          </cell>
        </row>
        <row r="105">
          <cell r="B105">
            <v>4004298</v>
          </cell>
          <cell r="C105" t="str">
            <v>2011Y</v>
          </cell>
          <cell r="L105" t="str">
            <v>AL, FL, GA, MS</v>
          </cell>
          <cell r="M105"/>
          <cell r="R105">
            <v>0.12642871592420724</v>
          </cell>
        </row>
        <row r="106">
          <cell r="B106">
            <v>4004298</v>
          </cell>
          <cell r="C106" t="str">
            <v>2010Y</v>
          </cell>
          <cell r="L106" t="str">
            <v>AL, FL, GA, MS</v>
          </cell>
          <cell r="M106"/>
          <cell r="R106">
            <v>0.1210443945248391</v>
          </cell>
        </row>
        <row r="107">
          <cell r="B107">
            <v>4004298</v>
          </cell>
          <cell r="C107" t="str">
            <v>2009Y</v>
          </cell>
          <cell r="L107" t="str">
            <v>AL, FL, GA, MS</v>
          </cell>
          <cell r="M107"/>
          <cell r="R107">
            <v>0.12014399602341692</v>
          </cell>
        </row>
        <row r="108">
          <cell r="B108">
            <v>4004298</v>
          </cell>
          <cell r="C108" t="str">
            <v>2008Y</v>
          </cell>
          <cell r="L108" t="str">
            <v>AL, FL, GA, MS</v>
          </cell>
          <cell r="M108"/>
          <cell r="R108">
            <v>0.13482797402550303</v>
          </cell>
        </row>
        <row r="109">
          <cell r="B109">
            <v>4004298</v>
          </cell>
          <cell r="C109" t="str">
            <v>2007Y</v>
          </cell>
          <cell r="L109" t="str">
            <v>AL, FL, GA, MS</v>
          </cell>
          <cell r="M109"/>
          <cell r="R109">
            <v>0.13625047670226598</v>
          </cell>
        </row>
        <row r="110">
          <cell r="B110">
            <v>4004298</v>
          </cell>
          <cell r="C110" t="str">
            <v>2006Y</v>
          </cell>
          <cell r="L110" t="str">
            <v>AL, FL, GA, MS</v>
          </cell>
          <cell r="M110"/>
          <cell r="R110">
            <v>0.13570784451089593</v>
          </cell>
        </row>
        <row r="111">
          <cell r="B111">
            <v>4004298</v>
          </cell>
          <cell r="C111" t="str">
            <v>2005Y</v>
          </cell>
          <cell r="L111" t="str">
            <v>AL, FL, GA, MS</v>
          </cell>
          <cell r="M111"/>
          <cell r="R111">
            <v>0.13850508969463796</v>
          </cell>
        </row>
        <row r="112">
          <cell r="B112">
            <v>4004298</v>
          </cell>
          <cell r="C112" t="str">
            <v>2004Y</v>
          </cell>
          <cell r="L112" t="str">
            <v>AL, FL, GA, MS</v>
          </cell>
          <cell r="M112"/>
          <cell r="R112">
            <v>0.13275705070125937</v>
          </cell>
        </row>
        <row r="113">
          <cell r="B113">
            <v>4004298</v>
          </cell>
          <cell r="C113" t="str">
            <v>2003Y</v>
          </cell>
          <cell r="L113" t="str">
            <v>AL, FL, GA, MS</v>
          </cell>
          <cell r="M113"/>
          <cell r="R113">
            <v>0.13809890024963128</v>
          </cell>
        </row>
        <row r="114">
          <cell r="B114">
            <v>4004298</v>
          </cell>
          <cell r="C114" t="str">
            <v>2002Y</v>
          </cell>
          <cell r="L114" t="str">
            <v>AL, FL, GA, MS</v>
          </cell>
          <cell r="M114"/>
          <cell r="R114">
            <v>0.13821884564728834</v>
          </cell>
        </row>
        <row r="115">
          <cell r="B115">
            <v>4004298</v>
          </cell>
          <cell r="C115" t="str">
            <v>2001Y</v>
          </cell>
          <cell r="L115" t="str">
            <v>AL, FL, GA, MS</v>
          </cell>
          <cell r="M115"/>
          <cell r="R115" t="str">
            <v>n/a</v>
          </cell>
        </row>
        <row r="116">
          <cell r="B116">
            <v>4004152</v>
          </cell>
          <cell r="C116" t="str">
            <v>2011Y</v>
          </cell>
          <cell r="L116" t="str">
            <v>GA</v>
          </cell>
          <cell r="M116"/>
          <cell r="R116">
            <v>0.12891644410508846</v>
          </cell>
        </row>
        <row r="117">
          <cell r="B117">
            <v>4004152</v>
          </cell>
          <cell r="C117" t="str">
            <v>2010Y</v>
          </cell>
          <cell r="L117" t="str">
            <v>GA</v>
          </cell>
          <cell r="M117"/>
          <cell r="R117">
            <v>0.11419544183369211</v>
          </cell>
        </row>
        <row r="118">
          <cell r="B118">
            <v>4004152</v>
          </cell>
          <cell r="C118" t="str">
            <v>2009Y</v>
          </cell>
          <cell r="L118" t="str">
            <v>GA</v>
          </cell>
          <cell r="M118"/>
          <cell r="R118">
            <v>0.11017374886642703</v>
          </cell>
        </row>
        <row r="119">
          <cell r="B119">
            <v>4004152</v>
          </cell>
          <cell r="C119" t="str">
            <v>2008Y</v>
          </cell>
          <cell r="L119" t="str">
            <v>GA</v>
          </cell>
          <cell r="M119"/>
          <cell r="R119">
            <v>0.13576624551903918</v>
          </cell>
        </row>
        <row r="120">
          <cell r="B120">
            <v>4004152</v>
          </cell>
          <cell r="C120" t="str">
            <v>2007Y</v>
          </cell>
          <cell r="L120" t="str">
            <v>GA</v>
          </cell>
          <cell r="M120"/>
          <cell r="R120">
            <v>0.13545781998479126</v>
          </cell>
        </row>
        <row r="121">
          <cell r="B121">
            <v>4004152</v>
          </cell>
          <cell r="C121" t="str">
            <v>2006Y</v>
          </cell>
          <cell r="L121" t="str">
            <v>GA</v>
          </cell>
          <cell r="M121"/>
          <cell r="R121">
            <v>0.14127989552779394</v>
          </cell>
        </row>
        <row r="122">
          <cell r="B122">
            <v>4004152</v>
          </cell>
          <cell r="C122" t="str">
            <v>2005Y</v>
          </cell>
          <cell r="L122" t="str">
            <v>GA</v>
          </cell>
          <cell r="M122"/>
          <cell r="R122">
            <v>0.14151891204418757</v>
          </cell>
        </row>
        <row r="123">
          <cell r="B123">
            <v>4004152</v>
          </cell>
          <cell r="C123" t="str">
            <v>2004Y</v>
          </cell>
          <cell r="L123" t="str">
            <v>GA</v>
          </cell>
          <cell r="M123"/>
          <cell r="R123">
            <v>0.1395233647535031</v>
          </cell>
        </row>
        <row r="124">
          <cell r="B124">
            <v>4004152</v>
          </cell>
          <cell r="C124" t="str">
            <v>2003Y</v>
          </cell>
          <cell r="L124" t="str">
            <v>GA</v>
          </cell>
          <cell r="M124"/>
          <cell r="R124">
            <v>0.14051811222221505</v>
          </cell>
        </row>
        <row r="125">
          <cell r="B125">
            <v>4004152</v>
          </cell>
          <cell r="C125" t="str">
            <v>2002Y</v>
          </cell>
          <cell r="L125" t="str">
            <v>GA</v>
          </cell>
          <cell r="M125"/>
          <cell r="R125">
            <v>0.13985116733235717</v>
          </cell>
        </row>
        <row r="126">
          <cell r="B126">
            <v>4004152</v>
          </cell>
          <cell r="C126" t="str">
            <v>2001Y</v>
          </cell>
          <cell r="L126" t="str">
            <v>GA</v>
          </cell>
          <cell r="M126"/>
          <cell r="R126" t="str">
            <v>n/a</v>
          </cell>
        </row>
        <row r="127">
          <cell r="B127">
            <v>4014956</v>
          </cell>
          <cell r="C127" t="str">
            <v>2011Y</v>
          </cell>
          <cell r="L127" t="str">
            <v>AL</v>
          </cell>
          <cell r="M127"/>
          <cell r="R127">
            <v>0.13221902078636563</v>
          </cell>
        </row>
        <row r="128">
          <cell r="B128">
            <v>4014956</v>
          </cell>
          <cell r="C128" t="str">
            <v>2010Y</v>
          </cell>
          <cell r="L128" t="str">
            <v>AL</v>
          </cell>
          <cell r="M128"/>
          <cell r="R128">
            <v>0.13342085156014188</v>
          </cell>
        </row>
        <row r="129">
          <cell r="B129">
            <v>4014956</v>
          </cell>
          <cell r="C129" t="str">
            <v>2009Y</v>
          </cell>
          <cell r="L129" t="str">
            <v>AL</v>
          </cell>
          <cell r="M129"/>
          <cell r="R129">
            <v>0.13302941551353836</v>
          </cell>
        </row>
        <row r="130">
          <cell r="B130">
            <v>4014956</v>
          </cell>
          <cell r="C130" t="str">
            <v>2008Y</v>
          </cell>
          <cell r="L130" t="str">
            <v>AL</v>
          </cell>
          <cell r="M130"/>
          <cell r="R130">
            <v>0.13303531939296601</v>
          </cell>
        </row>
        <row r="131">
          <cell r="B131">
            <v>4014956</v>
          </cell>
          <cell r="C131" t="str">
            <v>2007Y</v>
          </cell>
          <cell r="L131" t="str">
            <v>AL</v>
          </cell>
          <cell r="M131"/>
          <cell r="R131">
            <v>0.13882065151608919</v>
          </cell>
        </row>
        <row r="132">
          <cell r="B132">
            <v>4014956</v>
          </cell>
          <cell r="C132" t="str">
            <v>2006Y</v>
          </cell>
          <cell r="L132" t="str">
            <v>AL</v>
          </cell>
          <cell r="M132"/>
          <cell r="R132">
            <v>0.13273397858538533</v>
          </cell>
        </row>
        <row r="133">
          <cell r="B133">
            <v>4014956</v>
          </cell>
          <cell r="C133" t="str">
            <v>2005Y</v>
          </cell>
          <cell r="L133" t="str">
            <v>AL</v>
          </cell>
          <cell r="M133"/>
          <cell r="R133">
            <v>0.13790745448882641</v>
          </cell>
        </row>
        <row r="134">
          <cell r="B134">
            <v>4014956</v>
          </cell>
          <cell r="C134" t="str">
            <v>2004Y</v>
          </cell>
          <cell r="L134" t="str">
            <v>AL</v>
          </cell>
          <cell r="M134"/>
          <cell r="R134">
            <v>0.13546434920497272</v>
          </cell>
        </row>
        <row r="135">
          <cell r="B135">
            <v>4014956</v>
          </cell>
          <cell r="C135" t="str">
            <v>2003Y</v>
          </cell>
          <cell r="L135" t="str">
            <v>AL</v>
          </cell>
          <cell r="M135"/>
          <cell r="R135">
            <v>0.13750176458213606</v>
          </cell>
        </row>
        <row r="136">
          <cell r="B136">
            <v>4014956</v>
          </cell>
          <cell r="C136" t="str">
            <v>2002Y</v>
          </cell>
          <cell r="L136" t="str">
            <v>AL</v>
          </cell>
          <cell r="M136"/>
          <cell r="R136">
            <v>0.13803092627369754</v>
          </cell>
        </row>
        <row r="137">
          <cell r="B137">
            <v>4014956</v>
          </cell>
          <cell r="C137" t="str">
            <v>2001Y</v>
          </cell>
          <cell r="L137" t="str">
            <v>AL</v>
          </cell>
          <cell r="M137"/>
          <cell r="R137" t="str">
            <v>n/a</v>
          </cell>
        </row>
        <row r="138">
          <cell r="B138">
            <v>4057000</v>
          </cell>
          <cell r="C138" t="str">
            <v>2011Y</v>
          </cell>
          <cell r="L138" t="str">
            <v>FL</v>
          </cell>
          <cell r="M138"/>
          <cell r="R138">
            <v>9.5632929261650831E-2</v>
          </cell>
        </row>
        <row r="139">
          <cell r="B139">
            <v>4057000</v>
          </cell>
          <cell r="C139" t="str">
            <v>2010Y</v>
          </cell>
          <cell r="L139" t="str">
            <v>FL</v>
          </cell>
          <cell r="M139"/>
          <cell r="R139">
            <v>0.11709978779217124</v>
          </cell>
        </row>
        <row r="140">
          <cell r="B140">
            <v>4057000</v>
          </cell>
          <cell r="C140" t="str">
            <v>2009Y</v>
          </cell>
          <cell r="L140" t="str">
            <v>FL</v>
          </cell>
          <cell r="M140"/>
          <cell r="R140">
            <v>0.12207443014080488</v>
          </cell>
        </row>
        <row r="141">
          <cell r="B141">
            <v>4057000</v>
          </cell>
          <cell r="C141" t="str">
            <v>2008Y</v>
          </cell>
          <cell r="L141" t="str">
            <v>FL</v>
          </cell>
          <cell r="M141"/>
          <cell r="R141">
            <v>0.13495655900597867</v>
          </cell>
        </row>
        <row r="142">
          <cell r="B142">
            <v>4057000</v>
          </cell>
          <cell r="C142" t="str">
            <v>2007Y</v>
          </cell>
          <cell r="L142" t="str">
            <v>FL</v>
          </cell>
          <cell r="M142"/>
          <cell r="R142">
            <v>0.12435965766186401</v>
          </cell>
        </row>
        <row r="143">
          <cell r="B143">
            <v>4057000</v>
          </cell>
          <cell r="C143" t="str">
            <v>2006Y</v>
          </cell>
          <cell r="L143" t="str">
            <v>FL</v>
          </cell>
          <cell r="M143"/>
          <cell r="R143">
            <v>0.12314446288277543</v>
          </cell>
        </row>
        <row r="144">
          <cell r="B144">
            <v>4057000</v>
          </cell>
          <cell r="C144" t="str">
            <v>2005Y</v>
          </cell>
          <cell r="L144" t="str">
            <v>FL</v>
          </cell>
          <cell r="M144"/>
          <cell r="R144">
            <v>0.1260553990759837</v>
          </cell>
        </row>
        <row r="145">
          <cell r="B145">
            <v>4057000</v>
          </cell>
          <cell r="C145" t="str">
            <v>2004Y</v>
          </cell>
          <cell r="L145" t="str">
            <v>FL</v>
          </cell>
          <cell r="M145"/>
          <cell r="R145">
            <v>0.11829976278663282</v>
          </cell>
        </row>
        <row r="146">
          <cell r="B146">
            <v>4057000</v>
          </cell>
          <cell r="C146" t="str">
            <v>2003Y</v>
          </cell>
          <cell r="L146" t="str">
            <v>FL</v>
          </cell>
          <cell r="M146"/>
          <cell r="R146">
            <v>0.12424394367262209</v>
          </cell>
        </row>
        <row r="147">
          <cell r="B147">
            <v>4057000</v>
          </cell>
          <cell r="C147" t="str">
            <v>2002Y</v>
          </cell>
          <cell r="L147" t="str">
            <v>FL</v>
          </cell>
          <cell r="M147"/>
          <cell r="R147">
            <v>0.12715490056420767</v>
          </cell>
        </row>
        <row r="148">
          <cell r="B148">
            <v>4057000</v>
          </cell>
          <cell r="C148" t="str">
            <v>2001Y</v>
          </cell>
          <cell r="L148" t="str">
            <v>FL</v>
          </cell>
          <cell r="M148"/>
          <cell r="R148" t="str">
            <v>n/a</v>
          </cell>
        </row>
        <row r="149">
          <cell r="B149">
            <v>4057010</v>
          </cell>
          <cell r="C149" t="str">
            <v>2011Y</v>
          </cell>
          <cell r="L149" t="str">
            <v>MS</v>
          </cell>
          <cell r="M149"/>
          <cell r="R149">
            <v>0.10550814063495104</v>
          </cell>
        </row>
        <row r="150">
          <cell r="B150">
            <v>4057010</v>
          </cell>
          <cell r="C150" t="str">
            <v>2010Y</v>
          </cell>
          <cell r="L150" t="str">
            <v>MS</v>
          </cell>
          <cell r="M150"/>
          <cell r="R150">
            <v>0.1150373438270826</v>
          </cell>
        </row>
        <row r="151">
          <cell r="B151">
            <v>4057010</v>
          </cell>
          <cell r="C151" t="str">
            <v>2009Y</v>
          </cell>
          <cell r="L151" t="str">
            <v>MS</v>
          </cell>
          <cell r="M151"/>
          <cell r="R151">
            <v>0.13135594202943363</v>
          </cell>
        </row>
        <row r="152">
          <cell r="B152">
            <v>4057010</v>
          </cell>
          <cell r="C152" t="str">
            <v>2008Y</v>
          </cell>
          <cell r="L152" t="str">
            <v>MS</v>
          </cell>
          <cell r="M152"/>
          <cell r="R152">
            <v>0.13764462581635373</v>
          </cell>
        </row>
        <row r="153">
          <cell r="B153">
            <v>4057010</v>
          </cell>
          <cell r="C153" t="str">
            <v>2007Y</v>
          </cell>
          <cell r="L153" t="str">
            <v>MS</v>
          </cell>
          <cell r="M153"/>
          <cell r="R153">
            <v>0.13977584233778675</v>
          </cell>
        </row>
        <row r="154">
          <cell r="B154">
            <v>4057010</v>
          </cell>
          <cell r="C154" t="str">
            <v>2006Y</v>
          </cell>
          <cell r="L154" t="str">
            <v>MS</v>
          </cell>
          <cell r="M154"/>
          <cell r="R154">
            <v>0.14266168797224316</v>
          </cell>
        </row>
        <row r="155">
          <cell r="B155">
            <v>4057010</v>
          </cell>
          <cell r="C155" t="str">
            <v>2005Y</v>
          </cell>
          <cell r="L155" t="str">
            <v>MS</v>
          </cell>
          <cell r="M155"/>
          <cell r="R155">
            <v>0.13350251465790974</v>
          </cell>
        </row>
        <row r="156">
          <cell r="B156">
            <v>4057010</v>
          </cell>
          <cell r="C156" t="str">
            <v>2004Y</v>
          </cell>
          <cell r="L156" t="str">
            <v>MS</v>
          </cell>
          <cell r="M156"/>
          <cell r="R156">
            <v>0.1462466803874227</v>
          </cell>
        </row>
        <row r="157">
          <cell r="B157">
            <v>4057010</v>
          </cell>
          <cell r="C157" t="str">
            <v>2003Y</v>
          </cell>
          <cell r="L157" t="str">
            <v>MS</v>
          </cell>
          <cell r="M157"/>
          <cell r="R157">
            <v>0.14370537277529954</v>
          </cell>
        </row>
        <row r="158">
          <cell r="B158">
            <v>4057010</v>
          </cell>
          <cell r="C158" t="str">
            <v>2002Y</v>
          </cell>
          <cell r="L158" t="str">
            <v>MS</v>
          </cell>
          <cell r="M158"/>
          <cell r="R158">
            <v>0.14456316533002547</v>
          </cell>
        </row>
        <row r="159">
          <cell r="B159">
            <v>4057010</v>
          </cell>
          <cell r="C159" t="str">
            <v>2001Y</v>
          </cell>
          <cell r="L159" t="str">
            <v>MS</v>
          </cell>
          <cell r="M159"/>
          <cell r="R159" t="str">
            <v>n/a</v>
          </cell>
        </row>
        <row r="160">
          <cell r="B160">
            <v>4009725</v>
          </cell>
          <cell r="C160" t="str">
            <v>2011Y</v>
          </cell>
          <cell r="L160" t="str">
            <v>MI, WI</v>
          </cell>
          <cell r="M160" t="str">
            <v>WI</v>
          </cell>
          <cell r="R160">
            <v>0.10843582525965609</v>
          </cell>
        </row>
        <row r="161">
          <cell r="B161">
            <v>4009725</v>
          </cell>
          <cell r="C161" t="str">
            <v>2010Y</v>
          </cell>
          <cell r="L161" t="str">
            <v>MI, WI</v>
          </cell>
          <cell r="M161" t="str">
            <v>WI</v>
          </cell>
          <cell r="R161">
            <v>0.10610954408801564</v>
          </cell>
        </row>
        <row r="162">
          <cell r="B162">
            <v>4009725</v>
          </cell>
          <cell r="C162" t="str">
            <v>2009Y</v>
          </cell>
          <cell r="L162" t="str">
            <v>MI, WI</v>
          </cell>
          <cell r="M162" t="str">
            <v>WI</v>
          </cell>
          <cell r="R162">
            <v>0.10639459206749388</v>
          </cell>
        </row>
        <row r="163">
          <cell r="B163">
            <v>4009725</v>
          </cell>
          <cell r="C163" t="str">
            <v>2008Y</v>
          </cell>
          <cell r="L163" t="str">
            <v>MI, WI</v>
          </cell>
          <cell r="M163" t="str">
            <v>WI</v>
          </cell>
          <cell r="R163">
            <v>0.10723097418842621</v>
          </cell>
        </row>
        <row r="164">
          <cell r="B164">
            <v>4009725</v>
          </cell>
          <cell r="C164" t="str">
            <v>2007Y</v>
          </cell>
          <cell r="L164" t="str">
            <v>MI, WI</v>
          </cell>
          <cell r="M164" t="str">
            <v>WI</v>
          </cell>
          <cell r="R164">
            <v>0.11112375300371369</v>
          </cell>
        </row>
        <row r="165">
          <cell r="B165">
            <v>4009725</v>
          </cell>
          <cell r="C165" t="str">
            <v>2006Y</v>
          </cell>
          <cell r="L165" t="str">
            <v>MI, WI</v>
          </cell>
          <cell r="M165" t="str">
            <v>WI</v>
          </cell>
          <cell r="R165">
            <v>0.11393932891666443</v>
          </cell>
        </row>
        <row r="166">
          <cell r="B166">
            <v>4009725</v>
          </cell>
          <cell r="C166" t="str">
            <v>2005Y</v>
          </cell>
          <cell r="L166" t="str">
            <v>MI, WI</v>
          </cell>
          <cell r="M166" t="str">
            <v>WI</v>
          </cell>
          <cell r="R166">
            <v>0.12570955568020301</v>
          </cell>
        </row>
        <row r="167">
          <cell r="B167">
            <v>4009725</v>
          </cell>
          <cell r="C167" t="str">
            <v>2004Y</v>
          </cell>
          <cell r="L167" t="str">
            <v>MI, WI</v>
          </cell>
          <cell r="M167" t="str">
            <v>WI</v>
          </cell>
          <cell r="R167">
            <v>0.11513545634985062</v>
          </cell>
        </row>
        <row r="168">
          <cell r="B168">
            <v>4009725</v>
          </cell>
          <cell r="C168" t="str">
            <v>2003Y</v>
          </cell>
          <cell r="L168" t="str">
            <v>MI, WI</v>
          </cell>
          <cell r="M168" t="str">
            <v>WI</v>
          </cell>
          <cell r="R168">
            <v>0.1226106606030849</v>
          </cell>
        </row>
        <row r="169">
          <cell r="B169">
            <v>4009725</v>
          </cell>
          <cell r="C169" t="str">
            <v>2002Y</v>
          </cell>
          <cell r="L169" t="str">
            <v>MI, WI</v>
          </cell>
          <cell r="M169" t="str">
            <v>WI</v>
          </cell>
          <cell r="R169">
            <v>0.12972795848000007</v>
          </cell>
        </row>
        <row r="170">
          <cell r="B170">
            <v>4009725</v>
          </cell>
          <cell r="C170" t="str">
            <v>2001Y</v>
          </cell>
          <cell r="L170" t="str">
            <v>MI, WI</v>
          </cell>
          <cell r="M170" t="str">
            <v>WI</v>
          </cell>
          <cell r="R170" t="str">
            <v>n/a</v>
          </cell>
        </row>
        <row r="171">
          <cell r="B171">
            <v>4057105</v>
          </cell>
          <cell r="C171" t="str">
            <v>2011Y</v>
          </cell>
          <cell r="L171" t="str">
            <v>MI, WI</v>
          </cell>
          <cell r="M171" t="str">
            <v>WI</v>
          </cell>
          <cell r="R171">
            <v>0.10843582525965609</v>
          </cell>
        </row>
        <row r="172">
          <cell r="B172">
            <v>4057105</v>
          </cell>
          <cell r="C172" t="str">
            <v>2010Y</v>
          </cell>
          <cell r="L172" t="str">
            <v>MI, WI</v>
          </cell>
          <cell r="M172" t="str">
            <v>WI</v>
          </cell>
          <cell r="R172">
            <v>0.10707499263548702</v>
          </cell>
        </row>
        <row r="173">
          <cell r="B173">
            <v>4057105</v>
          </cell>
          <cell r="C173" t="str">
            <v>2009Y</v>
          </cell>
          <cell r="L173" t="str">
            <v>MI, WI</v>
          </cell>
          <cell r="M173" t="str">
            <v>WI</v>
          </cell>
          <cell r="R173">
            <v>0.10669841697676309</v>
          </cell>
        </row>
        <row r="174">
          <cell r="B174">
            <v>4057105</v>
          </cell>
          <cell r="C174" t="str">
            <v>2008Y</v>
          </cell>
          <cell r="L174" t="str">
            <v>MI, WI</v>
          </cell>
          <cell r="M174" t="str">
            <v>WI</v>
          </cell>
          <cell r="R174">
            <v>0.10692992200831453</v>
          </cell>
        </row>
        <row r="175">
          <cell r="B175">
            <v>4057105</v>
          </cell>
          <cell r="C175" t="str">
            <v>2007Y</v>
          </cell>
          <cell r="L175" t="str">
            <v>MI, WI</v>
          </cell>
          <cell r="M175" t="str">
            <v>WI</v>
          </cell>
          <cell r="R175">
            <v>0.11097106626290033</v>
          </cell>
        </row>
        <row r="176">
          <cell r="B176">
            <v>4057105</v>
          </cell>
          <cell r="C176" t="str">
            <v>2006Y</v>
          </cell>
          <cell r="L176" t="str">
            <v>MI, WI</v>
          </cell>
          <cell r="M176" t="str">
            <v>WI</v>
          </cell>
          <cell r="R176">
            <v>0.11387436502282033</v>
          </cell>
        </row>
        <row r="177">
          <cell r="B177">
            <v>4057105</v>
          </cell>
          <cell r="C177" t="str">
            <v>2005Y</v>
          </cell>
          <cell r="L177" t="str">
            <v>MI, WI</v>
          </cell>
          <cell r="M177" t="str">
            <v>WI</v>
          </cell>
          <cell r="R177">
            <v>0.1256362263595992</v>
          </cell>
        </row>
        <row r="178">
          <cell r="B178">
            <v>4057105</v>
          </cell>
          <cell r="C178" t="str">
            <v>2004Y</v>
          </cell>
          <cell r="L178" t="str">
            <v>MI, WI</v>
          </cell>
          <cell r="M178" t="str">
            <v>WI</v>
          </cell>
          <cell r="R178">
            <v>0.1147119355799895</v>
          </cell>
        </row>
        <row r="179">
          <cell r="B179">
            <v>4057105</v>
          </cell>
          <cell r="C179" t="str">
            <v>2003Y</v>
          </cell>
          <cell r="L179" t="str">
            <v>MI, WI</v>
          </cell>
          <cell r="M179" t="str">
            <v>WI</v>
          </cell>
          <cell r="R179">
            <v>0.12218707800939162</v>
          </cell>
        </row>
        <row r="180">
          <cell r="B180">
            <v>4057105</v>
          </cell>
          <cell r="C180" t="str">
            <v>2002Y</v>
          </cell>
          <cell r="L180" t="str">
            <v>MI, WI</v>
          </cell>
          <cell r="M180" t="str">
            <v>WI</v>
          </cell>
          <cell r="R180">
            <v>0.12803847521465758</v>
          </cell>
        </row>
        <row r="181">
          <cell r="B181">
            <v>4057105</v>
          </cell>
          <cell r="C181" t="str">
            <v>2001Y</v>
          </cell>
          <cell r="L181" t="str">
            <v>MI, WI</v>
          </cell>
          <cell r="M181" t="str">
            <v>WI</v>
          </cell>
          <cell r="R181" t="str">
            <v>n/a</v>
          </cell>
        </row>
        <row r="182">
          <cell r="B182">
            <v>4008369</v>
          </cell>
          <cell r="C182" t="str">
            <v>2011Y</v>
          </cell>
          <cell r="L182" t="str">
            <v>MA</v>
          </cell>
          <cell r="M182"/>
          <cell r="R182">
            <v>0.11434551666662103</v>
          </cell>
        </row>
        <row r="183">
          <cell r="B183">
            <v>4008369</v>
          </cell>
          <cell r="C183" t="str">
            <v>2010Y</v>
          </cell>
          <cell r="L183" t="str">
            <v>MA</v>
          </cell>
          <cell r="M183"/>
          <cell r="R183">
            <v>0.11624549876585051</v>
          </cell>
        </row>
        <row r="184">
          <cell r="B184">
            <v>4008369</v>
          </cell>
          <cell r="C184" t="str">
            <v>2009Y</v>
          </cell>
          <cell r="L184" t="str">
            <v>MA</v>
          </cell>
          <cell r="M184"/>
          <cell r="R184">
            <v>0.11683154071346565</v>
          </cell>
        </row>
        <row r="185">
          <cell r="B185">
            <v>4008369</v>
          </cell>
          <cell r="C185" t="str">
            <v>2008Y</v>
          </cell>
          <cell r="L185" t="str">
            <v>MA</v>
          </cell>
          <cell r="M185"/>
          <cell r="R185">
            <v>0.116088374607404</v>
          </cell>
        </row>
        <row r="186">
          <cell r="B186">
            <v>4008369</v>
          </cell>
          <cell r="C186" t="str">
            <v>2007Y</v>
          </cell>
          <cell r="L186" t="str">
            <v>MA</v>
          </cell>
          <cell r="M186"/>
          <cell r="R186">
            <v>0.13884324583889626</v>
          </cell>
        </row>
        <row r="187">
          <cell r="B187">
            <v>4008369</v>
          </cell>
          <cell r="C187" t="str">
            <v>2006Y</v>
          </cell>
          <cell r="L187" t="str">
            <v>MA</v>
          </cell>
          <cell r="M187"/>
          <cell r="R187">
            <v>0.12378932866860777</v>
          </cell>
        </row>
        <row r="188">
          <cell r="B188">
            <v>4008369</v>
          </cell>
          <cell r="C188" t="str">
            <v>2005Y</v>
          </cell>
          <cell r="L188" t="str">
            <v>MA</v>
          </cell>
          <cell r="M188"/>
          <cell r="R188">
            <v>0.10935827463485706</v>
          </cell>
        </row>
        <row r="189">
          <cell r="B189">
            <v>4008369</v>
          </cell>
          <cell r="C189" t="str">
            <v>2004Y</v>
          </cell>
          <cell r="L189" t="str">
            <v>MA</v>
          </cell>
          <cell r="M189"/>
          <cell r="R189">
            <v>0.11675655811525217</v>
          </cell>
        </row>
        <row r="190">
          <cell r="B190">
            <v>4008369</v>
          </cell>
          <cell r="C190" t="str">
            <v>2003Y</v>
          </cell>
          <cell r="L190" t="str">
            <v>MA</v>
          </cell>
          <cell r="M190"/>
          <cell r="R190">
            <v>0.11864430949753411</v>
          </cell>
        </row>
        <row r="191">
          <cell r="B191">
            <v>4008369</v>
          </cell>
          <cell r="C191" t="str">
            <v>2002Y</v>
          </cell>
          <cell r="L191" t="str">
            <v>MA</v>
          </cell>
          <cell r="M191"/>
          <cell r="R191">
            <v>0.11250909422188582</v>
          </cell>
        </row>
        <row r="192">
          <cell r="B192">
            <v>4008369</v>
          </cell>
          <cell r="C192" t="str">
            <v>2001Y</v>
          </cell>
          <cell r="L192" t="str">
            <v>MA</v>
          </cell>
          <cell r="M192"/>
          <cell r="R192" t="str">
            <v>n/a</v>
          </cell>
        </row>
        <row r="193">
          <cell r="B193">
            <v>4056992</v>
          </cell>
          <cell r="C193" t="str">
            <v>2011Y</v>
          </cell>
          <cell r="L193" t="str">
            <v>CT</v>
          </cell>
          <cell r="M193"/>
          <cell r="R193">
            <v>0.10183337197342948</v>
          </cell>
        </row>
        <row r="194">
          <cell r="B194">
            <v>4056992</v>
          </cell>
          <cell r="C194" t="str">
            <v>2010Y</v>
          </cell>
          <cell r="L194" t="str">
            <v>CT</v>
          </cell>
          <cell r="M194"/>
          <cell r="R194">
            <v>0.10004242603113701</v>
          </cell>
        </row>
        <row r="195">
          <cell r="B195">
            <v>4056992</v>
          </cell>
          <cell r="C195" t="str">
            <v>2009Y</v>
          </cell>
          <cell r="L195" t="str">
            <v>CT</v>
          </cell>
          <cell r="M195"/>
          <cell r="R195">
            <v>9.3662846984797252E-2</v>
          </cell>
        </row>
        <row r="196">
          <cell r="B196">
            <v>4056992</v>
          </cell>
          <cell r="C196" t="str">
            <v>2008Y</v>
          </cell>
          <cell r="L196" t="str">
            <v>CT</v>
          </cell>
          <cell r="M196"/>
          <cell r="R196">
            <v>9.3514378952124555E-2</v>
          </cell>
        </row>
        <row r="197">
          <cell r="B197">
            <v>4056992</v>
          </cell>
          <cell r="C197" t="str">
            <v>2007Y</v>
          </cell>
          <cell r="L197" t="str">
            <v>CT</v>
          </cell>
          <cell r="M197"/>
          <cell r="R197">
            <v>8.2854418981010772E-2</v>
          </cell>
        </row>
        <row r="198">
          <cell r="B198">
            <v>4056992</v>
          </cell>
          <cell r="C198" t="str">
            <v>2006Y</v>
          </cell>
          <cell r="L198" t="str">
            <v>CT</v>
          </cell>
          <cell r="M198"/>
          <cell r="R198">
            <v>0.10460051323471839</v>
          </cell>
        </row>
        <row r="199">
          <cell r="B199">
            <v>4056992</v>
          </cell>
          <cell r="C199" t="str">
            <v>2005Y</v>
          </cell>
          <cell r="L199" t="str">
            <v>CT</v>
          </cell>
          <cell r="M199"/>
          <cell r="R199">
            <v>9.5294036826961637E-2</v>
          </cell>
        </row>
        <row r="200">
          <cell r="B200">
            <v>4056992</v>
          </cell>
          <cell r="C200" t="str">
            <v>2004Y</v>
          </cell>
          <cell r="L200" t="str">
            <v>CT</v>
          </cell>
          <cell r="M200"/>
          <cell r="R200">
            <v>0.10868806137096991</v>
          </cell>
        </row>
        <row r="201">
          <cell r="B201">
            <v>4056992</v>
          </cell>
          <cell r="C201" t="str">
            <v>2003Y</v>
          </cell>
          <cell r="L201" t="str">
            <v>CT</v>
          </cell>
          <cell r="M201"/>
          <cell r="R201">
            <v>9.1137363019618167E-2</v>
          </cell>
        </row>
        <row r="202">
          <cell r="B202">
            <v>4056992</v>
          </cell>
          <cell r="C202" t="str">
            <v>2002Y</v>
          </cell>
          <cell r="L202" t="str">
            <v>CT</v>
          </cell>
          <cell r="M202"/>
          <cell r="R202">
            <v>0.10903280830270881</v>
          </cell>
        </row>
        <row r="203">
          <cell r="B203">
            <v>4056992</v>
          </cell>
          <cell r="C203" t="str">
            <v>2001Y</v>
          </cell>
          <cell r="L203" t="str">
            <v>CT</v>
          </cell>
          <cell r="M203"/>
          <cell r="R203" t="str">
            <v>n/a</v>
          </cell>
        </row>
        <row r="204">
          <cell r="B204">
            <v>4057022</v>
          </cell>
          <cell r="C204" t="str">
            <v>2011Y</v>
          </cell>
          <cell r="L204" t="str">
            <v>NH</v>
          </cell>
          <cell r="M204"/>
          <cell r="R204">
            <v>0.10002648631365881</v>
          </cell>
        </row>
        <row r="205">
          <cell r="B205">
            <v>4057022</v>
          </cell>
          <cell r="C205" t="str">
            <v>2010Y</v>
          </cell>
          <cell r="L205" t="str">
            <v>NH</v>
          </cell>
          <cell r="M205"/>
          <cell r="R205">
            <v>0.10891521332710963</v>
          </cell>
        </row>
        <row r="206">
          <cell r="B206">
            <v>4057022</v>
          </cell>
          <cell r="C206" t="str">
            <v>2009Y</v>
          </cell>
          <cell r="L206" t="str">
            <v>NH</v>
          </cell>
          <cell r="M206"/>
          <cell r="R206">
            <v>9.6344294572276584E-2</v>
          </cell>
        </row>
        <row r="207">
          <cell r="B207">
            <v>4057022</v>
          </cell>
          <cell r="C207" t="str">
            <v>2008Y</v>
          </cell>
          <cell r="L207" t="str">
            <v>NH</v>
          </cell>
          <cell r="M207"/>
          <cell r="R207">
            <v>9.9125797426044437E-2</v>
          </cell>
        </row>
        <row r="208">
          <cell r="B208">
            <v>4057022</v>
          </cell>
          <cell r="C208" t="str">
            <v>2007Y</v>
          </cell>
          <cell r="L208" t="str">
            <v>NH</v>
          </cell>
          <cell r="M208"/>
          <cell r="R208">
            <v>0.10828014708149457</v>
          </cell>
        </row>
        <row r="209">
          <cell r="B209">
            <v>4057022</v>
          </cell>
          <cell r="C209" t="str">
            <v>2006Y</v>
          </cell>
          <cell r="L209" t="str">
            <v>NH</v>
          </cell>
          <cell r="M209"/>
          <cell r="R209">
            <v>7.678353859012442E-2</v>
          </cell>
        </row>
        <row r="210">
          <cell r="B210">
            <v>4057022</v>
          </cell>
          <cell r="C210" t="str">
            <v>2005Y</v>
          </cell>
          <cell r="L210" t="str">
            <v>NH</v>
          </cell>
          <cell r="M210"/>
          <cell r="R210">
            <v>9.7955419124998236E-2</v>
          </cell>
        </row>
        <row r="211">
          <cell r="B211">
            <v>4057022</v>
          </cell>
          <cell r="C211" t="str">
            <v>2004Y</v>
          </cell>
          <cell r="L211" t="str">
            <v>NH</v>
          </cell>
          <cell r="M211"/>
          <cell r="R211">
            <v>0.11959859428508422</v>
          </cell>
        </row>
        <row r="212">
          <cell r="B212">
            <v>4057022</v>
          </cell>
          <cell r="C212" t="str">
            <v>2003Y</v>
          </cell>
          <cell r="L212" t="str">
            <v>NH</v>
          </cell>
          <cell r="M212"/>
          <cell r="R212">
            <v>0.1299660585308742</v>
          </cell>
        </row>
        <row r="213">
          <cell r="B213">
            <v>4057022</v>
          </cell>
          <cell r="C213" t="str">
            <v>2002Y</v>
          </cell>
          <cell r="L213" t="str">
            <v>NH</v>
          </cell>
          <cell r="M213"/>
          <cell r="R213">
            <v>0.18954699422592428</v>
          </cell>
        </row>
        <row r="214">
          <cell r="B214">
            <v>4057022</v>
          </cell>
          <cell r="C214" t="str">
            <v>2001Y</v>
          </cell>
          <cell r="L214" t="str">
            <v>NH</v>
          </cell>
          <cell r="M214"/>
          <cell r="R214" t="str">
            <v>n/a</v>
          </cell>
        </row>
        <row r="215">
          <cell r="B215">
            <v>4057035</v>
          </cell>
          <cell r="C215" t="str">
            <v>2011Y</v>
          </cell>
          <cell r="L215" t="str">
            <v>MA</v>
          </cell>
          <cell r="M215"/>
          <cell r="R215">
            <v>0.10502448514120882</v>
          </cell>
        </row>
        <row r="216">
          <cell r="B216">
            <v>4057035</v>
          </cell>
          <cell r="C216" t="str">
            <v>2010Y</v>
          </cell>
          <cell r="L216" t="str">
            <v>MA</v>
          </cell>
          <cell r="M216"/>
          <cell r="R216">
            <v>7.6407364756648E-2</v>
          </cell>
        </row>
        <row r="217">
          <cell r="B217">
            <v>4057035</v>
          </cell>
          <cell r="C217" t="str">
            <v>2009Y</v>
          </cell>
          <cell r="L217" t="str">
            <v>MA</v>
          </cell>
          <cell r="M217"/>
          <cell r="R217">
            <v>0.10803409779815984</v>
          </cell>
        </row>
        <row r="218">
          <cell r="B218">
            <v>4057035</v>
          </cell>
          <cell r="C218" t="str">
            <v>2008Y</v>
          </cell>
          <cell r="L218" t="str">
            <v>MA</v>
          </cell>
          <cell r="M218"/>
          <cell r="R218">
            <v>7.6152887411715831E-2</v>
          </cell>
        </row>
        <row r="219">
          <cell r="B219">
            <v>4057035</v>
          </cell>
          <cell r="C219" t="str">
            <v>2007Y</v>
          </cell>
          <cell r="L219" t="str">
            <v>MA</v>
          </cell>
          <cell r="M219"/>
          <cell r="R219">
            <v>0.1021338462237434</v>
          </cell>
        </row>
        <row r="220">
          <cell r="B220">
            <v>4057035</v>
          </cell>
          <cell r="C220" t="str">
            <v>2006Y</v>
          </cell>
          <cell r="L220" t="str">
            <v>MA</v>
          </cell>
          <cell r="M220"/>
          <cell r="R220">
            <v>7.8553262214946906E-2</v>
          </cell>
        </row>
        <row r="221">
          <cell r="B221">
            <v>4057035</v>
          </cell>
          <cell r="C221" t="str">
            <v>2005Y</v>
          </cell>
          <cell r="L221" t="str">
            <v>MA</v>
          </cell>
          <cell r="M221"/>
          <cell r="R221">
            <v>8.7752466492926284E-2</v>
          </cell>
        </row>
        <row r="222">
          <cell r="B222">
            <v>4057035</v>
          </cell>
          <cell r="C222" t="str">
            <v>2004Y</v>
          </cell>
          <cell r="L222" t="str">
            <v>MA</v>
          </cell>
          <cell r="M222"/>
          <cell r="R222">
            <v>7.8192590251994626E-2</v>
          </cell>
        </row>
        <row r="223">
          <cell r="B223">
            <v>4057035</v>
          </cell>
          <cell r="C223" t="str">
            <v>2003Y</v>
          </cell>
          <cell r="L223" t="str">
            <v>MA</v>
          </cell>
          <cell r="M223"/>
          <cell r="R223">
            <v>0.10460603362336796</v>
          </cell>
        </row>
        <row r="224">
          <cell r="B224">
            <v>4057035</v>
          </cell>
          <cell r="C224" t="str">
            <v>2002Y</v>
          </cell>
          <cell r="L224" t="str">
            <v>MA</v>
          </cell>
          <cell r="M224"/>
          <cell r="R224">
            <v>0.24436540026653092</v>
          </cell>
        </row>
        <row r="225">
          <cell r="B225">
            <v>4057035</v>
          </cell>
          <cell r="C225" t="str">
            <v>2001Y</v>
          </cell>
          <cell r="L225" t="str">
            <v>MA</v>
          </cell>
          <cell r="M225"/>
          <cell r="R225" t="str">
            <v>n/a</v>
          </cell>
        </row>
        <row r="226">
          <cell r="B226">
            <v>4057052</v>
          </cell>
          <cell r="C226" t="str">
            <v>2011Y</v>
          </cell>
          <cell r="L226" t="str">
            <v>CT, MA, NH</v>
          </cell>
          <cell r="M226" t="str">
            <v>CT, MA</v>
          </cell>
          <cell r="R226">
            <v>0.10170150411810656</v>
          </cell>
        </row>
        <row r="227">
          <cell r="B227">
            <v>4057052</v>
          </cell>
          <cell r="C227" t="str">
            <v>2010Y</v>
          </cell>
          <cell r="L227" t="str">
            <v>CT, MA, NH</v>
          </cell>
          <cell r="M227" t="str">
            <v>CT, MA</v>
          </cell>
          <cell r="R227">
            <v>0.10009816558399987</v>
          </cell>
        </row>
        <row r="228">
          <cell r="B228">
            <v>4057052</v>
          </cell>
          <cell r="C228" t="str">
            <v>2009Y</v>
          </cell>
          <cell r="L228" t="str">
            <v>CT, MA, NH</v>
          </cell>
          <cell r="M228" t="str">
            <v>CT, MA</v>
          </cell>
          <cell r="R228">
            <v>9.5202016467651349E-2</v>
          </cell>
        </row>
        <row r="229">
          <cell r="B229">
            <v>4057052</v>
          </cell>
          <cell r="C229" t="str">
            <v>2008Y</v>
          </cell>
          <cell r="L229" t="str">
            <v>CT, MA, NH</v>
          </cell>
          <cell r="M229" t="str">
            <v>CT, MA</v>
          </cell>
          <cell r="R229">
            <v>9.2562830423765743E-2</v>
          </cell>
        </row>
        <row r="230">
          <cell r="B230">
            <v>4057052</v>
          </cell>
          <cell r="C230" t="str">
            <v>2007Y</v>
          </cell>
          <cell r="L230" t="str">
            <v>CT, MA, NH</v>
          </cell>
          <cell r="M230" t="str">
            <v>CT, MA</v>
          </cell>
          <cell r="R230">
            <v>8.9776778598200602E-2</v>
          </cell>
        </row>
        <row r="231">
          <cell r="B231">
            <v>4057052</v>
          </cell>
          <cell r="C231" t="str">
            <v>2006Y</v>
          </cell>
          <cell r="L231" t="str">
            <v>CT, MA, NH</v>
          </cell>
          <cell r="M231" t="str">
            <v>CT, MA</v>
          </cell>
          <cell r="R231">
            <v>0.17472328311543533</v>
          </cell>
        </row>
        <row r="232">
          <cell r="B232">
            <v>4057052</v>
          </cell>
          <cell r="C232" t="str">
            <v>2005Y</v>
          </cell>
          <cell r="L232" t="str">
            <v>CT, MA, NH</v>
          </cell>
          <cell r="M232" t="str">
            <v>CT, MA</v>
          </cell>
          <cell r="R232">
            <v>9.3560606183376402E-2</v>
          </cell>
        </row>
        <row r="233">
          <cell r="B233">
            <v>4057052</v>
          </cell>
          <cell r="C233" t="str">
            <v>2004Y</v>
          </cell>
          <cell r="L233" t="str">
            <v>CT, MA, NH</v>
          </cell>
          <cell r="M233" t="str">
            <v>CT, MA</v>
          </cell>
          <cell r="R233">
            <v>0.10912929442397706</v>
          </cell>
        </row>
        <row r="234">
          <cell r="B234">
            <v>4057052</v>
          </cell>
          <cell r="C234" t="str">
            <v>2003Y</v>
          </cell>
          <cell r="L234" t="str">
            <v>CT, MA, NH</v>
          </cell>
          <cell r="M234" t="str">
            <v>CT, MA</v>
          </cell>
          <cell r="R234">
            <v>0.10167223257501676</v>
          </cell>
        </row>
        <row r="235">
          <cell r="B235">
            <v>4057052</v>
          </cell>
          <cell r="C235" t="str">
            <v>2002Y</v>
          </cell>
          <cell r="L235" t="str">
            <v>CT, MA, NH</v>
          </cell>
          <cell r="M235" t="str">
            <v>CT, MA</v>
          </cell>
          <cell r="R235">
            <v>0.16399529974092902</v>
          </cell>
        </row>
        <row r="236">
          <cell r="B236">
            <v>4057052</v>
          </cell>
          <cell r="C236" t="str">
            <v>2001Y</v>
          </cell>
          <cell r="L236" t="str">
            <v>CT, MA, NH</v>
          </cell>
          <cell r="M236" t="str">
            <v>CT, MA</v>
          </cell>
          <cell r="R236" t="str">
            <v>n/a</v>
          </cell>
        </row>
        <row r="237">
          <cell r="B237">
            <v>4057054</v>
          </cell>
          <cell r="C237" t="str">
            <v>2011Y</v>
          </cell>
          <cell r="L237" t="str">
            <v>MA</v>
          </cell>
          <cell r="M237" t="str">
            <v>MA</v>
          </cell>
          <cell r="R237">
            <v>0.11434551666662103</v>
          </cell>
        </row>
        <row r="238">
          <cell r="B238">
            <v>4057054</v>
          </cell>
          <cell r="C238" t="str">
            <v>2010Y</v>
          </cell>
          <cell r="L238" t="str">
            <v>MA</v>
          </cell>
          <cell r="M238" t="str">
            <v>MA</v>
          </cell>
          <cell r="R238">
            <v>0.11624549876585051</v>
          </cell>
        </row>
        <row r="239">
          <cell r="B239">
            <v>4057054</v>
          </cell>
          <cell r="C239" t="str">
            <v>2009Y</v>
          </cell>
          <cell r="L239" t="str">
            <v>MA</v>
          </cell>
          <cell r="M239" t="str">
            <v>MA</v>
          </cell>
          <cell r="R239">
            <v>0.11683154071346565</v>
          </cell>
        </row>
        <row r="240">
          <cell r="B240">
            <v>4057054</v>
          </cell>
          <cell r="C240" t="str">
            <v>2008Y</v>
          </cell>
          <cell r="L240" t="str">
            <v>MA</v>
          </cell>
          <cell r="M240" t="str">
            <v>MA</v>
          </cell>
          <cell r="R240">
            <v>0.116088374607404</v>
          </cell>
        </row>
        <row r="241">
          <cell r="B241">
            <v>4057054</v>
          </cell>
          <cell r="C241" t="str">
            <v>2007Y</v>
          </cell>
          <cell r="L241" t="str">
            <v>MA</v>
          </cell>
          <cell r="M241" t="str">
            <v>MA</v>
          </cell>
          <cell r="R241">
            <v>0.12009724618421244</v>
          </cell>
        </row>
        <row r="242">
          <cell r="B242">
            <v>4057054</v>
          </cell>
          <cell r="C242" t="str">
            <v>2006Y</v>
          </cell>
          <cell r="L242" t="str">
            <v>MA</v>
          </cell>
          <cell r="M242" t="str">
            <v>MA</v>
          </cell>
          <cell r="R242">
            <v>0.11706335393172912</v>
          </cell>
        </row>
        <row r="243">
          <cell r="B243">
            <v>4057054</v>
          </cell>
          <cell r="C243" t="str">
            <v>2005Y</v>
          </cell>
          <cell r="L243" t="str">
            <v>MA</v>
          </cell>
          <cell r="M243" t="str">
            <v>MA</v>
          </cell>
          <cell r="R243">
            <v>0.10846951636828724</v>
          </cell>
        </row>
        <row r="244">
          <cell r="B244">
            <v>4057054</v>
          </cell>
          <cell r="C244" t="str">
            <v>2004Y</v>
          </cell>
          <cell r="L244" t="str">
            <v>MA</v>
          </cell>
          <cell r="M244" t="str">
            <v>MA</v>
          </cell>
          <cell r="R244">
            <v>0.11219629478007161</v>
          </cell>
        </row>
        <row r="245">
          <cell r="B245">
            <v>4057054</v>
          </cell>
          <cell r="C245" t="str">
            <v>2003Y</v>
          </cell>
          <cell r="L245" t="str">
            <v>MA</v>
          </cell>
          <cell r="M245" t="str">
            <v>MA</v>
          </cell>
          <cell r="R245">
            <v>0.11301492564686864</v>
          </cell>
        </row>
        <row r="246">
          <cell r="B246">
            <v>4057054</v>
          </cell>
          <cell r="C246" t="str">
            <v>2002Y</v>
          </cell>
          <cell r="L246" t="str">
            <v>MA</v>
          </cell>
          <cell r="M246" t="str">
            <v>MA</v>
          </cell>
          <cell r="R246">
            <v>0.10334917393171851</v>
          </cell>
        </row>
        <row r="247">
          <cell r="B247">
            <v>4057054</v>
          </cell>
          <cell r="C247" t="str">
            <v>2001Y</v>
          </cell>
          <cell r="L247" t="str">
            <v>MA</v>
          </cell>
          <cell r="M247" t="str">
            <v>MA</v>
          </cell>
          <cell r="R247" t="str">
            <v>n/a</v>
          </cell>
        </row>
        <row r="248">
          <cell r="B248">
            <v>4057115</v>
          </cell>
          <cell r="C248" t="str">
            <v>2011Y</v>
          </cell>
          <cell r="L248"/>
          <cell r="M248" t="str">
            <v>MA</v>
          </cell>
          <cell r="R248" t="str">
            <v>n/a</v>
          </cell>
        </row>
        <row r="249">
          <cell r="B249">
            <v>4057115</v>
          </cell>
          <cell r="C249" t="str">
            <v>2010Y</v>
          </cell>
          <cell r="L249"/>
          <cell r="M249" t="str">
            <v>MA</v>
          </cell>
          <cell r="R249">
            <v>7.2343118797973366E-2</v>
          </cell>
        </row>
        <row r="250">
          <cell r="B250">
            <v>4057115</v>
          </cell>
          <cell r="C250" t="str">
            <v>2009Y</v>
          </cell>
          <cell r="L250"/>
          <cell r="M250" t="str">
            <v>MA</v>
          </cell>
          <cell r="R250">
            <v>7.4220816263029607E-2</v>
          </cell>
        </row>
        <row r="251">
          <cell r="B251">
            <v>4057115</v>
          </cell>
          <cell r="C251" t="str">
            <v>2008Y</v>
          </cell>
          <cell r="L251"/>
          <cell r="M251" t="str">
            <v>MA</v>
          </cell>
          <cell r="R251">
            <v>7.5709145372518216E-2</v>
          </cell>
        </row>
        <row r="252">
          <cell r="B252">
            <v>4057115</v>
          </cell>
          <cell r="C252" t="str">
            <v>2007Y</v>
          </cell>
          <cell r="L252"/>
          <cell r="M252" t="str">
            <v>MA</v>
          </cell>
          <cell r="R252">
            <v>7.2941952299455159E-2</v>
          </cell>
        </row>
        <row r="253">
          <cell r="B253">
            <v>4057115</v>
          </cell>
          <cell r="C253" t="str">
            <v>2006Y</v>
          </cell>
          <cell r="L253"/>
          <cell r="M253" t="str">
            <v>MA</v>
          </cell>
          <cell r="R253">
            <v>6.1373513500241443E-2</v>
          </cell>
        </row>
        <row r="254">
          <cell r="B254">
            <v>4057115</v>
          </cell>
          <cell r="C254" t="str">
            <v>2005Y</v>
          </cell>
          <cell r="L254"/>
          <cell r="M254" t="str">
            <v>MA</v>
          </cell>
          <cell r="R254">
            <v>0.10136970953194588</v>
          </cell>
        </row>
        <row r="255">
          <cell r="B255">
            <v>4057115</v>
          </cell>
          <cell r="C255" t="str">
            <v>2004Y</v>
          </cell>
          <cell r="L255"/>
          <cell r="M255" t="str">
            <v>MA</v>
          </cell>
          <cell r="R255">
            <v>0.11265291809364809</v>
          </cell>
        </row>
        <row r="256">
          <cell r="B256">
            <v>4057115</v>
          </cell>
          <cell r="C256" t="str">
            <v>2003Y</v>
          </cell>
          <cell r="L256"/>
          <cell r="M256" t="str">
            <v>MA</v>
          </cell>
          <cell r="R256">
            <v>0.11445857310555999</v>
          </cell>
        </row>
        <row r="257">
          <cell r="B257">
            <v>4057115</v>
          </cell>
          <cell r="C257" t="str">
            <v>2002Y</v>
          </cell>
          <cell r="L257"/>
          <cell r="M257" t="str">
            <v>MA</v>
          </cell>
          <cell r="R257" t="str">
            <v>n/a</v>
          </cell>
        </row>
        <row r="258">
          <cell r="B258">
            <v>4057115</v>
          </cell>
          <cell r="C258" t="str">
            <v>2001Y</v>
          </cell>
          <cell r="L258"/>
          <cell r="M258" t="str">
            <v>MA</v>
          </cell>
          <cell r="R258" t="str">
            <v>n/a</v>
          </cell>
        </row>
        <row r="259">
          <cell r="B259">
            <v>4059403</v>
          </cell>
          <cell r="C259" t="str">
            <v>2011Y</v>
          </cell>
          <cell r="L259"/>
          <cell r="M259"/>
          <cell r="R259" t="str">
            <v>n/a</v>
          </cell>
        </row>
        <row r="260">
          <cell r="B260">
            <v>4059403</v>
          </cell>
          <cell r="C260" t="str">
            <v>2010Y</v>
          </cell>
          <cell r="L260"/>
          <cell r="M260"/>
          <cell r="R260" t="str">
            <v>n/a</v>
          </cell>
        </row>
        <row r="261">
          <cell r="B261">
            <v>4059403</v>
          </cell>
          <cell r="C261" t="str">
            <v>2009Y</v>
          </cell>
          <cell r="L261"/>
          <cell r="M261"/>
          <cell r="R261" t="str">
            <v>n/a</v>
          </cell>
        </row>
        <row r="262">
          <cell r="B262">
            <v>4059403</v>
          </cell>
          <cell r="C262" t="str">
            <v>2008Y</v>
          </cell>
          <cell r="L262"/>
          <cell r="M262"/>
          <cell r="R262" t="str">
            <v>n/a</v>
          </cell>
        </row>
        <row r="263">
          <cell r="B263">
            <v>4059403</v>
          </cell>
          <cell r="C263" t="str">
            <v>2007Y</v>
          </cell>
          <cell r="L263"/>
          <cell r="M263"/>
          <cell r="R263" t="str">
            <v>n/a</v>
          </cell>
        </row>
        <row r="264">
          <cell r="B264">
            <v>4059403</v>
          </cell>
          <cell r="C264" t="str">
            <v>2006Y</v>
          </cell>
          <cell r="L264"/>
          <cell r="M264"/>
          <cell r="R264" t="str">
            <v>n/a</v>
          </cell>
        </row>
        <row r="265">
          <cell r="B265">
            <v>4059403</v>
          </cell>
          <cell r="C265" t="str">
            <v>2005Y</v>
          </cell>
          <cell r="L265"/>
          <cell r="M265"/>
          <cell r="R265" t="str">
            <v>n/a</v>
          </cell>
        </row>
        <row r="266">
          <cell r="B266">
            <v>4059403</v>
          </cell>
          <cell r="C266" t="str">
            <v>2004Y</v>
          </cell>
          <cell r="L266"/>
          <cell r="M266"/>
          <cell r="R266" t="str">
            <v>n/a</v>
          </cell>
        </row>
        <row r="267">
          <cell r="B267">
            <v>4059403</v>
          </cell>
          <cell r="C267" t="str">
            <v>2003Y</v>
          </cell>
          <cell r="L267"/>
          <cell r="M267"/>
          <cell r="R267">
            <v>4.2246759481517043E-2</v>
          </cell>
        </row>
        <row r="268">
          <cell r="B268">
            <v>4059403</v>
          </cell>
          <cell r="C268" t="str">
            <v>2002Y</v>
          </cell>
          <cell r="L268"/>
          <cell r="M268"/>
          <cell r="R268">
            <v>3.7217434744598474E-2</v>
          </cell>
        </row>
        <row r="269">
          <cell r="B269">
            <v>4059403</v>
          </cell>
          <cell r="C269" t="str">
            <v>2001Y</v>
          </cell>
          <cell r="L269"/>
          <cell r="M269"/>
          <cell r="R269" t="str">
            <v>n/a</v>
          </cell>
        </row>
        <row r="270">
          <cell r="B270">
            <v>4064141</v>
          </cell>
          <cell r="C270" t="str">
            <v>2011Y</v>
          </cell>
          <cell r="L270"/>
          <cell r="M270" t="str">
            <v>CT</v>
          </cell>
          <cell r="R270" t="str">
            <v>n/a</v>
          </cell>
        </row>
        <row r="271">
          <cell r="B271">
            <v>4064141</v>
          </cell>
          <cell r="C271" t="str">
            <v>2010Y</v>
          </cell>
          <cell r="L271"/>
          <cell r="M271" t="str">
            <v>CT</v>
          </cell>
          <cell r="R271">
            <v>5.1178394199928236E-2</v>
          </cell>
        </row>
        <row r="272">
          <cell r="B272">
            <v>4064141</v>
          </cell>
          <cell r="C272" t="str">
            <v>2009Y</v>
          </cell>
          <cell r="L272"/>
          <cell r="M272" t="str">
            <v>CT</v>
          </cell>
          <cell r="R272">
            <v>3.4022550904922351E-2</v>
          </cell>
        </row>
        <row r="273">
          <cell r="B273">
            <v>4064141</v>
          </cell>
          <cell r="C273" t="str">
            <v>2008Y</v>
          </cell>
          <cell r="L273"/>
          <cell r="M273" t="str">
            <v>CT</v>
          </cell>
          <cell r="R273">
            <v>4.4758376325842827E-2</v>
          </cell>
        </row>
        <row r="274">
          <cell r="B274">
            <v>4064141</v>
          </cell>
          <cell r="C274" t="str">
            <v>2007Y</v>
          </cell>
          <cell r="L274"/>
          <cell r="M274" t="str">
            <v>CT</v>
          </cell>
          <cell r="R274">
            <v>3.9623625518785857E-2</v>
          </cell>
        </row>
        <row r="275">
          <cell r="B275">
            <v>4064141</v>
          </cell>
          <cell r="C275" t="str">
            <v>2006Y</v>
          </cell>
          <cell r="L275"/>
          <cell r="M275" t="str">
            <v>CT</v>
          </cell>
          <cell r="R275">
            <v>2.2705865139936943E-2</v>
          </cell>
        </row>
        <row r="276">
          <cell r="B276">
            <v>4064141</v>
          </cell>
          <cell r="C276" t="str">
            <v>2005Y</v>
          </cell>
          <cell r="L276"/>
          <cell r="M276" t="str">
            <v>CT</v>
          </cell>
          <cell r="R276">
            <v>3.3863316764006564E-2</v>
          </cell>
        </row>
        <row r="277">
          <cell r="B277">
            <v>4064141</v>
          </cell>
          <cell r="C277" t="str">
            <v>2004Y</v>
          </cell>
          <cell r="L277"/>
          <cell r="M277" t="str">
            <v>CT</v>
          </cell>
          <cell r="R277">
            <v>2.7442526076244825E-2</v>
          </cell>
        </row>
        <row r="278">
          <cell r="B278">
            <v>4064141</v>
          </cell>
          <cell r="C278" t="str">
            <v>2003Y</v>
          </cell>
          <cell r="L278"/>
          <cell r="M278" t="str">
            <v>CT</v>
          </cell>
          <cell r="R278">
            <v>1.4454182399429909E-2</v>
          </cell>
        </row>
        <row r="279">
          <cell r="B279">
            <v>4064141</v>
          </cell>
          <cell r="C279" t="str">
            <v>2002Y</v>
          </cell>
          <cell r="L279"/>
          <cell r="M279" t="str">
            <v>CT</v>
          </cell>
          <cell r="R279">
            <v>3.5377491443527281E-2</v>
          </cell>
        </row>
        <row r="280">
          <cell r="B280">
            <v>4064141</v>
          </cell>
          <cell r="C280" t="str">
            <v>2001Y</v>
          </cell>
          <cell r="L280"/>
          <cell r="M280" t="str">
            <v>CT</v>
          </cell>
          <cell r="R280" t="str">
            <v>n/a</v>
          </cell>
        </row>
        <row r="281">
          <cell r="B281">
            <v>4025308</v>
          </cell>
          <cell r="C281" t="str">
            <v>2011Y</v>
          </cell>
          <cell r="L281" t="str">
            <v>CO, MI, MN, ND, NM, SD, TX, WI</v>
          </cell>
          <cell r="M281" t="str">
            <v>CO, MI, MN, ND, WI</v>
          </cell>
          <cell r="R281">
            <v>9.5120474468221097E-2</v>
          </cell>
        </row>
        <row r="282">
          <cell r="B282">
            <v>4025308</v>
          </cell>
          <cell r="C282" t="str">
            <v>2010Y</v>
          </cell>
          <cell r="L282" t="str">
            <v>CO, MI, MN, ND, NM, SD, TX, WI</v>
          </cell>
          <cell r="M282" t="str">
            <v>CO, MI, MN, ND, WI</v>
          </cell>
          <cell r="R282">
            <v>9.0680801151935442E-2</v>
          </cell>
        </row>
        <row r="283">
          <cell r="B283">
            <v>4025308</v>
          </cell>
          <cell r="C283" t="str">
            <v>2009Y</v>
          </cell>
          <cell r="L283" t="str">
            <v>CO, MI, MN, ND, NM, SD, TX, WI</v>
          </cell>
          <cell r="M283" t="str">
            <v>CO, MI, MN, ND, WI</v>
          </cell>
          <cell r="R283">
            <v>8.8958618617545962E-2</v>
          </cell>
        </row>
        <row r="284">
          <cell r="B284">
            <v>4025308</v>
          </cell>
          <cell r="C284" t="str">
            <v>2008Y</v>
          </cell>
          <cell r="L284" t="str">
            <v>CO, MI, MN, ND, NM, SD, TX, WI</v>
          </cell>
          <cell r="M284" t="str">
            <v>CO, MI, MN, ND, WI</v>
          </cell>
          <cell r="R284">
            <v>9.0700326637416964E-2</v>
          </cell>
        </row>
        <row r="285">
          <cell r="B285">
            <v>4025308</v>
          </cell>
          <cell r="C285" t="str">
            <v>2007Y</v>
          </cell>
          <cell r="L285" t="str">
            <v>CO, MI, MN, ND, NM, SD, TX, WI</v>
          </cell>
          <cell r="M285" t="str">
            <v>CO, MI, MN, ND, WI</v>
          </cell>
          <cell r="R285">
            <v>8.8541422272131673E-2</v>
          </cell>
        </row>
        <row r="286">
          <cell r="B286">
            <v>4025308</v>
          </cell>
          <cell r="C286" t="str">
            <v>2006Y</v>
          </cell>
          <cell r="L286" t="str">
            <v>CO, MI, MN, ND, NM, SD, TX, WI</v>
          </cell>
          <cell r="M286" t="str">
            <v>CO, MI, MN, ND, WI</v>
          </cell>
          <cell r="R286">
            <v>9.2536032241031935E-2</v>
          </cell>
        </row>
        <row r="287">
          <cell r="B287">
            <v>4025308</v>
          </cell>
          <cell r="C287" t="str">
            <v>2005Y</v>
          </cell>
          <cell r="L287" t="str">
            <v>CO, MI, MN, ND, NM, SD, TX, WI</v>
          </cell>
          <cell r="M287" t="str">
            <v>CO, MI, MN, ND, WI</v>
          </cell>
          <cell r="R287">
            <v>9.1766018666205582E-2</v>
          </cell>
        </row>
        <row r="288">
          <cell r="B288">
            <v>4025308</v>
          </cell>
          <cell r="C288" t="str">
            <v>2004Y</v>
          </cell>
          <cell r="L288" t="str">
            <v>CO, MI, MN, ND, NM, SD, TX, WI</v>
          </cell>
          <cell r="M288" t="str">
            <v>CO, MI, MN, ND, WI</v>
          </cell>
          <cell r="R288">
            <v>0.10432874994665171</v>
          </cell>
        </row>
        <row r="289">
          <cell r="B289">
            <v>4025308</v>
          </cell>
          <cell r="C289" t="str">
            <v>2003Y</v>
          </cell>
          <cell r="L289" t="str">
            <v>CO, MI, MN, ND, NM, SD, TX, WI</v>
          </cell>
          <cell r="M289" t="str">
            <v>CO, MI, MN, ND, WI</v>
          </cell>
          <cell r="R289">
            <v>0.10976688745819166</v>
          </cell>
        </row>
        <row r="290">
          <cell r="B290">
            <v>4025308</v>
          </cell>
          <cell r="C290" t="str">
            <v>2002Y</v>
          </cell>
          <cell r="L290" t="str">
            <v>CO, MI, MN, ND, NM, SD, TX, WI</v>
          </cell>
          <cell r="M290" t="str">
            <v>CO, MI, MN, ND, WI</v>
          </cell>
          <cell r="R290">
            <v>0.1185551113295487</v>
          </cell>
        </row>
        <row r="291">
          <cell r="B291">
            <v>4025308</v>
          </cell>
          <cell r="C291" t="str">
            <v>2001Y</v>
          </cell>
          <cell r="L291" t="str">
            <v>CO, MI, MN, ND, NM, SD, TX, WI</v>
          </cell>
          <cell r="M291" t="str">
            <v>CO, MI, MN, ND, WI</v>
          </cell>
          <cell r="R291" t="str">
            <v>n/a</v>
          </cell>
        </row>
        <row r="292">
          <cell r="B292">
            <v>4057027</v>
          </cell>
          <cell r="C292" t="str">
            <v>2011Y</v>
          </cell>
          <cell r="L292" t="str">
            <v>NM, TX</v>
          </cell>
          <cell r="M292"/>
          <cell r="R292">
            <v>8.8182672444741761E-2</v>
          </cell>
        </row>
        <row r="293">
          <cell r="B293">
            <v>4057027</v>
          </cell>
          <cell r="C293" t="str">
            <v>2010Y</v>
          </cell>
          <cell r="L293" t="str">
            <v>NM, TX</v>
          </cell>
          <cell r="M293"/>
          <cell r="R293">
            <v>8.1676146394974322E-2</v>
          </cell>
        </row>
        <row r="294">
          <cell r="B294">
            <v>4057027</v>
          </cell>
          <cell r="C294" t="str">
            <v>2009Y</v>
          </cell>
          <cell r="L294" t="str">
            <v>NM, TX</v>
          </cell>
          <cell r="M294"/>
          <cell r="R294">
            <v>7.2081522872451342E-2</v>
          </cell>
        </row>
        <row r="295">
          <cell r="B295">
            <v>4057027</v>
          </cell>
          <cell r="C295" t="str">
            <v>2008Y</v>
          </cell>
          <cell r="L295" t="str">
            <v>NM, TX</v>
          </cell>
          <cell r="M295"/>
          <cell r="R295">
            <v>3.7043682928818614E-2</v>
          </cell>
        </row>
        <row r="296">
          <cell r="B296">
            <v>4057027</v>
          </cell>
          <cell r="C296" t="str">
            <v>2007Y</v>
          </cell>
          <cell r="L296" t="str">
            <v>NM, TX</v>
          </cell>
          <cell r="M296"/>
          <cell r="R296">
            <v>4.158657737131758E-2</v>
          </cell>
        </row>
        <row r="297">
          <cell r="B297">
            <v>4057027</v>
          </cell>
          <cell r="C297" t="str">
            <v>2006Y</v>
          </cell>
          <cell r="L297" t="str">
            <v>NM, TX</v>
          </cell>
          <cell r="M297"/>
          <cell r="R297">
            <v>5.9062419043110534E-2</v>
          </cell>
        </row>
        <row r="298">
          <cell r="B298">
            <v>4057027</v>
          </cell>
          <cell r="C298" t="str">
            <v>2005Y</v>
          </cell>
          <cell r="L298" t="str">
            <v>NM, TX</v>
          </cell>
          <cell r="M298"/>
          <cell r="R298">
            <v>7.8270959927931594E-2</v>
          </cell>
        </row>
        <row r="299">
          <cell r="B299">
            <v>4057027</v>
          </cell>
          <cell r="C299" t="str">
            <v>2004Y</v>
          </cell>
          <cell r="L299" t="str">
            <v>NM, TX</v>
          </cell>
          <cell r="M299"/>
          <cell r="R299">
            <v>6.8826281427697492E-2</v>
          </cell>
        </row>
        <row r="300">
          <cell r="B300">
            <v>4057027</v>
          </cell>
          <cell r="C300" t="str">
            <v>2003Y</v>
          </cell>
          <cell r="L300" t="str">
            <v>NM, TX</v>
          </cell>
          <cell r="M300"/>
          <cell r="R300">
            <v>0.10016157448401143</v>
          </cell>
        </row>
        <row r="301">
          <cell r="B301">
            <v>4057027</v>
          </cell>
          <cell r="C301" t="str">
            <v>2002Y</v>
          </cell>
          <cell r="L301" t="str">
            <v>NM, TX</v>
          </cell>
          <cell r="M301"/>
          <cell r="R301">
            <v>8.8230394290658376E-2</v>
          </cell>
        </row>
        <row r="302">
          <cell r="B302">
            <v>4057027</v>
          </cell>
          <cell r="C302" t="str">
            <v>2001Y</v>
          </cell>
          <cell r="L302" t="str">
            <v>NM, TX</v>
          </cell>
          <cell r="M302"/>
          <cell r="R302" t="str">
            <v>n/a</v>
          </cell>
        </row>
        <row r="303">
          <cell r="B303">
            <v>4057094</v>
          </cell>
          <cell r="C303" t="str">
            <v>2011Y</v>
          </cell>
          <cell r="L303" t="str">
            <v>CO</v>
          </cell>
          <cell r="M303" t="str">
            <v>CO</v>
          </cell>
          <cell r="R303">
            <v>9.3985572802562034E-2</v>
          </cell>
        </row>
        <row r="304">
          <cell r="B304">
            <v>4057094</v>
          </cell>
          <cell r="C304" t="str">
            <v>2010Y</v>
          </cell>
          <cell r="L304" t="str">
            <v>CO</v>
          </cell>
          <cell r="M304" t="str">
            <v>CO</v>
          </cell>
          <cell r="R304">
            <v>0.10140020152186553</v>
          </cell>
        </row>
        <row r="305">
          <cell r="B305">
            <v>4057094</v>
          </cell>
          <cell r="C305" t="str">
            <v>2009Y</v>
          </cell>
          <cell r="L305" t="str">
            <v>CO</v>
          </cell>
          <cell r="M305" t="str">
            <v>CO</v>
          </cell>
          <cell r="R305">
            <v>8.8295193016017362E-2</v>
          </cell>
        </row>
        <row r="306">
          <cell r="B306">
            <v>4057094</v>
          </cell>
          <cell r="C306" t="str">
            <v>2008Y</v>
          </cell>
          <cell r="L306" t="str">
            <v>CO</v>
          </cell>
          <cell r="M306" t="str">
            <v>CO</v>
          </cell>
          <cell r="R306">
            <v>9.7591461479495933E-2</v>
          </cell>
        </row>
        <row r="307">
          <cell r="B307">
            <v>4057094</v>
          </cell>
          <cell r="C307" t="str">
            <v>2007Y</v>
          </cell>
          <cell r="L307" t="str">
            <v>CO</v>
          </cell>
          <cell r="M307" t="str">
            <v>CO</v>
          </cell>
          <cell r="R307">
            <v>9.2853686966350255E-2</v>
          </cell>
        </row>
        <row r="308">
          <cell r="B308">
            <v>4057094</v>
          </cell>
          <cell r="C308" t="str">
            <v>2006Y</v>
          </cell>
          <cell r="L308" t="str">
            <v>CO</v>
          </cell>
          <cell r="M308" t="str">
            <v>CO</v>
          </cell>
          <cell r="R308">
            <v>8.4855700887678256E-2</v>
          </cell>
        </row>
        <row r="309">
          <cell r="B309">
            <v>4057094</v>
          </cell>
          <cell r="C309" t="str">
            <v>2005Y</v>
          </cell>
          <cell r="L309" t="str">
            <v>CO</v>
          </cell>
          <cell r="M309" t="str">
            <v>CO</v>
          </cell>
          <cell r="R309">
            <v>8.5102246313354363E-2</v>
          </cell>
        </row>
        <row r="310">
          <cell r="B310">
            <v>4057094</v>
          </cell>
          <cell r="C310" t="str">
            <v>2004Y</v>
          </cell>
          <cell r="L310" t="str">
            <v>CO</v>
          </cell>
          <cell r="M310" t="str">
            <v>CO</v>
          </cell>
          <cell r="R310">
            <v>9.8499498477359185E-2</v>
          </cell>
        </row>
        <row r="311">
          <cell r="B311">
            <v>4057094</v>
          </cell>
          <cell r="C311" t="str">
            <v>2003Y</v>
          </cell>
          <cell r="L311" t="str">
            <v>CO</v>
          </cell>
          <cell r="M311" t="str">
            <v>CO</v>
          </cell>
          <cell r="R311">
            <v>0.11069846006204821</v>
          </cell>
        </row>
        <row r="312">
          <cell r="B312">
            <v>4057094</v>
          </cell>
          <cell r="C312" t="str">
            <v>2002Y</v>
          </cell>
          <cell r="L312" t="str">
            <v>CO</v>
          </cell>
          <cell r="M312" t="str">
            <v>CO</v>
          </cell>
          <cell r="R312">
            <v>0.13339989551987932</v>
          </cell>
        </row>
        <row r="313">
          <cell r="B313">
            <v>4057094</v>
          </cell>
          <cell r="C313" t="str">
            <v>2001Y</v>
          </cell>
          <cell r="L313" t="str">
            <v>CO</v>
          </cell>
          <cell r="M313" t="str">
            <v>CO</v>
          </cell>
          <cell r="R313" t="str">
            <v>n/a</v>
          </cell>
        </row>
        <row r="314">
          <cell r="B314">
            <v>4057754</v>
          </cell>
          <cell r="C314" t="str">
            <v>2011Y</v>
          </cell>
          <cell r="L314" t="str">
            <v>MN, ND, SD</v>
          </cell>
          <cell r="M314" t="str">
            <v>MN, ND</v>
          </cell>
          <cell r="R314">
            <v>9.7765874134202652E-2</v>
          </cell>
        </row>
        <row r="315">
          <cell r="B315">
            <v>4057754</v>
          </cell>
          <cell r="C315" t="str">
            <v>2010Y</v>
          </cell>
          <cell r="L315" t="str">
            <v>MN, ND, SD</v>
          </cell>
          <cell r="M315" t="str">
            <v>MN, ND</v>
          </cell>
          <cell r="R315">
            <v>8.1404071435505029E-2</v>
          </cell>
        </row>
        <row r="316">
          <cell r="B316">
            <v>4057754</v>
          </cell>
          <cell r="C316" t="str">
            <v>2009Y</v>
          </cell>
          <cell r="L316" t="str">
            <v>MN, ND, SD</v>
          </cell>
          <cell r="M316" t="str">
            <v>MN, ND</v>
          </cell>
          <cell r="R316">
            <v>9.3155140870315789E-2</v>
          </cell>
        </row>
        <row r="317">
          <cell r="B317">
            <v>4057754</v>
          </cell>
          <cell r="C317" t="str">
            <v>2008Y</v>
          </cell>
          <cell r="L317" t="str">
            <v>MN, ND, SD</v>
          </cell>
          <cell r="M317" t="str">
            <v>MN, ND</v>
          </cell>
          <cell r="R317">
            <v>9.6961455457276191E-2</v>
          </cell>
        </row>
        <row r="318">
          <cell r="B318">
            <v>4057754</v>
          </cell>
          <cell r="C318" t="str">
            <v>2007Y</v>
          </cell>
          <cell r="L318" t="str">
            <v>MN, ND, SD</v>
          </cell>
          <cell r="M318" t="str">
            <v>MN, ND</v>
          </cell>
          <cell r="R318">
            <v>9.8285772696570253E-2</v>
          </cell>
        </row>
        <row r="319">
          <cell r="B319">
            <v>4057754</v>
          </cell>
          <cell r="C319" t="str">
            <v>2006Y</v>
          </cell>
          <cell r="L319" t="str">
            <v>MN, ND, SD</v>
          </cell>
          <cell r="M319" t="str">
            <v>MN, ND</v>
          </cell>
          <cell r="R319">
            <v>0.11169240802531546</v>
          </cell>
        </row>
        <row r="320">
          <cell r="B320">
            <v>4057754</v>
          </cell>
          <cell r="C320" t="str">
            <v>2005Y</v>
          </cell>
          <cell r="L320" t="str">
            <v>MN, ND, SD</v>
          </cell>
          <cell r="M320" t="str">
            <v>MN, ND</v>
          </cell>
          <cell r="R320">
            <v>0.11162413339455796</v>
          </cell>
        </row>
        <row r="321">
          <cell r="B321">
            <v>4057754</v>
          </cell>
          <cell r="C321" t="str">
            <v>2004Y</v>
          </cell>
          <cell r="L321" t="str">
            <v>MN, ND, SD</v>
          </cell>
          <cell r="M321" t="str">
            <v>MN, ND</v>
          </cell>
          <cell r="R321">
            <v>0.12068292340354836</v>
          </cell>
        </row>
        <row r="322">
          <cell r="B322">
            <v>4057754</v>
          </cell>
          <cell r="C322" t="str">
            <v>2003Y</v>
          </cell>
          <cell r="L322" t="str">
            <v>MN, ND, SD</v>
          </cell>
          <cell r="M322" t="str">
            <v>MN, ND</v>
          </cell>
          <cell r="R322">
            <v>0.10689653930612156</v>
          </cell>
        </row>
        <row r="323">
          <cell r="B323">
            <v>4057754</v>
          </cell>
          <cell r="C323" t="str">
            <v>2002Y</v>
          </cell>
          <cell r="L323" t="str">
            <v>MN, ND, SD</v>
          </cell>
          <cell r="M323" t="str">
            <v>MN, ND</v>
          </cell>
          <cell r="R323">
            <v>0.11327324785739704</v>
          </cell>
        </row>
        <row r="324">
          <cell r="B324">
            <v>4057754</v>
          </cell>
          <cell r="C324" t="str">
            <v>2001Y</v>
          </cell>
          <cell r="L324" t="str">
            <v>MN, ND, SD</v>
          </cell>
          <cell r="M324" t="str">
            <v>MN, ND</v>
          </cell>
          <cell r="R324" t="str">
            <v>n/a</v>
          </cell>
        </row>
        <row r="325">
          <cell r="B325">
            <v>4061925</v>
          </cell>
          <cell r="C325" t="str">
            <v>2011Y</v>
          </cell>
          <cell r="L325" t="str">
            <v>MI, WI</v>
          </cell>
          <cell r="M325" t="str">
            <v>MI, WI</v>
          </cell>
          <cell r="R325">
            <v>9.9637537835834233E-2</v>
          </cell>
        </row>
        <row r="326">
          <cell r="B326">
            <v>4061925</v>
          </cell>
          <cell r="C326" t="str">
            <v>2010Y</v>
          </cell>
          <cell r="L326" t="str">
            <v>MI, WI</v>
          </cell>
          <cell r="M326" t="str">
            <v>MI, WI</v>
          </cell>
          <cell r="R326">
            <v>8.5862744940507274E-2</v>
          </cell>
        </row>
        <row r="327">
          <cell r="B327">
            <v>4061925</v>
          </cell>
          <cell r="C327" t="str">
            <v>2009Y</v>
          </cell>
          <cell r="L327" t="str">
            <v>MI, WI</v>
          </cell>
          <cell r="M327" t="str">
            <v>MI, WI</v>
          </cell>
          <cell r="R327">
            <v>9.9595209807488094E-2</v>
          </cell>
        </row>
        <row r="328">
          <cell r="B328">
            <v>4061925</v>
          </cell>
          <cell r="C328" t="str">
            <v>2008Y</v>
          </cell>
          <cell r="L328" t="str">
            <v>MI, WI</v>
          </cell>
          <cell r="M328" t="str">
            <v>MI, WI</v>
          </cell>
          <cell r="R328">
            <v>9.8591762830509064E-2</v>
          </cell>
        </row>
        <row r="329">
          <cell r="B329">
            <v>4061925</v>
          </cell>
          <cell r="C329" t="str">
            <v>2007Y</v>
          </cell>
          <cell r="L329" t="str">
            <v>MI, WI</v>
          </cell>
          <cell r="M329" t="str">
            <v>MI, WI</v>
          </cell>
          <cell r="R329">
            <v>8.1724974073806286E-2</v>
          </cell>
        </row>
        <row r="330">
          <cell r="B330">
            <v>4061925</v>
          </cell>
          <cell r="C330" t="str">
            <v>2006Y</v>
          </cell>
          <cell r="L330" t="str">
            <v>MI, WI</v>
          </cell>
          <cell r="M330" t="str">
            <v>MI, WI</v>
          </cell>
          <cell r="R330">
            <v>9.7186803209741379E-2</v>
          </cell>
        </row>
        <row r="331">
          <cell r="B331">
            <v>4061925</v>
          </cell>
          <cell r="C331" t="str">
            <v>2005Y</v>
          </cell>
          <cell r="L331" t="str">
            <v>MI, WI</v>
          </cell>
          <cell r="M331" t="str">
            <v>MI, WI</v>
          </cell>
          <cell r="R331">
            <v>6.1079984599559822E-2</v>
          </cell>
        </row>
        <row r="332">
          <cell r="B332">
            <v>4061925</v>
          </cell>
          <cell r="C332" t="str">
            <v>2004Y</v>
          </cell>
          <cell r="L332" t="str">
            <v>MI, WI</v>
          </cell>
          <cell r="M332" t="str">
            <v>MI, WI</v>
          </cell>
          <cell r="R332">
            <v>0.12680511044297268</v>
          </cell>
        </row>
        <row r="333">
          <cell r="B333">
            <v>4061925</v>
          </cell>
          <cell r="C333" t="str">
            <v>2003Y</v>
          </cell>
          <cell r="L333" t="str">
            <v>MI, WI</v>
          </cell>
          <cell r="M333" t="str">
            <v>MI, WI</v>
          </cell>
          <cell r="R333">
            <v>0.13620274704374627</v>
          </cell>
        </row>
        <row r="334">
          <cell r="B334">
            <v>4061925</v>
          </cell>
          <cell r="C334" t="str">
            <v>2002Y</v>
          </cell>
          <cell r="L334" t="str">
            <v>MI, WI</v>
          </cell>
          <cell r="M334" t="str">
            <v>MI, WI</v>
          </cell>
          <cell r="R334">
            <v>0.13129071671069342</v>
          </cell>
        </row>
        <row r="335">
          <cell r="B335">
            <v>4061925</v>
          </cell>
          <cell r="C335" t="str">
            <v>2001Y</v>
          </cell>
          <cell r="L335" t="str">
            <v>MI, WI</v>
          </cell>
          <cell r="M335" t="str">
            <v>MI, WI</v>
          </cell>
          <cell r="R335" t="str">
            <v>n/a</v>
          </cell>
        </row>
      </sheetData>
      <sheetData sheetId="16"/>
      <sheetData sheetId="17"/>
      <sheetData sheetId="18"/>
      <sheetData sheetId="19">
        <row r="1">
          <cell r="A1" t="str">
            <v>StateName</v>
          </cell>
          <cell r="B1" t="str">
            <v>StateCode</v>
          </cell>
        </row>
        <row r="2">
          <cell r="A2" t="str">
            <v>Alabama</v>
          </cell>
          <cell r="B2" t="str">
            <v>AL</v>
          </cell>
        </row>
        <row r="3">
          <cell r="A3" t="str">
            <v>Alaska</v>
          </cell>
          <cell r="B3" t="str">
            <v>AK</v>
          </cell>
        </row>
        <row r="4">
          <cell r="A4" t="str">
            <v>Arizona</v>
          </cell>
          <cell r="B4" t="str">
            <v>AZ</v>
          </cell>
        </row>
        <row r="5">
          <cell r="A5" t="str">
            <v>Arkansas</v>
          </cell>
          <cell r="B5" t="str">
            <v>AR</v>
          </cell>
        </row>
        <row r="6">
          <cell r="A6" t="str">
            <v>California</v>
          </cell>
          <cell r="B6" t="str">
            <v>CA</v>
          </cell>
        </row>
        <row r="7">
          <cell r="A7" t="str">
            <v>Colorado</v>
          </cell>
          <cell r="B7" t="str">
            <v>CO</v>
          </cell>
        </row>
        <row r="8">
          <cell r="A8" t="str">
            <v>Connecticut</v>
          </cell>
          <cell r="B8" t="str">
            <v>CT</v>
          </cell>
        </row>
        <row r="9">
          <cell r="A9" t="str">
            <v>Delaware</v>
          </cell>
          <cell r="B9" t="str">
            <v>DE</v>
          </cell>
        </row>
        <row r="10">
          <cell r="A10" t="str">
            <v>District of Columbia</v>
          </cell>
          <cell r="B10" t="str">
            <v>DC</v>
          </cell>
        </row>
        <row r="11">
          <cell r="A11" t="str">
            <v>Florida</v>
          </cell>
          <cell r="B11" t="str">
            <v>FL</v>
          </cell>
        </row>
        <row r="12">
          <cell r="A12" t="str">
            <v>Georgia</v>
          </cell>
          <cell r="B12" t="str">
            <v>GA</v>
          </cell>
        </row>
        <row r="13">
          <cell r="A13" t="str">
            <v>Hawaii</v>
          </cell>
          <cell r="B13" t="str">
            <v>HI</v>
          </cell>
        </row>
        <row r="14">
          <cell r="A14" t="str">
            <v>Idaho</v>
          </cell>
          <cell r="B14" t="str">
            <v>ID</v>
          </cell>
        </row>
        <row r="15">
          <cell r="A15" t="str">
            <v>Illinois</v>
          </cell>
          <cell r="B15" t="str">
            <v>IL</v>
          </cell>
        </row>
        <row r="16">
          <cell r="A16" t="str">
            <v>Indiana</v>
          </cell>
          <cell r="B16" t="str">
            <v>IN</v>
          </cell>
        </row>
        <row r="17">
          <cell r="A17" t="str">
            <v>Iowa</v>
          </cell>
          <cell r="B17" t="str">
            <v>IA</v>
          </cell>
        </row>
        <row r="18">
          <cell r="A18" t="str">
            <v>Kansas</v>
          </cell>
          <cell r="B18" t="str">
            <v>KS</v>
          </cell>
        </row>
        <row r="19">
          <cell r="A19" t="str">
            <v>Kentucky</v>
          </cell>
          <cell r="B19" t="str">
            <v>KY</v>
          </cell>
        </row>
        <row r="20">
          <cell r="A20" t="str">
            <v>Louisiana</v>
          </cell>
          <cell r="B20" t="str">
            <v>LA</v>
          </cell>
        </row>
        <row r="21">
          <cell r="A21" t="str">
            <v>Maine</v>
          </cell>
          <cell r="B21" t="str">
            <v>ME</v>
          </cell>
        </row>
        <row r="22">
          <cell r="A22" t="str">
            <v>Maryland</v>
          </cell>
          <cell r="B22" t="str">
            <v>MD</v>
          </cell>
        </row>
        <row r="23">
          <cell r="A23" t="str">
            <v>Massachusetts</v>
          </cell>
          <cell r="B23" t="str">
            <v>MA</v>
          </cell>
        </row>
        <row r="24">
          <cell r="A24" t="str">
            <v>Michigan</v>
          </cell>
          <cell r="B24" t="str">
            <v>MI</v>
          </cell>
        </row>
        <row r="25">
          <cell r="A25" t="str">
            <v>Minnesota</v>
          </cell>
          <cell r="B25" t="str">
            <v>MN</v>
          </cell>
        </row>
        <row r="26">
          <cell r="A26" t="str">
            <v>Mississippi</v>
          </cell>
          <cell r="B26" t="str">
            <v>MS</v>
          </cell>
        </row>
        <row r="27">
          <cell r="A27" t="str">
            <v>Missouri</v>
          </cell>
          <cell r="B27" t="str">
            <v>MO</v>
          </cell>
        </row>
        <row r="28">
          <cell r="A28" t="str">
            <v>Montana</v>
          </cell>
          <cell r="B28" t="str">
            <v>MT</v>
          </cell>
        </row>
        <row r="29">
          <cell r="A29" t="str">
            <v>Nebraska</v>
          </cell>
          <cell r="B29" t="str">
            <v>NE</v>
          </cell>
        </row>
        <row r="30">
          <cell r="A30" t="str">
            <v>Nevada</v>
          </cell>
          <cell r="B30" t="str">
            <v>NV</v>
          </cell>
        </row>
        <row r="31">
          <cell r="A31" t="str">
            <v>New Hampshire</v>
          </cell>
          <cell r="B31" t="str">
            <v>NH</v>
          </cell>
        </row>
        <row r="32">
          <cell r="A32" t="str">
            <v>New Jersey</v>
          </cell>
          <cell r="B32" t="str">
            <v>NJ</v>
          </cell>
        </row>
        <row r="33">
          <cell r="A33" t="str">
            <v>New Mexico</v>
          </cell>
          <cell r="B33" t="str">
            <v>NM</v>
          </cell>
        </row>
        <row r="34">
          <cell r="A34" t="str">
            <v>New York</v>
          </cell>
          <cell r="B34" t="str">
            <v>NY</v>
          </cell>
        </row>
        <row r="35">
          <cell r="A35" t="str">
            <v>North Carolina</v>
          </cell>
          <cell r="B35" t="str">
            <v>NC</v>
          </cell>
        </row>
        <row r="36">
          <cell r="A36" t="str">
            <v>North Dakota</v>
          </cell>
          <cell r="B36" t="str">
            <v>ND</v>
          </cell>
        </row>
        <row r="37">
          <cell r="A37" t="str">
            <v>Ohio</v>
          </cell>
          <cell r="B37" t="str">
            <v>OH</v>
          </cell>
        </row>
        <row r="38">
          <cell r="A38" t="str">
            <v>Oklahoma</v>
          </cell>
          <cell r="B38" t="str">
            <v>OK</v>
          </cell>
        </row>
        <row r="39">
          <cell r="A39" t="str">
            <v>Oregon</v>
          </cell>
          <cell r="B39" t="str">
            <v>OR</v>
          </cell>
        </row>
        <row r="40">
          <cell r="A40" t="str">
            <v>Pennsylvania</v>
          </cell>
          <cell r="B40" t="str">
            <v>PA</v>
          </cell>
        </row>
        <row r="41">
          <cell r="A41" t="str">
            <v>Rhode Island</v>
          </cell>
          <cell r="B41" t="str">
            <v>RI</v>
          </cell>
        </row>
        <row r="42">
          <cell r="A42" t="str">
            <v>South Carolina</v>
          </cell>
          <cell r="B42" t="str">
            <v>SC</v>
          </cell>
        </row>
        <row r="43">
          <cell r="A43" t="str">
            <v>South Dakota</v>
          </cell>
          <cell r="B43" t="str">
            <v>SD</v>
          </cell>
        </row>
        <row r="44">
          <cell r="A44" t="str">
            <v>Tennessee</v>
          </cell>
          <cell r="B44" t="str">
            <v>TN</v>
          </cell>
        </row>
        <row r="45">
          <cell r="A45" t="str">
            <v>Texas</v>
          </cell>
          <cell r="B45" t="str">
            <v>TX</v>
          </cell>
        </row>
        <row r="46">
          <cell r="A46" t="str">
            <v>Utah</v>
          </cell>
          <cell r="B46" t="str">
            <v>UT</v>
          </cell>
        </row>
        <row r="47">
          <cell r="A47" t="str">
            <v>Vermont</v>
          </cell>
          <cell r="B47" t="str">
            <v>VT</v>
          </cell>
        </row>
        <row r="48">
          <cell r="A48" t="str">
            <v>Virginia</v>
          </cell>
          <cell r="B48" t="str">
            <v>VA</v>
          </cell>
        </row>
        <row r="49">
          <cell r="A49" t="str">
            <v>Washington</v>
          </cell>
          <cell r="B49" t="str">
            <v>WA</v>
          </cell>
        </row>
        <row r="50">
          <cell r="A50" t="str">
            <v>West Virginia</v>
          </cell>
          <cell r="B50" t="str">
            <v>WV</v>
          </cell>
        </row>
        <row r="51">
          <cell r="A51" t="str">
            <v>Wisconsin</v>
          </cell>
          <cell r="B51" t="str">
            <v>WI</v>
          </cell>
        </row>
        <row r="52">
          <cell r="A52" t="str">
            <v>Wyoming</v>
          </cell>
          <cell r="B52" t="str">
            <v>WY</v>
          </cell>
        </row>
      </sheetData>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snloffice"/>
      <sheetName val="Inputs"/>
      <sheetName val="Instructions"/>
      <sheetName val="Log"/>
      <sheetName val="Business Segment Electric"/>
      <sheetName val="Business Segment Gas"/>
      <sheetName val="2_Step_DCF"/>
      <sheetName val="Dividend_Yields_1"/>
      <sheetName val="Dividend_Yields_2"/>
      <sheetName val="Dividend_Data"/>
      <sheetName val="FERC_Policy_Growth"/>
      <sheetName val="Growth_Rate_Forecasts"/>
      <sheetName val="Company_Data"/>
      <sheetName val="GDP Growth"/>
      <sheetName val="CAPM_1"/>
      <sheetName val="CAPM_2"/>
      <sheetName val="S&amp;P_500"/>
      <sheetName val="Expected_Earnings"/>
      <sheetName val="Risk_Premium"/>
      <sheetName val="Risk_Premium_Download"/>
      <sheetName val="Dividend_Download"/>
      <sheetName val="Pricing_Data"/>
      <sheetName val="Pricing_Download"/>
      <sheetName val="S&amp;P_500_Download"/>
      <sheetName val="Credit_Rating"/>
      <sheetName val="Credit_Rating_Download"/>
      <sheetName val="Beta_Download"/>
      <sheetName val="Beta"/>
      <sheetName val="SNL Data"/>
      <sheetName val="Risk_Premium_Price"/>
      <sheetName val="Risk_Premium_Price_Download"/>
      <sheetName val="Screening"/>
    </sheetNames>
    <sheetDataSet>
      <sheetData sheetId="0"/>
      <sheetData sheetId="1">
        <row r="16">
          <cell r="J16" t="str">
            <v>AAA</v>
          </cell>
        </row>
      </sheetData>
      <sheetData sheetId="2"/>
      <sheetData sheetId="3"/>
      <sheetData sheetId="4"/>
      <sheetData sheetId="5"/>
      <sheetData sheetId="6"/>
      <sheetData sheetId="7"/>
      <sheetData sheetId="8"/>
      <sheetData sheetId="9">
        <row r="2">
          <cell r="E2" t="str">
            <v>Annualized Dividend ETP</v>
          </cell>
          <cell r="M2" t="str">
            <v>Annualized Dividend GEL</v>
          </cell>
          <cell r="U2" t="str">
            <v>Annualized Dividend HEP</v>
          </cell>
          <cell r="AC2" t="str">
            <v>Annualized Dividend NGL</v>
          </cell>
          <cell r="AK2" t="str">
            <v>Annualized Dividend NS</v>
          </cell>
          <cell r="AS2" t="str">
            <v>Annualized Dividend PSXP</v>
          </cell>
          <cell r="AW2"/>
          <cell r="BA2" t="str">
            <v>Annualized Dividend SHLX</v>
          </cell>
          <cell r="BB2"/>
          <cell r="BC2"/>
          <cell r="BI2" t="str">
            <v>Annualized Dividend VLP</v>
          </cell>
          <cell r="BQ2" t="str">
            <v>Annualized Dividend SXL</v>
          </cell>
          <cell r="BY2" t="str">
            <v>Annualized Dividend TLLP</v>
          </cell>
          <cell r="CG2" t="str">
            <v>Annualized Dividend DTE</v>
          </cell>
          <cell r="CO2" t="str">
            <v>Annualized Dividend DUK</v>
          </cell>
          <cell r="CW2" t="str">
            <v>Annualized Dividend EIX</v>
          </cell>
        </row>
        <row r="3">
          <cell r="B3">
            <v>43098</v>
          </cell>
          <cell r="E3">
            <v>2.2599999999999998</v>
          </cell>
          <cell r="J3">
            <v>43098</v>
          </cell>
          <cell r="M3">
            <v>2</v>
          </cell>
          <cell r="R3">
            <v>43098</v>
          </cell>
          <cell r="U3">
            <v>2.58</v>
          </cell>
          <cell r="Z3">
            <v>43098</v>
          </cell>
          <cell r="AC3">
            <v>1.56</v>
          </cell>
          <cell r="AH3">
            <v>43098</v>
          </cell>
          <cell r="AK3">
            <v>4.38</v>
          </cell>
          <cell r="AP3">
            <v>43098</v>
          </cell>
          <cell r="AS3">
            <v>2.5840000000000001</v>
          </cell>
          <cell r="AW3"/>
          <cell r="AX3">
            <v>43098</v>
          </cell>
          <cell r="BA3">
            <v>1.272</v>
          </cell>
          <cell r="BB3"/>
          <cell r="BC3"/>
          <cell r="BF3">
            <v>43098</v>
          </cell>
          <cell r="BI3">
            <v>1.92</v>
          </cell>
          <cell r="BN3">
            <v>43098</v>
          </cell>
          <cell r="BQ3" t="e">
            <v>#N/A</v>
          </cell>
          <cell r="BV3">
            <v>43098</v>
          </cell>
          <cell r="BY3" t="e">
            <v>#N/A</v>
          </cell>
          <cell r="CD3">
            <v>43098</v>
          </cell>
          <cell r="CG3">
            <v>3.53</v>
          </cell>
          <cell r="CL3">
            <v>43098</v>
          </cell>
          <cell r="CO3">
            <v>3.56</v>
          </cell>
          <cell r="CT3">
            <v>43098</v>
          </cell>
          <cell r="CW3">
            <v>2.42</v>
          </cell>
        </row>
        <row r="4">
          <cell r="B4">
            <v>43069</v>
          </cell>
          <cell r="E4">
            <v>2.2599999999999998</v>
          </cell>
          <cell r="J4">
            <v>43069</v>
          </cell>
          <cell r="M4">
            <v>2</v>
          </cell>
          <cell r="R4">
            <v>43069</v>
          </cell>
          <cell r="U4">
            <v>2.58</v>
          </cell>
          <cell r="Z4">
            <v>43069</v>
          </cell>
          <cell r="AC4">
            <v>1.56</v>
          </cell>
          <cell r="AH4">
            <v>43069</v>
          </cell>
          <cell r="AK4">
            <v>4.38</v>
          </cell>
          <cell r="AP4">
            <v>43069</v>
          </cell>
          <cell r="AS4">
            <v>2.5840000000000001</v>
          </cell>
          <cell r="AW4"/>
          <cell r="AX4">
            <v>43069</v>
          </cell>
          <cell r="BA4">
            <v>1.272</v>
          </cell>
          <cell r="BB4"/>
          <cell r="BC4"/>
          <cell r="BF4">
            <v>43069</v>
          </cell>
          <cell r="BI4">
            <v>1.92</v>
          </cell>
          <cell r="BN4">
            <v>43069</v>
          </cell>
          <cell r="BQ4" t="e">
            <v>#N/A</v>
          </cell>
          <cell r="BV4">
            <v>43069</v>
          </cell>
          <cell r="BY4" t="e">
            <v>#N/A</v>
          </cell>
          <cell r="CD4">
            <v>43069</v>
          </cell>
          <cell r="CG4">
            <v>3.3</v>
          </cell>
          <cell r="CL4">
            <v>43069</v>
          </cell>
          <cell r="CO4">
            <v>3.56</v>
          </cell>
          <cell r="CT4">
            <v>43069</v>
          </cell>
          <cell r="CW4">
            <v>2.17</v>
          </cell>
        </row>
        <row r="5">
          <cell r="B5">
            <v>43039</v>
          </cell>
          <cell r="E5">
            <v>2.2000000000000002</v>
          </cell>
          <cell r="J5">
            <v>43039</v>
          </cell>
          <cell r="M5">
            <v>2</v>
          </cell>
          <cell r="R5">
            <v>43039</v>
          </cell>
          <cell r="U5">
            <v>2.5299999999999998</v>
          </cell>
          <cell r="Z5">
            <v>43039</v>
          </cell>
          <cell r="AC5">
            <v>1.56</v>
          </cell>
          <cell r="AH5">
            <v>43039</v>
          </cell>
          <cell r="AK5">
            <v>4.38</v>
          </cell>
          <cell r="AP5">
            <v>43039</v>
          </cell>
          <cell r="AS5">
            <v>2.5840000000000001</v>
          </cell>
          <cell r="AW5"/>
          <cell r="AX5">
            <v>43039</v>
          </cell>
          <cell r="BA5">
            <v>1.272</v>
          </cell>
          <cell r="BB5"/>
          <cell r="BC5"/>
          <cell r="BF5">
            <v>43039</v>
          </cell>
          <cell r="BI5">
            <v>1.92</v>
          </cell>
          <cell r="BN5">
            <v>43039</v>
          </cell>
          <cell r="BQ5" t="e">
            <v>#N/A</v>
          </cell>
          <cell r="BV5">
            <v>43039</v>
          </cell>
          <cell r="BY5" t="e">
            <v>#N/A</v>
          </cell>
          <cell r="CD5">
            <v>43039</v>
          </cell>
          <cell r="CG5">
            <v>3.3</v>
          </cell>
          <cell r="CL5">
            <v>43039</v>
          </cell>
          <cell r="CO5">
            <v>3.56</v>
          </cell>
          <cell r="CT5">
            <v>43039</v>
          </cell>
          <cell r="CW5">
            <v>2.17</v>
          </cell>
        </row>
        <row r="6">
          <cell r="B6">
            <v>43007</v>
          </cell>
          <cell r="E6">
            <v>2.2000000000000002</v>
          </cell>
          <cell r="J6">
            <v>43007</v>
          </cell>
          <cell r="M6">
            <v>2.89</v>
          </cell>
          <cell r="R6">
            <v>43007</v>
          </cell>
          <cell r="U6">
            <v>2.5299999999999998</v>
          </cell>
          <cell r="Z6">
            <v>43007</v>
          </cell>
          <cell r="AC6">
            <v>1.56</v>
          </cell>
          <cell r="AH6">
            <v>43007</v>
          </cell>
          <cell r="AK6">
            <v>4.38</v>
          </cell>
          <cell r="AP6">
            <v>43007</v>
          </cell>
          <cell r="AS6">
            <v>2.46</v>
          </cell>
          <cell r="AW6"/>
          <cell r="AX6">
            <v>43007</v>
          </cell>
          <cell r="BA6">
            <v>1.2163999999999999</v>
          </cell>
          <cell r="BB6"/>
          <cell r="BC6"/>
          <cell r="BF6">
            <v>43007</v>
          </cell>
          <cell r="BI6">
            <v>1.82</v>
          </cell>
          <cell r="BN6">
            <v>43007</v>
          </cell>
          <cell r="BQ6" t="e">
            <v>#N/A</v>
          </cell>
          <cell r="BV6">
            <v>43007</v>
          </cell>
          <cell r="BY6" t="e">
            <v>#N/A</v>
          </cell>
          <cell r="CD6">
            <v>43007</v>
          </cell>
          <cell r="CG6">
            <v>3.3</v>
          </cell>
          <cell r="CL6">
            <v>43007</v>
          </cell>
          <cell r="CO6">
            <v>3.56</v>
          </cell>
          <cell r="CT6">
            <v>43007</v>
          </cell>
          <cell r="CW6">
            <v>2.17</v>
          </cell>
        </row>
        <row r="7">
          <cell r="B7">
            <v>42978</v>
          </cell>
          <cell r="E7">
            <v>2.2000000000000002</v>
          </cell>
          <cell r="J7">
            <v>42978</v>
          </cell>
          <cell r="M7">
            <v>2.89</v>
          </cell>
          <cell r="R7">
            <v>42978</v>
          </cell>
          <cell r="U7">
            <v>2.5299999999999998</v>
          </cell>
          <cell r="Z7">
            <v>42978</v>
          </cell>
          <cell r="AC7">
            <v>1.56</v>
          </cell>
          <cell r="AH7">
            <v>42978</v>
          </cell>
          <cell r="AK7">
            <v>4.38</v>
          </cell>
          <cell r="AP7">
            <v>42978</v>
          </cell>
          <cell r="AS7">
            <v>2.46</v>
          </cell>
          <cell r="AW7"/>
          <cell r="AX7">
            <v>42978</v>
          </cell>
          <cell r="BA7">
            <v>1.2163999999999999</v>
          </cell>
          <cell r="BB7"/>
          <cell r="BC7"/>
          <cell r="BF7">
            <v>42978</v>
          </cell>
          <cell r="BI7">
            <v>1.82</v>
          </cell>
          <cell r="BN7">
            <v>42978</v>
          </cell>
          <cell r="BQ7" t="e">
            <v>#N/A</v>
          </cell>
          <cell r="BV7">
            <v>42978</v>
          </cell>
          <cell r="BY7" t="e">
            <v>#N/A</v>
          </cell>
          <cell r="CD7">
            <v>42978</v>
          </cell>
          <cell r="CG7">
            <v>3.3</v>
          </cell>
          <cell r="CL7">
            <v>42978</v>
          </cell>
          <cell r="CO7">
            <v>3.56</v>
          </cell>
          <cell r="CT7">
            <v>42978</v>
          </cell>
          <cell r="CW7">
            <v>2.17</v>
          </cell>
        </row>
        <row r="8">
          <cell r="B8">
            <v>42947</v>
          </cell>
          <cell r="E8">
            <v>2.14</v>
          </cell>
          <cell r="J8">
            <v>42947</v>
          </cell>
          <cell r="M8">
            <v>2.89</v>
          </cell>
          <cell r="R8">
            <v>42947</v>
          </cell>
          <cell r="U8">
            <v>2.48</v>
          </cell>
          <cell r="Z8">
            <v>42947</v>
          </cell>
          <cell r="AC8">
            <v>1.56</v>
          </cell>
          <cell r="AH8">
            <v>42947</v>
          </cell>
          <cell r="AK8">
            <v>4.38</v>
          </cell>
          <cell r="AP8">
            <v>42947</v>
          </cell>
          <cell r="AS8">
            <v>2.46</v>
          </cell>
          <cell r="AW8"/>
          <cell r="AX8">
            <v>42947</v>
          </cell>
          <cell r="BA8">
            <v>1.2163999999999999</v>
          </cell>
          <cell r="BB8"/>
          <cell r="BC8"/>
          <cell r="BF8">
            <v>42947</v>
          </cell>
          <cell r="BI8">
            <v>1.82</v>
          </cell>
          <cell r="BN8">
            <v>42947</v>
          </cell>
          <cell r="BQ8" t="e">
            <v>#N/A</v>
          </cell>
          <cell r="BV8">
            <v>42947</v>
          </cell>
          <cell r="BY8" t="e">
            <v>#N/A</v>
          </cell>
          <cell r="CD8">
            <v>42947</v>
          </cell>
          <cell r="CG8">
            <v>3.3</v>
          </cell>
          <cell r="CL8">
            <v>42947</v>
          </cell>
          <cell r="CO8">
            <v>3.42</v>
          </cell>
          <cell r="CT8">
            <v>42947</v>
          </cell>
          <cell r="CW8">
            <v>2.17</v>
          </cell>
        </row>
      </sheetData>
      <sheetData sheetId="10"/>
      <sheetData sheetId="11"/>
      <sheetData sheetId="12">
        <row r="6">
          <cell r="C6" t="str">
            <v>ANDX</v>
          </cell>
        </row>
      </sheetData>
      <sheetData sheetId="13"/>
      <sheetData sheetId="14"/>
      <sheetData sheetId="15"/>
      <sheetData sheetId="16"/>
      <sheetData sheetId="17"/>
      <sheetData sheetId="18"/>
      <sheetData sheetId="19"/>
      <sheetData sheetId="20"/>
      <sheetData sheetId="21"/>
      <sheetData sheetId="22"/>
      <sheetData sheetId="23"/>
      <sheetData sheetId="24">
        <row r="5">
          <cell r="B5" t="str">
            <v>ANDX US Equity</v>
          </cell>
        </row>
      </sheetData>
      <sheetData sheetId="25"/>
      <sheetData sheetId="26"/>
      <sheetData sheetId="27">
        <row r="7">
          <cell r="B7" t="str">
            <v>ETP US Equity</v>
          </cell>
        </row>
      </sheetData>
      <sheetData sheetId="28"/>
      <sheetData sheetId="29"/>
      <sheetData sheetId="30"/>
      <sheetData sheetId="3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Utility 20 Year Debt"/>
      <sheetName val="Industrial 20 Year Debt"/>
      <sheetName val="Sheet3"/>
      <sheetName val="Utility and Industrial 20 Year "/>
    </sheetNames>
    <sheetDataSet>
      <sheetData sheetId="0" refreshError="1"/>
      <sheetData sheetId="1"/>
      <sheetData sheetId="2"/>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Utility 20 Year Debt"/>
      <sheetName val="Industrial 20 Year Debt"/>
      <sheetName val="Sheet3"/>
      <sheetName val="Utility and Industrial 20 Year "/>
    </sheetNames>
    <sheetDataSet>
      <sheetData sheetId="0" refreshError="1"/>
      <sheetData sheetId="1"/>
      <sheetData sheetId="2">
        <row r="1">
          <cell r="E1" t="str">
            <v>AAA</v>
          </cell>
          <cell r="F1" t="str">
            <v>Aaa</v>
          </cell>
          <cell r="H1" t="str">
            <v>AA</v>
          </cell>
          <cell r="I1" t="str">
            <v>Aa</v>
          </cell>
          <cell r="K1" t="str">
            <v>A+</v>
          </cell>
          <cell r="L1" t="str">
            <v>A1</v>
          </cell>
          <cell r="N1" t="str">
            <v>A</v>
          </cell>
          <cell r="O1" t="str">
            <v>A2</v>
          </cell>
          <cell r="Q1" t="str">
            <v>A-</v>
          </cell>
          <cell r="R1" t="str">
            <v>A3</v>
          </cell>
          <cell r="T1" t="str">
            <v>BBB+</v>
          </cell>
          <cell r="U1" t="str">
            <v>Baa1</v>
          </cell>
          <cell r="W1" t="str">
            <v>BBB</v>
          </cell>
          <cell r="X1" t="str">
            <v>Baa2</v>
          </cell>
          <cell r="Z1" t="str">
            <v>BBB-</v>
          </cell>
          <cell r="AA1" t="str">
            <v>Baa3</v>
          </cell>
          <cell r="AC1" t="str">
            <v>BB+</v>
          </cell>
          <cell r="AD1" t="str">
            <v>Ba1</v>
          </cell>
          <cell r="AF1" t="str">
            <v>BB</v>
          </cell>
          <cell r="AG1" t="str">
            <v>Ba2</v>
          </cell>
          <cell r="AI1" t="str">
            <v>BB-</v>
          </cell>
          <cell r="AJ1" t="str">
            <v>Ba3</v>
          </cell>
          <cell r="AL1" t="str">
            <v>B+</v>
          </cell>
          <cell r="AM1" t="str">
            <v>B1</v>
          </cell>
          <cell r="AO1" t="str">
            <v>B</v>
          </cell>
          <cell r="AP1" t="str">
            <v>B2</v>
          </cell>
          <cell r="AR1" t="str">
            <v>B-</v>
          </cell>
          <cell r="AS1" t="str">
            <v>B3</v>
          </cell>
        </row>
        <row r="2">
          <cell r="E2" t="str">
            <v>C00120Y Index</v>
          </cell>
          <cell r="H2" t="str">
            <v>C00320Y Index</v>
          </cell>
          <cell r="K2" t="str">
            <v>C00520Y Index</v>
          </cell>
          <cell r="N2" t="str">
            <v>C00620Y Index</v>
          </cell>
          <cell r="Q2" t="str">
            <v>C00720Y Index</v>
          </cell>
          <cell r="T2" t="str">
            <v>C00820Y Index</v>
          </cell>
          <cell r="W2" t="str">
            <v>C00920Y Index</v>
          </cell>
          <cell r="Z2" t="str">
            <v>C01020Y Index</v>
          </cell>
          <cell r="AC2" t="str">
            <v>C50620Y Index</v>
          </cell>
          <cell r="AF2" t="str">
            <v>C50720Y Index</v>
          </cell>
          <cell r="AI2" t="str">
            <v>C50820Y Index</v>
          </cell>
          <cell r="AL2" t="str">
            <v>C50920Y Index</v>
          </cell>
          <cell r="AO2" t="str">
            <v>C51020Y Index</v>
          </cell>
          <cell r="AR2" t="str">
            <v>C51120Y Index</v>
          </cell>
        </row>
        <row r="3">
          <cell r="E3" t="str">
            <v>Date</v>
          </cell>
          <cell r="F3" t="str">
            <v>PX_LAST</v>
          </cell>
          <cell r="H3" t="str">
            <v>Date</v>
          </cell>
          <cell r="I3" t="str">
            <v>PX_LAST</v>
          </cell>
          <cell r="K3" t="str">
            <v>Date</v>
          </cell>
          <cell r="L3" t="str">
            <v>PX_LAST</v>
          </cell>
          <cell r="N3" t="str">
            <v>Date</v>
          </cell>
          <cell r="O3" t="str">
            <v>PX_LAST</v>
          </cell>
          <cell r="Q3" t="str">
            <v>Date</v>
          </cell>
          <cell r="R3" t="str">
            <v>PX_LAST</v>
          </cell>
          <cell r="T3" t="str">
            <v>Date</v>
          </cell>
          <cell r="U3" t="str">
            <v>PX_LAST</v>
          </cell>
          <cell r="W3" t="str">
            <v>Date</v>
          </cell>
          <cell r="X3" t="str">
            <v>PX_LAST</v>
          </cell>
          <cell r="Z3" t="str">
            <v>Date</v>
          </cell>
          <cell r="AA3" t="str">
            <v>PX_LAST</v>
          </cell>
          <cell r="AC3" t="str">
            <v>Date</v>
          </cell>
          <cell r="AD3" t="str">
            <v>PX_LAST</v>
          </cell>
          <cell r="AF3" t="str">
            <v>Date</v>
          </cell>
          <cell r="AG3" t="str">
            <v>PX_LAST</v>
          </cell>
          <cell r="AI3" t="str">
            <v>Date</v>
          </cell>
          <cell r="AJ3" t="str">
            <v>PX_LAST</v>
          </cell>
          <cell r="AL3" t="str">
            <v>Date</v>
          </cell>
          <cell r="AM3" t="str">
            <v>PX_LAST</v>
          </cell>
          <cell r="AO3" t="str">
            <v>Date</v>
          </cell>
          <cell r="AP3" t="str">
            <v>PX_LAST</v>
          </cell>
          <cell r="AR3" t="str">
            <v>Date</v>
          </cell>
          <cell r="AS3" t="str">
            <v>PX_LAST</v>
          </cell>
        </row>
        <row r="4">
          <cell r="E4">
            <v>38383</v>
          </cell>
          <cell r="F4">
            <v>5.2641</v>
          </cell>
          <cell r="H4">
            <v>38383</v>
          </cell>
          <cell r="I4">
            <v>5.3141999999999996</v>
          </cell>
          <cell r="K4">
            <v>38383</v>
          </cell>
          <cell r="L4">
            <v>5.3567999999999998</v>
          </cell>
          <cell r="N4">
            <v>38383</v>
          </cell>
          <cell r="O4">
            <v>5.4059999999999997</v>
          </cell>
          <cell r="Q4">
            <v>38383</v>
          </cell>
          <cell r="R4">
            <v>5.4718999999999998</v>
          </cell>
          <cell r="T4">
            <v>38383</v>
          </cell>
          <cell r="U4">
            <v>5.7526000000000002</v>
          </cell>
          <cell r="W4">
            <v>38383</v>
          </cell>
          <cell r="X4">
            <v>5.7599</v>
          </cell>
          <cell r="Z4">
            <v>38383</v>
          </cell>
          <cell r="AA4">
            <v>5.9691000000000001</v>
          </cell>
          <cell r="AC4">
            <v>38383</v>
          </cell>
          <cell r="AD4">
            <v>6.2416999999999998</v>
          </cell>
          <cell r="AF4">
            <v>38383</v>
          </cell>
          <cell r="AG4">
            <v>6.649</v>
          </cell>
          <cell r="AI4">
            <v>38383</v>
          </cell>
          <cell r="AJ4">
            <v>6.9401000000000002</v>
          </cell>
          <cell r="AL4">
            <v>38383</v>
          </cell>
          <cell r="AM4">
            <v>7.2637999999999998</v>
          </cell>
          <cell r="AO4">
            <v>38383</v>
          </cell>
          <cell r="AP4">
            <v>7.3628</v>
          </cell>
          <cell r="AR4">
            <v>38383</v>
          </cell>
          <cell r="AS4">
            <v>7.5119999999999996</v>
          </cell>
        </row>
        <row r="5">
          <cell r="E5">
            <v>38411</v>
          </cell>
          <cell r="F5">
            <v>5.3522999999999996</v>
          </cell>
          <cell r="H5">
            <v>38411</v>
          </cell>
          <cell r="I5">
            <v>5.4211</v>
          </cell>
          <cell r="K5">
            <v>38411</v>
          </cell>
          <cell r="L5">
            <v>5.4739000000000004</v>
          </cell>
          <cell r="N5">
            <v>38411</v>
          </cell>
          <cell r="O5">
            <v>5.5369000000000002</v>
          </cell>
          <cell r="Q5">
            <v>38411</v>
          </cell>
          <cell r="R5">
            <v>5.6193</v>
          </cell>
          <cell r="T5">
            <v>38411</v>
          </cell>
          <cell r="U5">
            <v>5.8106999999999998</v>
          </cell>
          <cell r="W5">
            <v>38411</v>
          </cell>
          <cell r="X5">
            <v>5.8324999999999996</v>
          </cell>
          <cell r="Z5">
            <v>38411</v>
          </cell>
          <cell r="AA5">
            <v>5.9744999999999999</v>
          </cell>
          <cell r="AC5">
            <v>38411</v>
          </cell>
          <cell r="AD5">
            <v>6.2849000000000004</v>
          </cell>
          <cell r="AF5">
            <v>38411</v>
          </cell>
          <cell r="AG5">
            <v>6.6525999999999996</v>
          </cell>
          <cell r="AI5">
            <v>38411</v>
          </cell>
          <cell r="AJ5">
            <v>6.7276999999999996</v>
          </cell>
          <cell r="AL5">
            <v>38411</v>
          </cell>
          <cell r="AM5">
            <v>7.2270000000000003</v>
          </cell>
          <cell r="AO5">
            <v>38411</v>
          </cell>
          <cell r="AP5">
            <v>7.2693000000000003</v>
          </cell>
          <cell r="AR5">
            <v>38411</v>
          </cell>
          <cell r="AS5">
            <v>7.4512999999999998</v>
          </cell>
        </row>
        <row r="6">
          <cell r="E6">
            <v>38442</v>
          </cell>
          <cell r="F6">
            <v>5.3926999999999996</v>
          </cell>
          <cell r="H6">
            <v>38442</v>
          </cell>
          <cell r="I6">
            <v>5.4588999999999999</v>
          </cell>
          <cell r="K6">
            <v>38442</v>
          </cell>
          <cell r="L6">
            <v>5.5278</v>
          </cell>
          <cell r="N6">
            <v>38442</v>
          </cell>
          <cell r="O6">
            <v>5.5575000000000001</v>
          </cell>
          <cell r="Q6">
            <v>38442</v>
          </cell>
          <cell r="R6">
            <v>5.7039</v>
          </cell>
          <cell r="T6">
            <v>38442</v>
          </cell>
          <cell r="U6">
            <v>5.9055999999999997</v>
          </cell>
          <cell r="W6">
            <v>38442</v>
          </cell>
          <cell r="X6">
            <v>5.9245000000000001</v>
          </cell>
          <cell r="Z6">
            <v>38442</v>
          </cell>
          <cell r="AA6">
            <v>6.1761999999999997</v>
          </cell>
          <cell r="AC6">
            <v>38442</v>
          </cell>
          <cell r="AD6">
            <v>6.5217000000000001</v>
          </cell>
          <cell r="AF6">
            <v>38442</v>
          </cell>
          <cell r="AG6">
            <v>7.1003999999999996</v>
          </cell>
          <cell r="AI6">
            <v>38442</v>
          </cell>
          <cell r="AJ6">
            <v>7.3526999999999996</v>
          </cell>
          <cell r="AL6">
            <v>38442</v>
          </cell>
          <cell r="AM6">
            <v>7.4893999999999998</v>
          </cell>
          <cell r="AO6">
            <v>38442</v>
          </cell>
          <cell r="AP6">
            <v>7.5848000000000004</v>
          </cell>
          <cell r="AR6">
            <v>38442</v>
          </cell>
          <cell r="AS6">
            <v>7.7615999999999996</v>
          </cell>
        </row>
        <row r="7">
          <cell r="E7">
            <v>38471</v>
          </cell>
          <cell r="F7">
            <v>5.1234999999999999</v>
          </cell>
          <cell r="H7">
            <v>38471</v>
          </cell>
          <cell r="I7">
            <v>5.1375999999999999</v>
          </cell>
          <cell r="K7">
            <v>38471</v>
          </cell>
          <cell r="L7">
            <v>5.2398999999999996</v>
          </cell>
          <cell r="N7">
            <v>38471</v>
          </cell>
          <cell r="O7">
            <v>5.3650000000000002</v>
          </cell>
          <cell r="Q7">
            <v>38471</v>
          </cell>
          <cell r="R7">
            <v>5.4096000000000002</v>
          </cell>
          <cell r="T7">
            <v>38471</v>
          </cell>
          <cell r="U7">
            <v>5.6565000000000003</v>
          </cell>
          <cell r="W7">
            <v>38471</v>
          </cell>
          <cell r="X7">
            <v>5.7488000000000001</v>
          </cell>
          <cell r="Z7">
            <v>38471</v>
          </cell>
          <cell r="AA7">
            <v>5.9871999999999996</v>
          </cell>
          <cell r="AC7">
            <v>38471</v>
          </cell>
          <cell r="AD7">
            <v>6.5084</v>
          </cell>
          <cell r="AF7">
            <v>38471</v>
          </cell>
          <cell r="AG7">
            <v>7.1649000000000003</v>
          </cell>
          <cell r="AI7">
            <v>38471</v>
          </cell>
          <cell r="AJ7">
            <v>7.2450999999999999</v>
          </cell>
          <cell r="AL7">
            <v>38471</v>
          </cell>
          <cell r="AM7">
            <v>7.6631</v>
          </cell>
          <cell r="AO7">
            <v>38471</v>
          </cell>
          <cell r="AP7">
            <v>7.7416</v>
          </cell>
          <cell r="AR7">
            <v>38471</v>
          </cell>
          <cell r="AS7">
            <v>8.3902000000000001</v>
          </cell>
        </row>
        <row r="8">
          <cell r="E8">
            <v>38503</v>
          </cell>
          <cell r="F8">
            <v>4.8574999999999999</v>
          </cell>
          <cell r="H8">
            <v>38503</v>
          </cell>
          <cell r="I8">
            <v>4.9516</v>
          </cell>
          <cell r="K8">
            <v>38503</v>
          </cell>
          <cell r="L8">
            <v>5.0688000000000004</v>
          </cell>
          <cell r="N8">
            <v>38503</v>
          </cell>
          <cell r="O8">
            <v>5.1246999999999998</v>
          </cell>
          <cell r="Q8">
            <v>38503</v>
          </cell>
          <cell r="R8">
            <v>5.1989000000000001</v>
          </cell>
          <cell r="T8">
            <v>38503</v>
          </cell>
          <cell r="U8">
            <v>5.4767000000000001</v>
          </cell>
          <cell r="W8">
            <v>38503</v>
          </cell>
          <cell r="X8">
            <v>5.6772</v>
          </cell>
          <cell r="Z8">
            <v>38503</v>
          </cell>
          <cell r="AA8">
            <v>5.8634000000000004</v>
          </cell>
          <cell r="AC8">
            <v>38503</v>
          </cell>
          <cell r="AD8">
            <v>6.4783999999999997</v>
          </cell>
          <cell r="AF8">
            <v>38503</v>
          </cell>
          <cell r="AG8">
            <v>6.8891</v>
          </cell>
          <cell r="AI8">
            <v>38503</v>
          </cell>
          <cell r="AJ8">
            <v>7.0632999999999999</v>
          </cell>
          <cell r="AL8">
            <v>38503</v>
          </cell>
          <cell r="AM8">
            <v>7.4877000000000002</v>
          </cell>
          <cell r="AO8">
            <v>38503</v>
          </cell>
          <cell r="AP8">
            <v>7.7004999999999999</v>
          </cell>
          <cell r="AR8">
            <v>38503</v>
          </cell>
          <cell r="AS8">
            <v>8.2896999999999998</v>
          </cell>
        </row>
        <row r="9">
          <cell r="E9">
            <v>38533</v>
          </cell>
          <cell r="F9">
            <v>4.8853999999999997</v>
          </cell>
          <cell r="H9">
            <v>38533</v>
          </cell>
          <cell r="I9">
            <v>4.9000000000000004</v>
          </cell>
          <cell r="K9">
            <v>38533</v>
          </cell>
          <cell r="L9">
            <v>5.0091000000000001</v>
          </cell>
          <cell r="N9">
            <v>38533</v>
          </cell>
          <cell r="O9">
            <v>5.0670000000000002</v>
          </cell>
          <cell r="Q9">
            <v>38533</v>
          </cell>
          <cell r="R9">
            <v>5.1272000000000002</v>
          </cell>
          <cell r="T9">
            <v>38533</v>
          </cell>
          <cell r="U9">
            <v>5.4420999999999999</v>
          </cell>
          <cell r="W9">
            <v>38533</v>
          </cell>
          <cell r="X9">
            <v>5.4813999999999998</v>
          </cell>
          <cell r="Z9">
            <v>38533</v>
          </cell>
          <cell r="AA9">
            <v>5.6555999999999997</v>
          </cell>
          <cell r="AC9">
            <v>38533</v>
          </cell>
          <cell r="AD9">
            <v>6.4157999999999999</v>
          </cell>
          <cell r="AF9">
            <v>38533</v>
          </cell>
          <cell r="AG9">
            <v>6.6849999999999996</v>
          </cell>
          <cell r="AI9">
            <v>38533</v>
          </cell>
          <cell r="AJ9">
            <v>6.8114999999999997</v>
          </cell>
          <cell r="AL9">
            <v>38533</v>
          </cell>
          <cell r="AM9">
            <v>7.0850999999999997</v>
          </cell>
          <cell r="AO9">
            <v>38533</v>
          </cell>
          <cell r="AP9">
            <v>7.3259999999999996</v>
          </cell>
          <cell r="AR9">
            <v>38533</v>
          </cell>
          <cell r="AS9">
            <v>7.8662000000000001</v>
          </cell>
        </row>
        <row r="10">
          <cell r="E10">
            <v>38562</v>
          </cell>
          <cell r="F10">
            <v>5.0190000000000001</v>
          </cell>
          <cell r="H10">
            <v>38562</v>
          </cell>
          <cell r="I10">
            <v>5.1957000000000004</v>
          </cell>
          <cell r="K10">
            <v>38562</v>
          </cell>
          <cell r="L10">
            <v>5.3010000000000002</v>
          </cell>
          <cell r="N10">
            <v>38562</v>
          </cell>
          <cell r="O10">
            <v>5.3714000000000004</v>
          </cell>
          <cell r="Q10">
            <v>38562</v>
          </cell>
          <cell r="R10">
            <v>5.4424999999999999</v>
          </cell>
          <cell r="T10">
            <v>38562</v>
          </cell>
          <cell r="U10">
            <v>5.6882000000000001</v>
          </cell>
          <cell r="W10">
            <v>38562</v>
          </cell>
          <cell r="X10">
            <v>5.8524000000000003</v>
          </cell>
          <cell r="Z10">
            <v>38562</v>
          </cell>
          <cell r="AA10">
            <v>6.0232999999999999</v>
          </cell>
          <cell r="AC10">
            <v>38562</v>
          </cell>
          <cell r="AD10">
            <v>6.36</v>
          </cell>
          <cell r="AF10">
            <v>38562</v>
          </cell>
          <cell r="AG10">
            <v>6.6867999999999999</v>
          </cell>
          <cell r="AI10">
            <v>38562</v>
          </cell>
          <cell r="AJ10">
            <v>6.7232000000000003</v>
          </cell>
          <cell r="AL10">
            <v>38562</v>
          </cell>
          <cell r="AM10">
            <v>7.4298000000000002</v>
          </cell>
          <cell r="AO10">
            <v>38562</v>
          </cell>
          <cell r="AP10">
            <v>7.4694000000000003</v>
          </cell>
          <cell r="AR10">
            <v>38562</v>
          </cell>
          <cell r="AS10">
            <v>7.8186</v>
          </cell>
        </row>
        <row r="11">
          <cell r="E11">
            <v>38595</v>
          </cell>
          <cell r="F11">
            <v>4.8064999999999998</v>
          </cell>
          <cell r="H11">
            <v>38595</v>
          </cell>
          <cell r="I11">
            <v>4.9687999999999999</v>
          </cell>
          <cell r="K11">
            <v>38595</v>
          </cell>
          <cell r="L11">
            <v>5.0648</v>
          </cell>
          <cell r="N11">
            <v>38595</v>
          </cell>
          <cell r="O11">
            <v>5.1173999999999999</v>
          </cell>
          <cell r="Q11">
            <v>38595</v>
          </cell>
          <cell r="R11">
            <v>5.2001999999999997</v>
          </cell>
          <cell r="T11">
            <v>38595</v>
          </cell>
          <cell r="U11">
            <v>5.4827000000000004</v>
          </cell>
          <cell r="W11">
            <v>38595</v>
          </cell>
          <cell r="X11">
            <v>5.6055999999999999</v>
          </cell>
          <cell r="Z11">
            <v>38595</v>
          </cell>
          <cell r="AA11">
            <v>5.7866</v>
          </cell>
          <cell r="AC11">
            <v>38595</v>
          </cell>
          <cell r="AD11">
            <v>6.2221000000000002</v>
          </cell>
          <cell r="AF11">
            <v>38595</v>
          </cell>
          <cell r="AG11">
            <v>6.6957000000000004</v>
          </cell>
          <cell r="AI11">
            <v>38595</v>
          </cell>
          <cell r="AJ11">
            <v>6.8498000000000001</v>
          </cell>
          <cell r="AL11">
            <v>38595</v>
          </cell>
          <cell r="AM11">
            <v>7.3023999999999996</v>
          </cell>
          <cell r="AO11">
            <v>38595</v>
          </cell>
          <cell r="AP11">
            <v>7.3747999999999996</v>
          </cell>
          <cell r="AR11">
            <v>38595</v>
          </cell>
          <cell r="AS11">
            <v>7.5797999999999996</v>
          </cell>
        </row>
        <row r="12">
          <cell r="E12">
            <v>38625</v>
          </cell>
          <cell r="F12">
            <v>5.2469999999999999</v>
          </cell>
          <cell r="H12">
            <v>38625</v>
          </cell>
          <cell r="I12">
            <v>5.3209999999999997</v>
          </cell>
          <cell r="K12">
            <v>38625</v>
          </cell>
          <cell r="L12">
            <v>5.4001000000000001</v>
          </cell>
          <cell r="N12">
            <v>38625</v>
          </cell>
          <cell r="O12">
            <v>5.4931999999999999</v>
          </cell>
          <cell r="Q12">
            <v>38625</v>
          </cell>
          <cell r="R12">
            <v>5.5079000000000002</v>
          </cell>
          <cell r="T12">
            <v>38625</v>
          </cell>
          <cell r="U12">
            <v>5.7762000000000002</v>
          </cell>
          <cell r="W12">
            <v>38625</v>
          </cell>
          <cell r="X12">
            <v>5.9941000000000004</v>
          </cell>
          <cell r="Z12">
            <v>38625</v>
          </cell>
          <cell r="AA12">
            <v>6.1931000000000003</v>
          </cell>
          <cell r="AC12">
            <v>38625</v>
          </cell>
          <cell r="AD12">
            <v>6.5324</v>
          </cell>
          <cell r="AF12">
            <v>38625</v>
          </cell>
          <cell r="AG12">
            <v>7.1237000000000004</v>
          </cell>
          <cell r="AI12">
            <v>38625</v>
          </cell>
          <cell r="AJ12">
            <v>7.2408999999999999</v>
          </cell>
          <cell r="AL12">
            <v>38625</v>
          </cell>
          <cell r="AM12">
            <v>7.7319000000000004</v>
          </cell>
          <cell r="AO12">
            <v>38625</v>
          </cell>
          <cell r="AP12">
            <v>7.8796999999999997</v>
          </cell>
          <cell r="AR12">
            <v>38625</v>
          </cell>
          <cell r="AS12">
            <v>8.1900999999999993</v>
          </cell>
        </row>
        <row r="13">
          <cell r="E13">
            <v>38656</v>
          </cell>
          <cell r="F13">
            <v>5.4782000000000002</v>
          </cell>
          <cell r="H13">
            <v>38656</v>
          </cell>
          <cell r="I13">
            <v>5.5092999999999996</v>
          </cell>
          <cell r="K13">
            <v>38656</v>
          </cell>
          <cell r="L13">
            <v>5.6261999999999999</v>
          </cell>
          <cell r="N13">
            <v>38656</v>
          </cell>
          <cell r="O13">
            <v>5.6763000000000003</v>
          </cell>
          <cell r="Q13">
            <v>38656</v>
          </cell>
          <cell r="R13">
            <v>5.7115</v>
          </cell>
          <cell r="T13">
            <v>38656</v>
          </cell>
          <cell r="U13">
            <v>6.0484999999999998</v>
          </cell>
          <cell r="W13">
            <v>38656</v>
          </cell>
          <cell r="X13">
            <v>6.2055999999999996</v>
          </cell>
          <cell r="Z13">
            <v>38656</v>
          </cell>
          <cell r="AA13">
            <v>6.4466000000000001</v>
          </cell>
          <cell r="AC13">
            <v>38656</v>
          </cell>
          <cell r="AD13">
            <v>6.9177999999999997</v>
          </cell>
          <cell r="AF13">
            <v>38656</v>
          </cell>
          <cell r="AG13">
            <v>7.3807</v>
          </cell>
          <cell r="AI13">
            <v>38656</v>
          </cell>
          <cell r="AJ13">
            <v>7.7981999999999996</v>
          </cell>
          <cell r="AL13">
            <v>38656</v>
          </cell>
          <cell r="AM13">
            <v>7.9309000000000003</v>
          </cell>
          <cell r="AO13">
            <v>38656</v>
          </cell>
          <cell r="AP13">
            <v>7.9934000000000003</v>
          </cell>
          <cell r="AR13">
            <v>38656</v>
          </cell>
          <cell r="AS13">
            <v>8.6669</v>
          </cell>
        </row>
        <row r="14">
          <cell r="E14">
            <v>38686</v>
          </cell>
          <cell r="F14">
            <v>5.5254000000000003</v>
          </cell>
          <cell r="H14">
            <v>38686</v>
          </cell>
          <cell r="I14">
            <v>5.5515999999999996</v>
          </cell>
          <cell r="K14">
            <v>38686</v>
          </cell>
          <cell r="L14">
            <v>5.5621</v>
          </cell>
          <cell r="N14">
            <v>38686</v>
          </cell>
          <cell r="O14">
            <v>5.6276000000000002</v>
          </cell>
          <cell r="Q14">
            <v>38686</v>
          </cell>
          <cell r="R14">
            <v>5.6635</v>
          </cell>
          <cell r="T14">
            <v>38686</v>
          </cell>
          <cell r="U14">
            <v>6.0129000000000001</v>
          </cell>
          <cell r="W14">
            <v>38686</v>
          </cell>
          <cell r="X14">
            <v>6.2061000000000002</v>
          </cell>
          <cell r="Z14">
            <v>38686</v>
          </cell>
          <cell r="AA14">
            <v>6.4302000000000001</v>
          </cell>
          <cell r="AC14">
            <v>38686</v>
          </cell>
          <cell r="AD14">
            <v>6.8080999999999996</v>
          </cell>
          <cell r="AF14">
            <v>38686</v>
          </cell>
          <cell r="AG14">
            <v>7.5689000000000002</v>
          </cell>
          <cell r="AI14">
            <v>38686</v>
          </cell>
          <cell r="AJ14">
            <v>7.7416</v>
          </cell>
          <cell r="AL14">
            <v>38686</v>
          </cell>
          <cell r="AM14">
            <v>7.8186999999999998</v>
          </cell>
          <cell r="AO14">
            <v>38686</v>
          </cell>
          <cell r="AP14">
            <v>8.0717999999999996</v>
          </cell>
          <cell r="AR14">
            <v>38686</v>
          </cell>
          <cell r="AS14">
            <v>8.4811999999999994</v>
          </cell>
        </row>
        <row r="15">
          <cell r="E15">
            <v>38716</v>
          </cell>
          <cell r="F15">
            <v>5.2343999999999999</v>
          </cell>
          <cell r="H15">
            <v>38716</v>
          </cell>
          <cell r="I15">
            <v>5.3193000000000001</v>
          </cell>
          <cell r="K15">
            <v>38716</v>
          </cell>
          <cell r="L15">
            <v>5.4687000000000001</v>
          </cell>
          <cell r="N15">
            <v>38716</v>
          </cell>
          <cell r="O15">
            <v>5.4886999999999997</v>
          </cell>
          <cell r="Q15">
            <v>38716</v>
          </cell>
          <cell r="R15">
            <v>5.5277000000000003</v>
          </cell>
          <cell r="T15">
            <v>38716</v>
          </cell>
          <cell r="U15">
            <v>5.7401999999999997</v>
          </cell>
          <cell r="W15">
            <v>38716</v>
          </cell>
          <cell r="X15">
            <v>5.883</v>
          </cell>
          <cell r="Z15">
            <v>38716</v>
          </cell>
          <cell r="AA15">
            <v>6.1929999999999996</v>
          </cell>
          <cell r="AC15">
            <v>38716</v>
          </cell>
          <cell r="AD15">
            <v>6.6753999999999998</v>
          </cell>
          <cell r="AF15">
            <v>38716</v>
          </cell>
          <cell r="AG15">
            <v>7.2811000000000003</v>
          </cell>
          <cell r="AI15">
            <v>38716</v>
          </cell>
          <cell r="AJ15">
            <v>7.8947000000000003</v>
          </cell>
          <cell r="AL15">
            <v>38716</v>
          </cell>
          <cell r="AM15">
            <v>7.9074999999999998</v>
          </cell>
          <cell r="AO15">
            <v>38716</v>
          </cell>
          <cell r="AP15">
            <v>7.9161000000000001</v>
          </cell>
          <cell r="AR15">
            <v>38716</v>
          </cell>
          <cell r="AS15">
            <v>8.2889999999999997</v>
          </cell>
        </row>
        <row r="16">
          <cell r="E16">
            <v>38748</v>
          </cell>
          <cell r="F16">
            <v>5.4089999999999998</v>
          </cell>
          <cell r="H16">
            <v>38748</v>
          </cell>
          <cell r="I16">
            <v>5.4626000000000001</v>
          </cell>
          <cell r="K16">
            <v>38748</v>
          </cell>
          <cell r="L16">
            <v>5.6280999999999999</v>
          </cell>
          <cell r="N16">
            <v>38748</v>
          </cell>
          <cell r="O16">
            <v>5.6639999999999997</v>
          </cell>
          <cell r="Q16">
            <v>38748</v>
          </cell>
          <cell r="R16">
            <v>5.6999000000000004</v>
          </cell>
          <cell r="T16">
            <v>38748</v>
          </cell>
          <cell r="U16">
            <v>5.9233000000000002</v>
          </cell>
          <cell r="W16">
            <v>38748</v>
          </cell>
          <cell r="X16">
            <v>6.0951000000000004</v>
          </cell>
          <cell r="Z16">
            <v>38748</v>
          </cell>
          <cell r="AA16">
            <v>6.3249000000000004</v>
          </cell>
          <cell r="AC16">
            <v>38748</v>
          </cell>
          <cell r="AD16">
            <v>6.6595000000000004</v>
          </cell>
          <cell r="AF16">
            <v>38748</v>
          </cell>
          <cell r="AG16">
            <v>7.3109000000000002</v>
          </cell>
          <cell r="AI16">
            <v>38748</v>
          </cell>
          <cell r="AJ16">
            <v>7.3532999999999999</v>
          </cell>
          <cell r="AL16">
            <v>38748</v>
          </cell>
          <cell r="AM16">
            <v>7.8509000000000002</v>
          </cell>
          <cell r="AO16">
            <v>38748</v>
          </cell>
          <cell r="AP16">
            <v>8.0111000000000008</v>
          </cell>
          <cell r="AR16">
            <v>38748</v>
          </cell>
          <cell r="AS16">
            <v>8.1417000000000002</v>
          </cell>
        </row>
        <row r="17">
          <cell r="E17">
            <v>38776</v>
          </cell>
          <cell r="F17">
            <v>5.3106</v>
          </cell>
          <cell r="H17">
            <v>38776</v>
          </cell>
          <cell r="I17">
            <v>5.3800999999999997</v>
          </cell>
          <cell r="K17">
            <v>38776</v>
          </cell>
          <cell r="L17">
            <v>5.5209999999999999</v>
          </cell>
          <cell r="N17">
            <v>38776</v>
          </cell>
          <cell r="O17">
            <v>5.5917000000000003</v>
          </cell>
          <cell r="Q17">
            <v>38776</v>
          </cell>
          <cell r="R17">
            <v>5.6611000000000002</v>
          </cell>
          <cell r="T17">
            <v>38776</v>
          </cell>
          <cell r="U17">
            <v>5.8570000000000002</v>
          </cell>
          <cell r="W17">
            <v>38776</v>
          </cell>
          <cell r="X17">
            <v>6.0460000000000003</v>
          </cell>
          <cell r="Z17">
            <v>38776</v>
          </cell>
          <cell r="AA17">
            <v>6.2560000000000002</v>
          </cell>
          <cell r="AC17">
            <v>38776</v>
          </cell>
          <cell r="AD17">
            <v>6.7018000000000004</v>
          </cell>
          <cell r="AF17">
            <v>38776</v>
          </cell>
          <cell r="AG17">
            <v>6.9771000000000001</v>
          </cell>
          <cell r="AI17">
            <v>38776</v>
          </cell>
          <cell r="AJ17">
            <v>6.9463999999999997</v>
          </cell>
          <cell r="AL17">
            <v>38776</v>
          </cell>
          <cell r="AM17">
            <v>7.6420000000000003</v>
          </cell>
          <cell r="AO17">
            <v>38776</v>
          </cell>
          <cell r="AP17">
            <v>7.6692</v>
          </cell>
          <cell r="AR17">
            <v>38776</v>
          </cell>
          <cell r="AS17">
            <v>7.7968000000000002</v>
          </cell>
        </row>
        <row r="18">
          <cell r="E18">
            <v>38807</v>
          </cell>
          <cell r="F18">
            <v>5.6787000000000001</v>
          </cell>
          <cell r="H18">
            <v>38807</v>
          </cell>
          <cell r="I18">
            <v>5.7788000000000004</v>
          </cell>
          <cell r="K18">
            <v>38807</v>
          </cell>
          <cell r="L18">
            <v>5.9017999999999997</v>
          </cell>
          <cell r="N18">
            <v>38807</v>
          </cell>
          <cell r="O18">
            <v>5.9333999999999998</v>
          </cell>
          <cell r="Q18">
            <v>38807</v>
          </cell>
          <cell r="R18">
            <v>6.0396999999999998</v>
          </cell>
          <cell r="T18">
            <v>38807</v>
          </cell>
          <cell r="U18">
            <v>6.1976000000000004</v>
          </cell>
          <cell r="W18">
            <v>38807</v>
          </cell>
          <cell r="X18">
            <v>6.4874000000000001</v>
          </cell>
          <cell r="Z18">
            <v>38807</v>
          </cell>
          <cell r="AA18">
            <v>6.6108000000000002</v>
          </cell>
          <cell r="AC18">
            <v>38807</v>
          </cell>
          <cell r="AD18">
            <v>6.9569000000000001</v>
          </cell>
          <cell r="AF18">
            <v>38807</v>
          </cell>
          <cell r="AG18">
            <v>7.7283999999999997</v>
          </cell>
          <cell r="AI18">
            <v>38807</v>
          </cell>
          <cell r="AJ18">
            <v>7.8272000000000004</v>
          </cell>
          <cell r="AL18">
            <v>38807</v>
          </cell>
          <cell r="AM18">
            <v>7.9798</v>
          </cell>
          <cell r="AO18">
            <v>38807</v>
          </cell>
          <cell r="AP18">
            <v>7.8890000000000002</v>
          </cell>
          <cell r="AR18">
            <v>38807</v>
          </cell>
          <cell r="AS18">
            <v>8.1837</v>
          </cell>
        </row>
        <row r="19">
          <cell r="E19">
            <v>38835</v>
          </cell>
          <cell r="F19">
            <v>5.9843999999999999</v>
          </cell>
          <cell r="H19">
            <v>38835</v>
          </cell>
          <cell r="I19">
            <v>6.0446999999999997</v>
          </cell>
          <cell r="K19">
            <v>38835</v>
          </cell>
          <cell r="L19">
            <v>6.1677999999999997</v>
          </cell>
          <cell r="N19">
            <v>38835</v>
          </cell>
          <cell r="O19">
            <v>6.2092000000000001</v>
          </cell>
          <cell r="Q19">
            <v>38835</v>
          </cell>
          <cell r="R19">
            <v>6.3103999999999996</v>
          </cell>
          <cell r="T19">
            <v>38835</v>
          </cell>
          <cell r="U19">
            <v>6.4454000000000002</v>
          </cell>
          <cell r="W19">
            <v>38835</v>
          </cell>
          <cell r="X19">
            <v>6.6971999999999996</v>
          </cell>
          <cell r="Z19">
            <v>38835</v>
          </cell>
          <cell r="AA19">
            <v>6.8613</v>
          </cell>
          <cell r="AC19">
            <v>38835</v>
          </cell>
          <cell r="AD19">
            <v>7.2434000000000003</v>
          </cell>
          <cell r="AF19">
            <v>38835</v>
          </cell>
          <cell r="AG19">
            <v>7.9076000000000004</v>
          </cell>
          <cell r="AI19">
            <v>38835</v>
          </cell>
          <cell r="AJ19">
            <v>8.1351999999999993</v>
          </cell>
          <cell r="AL19">
            <v>38835</v>
          </cell>
          <cell r="AM19">
            <v>8.1384000000000007</v>
          </cell>
          <cell r="AO19">
            <v>38835</v>
          </cell>
          <cell r="AP19">
            <v>8.1660000000000004</v>
          </cell>
          <cell r="AR19">
            <v>38835</v>
          </cell>
          <cell r="AS19">
            <v>8.3515999999999995</v>
          </cell>
        </row>
        <row r="20">
          <cell r="E20">
            <v>38868</v>
          </cell>
          <cell r="F20">
            <v>6.0431999999999997</v>
          </cell>
          <cell r="H20">
            <v>38868</v>
          </cell>
          <cell r="I20">
            <v>6.0993000000000004</v>
          </cell>
          <cell r="K20">
            <v>38868</v>
          </cell>
          <cell r="L20">
            <v>6.2237</v>
          </cell>
          <cell r="N20">
            <v>38868</v>
          </cell>
          <cell r="O20">
            <v>6.2533000000000003</v>
          </cell>
          <cell r="Q20">
            <v>38868</v>
          </cell>
          <cell r="R20">
            <v>6.3856000000000002</v>
          </cell>
          <cell r="T20">
            <v>38868</v>
          </cell>
          <cell r="U20">
            <v>6.5065999999999997</v>
          </cell>
          <cell r="W20">
            <v>38868</v>
          </cell>
          <cell r="X20">
            <v>6.7201000000000004</v>
          </cell>
          <cell r="Z20">
            <v>38868</v>
          </cell>
          <cell r="AA20">
            <v>6.9341999999999997</v>
          </cell>
          <cell r="AC20">
            <v>38868</v>
          </cell>
          <cell r="AD20">
            <v>7.3963999999999999</v>
          </cell>
          <cell r="AF20">
            <v>38868</v>
          </cell>
          <cell r="AG20">
            <v>8.0670999999999999</v>
          </cell>
          <cell r="AI20">
            <v>38868</v>
          </cell>
          <cell r="AJ20">
            <v>8.2199000000000009</v>
          </cell>
          <cell r="AL20">
            <v>38868</v>
          </cell>
          <cell r="AM20">
            <v>8.2471999999999994</v>
          </cell>
          <cell r="AO20">
            <v>38868</v>
          </cell>
          <cell r="AP20">
            <v>8.5317000000000007</v>
          </cell>
          <cell r="AR20">
            <v>38868</v>
          </cell>
          <cell r="AS20">
            <v>8.5402000000000005</v>
          </cell>
        </row>
        <row r="21">
          <cell r="E21">
            <v>38898</v>
          </cell>
          <cell r="F21">
            <v>6.0060000000000002</v>
          </cell>
          <cell r="H21">
            <v>38898</v>
          </cell>
          <cell r="I21">
            <v>6.0892999999999997</v>
          </cell>
          <cell r="K21">
            <v>38898</v>
          </cell>
          <cell r="L21">
            <v>6.2306999999999997</v>
          </cell>
          <cell r="N21">
            <v>38898</v>
          </cell>
          <cell r="O21">
            <v>6.2321999999999997</v>
          </cell>
          <cell r="Q21">
            <v>38898</v>
          </cell>
          <cell r="R21">
            <v>6.3742000000000001</v>
          </cell>
          <cell r="T21">
            <v>38898</v>
          </cell>
          <cell r="U21">
            <v>6.4457000000000004</v>
          </cell>
          <cell r="W21">
            <v>38898</v>
          </cell>
          <cell r="X21">
            <v>6.7077</v>
          </cell>
          <cell r="Z21">
            <v>38898</v>
          </cell>
          <cell r="AA21">
            <v>6.9596</v>
          </cell>
          <cell r="AC21">
            <v>38898</v>
          </cell>
          <cell r="AD21">
            <v>7.3646000000000003</v>
          </cell>
          <cell r="AF21">
            <v>38898</v>
          </cell>
          <cell r="AG21">
            <v>8.1926000000000005</v>
          </cell>
          <cell r="AI21">
            <v>38898</v>
          </cell>
          <cell r="AJ21">
            <v>8.3150999999999993</v>
          </cell>
          <cell r="AL21">
            <v>38898</v>
          </cell>
          <cell r="AM21">
            <v>8.4518000000000004</v>
          </cell>
          <cell r="AO21">
            <v>38898</v>
          </cell>
          <cell r="AP21">
            <v>8.6475000000000009</v>
          </cell>
          <cell r="AR21">
            <v>38898</v>
          </cell>
          <cell r="AS21">
            <v>8.8750999999999998</v>
          </cell>
        </row>
        <row r="22">
          <cell r="E22">
            <v>38929</v>
          </cell>
          <cell r="F22">
            <v>5.8380999999999998</v>
          </cell>
          <cell r="H22">
            <v>38929</v>
          </cell>
          <cell r="I22">
            <v>5.9310999999999998</v>
          </cell>
          <cell r="K22">
            <v>38929</v>
          </cell>
          <cell r="L22">
            <v>6.0946999999999996</v>
          </cell>
          <cell r="N22">
            <v>38929</v>
          </cell>
          <cell r="O22">
            <v>6.1288999999999998</v>
          </cell>
          <cell r="Q22">
            <v>38929</v>
          </cell>
          <cell r="R22">
            <v>6.1976000000000004</v>
          </cell>
          <cell r="T22">
            <v>38929</v>
          </cell>
          <cell r="U22">
            <v>6.4191000000000003</v>
          </cell>
          <cell r="W22">
            <v>38929</v>
          </cell>
          <cell r="X22">
            <v>6.5964999999999998</v>
          </cell>
          <cell r="Z22">
            <v>38929</v>
          </cell>
          <cell r="AA22">
            <v>6.8156999999999996</v>
          </cell>
          <cell r="AC22">
            <v>38929</v>
          </cell>
          <cell r="AD22">
            <v>7.2884000000000002</v>
          </cell>
          <cell r="AF22">
            <v>38929</v>
          </cell>
          <cell r="AG22">
            <v>8.0075000000000003</v>
          </cell>
          <cell r="AI22">
            <v>38929</v>
          </cell>
          <cell r="AJ22">
            <v>8.048</v>
          </cell>
          <cell r="AL22">
            <v>38929</v>
          </cell>
          <cell r="AM22">
            <v>8.5077999999999996</v>
          </cell>
          <cell r="AO22">
            <v>38929</v>
          </cell>
          <cell r="AP22">
            <v>8.6427999999999994</v>
          </cell>
          <cell r="AR22">
            <v>38929</v>
          </cell>
          <cell r="AS22">
            <v>8.7360000000000007</v>
          </cell>
        </row>
        <row r="23">
          <cell r="E23">
            <v>38960</v>
          </cell>
          <cell r="F23">
            <v>5.6501999999999999</v>
          </cell>
          <cell r="H23">
            <v>38960</v>
          </cell>
          <cell r="I23">
            <v>5.7039999999999997</v>
          </cell>
          <cell r="K23">
            <v>38960</v>
          </cell>
          <cell r="L23">
            <v>5.8780000000000001</v>
          </cell>
          <cell r="N23">
            <v>38960</v>
          </cell>
          <cell r="O23">
            <v>5.8935000000000004</v>
          </cell>
          <cell r="Q23">
            <v>38960</v>
          </cell>
          <cell r="R23">
            <v>5.9722999999999997</v>
          </cell>
          <cell r="T23">
            <v>38960</v>
          </cell>
          <cell r="U23">
            <v>6.1432000000000002</v>
          </cell>
          <cell r="W23">
            <v>38960</v>
          </cell>
          <cell r="X23">
            <v>6.4535</v>
          </cell>
          <cell r="Z23">
            <v>38960</v>
          </cell>
          <cell r="AA23">
            <v>6.5914999999999999</v>
          </cell>
          <cell r="AC23">
            <v>38960</v>
          </cell>
          <cell r="AD23">
            <v>7.3080999999999996</v>
          </cell>
          <cell r="AF23">
            <v>38960</v>
          </cell>
          <cell r="AG23">
            <v>7.8159000000000001</v>
          </cell>
          <cell r="AI23">
            <v>38960</v>
          </cell>
          <cell r="AJ23">
            <v>8.1770999999999994</v>
          </cell>
          <cell r="AL23">
            <v>38960</v>
          </cell>
          <cell r="AM23">
            <v>8.5190999999999999</v>
          </cell>
          <cell r="AO23">
            <v>38960</v>
          </cell>
          <cell r="AP23">
            <v>8.6791</v>
          </cell>
          <cell r="AR23">
            <v>38960</v>
          </cell>
          <cell r="AS23">
            <v>8.7414000000000005</v>
          </cell>
        </row>
        <row r="24">
          <cell r="E24">
            <v>38989</v>
          </cell>
          <cell r="F24">
            <v>5.5513000000000003</v>
          </cell>
          <cell r="H24">
            <v>38989</v>
          </cell>
          <cell r="I24">
            <v>5.6086999999999998</v>
          </cell>
          <cell r="K24">
            <v>38989</v>
          </cell>
          <cell r="L24">
            <v>5.7115</v>
          </cell>
          <cell r="N24">
            <v>38989</v>
          </cell>
          <cell r="O24">
            <v>5.7393999999999998</v>
          </cell>
          <cell r="Q24">
            <v>38989</v>
          </cell>
          <cell r="R24">
            <v>5.8643999999999998</v>
          </cell>
          <cell r="T24">
            <v>38989</v>
          </cell>
          <cell r="U24">
            <v>6.0321999999999996</v>
          </cell>
          <cell r="W24">
            <v>38989</v>
          </cell>
          <cell r="X24">
            <v>6.3574000000000002</v>
          </cell>
          <cell r="Z24">
            <v>38989</v>
          </cell>
          <cell r="AA24">
            <v>6.4645999999999999</v>
          </cell>
          <cell r="AC24">
            <v>38989</v>
          </cell>
          <cell r="AD24">
            <v>7.0225999999999997</v>
          </cell>
          <cell r="AF24">
            <v>38989</v>
          </cell>
          <cell r="AG24">
            <v>7.5858999999999996</v>
          </cell>
          <cell r="AI24">
            <v>38989</v>
          </cell>
          <cell r="AJ24">
            <v>7.9505999999999997</v>
          </cell>
          <cell r="AL24">
            <v>38989</v>
          </cell>
          <cell r="AM24">
            <v>8.2398000000000007</v>
          </cell>
          <cell r="AO24">
            <v>38989</v>
          </cell>
          <cell r="AP24">
            <v>8.5444999999999993</v>
          </cell>
          <cell r="AR24">
            <v>38989</v>
          </cell>
          <cell r="AS24">
            <v>8.5634999999999994</v>
          </cell>
        </row>
        <row r="25">
          <cell r="E25">
            <v>39021</v>
          </cell>
          <cell r="F25">
            <v>5.5187999999999997</v>
          </cell>
          <cell r="H25">
            <v>39021</v>
          </cell>
          <cell r="I25">
            <v>5.5580999999999996</v>
          </cell>
          <cell r="K25">
            <v>39021</v>
          </cell>
          <cell r="L25">
            <v>5.7359</v>
          </cell>
          <cell r="N25">
            <v>39021</v>
          </cell>
          <cell r="O25">
            <v>5.7662000000000004</v>
          </cell>
          <cell r="Q25">
            <v>39021</v>
          </cell>
          <cell r="R25">
            <v>5.8456999999999999</v>
          </cell>
          <cell r="T25">
            <v>39021</v>
          </cell>
          <cell r="U25">
            <v>6.0938999999999997</v>
          </cell>
          <cell r="W25">
            <v>39021</v>
          </cell>
          <cell r="X25">
            <v>6.3030999999999997</v>
          </cell>
          <cell r="Z25">
            <v>39021</v>
          </cell>
          <cell r="AA25">
            <v>6.4512</v>
          </cell>
          <cell r="AC25">
            <v>39021</v>
          </cell>
          <cell r="AD25">
            <v>6.9974999999999996</v>
          </cell>
          <cell r="AF25">
            <v>39021</v>
          </cell>
          <cell r="AG25">
            <v>7.5107999999999997</v>
          </cell>
          <cell r="AI25">
            <v>39021</v>
          </cell>
          <cell r="AJ25">
            <v>7.6493000000000002</v>
          </cell>
          <cell r="AL25">
            <v>39021</v>
          </cell>
          <cell r="AM25">
            <v>8.1342999999999996</v>
          </cell>
          <cell r="AO25">
            <v>39021</v>
          </cell>
          <cell r="AP25">
            <v>8.2200000000000006</v>
          </cell>
          <cell r="AR25">
            <v>39021</v>
          </cell>
          <cell r="AS25">
            <v>8.3965999999999994</v>
          </cell>
        </row>
        <row r="26">
          <cell r="E26">
            <v>39051</v>
          </cell>
          <cell r="F26">
            <v>5.3799000000000001</v>
          </cell>
          <cell r="H26">
            <v>39051</v>
          </cell>
          <cell r="I26">
            <v>5.4470999999999998</v>
          </cell>
          <cell r="K26">
            <v>39051</v>
          </cell>
          <cell r="L26">
            <v>5.5743999999999998</v>
          </cell>
          <cell r="N26">
            <v>39051</v>
          </cell>
          <cell r="O26">
            <v>5.6121999999999996</v>
          </cell>
          <cell r="Q26">
            <v>39051</v>
          </cell>
          <cell r="R26">
            <v>5.6971999999999996</v>
          </cell>
          <cell r="T26">
            <v>39051</v>
          </cell>
          <cell r="U26">
            <v>5.8597999999999999</v>
          </cell>
          <cell r="W26">
            <v>39051</v>
          </cell>
          <cell r="X26">
            <v>6.0871000000000004</v>
          </cell>
          <cell r="Z26">
            <v>39051</v>
          </cell>
          <cell r="AA26">
            <v>6.2725999999999997</v>
          </cell>
          <cell r="AC26">
            <v>39051</v>
          </cell>
          <cell r="AD26">
            <v>6.7348999999999997</v>
          </cell>
          <cell r="AF26">
            <v>39051</v>
          </cell>
          <cell r="AG26">
            <v>7.2724000000000002</v>
          </cell>
          <cell r="AI26">
            <v>39051</v>
          </cell>
          <cell r="AJ26">
            <v>7.5347</v>
          </cell>
          <cell r="AL26">
            <v>39051</v>
          </cell>
          <cell r="AM26">
            <v>7.8066000000000004</v>
          </cell>
          <cell r="AO26">
            <v>39051</v>
          </cell>
          <cell r="AP26">
            <v>7.9497999999999998</v>
          </cell>
          <cell r="AR26">
            <v>39051</v>
          </cell>
          <cell r="AS26">
            <v>8.3064</v>
          </cell>
        </row>
        <row r="27">
          <cell r="E27">
            <v>39080</v>
          </cell>
          <cell r="F27">
            <v>5.6348000000000003</v>
          </cell>
          <cell r="H27">
            <v>39080</v>
          </cell>
          <cell r="I27">
            <v>5.6719999999999997</v>
          </cell>
          <cell r="K27">
            <v>39080</v>
          </cell>
          <cell r="L27">
            <v>5.8270999999999997</v>
          </cell>
          <cell r="N27">
            <v>39080</v>
          </cell>
          <cell r="O27">
            <v>5.8381999999999996</v>
          </cell>
          <cell r="Q27">
            <v>39080</v>
          </cell>
          <cell r="R27">
            <v>5.9783999999999997</v>
          </cell>
          <cell r="T27">
            <v>39080</v>
          </cell>
          <cell r="U27">
            <v>6.1055000000000001</v>
          </cell>
          <cell r="W27">
            <v>39080</v>
          </cell>
          <cell r="X27">
            <v>6.3299000000000003</v>
          </cell>
          <cell r="Z27">
            <v>39080</v>
          </cell>
          <cell r="AA27">
            <v>6.5575000000000001</v>
          </cell>
          <cell r="AC27">
            <v>39080</v>
          </cell>
          <cell r="AD27">
            <v>7.1063999999999998</v>
          </cell>
          <cell r="AF27">
            <v>39080</v>
          </cell>
          <cell r="AG27">
            <v>7.6246999999999998</v>
          </cell>
          <cell r="AI27">
            <v>39080</v>
          </cell>
          <cell r="AJ27">
            <v>7.8535000000000004</v>
          </cell>
          <cell r="AL27">
            <v>39080</v>
          </cell>
          <cell r="AM27">
            <v>7.8673000000000002</v>
          </cell>
          <cell r="AO27">
            <v>39080</v>
          </cell>
          <cell r="AP27">
            <v>8.2518999999999991</v>
          </cell>
          <cell r="AR27">
            <v>39080</v>
          </cell>
          <cell r="AS27">
            <v>8.2705000000000002</v>
          </cell>
        </row>
        <row r="28">
          <cell r="E28">
            <v>39113</v>
          </cell>
          <cell r="F28">
            <v>5.6757</v>
          </cell>
          <cell r="H28">
            <v>39113</v>
          </cell>
          <cell r="I28">
            <v>5.7462</v>
          </cell>
          <cell r="K28">
            <v>39113</v>
          </cell>
          <cell r="L28">
            <v>5.8472</v>
          </cell>
          <cell r="N28">
            <v>39113</v>
          </cell>
          <cell r="O28">
            <v>5.9132999999999996</v>
          </cell>
          <cell r="Q28">
            <v>39113</v>
          </cell>
          <cell r="R28">
            <v>6.0117000000000003</v>
          </cell>
          <cell r="T28">
            <v>39113</v>
          </cell>
          <cell r="U28">
            <v>6.1176000000000004</v>
          </cell>
          <cell r="W28">
            <v>39113</v>
          </cell>
          <cell r="X28">
            <v>6.3849999999999998</v>
          </cell>
          <cell r="Z28">
            <v>39113</v>
          </cell>
          <cell r="AA28">
            <v>6.5579999999999998</v>
          </cell>
          <cell r="AC28">
            <v>39113</v>
          </cell>
          <cell r="AD28">
            <v>7.1292999999999997</v>
          </cell>
          <cell r="AF28">
            <v>39113</v>
          </cell>
          <cell r="AG28">
            <v>7.5084</v>
          </cell>
          <cell r="AI28">
            <v>39113</v>
          </cell>
          <cell r="AJ28">
            <v>7.6497000000000002</v>
          </cell>
          <cell r="AL28">
            <v>39113</v>
          </cell>
          <cell r="AM28">
            <v>7.7111999999999998</v>
          </cell>
          <cell r="AO28">
            <v>39113</v>
          </cell>
          <cell r="AP28">
            <v>7.9664999999999999</v>
          </cell>
          <cell r="AR28">
            <v>39113</v>
          </cell>
          <cell r="AS28">
            <v>8.0798000000000005</v>
          </cell>
        </row>
        <row r="29">
          <cell r="E29">
            <v>39141</v>
          </cell>
          <cell r="F29">
            <v>5.3596000000000004</v>
          </cell>
          <cell r="H29">
            <v>39141</v>
          </cell>
          <cell r="I29">
            <v>5.4789000000000003</v>
          </cell>
          <cell r="K29">
            <v>39141</v>
          </cell>
          <cell r="L29">
            <v>5.5732999999999997</v>
          </cell>
          <cell r="N29">
            <v>39141</v>
          </cell>
          <cell r="O29">
            <v>5.6558999999999999</v>
          </cell>
          <cell r="Q29">
            <v>39141</v>
          </cell>
          <cell r="R29">
            <v>5.7541000000000002</v>
          </cell>
          <cell r="T29">
            <v>39141</v>
          </cell>
          <cell r="U29">
            <v>5.8735999999999997</v>
          </cell>
          <cell r="W29">
            <v>39141</v>
          </cell>
          <cell r="X29">
            <v>5.9645999999999999</v>
          </cell>
          <cell r="Z29">
            <v>39141</v>
          </cell>
          <cell r="AA29">
            <v>6.2454000000000001</v>
          </cell>
          <cell r="AC29">
            <v>39141</v>
          </cell>
          <cell r="AD29">
            <v>6.9568000000000003</v>
          </cell>
          <cell r="AF29">
            <v>39141</v>
          </cell>
          <cell r="AG29">
            <v>7.4273999999999996</v>
          </cell>
          <cell r="AI29">
            <v>39141</v>
          </cell>
          <cell r="AJ29">
            <v>7.726</v>
          </cell>
          <cell r="AL29">
            <v>39141</v>
          </cell>
          <cell r="AM29">
            <v>7.8041</v>
          </cell>
          <cell r="AO29">
            <v>39141</v>
          </cell>
          <cell r="AP29">
            <v>7.9218000000000002</v>
          </cell>
          <cell r="AR29">
            <v>39141</v>
          </cell>
          <cell r="AS29">
            <v>8.0289999999999999</v>
          </cell>
        </row>
        <row r="30">
          <cell r="E30">
            <v>39171</v>
          </cell>
          <cell r="F30">
            <v>5.5991999999999997</v>
          </cell>
          <cell r="H30">
            <v>39171</v>
          </cell>
          <cell r="I30">
            <v>5.6634000000000002</v>
          </cell>
          <cell r="K30">
            <v>39171</v>
          </cell>
          <cell r="L30">
            <v>5.7203999999999997</v>
          </cell>
          <cell r="N30">
            <v>39171</v>
          </cell>
          <cell r="O30">
            <v>5.8498999999999999</v>
          </cell>
          <cell r="Q30">
            <v>39171</v>
          </cell>
          <cell r="R30">
            <v>5.9336000000000002</v>
          </cell>
          <cell r="T30">
            <v>39171</v>
          </cell>
          <cell r="U30">
            <v>6.0787000000000004</v>
          </cell>
          <cell r="W30">
            <v>39171</v>
          </cell>
          <cell r="X30">
            <v>6.3076999999999996</v>
          </cell>
          <cell r="Z30">
            <v>39171</v>
          </cell>
          <cell r="AA30">
            <v>6.5951000000000004</v>
          </cell>
          <cell r="AC30">
            <v>39171</v>
          </cell>
          <cell r="AD30">
            <v>7.1151</v>
          </cell>
          <cell r="AF30">
            <v>39171</v>
          </cell>
          <cell r="AG30">
            <v>7.5494000000000003</v>
          </cell>
          <cell r="AI30">
            <v>39171</v>
          </cell>
          <cell r="AJ30">
            <v>8.0386000000000006</v>
          </cell>
          <cell r="AL30">
            <v>39171</v>
          </cell>
          <cell r="AM30">
            <v>8.0724999999999998</v>
          </cell>
          <cell r="AO30">
            <v>39171</v>
          </cell>
          <cell r="AP30">
            <v>8.3254999999999999</v>
          </cell>
          <cell r="AR30">
            <v>39171</v>
          </cell>
          <cell r="AS30">
            <v>8.4156999999999993</v>
          </cell>
        </row>
        <row r="31">
          <cell r="E31">
            <v>39202</v>
          </cell>
          <cell r="F31">
            <v>5.5026999999999999</v>
          </cell>
          <cell r="H31">
            <v>39202</v>
          </cell>
          <cell r="I31">
            <v>5.5656999999999996</v>
          </cell>
          <cell r="K31">
            <v>39202</v>
          </cell>
          <cell r="L31">
            <v>5.7309000000000001</v>
          </cell>
          <cell r="N31">
            <v>39202</v>
          </cell>
          <cell r="O31">
            <v>5.8087999999999997</v>
          </cell>
          <cell r="Q31">
            <v>39202</v>
          </cell>
          <cell r="R31">
            <v>5.9157999999999999</v>
          </cell>
          <cell r="T31">
            <v>39202</v>
          </cell>
          <cell r="U31">
            <v>6.0278</v>
          </cell>
          <cell r="W31">
            <v>39202</v>
          </cell>
          <cell r="X31">
            <v>6.2754000000000003</v>
          </cell>
          <cell r="Z31">
            <v>39202</v>
          </cell>
          <cell r="AA31">
            <v>6.5652999999999997</v>
          </cell>
          <cell r="AC31">
            <v>39202</v>
          </cell>
          <cell r="AD31">
            <v>7.3371000000000004</v>
          </cell>
          <cell r="AF31">
            <v>39202</v>
          </cell>
          <cell r="AG31">
            <v>7.4215999999999998</v>
          </cell>
          <cell r="AI31">
            <v>39202</v>
          </cell>
          <cell r="AJ31">
            <v>7.6802000000000001</v>
          </cell>
          <cell r="AL31">
            <v>39202</v>
          </cell>
          <cell r="AM31">
            <v>7.8832000000000004</v>
          </cell>
          <cell r="AO31">
            <v>39202</v>
          </cell>
          <cell r="AP31">
            <v>8.0980000000000008</v>
          </cell>
          <cell r="AR31">
            <v>39202</v>
          </cell>
          <cell r="AS31">
            <v>8.4945000000000004</v>
          </cell>
        </row>
        <row r="32">
          <cell r="E32">
            <v>39233</v>
          </cell>
          <cell r="F32">
            <v>5.6067999999999998</v>
          </cell>
          <cell r="H32">
            <v>39233</v>
          </cell>
          <cell r="I32">
            <v>5.6765999999999996</v>
          </cell>
          <cell r="K32">
            <v>39233</v>
          </cell>
          <cell r="L32">
            <v>5.7430000000000003</v>
          </cell>
          <cell r="N32">
            <v>39233</v>
          </cell>
          <cell r="O32">
            <v>5.9615</v>
          </cell>
          <cell r="Q32">
            <v>39233</v>
          </cell>
          <cell r="R32">
            <v>6.1989000000000001</v>
          </cell>
          <cell r="T32">
            <v>39233</v>
          </cell>
          <cell r="U32">
            <v>6.2545999999999999</v>
          </cell>
          <cell r="W32">
            <v>39233</v>
          </cell>
          <cell r="X32">
            <v>6.5141</v>
          </cell>
          <cell r="Z32">
            <v>39233</v>
          </cell>
          <cell r="AA32">
            <v>6.7964000000000002</v>
          </cell>
          <cell r="AC32">
            <v>39233</v>
          </cell>
          <cell r="AD32">
            <v>7.4013</v>
          </cell>
          <cell r="AF32">
            <v>39233</v>
          </cell>
          <cell r="AG32">
            <v>7.7172000000000001</v>
          </cell>
          <cell r="AI32">
            <v>39233</v>
          </cell>
          <cell r="AJ32">
            <v>7.7443999999999997</v>
          </cell>
          <cell r="AL32">
            <v>39233</v>
          </cell>
          <cell r="AM32">
            <v>7.7558999999999996</v>
          </cell>
          <cell r="AO32">
            <v>39233</v>
          </cell>
          <cell r="AP32">
            <v>8.2743000000000002</v>
          </cell>
          <cell r="AR32">
            <v>39233</v>
          </cell>
          <cell r="AS32">
            <v>8.9488000000000003</v>
          </cell>
        </row>
        <row r="33">
          <cell r="E33">
            <v>39262</v>
          </cell>
          <cell r="F33">
            <v>5.7633000000000001</v>
          </cell>
          <cell r="H33">
            <v>39262</v>
          </cell>
          <cell r="I33">
            <v>5.9828999999999999</v>
          </cell>
          <cell r="K33">
            <v>39262</v>
          </cell>
          <cell r="L33">
            <v>5.9988999999999999</v>
          </cell>
          <cell r="N33">
            <v>39262</v>
          </cell>
          <cell r="O33">
            <v>6.1349</v>
          </cell>
          <cell r="Q33">
            <v>39262</v>
          </cell>
          <cell r="R33">
            <v>6.3430999999999997</v>
          </cell>
          <cell r="T33">
            <v>39262</v>
          </cell>
          <cell r="U33">
            <v>6.4298000000000002</v>
          </cell>
          <cell r="W33">
            <v>39262</v>
          </cell>
          <cell r="X33">
            <v>6.6676000000000002</v>
          </cell>
          <cell r="Z33">
            <v>39262</v>
          </cell>
          <cell r="AA33">
            <v>6.9077000000000002</v>
          </cell>
          <cell r="AC33">
            <v>39262</v>
          </cell>
          <cell r="AD33">
            <v>7.4339000000000004</v>
          </cell>
          <cell r="AF33">
            <v>39262</v>
          </cell>
          <cell r="AG33">
            <v>7.8011999999999997</v>
          </cell>
          <cell r="AI33">
            <v>39262</v>
          </cell>
          <cell r="AJ33">
            <v>8.0625999999999998</v>
          </cell>
          <cell r="AL33">
            <v>39262</v>
          </cell>
          <cell r="AM33">
            <v>8.18</v>
          </cell>
          <cell r="AO33">
            <v>39262</v>
          </cell>
          <cell r="AP33">
            <v>8.5992999999999995</v>
          </cell>
          <cell r="AR33">
            <v>39262</v>
          </cell>
          <cell r="AS33">
            <v>8.6340000000000003</v>
          </cell>
        </row>
        <row r="34">
          <cell r="E34">
            <v>39294</v>
          </cell>
          <cell r="F34">
            <v>5.5743</v>
          </cell>
          <cell r="H34">
            <v>39294</v>
          </cell>
          <cell r="I34">
            <v>5.8433000000000002</v>
          </cell>
          <cell r="K34">
            <v>39294</v>
          </cell>
          <cell r="L34">
            <v>5.9009999999999998</v>
          </cell>
          <cell r="N34">
            <v>39294</v>
          </cell>
          <cell r="O34">
            <v>6.0075000000000003</v>
          </cell>
          <cell r="Q34">
            <v>39294</v>
          </cell>
          <cell r="R34">
            <v>6.2295999999999996</v>
          </cell>
          <cell r="T34">
            <v>39294</v>
          </cell>
          <cell r="U34">
            <v>6.3620000000000001</v>
          </cell>
          <cell r="W34">
            <v>39294</v>
          </cell>
          <cell r="X34">
            <v>6.5250000000000004</v>
          </cell>
          <cell r="Z34">
            <v>39294</v>
          </cell>
          <cell r="AA34">
            <v>6.7835000000000001</v>
          </cell>
          <cell r="AC34">
            <v>39294</v>
          </cell>
          <cell r="AD34">
            <v>7.2789999999999999</v>
          </cell>
          <cell r="AF34">
            <v>39294</v>
          </cell>
          <cell r="AG34">
            <v>8.3515999999999995</v>
          </cell>
          <cell r="AI34">
            <v>39294</v>
          </cell>
          <cell r="AJ34">
            <v>8.5755999999999997</v>
          </cell>
          <cell r="AL34">
            <v>39294</v>
          </cell>
          <cell r="AM34">
            <v>8.9298000000000002</v>
          </cell>
          <cell r="AO34">
            <v>39294</v>
          </cell>
          <cell r="AP34">
            <v>9.4261999999999997</v>
          </cell>
          <cell r="AR34">
            <v>39294</v>
          </cell>
          <cell r="AS34">
            <v>9.7563999999999993</v>
          </cell>
        </row>
        <row r="35">
          <cell r="E35">
            <v>39325</v>
          </cell>
          <cell r="F35">
            <v>5.7173999999999996</v>
          </cell>
          <cell r="H35">
            <v>39325</v>
          </cell>
          <cell r="I35">
            <v>5.8018999999999998</v>
          </cell>
          <cell r="K35">
            <v>39325</v>
          </cell>
          <cell r="L35">
            <v>5.9432</v>
          </cell>
          <cell r="N35">
            <v>39325</v>
          </cell>
          <cell r="O35">
            <v>6.0194000000000001</v>
          </cell>
          <cell r="Q35">
            <v>39325</v>
          </cell>
          <cell r="R35">
            <v>6.1703000000000001</v>
          </cell>
          <cell r="T35">
            <v>39325</v>
          </cell>
          <cell r="U35">
            <v>6.3913000000000002</v>
          </cell>
          <cell r="W35">
            <v>39325</v>
          </cell>
          <cell r="X35">
            <v>6.5648999999999997</v>
          </cell>
          <cell r="Z35">
            <v>39325</v>
          </cell>
          <cell r="AA35">
            <v>6.7855999999999996</v>
          </cell>
          <cell r="AC35">
            <v>39325</v>
          </cell>
          <cell r="AD35">
            <v>7.9497</v>
          </cell>
          <cell r="AF35">
            <v>39325</v>
          </cell>
          <cell r="AG35">
            <v>8.6754999999999995</v>
          </cell>
          <cell r="AI35">
            <v>39325</v>
          </cell>
          <cell r="AJ35">
            <v>8.7051999999999996</v>
          </cell>
          <cell r="AL35">
            <v>39325</v>
          </cell>
          <cell r="AM35">
            <v>9.0617000000000001</v>
          </cell>
          <cell r="AO35">
            <v>39325</v>
          </cell>
          <cell r="AP35">
            <v>9.8191000000000006</v>
          </cell>
          <cell r="AR35">
            <v>39325</v>
          </cell>
          <cell r="AS35">
            <v>10.093299999999999</v>
          </cell>
        </row>
        <row r="36">
          <cell r="E36">
            <v>39353</v>
          </cell>
          <cell r="F36">
            <v>5.7412999999999998</v>
          </cell>
          <cell r="H36">
            <v>39353</v>
          </cell>
          <cell r="I36">
            <v>5.8518999999999997</v>
          </cell>
          <cell r="K36">
            <v>39353</v>
          </cell>
          <cell r="L36">
            <v>6.0743</v>
          </cell>
          <cell r="N36">
            <v>39353</v>
          </cell>
          <cell r="O36">
            <v>6.0834000000000001</v>
          </cell>
          <cell r="Q36">
            <v>39353</v>
          </cell>
          <cell r="R36">
            <v>6.2808999999999999</v>
          </cell>
          <cell r="T36">
            <v>39353</v>
          </cell>
          <cell r="U36">
            <v>6.4736000000000002</v>
          </cell>
          <cell r="W36">
            <v>39353</v>
          </cell>
          <cell r="X36">
            <v>6.6344000000000003</v>
          </cell>
          <cell r="Z36">
            <v>39353</v>
          </cell>
          <cell r="AA36">
            <v>6.9573</v>
          </cell>
          <cell r="AC36">
            <v>39353</v>
          </cell>
          <cell r="AD36">
            <v>7.8887</v>
          </cell>
          <cell r="AF36">
            <v>39353</v>
          </cell>
          <cell r="AG36">
            <v>8.6067</v>
          </cell>
          <cell r="AI36">
            <v>39353</v>
          </cell>
          <cell r="AJ36">
            <v>8.6080000000000005</v>
          </cell>
          <cell r="AL36">
            <v>39353</v>
          </cell>
          <cell r="AM36">
            <v>8.6294000000000004</v>
          </cell>
          <cell r="AO36">
            <v>39353</v>
          </cell>
          <cell r="AP36">
            <v>9.2393999999999998</v>
          </cell>
          <cell r="AR36">
            <v>39353</v>
          </cell>
          <cell r="AS36">
            <v>9.3298000000000005</v>
          </cell>
        </row>
        <row r="37">
          <cell r="E37">
            <v>39386</v>
          </cell>
          <cell r="F37">
            <v>5.6307999999999998</v>
          </cell>
          <cell r="H37">
            <v>39386</v>
          </cell>
          <cell r="I37">
            <v>5.6961000000000004</v>
          </cell>
          <cell r="K37">
            <v>39386</v>
          </cell>
          <cell r="L37">
            <v>5.9511000000000003</v>
          </cell>
          <cell r="N37">
            <v>39386</v>
          </cell>
          <cell r="O37">
            <v>5.9626999999999999</v>
          </cell>
          <cell r="Q37">
            <v>39386</v>
          </cell>
          <cell r="R37">
            <v>6.1706000000000003</v>
          </cell>
          <cell r="T37">
            <v>39386</v>
          </cell>
          <cell r="U37">
            <v>6.3502999999999998</v>
          </cell>
          <cell r="W37">
            <v>39386</v>
          </cell>
          <cell r="X37">
            <v>6.4923000000000002</v>
          </cell>
          <cell r="Z37">
            <v>39386</v>
          </cell>
          <cell r="AA37">
            <v>6.7008000000000001</v>
          </cell>
          <cell r="AC37">
            <v>39386</v>
          </cell>
          <cell r="AD37">
            <v>7.7114000000000003</v>
          </cell>
          <cell r="AF37">
            <v>39386</v>
          </cell>
          <cell r="AG37">
            <v>8.4925999999999995</v>
          </cell>
          <cell r="AI37">
            <v>39386</v>
          </cell>
          <cell r="AJ37">
            <v>8.5859000000000005</v>
          </cell>
          <cell r="AL37">
            <v>39386</v>
          </cell>
          <cell r="AM37">
            <v>8.6597000000000008</v>
          </cell>
          <cell r="AO37">
            <v>39386</v>
          </cell>
          <cell r="AP37">
            <v>9.2230000000000008</v>
          </cell>
          <cell r="AR37">
            <v>39386</v>
          </cell>
          <cell r="AS37">
            <v>9.3780999999999999</v>
          </cell>
        </row>
        <row r="38">
          <cell r="E38">
            <v>39416</v>
          </cell>
          <cell r="F38">
            <v>5.3228999999999997</v>
          </cell>
          <cell r="H38">
            <v>39416</v>
          </cell>
          <cell r="I38">
            <v>5.5118</v>
          </cell>
          <cell r="K38">
            <v>39416</v>
          </cell>
          <cell r="L38">
            <v>5.8562000000000003</v>
          </cell>
          <cell r="N38">
            <v>39416</v>
          </cell>
          <cell r="O38">
            <v>5.8712</v>
          </cell>
          <cell r="Q38">
            <v>39416</v>
          </cell>
          <cell r="R38">
            <v>6.0103</v>
          </cell>
          <cell r="T38">
            <v>39416</v>
          </cell>
          <cell r="U38">
            <v>6.1862000000000004</v>
          </cell>
          <cell r="W38">
            <v>39416</v>
          </cell>
          <cell r="X38">
            <v>6.3436000000000003</v>
          </cell>
          <cell r="Z38">
            <v>39416</v>
          </cell>
          <cell r="AA38">
            <v>6.5979999999999999</v>
          </cell>
          <cell r="AC38">
            <v>39416</v>
          </cell>
          <cell r="AD38">
            <v>8.5213999999999999</v>
          </cell>
          <cell r="AF38">
            <v>39416</v>
          </cell>
          <cell r="AG38">
            <v>8.7614000000000001</v>
          </cell>
          <cell r="AI38">
            <v>39416</v>
          </cell>
          <cell r="AJ38">
            <v>8.8681999999999999</v>
          </cell>
          <cell r="AL38">
            <v>39416</v>
          </cell>
          <cell r="AM38">
            <v>8.9985999999999997</v>
          </cell>
          <cell r="AO38">
            <v>39416</v>
          </cell>
          <cell r="AP38">
            <v>9.8318999999999992</v>
          </cell>
          <cell r="AR38">
            <v>39416</v>
          </cell>
          <cell r="AS38">
            <v>10.263500000000001</v>
          </cell>
        </row>
        <row r="39">
          <cell r="E39">
            <v>39447</v>
          </cell>
          <cell r="F39">
            <v>5.4542000000000002</v>
          </cell>
          <cell r="H39">
            <v>39447</v>
          </cell>
          <cell r="I39">
            <v>5.4757999999999996</v>
          </cell>
          <cell r="K39">
            <v>39447</v>
          </cell>
          <cell r="L39">
            <v>5.9617000000000004</v>
          </cell>
          <cell r="N39">
            <v>39447</v>
          </cell>
          <cell r="O39">
            <v>5.9641999999999999</v>
          </cell>
          <cell r="Q39">
            <v>39447</v>
          </cell>
          <cell r="R39">
            <v>6.1768999999999998</v>
          </cell>
          <cell r="T39">
            <v>39447</v>
          </cell>
          <cell r="U39">
            <v>6.3150000000000004</v>
          </cell>
          <cell r="W39">
            <v>39447</v>
          </cell>
          <cell r="X39">
            <v>6.5632000000000001</v>
          </cell>
          <cell r="Z39">
            <v>39447</v>
          </cell>
          <cell r="AA39">
            <v>6.6557000000000004</v>
          </cell>
          <cell r="AC39">
            <v>39447</v>
          </cell>
          <cell r="AD39">
            <v>8.7579999999999991</v>
          </cell>
          <cell r="AF39">
            <v>39447</v>
          </cell>
          <cell r="AG39">
            <v>8.782</v>
          </cell>
          <cell r="AI39">
            <v>39447</v>
          </cell>
          <cell r="AJ39">
            <v>9.3755000000000006</v>
          </cell>
          <cell r="AL39">
            <v>39447</v>
          </cell>
          <cell r="AM39">
            <v>9.3775999999999993</v>
          </cell>
          <cell r="AO39">
            <v>39447</v>
          </cell>
          <cell r="AP39">
            <v>10.0413</v>
          </cell>
          <cell r="AR39">
            <v>39447</v>
          </cell>
          <cell r="AS39">
            <v>10.0427</v>
          </cell>
        </row>
        <row r="40">
          <cell r="E40">
            <v>39478</v>
          </cell>
          <cell r="F40">
            <v>5.3045999999999998</v>
          </cell>
          <cell r="H40">
            <v>39478</v>
          </cell>
          <cell r="I40">
            <v>5.4729000000000001</v>
          </cell>
          <cell r="K40">
            <v>39478</v>
          </cell>
          <cell r="L40">
            <v>6.0129999999999999</v>
          </cell>
          <cell r="N40">
            <v>39478</v>
          </cell>
          <cell r="O40">
            <v>6.0137</v>
          </cell>
          <cell r="Q40">
            <v>39478</v>
          </cell>
          <cell r="R40">
            <v>6.1037999999999997</v>
          </cell>
          <cell r="T40">
            <v>39478</v>
          </cell>
          <cell r="U40">
            <v>6.3483999999999998</v>
          </cell>
          <cell r="W40">
            <v>39478</v>
          </cell>
          <cell r="X40">
            <v>6.5758999999999999</v>
          </cell>
          <cell r="Z40">
            <v>39478</v>
          </cell>
          <cell r="AA40">
            <v>6.7244999999999999</v>
          </cell>
          <cell r="AC40">
            <v>39478</v>
          </cell>
          <cell r="AD40">
            <v>8.5495999999999999</v>
          </cell>
          <cell r="AF40">
            <v>39478</v>
          </cell>
          <cell r="AG40">
            <v>8.8553999999999995</v>
          </cell>
          <cell r="AI40">
            <v>39478</v>
          </cell>
          <cell r="AJ40">
            <v>9.9077999999999999</v>
          </cell>
          <cell r="AL40">
            <v>39478</v>
          </cell>
          <cell r="AM40">
            <v>9.9095999999999993</v>
          </cell>
          <cell r="AO40">
            <v>39478</v>
          </cell>
          <cell r="AP40">
            <v>10.5928</v>
          </cell>
          <cell r="AR40">
            <v>39478</v>
          </cell>
          <cell r="AS40">
            <v>10.600899999999999</v>
          </cell>
        </row>
        <row r="41">
          <cell r="E41">
            <v>39507</v>
          </cell>
          <cell r="F41">
            <v>5.2931999999999997</v>
          </cell>
          <cell r="H41">
            <v>39507</v>
          </cell>
          <cell r="I41">
            <v>5.3796999999999997</v>
          </cell>
          <cell r="K41">
            <v>39507</v>
          </cell>
          <cell r="L41">
            <v>5.9626999999999999</v>
          </cell>
          <cell r="N41">
            <v>39507</v>
          </cell>
          <cell r="O41">
            <v>6.0228000000000002</v>
          </cell>
          <cell r="Q41">
            <v>39507</v>
          </cell>
          <cell r="R41">
            <v>6.1779999999999999</v>
          </cell>
          <cell r="T41">
            <v>39507</v>
          </cell>
          <cell r="U41">
            <v>6.3072999999999997</v>
          </cell>
          <cell r="W41">
            <v>39507</v>
          </cell>
          <cell r="X41">
            <v>6.6891999999999996</v>
          </cell>
          <cell r="Z41">
            <v>39507</v>
          </cell>
          <cell r="AA41">
            <v>6.7843</v>
          </cell>
          <cell r="AC41">
            <v>39507</v>
          </cell>
          <cell r="AD41">
            <v>9.5646000000000004</v>
          </cell>
          <cell r="AF41">
            <v>39507</v>
          </cell>
          <cell r="AG41">
            <v>9.5717999999999996</v>
          </cell>
          <cell r="AI41">
            <v>39507</v>
          </cell>
          <cell r="AJ41">
            <v>9.5835000000000008</v>
          </cell>
          <cell r="AL41">
            <v>39507</v>
          </cell>
          <cell r="AM41">
            <v>10.1013</v>
          </cell>
          <cell r="AO41">
            <v>39507</v>
          </cell>
          <cell r="AP41">
            <v>10.6137</v>
          </cell>
          <cell r="AR41">
            <v>39507</v>
          </cell>
          <cell r="AS41">
            <v>10.635199999999999</v>
          </cell>
        </row>
        <row r="42">
          <cell r="E42">
            <v>39538</v>
          </cell>
          <cell r="F42">
            <v>5.3856999999999999</v>
          </cell>
          <cell r="H42">
            <v>39538</v>
          </cell>
          <cell r="I42">
            <v>5.4798999999999998</v>
          </cell>
          <cell r="K42">
            <v>39538</v>
          </cell>
          <cell r="L42">
            <v>5.8244999999999996</v>
          </cell>
          <cell r="N42">
            <v>39538</v>
          </cell>
          <cell r="O42">
            <v>5.8434999999999997</v>
          </cell>
          <cell r="Q42">
            <v>39538</v>
          </cell>
          <cell r="R42">
            <v>6.1269999999999998</v>
          </cell>
          <cell r="T42">
            <v>39538</v>
          </cell>
          <cell r="U42">
            <v>6.3289999999999997</v>
          </cell>
          <cell r="W42">
            <v>39538</v>
          </cell>
          <cell r="X42">
            <v>6.7750000000000004</v>
          </cell>
          <cell r="Z42">
            <v>39538</v>
          </cell>
          <cell r="AA42">
            <v>6.8933</v>
          </cell>
          <cell r="AC42">
            <v>39538</v>
          </cell>
          <cell r="AD42">
            <v>9.7866</v>
          </cell>
          <cell r="AF42">
            <v>39538</v>
          </cell>
          <cell r="AG42">
            <v>9.9207000000000001</v>
          </cell>
          <cell r="AI42">
            <v>39538</v>
          </cell>
          <cell r="AJ42">
            <v>9.9502000000000006</v>
          </cell>
          <cell r="AL42">
            <v>39538</v>
          </cell>
          <cell r="AM42">
            <v>10.4918</v>
          </cell>
          <cell r="AO42">
            <v>39538</v>
          </cell>
          <cell r="AP42">
            <v>10.864100000000001</v>
          </cell>
          <cell r="AR42">
            <v>39538</v>
          </cell>
          <cell r="AS42">
            <v>11.53</v>
          </cell>
        </row>
        <row r="43">
          <cell r="E43">
            <v>39568</v>
          </cell>
          <cell r="F43">
            <v>5.3936000000000002</v>
          </cell>
          <cell r="H43">
            <v>39568</v>
          </cell>
          <cell r="I43">
            <v>5.4539999999999997</v>
          </cell>
          <cell r="K43">
            <v>39568</v>
          </cell>
          <cell r="L43">
            <v>5.7587999999999999</v>
          </cell>
          <cell r="N43">
            <v>39568</v>
          </cell>
          <cell r="O43">
            <v>5.8433000000000002</v>
          </cell>
          <cell r="Q43">
            <v>39568</v>
          </cell>
          <cell r="R43">
            <v>6.2298</v>
          </cell>
          <cell r="T43">
            <v>39568</v>
          </cell>
          <cell r="U43">
            <v>6.4260000000000002</v>
          </cell>
          <cell r="W43">
            <v>39568</v>
          </cell>
          <cell r="X43">
            <v>6.8613</v>
          </cell>
          <cell r="Z43">
            <v>39568</v>
          </cell>
          <cell r="AA43">
            <v>7.0236999999999998</v>
          </cell>
          <cell r="AC43">
            <v>39568</v>
          </cell>
          <cell r="AD43">
            <v>9.2604000000000006</v>
          </cell>
          <cell r="AF43">
            <v>39568</v>
          </cell>
          <cell r="AG43">
            <v>9.5038</v>
          </cell>
          <cell r="AI43">
            <v>39568</v>
          </cell>
          <cell r="AJ43">
            <v>9.6183999999999994</v>
          </cell>
          <cell r="AL43">
            <v>39568</v>
          </cell>
          <cell r="AM43">
            <v>9.9061000000000003</v>
          </cell>
          <cell r="AO43">
            <v>39568</v>
          </cell>
          <cell r="AP43">
            <v>10.8452</v>
          </cell>
          <cell r="AR43">
            <v>39568</v>
          </cell>
          <cell r="AS43">
            <v>10.9848</v>
          </cell>
        </row>
        <row r="44">
          <cell r="E44">
            <v>39598</v>
          </cell>
          <cell r="F44">
            <v>5.6029</v>
          </cell>
          <cell r="H44">
            <v>39598</v>
          </cell>
          <cell r="I44">
            <v>5.6775000000000002</v>
          </cell>
          <cell r="K44">
            <v>39598</v>
          </cell>
          <cell r="L44">
            <v>6.0697000000000001</v>
          </cell>
          <cell r="N44">
            <v>39598</v>
          </cell>
          <cell r="O44">
            <v>6.0918000000000001</v>
          </cell>
          <cell r="Q44">
            <v>39598</v>
          </cell>
          <cell r="R44">
            <v>6.4436</v>
          </cell>
          <cell r="T44">
            <v>39598</v>
          </cell>
          <cell r="U44">
            <v>6.6757999999999997</v>
          </cell>
          <cell r="W44">
            <v>39598</v>
          </cell>
          <cell r="X44">
            <v>7.1645000000000003</v>
          </cell>
          <cell r="Z44">
            <v>39598</v>
          </cell>
          <cell r="AA44">
            <v>7.2709000000000001</v>
          </cell>
          <cell r="AC44">
            <v>39598</v>
          </cell>
          <cell r="AD44">
            <v>8.6304999999999996</v>
          </cell>
          <cell r="AF44">
            <v>39598</v>
          </cell>
          <cell r="AG44">
            <v>9.0959000000000003</v>
          </cell>
          <cell r="AI44">
            <v>39598</v>
          </cell>
          <cell r="AJ44">
            <v>9.16</v>
          </cell>
          <cell r="AL44">
            <v>39598</v>
          </cell>
          <cell r="AM44">
            <v>9.7538</v>
          </cell>
          <cell r="AO44">
            <v>39598</v>
          </cell>
          <cell r="AP44">
            <v>10.6112</v>
          </cell>
          <cell r="AR44">
            <v>39598</v>
          </cell>
          <cell r="AS44">
            <v>11.335699999999999</v>
          </cell>
        </row>
        <row r="45">
          <cell r="E45">
            <v>39629</v>
          </cell>
          <cell r="F45">
            <v>5.4683000000000002</v>
          </cell>
          <cell r="H45">
            <v>39629</v>
          </cell>
          <cell r="I45">
            <v>5.6540999999999997</v>
          </cell>
          <cell r="K45">
            <v>39629</v>
          </cell>
          <cell r="L45">
            <v>5.9579000000000004</v>
          </cell>
          <cell r="N45">
            <v>39629</v>
          </cell>
          <cell r="O45">
            <v>6.0275999999999996</v>
          </cell>
          <cell r="Q45">
            <v>39629</v>
          </cell>
          <cell r="R45">
            <v>6.3446999999999996</v>
          </cell>
          <cell r="T45">
            <v>39629</v>
          </cell>
          <cell r="U45">
            <v>6.6322000000000001</v>
          </cell>
          <cell r="W45">
            <v>39629</v>
          </cell>
          <cell r="X45">
            <v>7.0805999999999996</v>
          </cell>
          <cell r="Z45">
            <v>39629</v>
          </cell>
          <cell r="AA45">
            <v>7.3018999999999998</v>
          </cell>
          <cell r="AC45">
            <v>39629</v>
          </cell>
          <cell r="AD45">
            <v>7.7743000000000002</v>
          </cell>
          <cell r="AF45">
            <v>39629</v>
          </cell>
          <cell r="AG45">
            <v>9.0183999999999997</v>
          </cell>
          <cell r="AI45">
            <v>39629</v>
          </cell>
          <cell r="AJ45">
            <v>9.1039999999999992</v>
          </cell>
          <cell r="AL45">
            <v>39629</v>
          </cell>
          <cell r="AM45">
            <v>9.5550999999999995</v>
          </cell>
          <cell r="AO45">
            <v>39629</v>
          </cell>
          <cell r="AP45">
            <v>9.9239999999999995</v>
          </cell>
          <cell r="AR45">
            <v>39629</v>
          </cell>
          <cell r="AS45">
            <v>10.879300000000001</v>
          </cell>
        </row>
        <row r="46">
          <cell r="E46">
            <v>39660</v>
          </cell>
          <cell r="F46">
            <v>5.7278000000000002</v>
          </cell>
          <cell r="H46">
            <v>39660</v>
          </cell>
          <cell r="I46">
            <v>5.8852000000000002</v>
          </cell>
          <cell r="K46">
            <v>39660</v>
          </cell>
          <cell r="L46">
            <v>6.0850999999999997</v>
          </cell>
          <cell r="N46">
            <v>39660</v>
          </cell>
          <cell r="O46">
            <v>6.1463000000000001</v>
          </cell>
          <cell r="Q46">
            <v>39660</v>
          </cell>
          <cell r="R46">
            <v>6.5434999999999999</v>
          </cell>
          <cell r="T46">
            <v>39660</v>
          </cell>
          <cell r="U46">
            <v>6.7080000000000002</v>
          </cell>
          <cell r="W46">
            <v>39660</v>
          </cell>
          <cell r="X46">
            <v>7.1593999999999998</v>
          </cell>
          <cell r="Z46">
            <v>39660</v>
          </cell>
          <cell r="AA46">
            <v>7.3461999999999996</v>
          </cell>
          <cell r="AC46">
            <v>39660</v>
          </cell>
          <cell r="AD46">
            <v>8.6547000000000001</v>
          </cell>
          <cell r="AF46">
            <v>39660</v>
          </cell>
          <cell r="AG46">
            <v>9.2803000000000004</v>
          </cell>
          <cell r="AI46">
            <v>39660</v>
          </cell>
          <cell r="AJ46">
            <v>9.3150999999999993</v>
          </cell>
          <cell r="AL46">
            <v>39660</v>
          </cell>
          <cell r="AM46">
            <v>9.6163000000000007</v>
          </cell>
          <cell r="AO46">
            <v>39660</v>
          </cell>
          <cell r="AP46">
            <v>10.228899999999999</v>
          </cell>
          <cell r="AR46">
            <v>39660</v>
          </cell>
          <cell r="AS46">
            <v>10.725</v>
          </cell>
        </row>
        <row r="47">
          <cell r="E47">
            <v>39689</v>
          </cell>
          <cell r="F47">
            <v>5.5632999999999999</v>
          </cell>
          <cell r="H47">
            <v>39689</v>
          </cell>
          <cell r="I47">
            <v>5.7647000000000004</v>
          </cell>
          <cell r="K47">
            <v>39689</v>
          </cell>
          <cell r="L47">
            <v>6.0183</v>
          </cell>
          <cell r="N47">
            <v>39689</v>
          </cell>
          <cell r="O47">
            <v>6.0776000000000003</v>
          </cell>
          <cell r="Q47">
            <v>39689</v>
          </cell>
          <cell r="R47">
            <v>6.5000999999999998</v>
          </cell>
          <cell r="T47">
            <v>39689</v>
          </cell>
          <cell r="U47">
            <v>6.5876999999999999</v>
          </cell>
          <cell r="W47">
            <v>39689</v>
          </cell>
          <cell r="X47">
            <v>7.0983999999999998</v>
          </cell>
          <cell r="Z47">
            <v>39689</v>
          </cell>
          <cell r="AA47">
            <v>7.2751000000000001</v>
          </cell>
          <cell r="AC47">
            <v>39689</v>
          </cell>
          <cell r="AD47">
            <v>8.4785000000000004</v>
          </cell>
          <cell r="AF47">
            <v>39689</v>
          </cell>
          <cell r="AG47">
            <v>9.8214000000000006</v>
          </cell>
          <cell r="AI47">
            <v>39689</v>
          </cell>
          <cell r="AJ47">
            <v>9.8313000000000006</v>
          </cell>
          <cell r="AL47">
            <v>39689</v>
          </cell>
          <cell r="AM47">
            <v>9.8348999999999993</v>
          </cell>
          <cell r="AO47">
            <v>39689</v>
          </cell>
          <cell r="AP47">
            <v>10.2486</v>
          </cell>
          <cell r="AR47">
            <v>39689</v>
          </cell>
          <cell r="AS47">
            <v>10.9194</v>
          </cell>
        </row>
        <row r="48">
          <cell r="E48">
            <v>39721</v>
          </cell>
          <cell r="F48">
            <v>5.8074000000000003</v>
          </cell>
          <cell r="H48">
            <v>39721</v>
          </cell>
          <cell r="I48">
            <v>6.0549999999999997</v>
          </cell>
          <cell r="K48">
            <v>39721</v>
          </cell>
          <cell r="L48">
            <v>6.3765000000000001</v>
          </cell>
          <cell r="N48">
            <v>39721</v>
          </cell>
          <cell r="O48">
            <v>6.6337999999999999</v>
          </cell>
          <cell r="Q48">
            <v>39721</v>
          </cell>
          <cell r="R48">
            <v>6.7266000000000004</v>
          </cell>
          <cell r="T48">
            <v>39721</v>
          </cell>
          <cell r="U48">
            <v>6.9172000000000002</v>
          </cell>
          <cell r="W48">
            <v>39721</v>
          </cell>
          <cell r="X48">
            <v>7.4396000000000004</v>
          </cell>
          <cell r="Z48">
            <v>39721</v>
          </cell>
          <cell r="AA48">
            <v>7.5110999999999999</v>
          </cell>
          <cell r="AC48">
            <v>39721</v>
          </cell>
          <cell r="AD48">
            <v>8.9997000000000007</v>
          </cell>
          <cell r="AF48">
            <v>39721</v>
          </cell>
          <cell r="AG48">
            <v>10.65</v>
          </cell>
          <cell r="AI48">
            <v>39721</v>
          </cell>
          <cell r="AJ48">
            <v>10.661</v>
          </cell>
          <cell r="AL48">
            <v>39721</v>
          </cell>
          <cell r="AM48">
            <v>10.679600000000001</v>
          </cell>
          <cell r="AO48">
            <v>39721</v>
          </cell>
          <cell r="AP48">
            <v>10.894</v>
          </cell>
          <cell r="AR48">
            <v>39721</v>
          </cell>
          <cell r="AS48">
            <v>11.2616</v>
          </cell>
        </row>
        <row r="50">
          <cell r="F50">
            <v>5.4819111111111096E-2</v>
          </cell>
          <cell r="I50">
            <v>5.576497777777778E-2</v>
          </cell>
          <cell r="L50">
            <v>5.754702222222223E-2</v>
          </cell>
          <cell r="O50">
            <v>5.8139333333333321E-2</v>
          </cell>
          <cell r="R50">
            <v>5.9556333333333343E-2</v>
          </cell>
          <cell r="U50">
            <v>6.1469844444444463E-2</v>
          </cell>
          <cell r="X50">
            <v>6.3807511111111118E-2</v>
          </cell>
          <cell r="AA50">
            <v>6.5795222222222227E-2</v>
          </cell>
          <cell r="AD50">
            <v>7.4206177777777771E-2</v>
          </cell>
          <cell r="AG50">
            <v>7.9709222222222195E-2</v>
          </cell>
          <cell r="AJ50">
            <v>8.1588955555555565E-2</v>
          </cell>
          <cell r="AM50">
            <v>8.4140999999999994E-2</v>
          </cell>
          <cell r="AP50">
            <v>8.7218133333333336E-2</v>
          </cell>
          <cell r="AS50">
            <v>9.0119466666666662E-2</v>
          </cell>
        </row>
        <row r="52">
          <cell r="I52">
            <v>9.4586666666668373E-4</v>
          </cell>
          <cell r="L52">
            <v>1.78204444444445E-3</v>
          </cell>
          <cell r="O52">
            <v>5.9231111111109069E-4</v>
          </cell>
          <cell r="R52">
            <v>1.4170000000000224E-3</v>
          </cell>
          <cell r="U52">
            <v>1.91351111111112E-3</v>
          </cell>
          <cell r="X52">
            <v>2.3376666666666546E-3</v>
          </cell>
          <cell r="AA52">
            <v>1.9877111111111095E-3</v>
          </cell>
          <cell r="AD52">
            <v>8.4109555555555438E-3</v>
          </cell>
          <cell r="AG52">
            <v>5.5030444444444243E-3</v>
          </cell>
          <cell r="AJ52">
            <v>1.8797333333333693E-3</v>
          </cell>
          <cell r="AM52">
            <v>2.552044444444429E-3</v>
          </cell>
          <cell r="AP52">
            <v>3.0771333333333428E-3</v>
          </cell>
          <cell r="AS52">
            <v>2.9013333333333252E-3</v>
          </cell>
        </row>
        <row r="54">
          <cell r="O54">
            <v>5.8979066666666663E-2</v>
          </cell>
          <cell r="U54">
            <v>6.146515555555556E-2</v>
          </cell>
          <cell r="X54">
            <v>6.2477177777777788E-2</v>
          </cell>
          <cell r="AA54">
            <v>6.4302288888888892E-2</v>
          </cell>
          <cell r="AD54">
            <v>7.2985000000000022E-2</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
      <sheetName val="Capitalization"/>
      <sheetName val="Pfd Stock"/>
      <sheetName val="WCLTD"/>
      <sheetName val="MTN-C"/>
      <sheetName val="MTN-D"/>
      <sheetName val="92 EIRR"/>
      <sheetName val="93 EIRR"/>
      <sheetName val="Mates A"/>
      <sheetName val="Mates B"/>
      <sheetName val="94 EIRR"/>
      <sheetName val="98 EIRR A&amp;B"/>
      <sheetName val="Sheet1"/>
      <sheetName val="TOPrs"/>
      <sheetName val="Annual Exp 2003"/>
      <sheetName val="Int Rate Hed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Variables"/>
      <sheetName val="Report"/>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Link File"/>
      <sheetName val="DATABASE"/>
      <sheetName val="Sheet1"/>
      <sheetName val="Prior Period"/>
      <sheetName val="#REF"/>
      <sheetName val="CIAC Detail by Month"/>
      <sheetName val="METERS_&amp;_TRANSFORMERS"/>
      <sheetName val="JAN"/>
      <sheetName val="YTD"/>
      <sheetName val="APRIL"/>
      <sheetName val="FEDERAL"/>
      <sheetName val="purch software &lt;25k"/>
      <sheetName val="summary 98_1"/>
      <sheetName val="14802"/>
      <sheetName val="purch software expensed"/>
      <sheetName val="Headings"/>
      <sheetName val="Update Dates"/>
      <sheetName val="PARTNERSHIP RECAP"/>
      <sheetName val="Electric - FY1997"/>
      <sheetName val="Non-Statutory Deferred Taxes"/>
      <sheetName val="ADFIT Activity   {A}"/>
      <sheetName val="Adj. 2"/>
      <sheetName val="YE DEFN"/>
      <sheetName val="100144-Am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Link File"/>
      <sheetName val="DATABASE"/>
      <sheetName val="Sheet1"/>
      <sheetName val="Prior Period"/>
      <sheetName val="#REF"/>
      <sheetName val="CIAC Detail by Month"/>
      <sheetName val="METERS_&amp;_TRANSFORMERS"/>
      <sheetName val="JAN"/>
      <sheetName val="YTD"/>
      <sheetName val="APRIL"/>
      <sheetName val="FEDERAL"/>
      <sheetName val="purch software &lt;25k"/>
      <sheetName val="summary 98_1"/>
      <sheetName val="14802"/>
      <sheetName val="purch software expensed"/>
      <sheetName val="Headings"/>
      <sheetName val="Update Dates"/>
      <sheetName val="PARTNERSHIP RECAP"/>
      <sheetName val="Electric - FY1997"/>
      <sheetName val="Non-Statutory Deferred Taxes"/>
      <sheetName val="ADFIT Activity   {A}"/>
      <sheetName val="Adj. 2"/>
      <sheetName val="YE DEFN"/>
      <sheetName val="100144-Am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UT Slides"/>
      <sheetName val="Chart1"/>
      <sheetName val="Chart2"/>
      <sheetName val="Chart2a"/>
      <sheetName val="Chart2b"/>
      <sheetName val="Chart3"/>
      <sheetName val="Chart3a"/>
      <sheetName val="Chart4"/>
      <sheetName val="Chart5"/>
      <sheetName val="ROE_Matrix"/>
      <sheetName val="ROE_Sources"/>
      <sheetName val="Earned_ROE_Matrix"/>
      <sheetName val="Earned_ROE_Sources"/>
      <sheetName val="Equity_Matrix"/>
      <sheetName val="Equity_Sources"/>
      <sheetName val="U.S._Sources"/>
      <sheetName val="U.S._Comparators"/>
      <sheetName val="___snlqueryparms"/>
      <sheetName val="___snlqueryparms2"/>
      <sheetName val="U.S._Rate_Cases"/>
      <sheetName val="Interest Rates"/>
      <sheetName val="Orders"/>
      <sheetName val="Companies"/>
      <sheetName val="Services"/>
      <sheetName val="Provin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row r="6">
          <cell r="A6">
            <v>2000</v>
          </cell>
          <cell r="D6">
            <v>11.336923076923076</v>
          </cell>
          <cell r="E6">
            <v>11.16</v>
          </cell>
          <cell r="H6">
            <v>48.91</v>
          </cell>
          <cell r="I6">
            <v>50.35</v>
          </cell>
          <cell r="U6" t="str">
            <v>Electric</v>
          </cell>
          <cell r="V6">
            <v>36532</v>
          </cell>
          <cell r="W6">
            <v>11.5</v>
          </cell>
          <cell r="X6">
            <v>50.14</v>
          </cell>
        </row>
        <row r="7">
          <cell r="A7">
            <v>2001</v>
          </cell>
          <cell r="D7">
            <v>10.959999999999999</v>
          </cell>
          <cell r="E7">
            <v>11</v>
          </cell>
          <cell r="H7">
            <v>43.957999999999998</v>
          </cell>
          <cell r="I7">
            <v>45</v>
          </cell>
          <cell r="U7" t="str">
            <v>Electric</v>
          </cell>
          <cell r="V7">
            <v>36532</v>
          </cell>
          <cell r="W7">
            <v>11.5</v>
          </cell>
          <cell r="X7">
            <v>57.91</v>
          </cell>
        </row>
        <row r="8">
          <cell r="A8">
            <v>2002</v>
          </cell>
          <cell r="D8">
            <v>11.166842105263157</v>
          </cell>
          <cell r="E8">
            <v>11</v>
          </cell>
          <cell r="H8">
            <v>48.923333333333332</v>
          </cell>
          <cell r="I8">
            <v>51.61</v>
          </cell>
          <cell r="U8" t="str">
            <v>Natural Gas</v>
          </cell>
          <cell r="V8">
            <v>36553</v>
          </cell>
          <cell r="W8">
            <v>10.71</v>
          </cell>
          <cell r="X8">
            <v>53.95</v>
          </cell>
        </row>
        <row r="9">
          <cell r="A9">
            <v>2003</v>
          </cell>
          <cell r="D9">
            <v>10.987199999999998</v>
          </cell>
          <cell r="E9">
            <v>11</v>
          </cell>
          <cell r="H9">
            <v>49.924999999999997</v>
          </cell>
          <cell r="I9">
            <v>50.61</v>
          </cell>
          <cell r="U9" t="str">
            <v>Electric</v>
          </cell>
          <cell r="V9">
            <v>36572</v>
          </cell>
          <cell r="W9" t="str">
            <v>NA</v>
          </cell>
          <cell r="X9" t="str">
            <v>NA</v>
          </cell>
        </row>
        <row r="10">
          <cell r="A10">
            <v>2004</v>
          </cell>
          <cell r="D10">
            <v>10.632727272727273</v>
          </cell>
          <cell r="E10">
            <v>10.5</v>
          </cell>
          <cell r="H10">
            <v>45.81363636363637</v>
          </cell>
          <cell r="I10">
            <v>46.885000000000005</v>
          </cell>
          <cell r="U10" t="str">
            <v>Natural Gas</v>
          </cell>
          <cell r="V10">
            <v>36573</v>
          </cell>
          <cell r="W10">
            <v>10.6</v>
          </cell>
          <cell r="X10">
            <v>48</v>
          </cell>
        </row>
        <row r="11">
          <cell r="A11">
            <v>2005</v>
          </cell>
          <cell r="D11">
            <v>10.414230769230768</v>
          </cell>
          <cell r="E11">
            <v>10.4</v>
          </cell>
          <cell r="H11">
            <v>48.401666666666664</v>
          </cell>
          <cell r="I11">
            <v>49.575000000000003</v>
          </cell>
          <cell r="U11" t="str">
            <v>Electric</v>
          </cell>
          <cell r="V11">
            <v>36573</v>
          </cell>
          <cell r="W11">
            <v>10.6</v>
          </cell>
          <cell r="X11">
            <v>48</v>
          </cell>
        </row>
        <row r="12">
          <cell r="A12">
            <v>2006</v>
          </cell>
          <cell r="D12">
            <v>10.403999999999998</v>
          </cell>
          <cell r="E12">
            <v>10.5</v>
          </cell>
          <cell r="H12">
            <v>47.234999999999985</v>
          </cell>
          <cell r="I12">
            <v>46.769999999999996</v>
          </cell>
          <cell r="U12" t="str">
            <v>Electric</v>
          </cell>
          <cell r="V12">
            <v>36607</v>
          </cell>
          <cell r="W12" t="str">
            <v>NA</v>
          </cell>
          <cell r="X12" t="str">
            <v>NA</v>
          </cell>
        </row>
        <row r="13">
          <cell r="A13">
            <v>2007</v>
          </cell>
          <cell r="D13">
            <v>10.22342857142857</v>
          </cell>
          <cell r="E13">
            <v>10.199999999999999</v>
          </cell>
          <cell r="H13">
            <v>48.474285714285706</v>
          </cell>
          <cell r="I13">
            <v>50.15</v>
          </cell>
          <cell r="U13" t="str">
            <v>Natural Gas</v>
          </cell>
          <cell r="V13">
            <v>36613</v>
          </cell>
          <cell r="W13" t="str">
            <v>NA</v>
          </cell>
          <cell r="X13" t="str">
            <v>NA</v>
          </cell>
        </row>
        <row r="14">
          <cell r="A14">
            <v>2008</v>
          </cell>
          <cell r="D14">
            <v>10.3903125</v>
          </cell>
          <cell r="E14">
            <v>10.445</v>
          </cell>
          <cell r="H14">
            <v>50.348750000000003</v>
          </cell>
          <cell r="I14">
            <v>49.5</v>
          </cell>
          <cell r="U14" t="str">
            <v>Electric</v>
          </cell>
          <cell r="V14">
            <v>36613</v>
          </cell>
          <cell r="W14">
            <v>11.25</v>
          </cell>
          <cell r="X14">
            <v>43.5</v>
          </cell>
        </row>
        <row r="15">
          <cell r="A15">
            <v>2009</v>
          </cell>
          <cell r="D15">
            <v>10.215666666666666</v>
          </cell>
          <cell r="E15">
            <v>10.255000000000001</v>
          </cell>
          <cell r="H15">
            <v>48.490689655172424</v>
          </cell>
          <cell r="I15">
            <v>48.51</v>
          </cell>
          <cell r="U15" t="str">
            <v>Electric</v>
          </cell>
          <cell r="V15">
            <v>36670</v>
          </cell>
          <cell r="W15">
            <v>11</v>
          </cell>
          <cell r="X15">
            <v>48.8</v>
          </cell>
        </row>
        <row r="16">
          <cell r="A16">
            <v>2010</v>
          </cell>
          <cell r="D16">
            <v>10.146666666666667</v>
          </cell>
          <cell r="E16">
            <v>10.1</v>
          </cell>
          <cell r="H16">
            <v>48.701499999999996</v>
          </cell>
          <cell r="I16">
            <v>48.79</v>
          </cell>
          <cell r="U16" t="str">
            <v>Natural Gas</v>
          </cell>
          <cell r="V16">
            <v>36671</v>
          </cell>
          <cell r="W16">
            <v>10.8</v>
          </cell>
          <cell r="X16">
            <v>50.35</v>
          </cell>
        </row>
        <row r="17">
          <cell r="A17">
            <v>2011</v>
          </cell>
          <cell r="D17">
            <v>9.911999999999999</v>
          </cell>
          <cell r="E17">
            <v>10.050000000000001</v>
          </cell>
          <cell r="H17">
            <v>52.239230769230772</v>
          </cell>
          <cell r="I17">
            <v>52.3</v>
          </cell>
          <cell r="U17" t="str">
            <v>Natural Gas</v>
          </cell>
          <cell r="V17">
            <v>36676</v>
          </cell>
          <cell r="W17" t="str">
            <v>NA</v>
          </cell>
          <cell r="X17" t="str">
            <v>NA</v>
          </cell>
        </row>
        <row r="18">
          <cell r="A18">
            <v>2012</v>
          </cell>
          <cell r="D18">
            <v>9.9311764705882375</v>
          </cell>
          <cell r="E18">
            <v>10</v>
          </cell>
          <cell r="H18">
            <v>51.129999999999995</v>
          </cell>
          <cell r="I18">
            <v>51.465000000000003</v>
          </cell>
          <cell r="U18" t="str">
            <v>Electric</v>
          </cell>
          <cell r="V18">
            <v>36679</v>
          </cell>
          <cell r="W18" t="str">
            <v>NA</v>
          </cell>
          <cell r="X18" t="str">
            <v>NA</v>
          </cell>
        </row>
        <row r="19">
          <cell r="A19">
            <v>2013</v>
          </cell>
          <cell r="D19">
            <v>9.6776190476190465</v>
          </cell>
          <cell r="E19">
            <v>9.7200000000000006</v>
          </cell>
          <cell r="H19">
            <v>50.598999999999975</v>
          </cell>
          <cell r="I19">
            <v>50.375</v>
          </cell>
          <cell r="U19" t="str">
            <v>Natural Gas</v>
          </cell>
          <cell r="V19">
            <v>36682</v>
          </cell>
          <cell r="W19" t="str">
            <v>NA</v>
          </cell>
          <cell r="X19" t="str">
            <v>NA</v>
          </cell>
        </row>
        <row r="20">
          <cell r="A20">
            <v>2014</v>
          </cell>
          <cell r="D20">
            <v>9.7823076923076933</v>
          </cell>
          <cell r="E20">
            <v>9.7750000000000004</v>
          </cell>
          <cell r="H20">
            <v>51.108214285714304</v>
          </cell>
          <cell r="I20">
            <v>51.9</v>
          </cell>
          <cell r="U20" t="str">
            <v>Natural Gas</v>
          </cell>
          <cell r="V20">
            <v>36696</v>
          </cell>
          <cell r="W20">
            <v>11.05</v>
          </cell>
          <cell r="X20">
            <v>44.48</v>
          </cell>
        </row>
        <row r="21">
          <cell r="A21">
            <v>2015</v>
          </cell>
          <cell r="D21">
            <v>9.5968750000000007</v>
          </cell>
          <cell r="E21">
            <v>9.6750000000000007</v>
          </cell>
          <cell r="H21">
            <v>49.931875000000005</v>
          </cell>
          <cell r="I21">
            <v>50.4</v>
          </cell>
          <cell r="U21" t="str">
            <v>Natural Gas</v>
          </cell>
          <cell r="V21">
            <v>36699</v>
          </cell>
          <cell r="W21">
            <v>11.25</v>
          </cell>
          <cell r="X21">
            <v>40.090000000000003</v>
          </cell>
        </row>
        <row r="22">
          <cell r="A22">
            <v>2016</v>
          </cell>
          <cell r="D22">
            <v>9.4934782608695656</v>
          </cell>
          <cell r="E22">
            <v>9.5</v>
          </cell>
          <cell r="H22">
            <v>49.689130434782612</v>
          </cell>
          <cell r="I22">
            <v>50</v>
          </cell>
          <cell r="U22" t="str">
            <v>Natural Gas</v>
          </cell>
          <cell r="V22">
            <v>36724</v>
          </cell>
          <cell r="W22">
            <v>11.06</v>
          </cell>
          <cell r="X22">
            <v>46</v>
          </cell>
        </row>
        <row r="23">
          <cell r="A23">
            <v>2017</v>
          </cell>
          <cell r="D23">
            <v>9.7220833333333321</v>
          </cell>
          <cell r="E23">
            <v>9.6</v>
          </cell>
          <cell r="H23">
            <v>49.772608695652174</v>
          </cell>
          <cell r="I23">
            <v>51.45</v>
          </cell>
          <cell r="U23" t="str">
            <v>Electric</v>
          </cell>
          <cell r="V23">
            <v>36725</v>
          </cell>
          <cell r="W23">
            <v>12.2</v>
          </cell>
          <cell r="X23">
            <v>53.45</v>
          </cell>
        </row>
        <row r="24">
          <cell r="A24">
            <v>2018</v>
          </cell>
          <cell r="D24">
            <v>9.65</v>
          </cell>
          <cell r="E24">
            <v>9.65</v>
          </cell>
          <cell r="H24">
            <v>51</v>
          </cell>
          <cell r="I24">
            <v>51</v>
          </cell>
          <cell r="U24" t="str">
            <v>Natural Gas</v>
          </cell>
          <cell r="V24">
            <v>36727</v>
          </cell>
          <cell r="W24">
            <v>12.2</v>
          </cell>
          <cell r="X24">
            <v>53.45</v>
          </cell>
        </row>
        <row r="25">
          <cell r="U25" t="str">
            <v>Electric</v>
          </cell>
          <cell r="V25">
            <v>36747</v>
          </cell>
          <cell r="W25" t="str">
            <v>NA</v>
          </cell>
          <cell r="X25" t="str">
            <v>NA</v>
          </cell>
        </row>
        <row r="26">
          <cell r="U26" t="str">
            <v>Natural Gas</v>
          </cell>
          <cell r="V26">
            <v>36749</v>
          </cell>
          <cell r="W26">
            <v>11</v>
          </cell>
          <cell r="X26">
            <v>55.04</v>
          </cell>
        </row>
        <row r="27">
          <cell r="U27" t="str">
            <v>Electric</v>
          </cell>
          <cell r="V27">
            <v>36794</v>
          </cell>
          <cell r="W27" t="str">
            <v>NA</v>
          </cell>
          <cell r="X27" t="str">
            <v>NA</v>
          </cell>
        </row>
        <row r="28">
          <cell r="U28" t="str">
            <v>Natural Gas</v>
          </cell>
          <cell r="V28">
            <v>36796</v>
          </cell>
          <cell r="W28">
            <v>11.25</v>
          </cell>
          <cell r="X28">
            <v>44.79</v>
          </cell>
        </row>
        <row r="29">
          <cell r="U29" t="str">
            <v>Natural Gas</v>
          </cell>
          <cell r="V29">
            <v>36798</v>
          </cell>
          <cell r="W29">
            <v>11.16</v>
          </cell>
          <cell r="X29">
            <v>42</v>
          </cell>
        </row>
        <row r="30">
          <cell r="U30" t="str">
            <v>Electric</v>
          </cell>
          <cell r="V30">
            <v>36798</v>
          </cell>
          <cell r="W30">
            <v>11.16</v>
          </cell>
          <cell r="X30">
            <v>42</v>
          </cell>
        </row>
        <row r="31">
          <cell r="U31" t="str">
            <v>Natural Gas</v>
          </cell>
          <cell r="V31">
            <v>36804</v>
          </cell>
          <cell r="W31">
            <v>11.3</v>
          </cell>
          <cell r="X31">
            <v>52.71</v>
          </cell>
        </row>
        <row r="32">
          <cell r="U32" t="str">
            <v>Natural Gas</v>
          </cell>
          <cell r="V32">
            <v>36816</v>
          </cell>
          <cell r="W32" t="str">
            <v>NA</v>
          </cell>
          <cell r="X32" t="str">
            <v>NA</v>
          </cell>
        </row>
        <row r="33">
          <cell r="U33" t="str">
            <v>Natural Gas</v>
          </cell>
          <cell r="V33">
            <v>36825</v>
          </cell>
          <cell r="W33" t="str">
            <v>NA</v>
          </cell>
          <cell r="X33" t="str">
            <v>NA</v>
          </cell>
        </row>
        <row r="34">
          <cell r="U34" t="str">
            <v>Natural Gas</v>
          </cell>
          <cell r="V34">
            <v>36858</v>
          </cell>
          <cell r="W34">
            <v>12.9</v>
          </cell>
          <cell r="X34">
            <v>50.69</v>
          </cell>
        </row>
        <row r="35">
          <cell r="U35" t="str">
            <v>Electric</v>
          </cell>
          <cell r="V35">
            <v>36858</v>
          </cell>
          <cell r="W35">
            <v>12.9</v>
          </cell>
          <cell r="X35">
            <v>50.69</v>
          </cell>
        </row>
        <row r="36">
          <cell r="U36" t="str">
            <v>Natural Gas</v>
          </cell>
          <cell r="V36">
            <v>36860</v>
          </cell>
          <cell r="W36">
            <v>12.1</v>
          </cell>
          <cell r="X36">
            <v>54.28</v>
          </cell>
        </row>
        <row r="37">
          <cell r="U37" t="str">
            <v>Electric</v>
          </cell>
          <cell r="V37">
            <v>36860</v>
          </cell>
          <cell r="W37">
            <v>12.1</v>
          </cell>
          <cell r="X37">
            <v>54.28</v>
          </cell>
        </row>
        <row r="38">
          <cell r="U38" t="str">
            <v>Natural Gas</v>
          </cell>
          <cell r="V38">
            <v>36867</v>
          </cell>
          <cell r="W38" t="str">
            <v>NA</v>
          </cell>
          <cell r="X38" t="str">
            <v>NA</v>
          </cell>
        </row>
        <row r="39">
          <cell r="U39" t="str">
            <v>Natural Gas</v>
          </cell>
          <cell r="V39">
            <v>36902</v>
          </cell>
          <cell r="W39" t="str">
            <v>NA</v>
          </cell>
          <cell r="X39" t="str">
            <v>NA</v>
          </cell>
        </row>
        <row r="40">
          <cell r="U40" t="str">
            <v>Electric</v>
          </cell>
          <cell r="V40">
            <v>36914</v>
          </cell>
          <cell r="W40">
            <v>11.25</v>
          </cell>
          <cell r="X40" t="str">
            <v>NA</v>
          </cell>
        </row>
        <row r="41">
          <cell r="U41" t="str">
            <v>Natural Gas</v>
          </cell>
          <cell r="V41">
            <v>36927</v>
          </cell>
          <cell r="W41">
            <v>11.5</v>
          </cell>
          <cell r="X41">
            <v>37.39</v>
          </cell>
        </row>
        <row r="42">
          <cell r="U42" t="str">
            <v>Electric</v>
          </cell>
          <cell r="V42">
            <v>36930</v>
          </cell>
          <cell r="W42">
            <v>11.5</v>
          </cell>
          <cell r="X42">
            <v>49.69</v>
          </cell>
        </row>
        <row r="43">
          <cell r="U43" t="str">
            <v>Natural Gas</v>
          </cell>
          <cell r="V43">
            <v>36965</v>
          </cell>
          <cell r="W43">
            <v>11.25</v>
          </cell>
          <cell r="X43">
            <v>50.4</v>
          </cell>
        </row>
        <row r="44">
          <cell r="U44" t="str">
            <v>Electric</v>
          </cell>
          <cell r="V44">
            <v>37019</v>
          </cell>
          <cell r="W44">
            <v>10.75</v>
          </cell>
          <cell r="X44">
            <v>43</v>
          </cell>
        </row>
        <row r="45">
          <cell r="U45" t="str">
            <v>Natural Gas</v>
          </cell>
          <cell r="V45">
            <v>37019</v>
          </cell>
          <cell r="W45">
            <v>10.75</v>
          </cell>
          <cell r="X45">
            <v>45</v>
          </cell>
        </row>
        <row r="46">
          <cell r="U46" t="str">
            <v>Electric</v>
          </cell>
          <cell r="V46">
            <v>37068</v>
          </cell>
          <cell r="W46">
            <v>11</v>
          </cell>
          <cell r="X46" t="str">
            <v>NA</v>
          </cell>
        </row>
        <row r="47">
          <cell r="U47" t="str">
            <v>Natural Gas</v>
          </cell>
          <cell r="V47">
            <v>37077</v>
          </cell>
          <cell r="W47" t="str">
            <v>NA</v>
          </cell>
          <cell r="X47" t="str">
            <v>NA</v>
          </cell>
        </row>
        <row r="48">
          <cell r="U48" t="str">
            <v>Electric</v>
          </cell>
          <cell r="V48">
            <v>37097</v>
          </cell>
          <cell r="W48">
            <v>11.02</v>
          </cell>
          <cell r="X48">
            <v>44.14</v>
          </cell>
        </row>
        <row r="49">
          <cell r="U49" t="str">
            <v>Electric</v>
          </cell>
          <cell r="V49">
            <v>37097</v>
          </cell>
          <cell r="W49">
            <v>11.02</v>
          </cell>
          <cell r="X49">
            <v>44.14</v>
          </cell>
        </row>
        <row r="50">
          <cell r="U50" t="str">
            <v>Electric</v>
          </cell>
          <cell r="V50">
            <v>37103</v>
          </cell>
          <cell r="W50">
            <v>11</v>
          </cell>
          <cell r="X50">
            <v>49.06</v>
          </cell>
        </row>
        <row r="51">
          <cell r="U51" t="str">
            <v>Electric</v>
          </cell>
          <cell r="V51">
            <v>37134</v>
          </cell>
          <cell r="W51">
            <v>10.5</v>
          </cell>
          <cell r="X51">
            <v>52.16</v>
          </cell>
        </row>
        <row r="52">
          <cell r="U52" t="str">
            <v>Electric</v>
          </cell>
          <cell r="V52">
            <v>37141</v>
          </cell>
          <cell r="W52">
            <v>10.75</v>
          </cell>
          <cell r="X52">
            <v>46.3</v>
          </cell>
        </row>
        <row r="53">
          <cell r="U53" t="str">
            <v>Electric</v>
          </cell>
          <cell r="V53">
            <v>37144</v>
          </cell>
          <cell r="W53">
            <v>11</v>
          </cell>
          <cell r="X53">
            <v>47.6</v>
          </cell>
        </row>
        <row r="54">
          <cell r="U54" t="str">
            <v>Electric</v>
          </cell>
          <cell r="V54">
            <v>37154</v>
          </cell>
          <cell r="W54">
            <v>10</v>
          </cell>
          <cell r="X54">
            <v>37.76</v>
          </cell>
        </row>
        <row r="55">
          <cell r="U55" t="str">
            <v>Electric</v>
          </cell>
          <cell r="V55">
            <v>37188</v>
          </cell>
          <cell r="W55">
            <v>10.3</v>
          </cell>
          <cell r="X55">
            <v>47</v>
          </cell>
        </row>
        <row r="56">
          <cell r="U56" t="str">
            <v>Natural Gas</v>
          </cell>
          <cell r="V56">
            <v>37188</v>
          </cell>
          <cell r="W56">
            <v>10.3</v>
          </cell>
          <cell r="X56">
            <v>47</v>
          </cell>
        </row>
        <row r="57">
          <cell r="U57" t="str">
            <v>Natural Gas</v>
          </cell>
          <cell r="V57">
            <v>37188</v>
          </cell>
          <cell r="W57">
            <v>11</v>
          </cell>
          <cell r="X57">
            <v>40</v>
          </cell>
        </row>
        <row r="58">
          <cell r="U58" t="str">
            <v>Natural Gas</v>
          </cell>
          <cell r="V58">
            <v>37195</v>
          </cell>
          <cell r="W58" t="str">
            <v>NA</v>
          </cell>
          <cell r="X58" t="str">
            <v>NA</v>
          </cell>
        </row>
        <row r="59">
          <cell r="U59" t="str">
            <v>Electric</v>
          </cell>
          <cell r="V59">
            <v>37223</v>
          </cell>
          <cell r="W59">
            <v>10.6</v>
          </cell>
          <cell r="X59" t="str">
            <v>NA</v>
          </cell>
        </row>
        <row r="60">
          <cell r="U60" t="str">
            <v>Natural Gas</v>
          </cell>
          <cell r="V60">
            <v>37224</v>
          </cell>
          <cell r="W60" t="str">
            <v>NA</v>
          </cell>
          <cell r="X60" t="str">
            <v>NA</v>
          </cell>
        </row>
        <row r="61">
          <cell r="U61" t="str">
            <v>Natural Gas</v>
          </cell>
          <cell r="V61">
            <v>37226</v>
          </cell>
          <cell r="W61" t="str">
            <v>NA</v>
          </cell>
          <cell r="X61" t="str">
            <v>NA</v>
          </cell>
        </row>
        <row r="62">
          <cell r="U62" t="str">
            <v>Natural Gas</v>
          </cell>
          <cell r="V62">
            <v>37226</v>
          </cell>
          <cell r="W62" t="str">
            <v>NA</v>
          </cell>
          <cell r="X62" t="str">
            <v>NA</v>
          </cell>
        </row>
        <row r="63">
          <cell r="U63" t="str">
            <v>Natural Gas</v>
          </cell>
          <cell r="V63">
            <v>37228</v>
          </cell>
          <cell r="W63" t="str">
            <v>NA</v>
          </cell>
          <cell r="X63" t="str">
            <v>NA</v>
          </cell>
        </row>
        <row r="64">
          <cell r="U64" t="str">
            <v>Electric</v>
          </cell>
          <cell r="V64">
            <v>37228</v>
          </cell>
          <cell r="W64">
            <v>12.88</v>
          </cell>
          <cell r="X64">
            <v>53.68</v>
          </cell>
        </row>
        <row r="65">
          <cell r="U65" t="str">
            <v>Electric</v>
          </cell>
          <cell r="V65">
            <v>37245</v>
          </cell>
          <cell r="W65">
            <v>12.5</v>
          </cell>
          <cell r="X65">
            <v>51.67</v>
          </cell>
        </row>
        <row r="66">
          <cell r="U66" t="str">
            <v>Electric</v>
          </cell>
          <cell r="V66">
            <v>37246</v>
          </cell>
          <cell r="W66" t="str">
            <v>NA</v>
          </cell>
          <cell r="X66" t="str">
            <v>NA</v>
          </cell>
        </row>
        <row r="67">
          <cell r="U67" t="str">
            <v>Natural Gas</v>
          </cell>
          <cell r="V67">
            <v>37265</v>
          </cell>
          <cell r="W67">
            <v>10</v>
          </cell>
          <cell r="X67" t="str">
            <v>NA</v>
          </cell>
        </row>
        <row r="68">
          <cell r="U68" t="str">
            <v>Electric</v>
          </cell>
          <cell r="V68">
            <v>37278</v>
          </cell>
          <cell r="W68">
            <v>10</v>
          </cell>
          <cell r="X68" t="str">
            <v>NA</v>
          </cell>
        </row>
        <row r="69">
          <cell r="U69" t="str">
            <v>Natural Gas</v>
          </cell>
          <cell r="V69">
            <v>37286</v>
          </cell>
          <cell r="W69">
            <v>11</v>
          </cell>
          <cell r="X69">
            <v>45.46</v>
          </cell>
        </row>
        <row r="70">
          <cell r="U70" t="str">
            <v>Natural Gas</v>
          </cell>
          <cell r="V70">
            <v>37287</v>
          </cell>
          <cell r="W70">
            <v>11</v>
          </cell>
          <cell r="X70">
            <v>52.73</v>
          </cell>
        </row>
        <row r="71">
          <cell r="U71" t="str">
            <v>Electric</v>
          </cell>
          <cell r="V71">
            <v>37287</v>
          </cell>
          <cell r="W71" t="str">
            <v>NA</v>
          </cell>
          <cell r="X71" t="str">
            <v>NA</v>
          </cell>
        </row>
        <row r="72">
          <cell r="U72" t="str">
            <v>Electric</v>
          </cell>
          <cell r="V72">
            <v>37308</v>
          </cell>
          <cell r="W72" t="str">
            <v>NA</v>
          </cell>
          <cell r="X72" t="str">
            <v>NA</v>
          </cell>
        </row>
        <row r="73">
          <cell r="U73" t="str">
            <v>Electric</v>
          </cell>
          <cell r="V73">
            <v>37314</v>
          </cell>
          <cell r="W73" t="str">
            <v>NA</v>
          </cell>
          <cell r="X73" t="str">
            <v>NA</v>
          </cell>
        </row>
        <row r="74">
          <cell r="U74" t="str">
            <v>Electric</v>
          </cell>
          <cell r="V74">
            <v>37342</v>
          </cell>
          <cell r="W74">
            <v>10.1</v>
          </cell>
          <cell r="X74">
            <v>42.59</v>
          </cell>
        </row>
        <row r="75">
          <cell r="U75" t="str">
            <v>Natural Gas</v>
          </cell>
          <cell r="V75">
            <v>37363</v>
          </cell>
          <cell r="W75">
            <v>11.5</v>
          </cell>
          <cell r="X75" t="str">
            <v>NA</v>
          </cell>
        </row>
        <row r="76">
          <cell r="U76" t="str">
            <v>Electric</v>
          </cell>
          <cell r="V76">
            <v>37368</v>
          </cell>
          <cell r="W76">
            <v>11.8</v>
          </cell>
          <cell r="X76">
            <v>48.87</v>
          </cell>
        </row>
        <row r="77">
          <cell r="U77" t="str">
            <v>Natural Gas</v>
          </cell>
          <cell r="V77">
            <v>37375</v>
          </cell>
          <cell r="W77">
            <v>11</v>
          </cell>
          <cell r="X77">
            <v>47</v>
          </cell>
        </row>
        <row r="78">
          <cell r="U78" t="str">
            <v>Electric</v>
          </cell>
          <cell r="V78">
            <v>37404</v>
          </cell>
          <cell r="W78">
            <v>10.17</v>
          </cell>
          <cell r="X78">
            <v>39.19</v>
          </cell>
        </row>
        <row r="79">
          <cell r="U79" t="str">
            <v>Electric</v>
          </cell>
          <cell r="V79">
            <v>37417</v>
          </cell>
          <cell r="W79">
            <v>12</v>
          </cell>
          <cell r="X79">
            <v>41.02</v>
          </cell>
        </row>
        <row r="80">
          <cell r="U80" t="str">
            <v>Natural Gas</v>
          </cell>
          <cell r="V80">
            <v>37418</v>
          </cell>
          <cell r="W80">
            <v>11.77</v>
          </cell>
          <cell r="X80">
            <v>47.01</v>
          </cell>
        </row>
        <row r="81">
          <cell r="U81" t="str">
            <v>Electric</v>
          </cell>
          <cell r="V81">
            <v>37425</v>
          </cell>
          <cell r="W81">
            <v>11.16</v>
          </cell>
          <cell r="X81">
            <v>42</v>
          </cell>
        </row>
        <row r="82">
          <cell r="U82" t="str">
            <v>Natural Gas</v>
          </cell>
          <cell r="V82">
            <v>37427</v>
          </cell>
          <cell r="W82">
            <v>12.3</v>
          </cell>
          <cell r="X82">
            <v>54.99</v>
          </cell>
        </row>
        <row r="83">
          <cell r="U83" t="str">
            <v>Electric</v>
          </cell>
          <cell r="V83">
            <v>37427</v>
          </cell>
          <cell r="W83">
            <v>12.3</v>
          </cell>
          <cell r="X83">
            <v>54.99</v>
          </cell>
        </row>
        <row r="84">
          <cell r="U84" t="str">
            <v>Electric</v>
          </cell>
          <cell r="V84">
            <v>37427</v>
          </cell>
          <cell r="W84">
            <v>11</v>
          </cell>
          <cell r="X84">
            <v>40</v>
          </cell>
        </row>
        <row r="85">
          <cell r="U85" t="str">
            <v>Electric</v>
          </cell>
          <cell r="V85">
            <v>37452</v>
          </cell>
          <cell r="W85">
            <v>11</v>
          </cell>
          <cell r="X85">
            <v>50</v>
          </cell>
        </row>
        <row r="86">
          <cell r="U86" t="str">
            <v>Electric</v>
          </cell>
          <cell r="V86">
            <v>37462</v>
          </cell>
          <cell r="W86" t="str">
            <v>NA</v>
          </cell>
          <cell r="X86" t="str">
            <v>NA</v>
          </cell>
        </row>
        <row r="87">
          <cell r="U87" t="str">
            <v>Natural Gas</v>
          </cell>
          <cell r="V87">
            <v>37477</v>
          </cell>
          <cell r="W87" t="str">
            <v>NA</v>
          </cell>
          <cell r="X87" t="str">
            <v>NA</v>
          </cell>
        </row>
        <row r="88">
          <cell r="U88" t="str">
            <v>Natural Gas</v>
          </cell>
          <cell r="V88">
            <v>37496</v>
          </cell>
          <cell r="W88">
            <v>11</v>
          </cell>
          <cell r="X88">
            <v>40</v>
          </cell>
        </row>
        <row r="89">
          <cell r="U89" t="str">
            <v>Natural Gas</v>
          </cell>
          <cell r="V89">
            <v>37510</v>
          </cell>
          <cell r="W89">
            <v>11.2</v>
          </cell>
          <cell r="X89">
            <v>51.61</v>
          </cell>
        </row>
        <row r="90">
          <cell r="U90" t="str">
            <v>Natural Gas</v>
          </cell>
          <cell r="V90">
            <v>37511</v>
          </cell>
          <cell r="W90">
            <v>12.3</v>
          </cell>
          <cell r="X90">
            <v>44.67</v>
          </cell>
        </row>
        <row r="91">
          <cell r="U91" t="str">
            <v>Electric</v>
          </cell>
          <cell r="V91">
            <v>37511</v>
          </cell>
          <cell r="W91">
            <v>12.3</v>
          </cell>
          <cell r="X91">
            <v>44.67</v>
          </cell>
        </row>
        <row r="92">
          <cell r="U92" t="str">
            <v>Natural Gas</v>
          </cell>
          <cell r="V92">
            <v>37522</v>
          </cell>
          <cell r="W92" t="str">
            <v>NA</v>
          </cell>
          <cell r="X92" t="str">
            <v>NA</v>
          </cell>
        </row>
        <row r="93">
          <cell r="U93" t="str">
            <v>Electric</v>
          </cell>
          <cell r="V93">
            <v>37522</v>
          </cell>
          <cell r="W93" t="str">
            <v>NA</v>
          </cell>
          <cell r="X93" t="str">
            <v>NA</v>
          </cell>
        </row>
        <row r="94">
          <cell r="U94" t="str">
            <v>Electric</v>
          </cell>
          <cell r="V94">
            <v>37525</v>
          </cell>
          <cell r="W94">
            <v>10.45</v>
          </cell>
          <cell r="X94">
            <v>47</v>
          </cell>
        </row>
        <row r="95">
          <cell r="U95" t="str">
            <v>Natural Gas</v>
          </cell>
          <cell r="V95">
            <v>37526</v>
          </cell>
          <cell r="W95" t="str">
            <v>NA</v>
          </cell>
          <cell r="X95" t="str">
            <v>NA</v>
          </cell>
        </row>
        <row r="96">
          <cell r="U96" t="str">
            <v>Natural Gas</v>
          </cell>
          <cell r="V96">
            <v>37532</v>
          </cell>
          <cell r="W96" t="str">
            <v>NA</v>
          </cell>
          <cell r="X96" t="str">
            <v>NA</v>
          </cell>
        </row>
        <row r="97">
          <cell r="U97" t="str">
            <v>Natural Gas</v>
          </cell>
          <cell r="V97">
            <v>37557</v>
          </cell>
          <cell r="W97">
            <v>11.3</v>
          </cell>
          <cell r="X97">
            <v>52.66</v>
          </cell>
        </row>
        <row r="98">
          <cell r="U98" t="str">
            <v>Natural Gas</v>
          </cell>
          <cell r="V98">
            <v>37559</v>
          </cell>
          <cell r="W98">
            <v>10.6</v>
          </cell>
          <cell r="X98">
            <v>54</v>
          </cell>
        </row>
        <row r="99">
          <cell r="U99" t="str">
            <v>Natural Gas</v>
          </cell>
          <cell r="V99">
            <v>37561</v>
          </cell>
          <cell r="W99">
            <v>12.6</v>
          </cell>
          <cell r="X99">
            <v>54.9</v>
          </cell>
        </row>
        <row r="100">
          <cell r="U100" t="str">
            <v>Natural Gas</v>
          </cell>
          <cell r="V100">
            <v>37567</v>
          </cell>
          <cell r="W100">
            <v>11.4</v>
          </cell>
          <cell r="X100">
            <v>34.590000000000003</v>
          </cell>
        </row>
        <row r="101">
          <cell r="U101" t="str">
            <v>Natural Gas</v>
          </cell>
          <cell r="V101">
            <v>37568</v>
          </cell>
          <cell r="W101">
            <v>10.75</v>
          </cell>
          <cell r="X101">
            <v>53.32</v>
          </cell>
        </row>
        <row r="102">
          <cell r="U102" t="str">
            <v>Electric</v>
          </cell>
          <cell r="V102">
            <v>37574</v>
          </cell>
          <cell r="W102" t="str">
            <v>NA</v>
          </cell>
          <cell r="X102" t="str">
            <v>NA</v>
          </cell>
        </row>
        <row r="103">
          <cell r="U103" t="str">
            <v>Natural Gas</v>
          </cell>
          <cell r="V103">
            <v>37580</v>
          </cell>
          <cell r="W103">
            <v>10.5</v>
          </cell>
          <cell r="X103" t="str">
            <v>NA</v>
          </cell>
        </row>
        <row r="104">
          <cell r="U104" t="str">
            <v>Natural Gas</v>
          </cell>
          <cell r="V104">
            <v>37580</v>
          </cell>
          <cell r="W104">
            <v>10</v>
          </cell>
          <cell r="X104" t="str">
            <v>NA</v>
          </cell>
        </row>
        <row r="105">
          <cell r="U105" t="str">
            <v>Natural Gas</v>
          </cell>
          <cell r="V105">
            <v>37594</v>
          </cell>
          <cell r="W105">
            <v>10.75</v>
          </cell>
          <cell r="X105">
            <v>48.3</v>
          </cell>
        </row>
        <row r="106">
          <cell r="U106" t="str">
            <v>Electric</v>
          </cell>
          <cell r="V106">
            <v>37594</v>
          </cell>
          <cell r="W106">
            <v>11.55</v>
          </cell>
          <cell r="X106">
            <v>56</v>
          </cell>
        </row>
        <row r="107">
          <cell r="U107" t="str">
            <v>Natural Gas</v>
          </cell>
          <cell r="V107">
            <v>37603</v>
          </cell>
          <cell r="W107" t="str">
            <v>NA</v>
          </cell>
          <cell r="X107" t="str">
            <v>NA</v>
          </cell>
        </row>
        <row r="108">
          <cell r="U108" t="str">
            <v>Electric</v>
          </cell>
          <cell r="V108">
            <v>37603</v>
          </cell>
          <cell r="W108">
            <v>11.75</v>
          </cell>
          <cell r="X108">
            <v>44.99</v>
          </cell>
        </row>
        <row r="109">
          <cell r="U109" t="str">
            <v>Electric</v>
          </cell>
          <cell r="V109">
            <v>37610</v>
          </cell>
          <cell r="W109">
            <v>11.4</v>
          </cell>
          <cell r="X109" t="str">
            <v>NA</v>
          </cell>
        </row>
        <row r="110">
          <cell r="U110" t="str">
            <v>Natural Gas</v>
          </cell>
          <cell r="V110">
            <v>37620</v>
          </cell>
          <cell r="W110">
            <v>11.2</v>
          </cell>
          <cell r="X110">
            <v>52.61</v>
          </cell>
        </row>
        <row r="111">
          <cell r="U111" t="str">
            <v>Natural Gas</v>
          </cell>
          <cell r="V111">
            <v>37627</v>
          </cell>
          <cell r="W111">
            <v>11.25</v>
          </cell>
          <cell r="X111">
            <v>50.92</v>
          </cell>
        </row>
        <row r="112">
          <cell r="U112" t="str">
            <v>Electric</v>
          </cell>
          <cell r="V112">
            <v>37629</v>
          </cell>
          <cell r="W112">
            <v>11.1</v>
          </cell>
          <cell r="X112" t="str">
            <v>NA</v>
          </cell>
        </row>
        <row r="113">
          <cell r="U113" t="str">
            <v>Electric</v>
          </cell>
          <cell r="V113">
            <v>37649</v>
          </cell>
          <cell r="W113" t="str">
            <v>NA</v>
          </cell>
          <cell r="X113" t="str">
            <v>NA</v>
          </cell>
        </row>
        <row r="114">
          <cell r="U114" t="str">
            <v>Electric</v>
          </cell>
          <cell r="V114">
            <v>37652</v>
          </cell>
          <cell r="W114">
            <v>12.45</v>
          </cell>
          <cell r="X114">
            <v>52.18</v>
          </cell>
        </row>
        <row r="115">
          <cell r="U115" t="str">
            <v>Natural Gas</v>
          </cell>
          <cell r="V115">
            <v>37670</v>
          </cell>
          <cell r="W115" t="str">
            <v>NA</v>
          </cell>
          <cell r="X115" t="str">
            <v>NA</v>
          </cell>
        </row>
        <row r="116">
          <cell r="U116" t="str">
            <v>Natural Gas</v>
          </cell>
          <cell r="V116">
            <v>37680</v>
          </cell>
          <cell r="W116">
            <v>12.3</v>
          </cell>
          <cell r="X116">
            <v>55.42</v>
          </cell>
        </row>
        <row r="117">
          <cell r="U117" t="str">
            <v>Electric</v>
          </cell>
          <cell r="V117">
            <v>37680</v>
          </cell>
          <cell r="W117">
            <v>12.3</v>
          </cell>
          <cell r="X117">
            <v>55.42</v>
          </cell>
        </row>
        <row r="118">
          <cell r="U118" t="str">
            <v>Electric</v>
          </cell>
          <cell r="V118">
            <v>37686</v>
          </cell>
          <cell r="W118">
            <v>10.75</v>
          </cell>
          <cell r="X118">
            <v>45.7</v>
          </cell>
        </row>
        <row r="119">
          <cell r="U119" t="str">
            <v>Electric</v>
          </cell>
          <cell r="V119">
            <v>37687</v>
          </cell>
          <cell r="W119">
            <v>9.9600000000000009</v>
          </cell>
          <cell r="X119">
            <v>41.4</v>
          </cell>
        </row>
        <row r="120">
          <cell r="U120" t="str">
            <v>Natural Gas</v>
          </cell>
          <cell r="V120">
            <v>37687</v>
          </cell>
          <cell r="W120">
            <v>9.9600000000000009</v>
          </cell>
          <cell r="X120">
            <v>41.4</v>
          </cell>
        </row>
        <row r="121">
          <cell r="U121" t="str">
            <v>Natural Gas</v>
          </cell>
          <cell r="V121">
            <v>37692</v>
          </cell>
          <cell r="W121">
            <v>11.4</v>
          </cell>
          <cell r="X121" t="str">
            <v>NA</v>
          </cell>
        </row>
        <row r="122">
          <cell r="U122" t="str">
            <v>Natural Gas</v>
          </cell>
          <cell r="V122">
            <v>37700</v>
          </cell>
          <cell r="W122">
            <v>12</v>
          </cell>
          <cell r="X122">
            <v>55</v>
          </cell>
        </row>
        <row r="123">
          <cell r="U123" t="str">
            <v>Electric</v>
          </cell>
          <cell r="V123">
            <v>37700</v>
          </cell>
          <cell r="W123">
            <v>12</v>
          </cell>
          <cell r="X123">
            <v>55</v>
          </cell>
        </row>
        <row r="124">
          <cell r="U124" t="str">
            <v>Natural Gas</v>
          </cell>
          <cell r="V124">
            <v>37714</v>
          </cell>
          <cell r="W124">
            <v>12</v>
          </cell>
          <cell r="X124">
            <v>51.72</v>
          </cell>
        </row>
        <row r="125">
          <cell r="U125" t="str">
            <v>Electric</v>
          </cell>
          <cell r="V125">
            <v>37714</v>
          </cell>
          <cell r="W125">
            <v>12</v>
          </cell>
          <cell r="X125">
            <v>51.72</v>
          </cell>
        </row>
        <row r="126">
          <cell r="U126" t="str">
            <v>Electric</v>
          </cell>
          <cell r="V126">
            <v>37726</v>
          </cell>
          <cell r="W126">
            <v>11.15</v>
          </cell>
          <cell r="X126">
            <v>47.2</v>
          </cell>
        </row>
        <row r="127">
          <cell r="U127" t="str">
            <v>Natural Gas</v>
          </cell>
          <cell r="V127">
            <v>37743</v>
          </cell>
          <cell r="W127">
            <v>11.4</v>
          </cell>
          <cell r="X127" t="str">
            <v>NA</v>
          </cell>
        </row>
        <row r="128">
          <cell r="U128" t="str">
            <v>Natural Gas</v>
          </cell>
          <cell r="V128">
            <v>37756</v>
          </cell>
          <cell r="W128">
            <v>11.05</v>
          </cell>
          <cell r="X128">
            <v>47.84</v>
          </cell>
        </row>
        <row r="129">
          <cell r="U129" t="str">
            <v>Natural Gas</v>
          </cell>
          <cell r="V129">
            <v>37756</v>
          </cell>
          <cell r="W129" t="str">
            <v>NA</v>
          </cell>
          <cell r="X129" t="str">
            <v>NA</v>
          </cell>
        </row>
        <row r="130">
          <cell r="U130" t="str">
            <v>Electric</v>
          </cell>
          <cell r="V130">
            <v>37756</v>
          </cell>
          <cell r="W130" t="str">
            <v>NA</v>
          </cell>
          <cell r="X130" t="str">
            <v>NA</v>
          </cell>
        </row>
        <row r="131">
          <cell r="U131" t="str">
            <v>Electric</v>
          </cell>
          <cell r="V131">
            <v>37797</v>
          </cell>
          <cell r="W131">
            <v>10.75</v>
          </cell>
          <cell r="X131">
            <v>47.5</v>
          </cell>
        </row>
        <row r="132">
          <cell r="U132" t="str">
            <v>Natural Gas</v>
          </cell>
          <cell r="V132">
            <v>37798</v>
          </cell>
          <cell r="W132">
            <v>11</v>
          </cell>
          <cell r="X132">
            <v>51.4</v>
          </cell>
        </row>
        <row r="133">
          <cell r="U133" t="str">
            <v>Electric</v>
          </cell>
          <cell r="V133">
            <v>37798</v>
          </cell>
          <cell r="W133">
            <v>10.75</v>
          </cell>
          <cell r="X133">
            <v>51.4</v>
          </cell>
        </row>
        <row r="134">
          <cell r="U134" t="str">
            <v>Natural Gas</v>
          </cell>
          <cell r="V134">
            <v>37803</v>
          </cell>
          <cell r="W134">
            <v>11</v>
          </cell>
          <cell r="X134" t="str">
            <v>NA</v>
          </cell>
        </row>
        <row r="135">
          <cell r="U135" t="str">
            <v>Electric</v>
          </cell>
          <cell r="V135">
            <v>37811</v>
          </cell>
          <cell r="W135">
            <v>9.75</v>
          </cell>
          <cell r="X135">
            <v>41.45</v>
          </cell>
        </row>
        <row r="136">
          <cell r="U136" t="str">
            <v>Electric</v>
          </cell>
          <cell r="V136">
            <v>37818</v>
          </cell>
          <cell r="W136">
            <v>9.75</v>
          </cell>
          <cell r="X136">
            <v>46</v>
          </cell>
        </row>
        <row r="137">
          <cell r="U137" t="str">
            <v>Electric</v>
          </cell>
          <cell r="V137">
            <v>37827</v>
          </cell>
          <cell r="W137">
            <v>9.5</v>
          </cell>
          <cell r="X137">
            <v>46</v>
          </cell>
        </row>
        <row r="138">
          <cell r="U138" t="str">
            <v>Natural Gas</v>
          </cell>
          <cell r="V138">
            <v>37831</v>
          </cell>
          <cell r="W138">
            <v>11.71</v>
          </cell>
          <cell r="X138">
            <v>49.99</v>
          </cell>
        </row>
        <row r="139">
          <cell r="U139" t="str">
            <v>Natural Gas</v>
          </cell>
          <cell r="V139">
            <v>37855</v>
          </cell>
          <cell r="W139">
            <v>10.199999999999999</v>
          </cell>
          <cell r="X139">
            <v>49.5</v>
          </cell>
        </row>
        <row r="140">
          <cell r="U140" t="str">
            <v>Electric</v>
          </cell>
          <cell r="V140">
            <v>37859</v>
          </cell>
          <cell r="W140">
            <v>10.5</v>
          </cell>
          <cell r="X140">
            <v>46</v>
          </cell>
        </row>
        <row r="141">
          <cell r="U141" t="str">
            <v>Natural Gas</v>
          </cell>
          <cell r="V141">
            <v>37881</v>
          </cell>
          <cell r="W141">
            <v>9.9</v>
          </cell>
          <cell r="X141">
            <v>35.200000000000003</v>
          </cell>
        </row>
        <row r="142">
          <cell r="U142" t="str">
            <v>Natural Gas</v>
          </cell>
          <cell r="V142">
            <v>37881</v>
          </cell>
          <cell r="W142" t="str">
            <v>NA</v>
          </cell>
          <cell r="X142" t="str">
            <v>NA</v>
          </cell>
        </row>
        <row r="143">
          <cell r="U143" t="str">
            <v>Natural Gas</v>
          </cell>
          <cell r="V143">
            <v>37886</v>
          </cell>
          <cell r="W143" t="str">
            <v>NA</v>
          </cell>
          <cell r="X143" t="str">
            <v>NA</v>
          </cell>
        </row>
        <row r="144">
          <cell r="U144" t="str">
            <v>Natural Gas</v>
          </cell>
          <cell r="V144">
            <v>37889</v>
          </cell>
          <cell r="W144">
            <v>10.25</v>
          </cell>
          <cell r="X144">
            <v>48.25</v>
          </cell>
        </row>
        <row r="145">
          <cell r="U145" t="str">
            <v>Natural Gas</v>
          </cell>
          <cell r="V145">
            <v>37911</v>
          </cell>
          <cell r="W145">
            <v>10.54</v>
          </cell>
          <cell r="X145">
            <v>48.54</v>
          </cell>
        </row>
        <row r="146">
          <cell r="U146" t="str">
            <v>Natural Gas</v>
          </cell>
          <cell r="V146">
            <v>37916</v>
          </cell>
          <cell r="W146" t="str">
            <v>NA</v>
          </cell>
          <cell r="X146" t="str">
            <v>NA</v>
          </cell>
        </row>
        <row r="147">
          <cell r="U147" t="str">
            <v>Natural Gas</v>
          </cell>
          <cell r="V147">
            <v>37916</v>
          </cell>
          <cell r="W147">
            <v>10.71</v>
          </cell>
          <cell r="X147">
            <v>44.44</v>
          </cell>
        </row>
        <row r="148">
          <cell r="U148" t="str">
            <v>Natural Gas</v>
          </cell>
          <cell r="V148">
            <v>37916</v>
          </cell>
          <cell r="W148">
            <v>10.46</v>
          </cell>
          <cell r="X148">
            <v>52.7</v>
          </cell>
        </row>
        <row r="149">
          <cell r="U149" t="str">
            <v>Natural Gas</v>
          </cell>
          <cell r="V149">
            <v>37924</v>
          </cell>
          <cell r="W149">
            <v>11</v>
          </cell>
          <cell r="X149">
            <v>51.14</v>
          </cell>
        </row>
        <row r="150">
          <cell r="U150" t="str">
            <v>Natural Gas</v>
          </cell>
          <cell r="V150">
            <v>37925</v>
          </cell>
          <cell r="W150">
            <v>10.75</v>
          </cell>
          <cell r="X150">
            <v>51.49</v>
          </cell>
        </row>
        <row r="151">
          <cell r="U151" t="str">
            <v>Natural Gas</v>
          </cell>
          <cell r="V151">
            <v>37925</v>
          </cell>
          <cell r="W151">
            <v>10.199999999999999</v>
          </cell>
          <cell r="X151">
            <v>50</v>
          </cell>
        </row>
        <row r="152">
          <cell r="U152" t="str">
            <v>Natural Gas</v>
          </cell>
          <cell r="V152">
            <v>37935</v>
          </cell>
          <cell r="W152">
            <v>10.6</v>
          </cell>
          <cell r="X152">
            <v>50.3</v>
          </cell>
        </row>
        <row r="153">
          <cell r="U153" t="str">
            <v>Natural Gas</v>
          </cell>
          <cell r="V153">
            <v>37964</v>
          </cell>
          <cell r="W153">
            <v>10.5</v>
          </cell>
          <cell r="X153">
            <v>45.87</v>
          </cell>
        </row>
        <row r="154">
          <cell r="U154" t="str">
            <v>Electric</v>
          </cell>
          <cell r="V154">
            <v>37972</v>
          </cell>
          <cell r="W154">
            <v>9.85</v>
          </cell>
          <cell r="X154">
            <v>47.22</v>
          </cell>
        </row>
        <row r="155">
          <cell r="U155" t="str">
            <v>Electric</v>
          </cell>
          <cell r="V155">
            <v>37972</v>
          </cell>
          <cell r="W155">
            <v>10.7</v>
          </cell>
          <cell r="X155">
            <v>47.04</v>
          </cell>
        </row>
        <row r="156">
          <cell r="U156" t="str">
            <v>Natural Gas</v>
          </cell>
          <cell r="V156">
            <v>37973</v>
          </cell>
          <cell r="W156">
            <v>10.5</v>
          </cell>
          <cell r="X156">
            <v>50.96</v>
          </cell>
        </row>
        <row r="157">
          <cell r="U157" t="str">
            <v>Electric</v>
          </cell>
          <cell r="V157">
            <v>37973</v>
          </cell>
          <cell r="W157">
            <v>11.5</v>
          </cell>
          <cell r="X157">
            <v>50.32</v>
          </cell>
        </row>
        <row r="158">
          <cell r="U158" t="str">
            <v>Natural Gas</v>
          </cell>
          <cell r="V158">
            <v>37974</v>
          </cell>
          <cell r="W158">
            <v>12</v>
          </cell>
          <cell r="X158">
            <v>60.27</v>
          </cell>
        </row>
        <row r="159">
          <cell r="U159" t="str">
            <v>Natural Gas</v>
          </cell>
          <cell r="V159">
            <v>37974</v>
          </cell>
          <cell r="W159">
            <v>12</v>
          </cell>
          <cell r="X159">
            <v>56</v>
          </cell>
        </row>
        <row r="160">
          <cell r="U160" t="str">
            <v>Electric</v>
          </cell>
          <cell r="V160">
            <v>37974</v>
          </cell>
          <cell r="W160">
            <v>12</v>
          </cell>
          <cell r="X160">
            <v>60.27</v>
          </cell>
        </row>
        <row r="161">
          <cell r="U161" t="str">
            <v>Electric</v>
          </cell>
          <cell r="V161">
            <v>37974</v>
          </cell>
          <cell r="W161">
            <v>12</v>
          </cell>
          <cell r="X161">
            <v>56</v>
          </cell>
        </row>
        <row r="162">
          <cell r="U162" t="str">
            <v>Natural Gas</v>
          </cell>
          <cell r="V162">
            <v>37978</v>
          </cell>
          <cell r="W162" t="str">
            <v>NA</v>
          </cell>
          <cell r="X162" t="str">
            <v>NA</v>
          </cell>
        </row>
        <row r="163">
          <cell r="U163" t="str">
            <v>Electric</v>
          </cell>
          <cell r="V163">
            <v>37978</v>
          </cell>
          <cell r="W163">
            <v>10.5</v>
          </cell>
          <cell r="X163" t="str">
            <v>NA</v>
          </cell>
        </row>
        <row r="164">
          <cell r="U164" t="str">
            <v>Natural Gas</v>
          </cell>
          <cell r="V164">
            <v>37991</v>
          </cell>
          <cell r="W164" t="str">
            <v>NA</v>
          </cell>
          <cell r="X164" t="str">
            <v>NA</v>
          </cell>
        </row>
        <row r="165">
          <cell r="U165" t="str">
            <v>Natural Gas</v>
          </cell>
          <cell r="V165">
            <v>37999</v>
          </cell>
          <cell r="W165">
            <v>10.25</v>
          </cell>
          <cell r="X165">
            <v>47.77</v>
          </cell>
        </row>
        <row r="166">
          <cell r="U166" t="str">
            <v>Natural Gas</v>
          </cell>
          <cell r="V166">
            <v>37999</v>
          </cell>
          <cell r="W166" t="str">
            <v>NA</v>
          </cell>
          <cell r="X166" t="str">
            <v>NA</v>
          </cell>
        </row>
        <row r="167">
          <cell r="U167" t="str">
            <v>Natural Gas</v>
          </cell>
          <cell r="V167">
            <v>37999</v>
          </cell>
          <cell r="W167">
            <v>12</v>
          </cell>
          <cell r="X167">
            <v>55.91</v>
          </cell>
        </row>
        <row r="168">
          <cell r="U168" t="str">
            <v>Electric</v>
          </cell>
          <cell r="V168">
            <v>37999</v>
          </cell>
          <cell r="W168">
            <v>12</v>
          </cell>
          <cell r="X168">
            <v>55.91</v>
          </cell>
        </row>
        <row r="169">
          <cell r="U169" t="str">
            <v>Natural Gas</v>
          </cell>
          <cell r="V169">
            <v>38007</v>
          </cell>
          <cell r="W169" t="str">
            <v>NA</v>
          </cell>
          <cell r="X169" t="str">
            <v>NA</v>
          </cell>
        </row>
        <row r="170">
          <cell r="U170" t="str">
            <v>Natural Gas</v>
          </cell>
          <cell r="V170">
            <v>38026</v>
          </cell>
          <cell r="W170">
            <v>11.25</v>
          </cell>
          <cell r="X170">
            <v>36.770000000000003</v>
          </cell>
        </row>
        <row r="171">
          <cell r="U171" t="str">
            <v>Electric</v>
          </cell>
          <cell r="V171">
            <v>38048</v>
          </cell>
          <cell r="W171">
            <v>10.75</v>
          </cell>
          <cell r="X171">
            <v>44.95</v>
          </cell>
        </row>
        <row r="172">
          <cell r="U172" t="str">
            <v>Natural Gas</v>
          </cell>
          <cell r="V172">
            <v>38062</v>
          </cell>
          <cell r="W172">
            <v>10.9</v>
          </cell>
          <cell r="X172">
            <v>42</v>
          </cell>
        </row>
        <row r="173">
          <cell r="U173" t="str">
            <v>Natural Gas</v>
          </cell>
          <cell r="V173">
            <v>38062</v>
          </cell>
          <cell r="W173">
            <v>10.9</v>
          </cell>
          <cell r="X173">
            <v>42</v>
          </cell>
        </row>
        <row r="174">
          <cell r="U174" t="str">
            <v>Electric</v>
          </cell>
          <cell r="V174">
            <v>38072</v>
          </cell>
          <cell r="W174">
            <v>10.25</v>
          </cell>
          <cell r="X174">
            <v>33.97</v>
          </cell>
        </row>
        <row r="175">
          <cell r="U175" t="str">
            <v>Electric</v>
          </cell>
          <cell r="V175">
            <v>38082</v>
          </cell>
          <cell r="W175">
            <v>11.25</v>
          </cell>
          <cell r="X175">
            <v>47.15</v>
          </cell>
        </row>
        <row r="176">
          <cell r="U176" t="str">
            <v>Electric</v>
          </cell>
          <cell r="V176">
            <v>38090</v>
          </cell>
          <cell r="W176" t="str">
            <v>NA</v>
          </cell>
          <cell r="X176" t="str">
            <v>NA</v>
          </cell>
        </row>
        <row r="177">
          <cell r="U177" t="str">
            <v>Electric</v>
          </cell>
          <cell r="V177">
            <v>38090</v>
          </cell>
          <cell r="W177" t="str">
            <v>NA</v>
          </cell>
          <cell r="X177" t="str">
            <v>NA</v>
          </cell>
        </row>
        <row r="178">
          <cell r="U178" t="str">
            <v>Natural Gas</v>
          </cell>
          <cell r="V178">
            <v>38099</v>
          </cell>
          <cell r="W178" t="str">
            <v>NA</v>
          </cell>
          <cell r="X178" t="str">
            <v>NA</v>
          </cell>
        </row>
        <row r="179">
          <cell r="U179" t="str">
            <v>Natural Gas</v>
          </cell>
          <cell r="V179">
            <v>38099</v>
          </cell>
          <cell r="W179" t="str">
            <v>NA</v>
          </cell>
          <cell r="X179" t="str">
            <v>NA</v>
          </cell>
        </row>
        <row r="180">
          <cell r="U180" t="str">
            <v>Natural Gas</v>
          </cell>
          <cell r="V180">
            <v>38112</v>
          </cell>
          <cell r="W180" t="str">
            <v>NA</v>
          </cell>
          <cell r="X180" t="str">
            <v>NA</v>
          </cell>
        </row>
        <row r="181">
          <cell r="U181" t="str">
            <v>Electric</v>
          </cell>
          <cell r="V181">
            <v>38112</v>
          </cell>
          <cell r="W181" t="str">
            <v>NA</v>
          </cell>
          <cell r="X181" t="str">
            <v>NA</v>
          </cell>
        </row>
        <row r="182">
          <cell r="U182" t="str">
            <v>Electric</v>
          </cell>
          <cell r="V182">
            <v>38125</v>
          </cell>
          <cell r="W182">
            <v>10.5</v>
          </cell>
          <cell r="X182">
            <v>44.44</v>
          </cell>
        </row>
        <row r="183">
          <cell r="U183" t="str">
            <v>Electric</v>
          </cell>
          <cell r="V183">
            <v>38127</v>
          </cell>
          <cell r="W183" t="str">
            <v>NA</v>
          </cell>
          <cell r="X183" t="str">
            <v>NA</v>
          </cell>
        </row>
        <row r="184">
          <cell r="U184" t="str">
            <v>Natural Gas</v>
          </cell>
          <cell r="V184">
            <v>38127</v>
          </cell>
          <cell r="W184" t="str">
            <v>NA</v>
          </cell>
          <cell r="X184" t="str">
            <v>NA</v>
          </cell>
        </row>
        <row r="185">
          <cell r="U185" t="str">
            <v>Natural Gas</v>
          </cell>
          <cell r="V185">
            <v>38132</v>
          </cell>
          <cell r="W185">
            <v>10</v>
          </cell>
          <cell r="X185">
            <v>49.8</v>
          </cell>
        </row>
        <row r="186">
          <cell r="U186" t="str">
            <v>Electric</v>
          </cell>
          <cell r="V186">
            <v>38132</v>
          </cell>
          <cell r="W186">
            <v>10.25</v>
          </cell>
          <cell r="X186">
            <v>45.97</v>
          </cell>
        </row>
        <row r="187">
          <cell r="U187" t="str">
            <v>Electric</v>
          </cell>
          <cell r="V187">
            <v>38134</v>
          </cell>
          <cell r="W187">
            <v>10.25</v>
          </cell>
          <cell r="X187">
            <v>35.770000000000003</v>
          </cell>
        </row>
        <row r="188">
          <cell r="U188" t="str">
            <v>Natural Gas</v>
          </cell>
          <cell r="V188">
            <v>38140</v>
          </cell>
          <cell r="W188">
            <v>11.22</v>
          </cell>
          <cell r="X188">
            <v>48</v>
          </cell>
        </row>
        <row r="189">
          <cell r="U189" t="str">
            <v>Electric</v>
          </cell>
          <cell r="V189">
            <v>38140</v>
          </cell>
          <cell r="W189">
            <v>11.22</v>
          </cell>
          <cell r="X189">
            <v>48</v>
          </cell>
        </row>
        <row r="190">
          <cell r="U190" t="str">
            <v>Natural Gas</v>
          </cell>
          <cell r="V190">
            <v>38161</v>
          </cell>
          <cell r="W190" t="str">
            <v>NA</v>
          </cell>
          <cell r="X190" t="str">
            <v>NA</v>
          </cell>
        </row>
        <row r="191">
          <cell r="U191" t="str">
            <v>Natural Gas</v>
          </cell>
          <cell r="V191">
            <v>38168</v>
          </cell>
          <cell r="W191" t="str">
            <v>NA</v>
          </cell>
          <cell r="X191" t="str">
            <v>NA</v>
          </cell>
        </row>
        <row r="192">
          <cell r="U192" t="str">
            <v>Natural Gas</v>
          </cell>
          <cell r="V192">
            <v>38168</v>
          </cell>
          <cell r="W192">
            <v>10.5</v>
          </cell>
          <cell r="X192">
            <v>44</v>
          </cell>
        </row>
        <row r="193">
          <cell r="U193" t="str">
            <v>Electric</v>
          </cell>
          <cell r="V193">
            <v>38168</v>
          </cell>
          <cell r="W193">
            <v>10.5</v>
          </cell>
          <cell r="X193">
            <v>48.6</v>
          </cell>
        </row>
        <row r="194">
          <cell r="U194" t="str">
            <v>Electric</v>
          </cell>
          <cell r="V194">
            <v>38168</v>
          </cell>
          <cell r="W194">
            <v>10.5</v>
          </cell>
          <cell r="X194">
            <v>51.58</v>
          </cell>
        </row>
        <row r="195">
          <cell r="U195" t="str">
            <v>Natural Gas</v>
          </cell>
          <cell r="V195">
            <v>38176</v>
          </cell>
          <cell r="W195">
            <v>10</v>
          </cell>
          <cell r="X195">
            <v>46</v>
          </cell>
        </row>
        <row r="196">
          <cell r="U196" t="str">
            <v>Electric</v>
          </cell>
          <cell r="V196">
            <v>38184</v>
          </cell>
          <cell r="W196">
            <v>11.6</v>
          </cell>
          <cell r="X196">
            <v>48</v>
          </cell>
        </row>
        <row r="197">
          <cell r="U197" t="str">
            <v>Natural Gas</v>
          </cell>
          <cell r="V197">
            <v>38190</v>
          </cell>
          <cell r="W197">
            <v>10.25</v>
          </cell>
          <cell r="X197">
            <v>45.8</v>
          </cell>
        </row>
        <row r="198">
          <cell r="U198" t="str">
            <v>Electric</v>
          </cell>
          <cell r="V198">
            <v>38224</v>
          </cell>
          <cell r="W198">
            <v>10.25</v>
          </cell>
          <cell r="X198">
            <v>47.5</v>
          </cell>
        </row>
        <row r="199">
          <cell r="U199" t="str">
            <v>Natural Gas</v>
          </cell>
          <cell r="V199">
            <v>38225</v>
          </cell>
          <cell r="W199">
            <v>10.5</v>
          </cell>
          <cell r="X199">
            <v>40</v>
          </cell>
        </row>
        <row r="200">
          <cell r="U200" t="str">
            <v>Natural Gas</v>
          </cell>
          <cell r="V200">
            <v>38225</v>
          </cell>
          <cell r="W200">
            <v>10.5</v>
          </cell>
          <cell r="X200">
            <v>40</v>
          </cell>
        </row>
        <row r="201">
          <cell r="U201" t="str">
            <v>Electric</v>
          </cell>
          <cell r="V201">
            <v>38232</v>
          </cell>
          <cell r="W201" t="str">
            <v>NA</v>
          </cell>
          <cell r="X201" t="str">
            <v>NA</v>
          </cell>
        </row>
        <row r="202">
          <cell r="U202" t="str">
            <v>Natural Gas</v>
          </cell>
          <cell r="V202">
            <v>38239</v>
          </cell>
          <cell r="W202">
            <v>10.4</v>
          </cell>
          <cell r="X202">
            <v>42.59</v>
          </cell>
        </row>
        <row r="203">
          <cell r="U203" t="str">
            <v>Electric</v>
          </cell>
          <cell r="V203">
            <v>38239</v>
          </cell>
          <cell r="W203">
            <v>10.4</v>
          </cell>
          <cell r="X203">
            <v>42.59</v>
          </cell>
        </row>
        <row r="204">
          <cell r="U204" t="str">
            <v>Natural Gas</v>
          </cell>
          <cell r="V204">
            <v>38251</v>
          </cell>
          <cell r="W204">
            <v>10.5</v>
          </cell>
          <cell r="X204">
            <v>29.99</v>
          </cell>
        </row>
        <row r="205">
          <cell r="U205" t="str">
            <v>Natural Gas</v>
          </cell>
          <cell r="V205">
            <v>38257</v>
          </cell>
          <cell r="W205">
            <v>10.3</v>
          </cell>
          <cell r="X205">
            <v>48</v>
          </cell>
        </row>
        <row r="206">
          <cell r="U206" t="str">
            <v>Natural Gas</v>
          </cell>
          <cell r="V206">
            <v>38257</v>
          </cell>
          <cell r="W206">
            <v>10.5</v>
          </cell>
          <cell r="X206">
            <v>50.96</v>
          </cell>
        </row>
        <row r="207">
          <cell r="U207" t="str">
            <v>Electric</v>
          </cell>
          <cell r="V207">
            <v>38260</v>
          </cell>
          <cell r="W207" t="str">
            <v>NA</v>
          </cell>
          <cell r="X207" t="str">
            <v>NA</v>
          </cell>
        </row>
        <row r="208">
          <cell r="U208" t="str">
            <v>Natural Gas</v>
          </cell>
          <cell r="V208">
            <v>38274</v>
          </cell>
          <cell r="W208" t="str">
            <v>NA</v>
          </cell>
          <cell r="X208" t="str">
            <v>NA</v>
          </cell>
        </row>
        <row r="209">
          <cell r="U209" t="str">
            <v>Natural Gas</v>
          </cell>
          <cell r="V209">
            <v>38280</v>
          </cell>
          <cell r="W209">
            <v>10.199999999999999</v>
          </cell>
          <cell r="X209">
            <v>35.5</v>
          </cell>
        </row>
        <row r="210">
          <cell r="U210" t="str">
            <v>Electric</v>
          </cell>
          <cell r="V210">
            <v>38287</v>
          </cell>
          <cell r="W210" t="str">
            <v>NA</v>
          </cell>
          <cell r="X210" t="str">
            <v>NA</v>
          </cell>
        </row>
        <row r="211">
          <cell r="U211" t="str">
            <v>Electric</v>
          </cell>
          <cell r="V211">
            <v>38300</v>
          </cell>
          <cell r="W211">
            <v>10.5</v>
          </cell>
          <cell r="X211">
            <v>50</v>
          </cell>
        </row>
        <row r="212">
          <cell r="U212" t="str">
            <v>Electric</v>
          </cell>
          <cell r="V212">
            <v>38314</v>
          </cell>
          <cell r="W212">
            <v>11</v>
          </cell>
          <cell r="X212">
            <v>38.08</v>
          </cell>
        </row>
        <row r="213">
          <cell r="U213" t="str">
            <v>Natural Gas</v>
          </cell>
          <cell r="V213">
            <v>38321</v>
          </cell>
          <cell r="W213">
            <v>10.6</v>
          </cell>
          <cell r="X213">
            <v>50.06</v>
          </cell>
        </row>
        <row r="214">
          <cell r="U214" t="str">
            <v>Natural Gas</v>
          </cell>
          <cell r="V214">
            <v>38329</v>
          </cell>
          <cell r="W214" t="str">
            <v>NA</v>
          </cell>
          <cell r="X214" t="str">
            <v>NA</v>
          </cell>
        </row>
        <row r="215">
          <cell r="U215" t="str">
            <v>Natural Gas</v>
          </cell>
          <cell r="V215">
            <v>38329</v>
          </cell>
          <cell r="W215" t="str">
            <v>NA</v>
          </cell>
          <cell r="X215" t="str">
            <v>NA</v>
          </cell>
        </row>
        <row r="216">
          <cell r="U216" t="str">
            <v>Natural Gas</v>
          </cell>
          <cell r="V216">
            <v>38329</v>
          </cell>
          <cell r="W216">
            <v>9.9</v>
          </cell>
          <cell r="X216">
            <v>47.9</v>
          </cell>
        </row>
        <row r="217">
          <cell r="U217" t="str">
            <v>Electric</v>
          </cell>
          <cell r="V217">
            <v>38329</v>
          </cell>
          <cell r="W217" t="str">
            <v>NA</v>
          </cell>
          <cell r="X217" t="str">
            <v>NA</v>
          </cell>
        </row>
        <row r="218">
          <cell r="U218" t="str">
            <v>Electric</v>
          </cell>
          <cell r="V218">
            <v>38335</v>
          </cell>
          <cell r="W218">
            <v>10.97</v>
          </cell>
          <cell r="X218">
            <v>47.89</v>
          </cell>
        </row>
        <row r="219">
          <cell r="U219" t="str">
            <v>Natural Gas</v>
          </cell>
          <cell r="V219">
            <v>38342</v>
          </cell>
          <cell r="W219">
            <v>11.5</v>
          </cell>
          <cell r="X219">
            <v>57.35</v>
          </cell>
        </row>
        <row r="220">
          <cell r="U220" t="str">
            <v>Electric</v>
          </cell>
          <cell r="V220">
            <v>38342</v>
          </cell>
          <cell r="W220">
            <v>11.25</v>
          </cell>
          <cell r="X220" t="str">
            <v>NA</v>
          </cell>
        </row>
        <row r="221">
          <cell r="U221" t="str">
            <v>Electric</v>
          </cell>
          <cell r="V221">
            <v>38342</v>
          </cell>
          <cell r="W221">
            <v>11.5</v>
          </cell>
          <cell r="X221">
            <v>57.35</v>
          </cell>
        </row>
        <row r="222">
          <cell r="U222" t="str">
            <v>Electric</v>
          </cell>
          <cell r="V222">
            <v>38343</v>
          </cell>
          <cell r="W222">
            <v>10.7</v>
          </cell>
          <cell r="X222">
            <v>46.87</v>
          </cell>
        </row>
        <row r="223">
          <cell r="U223" t="str">
            <v>Natural Gas</v>
          </cell>
          <cell r="V223">
            <v>38343</v>
          </cell>
          <cell r="W223">
            <v>11.5</v>
          </cell>
          <cell r="X223">
            <v>57.64</v>
          </cell>
        </row>
        <row r="224">
          <cell r="U224" t="str">
            <v>Electric</v>
          </cell>
          <cell r="V224">
            <v>38343</v>
          </cell>
          <cell r="W224">
            <v>11.5</v>
          </cell>
          <cell r="X224">
            <v>57.64</v>
          </cell>
        </row>
        <row r="225">
          <cell r="U225" t="str">
            <v>Natural Gas</v>
          </cell>
          <cell r="V225">
            <v>38349</v>
          </cell>
          <cell r="W225">
            <v>10.25</v>
          </cell>
          <cell r="X225">
            <v>49.86</v>
          </cell>
        </row>
        <row r="226">
          <cell r="U226" t="str">
            <v>Electric</v>
          </cell>
          <cell r="V226">
            <v>38350</v>
          </cell>
          <cell r="W226">
            <v>9.85</v>
          </cell>
          <cell r="X226" t="str">
            <v>NA</v>
          </cell>
        </row>
        <row r="227">
          <cell r="U227" t="str">
            <v>Natural Gas</v>
          </cell>
          <cell r="V227">
            <v>38357</v>
          </cell>
          <cell r="W227" t="str">
            <v>NA</v>
          </cell>
          <cell r="X227" t="str">
            <v>NA</v>
          </cell>
        </row>
        <row r="228">
          <cell r="U228" t="str">
            <v>Electric</v>
          </cell>
          <cell r="V228">
            <v>38358</v>
          </cell>
          <cell r="W228">
            <v>10.7</v>
          </cell>
          <cell r="X228">
            <v>50.31</v>
          </cell>
        </row>
        <row r="229">
          <cell r="U229" t="str">
            <v>Natural Gas</v>
          </cell>
          <cell r="V229">
            <v>38401</v>
          </cell>
          <cell r="W229">
            <v>10.3</v>
          </cell>
          <cell r="X229">
            <v>43</v>
          </cell>
        </row>
        <row r="230">
          <cell r="U230" t="str">
            <v>Electric</v>
          </cell>
          <cell r="V230">
            <v>38401</v>
          </cell>
          <cell r="W230">
            <v>10.3</v>
          </cell>
          <cell r="X230">
            <v>43</v>
          </cell>
        </row>
        <row r="231">
          <cell r="U231" t="str">
            <v>Electric</v>
          </cell>
          <cell r="V231">
            <v>38408</v>
          </cell>
          <cell r="W231">
            <v>10.5</v>
          </cell>
          <cell r="X231">
            <v>47.8</v>
          </cell>
        </row>
        <row r="232">
          <cell r="U232" t="str">
            <v>Electric</v>
          </cell>
          <cell r="V232">
            <v>38421</v>
          </cell>
          <cell r="W232">
            <v>11</v>
          </cell>
          <cell r="X232">
            <v>49.14</v>
          </cell>
        </row>
        <row r="233">
          <cell r="U233" t="str">
            <v>Electric</v>
          </cell>
          <cell r="V233">
            <v>38429</v>
          </cell>
          <cell r="W233" t="str">
            <v>NA</v>
          </cell>
          <cell r="X233" t="str">
            <v>NA</v>
          </cell>
        </row>
        <row r="234">
          <cell r="U234" t="str">
            <v>Electric</v>
          </cell>
          <cell r="V234">
            <v>38435</v>
          </cell>
          <cell r="W234">
            <v>10.3</v>
          </cell>
          <cell r="X234">
            <v>48</v>
          </cell>
        </row>
        <row r="235">
          <cell r="U235" t="str">
            <v>Natural Gas</v>
          </cell>
          <cell r="V235">
            <v>38440</v>
          </cell>
          <cell r="W235">
            <v>11</v>
          </cell>
          <cell r="X235" t="str">
            <v>NA</v>
          </cell>
        </row>
        <row r="236">
          <cell r="U236" t="str">
            <v>Natural Gas</v>
          </cell>
          <cell r="V236">
            <v>38441</v>
          </cell>
          <cell r="W236" t="str">
            <v>NA</v>
          </cell>
          <cell r="X236" t="str">
            <v>NA</v>
          </cell>
        </row>
        <row r="237">
          <cell r="U237" t="str">
            <v>Electric</v>
          </cell>
          <cell r="V237">
            <v>38446</v>
          </cell>
          <cell r="W237">
            <v>10</v>
          </cell>
          <cell r="X237">
            <v>55.53</v>
          </cell>
        </row>
        <row r="238">
          <cell r="U238" t="str">
            <v>Electric</v>
          </cell>
          <cell r="V238">
            <v>38449</v>
          </cell>
          <cell r="W238">
            <v>10.25</v>
          </cell>
          <cell r="X238">
            <v>45</v>
          </cell>
        </row>
        <row r="239">
          <cell r="U239" t="str">
            <v>Natural Gas</v>
          </cell>
          <cell r="V239">
            <v>38455</v>
          </cell>
          <cell r="W239">
            <v>10.6</v>
          </cell>
          <cell r="X239">
            <v>48.1</v>
          </cell>
        </row>
        <row r="240">
          <cell r="U240" t="str">
            <v>Natural Gas</v>
          </cell>
          <cell r="V240">
            <v>38470</v>
          </cell>
          <cell r="W240">
            <v>11</v>
          </cell>
          <cell r="X240">
            <v>39.31</v>
          </cell>
        </row>
        <row r="241">
          <cell r="U241" t="str">
            <v>Electric</v>
          </cell>
          <cell r="V241">
            <v>38470</v>
          </cell>
          <cell r="W241" t="str">
            <v>NA</v>
          </cell>
          <cell r="X241" t="str">
            <v>NA</v>
          </cell>
        </row>
        <row r="242">
          <cell r="U242" t="str">
            <v>Electric</v>
          </cell>
          <cell r="V242">
            <v>38474</v>
          </cell>
          <cell r="W242" t="str">
            <v>NA</v>
          </cell>
          <cell r="X242" t="str">
            <v>NA</v>
          </cell>
        </row>
        <row r="243">
          <cell r="U243" t="str">
            <v>Natural Gas</v>
          </cell>
          <cell r="V243">
            <v>38476</v>
          </cell>
          <cell r="W243" t="str">
            <v>NA</v>
          </cell>
          <cell r="X243" t="str">
            <v>NA</v>
          </cell>
        </row>
        <row r="244">
          <cell r="U244" t="str">
            <v>Natural Gas</v>
          </cell>
          <cell r="V244">
            <v>38489</v>
          </cell>
          <cell r="W244">
            <v>10</v>
          </cell>
          <cell r="X244">
            <v>53.09</v>
          </cell>
        </row>
        <row r="245">
          <cell r="U245" t="str">
            <v>Electric</v>
          </cell>
          <cell r="V245">
            <v>38490</v>
          </cell>
          <cell r="W245" t="str">
            <v>NA</v>
          </cell>
          <cell r="X245" t="str">
            <v>NA</v>
          </cell>
        </row>
        <row r="246">
          <cell r="U246" t="str">
            <v>Electric</v>
          </cell>
          <cell r="V246">
            <v>38490</v>
          </cell>
          <cell r="W246">
            <v>10.25</v>
          </cell>
          <cell r="X246">
            <v>48.73</v>
          </cell>
        </row>
        <row r="247">
          <cell r="U247" t="str">
            <v>Electric</v>
          </cell>
          <cell r="V247">
            <v>38497</v>
          </cell>
          <cell r="W247">
            <v>10.75</v>
          </cell>
          <cell r="X247" t="str">
            <v>NA</v>
          </cell>
        </row>
        <row r="248">
          <cell r="U248" t="str">
            <v>Electric</v>
          </cell>
          <cell r="V248">
            <v>38498</v>
          </cell>
          <cell r="W248">
            <v>9.75</v>
          </cell>
          <cell r="X248">
            <v>46.22</v>
          </cell>
        </row>
        <row r="249">
          <cell r="U249" t="str">
            <v>Electric</v>
          </cell>
          <cell r="V249">
            <v>38504</v>
          </cell>
          <cell r="W249">
            <v>9.75</v>
          </cell>
          <cell r="X249">
            <v>46</v>
          </cell>
        </row>
        <row r="250">
          <cell r="U250" t="str">
            <v>Natural Gas</v>
          </cell>
          <cell r="V250">
            <v>38511</v>
          </cell>
          <cell r="W250">
            <v>10.18</v>
          </cell>
          <cell r="X250">
            <v>50.27</v>
          </cell>
        </row>
        <row r="251">
          <cell r="U251" t="str">
            <v>Natural Gas</v>
          </cell>
          <cell r="V251">
            <v>38513</v>
          </cell>
          <cell r="W251">
            <v>10.9</v>
          </cell>
          <cell r="X251" t="str">
            <v>NA</v>
          </cell>
        </row>
        <row r="252">
          <cell r="U252" t="str">
            <v>Natural Gas</v>
          </cell>
          <cell r="V252">
            <v>38539</v>
          </cell>
          <cell r="W252">
            <v>10.5</v>
          </cell>
          <cell r="X252">
            <v>47.52</v>
          </cell>
        </row>
        <row r="253">
          <cell r="U253" t="str">
            <v>Natural Gas</v>
          </cell>
          <cell r="V253">
            <v>38552</v>
          </cell>
          <cell r="W253">
            <v>11.5</v>
          </cell>
          <cell r="X253">
            <v>61.75</v>
          </cell>
        </row>
        <row r="254">
          <cell r="U254" t="str">
            <v>Electric</v>
          </cell>
          <cell r="V254">
            <v>38552</v>
          </cell>
          <cell r="W254">
            <v>11.5</v>
          </cell>
          <cell r="X254">
            <v>61.75</v>
          </cell>
        </row>
        <row r="255">
          <cell r="U255" t="str">
            <v>Natural Gas</v>
          </cell>
          <cell r="V255">
            <v>38555</v>
          </cell>
          <cell r="W255" t="str">
            <v>NA</v>
          </cell>
          <cell r="X255" t="str">
            <v>NA</v>
          </cell>
        </row>
        <row r="256">
          <cell r="U256" t="str">
            <v>Electric</v>
          </cell>
          <cell r="V256">
            <v>38555</v>
          </cell>
          <cell r="W256" t="str">
            <v>NA</v>
          </cell>
          <cell r="X256" t="str">
            <v>NA</v>
          </cell>
        </row>
        <row r="257">
          <cell r="U257" t="str">
            <v>Electric</v>
          </cell>
          <cell r="V257">
            <v>38569</v>
          </cell>
          <cell r="W257">
            <v>11.75</v>
          </cell>
          <cell r="X257">
            <v>25</v>
          </cell>
        </row>
        <row r="258">
          <cell r="U258" t="str">
            <v>Natural Gas</v>
          </cell>
          <cell r="V258">
            <v>38575</v>
          </cell>
          <cell r="W258">
            <v>10.4</v>
          </cell>
          <cell r="X258">
            <v>50.24</v>
          </cell>
        </row>
        <row r="259">
          <cell r="U259" t="str">
            <v>Electric</v>
          </cell>
          <cell r="V259">
            <v>38579</v>
          </cell>
          <cell r="W259">
            <v>10.130000000000001</v>
          </cell>
          <cell r="X259">
            <v>40</v>
          </cell>
        </row>
        <row r="260">
          <cell r="U260" t="str">
            <v>Natural Gas</v>
          </cell>
          <cell r="V260">
            <v>38588</v>
          </cell>
          <cell r="W260" t="str">
            <v>NA</v>
          </cell>
          <cell r="X260" t="str">
            <v>NA</v>
          </cell>
        </row>
        <row r="261">
          <cell r="U261" t="str">
            <v>Natural Gas</v>
          </cell>
          <cell r="V261">
            <v>38614</v>
          </cell>
          <cell r="W261">
            <v>9.4499999999999993</v>
          </cell>
          <cell r="X261">
            <v>31.8</v>
          </cell>
        </row>
        <row r="262">
          <cell r="U262" t="str">
            <v>Electric</v>
          </cell>
          <cell r="V262">
            <v>38623</v>
          </cell>
          <cell r="W262">
            <v>10</v>
          </cell>
          <cell r="X262">
            <v>47.56</v>
          </cell>
        </row>
        <row r="263">
          <cell r="U263" t="str">
            <v>Natural Gas</v>
          </cell>
          <cell r="V263">
            <v>38625</v>
          </cell>
          <cell r="W263" t="str">
            <v>NA</v>
          </cell>
          <cell r="X263" t="str">
            <v>NA</v>
          </cell>
        </row>
        <row r="264">
          <cell r="U264" t="str">
            <v>Natural Gas</v>
          </cell>
          <cell r="V264">
            <v>38625</v>
          </cell>
          <cell r="W264">
            <v>10.51</v>
          </cell>
          <cell r="X264">
            <v>56.37</v>
          </cell>
        </row>
        <row r="265">
          <cell r="U265" t="str">
            <v>Natural Gas</v>
          </cell>
          <cell r="V265">
            <v>38629</v>
          </cell>
          <cell r="W265">
            <v>9.9</v>
          </cell>
          <cell r="X265">
            <v>46.76</v>
          </cell>
        </row>
        <row r="266">
          <cell r="U266" t="str">
            <v>Natural Gas</v>
          </cell>
          <cell r="V266">
            <v>38629</v>
          </cell>
          <cell r="W266">
            <v>10.75</v>
          </cell>
          <cell r="X266">
            <v>49.8</v>
          </cell>
        </row>
        <row r="267">
          <cell r="U267" t="str">
            <v>Electric</v>
          </cell>
          <cell r="V267">
            <v>38629</v>
          </cell>
          <cell r="W267">
            <v>10.75</v>
          </cell>
          <cell r="X267">
            <v>49.8</v>
          </cell>
        </row>
        <row r="268">
          <cell r="U268" t="str">
            <v>Natural Gas</v>
          </cell>
          <cell r="V268">
            <v>38639</v>
          </cell>
          <cell r="W268">
            <v>10.4</v>
          </cell>
          <cell r="X268">
            <v>49.35</v>
          </cell>
        </row>
        <row r="269">
          <cell r="U269" t="str">
            <v>Natural Gas</v>
          </cell>
          <cell r="V269">
            <v>38646</v>
          </cell>
          <cell r="W269" t="str">
            <v>NA</v>
          </cell>
          <cell r="X269" t="str">
            <v>NA</v>
          </cell>
        </row>
        <row r="270">
          <cell r="U270" t="str">
            <v>Natural Gas</v>
          </cell>
          <cell r="V270">
            <v>38656</v>
          </cell>
          <cell r="W270">
            <v>10.25</v>
          </cell>
          <cell r="X270">
            <v>50.75</v>
          </cell>
        </row>
        <row r="271">
          <cell r="U271" t="str">
            <v>Natural Gas</v>
          </cell>
          <cell r="V271">
            <v>38658</v>
          </cell>
          <cell r="W271">
            <v>9.6999999999999993</v>
          </cell>
          <cell r="X271">
            <v>33.03</v>
          </cell>
        </row>
        <row r="272">
          <cell r="U272" t="str">
            <v>Natural Gas</v>
          </cell>
          <cell r="V272">
            <v>38659</v>
          </cell>
          <cell r="W272" t="str">
            <v>NA</v>
          </cell>
          <cell r="X272" t="str">
            <v>NA</v>
          </cell>
        </row>
        <row r="273">
          <cell r="U273" t="str">
            <v>Natural Gas</v>
          </cell>
          <cell r="V273">
            <v>38686</v>
          </cell>
          <cell r="W273">
            <v>10</v>
          </cell>
          <cell r="X273">
            <v>53.95</v>
          </cell>
        </row>
        <row r="274">
          <cell r="U274" t="str">
            <v>Natural Gas</v>
          </cell>
          <cell r="V274">
            <v>38695</v>
          </cell>
          <cell r="W274">
            <v>9.6999999999999993</v>
          </cell>
          <cell r="X274">
            <v>41.04</v>
          </cell>
        </row>
        <row r="275">
          <cell r="U275" t="str">
            <v>Electric</v>
          </cell>
          <cell r="V275">
            <v>38695</v>
          </cell>
          <cell r="W275" t="str">
            <v>NA</v>
          </cell>
          <cell r="X275" t="str">
            <v>NA</v>
          </cell>
        </row>
        <row r="276">
          <cell r="U276" t="str">
            <v>Natural Gas</v>
          </cell>
          <cell r="V276">
            <v>38698</v>
          </cell>
          <cell r="W276">
            <v>11</v>
          </cell>
          <cell r="X276">
            <v>56.65</v>
          </cell>
        </row>
        <row r="277">
          <cell r="U277" t="str">
            <v>Electric</v>
          </cell>
          <cell r="V277">
            <v>38698</v>
          </cell>
          <cell r="W277">
            <v>11</v>
          </cell>
          <cell r="X277">
            <v>56.65</v>
          </cell>
        </row>
        <row r="278">
          <cell r="U278" t="str">
            <v>Electric</v>
          </cell>
          <cell r="V278">
            <v>38699</v>
          </cell>
          <cell r="W278">
            <v>10.75</v>
          </cell>
          <cell r="X278">
            <v>55.69</v>
          </cell>
        </row>
        <row r="279">
          <cell r="U279" t="str">
            <v>Natural Gas</v>
          </cell>
          <cell r="V279">
            <v>38706</v>
          </cell>
          <cell r="W279">
            <v>10.130000000000001</v>
          </cell>
          <cell r="X279">
            <v>45</v>
          </cell>
        </row>
        <row r="280">
          <cell r="U280" t="str">
            <v>Electric</v>
          </cell>
          <cell r="V280">
            <v>38707</v>
          </cell>
          <cell r="W280">
            <v>10.29</v>
          </cell>
          <cell r="X280">
            <v>47.53</v>
          </cell>
        </row>
        <row r="281">
          <cell r="U281" t="str">
            <v>Natural Gas</v>
          </cell>
          <cell r="V281">
            <v>38707</v>
          </cell>
          <cell r="W281">
            <v>11</v>
          </cell>
          <cell r="X281">
            <v>48.4</v>
          </cell>
        </row>
        <row r="282">
          <cell r="U282" t="str">
            <v>Natural Gas</v>
          </cell>
          <cell r="V282">
            <v>38707</v>
          </cell>
          <cell r="W282">
            <v>10.4</v>
          </cell>
          <cell r="X282">
            <v>40</v>
          </cell>
        </row>
        <row r="283">
          <cell r="U283" t="str">
            <v>Electric</v>
          </cell>
          <cell r="V283">
            <v>38707</v>
          </cell>
          <cell r="W283">
            <v>10.4</v>
          </cell>
          <cell r="X283">
            <v>40</v>
          </cell>
        </row>
        <row r="284">
          <cell r="U284" t="str">
            <v>Natural Gas</v>
          </cell>
          <cell r="V284">
            <v>38708</v>
          </cell>
          <cell r="W284">
            <v>10.199999999999999</v>
          </cell>
          <cell r="X284">
            <v>54.45</v>
          </cell>
        </row>
        <row r="285">
          <cell r="U285" t="str">
            <v>Natural Gas</v>
          </cell>
          <cell r="V285">
            <v>38708</v>
          </cell>
          <cell r="W285">
            <v>11</v>
          </cell>
          <cell r="X285">
            <v>59.73</v>
          </cell>
        </row>
        <row r="286">
          <cell r="U286" t="str">
            <v>Electric</v>
          </cell>
          <cell r="V286">
            <v>38708</v>
          </cell>
          <cell r="W286">
            <v>11.15</v>
          </cell>
          <cell r="X286">
            <v>36.31</v>
          </cell>
        </row>
        <row r="287">
          <cell r="U287" t="str">
            <v>Electric</v>
          </cell>
          <cell r="V287">
            <v>38708</v>
          </cell>
          <cell r="W287">
            <v>11</v>
          </cell>
          <cell r="X287">
            <v>59.73</v>
          </cell>
        </row>
        <row r="288">
          <cell r="U288" t="str">
            <v>Natural Gas</v>
          </cell>
          <cell r="V288">
            <v>38714</v>
          </cell>
          <cell r="W288">
            <v>10</v>
          </cell>
          <cell r="X288">
            <v>51.28</v>
          </cell>
        </row>
        <row r="289">
          <cell r="U289" t="str">
            <v>Electric</v>
          </cell>
          <cell r="V289">
            <v>38714</v>
          </cell>
          <cell r="W289">
            <v>10</v>
          </cell>
          <cell r="X289">
            <v>44.59</v>
          </cell>
        </row>
        <row r="290">
          <cell r="U290" t="str">
            <v>Electric</v>
          </cell>
          <cell r="V290">
            <v>38714</v>
          </cell>
          <cell r="W290">
            <v>10</v>
          </cell>
          <cell r="X290">
            <v>44.59</v>
          </cell>
        </row>
        <row r="291">
          <cell r="U291" t="str">
            <v>Natural Gas</v>
          </cell>
          <cell r="V291">
            <v>38716</v>
          </cell>
          <cell r="W291" t="str">
            <v>NA</v>
          </cell>
          <cell r="X291" t="str">
            <v>NA</v>
          </cell>
        </row>
        <row r="292">
          <cell r="U292" t="str">
            <v>Electric</v>
          </cell>
          <cell r="V292">
            <v>38716</v>
          </cell>
          <cell r="W292" t="str">
            <v>NA</v>
          </cell>
          <cell r="X292" t="str">
            <v>NA</v>
          </cell>
        </row>
        <row r="293">
          <cell r="U293" t="str">
            <v>Natural Gas</v>
          </cell>
          <cell r="V293">
            <v>38722</v>
          </cell>
          <cell r="W293">
            <v>11</v>
          </cell>
          <cell r="X293">
            <v>53.66</v>
          </cell>
        </row>
        <row r="294">
          <cell r="U294" t="str">
            <v>Electric</v>
          </cell>
          <cell r="V294">
            <v>38722</v>
          </cell>
          <cell r="W294">
            <v>11</v>
          </cell>
          <cell r="X294">
            <v>53.66</v>
          </cell>
        </row>
        <row r="295">
          <cell r="U295" t="str">
            <v>Natural Gas</v>
          </cell>
          <cell r="V295">
            <v>38742</v>
          </cell>
          <cell r="W295">
            <v>11.2</v>
          </cell>
          <cell r="X295">
            <v>56.34</v>
          </cell>
        </row>
        <row r="296">
          <cell r="U296" t="str">
            <v>Natural Gas</v>
          </cell>
          <cell r="V296">
            <v>38742</v>
          </cell>
          <cell r="W296">
            <v>11.2</v>
          </cell>
          <cell r="X296">
            <v>50.2</v>
          </cell>
        </row>
        <row r="297">
          <cell r="U297" t="str">
            <v>Electric</v>
          </cell>
          <cell r="V297">
            <v>38742</v>
          </cell>
          <cell r="W297" t="str">
            <v>NA</v>
          </cell>
          <cell r="X297" t="str">
            <v>NA</v>
          </cell>
        </row>
        <row r="298">
          <cell r="U298" t="str">
            <v>Electric</v>
          </cell>
          <cell r="V298">
            <v>38744</v>
          </cell>
          <cell r="W298">
            <v>9.75</v>
          </cell>
          <cell r="X298">
            <v>48</v>
          </cell>
        </row>
        <row r="299">
          <cell r="U299" t="str">
            <v>Natural Gas</v>
          </cell>
          <cell r="V299">
            <v>38751</v>
          </cell>
          <cell r="W299">
            <v>10.5</v>
          </cell>
          <cell r="X299">
            <v>55.49</v>
          </cell>
        </row>
        <row r="300">
          <cell r="U300" t="str">
            <v>Natural Gas</v>
          </cell>
          <cell r="V300">
            <v>38763</v>
          </cell>
          <cell r="W300">
            <v>9.5</v>
          </cell>
          <cell r="X300">
            <v>40</v>
          </cell>
        </row>
        <row r="301">
          <cell r="U301" t="str">
            <v>Electric</v>
          </cell>
          <cell r="V301">
            <v>38771</v>
          </cell>
          <cell r="W301" t="str">
            <v>NA</v>
          </cell>
          <cell r="X301" t="str">
            <v>NA</v>
          </cell>
        </row>
        <row r="302">
          <cell r="U302" t="str">
            <v>Electric</v>
          </cell>
          <cell r="V302">
            <v>38771</v>
          </cell>
          <cell r="W302" t="str">
            <v>NA</v>
          </cell>
          <cell r="X302" t="str">
            <v>NA</v>
          </cell>
        </row>
        <row r="303">
          <cell r="U303" t="str">
            <v>Natural Gas</v>
          </cell>
          <cell r="V303">
            <v>38777</v>
          </cell>
          <cell r="W303" t="str">
            <v>NA</v>
          </cell>
          <cell r="X303">
            <v>51.39</v>
          </cell>
        </row>
        <row r="304">
          <cell r="U304" t="str">
            <v>Electric</v>
          </cell>
          <cell r="V304">
            <v>38779</v>
          </cell>
          <cell r="W304">
            <v>10.39</v>
          </cell>
          <cell r="X304">
            <v>49.1</v>
          </cell>
        </row>
        <row r="305">
          <cell r="U305" t="str">
            <v>Electric</v>
          </cell>
          <cell r="V305">
            <v>38790</v>
          </cell>
          <cell r="W305" t="str">
            <v>NA</v>
          </cell>
          <cell r="X305" t="str">
            <v>NA</v>
          </cell>
        </row>
        <row r="306">
          <cell r="U306" t="str">
            <v>Electric</v>
          </cell>
          <cell r="V306">
            <v>38800</v>
          </cell>
          <cell r="W306" t="str">
            <v>NA</v>
          </cell>
          <cell r="X306" t="str">
            <v>NA</v>
          </cell>
        </row>
        <row r="307">
          <cell r="U307" t="str">
            <v>Electric</v>
          </cell>
          <cell r="V307">
            <v>38824</v>
          </cell>
          <cell r="W307">
            <v>10.199999999999999</v>
          </cell>
          <cell r="X307">
            <v>46</v>
          </cell>
        </row>
        <row r="308">
          <cell r="U308" t="str">
            <v>Natural Gas</v>
          </cell>
          <cell r="V308">
            <v>38833</v>
          </cell>
          <cell r="W308">
            <v>10.6</v>
          </cell>
          <cell r="X308">
            <v>40.76</v>
          </cell>
        </row>
        <row r="309">
          <cell r="U309" t="str">
            <v>Electric</v>
          </cell>
          <cell r="V309">
            <v>38833</v>
          </cell>
          <cell r="W309">
            <v>10.6</v>
          </cell>
          <cell r="X309">
            <v>40.76</v>
          </cell>
        </row>
        <row r="310">
          <cell r="U310" t="str">
            <v>Electric</v>
          </cell>
          <cell r="V310">
            <v>38849</v>
          </cell>
          <cell r="W310" t="str">
            <v>NA</v>
          </cell>
          <cell r="X310" t="str">
            <v>NA</v>
          </cell>
        </row>
        <row r="311">
          <cell r="U311" t="str">
            <v>Electric</v>
          </cell>
          <cell r="V311">
            <v>38854</v>
          </cell>
          <cell r="W311">
            <v>11.6</v>
          </cell>
          <cell r="X311">
            <v>48</v>
          </cell>
        </row>
        <row r="312">
          <cell r="U312" t="str">
            <v>Natural Gas</v>
          </cell>
          <cell r="V312">
            <v>38863</v>
          </cell>
          <cell r="W312" t="str">
            <v>NA</v>
          </cell>
          <cell r="X312" t="str">
            <v>NA</v>
          </cell>
        </row>
        <row r="313">
          <cell r="U313" t="str">
            <v>Electric</v>
          </cell>
          <cell r="V313">
            <v>38874</v>
          </cell>
          <cell r="W313">
            <v>10</v>
          </cell>
          <cell r="X313">
            <v>47.72</v>
          </cell>
        </row>
        <row r="314">
          <cell r="U314" t="str">
            <v>Electric</v>
          </cell>
          <cell r="V314">
            <v>38895</v>
          </cell>
          <cell r="W314">
            <v>10.75</v>
          </cell>
          <cell r="X314">
            <v>47.12</v>
          </cell>
        </row>
        <row r="315">
          <cell r="U315" t="str">
            <v>Electric</v>
          </cell>
          <cell r="V315">
            <v>38904</v>
          </cell>
          <cell r="W315">
            <v>10.199999999999999</v>
          </cell>
          <cell r="X315">
            <v>50</v>
          </cell>
        </row>
        <row r="316">
          <cell r="U316" t="str">
            <v>Electric</v>
          </cell>
          <cell r="V316">
            <v>38922</v>
          </cell>
          <cell r="W316">
            <v>9.6</v>
          </cell>
          <cell r="X316">
            <v>45</v>
          </cell>
        </row>
        <row r="317">
          <cell r="U317" t="str">
            <v>Natural Gas</v>
          </cell>
          <cell r="V317">
            <v>38922</v>
          </cell>
          <cell r="W317">
            <v>9.6</v>
          </cell>
          <cell r="X317">
            <v>45</v>
          </cell>
        </row>
        <row r="318">
          <cell r="U318" t="str">
            <v>Natural Gas</v>
          </cell>
          <cell r="V318">
            <v>38922</v>
          </cell>
          <cell r="W318">
            <v>10</v>
          </cell>
          <cell r="X318">
            <v>44.96</v>
          </cell>
        </row>
        <row r="319">
          <cell r="U319" t="str">
            <v>Electric</v>
          </cell>
          <cell r="V319">
            <v>38924</v>
          </cell>
          <cell r="W319">
            <v>10.5</v>
          </cell>
          <cell r="X319" t="str">
            <v>NA</v>
          </cell>
        </row>
        <row r="320">
          <cell r="U320" t="str">
            <v>Electric</v>
          </cell>
          <cell r="V320">
            <v>38926</v>
          </cell>
          <cell r="W320">
            <v>10.050000000000001</v>
          </cell>
          <cell r="X320">
            <v>42.86</v>
          </cell>
        </row>
        <row r="321">
          <cell r="U321" t="str">
            <v>Electric</v>
          </cell>
          <cell r="V321">
            <v>38952</v>
          </cell>
          <cell r="W321">
            <v>9.5500000000000007</v>
          </cell>
          <cell r="X321">
            <v>41.6</v>
          </cell>
        </row>
        <row r="322">
          <cell r="U322" t="str">
            <v>Electric</v>
          </cell>
          <cell r="V322">
            <v>38960</v>
          </cell>
          <cell r="W322" t="str">
            <v>NA</v>
          </cell>
          <cell r="X322" t="str">
            <v>NA</v>
          </cell>
        </row>
        <row r="323">
          <cell r="U323" t="str">
            <v>Electric</v>
          </cell>
          <cell r="V323">
            <v>38961</v>
          </cell>
          <cell r="W323">
            <v>10.54</v>
          </cell>
          <cell r="X323">
            <v>51.67</v>
          </cell>
        </row>
        <row r="324">
          <cell r="U324" t="str">
            <v>Electric</v>
          </cell>
          <cell r="V324">
            <v>38965</v>
          </cell>
          <cell r="W324" t="str">
            <v>NA</v>
          </cell>
          <cell r="X324" t="str">
            <v>NA</v>
          </cell>
        </row>
        <row r="325">
          <cell r="U325" t="str">
            <v>Electric</v>
          </cell>
          <cell r="V325">
            <v>38974</v>
          </cell>
          <cell r="W325">
            <v>10</v>
          </cell>
          <cell r="X325">
            <v>50</v>
          </cell>
        </row>
        <row r="326">
          <cell r="U326" t="str">
            <v>Natural Gas</v>
          </cell>
          <cell r="V326">
            <v>38980</v>
          </cell>
          <cell r="W326">
            <v>11</v>
          </cell>
          <cell r="X326">
            <v>43.56</v>
          </cell>
        </row>
        <row r="327">
          <cell r="U327" t="str">
            <v>Natural Gas</v>
          </cell>
          <cell r="V327">
            <v>38986</v>
          </cell>
          <cell r="W327">
            <v>10.75</v>
          </cell>
          <cell r="X327">
            <v>53</v>
          </cell>
        </row>
        <row r="328">
          <cell r="U328" t="str">
            <v>Electric</v>
          </cell>
          <cell r="V328">
            <v>38996</v>
          </cell>
          <cell r="W328">
            <v>9.67</v>
          </cell>
          <cell r="X328">
            <v>43.1</v>
          </cell>
        </row>
        <row r="329">
          <cell r="U329" t="str">
            <v>Natural Gas</v>
          </cell>
          <cell r="V329">
            <v>39010</v>
          </cell>
          <cell r="W329">
            <v>9.8000000000000007</v>
          </cell>
          <cell r="X329">
            <v>48</v>
          </cell>
        </row>
        <row r="330">
          <cell r="U330" t="str">
            <v>Natural Gas</v>
          </cell>
          <cell r="V330">
            <v>39013</v>
          </cell>
          <cell r="W330" t="str">
            <v>NA</v>
          </cell>
          <cell r="X330" t="str">
            <v>NA</v>
          </cell>
        </row>
        <row r="331">
          <cell r="U331" t="str">
            <v>Natural Gas</v>
          </cell>
          <cell r="V331">
            <v>39023</v>
          </cell>
          <cell r="W331">
            <v>9.7100000000000009</v>
          </cell>
          <cell r="X331">
            <v>46.14</v>
          </cell>
        </row>
        <row r="332">
          <cell r="U332" t="str">
            <v>Natural Gas</v>
          </cell>
          <cell r="V332">
            <v>39030</v>
          </cell>
          <cell r="W332">
            <v>10</v>
          </cell>
          <cell r="X332">
            <v>47.4</v>
          </cell>
        </row>
        <row r="333">
          <cell r="U333" t="str">
            <v>Natural Gas</v>
          </cell>
          <cell r="V333">
            <v>39037</v>
          </cell>
          <cell r="W333" t="str">
            <v>NA</v>
          </cell>
          <cell r="X333" t="str">
            <v>NA</v>
          </cell>
        </row>
        <row r="334">
          <cell r="U334" t="str">
            <v>Natural Gas</v>
          </cell>
          <cell r="V334">
            <v>39042</v>
          </cell>
          <cell r="W334">
            <v>11</v>
          </cell>
          <cell r="X334">
            <v>35.06</v>
          </cell>
        </row>
        <row r="335">
          <cell r="U335" t="str">
            <v>Electric</v>
          </cell>
          <cell r="V335">
            <v>39042</v>
          </cell>
          <cell r="W335">
            <v>10.119999999999999</v>
          </cell>
          <cell r="X335">
            <v>45.57</v>
          </cell>
        </row>
        <row r="336">
          <cell r="U336" t="str">
            <v>Electric</v>
          </cell>
          <cell r="V336">
            <v>39042</v>
          </cell>
          <cell r="W336">
            <v>10.08</v>
          </cell>
          <cell r="X336">
            <v>48.92</v>
          </cell>
        </row>
        <row r="337">
          <cell r="U337" t="str">
            <v>Electric</v>
          </cell>
          <cell r="V337">
            <v>39042</v>
          </cell>
          <cell r="W337">
            <v>10.08</v>
          </cell>
          <cell r="X337">
            <v>51.56</v>
          </cell>
        </row>
        <row r="338">
          <cell r="U338" t="str">
            <v>Electric</v>
          </cell>
          <cell r="V338">
            <v>39051</v>
          </cell>
          <cell r="W338" t="str">
            <v>NA</v>
          </cell>
          <cell r="X338">
            <v>45</v>
          </cell>
        </row>
        <row r="339">
          <cell r="U339" t="str">
            <v>Natural Gas</v>
          </cell>
          <cell r="V339">
            <v>39051</v>
          </cell>
          <cell r="W339" t="str">
            <v>NA</v>
          </cell>
          <cell r="X339" t="str">
            <v>NA</v>
          </cell>
        </row>
        <row r="340">
          <cell r="U340" t="str">
            <v>Natural Gas</v>
          </cell>
          <cell r="V340">
            <v>39051</v>
          </cell>
          <cell r="W340" t="str">
            <v>NA</v>
          </cell>
          <cell r="X340" t="str">
            <v>NA</v>
          </cell>
        </row>
        <row r="341">
          <cell r="U341" t="str">
            <v>Electric</v>
          </cell>
          <cell r="V341">
            <v>39052</v>
          </cell>
          <cell r="W341">
            <v>10.25</v>
          </cell>
          <cell r="X341" t="str">
            <v>NA</v>
          </cell>
        </row>
        <row r="342">
          <cell r="U342" t="str">
            <v>Electric</v>
          </cell>
          <cell r="V342">
            <v>39052</v>
          </cell>
          <cell r="W342">
            <v>10.5</v>
          </cell>
          <cell r="X342">
            <v>60</v>
          </cell>
        </row>
        <row r="343">
          <cell r="U343" t="str">
            <v>Electric</v>
          </cell>
          <cell r="V343">
            <v>39055</v>
          </cell>
          <cell r="W343" t="str">
            <v>NA</v>
          </cell>
          <cell r="X343" t="str">
            <v>NA</v>
          </cell>
        </row>
        <row r="344">
          <cell r="U344" t="str">
            <v>Natural Gas</v>
          </cell>
          <cell r="V344">
            <v>39056</v>
          </cell>
          <cell r="W344">
            <v>10.199999999999999</v>
          </cell>
          <cell r="X344">
            <v>44.8</v>
          </cell>
        </row>
        <row r="345">
          <cell r="U345" t="str">
            <v>Electric</v>
          </cell>
          <cell r="V345">
            <v>39058</v>
          </cell>
          <cell r="W345">
            <v>10.75</v>
          </cell>
          <cell r="X345">
            <v>55.57</v>
          </cell>
        </row>
        <row r="346">
          <cell r="U346" t="str">
            <v>Electric</v>
          </cell>
          <cell r="V346">
            <v>39065</v>
          </cell>
          <cell r="W346" t="str">
            <v>NA</v>
          </cell>
          <cell r="X346" t="str">
            <v>NA</v>
          </cell>
        </row>
        <row r="347">
          <cell r="U347" t="str">
            <v>Electric</v>
          </cell>
          <cell r="V347">
            <v>39072</v>
          </cell>
          <cell r="W347" t="str">
            <v>NA</v>
          </cell>
          <cell r="X347" t="str">
            <v>NA</v>
          </cell>
        </row>
        <row r="348">
          <cell r="U348" t="str">
            <v>Electric</v>
          </cell>
          <cell r="V348">
            <v>39072</v>
          </cell>
          <cell r="W348">
            <v>11.25</v>
          </cell>
          <cell r="X348">
            <v>53.69</v>
          </cell>
        </row>
        <row r="349">
          <cell r="U349" t="str">
            <v>Electric</v>
          </cell>
          <cell r="V349">
            <v>39072</v>
          </cell>
          <cell r="W349">
            <v>10.9</v>
          </cell>
          <cell r="X349">
            <v>50.8</v>
          </cell>
        </row>
        <row r="350">
          <cell r="U350" t="str">
            <v>Electric</v>
          </cell>
          <cell r="V350">
            <v>39073</v>
          </cell>
          <cell r="W350">
            <v>10.25</v>
          </cell>
          <cell r="X350">
            <v>52.76</v>
          </cell>
        </row>
        <row r="351">
          <cell r="U351" t="str">
            <v>Natural Gas</v>
          </cell>
          <cell r="V351">
            <v>39078</v>
          </cell>
          <cell r="W351" t="str">
            <v>NA</v>
          </cell>
          <cell r="X351" t="str">
            <v>NA</v>
          </cell>
        </row>
        <row r="352">
          <cell r="U352" t="str">
            <v>Natural Gas</v>
          </cell>
          <cell r="V352">
            <v>39079</v>
          </cell>
          <cell r="W352" t="str">
            <v>NA</v>
          </cell>
          <cell r="X352" t="str">
            <v>NA</v>
          </cell>
        </row>
        <row r="353">
          <cell r="U353" t="str">
            <v>Electric</v>
          </cell>
          <cell r="V353">
            <v>39079</v>
          </cell>
          <cell r="W353" t="str">
            <v>NA</v>
          </cell>
          <cell r="X353" t="str">
            <v>NA</v>
          </cell>
        </row>
        <row r="354">
          <cell r="U354" t="str">
            <v>Natural Gas</v>
          </cell>
          <cell r="V354">
            <v>39087</v>
          </cell>
          <cell r="W354">
            <v>10.4</v>
          </cell>
          <cell r="X354">
            <v>44</v>
          </cell>
        </row>
        <row r="355">
          <cell r="U355" t="str">
            <v>Electric</v>
          </cell>
          <cell r="V355">
            <v>39087</v>
          </cell>
          <cell r="W355">
            <v>10</v>
          </cell>
          <cell r="X355">
            <v>32.33</v>
          </cell>
        </row>
        <row r="356">
          <cell r="U356" t="str">
            <v>Natural Gas</v>
          </cell>
          <cell r="V356">
            <v>39091</v>
          </cell>
          <cell r="W356">
            <v>11</v>
          </cell>
          <cell r="X356">
            <v>42.94</v>
          </cell>
        </row>
        <row r="357">
          <cell r="U357" t="str">
            <v>Natural Gas</v>
          </cell>
          <cell r="V357">
            <v>39093</v>
          </cell>
          <cell r="W357">
            <v>10.9</v>
          </cell>
          <cell r="X357">
            <v>57.46</v>
          </cell>
        </row>
        <row r="358">
          <cell r="U358" t="str">
            <v>Electric</v>
          </cell>
          <cell r="V358">
            <v>39093</v>
          </cell>
          <cell r="W358">
            <v>10.1</v>
          </cell>
          <cell r="X358">
            <v>49</v>
          </cell>
        </row>
        <row r="359">
          <cell r="U359" t="str">
            <v>Electric</v>
          </cell>
          <cell r="V359">
            <v>39093</v>
          </cell>
          <cell r="W359">
            <v>10.1</v>
          </cell>
          <cell r="X359">
            <v>49</v>
          </cell>
        </row>
        <row r="360">
          <cell r="U360" t="str">
            <v>Electric</v>
          </cell>
          <cell r="V360">
            <v>39093</v>
          </cell>
          <cell r="W360">
            <v>10.9</v>
          </cell>
          <cell r="X360">
            <v>57.46</v>
          </cell>
        </row>
        <row r="361">
          <cell r="U361" t="str">
            <v>Natural Gas</v>
          </cell>
          <cell r="V361">
            <v>39094</v>
          </cell>
          <cell r="W361" t="str">
            <v>NA</v>
          </cell>
          <cell r="X361" t="str">
            <v>NA</v>
          </cell>
        </row>
        <row r="362">
          <cell r="U362" t="str">
            <v>Electric</v>
          </cell>
          <cell r="V362">
            <v>39094</v>
          </cell>
          <cell r="W362">
            <v>10.1</v>
          </cell>
          <cell r="X362">
            <v>50</v>
          </cell>
        </row>
        <row r="363">
          <cell r="U363" t="str">
            <v>Electric</v>
          </cell>
          <cell r="V363">
            <v>39095</v>
          </cell>
          <cell r="W363">
            <v>10.4</v>
          </cell>
          <cell r="X363">
            <v>44</v>
          </cell>
        </row>
        <row r="364">
          <cell r="U364" t="str">
            <v>Natural Gas</v>
          </cell>
          <cell r="V364">
            <v>39101</v>
          </cell>
          <cell r="W364">
            <v>10.8</v>
          </cell>
          <cell r="X364">
            <v>54.13</v>
          </cell>
        </row>
        <row r="365">
          <cell r="U365" t="str">
            <v>Electric</v>
          </cell>
          <cell r="V365">
            <v>39101</v>
          </cell>
          <cell r="W365">
            <v>10.8</v>
          </cell>
          <cell r="X365">
            <v>54.13</v>
          </cell>
        </row>
        <row r="366">
          <cell r="U366" t="str">
            <v>Natural Gas</v>
          </cell>
          <cell r="V366">
            <v>39108</v>
          </cell>
          <cell r="W366">
            <v>10</v>
          </cell>
          <cell r="X366" t="str">
            <v>NA</v>
          </cell>
        </row>
        <row r="367">
          <cell r="U367" t="str">
            <v>Natural Gas</v>
          </cell>
          <cell r="V367">
            <v>39121</v>
          </cell>
          <cell r="W367">
            <v>10.4</v>
          </cell>
          <cell r="X367">
            <v>51.79</v>
          </cell>
        </row>
        <row r="368">
          <cell r="U368" t="str">
            <v>Natural Gas</v>
          </cell>
          <cell r="V368">
            <v>39155</v>
          </cell>
          <cell r="W368">
            <v>10.1</v>
          </cell>
          <cell r="X368">
            <v>53.6</v>
          </cell>
        </row>
        <row r="369">
          <cell r="U369" t="str">
            <v>Natural Gas</v>
          </cell>
          <cell r="V369">
            <v>39156</v>
          </cell>
          <cell r="W369" t="str">
            <v>NA</v>
          </cell>
          <cell r="X369" t="str">
            <v>NA</v>
          </cell>
        </row>
        <row r="370">
          <cell r="U370" t="str">
            <v>Natural Gas</v>
          </cell>
          <cell r="V370">
            <v>39161</v>
          </cell>
          <cell r="W370">
            <v>10.25</v>
          </cell>
          <cell r="X370">
            <v>46.9</v>
          </cell>
        </row>
        <row r="371">
          <cell r="U371" t="str">
            <v>Natural Gas</v>
          </cell>
          <cell r="V371">
            <v>39162</v>
          </cell>
          <cell r="W371">
            <v>11.35</v>
          </cell>
          <cell r="X371">
            <v>52</v>
          </cell>
        </row>
        <row r="372">
          <cell r="U372" t="str">
            <v>Electric</v>
          </cell>
          <cell r="V372">
            <v>39162</v>
          </cell>
          <cell r="W372">
            <v>11.35</v>
          </cell>
          <cell r="X372">
            <v>52</v>
          </cell>
        </row>
        <row r="373">
          <cell r="U373" t="str">
            <v>Natural Gas</v>
          </cell>
          <cell r="V373">
            <v>39163</v>
          </cell>
          <cell r="W373">
            <v>10.5</v>
          </cell>
          <cell r="X373">
            <v>36.06</v>
          </cell>
        </row>
        <row r="374">
          <cell r="U374" t="str">
            <v>Electric</v>
          </cell>
          <cell r="V374">
            <v>39163</v>
          </cell>
          <cell r="W374">
            <v>9.75</v>
          </cell>
          <cell r="X374">
            <v>46.51</v>
          </cell>
        </row>
        <row r="375">
          <cell r="U375" t="str">
            <v>Natural Gas</v>
          </cell>
          <cell r="V375">
            <v>39170</v>
          </cell>
          <cell r="W375">
            <v>10</v>
          </cell>
          <cell r="X375">
            <v>48.1</v>
          </cell>
        </row>
        <row r="376">
          <cell r="U376" t="str">
            <v>Electric</v>
          </cell>
          <cell r="V376">
            <v>39217</v>
          </cell>
          <cell r="W376">
            <v>10</v>
          </cell>
          <cell r="X376">
            <v>41.11</v>
          </cell>
        </row>
        <row r="377">
          <cell r="U377" t="str">
            <v>Natural Gas</v>
          </cell>
          <cell r="V377">
            <v>39218</v>
          </cell>
          <cell r="W377" t="str">
            <v>NA</v>
          </cell>
          <cell r="X377" t="str">
            <v>NA</v>
          </cell>
        </row>
        <row r="378">
          <cell r="U378" t="str">
            <v>Electric</v>
          </cell>
          <cell r="V378">
            <v>39219</v>
          </cell>
          <cell r="W378">
            <v>10.25</v>
          </cell>
          <cell r="X378">
            <v>48.17</v>
          </cell>
        </row>
        <row r="379">
          <cell r="U379" t="str">
            <v>Electric</v>
          </cell>
          <cell r="V379">
            <v>39219</v>
          </cell>
          <cell r="W379">
            <v>10.25</v>
          </cell>
          <cell r="X379">
            <v>48.17</v>
          </cell>
        </row>
        <row r="380">
          <cell r="U380" t="str">
            <v>Electric</v>
          </cell>
          <cell r="V380">
            <v>39224</v>
          </cell>
          <cell r="W380">
            <v>10.5</v>
          </cell>
          <cell r="X380">
            <v>46.07</v>
          </cell>
        </row>
        <row r="381">
          <cell r="U381" t="str">
            <v>Electric</v>
          </cell>
          <cell r="V381">
            <v>39224</v>
          </cell>
          <cell r="W381">
            <v>10.199999999999999</v>
          </cell>
          <cell r="X381">
            <v>52.22</v>
          </cell>
        </row>
        <row r="382">
          <cell r="U382" t="str">
            <v>Electric</v>
          </cell>
          <cell r="V382">
            <v>39225</v>
          </cell>
          <cell r="W382">
            <v>10.7</v>
          </cell>
          <cell r="X382">
            <v>47.29</v>
          </cell>
        </row>
        <row r="383">
          <cell r="U383" t="str">
            <v>Electric</v>
          </cell>
          <cell r="V383">
            <v>39226</v>
          </cell>
          <cell r="W383" t="str">
            <v>NA</v>
          </cell>
          <cell r="X383" t="str">
            <v>NA</v>
          </cell>
        </row>
        <row r="384">
          <cell r="U384" t="str">
            <v>Electric</v>
          </cell>
          <cell r="V384">
            <v>39227</v>
          </cell>
          <cell r="W384">
            <v>9.67</v>
          </cell>
          <cell r="X384">
            <v>47.66</v>
          </cell>
        </row>
        <row r="385">
          <cell r="U385" t="str">
            <v>Natural Gas</v>
          </cell>
          <cell r="V385">
            <v>39246</v>
          </cell>
          <cell r="W385">
            <v>10.75</v>
          </cell>
          <cell r="X385">
            <v>51.59</v>
          </cell>
        </row>
        <row r="386">
          <cell r="U386" t="str">
            <v>Electric</v>
          </cell>
          <cell r="V386">
            <v>39248</v>
          </cell>
          <cell r="W386">
            <v>9.9</v>
          </cell>
          <cell r="X386">
            <v>32.19</v>
          </cell>
        </row>
        <row r="387">
          <cell r="U387" t="str">
            <v>Electric</v>
          </cell>
          <cell r="V387">
            <v>39254</v>
          </cell>
          <cell r="W387">
            <v>10.199999999999999</v>
          </cell>
          <cell r="X387">
            <v>46</v>
          </cell>
        </row>
        <row r="388">
          <cell r="U388" t="str">
            <v>Electric</v>
          </cell>
          <cell r="V388">
            <v>39255</v>
          </cell>
          <cell r="W388">
            <v>10.5</v>
          </cell>
          <cell r="X388">
            <v>42.88</v>
          </cell>
        </row>
        <row r="389">
          <cell r="U389" t="str">
            <v>Electric</v>
          </cell>
          <cell r="V389">
            <v>39261</v>
          </cell>
          <cell r="W389">
            <v>10.75</v>
          </cell>
          <cell r="X389">
            <v>54.5</v>
          </cell>
        </row>
        <row r="390">
          <cell r="U390" t="str">
            <v>Natural Gas</v>
          </cell>
          <cell r="V390">
            <v>39262</v>
          </cell>
          <cell r="W390">
            <v>9.5299999999999994</v>
          </cell>
          <cell r="X390">
            <v>51.8</v>
          </cell>
        </row>
        <row r="391">
          <cell r="U391" t="str">
            <v>Natural Gas</v>
          </cell>
          <cell r="V391">
            <v>39262</v>
          </cell>
          <cell r="W391">
            <v>10.1</v>
          </cell>
          <cell r="X391">
            <v>50.3</v>
          </cell>
        </row>
        <row r="392">
          <cell r="U392" t="str">
            <v>Natural Gas</v>
          </cell>
          <cell r="V392">
            <v>39266</v>
          </cell>
          <cell r="W392">
            <v>10.25</v>
          </cell>
          <cell r="X392">
            <v>60.17</v>
          </cell>
        </row>
        <row r="393">
          <cell r="U393" t="str">
            <v>Electric</v>
          </cell>
          <cell r="V393">
            <v>39266</v>
          </cell>
          <cell r="W393" t="str">
            <v>NA</v>
          </cell>
          <cell r="X393" t="str">
            <v>NA</v>
          </cell>
        </row>
        <row r="394">
          <cell r="U394" t="str">
            <v>Electric</v>
          </cell>
          <cell r="V394">
            <v>39275</v>
          </cell>
          <cell r="W394">
            <v>9.67</v>
          </cell>
          <cell r="X394">
            <v>50</v>
          </cell>
        </row>
        <row r="395">
          <cell r="U395" t="str">
            <v>Natural Gas</v>
          </cell>
          <cell r="V395">
            <v>39276</v>
          </cell>
          <cell r="W395">
            <v>9.5</v>
          </cell>
          <cell r="X395">
            <v>34.29</v>
          </cell>
        </row>
        <row r="396">
          <cell r="U396" t="str">
            <v>Electric</v>
          </cell>
          <cell r="V396">
            <v>39282</v>
          </cell>
          <cell r="W396">
            <v>10</v>
          </cell>
          <cell r="X396">
            <v>47.69</v>
          </cell>
        </row>
        <row r="397">
          <cell r="U397" t="str">
            <v>Electric</v>
          </cell>
          <cell r="V397">
            <v>39282</v>
          </cell>
          <cell r="W397">
            <v>10</v>
          </cell>
          <cell r="X397">
            <v>48.63</v>
          </cell>
        </row>
        <row r="398">
          <cell r="U398" t="str">
            <v>Natural Gas</v>
          </cell>
          <cell r="V398">
            <v>39282</v>
          </cell>
          <cell r="W398" t="str">
            <v>NA</v>
          </cell>
          <cell r="X398" t="str">
            <v>NA</v>
          </cell>
        </row>
        <row r="399">
          <cell r="U399" t="str">
            <v>Natural Gas</v>
          </cell>
          <cell r="V399">
            <v>39287</v>
          </cell>
          <cell r="W399">
            <v>10.4</v>
          </cell>
          <cell r="X399">
            <v>51</v>
          </cell>
        </row>
        <row r="400">
          <cell r="U400" t="str">
            <v>Electric</v>
          </cell>
          <cell r="V400">
            <v>39290</v>
          </cell>
          <cell r="W400" t="str">
            <v>NA</v>
          </cell>
          <cell r="X400" t="str">
            <v>NA</v>
          </cell>
        </row>
        <row r="401">
          <cell r="U401" t="str">
            <v>Natural Gas</v>
          </cell>
          <cell r="V401">
            <v>39294</v>
          </cell>
          <cell r="W401" t="str">
            <v>NA</v>
          </cell>
          <cell r="X401" t="str">
            <v>NA</v>
          </cell>
        </row>
        <row r="402">
          <cell r="U402" t="str">
            <v>Natural Gas</v>
          </cell>
          <cell r="V402">
            <v>39295</v>
          </cell>
          <cell r="W402">
            <v>10.15</v>
          </cell>
          <cell r="X402">
            <v>47.05</v>
          </cell>
        </row>
        <row r="403">
          <cell r="U403" t="str">
            <v>Electric</v>
          </cell>
          <cell r="V403">
            <v>39309</v>
          </cell>
          <cell r="W403">
            <v>10.4</v>
          </cell>
          <cell r="X403">
            <v>47.05</v>
          </cell>
        </row>
        <row r="404">
          <cell r="U404" t="str">
            <v>Natural Gas</v>
          </cell>
          <cell r="V404">
            <v>39315</v>
          </cell>
          <cell r="W404" t="str">
            <v>NA</v>
          </cell>
          <cell r="X404" t="str">
            <v>NA</v>
          </cell>
        </row>
        <row r="405">
          <cell r="U405" t="str">
            <v>Natural Gas</v>
          </cell>
          <cell r="V405">
            <v>39323</v>
          </cell>
          <cell r="W405">
            <v>10.5</v>
          </cell>
          <cell r="X405" t="str">
            <v>NA</v>
          </cell>
        </row>
        <row r="406">
          <cell r="U406" t="str">
            <v>Natural Gas</v>
          </cell>
          <cell r="V406">
            <v>39335</v>
          </cell>
          <cell r="W406">
            <v>9.7100000000000009</v>
          </cell>
          <cell r="X406">
            <v>51.98</v>
          </cell>
        </row>
        <row r="407">
          <cell r="U407" t="str">
            <v>Natural Gas</v>
          </cell>
          <cell r="V407">
            <v>39344</v>
          </cell>
          <cell r="W407">
            <v>10</v>
          </cell>
          <cell r="X407" t="str">
            <v>NA</v>
          </cell>
        </row>
        <row r="408">
          <cell r="U408" t="str">
            <v>Natural Gas</v>
          </cell>
          <cell r="V408">
            <v>39350</v>
          </cell>
          <cell r="W408">
            <v>9.6999999999999993</v>
          </cell>
          <cell r="X408">
            <v>48</v>
          </cell>
        </row>
        <row r="409">
          <cell r="U409" t="str">
            <v>Natural Gas</v>
          </cell>
          <cell r="V409">
            <v>39363</v>
          </cell>
          <cell r="W409">
            <v>10.48</v>
          </cell>
          <cell r="X409">
            <v>44.2</v>
          </cell>
        </row>
        <row r="410">
          <cell r="U410" t="str">
            <v>Electric</v>
          </cell>
          <cell r="V410">
            <v>39364</v>
          </cell>
          <cell r="W410">
            <v>10</v>
          </cell>
          <cell r="X410">
            <v>46.02</v>
          </cell>
        </row>
        <row r="411">
          <cell r="U411" t="str">
            <v>Electric</v>
          </cell>
          <cell r="V411">
            <v>39372</v>
          </cell>
          <cell r="W411">
            <v>9.1</v>
          </cell>
          <cell r="X411">
            <v>47.54</v>
          </cell>
        </row>
        <row r="412">
          <cell r="U412" t="str">
            <v>Natural Gas</v>
          </cell>
          <cell r="V412">
            <v>39374</v>
          </cell>
          <cell r="W412">
            <v>10.5</v>
          </cell>
          <cell r="X412" t="str">
            <v>NA</v>
          </cell>
        </row>
        <row r="413">
          <cell r="U413" t="str">
            <v>Natural Gas</v>
          </cell>
          <cell r="V413">
            <v>39380</v>
          </cell>
          <cell r="W413">
            <v>9.65</v>
          </cell>
          <cell r="X413">
            <v>33.729999999999997</v>
          </cell>
        </row>
        <row r="414">
          <cell r="U414" t="str">
            <v>Natural Gas</v>
          </cell>
          <cell r="V414">
            <v>39401</v>
          </cell>
          <cell r="W414">
            <v>10</v>
          </cell>
          <cell r="X414">
            <v>53.02</v>
          </cell>
        </row>
        <row r="415">
          <cell r="U415" t="str">
            <v>Natural Gas</v>
          </cell>
          <cell r="V415">
            <v>39406</v>
          </cell>
          <cell r="W415">
            <v>9.9</v>
          </cell>
          <cell r="X415">
            <v>41.46</v>
          </cell>
        </row>
        <row r="416">
          <cell r="U416" t="str">
            <v>Electric</v>
          </cell>
          <cell r="V416">
            <v>39406</v>
          </cell>
          <cell r="W416" t="str">
            <v>NA</v>
          </cell>
          <cell r="X416" t="str">
            <v>NA</v>
          </cell>
        </row>
        <row r="417">
          <cell r="U417" t="str">
            <v>Natural Gas</v>
          </cell>
          <cell r="V417">
            <v>39413</v>
          </cell>
          <cell r="W417">
            <v>10</v>
          </cell>
          <cell r="X417">
            <v>50</v>
          </cell>
        </row>
        <row r="418">
          <cell r="U418" t="str">
            <v>Natural Gas</v>
          </cell>
          <cell r="V418">
            <v>39415</v>
          </cell>
          <cell r="W418">
            <v>10.9</v>
          </cell>
          <cell r="X418">
            <v>54</v>
          </cell>
        </row>
        <row r="419">
          <cell r="U419" t="str">
            <v>Electric</v>
          </cell>
          <cell r="V419">
            <v>39415</v>
          </cell>
          <cell r="W419">
            <v>10.9</v>
          </cell>
          <cell r="X419">
            <v>54</v>
          </cell>
        </row>
        <row r="420">
          <cell r="U420" t="str">
            <v>Electric</v>
          </cell>
          <cell r="V420">
            <v>39422</v>
          </cell>
          <cell r="W420" t="str">
            <v>NA</v>
          </cell>
          <cell r="X420" t="str">
            <v>NA</v>
          </cell>
        </row>
        <row r="421">
          <cell r="U421" t="str">
            <v>Electric</v>
          </cell>
          <cell r="V421">
            <v>39422</v>
          </cell>
          <cell r="W421">
            <v>10.75</v>
          </cell>
          <cell r="X421">
            <v>57.62</v>
          </cell>
        </row>
        <row r="422">
          <cell r="U422" t="str">
            <v>Electric</v>
          </cell>
          <cell r="V422">
            <v>39429</v>
          </cell>
          <cell r="W422">
            <v>9.9600000000000009</v>
          </cell>
          <cell r="X422">
            <v>40</v>
          </cell>
        </row>
        <row r="423">
          <cell r="U423" t="str">
            <v>Natural Gas</v>
          </cell>
          <cell r="V423">
            <v>39430</v>
          </cell>
          <cell r="W423">
            <v>10.8</v>
          </cell>
          <cell r="X423">
            <v>57.36</v>
          </cell>
        </row>
        <row r="424">
          <cell r="U424" t="str">
            <v>Electric</v>
          </cell>
          <cell r="V424">
            <v>39430</v>
          </cell>
          <cell r="W424">
            <v>10.7</v>
          </cell>
          <cell r="X424">
            <v>53.32</v>
          </cell>
        </row>
        <row r="425">
          <cell r="U425" t="str">
            <v>Electric</v>
          </cell>
          <cell r="V425">
            <v>39430</v>
          </cell>
          <cell r="W425">
            <v>10.8</v>
          </cell>
          <cell r="X425">
            <v>57.36</v>
          </cell>
        </row>
        <row r="426">
          <cell r="U426" t="str">
            <v>Natural Gas</v>
          </cell>
          <cell r="V426">
            <v>39434</v>
          </cell>
          <cell r="W426">
            <v>10.4</v>
          </cell>
          <cell r="X426" t="str">
            <v>NA</v>
          </cell>
        </row>
        <row r="427">
          <cell r="U427" t="str">
            <v>Natural Gas</v>
          </cell>
          <cell r="V427">
            <v>39434</v>
          </cell>
          <cell r="W427" t="str">
            <v>NA</v>
          </cell>
          <cell r="X427" t="str">
            <v>NA</v>
          </cell>
        </row>
        <row r="428">
          <cell r="U428" t="str">
            <v>Natural Gas</v>
          </cell>
          <cell r="V428">
            <v>39435</v>
          </cell>
          <cell r="W428">
            <v>9.8000000000000007</v>
          </cell>
          <cell r="X428" t="str">
            <v>NA</v>
          </cell>
        </row>
        <row r="429">
          <cell r="U429" t="str">
            <v>Natural Gas</v>
          </cell>
          <cell r="V429">
            <v>39435</v>
          </cell>
          <cell r="W429">
            <v>9.8000000000000007</v>
          </cell>
          <cell r="X429" t="str">
            <v>NA</v>
          </cell>
        </row>
        <row r="430">
          <cell r="U430" t="str">
            <v>Natural Gas</v>
          </cell>
          <cell r="V430">
            <v>39435</v>
          </cell>
          <cell r="W430">
            <v>10.199999999999999</v>
          </cell>
          <cell r="X430">
            <v>46</v>
          </cell>
        </row>
        <row r="431">
          <cell r="U431" t="str">
            <v>Electric</v>
          </cell>
          <cell r="V431">
            <v>39435</v>
          </cell>
          <cell r="W431">
            <v>10.199999999999999</v>
          </cell>
          <cell r="X431">
            <v>46</v>
          </cell>
        </row>
        <row r="432">
          <cell r="U432" t="str">
            <v>Electric</v>
          </cell>
          <cell r="V432">
            <v>39436</v>
          </cell>
          <cell r="W432">
            <v>10.199999999999999</v>
          </cell>
          <cell r="X432" t="str">
            <v>NA</v>
          </cell>
        </row>
        <row r="433">
          <cell r="U433" t="str">
            <v>Electric</v>
          </cell>
          <cell r="V433">
            <v>39436</v>
          </cell>
          <cell r="W433">
            <v>11</v>
          </cell>
          <cell r="X433">
            <v>53</v>
          </cell>
        </row>
        <row r="434">
          <cell r="U434" t="str">
            <v>Natural Gas</v>
          </cell>
          <cell r="V434">
            <v>39437</v>
          </cell>
          <cell r="W434">
            <v>9.1</v>
          </cell>
          <cell r="X434">
            <v>44.35</v>
          </cell>
        </row>
        <row r="435">
          <cell r="U435" t="str">
            <v>Natural Gas</v>
          </cell>
          <cell r="V435">
            <v>39444</v>
          </cell>
          <cell r="W435" t="str">
            <v>NA</v>
          </cell>
          <cell r="X435" t="str">
            <v>NA</v>
          </cell>
        </row>
        <row r="436">
          <cell r="U436" t="str">
            <v>Electric</v>
          </cell>
          <cell r="V436">
            <v>39444</v>
          </cell>
          <cell r="W436">
            <v>10.25</v>
          </cell>
          <cell r="X436">
            <v>50.4</v>
          </cell>
        </row>
        <row r="437">
          <cell r="U437" t="str">
            <v>Electric</v>
          </cell>
          <cell r="V437">
            <v>39447</v>
          </cell>
          <cell r="W437">
            <v>11.25</v>
          </cell>
          <cell r="X437" t="str">
            <v>NA</v>
          </cell>
        </row>
        <row r="438">
          <cell r="U438" t="str">
            <v>Natural Gas</v>
          </cell>
          <cell r="V438">
            <v>39455</v>
          </cell>
          <cell r="W438">
            <v>10.75</v>
          </cell>
          <cell r="X438">
            <v>52.51</v>
          </cell>
        </row>
        <row r="439">
          <cell r="U439" t="str">
            <v>Electric</v>
          </cell>
          <cell r="V439">
            <v>39455</v>
          </cell>
          <cell r="W439">
            <v>10.75</v>
          </cell>
          <cell r="X439">
            <v>52.51</v>
          </cell>
        </row>
        <row r="440">
          <cell r="U440" t="str">
            <v>Natural Gas</v>
          </cell>
          <cell r="V440">
            <v>39464</v>
          </cell>
          <cell r="W440">
            <v>10.75</v>
          </cell>
          <cell r="X440">
            <v>54.36</v>
          </cell>
        </row>
        <row r="441">
          <cell r="U441" t="str">
            <v>Natural Gas</v>
          </cell>
          <cell r="V441">
            <v>39464</v>
          </cell>
          <cell r="W441">
            <v>10.75</v>
          </cell>
          <cell r="X441">
            <v>46.64</v>
          </cell>
        </row>
        <row r="442">
          <cell r="U442" t="str">
            <v>Electric</v>
          </cell>
          <cell r="V442">
            <v>39464</v>
          </cell>
          <cell r="W442">
            <v>10.75</v>
          </cell>
          <cell r="X442">
            <v>54.36</v>
          </cell>
        </row>
        <row r="443">
          <cell r="U443" t="str">
            <v>Electric</v>
          </cell>
          <cell r="V443">
            <v>39475</v>
          </cell>
          <cell r="W443">
            <v>9.4</v>
          </cell>
          <cell r="X443">
            <v>48.99</v>
          </cell>
        </row>
        <row r="444">
          <cell r="U444" t="str">
            <v>Electric</v>
          </cell>
          <cell r="V444">
            <v>39477</v>
          </cell>
          <cell r="W444">
            <v>10</v>
          </cell>
          <cell r="X444">
            <v>46.55</v>
          </cell>
        </row>
        <row r="445">
          <cell r="U445" t="str">
            <v>Electric</v>
          </cell>
          <cell r="V445">
            <v>39478</v>
          </cell>
          <cell r="W445">
            <v>10.71</v>
          </cell>
          <cell r="X445">
            <v>50.02</v>
          </cell>
        </row>
        <row r="446">
          <cell r="U446" t="str">
            <v>Natural Gas</v>
          </cell>
          <cell r="V446">
            <v>39483</v>
          </cell>
          <cell r="W446">
            <v>9.99</v>
          </cell>
          <cell r="X446">
            <v>56</v>
          </cell>
        </row>
        <row r="447">
          <cell r="U447" t="str">
            <v>Natural Gas</v>
          </cell>
          <cell r="V447">
            <v>39483</v>
          </cell>
          <cell r="W447">
            <v>10.19</v>
          </cell>
          <cell r="X447">
            <v>56</v>
          </cell>
        </row>
        <row r="448">
          <cell r="U448" t="str">
            <v>Natural Gas</v>
          </cell>
          <cell r="V448">
            <v>39491</v>
          </cell>
          <cell r="W448">
            <v>10.199999999999999</v>
          </cell>
          <cell r="X448">
            <v>48.99</v>
          </cell>
        </row>
        <row r="449">
          <cell r="U449" t="str">
            <v>Electric</v>
          </cell>
          <cell r="V449">
            <v>39506</v>
          </cell>
          <cell r="W449" t="str">
            <v>NA</v>
          </cell>
          <cell r="X449" t="str">
            <v>NA</v>
          </cell>
        </row>
        <row r="450">
          <cell r="U450" t="str">
            <v>Electric</v>
          </cell>
          <cell r="V450">
            <v>39507</v>
          </cell>
          <cell r="W450">
            <v>10.25</v>
          </cell>
          <cell r="X450">
            <v>42.8</v>
          </cell>
        </row>
        <row r="451">
          <cell r="U451" t="str">
            <v>Electric</v>
          </cell>
          <cell r="V451">
            <v>39519</v>
          </cell>
          <cell r="W451">
            <v>10.25</v>
          </cell>
          <cell r="X451">
            <v>50.8</v>
          </cell>
        </row>
        <row r="452">
          <cell r="U452" t="str">
            <v>Electric</v>
          </cell>
          <cell r="V452">
            <v>39532</v>
          </cell>
          <cell r="W452">
            <v>9.1</v>
          </cell>
          <cell r="X452">
            <v>47.98</v>
          </cell>
        </row>
        <row r="453">
          <cell r="U453" t="str">
            <v>Natural Gas</v>
          </cell>
          <cell r="V453">
            <v>39538</v>
          </cell>
          <cell r="W453">
            <v>10</v>
          </cell>
          <cell r="X453">
            <v>50</v>
          </cell>
        </row>
        <row r="454">
          <cell r="U454" t="str">
            <v>Electric</v>
          </cell>
          <cell r="V454">
            <v>39560</v>
          </cell>
          <cell r="W454">
            <v>10.25</v>
          </cell>
          <cell r="X454">
            <v>50.67</v>
          </cell>
        </row>
        <row r="455">
          <cell r="U455" t="str">
            <v>Natural Gas</v>
          </cell>
          <cell r="V455">
            <v>39561</v>
          </cell>
          <cell r="W455" t="str">
            <v>NA</v>
          </cell>
          <cell r="X455" t="str">
            <v>NA</v>
          </cell>
        </row>
        <row r="456">
          <cell r="U456" t="str">
            <v>Electric</v>
          </cell>
          <cell r="V456">
            <v>39562</v>
          </cell>
          <cell r="W456">
            <v>10.1</v>
          </cell>
          <cell r="X456">
            <v>51.37</v>
          </cell>
        </row>
        <row r="457">
          <cell r="U457" t="str">
            <v>Electric</v>
          </cell>
          <cell r="V457">
            <v>39569</v>
          </cell>
          <cell r="W457">
            <v>10.7</v>
          </cell>
          <cell r="X457">
            <v>55.79</v>
          </cell>
        </row>
        <row r="458">
          <cell r="U458" t="str">
            <v>Electric</v>
          </cell>
          <cell r="V458">
            <v>39587</v>
          </cell>
          <cell r="W458">
            <v>11</v>
          </cell>
          <cell r="X458">
            <v>38.99</v>
          </cell>
        </row>
        <row r="459">
          <cell r="U459" t="str">
            <v>Electric</v>
          </cell>
          <cell r="V459">
            <v>39595</v>
          </cell>
          <cell r="W459">
            <v>10</v>
          </cell>
          <cell r="X459">
            <v>48.85</v>
          </cell>
        </row>
        <row r="460">
          <cell r="U460" t="str">
            <v>Natural Gas</v>
          </cell>
          <cell r="V460">
            <v>39596</v>
          </cell>
          <cell r="W460">
            <v>10.5</v>
          </cell>
          <cell r="X460">
            <v>55.76</v>
          </cell>
        </row>
        <row r="461">
          <cell r="U461" t="str">
            <v>Electric</v>
          </cell>
          <cell r="V461">
            <v>39609</v>
          </cell>
          <cell r="W461">
            <v>10.7</v>
          </cell>
          <cell r="X461">
            <v>41.75</v>
          </cell>
        </row>
        <row r="462">
          <cell r="U462" t="str">
            <v>Natural Gas</v>
          </cell>
          <cell r="V462">
            <v>39623</v>
          </cell>
          <cell r="W462">
            <v>10</v>
          </cell>
          <cell r="X462">
            <v>48.27</v>
          </cell>
        </row>
        <row r="463">
          <cell r="U463" t="str">
            <v>Natural Gas</v>
          </cell>
          <cell r="V463">
            <v>39626</v>
          </cell>
          <cell r="W463">
            <v>10</v>
          </cell>
          <cell r="X463">
            <v>51.38</v>
          </cell>
        </row>
        <row r="464">
          <cell r="U464" t="str">
            <v>Electric</v>
          </cell>
          <cell r="V464">
            <v>39626</v>
          </cell>
          <cell r="W464">
            <v>10.5</v>
          </cell>
          <cell r="X464">
            <v>41.54</v>
          </cell>
        </row>
        <row r="465">
          <cell r="U465" t="str">
            <v>Electric</v>
          </cell>
          <cell r="V465">
            <v>39626</v>
          </cell>
          <cell r="W465">
            <v>11.04</v>
          </cell>
          <cell r="X465">
            <v>43.49</v>
          </cell>
        </row>
        <row r="466">
          <cell r="U466" t="str">
            <v>Electric</v>
          </cell>
          <cell r="V466">
            <v>39629</v>
          </cell>
          <cell r="W466" t="str">
            <v>NA</v>
          </cell>
          <cell r="X466" t="str">
            <v>NA</v>
          </cell>
        </row>
        <row r="467">
          <cell r="U467" t="str">
            <v>Electric</v>
          </cell>
          <cell r="V467">
            <v>39630</v>
          </cell>
          <cell r="W467" t="str">
            <v>NA</v>
          </cell>
          <cell r="X467" t="str">
            <v>NA</v>
          </cell>
        </row>
        <row r="468">
          <cell r="U468" t="str">
            <v>Natural Gas</v>
          </cell>
          <cell r="V468">
            <v>39630</v>
          </cell>
          <cell r="W468" t="str">
            <v>NA</v>
          </cell>
          <cell r="X468" t="str">
            <v>NA</v>
          </cell>
        </row>
        <row r="469">
          <cell r="U469" t="str">
            <v>Electric</v>
          </cell>
          <cell r="V469">
            <v>39639</v>
          </cell>
          <cell r="W469">
            <v>10.43</v>
          </cell>
          <cell r="X469">
            <v>50</v>
          </cell>
        </row>
        <row r="470">
          <cell r="U470" t="str">
            <v>Electric</v>
          </cell>
          <cell r="V470">
            <v>39645</v>
          </cell>
          <cell r="W470">
            <v>9.4</v>
          </cell>
          <cell r="X470">
            <v>48</v>
          </cell>
        </row>
        <row r="471">
          <cell r="U471" t="str">
            <v>Electric</v>
          </cell>
          <cell r="V471">
            <v>39659</v>
          </cell>
          <cell r="W471">
            <v>10.8</v>
          </cell>
          <cell r="X471">
            <v>50.78</v>
          </cell>
        </row>
        <row r="472">
          <cell r="U472" t="str">
            <v>Natural Gas</v>
          </cell>
          <cell r="V472">
            <v>39660</v>
          </cell>
          <cell r="W472">
            <v>10.7</v>
          </cell>
          <cell r="X472">
            <v>49</v>
          </cell>
        </row>
        <row r="473">
          <cell r="U473" t="str">
            <v>Natural Gas</v>
          </cell>
          <cell r="V473">
            <v>39660</v>
          </cell>
          <cell r="W473">
            <v>10.82</v>
          </cell>
          <cell r="X473">
            <v>48</v>
          </cell>
        </row>
        <row r="474">
          <cell r="U474" t="str">
            <v>Electric</v>
          </cell>
          <cell r="V474">
            <v>39660</v>
          </cell>
          <cell r="W474">
            <v>10.7</v>
          </cell>
          <cell r="X474">
            <v>49</v>
          </cell>
        </row>
        <row r="475">
          <cell r="U475" t="str">
            <v>Electric</v>
          </cell>
          <cell r="V475">
            <v>39671</v>
          </cell>
          <cell r="W475">
            <v>10.25</v>
          </cell>
          <cell r="X475">
            <v>50.4</v>
          </cell>
        </row>
        <row r="476">
          <cell r="U476" t="str">
            <v>Electric</v>
          </cell>
          <cell r="V476">
            <v>39686</v>
          </cell>
          <cell r="W476">
            <v>10.18</v>
          </cell>
          <cell r="X476">
            <v>51.23</v>
          </cell>
        </row>
        <row r="477">
          <cell r="U477" t="str">
            <v>Natural Gas</v>
          </cell>
          <cell r="V477">
            <v>39687</v>
          </cell>
          <cell r="W477">
            <v>10.25</v>
          </cell>
          <cell r="X477">
            <v>53.13</v>
          </cell>
        </row>
        <row r="478">
          <cell r="U478" t="str">
            <v>Natural Gas</v>
          </cell>
          <cell r="V478">
            <v>39693</v>
          </cell>
          <cell r="W478">
            <v>10.25</v>
          </cell>
          <cell r="X478">
            <v>61.81</v>
          </cell>
        </row>
        <row r="479">
          <cell r="U479" t="str">
            <v>Electric</v>
          </cell>
          <cell r="V479">
            <v>39701</v>
          </cell>
          <cell r="W479">
            <v>10.3</v>
          </cell>
          <cell r="X479">
            <v>45.04</v>
          </cell>
        </row>
        <row r="480">
          <cell r="U480" t="str">
            <v>Natural Gas</v>
          </cell>
          <cell r="V480">
            <v>39710</v>
          </cell>
          <cell r="W480">
            <v>10.7</v>
          </cell>
          <cell r="X480">
            <v>45</v>
          </cell>
        </row>
        <row r="481">
          <cell r="U481" t="str">
            <v>Electric</v>
          </cell>
          <cell r="V481">
            <v>39715</v>
          </cell>
          <cell r="W481">
            <v>10.65</v>
          </cell>
          <cell r="X481">
            <v>46.5</v>
          </cell>
        </row>
        <row r="482">
          <cell r="U482" t="str">
            <v>Electric</v>
          </cell>
          <cell r="V482">
            <v>39715</v>
          </cell>
          <cell r="W482">
            <v>10.65</v>
          </cell>
          <cell r="X482">
            <v>47.91</v>
          </cell>
        </row>
        <row r="483">
          <cell r="U483" t="str">
            <v>Electric</v>
          </cell>
          <cell r="V483">
            <v>39715</v>
          </cell>
          <cell r="W483">
            <v>10.65</v>
          </cell>
          <cell r="X483">
            <v>51.76</v>
          </cell>
        </row>
        <row r="484">
          <cell r="U484" t="str">
            <v>Natural Gas</v>
          </cell>
          <cell r="V484">
            <v>39715</v>
          </cell>
          <cell r="W484">
            <v>10.68</v>
          </cell>
          <cell r="X484">
            <v>46.5</v>
          </cell>
        </row>
        <row r="485">
          <cell r="U485" t="str">
            <v>Natural Gas</v>
          </cell>
          <cell r="V485">
            <v>39715</v>
          </cell>
          <cell r="W485">
            <v>10.68</v>
          </cell>
          <cell r="X485">
            <v>47.91</v>
          </cell>
        </row>
        <row r="486">
          <cell r="U486" t="str">
            <v>Natural Gas</v>
          </cell>
          <cell r="V486">
            <v>39715</v>
          </cell>
          <cell r="W486">
            <v>10.68</v>
          </cell>
          <cell r="X486">
            <v>51.76</v>
          </cell>
        </row>
        <row r="487">
          <cell r="U487" t="str">
            <v>Natural Gas</v>
          </cell>
          <cell r="V487">
            <v>39721</v>
          </cell>
          <cell r="W487">
            <v>10.199999999999999</v>
          </cell>
          <cell r="X487">
            <v>47.94</v>
          </cell>
        </row>
        <row r="488">
          <cell r="U488" t="str">
            <v>Electric</v>
          </cell>
          <cell r="V488">
            <v>39721</v>
          </cell>
          <cell r="W488">
            <v>10.199999999999999</v>
          </cell>
          <cell r="X488">
            <v>47.94</v>
          </cell>
        </row>
        <row r="489">
          <cell r="U489" t="str">
            <v>Natural Gas</v>
          </cell>
          <cell r="V489">
            <v>39724</v>
          </cell>
          <cell r="W489">
            <v>10.3</v>
          </cell>
          <cell r="X489">
            <v>51.2</v>
          </cell>
        </row>
        <row r="490">
          <cell r="U490" t="str">
            <v>Natural Gas</v>
          </cell>
          <cell r="V490">
            <v>39729</v>
          </cell>
          <cell r="W490">
            <v>10.15</v>
          </cell>
          <cell r="X490">
            <v>46</v>
          </cell>
        </row>
        <row r="491">
          <cell r="U491" t="str">
            <v>Electric</v>
          </cell>
          <cell r="V491">
            <v>39729</v>
          </cell>
          <cell r="W491">
            <v>10.15</v>
          </cell>
          <cell r="X491">
            <v>46</v>
          </cell>
        </row>
        <row r="492">
          <cell r="U492" t="str">
            <v>Electric</v>
          </cell>
          <cell r="V492">
            <v>39729</v>
          </cell>
          <cell r="W492" t="str">
            <v>NA</v>
          </cell>
          <cell r="X492" t="str">
            <v>NA</v>
          </cell>
        </row>
        <row r="493">
          <cell r="U493" t="str">
            <v>Natural Gas</v>
          </cell>
          <cell r="V493">
            <v>39736</v>
          </cell>
          <cell r="W493" t="str">
            <v>NA</v>
          </cell>
          <cell r="X493" t="str">
            <v>NA</v>
          </cell>
        </row>
        <row r="494">
          <cell r="U494" t="str">
            <v>Natural Gas</v>
          </cell>
          <cell r="V494">
            <v>39741</v>
          </cell>
          <cell r="W494">
            <v>10.06</v>
          </cell>
          <cell r="X494">
            <v>55.4</v>
          </cell>
        </row>
        <row r="495">
          <cell r="U495" t="str">
            <v>Natural Gas</v>
          </cell>
          <cell r="V495">
            <v>39744</v>
          </cell>
          <cell r="W495" t="str">
            <v>NA</v>
          </cell>
          <cell r="X495" t="str">
            <v>NA</v>
          </cell>
        </row>
        <row r="496">
          <cell r="U496" t="str">
            <v>Natural Gas</v>
          </cell>
          <cell r="V496">
            <v>39744</v>
          </cell>
          <cell r="W496" t="str">
            <v>NA</v>
          </cell>
          <cell r="X496" t="str">
            <v>NA</v>
          </cell>
        </row>
        <row r="497">
          <cell r="U497" t="str">
            <v>Natural Gas</v>
          </cell>
          <cell r="V497">
            <v>39745</v>
          </cell>
          <cell r="W497">
            <v>10.6</v>
          </cell>
          <cell r="X497">
            <v>54</v>
          </cell>
        </row>
        <row r="498">
          <cell r="U498" t="str">
            <v>Natural Gas</v>
          </cell>
          <cell r="V498">
            <v>39745</v>
          </cell>
          <cell r="W498">
            <v>10.6</v>
          </cell>
          <cell r="X498">
            <v>51</v>
          </cell>
        </row>
        <row r="499">
          <cell r="U499" t="str">
            <v>Electric</v>
          </cell>
          <cell r="V499">
            <v>39765</v>
          </cell>
          <cell r="W499">
            <v>10.55</v>
          </cell>
          <cell r="X499" t="str">
            <v>NA</v>
          </cell>
        </row>
        <row r="500">
          <cell r="U500" t="str">
            <v>Electric</v>
          </cell>
          <cell r="V500">
            <v>39769</v>
          </cell>
          <cell r="W500">
            <v>10.199999999999999</v>
          </cell>
          <cell r="X500" t="str">
            <v>NA</v>
          </cell>
        </row>
        <row r="501">
          <cell r="U501" t="str">
            <v>Natural Gas</v>
          </cell>
          <cell r="V501">
            <v>39773</v>
          </cell>
          <cell r="W501">
            <v>10.5</v>
          </cell>
          <cell r="X501">
            <v>47</v>
          </cell>
        </row>
        <row r="502">
          <cell r="U502" t="str">
            <v>Natural Gas</v>
          </cell>
          <cell r="V502">
            <v>39773</v>
          </cell>
          <cell r="W502">
            <v>10.5</v>
          </cell>
          <cell r="X502">
            <v>47</v>
          </cell>
        </row>
        <row r="503">
          <cell r="U503" t="str">
            <v>Natural Gas</v>
          </cell>
          <cell r="V503">
            <v>39773</v>
          </cell>
          <cell r="W503">
            <v>10.5</v>
          </cell>
          <cell r="X503">
            <v>47</v>
          </cell>
        </row>
        <row r="504">
          <cell r="U504" t="str">
            <v>Natural Gas</v>
          </cell>
          <cell r="V504">
            <v>39776</v>
          </cell>
          <cell r="W504">
            <v>10.5</v>
          </cell>
          <cell r="X504">
            <v>47.71</v>
          </cell>
        </row>
        <row r="505">
          <cell r="U505" t="str">
            <v>Electric</v>
          </cell>
          <cell r="V505">
            <v>39783</v>
          </cell>
          <cell r="W505">
            <v>10.25</v>
          </cell>
          <cell r="X505">
            <v>42.5</v>
          </cell>
        </row>
        <row r="506">
          <cell r="U506" t="str">
            <v>Natural Gas</v>
          </cell>
          <cell r="V506">
            <v>39785</v>
          </cell>
          <cell r="W506">
            <v>10.39</v>
          </cell>
          <cell r="X506" t="str">
            <v>NA</v>
          </cell>
        </row>
        <row r="507">
          <cell r="U507" t="str">
            <v>Natural Gas</v>
          </cell>
          <cell r="V507">
            <v>39805</v>
          </cell>
          <cell r="W507" t="str">
            <v>NA</v>
          </cell>
          <cell r="X507" t="str">
            <v>NA</v>
          </cell>
        </row>
        <row r="508">
          <cell r="U508" t="str">
            <v>Electric</v>
          </cell>
          <cell r="V508">
            <v>39805</v>
          </cell>
          <cell r="W508">
            <v>11</v>
          </cell>
          <cell r="X508">
            <v>40.68</v>
          </cell>
        </row>
        <row r="509">
          <cell r="U509" t="str">
            <v>Natural Gas</v>
          </cell>
          <cell r="V509">
            <v>39806</v>
          </cell>
          <cell r="W509">
            <v>10</v>
          </cell>
          <cell r="X509">
            <v>43.44</v>
          </cell>
        </row>
        <row r="510">
          <cell r="U510" t="str">
            <v>Natural Gas</v>
          </cell>
          <cell r="V510">
            <v>39808</v>
          </cell>
          <cell r="W510">
            <v>10.1</v>
          </cell>
          <cell r="X510">
            <v>50.74</v>
          </cell>
        </row>
        <row r="511">
          <cell r="U511" t="str">
            <v>Natural Gas</v>
          </cell>
          <cell r="V511">
            <v>39811</v>
          </cell>
          <cell r="W511">
            <v>10.199999999999999</v>
          </cell>
          <cell r="X511">
            <v>46.3</v>
          </cell>
        </row>
        <row r="512">
          <cell r="U512" t="str">
            <v>Electric</v>
          </cell>
          <cell r="V512">
            <v>39811</v>
          </cell>
          <cell r="W512">
            <v>10.199999999999999</v>
          </cell>
          <cell r="X512">
            <v>46.3</v>
          </cell>
        </row>
        <row r="513">
          <cell r="U513" t="str">
            <v>Electric</v>
          </cell>
          <cell r="V513">
            <v>39811</v>
          </cell>
          <cell r="W513">
            <v>10</v>
          </cell>
          <cell r="X513">
            <v>50</v>
          </cell>
        </row>
        <row r="514">
          <cell r="U514" t="str">
            <v>Natural Gas</v>
          </cell>
          <cell r="V514">
            <v>39812</v>
          </cell>
          <cell r="W514" t="str">
            <v>NA</v>
          </cell>
          <cell r="X514" t="str">
            <v>NA</v>
          </cell>
        </row>
        <row r="515">
          <cell r="U515" t="str">
            <v>Natural Gas</v>
          </cell>
          <cell r="V515">
            <v>39812</v>
          </cell>
          <cell r="W515" t="str">
            <v>NA</v>
          </cell>
          <cell r="X515">
            <v>53.41</v>
          </cell>
        </row>
        <row r="516">
          <cell r="U516" t="str">
            <v>Electric</v>
          </cell>
          <cell r="V516">
            <v>39812</v>
          </cell>
          <cell r="W516" t="str">
            <v>NA</v>
          </cell>
          <cell r="X516" t="str">
            <v>NA</v>
          </cell>
        </row>
        <row r="517">
          <cell r="U517" t="str">
            <v>Electric</v>
          </cell>
          <cell r="V517">
            <v>39812</v>
          </cell>
          <cell r="W517" t="str">
            <v>NA</v>
          </cell>
          <cell r="X517">
            <v>53.41</v>
          </cell>
        </row>
        <row r="518">
          <cell r="U518" t="str">
            <v>Electric</v>
          </cell>
          <cell r="V518">
            <v>39813</v>
          </cell>
          <cell r="W518">
            <v>10.75</v>
          </cell>
          <cell r="X518">
            <v>51.77</v>
          </cell>
        </row>
        <row r="519">
          <cell r="U519" t="str">
            <v>Natural Gas</v>
          </cell>
          <cell r="V519">
            <v>39820</v>
          </cell>
          <cell r="W519" t="str">
            <v>NA</v>
          </cell>
          <cell r="X519" t="str">
            <v>NA</v>
          </cell>
        </row>
        <row r="520">
          <cell r="U520" t="str">
            <v>Natural Gas</v>
          </cell>
          <cell r="V520">
            <v>39826</v>
          </cell>
          <cell r="W520">
            <v>10.45</v>
          </cell>
          <cell r="X520">
            <v>46.49</v>
          </cell>
        </row>
        <row r="521">
          <cell r="U521" t="str">
            <v>Electric</v>
          </cell>
          <cell r="V521">
            <v>39827</v>
          </cell>
          <cell r="W521">
            <v>10.5</v>
          </cell>
          <cell r="X521">
            <v>44.1</v>
          </cell>
        </row>
        <row r="522">
          <cell r="U522" t="str">
            <v>Electric</v>
          </cell>
          <cell r="V522">
            <v>39834</v>
          </cell>
          <cell r="W522">
            <v>10.5</v>
          </cell>
          <cell r="X522">
            <v>49</v>
          </cell>
        </row>
        <row r="523">
          <cell r="U523" t="str">
            <v>Electric</v>
          </cell>
          <cell r="V523">
            <v>39834</v>
          </cell>
          <cell r="W523">
            <v>10.5</v>
          </cell>
          <cell r="X523">
            <v>49</v>
          </cell>
        </row>
        <row r="524">
          <cell r="U524" t="str">
            <v>Electric</v>
          </cell>
          <cell r="V524">
            <v>39834</v>
          </cell>
          <cell r="W524">
            <v>10.5</v>
          </cell>
          <cell r="X524">
            <v>49</v>
          </cell>
        </row>
        <row r="525">
          <cell r="U525" t="str">
            <v>Electric</v>
          </cell>
          <cell r="V525">
            <v>39834</v>
          </cell>
          <cell r="W525" t="str">
            <v>NA</v>
          </cell>
          <cell r="X525" t="str">
            <v>NA</v>
          </cell>
        </row>
        <row r="526">
          <cell r="U526" t="str">
            <v>Electric</v>
          </cell>
          <cell r="V526">
            <v>39834</v>
          </cell>
          <cell r="W526" t="str">
            <v>NA</v>
          </cell>
          <cell r="X526" t="str">
            <v>NA</v>
          </cell>
        </row>
        <row r="527">
          <cell r="U527" t="str">
            <v>Electric</v>
          </cell>
          <cell r="V527">
            <v>39840</v>
          </cell>
          <cell r="W527">
            <v>10.76</v>
          </cell>
          <cell r="X527">
            <v>52.01</v>
          </cell>
        </row>
        <row r="528">
          <cell r="U528" t="str">
            <v>Electric</v>
          </cell>
          <cell r="V528">
            <v>39843</v>
          </cell>
          <cell r="W528">
            <v>10.5</v>
          </cell>
          <cell r="X528">
            <v>49.27</v>
          </cell>
        </row>
        <row r="529">
          <cell r="U529" t="str">
            <v>Natural Gas</v>
          </cell>
          <cell r="V529">
            <v>39846</v>
          </cell>
          <cell r="W529">
            <v>10.050000000000001</v>
          </cell>
          <cell r="X529">
            <v>34.19</v>
          </cell>
        </row>
        <row r="530">
          <cell r="U530" t="str">
            <v>Electric</v>
          </cell>
          <cell r="V530">
            <v>39848</v>
          </cell>
          <cell r="W530">
            <v>8.75</v>
          </cell>
          <cell r="X530">
            <v>50</v>
          </cell>
        </row>
        <row r="531">
          <cell r="U531" t="str">
            <v>Natural Gas</v>
          </cell>
          <cell r="V531">
            <v>39849</v>
          </cell>
          <cell r="W531" t="str">
            <v>NA</v>
          </cell>
          <cell r="X531" t="str">
            <v>NA</v>
          </cell>
        </row>
        <row r="532">
          <cell r="U532" t="str">
            <v>Electric</v>
          </cell>
          <cell r="V532">
            <v>39849</v>
          </cell>
          <cell r="W532" t="str">
            <v>NA</v>
          </cell>
          <cell r="X532" t="str">
            <v>NA</v>
          </cell>
        </row>
        <row r="533">
          <cell r="U533" t="str">
            <v>Electric</v>
          </cell>
          <cell r="V533">
            <v>39849</v>
          </cell>
          <cell r="W533" t="str">
            <v>NA</v>
          </cell>
          <cell r="X533" t="str">
            <v>NA</v>
          </cell>
        </row>
        <row r="534">
          <cell r="U534" t="str">
            <v>Natural Gas</v>
          </cell>
          <cell r="V534">
            <v>39870</v>
          </cell>
          <cell r="W534" t="str">
            <v>NA</v>
          </cell>
          <cell r="X534" t="str">
            <v>NA</v>
          </cell>
        </row>
        <row r="535">
          <cell r="U535" t="str">
            <v>Electric</v>
          </cell>
          <cell r="V535">
            <v>39876</v>
          </cell>
          <cell r="W535">
            <v>10.5</v>
          </cell>
          <cell r="X535">
            <v>45.8</v>
          </cell>
        </row>
        <row r="536">
          <cell r="U536" t="str">
            <v>Natural Gas</v>
          </cell>
          <cell r="V536">
            <v>39881</v>
          </cell>
          <cell r="W536">
            <v>10.3</v>
          </cell>
          <cell r="X536">
            <v>48.12</v>
          </cell>
        </row>
        <row r="537">
          <cell r="U537" t="str">
            <v>Electric</v>
          </cell>
          <cell r="V537">
            <v>39883</v>
          </cell>
          <cell r="W537" t="str">
            <v>NA</v>
          </cell>
          <cell r="X537" t="str">
            <v>NA</v>
          </cell>
        </row>
        <row r="538">
          <cell r="U538" t="str">
            <v>Electric</v>
          </cell>
          <cell r="V538">
            <v>39884</v>
          </cell>
          <cell r="W538">
            <v>11.5</v>
          </cell>
          <cell r="X538">
            <v>48</v>
          </cell>
        </row>
        <row r="539">
          <cell r="U539" t="str">
            <v>Natural Gas</v>
          </cell>
          <cell r="V539">
            <v>39897</v>
          </cell>
          <cell r="W539">
            <v>10.17</v>
          </cell>
          <cell r="X539">
            <v>51.07</v>
          </cell>
        </row>
        <row r="540">
          <cell r="U540" t="str">
            <v>Natural Gas</v>
          </cell>
          <cell r="V540">
            <v>39905</v>
          </cell>
          <cell r="W540">
            <v>10.75</v>
          </cell>
          <cell r="X540" t="str">
            <v>NA</v>
          </cell>
        </row>
        <row r="541">
          <cell r="U541" t="str">
            <v>Electric</v>
          </cell>
          <cell r="V541">
            <v>39905</v>
          </cell>
          <cell r="W541">
            <v>11.1</v>
          </cell>
          <cell r="X541" t="str">
            <v>NA</v>
          </cell>
        </row>
        <row r="542">
          <cell r="U542" t="str">
            <v>Electric</v>
          </cell>
          <cell r="V542">
            <v>39919</v>
          </cell>
          <cell r="W542" t="str">
            <v>NA</v>
          </cell>
          <cell r="X542" t="str">
            <v>NA</v>
          </cell>
        </row>
        <row r="543">
          <cell r="U543" t="str">
            <v>Electric</v>
          </cell>
          <cell r="V543">
            <v>39924</v>
          </cell>
          <cell r="W543">
            <v>10.61</v>
          </cell>
          <cell r="X543">
            <v>51</v>
          </cell>
        </row>
        <row r="544">
          <cell r="U544" t="str">
            <v>Electric</v>
          </cell>
          <cell r="V544">
            <v>39927</v>
          </cell>
          <cell r="W544">
            <v>10</v>
          </cell>
          <cell r="X544">
            <v>48</v>
          </cell>
        </row>
        <row r="545">
          <cell r="U545" t="str">
            <v>Electric</v>
          </cell>
          <cell r="V545">
            <v>39933</v>
          </cell>
          <cell r="W545">
            <v>11.25</v>
          </cell>
          <cell r="X545">
            <v>47.49</v>
          </cell>
        </row>
        <row r="546">
          <cell r="U546" t="str">
            <v>Electric</v>
          </cell>
          <cell r="V546">
            <v>39937</v>
          </cell>
          <cell r="W546">
            <v>10.74</v>
          </cell>
          <cell r="X546">
            <v>54.79</v>
          </cell>
        </row>
        <row r="547">
          <cell r="U547" t="str">
            <v>Natural Gas</v>
          </cell>
          <cell r="V547">
            <v>39938</v>
          </cell>
          <cell r="W547">
            <v>10.75</v>
          </cell>
          <cell r="X547">
            <v>48.51</v>
          </cell>
        </row>
        <row r="548">
          <cell r="U548" t="str">
            <v>Natural Gas</v>
          </cell>
          <cell r="V548">
            <v>39948</v>
          </cell>
          <cell r="W548">
            <v>10.199999999999999</v>
          </cell>
          <cell r="X548">
            <v>43.7</v>
          </cell>
        </row>
        <row r="549">
          <cell r="U549" t="str">
            <v>Electric</v>
          </cell>
          <cell r="V549">
            <v>39953</v>
          </cell>
          <cell r="W549">
            <v>10.25</v>
          </cell>
          <cell r="X549">
            <v>36.04</v>
          </cell>
        </row>
        <row r="550">
          <cell r="U550" t="str">
            <v>Electric</v>
          </cell>
          <cell r="V550">
            <v>39953</v>
          </cell>
          <cell r="W550" t="str">
            <v>NA</v>
          </cell>
          <cell r="X550" t="str">
            <v>NA</v>
          </cell>
        </row>
        <row r="551">
          <cell r="U551" t="str">
            <v>Electric</v>
          </cell>
          <cell r="V551">
            <v>39960</v>
          </cell>
          <cell r="W551" t="str">
            <v>NA</v>
          </cell>
          <cell r="X551" t="str">
            <v>NA</v>
          </cell>
        </row>
        <row r="552">
          <cell r="U552" t="str">
            <v>Electric</v>
          </cell>
          <cell r="V552">
            <v>39961</v>
          </cell>
          <cell r="W552">
            <v>10.5</v>
          </cell>
          <cell r="X552">
            <v>50.47</v>
          </cell>
        </row>
        <row r="553">
          <cell r="U553" t="str">
            <v>Natural Gas</v>
          </cell>
          <cell r="V553">
            <v>39962</v>
          </cell>
          <cell r="W553">
            <v>9.5399999999999991</v>
          </cell>
          <cell r="X553">
            <v>50</v>
          </cell>
        </row>
        <row r="554">
          <cell r="U554" t="str">
            <v>Electric</v>
          </cell>
          <cell r="V554">
            <v>39966</v>
          </cell>
          <cell r="W554" t="str">
            <v>NA</v>
          </cell>
          <cell r="X554" t="str">
            <v>NA</v>
          </cell>
        </row>
        <row r="555">
          <cell r="U555" t="str">
            <v>Natural Gas</v>
          </cell>
          <cell r="V555">
            <v>39967</v>
          </cell>
          <cell r="W555">
            <v>10.1</v>
          </cell>
          <cell r="X555">
            <v>51.38</v>
          </cell>
        </row>
        <row r="556">
          <cell r="U556" t="str">
            <v>Electric</v>
          </cell>
          <cell r="V556">
            <v>39974</v>
          </cell>
          <cell r="W556" t="str">
            <v>NA</v>
          </cell>
          <cell r="X556" t="str">
            <v>NA</v>
          </cell>
        </row>
        <row r="557">
          <cell r="U557" t="str">
            <v>Electric</v>
          </cell>
          <cell r="V557">
            <v>39974</v>
          </cell>
          <cell r="W557" t="str">
            <v>NA</v>
          </cell>
          <cell r="X557" t="str">
            <v>NA</v>
          </cell>
        </row>
        <row r="558">
          <cell r="U558" t="str">
            <v>Electric</v>
          </cell>
          <cell r="V558">
            <v>39974</v>
          </cell>
          <cell r="W558" t="str">
            <v>NA</v>
          </cell>
          <cell r="X558" t="str">
            <v>NA</v>
          </cell>
        </row>
        <row r="559">
          <cell r="U559" t="str">
            <v>Electric</v>
          </cell>
          <cell r="V559">
            <v>39986</v>
          </cell>
          <cell r="W559">
            <v>10</v>
          </cell>
          <cell r="X559">
            <v>47</v>
          </cell>
        </row>
        <row r="560">
          <cell r="U560" t="str">
            <v>Natural Gas</v>
          </cell>
          <cell r="V560">
            <v>39986</v>
          </cell>
          <cell r="W560">
            <v>10</v>
          </cell>
          <cell r="X560">
            <v>47</v>
          </cell>
        </row>
        <row r="561">
          <cell r="U561" t="str">
            <v>Electric</v>
          </cell>
          <cell r="V561">
            <v>39988</v>
          </cell>
          <cell r="W561">
            <v>10.8</v>
          </cell>
          <cell r="X561">
            <v>44.15</v>
          </cell>
        </row>
        <row r="562">
          <cell r="U562" t="str">
            <v>Electric</v>
          </cell>
          <cell r="V562">
            <v>39988</v>
          </cell>
          <cell r="W562" t="str">
            <v>NA</v>
          </cell>
          <cell r="X562" t="str">
            <v>NA</v>
          </cell>
        </row>
        <row r="563">
          <cell r="U563" t="str">
            <v>Natural Gas</v>
          </cell>
          <cell r="V563">
            <v>39993</v>
          </cell>
          <cell r="W563">
            <v>10.210000000000001</v>
          </cell>
          <cell r="X563">
            <v>48.77</v>
          </cell>
        </row>
        <row r="564">
          <cell r="U564" t="str">
            <v>Natural Gas</v>
          </cell>
          <cell r="V564">
            <v>39994</v>
          </cell>
          <cell r="W564">
            <v>9.31</v>
          </cell>
          <cell r="X564">
            <v>52.52</v>
          </cell>
        </row>
        <row r="565">
          <cell r="U565" t="str">
            <v>Electric</v>
          </cell>
          <cell r="V565">
            <v>40002</v>
          </cell>
          <cell r="W565">
            <v>10.63</v>
          </cell>
          <cell r="X565">
            <v>51.59</v>
          </cell>
        </row>
        <row r="566">
          <cell r="U566" t="str">
            <v>Electric</v>
          </cell>
          <cell r="V566">
            <v>40008</v>
          </cell>
          <cell r="W566" t="str">
            <v>NA</v>
          </cell>
          <cell r="X566" t="str">
            <v>NA</v>
          </cell>
        </row>
        <row r="567">
          <cell r="U567" t="str">
            <v>Natural Gas</v>
          </cell>
          <cell r="V567">
            <v>40011</v>
          </cell>
          <cell r="W567">
            <v>10.5</v>
          </cell>
          <cell r="X567">
            <v>50</v>
          </cell>
        </row>
        <row r="568">
          <cell r="U568" t="str">
            <v>Natural Gas</v>
          </cell>
          <cell r="V568">
            <v>40011</v>
          </cell>
          <cell r="W568">
            <v>9.26</v>
          </cell>
          <cell r="X568">
            <v>52</v>
          </cell>
        </row>
        <row r="569">
          <cell r="U569" t="str">
            <v>Electric</v>
          </cell>
          <cell r="V569">
            <v>40011</v>
          </cell>
          <cell r="W569">
            <v>10.5</v>
          </cell>
          <cell r="X569">
            <v>50</v>
          </cell>
        </row>
        <row r="570">
          <cell r="U570" t="str">
            <v>Electric</v>
          </cell>
          <cell r="V570">
            <v>40018</v>
          </cell>
          <cell r="W570" t="str">
            <v>NA</v>
          </cell>
          <cell r="X570" t="str">
            <v>NA</v>
          </cell>
        </row>
        <row r="571">
          <cell r="U571" t="str">
            <v>Electric</v>
          </cell>
          <cell r="V571">
            <v>40046</v>
          </cell>
          <cell r="W571" t="str">
            <v>NA</v>
          </cell>
          <cell r="X571" t="str">
            <v>NA</v>
          </cell>
        </row>
        <row r="572">
          <cell r="U572" t="str">
            <v>Natural Gas</v>
          </cell>
          <cell r="V572">
            <v>40052</v>
          </cell>
          <cell r="W572" t="str">
            <v>NA</v>
          </cell>
          <cell r="X572" t="str">
            <v>NA</v>
          </cell>
        </row>
        <row r="573">
          <cell r="U573" t="str">
            <v>Natural Gas</v>
          </cell>
          <cell r="V573">
            <v>40052</v>
          </cell>
          <cell r="W573" t="str">
            <v>NA</v>
          </cell>
          <cell r="X573" t="str">
            <v>NA</v>
          </cell>
        </row>
        <row r="574">
          <cell r="U574" t="str">
            <v>Electric</v>
          </cell>
          <cell r="V574">
            <v>40056</v>
          </cell>
          <cell r="W574">
            <v>10.25</v>
          </cell>
          <cell r="X574">
            <v>40</v>
          </cell>
        </row>
        <row r="575">
          <cell r="U575" t="str">
            <v>Electric</v>
          </cell>
          <cell r="V575">
            <v>40100</v>
          </cell>
          <cell r="W575">
            <v>10.7</v>
          </cell>
          <cell r="X575">
            <v>51</v>
          </cell>
        </row>
        <row r="576">
          <cell r="U576" t="str">
            <v>Natural Gas</v>
          </cell>
          <cell r="V576">
            <v>40102</v>
          </cell>
          <cell r="W576">
            <v>10.4</v>
          </cell>
          <cell r="X576">
            <v>48</v>
          </cell>
        </row>
        <row r="577">
          <cell r="U577" t="str">
            <v>Electric</v>
          </cell>
          <cell r="V577">
            <v>40109</v>
          </cell>
          <cell r="W577">
            <v>10.88</v>
          </cell>
          <cell r="X577">
            <v>52.47</v>
          </cell>
        </row>
        <row r="578">
          <cell r="U578" t="str">
            <v>Natural Gas</v>
          </cell>
          <cell r="V578">
            <v>40112</v>
          </cell>
          <cell r="W578" t="str">
            <v>NA</v>
          </cell>
          <cell r="X578" t="str">
            <v>NA</v>
          </cell>
        </row>
        <row r="579">
          <cell r="U579" t="str">
            <v>Natural Gas</v>
          </cell>
          <cell r="V579">
            <v>40112</v>
          </cell>
          <cell r="W579">
            <v>10.1</v>
          </cell>
          <cell r="X579">
            <v>50</v>
          </cell>
        </row>
        <row r="580">
          <cell r="U580" t="str">
            <v>Natural Gas</v>
          </cell>
          <cell r="V580">
            <v>40114</v>
          </cell>
          <cell r="W580">
            <v>10.15</v>
          </cell>
          <cell r="X580">
            <v>47.09</v>
          </cell>
        </row>
        <row r="581">
          <cell r="U581" t="str">
            <v>Natural Gas</v>
          </cell>
          <cell r="V581">
            <v>40114</v>
          </cell>
          <cell r="W581">
            <v>10.15</v>
          </cell>
          <cell r="X581">
            <v>47.09</v>
          </cell>
        </row>
        <row r="582">
          <cell r="U582" t="str">
            <v>Natural Gas</v>
          </cell>
          <cell r="V582">
            <v>40116</v>
          </cell>
          <cell r="W582">
            <v>9.9499999999999993</v>
          </cell>
          <cell r="X582">
            <v>53.57</v>
          </cell>
        </row>
        <row r="583">
          <cell r="U583" t="str">
            <v>Electric</v>
          </cell>
          <cell r="V583">
            <v>40119</v>
          </cell>
          <cell r="W583">
            <v>10.7</v>
          </cell>
          <cell r="X583">
            <v>40.51</v>
          </cell>
        </row>
        <row r="584">
          <cell r="U584" t="str">
            <v>Electric</v>
          </cell>
          <cell r="V584">
            <v>40120</v>
          </cell>
          <cell r="W584">
            <v>10.7</v>
          </cell>
          <cell r="X584">
            <v>43.71</v>
          </cell>
        </row>
        <row r="585">
          <cell r="U585" t="str">
            <v>Natural Gas</v>
          </cell>
          <cell r="V585">
            <v>40137</v>
          </cell>
          <cell r="W585">
            <v>9.4499999999999993</v>
          </cell>
          <cell r="X585">
            <v>42.34</v>
          </cell>
        </row>
        <row r="586">
          <cell r="U586" t="str">
            <v>Electric</v>
          </cell>
          <cell r="V586">
            <v>40141</v>
          </cell>
          <cell r="W586">
            <v>10.25</v>
          </cell>
          <cell r="X586">
            <v>33.99</v>
          </cell>
        </row>
        <row r="587">
          <cell r="U587" t="str">
            <v>Electric</v>
          </cell>
          <cell r="V587">
            <v>40142</v>
          </cell>
          <cell r="W587">
            <v>10.75</v>
          </cell>
          <cell r="X587">
            <v>53.3</v>
          </cell>
        </row>
        <row r="588">
          <cell r="U588" t="str">
            <v>Electric</v>
          </cell>
          <cell r="V588">
            <v>40147</v>
          </cell>
          <cell r="W588">
            <v>10.35</v>
          </cell>
          <cell r="X588">
            <v>49.99</v>
          </cell>
        </row>
        <row r="589">
          <cell r="U589" t="str">
            <v>Electric</v>
          </cell>
          <cell r="V589">
            <v>40150</v>
          </cell>
          <cell r="W589">
            <v>10.5</v>
          </cell>
          <cell r="X589">
            <v>58.56</v>
          </cell>
        </row>
        <row r="590">
          <cell r="U590" t="str">
            <v>Electric</v>
          </cell>
          <cell r="V590">
            <v>40154</v>
          </cell>
          <cell r="W590">
            <v>10.7</v>
          </cell>
          <cell r="X590">
            <v>52.5</v>
          </cell>
        </row>
        <row r="591">
          <cell r="U591" t="str">
            <v>Electric</v>
          </cell>
          <cell r="V591">
            <v>40157</v>
          </cell>
          <cell r="W591" t="str">
            <v>NA</v>
          </cell>
          <cell r="X591" t="str">
            <v>NA</v>
          </cell>
        </row>
        <row r="592">
          <cell r="U592" t="str">
            <v>Natural Gas</v>
          </cell>
          <cell r="V592">
            <v>40161</v>
          </cell>
          <cell r="W592">
            <v>10.5</v>
          </cell>
          <cell r="X592">
            <v>55.3</v>
          </cell>
        </row>
        <row r="593">
          <cell r="U593" t="str">
            <v>Natural Gas</v>
          </cell>
          <cell r="V593">
            <v>40163</v>
          </cell>
          <cell r="W593">
            <v>10.75</v>
          </cell>
          <cell r="X593">
            <v>47.27</v>
          </cell>
        </row>
        <row r="594">
          <cell r="U594" t="str">
            <v>Electric</v>
          </cell>
          <cell r="V594">
            <v>40163</v>
          </cell>
          <cell r="W594">
            <v>10.9</v>
          </cell>
          <cell r="X594">
            <v>49.52</v>
          </cell>
        </row>
        <row r="595">
          <cell r="U595" t="str">
            <v>Electric</v>
          </cell>
          <cell r="V595">
            <v>40163</v>
          </cell>
          <cell r="W595">
            <v>11</v>
          </cell>
          <cell r="X595">
            <v>53.79</v>
          </cell>
        </row>
        <row r="596">
          <cell r="U596" t="str">
            <v>Electric</v>
          </cell>
          <cell r="V596">
            <v>40163</v>
          </cell>
          <cell r="W596" t="str">
            <v>NA</v>
          </cell>
          <cell r="X596" t="str">
            <v>NA</v>
          </cell>
        </row>
        <row r="597">
          <cell r="U597" t="str">
            <v>Natural Gas</v>
          </cell>
          <cell r="V597">
            <v>40164</v>
          </cell>
          <cell r="W597">
            <v>10.3</v>
          </cell>
          <cell r="X597">
            <v>47.89</v>
          </cell>
        </row>
        <row r="598">
          <cell r="U598" t="str">
            <v>Natural Gas</v>
          </cell>
          <cell r="V598">
            <v>40165</v>
          </cell>
          <cell r="W598">
            <v>10.4</v>
          </cell>
          <cell r="X598">
            <v>53.02</v>
          </cell>
        </row>
        <row r="599">
          <cell r="U599" t="str">
            <v>Natural Gas</v>
          </cell>
          <cell r="V599">
            <v>40165</v>
          </cell>
          <cell r="W599">
            <v>10.5</v>
          </cell>
          <cell r="X599">
            <v>46.62</v>
          </cell>
        </row>
        <row r="600">
          <cell r="U600" t="str">
            <v>Natural Gas</v>
          </cell>
          <cell r="V600">
            <v>40165</v>
          </cell>
          <cell r="W600">
            <v>10.4</v>
          </cell>
          <cell r="X600">
            <v>50.38</v>
          </cell>
        </row>
        <row r="601">
          <cell r="U601" t="str">
            <v>Electric</v>
          </cell>
          <cell r="V601">
            <v>40165</v>
          </cell>
          <cell r="W601">
            <v>10.4</v>
          </cell>
          <cell r="X601">
            <v>53.02</v>
          </cell>
        </row>
        <row r="602">
          <cell r="U602" t="str">
            <v>Electric</v>
          </cell>
          <cell r="V602">
            <v>40165</v>
          </cell>
          <cell r="W602">
            <v>10.4</v>
          </cell>
          <cell r="X602">
            <v>50.38</v>
          </cell>
        </row>
        <row r="603">
          <cell r="U603" t="str">
            <v>Natural Gas</v>
          </cell>
          <cell r="V603">
            <v>40169</v>
          </cell>
          <cell r="W603">
            <v>10.4</v>
          </cell>
          <cell r="X603">
            <v>55.34</v>
          </cell>
        </row>
        <row r="604">
          <cell r="U604" t="str">
            <v>Natural Gas</v>
          </cell>
          <cell r="V604">
            <v>40169</v>
          </cell>
          <cell r="W604">
            <v>10.199999999999999</v>
          </cell>
          <cell r="X604">
            <v>46.5</v>
          </cell>
        </row>
        <row r="605">
          <cell r="U605" t="str">
            <v>Electric</v>
          </cell>
          <cell r="V605">
            <v>40169</v>
          </cell>
          <cell r="W605">
            <v>10.4</v>
          </cell>
          <cell r="X605">
            <v>55.34</v>
          </cell>
        </row>
        <row r="606">
          <cell r="U606" t="str">
            <v>Electric</v>
          </cell>
          <cell r="V606">
            <v>40169</v>
          </cell>
          <cell r="W606">
            <v>10.4</v>
          </cell>
          <cell r="X606">
            <v>52.3</v>
          </cell>
        </row>
        <row r="607">
          <cell r="U607" t="str">
            <v>Electric</v>
          </cell>
          <cell r="V607">
            <v>40169</v>
          </cell>
          <cell r="W607">
            <v>10.199999999999999</v>
          </cell>
          <cell r="X607">
            <v>46.5</v>
          </cell>
        </row>
        <row r="608">
          <cell r="U608" t="str">
            <v>Natural Gas</v>
          </cell>
          <cell r="V608">
            <v>40175</v>
          </cell>
          <cell r="W608">
            <v>10.85</v>
          </cell>
          <cell r="X608">
            <v>42.17</v>
          </cell>
        </row>
        <row r="609">
          <cell r="U609" t="str">
            <v>Natural Gas</v>
          </cell>
          <cell r="V609">
            <v>40176</v>
          </cell>
          <cell r="W609">
            <v>10.38</v>
          </cell>
          <cell r="X609">
            <v>49.9</v>
          </cell>
        </row>
        <row r="610">
          <cell r="U610" t="str">
            <v>Electric</v>
          </cell>
          <cell r="V610">
            <v>40177</v>
          </cell>
          <cell r="W610">
            <v>10</v>
          </cell>
          <cell r="X610">
            <v>49.87</v>
          </cell>
        </row>
        <row r="611">
          <cell r="U611" t="str">
            <v>Electric</v>
          </cell>
          <cell r="V611">
            <v>40182</v>
          </cell>
          <cell r="W611">
            <v>10.8</v>
          </cell>
          <cell r="X611">
            <v>49.52</v>
          </cell>
        </row>
        <row r="612">
          <cell r="U612" t="str">
            <v>Electric</v>
          </cell>
          <cell r="V612">
            <v>40183</v>
          </cell>
          <cell r="W612" t="str">
            <v>NA</v>
          </cell>
          <cell r="X612" t="str">
            <v>NA</v>
          </cell>
        </row>
        <row r="613">
          <cell r="U613" t="str">
            <v>Natural Gas</v>
          </cell>
          <cell r="V613">
            <v>40189</v>
          </cell>
          <cell r="W613">
            <v>10.24</v>
          </cell>
          <cell r="X613">
            <v>52.55</v>
          </cell>
        </row>
        <row r="614">
          <cell r="U614" t="str">
            <v>Electric</v>
          </cell>
          <cell r="V614">
            <v>40189</v>
          </cell>
          <cell r="W614">
            <v>11</v>
          </cell>
          <cell r="X614">
            <v>39.479999999999997</v>
          </cell>
        </row>
        <row r="615">
          <cell r="U615" t="str">
            <v>Natural Gas</v>
          </cell>
          <cell r="V615">
            <v>40198</v>
          </cell>
          <cell r="W615" t="str">
            <v>NA</v>
          </cell>
          <cell r="X615" t="str">
            <v>NA</v>
          </cell>
        </row>
        <row r="616">
          <cell r="U616" t="str">
            <v>Natural Gas</v>
          </cell>
          <cell r="V616">
            <v>40199</v>
          </cell>
          <cell r="W616">
            <v>10.33</v>
          </cell>
          <cell r="X616">
            <v>56</v>
          </cell>
        </row>
        <row r="617">
          <cell r="U617" t="str">
            <v>Natural Gas</v>
          </cell>
          <cell r="V617">
            <v>40199</v>
          </cell>
          <cell r="W617">
            <v>10.23</v>
          </cell>
          <cell r="X617">
            <v>56</v>
          </cell>
        </row>
        <row r="618">
          <cell r="U618" t="str">
            <v>Natural Gas</v>
          </cell>
          <cell r="V618">
            <v>40204</v>
          </cell>
          <cell r="W618">
            <v>10.4</v>
          </cell>
          <cell r="X618">
            <v>48.91</v>
          </cell>
        </row>
        <row r="619">
          <cell r="U619" t="str">
            <v>Electric</v>
          </cell>
          <cell r="V619">
            <v>40204</v>
          </cell>
          <cell r="W619">
            <v>10.130000000000001</v>
          </cell>
          <cell r="X619">
            <v>51</v>
          </cell>
        </row>
        <row r="620">
          <cell r="U620" t="str">
            <v>Electric</v>
          </cell>
          <cell r="V620">
            <v>40205</v>
          </cell>
          <cell r="W620">
            <v>10.4</v>
          </cell>
          <cell r="X620">
            <v>50.13</v>
          </cell>
        </row>
        <row r="621">
          <cell r="U621" t="str">
            <v>Electric</v>
          </cell>
          <cell r="V621">
            <v>40205</v>
          </cell>
          <cell r="W621">
            <v>10.4</v>
          </cell>
          <cell r="X621">
            <v>50.13</v>
          </cell>
        </row>
        <row r="622">
          <cell r="U622" t="str">
            <v>Electric</v>
          </cell>
          <cell r="V622">
            <v>40205</v>
          </cell>
          <cell r="W622">
            <v>10.7</v>
          </cell>
          <cell r="X622">
            <v>53</v>
          </cell>
        </row>
        <row r="623">
          <cell r="U623" t="str">
            <v>Electric</v>
          </cell>
          <cell r="V623">
            <v>40218</v>
          </cell>
          <cell r="W623">
            <v>9.8000000000000007</v>
          </cell>
          <cell r="X623">
            <v>48.78</v>
          </cell>
        </row>
        <row r="624">
          <cell r="U624" t="str">
            <v>Natural Gas</v>
          </cell>
          <cell r="V624">
            <v>40219</v>
          </cell>
          <cell r="W624">
            <v>10</v>
          </cell>
          <cell r="X624">
            <v>38.659999999999997</v>
          </cell>
        </row>
        <row r="625">
          <cell r="U625" t="str">
            <v>Electric</v>
          </cell>
          <cell r="V625">
            <v>40227</v>
          </cell>
          <cell r="W625">
            <v>10.6</v>
          </cell>
          <cell r="X625">
            <v>51</v>
          </cell>
        </row>
        <row r="626">
          <cell r="U626" t="str">
            <v>Natural Gas</v>
          </cell>
          <cell r="V626">
            <v>40232</v>
          </cell>
          <cell r="W626">
            <v>10.5</v>
          </cell>
          <cell r="X626">
            <v>55.6</v>
          </cell>
        </row>
        <row r="627">
          <cell r="U627" t="str">
            <v>Electric</v>
          </cell>
          <cell r="V627">
            <v>40233</v>
          </cell>
          <cell r="W627">
            <v>10.18</v>
          </cell>
          <cell r="X627">
            <v>49.8</v>
          </cell>
        </row>
        <row r="628">
          <cell r="U628" t="str">
            <v>Electric</v>
          </cell>
          <cell r="V628">
            <v>40239</v>
          </cell>
          <cell r="W628">
            <v>9.6300000000000008</v>
          </cell>
          <cell r="X628">
            <v>46.18</v>
          </cell>
        </row>
        <row r="629">
          <cell r="U629" t="str">
            <v>Electric</v>
          </cell>
          <cell r="V629">
            <v>40241</v>
          </cell>
          <cell r="W629">
            <v>10.5</v>
          </cell>
          <cell r="X629">
            <v>53.62</v>
          </cell>
        </row>
        <row r="630">
          <cell r="U630" t="str">
            <v>Electric</v>
          </cell>
          <cell r="V630">
            <v>40242</v>
          </cell>
          <cell r="W630">
            <v>10.5</v>
          </cell>
          <cell r="X630">
            <v>46.74</v>
          </cell>
        </row>
        <row r="631">
          <cell r="U631" t="str">
            <v>Natural Gas</v>
          </cell>
          <cell r="V631">
            <v>40246</v>
          </cell>
          <cell r="W631">
            <v>9.6</v>
          </cell>
          <cell r="X631">
            <v>49.96</v>
          </cell>
        </row>
        <row r="632">
          <cell r="U632" t="str">
            <v>Electric</v>
          </cell>
          <cell r="V632">
            <v>40248</v>
          </cell>
          <cell r="W632">
            <v>11.9</v>
          </cell>
          <cell r="X632" t="str">
            <v>NA</v>
          </cell>
        </row>
        <row r="633">
          <cell r="U633" t="str">
            <v>Electric</v>
          </cell>
          <cell r="V633">
            <v>40254</v>
          </cell>
          <cell r="W633">
            <v>10</v>
          </cell>
          <cell r="X633">
            <v>47</v>
          </cell>
        </row>
        <row r="634">
          <cell r="U634" t="str">
            <v>Natural Gas</v>
          </cell>
          <cell r="V634">
            <v>40256</v>
          </cell>
          <cell r="W634" t="str">
            <v>NA</v>
          </cell>
          <cell r="X634" t="str">
            <v>NA</v>
          </cell>
        </row>
        <row r="635">
          <cell r="U635" t="str">
            <v>Natural Gas</v>
          </cell>
          <cell r="V635">
            <v>40261</v>
          </cell>
          <cell r="W635">
            <v>10.130000000000001</v>
          </cell>
          <cell r="X635">
            <v>47.08</v>
          </cell>
        </row>
        <row r="636">
          <cell r="U636" t="str">
            <v>Electric</v>
          </cell>
          <cell r="V636">
            <v>40262</v>
          </cell>
          <cell r="W636">
            <v>10.15</v>
          </cell>
          <cell r="X636">
            <v>48</v>
          </cell>
        </row>
        <row r="637">
          <cell r="U637" t="str">
            <v>Natural Gas</v>
          </cell>
          <cell r="V637">
            <v>40268</v>
          </cell>
          <cell r="W637">
            <v>10.7</v>
          </cell>
          <cell r="X637">
            <v>47.7</v>
          </cell>
        </row>
        <row r="638">
          <cell r="U638" t="str">
            <v>Natural Gas</v>
          </cell>
          <cell r="V638">
            <v>40269</v>
          </cell>
          <cell r="W638">
            <v>9.5</v>
          </cell>
          <cell r="X638">
            <v>49.9</v>
          </cell>
        </row>
        <row r="639">
          <cell r="U639" t="str">
            <v>Natural Gas</v>
          </cell>
          <cell r="V639">
            <v>40270</v>
          </cell>
          <cell r="W639">
            <v>10.1</v>
          </cell>
          <cell r="X639">
            <v>46</v>
          </cell>
        </row>
        <row r="640">
          <cell r="U640" t="str">
            <v>Electric</v>
          </cell>
          <cell r="V640">
            <v>40270</v>
          </cell>
          <cell r="W640">
            <v>10.1</v>
          </cell>
          <cell r="X640">
            <v>46</v>
          </cell>
        </row>
        <row r="641">
          <cell r="U641" t="str">
            <v>Natural Gas</v>
          </cell>
          <cell r="V641">
            <v>40276</v>
          </cell>
          <cell r="W641">
            <v>10.35</v>
          </cell>
          <cell r="X641">
            <v>52.91</v>
          </cell>
        </row>
        <row r="642">
          <cell r="U642" t="str">
            <v>Electric</v>
          </cell>
          <cell r="V642">
            <v>40284</v>
          </cell>
          <cell r="W642" t="str">
            <v>NA</v>
          </cell>
          <cell r="X642" t="str">
            <v>NA</v>
          </cell>
        </row>
        <row r="643">
          <cell r="U643" t="str">
            <v>Electric</v>
          </cell>
          <cell r="V643">
            <v>40295</v>
          </cell>
          <cell r="W643">
            <v>10</v>
          </cell>
          <cell r="X643">
            <v>49.77</v>
          </cell>
        </row>
        <row r="644">
          <cell r="U644" t="str">
            <v>Electric</v>
          </cell>
          <cell r="V644">
            <v>40297</v>
          </cell>
          <cell r="W644">
            <v>9.9</v>
          </cell>
          <cell r="X644">
            <v>43.61</v>
          </cell>
        </row>
        <row r="645">
          <cell r="U645" t="str">
            <v>Electric</v>
          </cell>
          <cell r="V645">
            <v>40297</v>
          </cell>
          <cell r="W645">
            <v>10.06</v>
          </cell>
          <cell r="X645">
            <v>48.67</v>
          </cell>
        </row>
        <row r="646">
          <cell r="U646" t="str">
            <v>Electric</v>
          </cell>
          <cell r="V646">
            <v>40297</v>
          </cell>
          <cell r="W646">
            <v>10.26</v>
          </cell>
          <cell r="X646">
            <v>43.55</v>
          </cell>
        </row>
        <row r="647">
          <cell r="U647" t="str">
            <v>Natural Gas</v>
          </cell>
          <cell r="V647">
            <v>40297</v>
          </cell>
          <cell r="W647">
            <v>9.4</v>
          </cell>
          <cell r="X647">
            <v>43.61</v>
          </cell>
        </row>
        <row r="648">
          <cell r="U648" t="str">
            <v>Natural Gas</v>
          </cell>
          <cell r="V648">
            <v>40297</v>
          </cell>
          <cell r="W648">
            <v>9.19</v>
          </cell>
          <cell r="X648">
            <v>48.67</v>
          </cell>
        </row>
        <row r="649">
          <cell r="U649" t="str">
            <v>Natural Gas</v>
          </cell>
          <cell r="V649">
            <v>40297</v>
          </cell>
          <cell r="W649">
            <v>9.4</v>
          </cell>
          <cell r="X649">
            <v>43.55</v>
          </cell>
        </row>
        <row r="650">
          <cell r="U650" t="str">
            <v>Electric</v>
          </cell>
          <cell r="V650">
            <v>40310</v>
          </cell>
          <cell r="W650">
            <v>10.3</v>
          </cell>
          <cell r="X650">
            <v>49.1</v>
          </cell>
        </row>
        <row r="651">
          <cell r="U651" t="str">
            <v>Electric</v>
          </cell>
          <cell r="V651">
            <v>40310</v>
          </cell>
          <cell r="W651">
            <v>10.3</v>
          </cell>
          <cell r="X651">
            <v>49.85</v>
          </cell>
        </row>
        <row r="652">
          <cell r="U652" t="str">
            <v>Electric</v>
          </cell>
          <cell r="V652">
            <v>40312</v>
          </cell>
          <cell r="W652" t="str">
            <v>NA</v>
          </cell>
          <cell r="X652" t="str">
            <v>NA</v>
          </cell>
        </row>
        <row r="653">
          <cell r="U653" t="str">
            <v>Natural Gas</v>
          </cell>
          <cell r="V653">
            <v>40315</v>
          </cell>
          <cell r="W653">
            <v>10.55</v>
          </cell>
          <cell r="X653">
            <v>40.78</v>
          </cell>
        </row>
        <row r="654">
          <cell r="U654" t="str">
            <v>Natural Gas</v>
          </cell>
          <cell r="V654">
            <v>40322</v>
          </cell>
          <cell r="W654">
            <v>10.050000000000001</v>
          </cell>
          <cell r="X654">
            <v>46.06</v>
          </cell>
        </row>
        <row r="655">
          <cell r="U655" t="str">
            <v>Natural Gas</v>
          </cell>
          <cell r="V655">
            <v>40326</v>
          </cell>
          <cell r="W655" t="str">
            <v>NA</v>
          </cell>
          <cell r="X655" t="str">
            <v>NA</v>
          </cell>
        </row>
        <row r="656">
          <cell r="U656" t="str">
            <v>Electric</v>
          </cell>
          <cell r="V656">
            <v>40326</v>
          </cell>
          <cell r="W656">
            <v>10.1</v>
          </cell>
          <cell r="X656">
            <v>51.26</v>
          </cell>
        </row>
        <row r="657">
          <cell r="U657" t="str">
            <v>Electric</v>
          </cell>
          <cell r="V657">
            <v>40326</v>
          </cell>
          <cell r="W657">
            <v>10.199999999999999</v>
          </cell>
          <cell r="X657">
            <v>29.32</v>
          </cell>
        </row>
        <row r="658">
          <cell r="U658" t="str">
            <v>Natural Gas</v>
          </cell>
          <cell r="V658">
            <v>40332</v>
          </cell>
          <cell r="W658">
            <v>11</v>
          </cell>
          <cell r="X658">
            <v>38.78</v>
          </cell>
        </row>
        <row r="659">
          <cell r="U659" t="str">
            <v>Electric</v>
          </cell>
          <cell r="V659">
            <v>40336</v>
          </cell>
          <cell r="W659">
            <v>10.3</v>
          </cell>
          <cell r="X659">
            <v>51.2</v>
          </cell>
        </row>
        <row r="660">
          <cell r="U660" t="str">
            <v>Electric</v>
          </cell>
          <cell r="V660">
            <v>40345</v>
          </cell>
          <cell r="W660">
            <v>10</v>
          </cell>
          <cell r="X660">
            <v>48</v>
          </cell>
        </row>
        <row r="661">
          <cell r="U661" t="str">
            <v>Natural Gas</v>
          </cell>
          <cell r="V661">
            <v>40345</v>
          </cell>
          <cell r="W661">
            <v>10</v>
          </cell>
          <cell r="X661">
            <v>48</v>
          </cell>
        </row>
        <row r="662">
          <cell r="U662" t="str">
            <v>Natural Gas</v>
          </cell>
          <cell r="V662">
            <v>40347</v>
          </cell>
          <cell r="W662">
            <v>10.3</v>
          </cell>
          <cell r="X662">
            <v>51.2</v>
          </cell>
        </row>
        <row r="663">
          <cell r="U663" t="str">
            <v>Electric</v>
          </cell>
          <cell r="V663">
            <v>40352</v>
          </cell>
          <cell r="W663" t="str">
            <v>NA</v>
          </cell>
          <cell r="X663" t="str">
            <v>NA</v>
          </cell>
        </row>
        <row r="664">
          <cell r="U664" t="str">
            <v>Electric</v>
          </cell>
          <cell r="V664">
            <v>40354</v>
          </cell>
          <cell r="W664" t="str">
            <v>NA</v>
          </cell>
          <cell r="X664" t="str">
            <v>NA</v>
          </cell>
        </row>
        <row r="665">
          <cell r="U665" t="str">
            <v>Electric</v>
          </cell>
          <cell r="V665">
            <v>40357</v>
          </cell>
          <cell r="W665">
            <v>9.67</v>
          </cell>
          <cell r="X665">
            <v>52.4</v>
          </cell>
        </row>
        <row r="666">
          <cell r="U666" t="str">
            <v>Electric</v>
          </cell>
          <cell r="V666">
            <v>40357</v>
          </cell>
          <cell r="W666">
            <v>10.5</v>
          </cell>
          <cell r="X666" t="str">
            <v>NA</v>
          </cell>
        </row>
        <row r="667">
          <cell r="U667" t="str">
            <v>Electric</v>
          </cell>
          <cell r="V667">
            <v>40359</v>
          </cell>
          <cell r="W667">
            <v>9.4</v>
          </cell>
          <cell r="X667">
            <v>49.2</v>
          </cell>
        </row>
        <row r="668">
          <cell r="U668" t="str">
            <v>Electric</v>
          </cell>
          <cell r="V668">
            <v>40360</v>
          </cell>
          <cell r="W668">
            <v>10.25</v>
          </cell>
          <cell r="X668">
            <v>47.61</v>
          </cell>
        </row>
        <row r="669">
          <cell r="U669" t="str">
            <v>Electric</v>
          </cell>
          <cell r="V669">
            <v>40366</v>
          </cell>
          <cell r="W669" t="str">
            <v>NA</v>
          </cell>
          <cell r="X669" t="str">
            <v>NA</v>
          </cell>
        </row>
        <row r="670">
          <cell r="U670" t="str">
            <v>Electric</v>
          </cell>
          <cell r="V670">
            <v>40374</v>
          </cell>
          <cell r="W670">
            <v>10.53</v>
          </cell>
          <cell r="X670">
            <v>41.53</v>
          </cell>
        </row>
        <row r="671">
          <cell r="U671" t="str">
            <v>Electric</v>
          </cell>
          <cell r="V671">
            <v>40374</v>
          </cell>
          <cell r="W671">
            <v>10.7</v>
          </cell>
          <cell r="X671">
            <v>52.96</v>
          </cell>
        </row>
        <row r="672">
          <cell r="U672" t="str">
            <v>Natural Gas</v>
          </cell>
          <cell r="V672">
            <v>40389</v>
          </cell>
          <cell r="W672" t="str">
            <v>NA</v>
          </cell>
          <cell r="X672" t="str">
            <v>NA</v>
          </cell>
        </row>
        <row r="673">
          <cell r="U673" t="str">
            <v>Natural Gas</v>
          </cell>
          <cell r="V673">
            <v>40389</v>
          </cell>
          <cell r="W673" t="str">
            <v>NA</v>
          </cell>
          <cell r="X673" t="str">
            <v>NA</v>
          </cell>
        </row>
        <row r="674">
          <cell r="U674" t="str">
            <v>Electric</v>
          </cell>
          <cell r="V674">
            <v>40389</v>
          </cell>
          <cell r="W674" t="str">
            <v>NA</v>
          </cell>
          <cell r="X674" t="str">
            <v>NA</v>
          </cell>
        </row>
        <row r="675">
          <cell r="U675" t="str">
            <v>Electric</v>
          </cell>
          <cell r="V675">
            <v>40389</v>
          </cell>
          <cell r="W675" t="str">
            <v>NA</v>
          </cell>
          <cell r="X675" t="str">
            <v>NA</v>
          </cell>
        </row>
        <row r="676">
          <cell r="U676" t="str">
            <v>Electric</v>
          </cell>
          <cell r="V676">
            <v>40389</v>
          </cell>
          <cell r="W676">
            <v>10.7</v>
          </cell>
          <cell r="X676">
            <v>54.89</v>
          </cell>
        </row>
        <row r="677">
          <cell r="U677" t="str">
            <v>Electric</v>
          </cell>
          <cell r="V677">
            <v>40389</v>
          </cell>
          <cell r="W677" t="str">
            <v>NA</v>
          </cell>
          <cell r="X677" t="str">
            <v>NA</v>
          </cell>
        </row>
        <row r="678">
          <cell r="U678" t="str">
            <v>Electric</v>
          </cell>
          <cell r="V678">
            <v>40394</v>
          </cell>
          <cell r="W678">
            <v>10.5</v>
          </cell>
          <cell r="X678">
            <v>52</v>
          </cell>
        </row>
        <row r="679">
          <cell r="U679" t="str">
            <v>Electric</v>
          </cell>
          <cell r="V679">
            <v>40396</v>
          </cell>
          <cell r="W679">
            <v>9.83</v>
          </cell>
          <cell r="X679">
            <v>48.87</v>
          </cell>
        </row>
        <row r="680">
          <cell r="U680" t="str">
            <v>Natural Gas</v>
          </cell>
          <cell r="V680">
            <v>40399</v>
          </cell>
          <cell r="W680">
            <v>12.55</v>
          </cell>
          <cell r="X680">
            <v>51.4</v>
          </cell>
        </row>
        <row r="681">
          <cell r="U681" t="str">
            <v>Natural Gas</v>
          </cell>
          <cell r="V681">
            <v>40407</v>
          </cell>
          <cell r="W681">
            <v>10.1</v>
          </cell>
          <cell r="X681">
            <v>52</v>
          </cell>
        </row>
        <row r="682">
          <cell r="U682" t="str">
            <v>Natural Gas</v>
          </cell>
          <cell r="V682">
            <v>40408</v>
          </cell>
          <cell r="W682" t="str">
            <v>NA</v>
          </cell>
          <cell r="X682" t="str">
            <v>NA</v>
          </cell>
        </row>
        <row r="683">
          <cell r="U683" t="str">
            <v>Natural Gas</v>
          </cell>
          <cell r="V683">
            <v>40408</v>
          </cell>
          <cell r="W683" t="str">
            <v>NA</v>
          </cell>
          <cell r="X683" t="str">
            <v>NA</v>
          </cell>
        </row>
        <row r="684">
          <cell r="U684" t="str">
            <v>Natural Gas</v>
          </cell>
          <cell r="V684">
            <v>40408</v>
          </cell>
          <cell r="W684" t="str">
            <v>NA</v>
          </cell>
          <cell r="X684" t="str">
            <v>NA</v>
          </cell>
        </row>
        <row r="685">
          <cell r="U685" t="str">
            <v>Electric</v>
          </cell>
          <cell r="V685">
            <v>40408</v>
          </cell>
          <cell r="W685" t="str">
            <v>NA</v>
          </cell>
          <cell r="X685" t="str">
            <v>NA</v>
          </cell>
        </row>
        <row r="686">
          <cell r="U686" t="str">
            <v>Electric</v>
          </cell>
          <cell r="V686">
            <v>40415</v>
          </cell>
          <cell r="W686">
            <v>9.9</v>
          </cell>
          <cell r="X686">
            <v>49.95</v>
          </cell>
        </row>
        <row r="687">
          <cell r="U687" t="str">
            <v>Electric</v>
          </cell>
          <cell r="V687">
            <v>40424</v>
          </cell>
          <cell r="W687">
            <v>10.6</v>
          </cell>
          <cell r="X687">
            <v>52.2</v>
          </cell>
        </row>
        <row r="688">
          <cell r="U688" t="str">
            <v>Electric</v>
          </cell>
          <cell r="V688">
            <v>40435</v>
          </cell>
          <cell r="W688">
            <v>10.7</v>
          </cell>
          <cell r="X688">
            <v>55.1</v>
          </cell>
        </row>
        <row r="689">
          <cell r="U689" t="str">
            <v>Electric</v>
          </cell>
          <cell r="V689">
            <v>40437</v>
          </cell>
          <cell r="W689">
            <v>10</v>
          </cell>
          <cell r="X689">
            <v>48</v>
          </cell>
        </row>
        <row r="690">
          <cell r="U690" t="str">
            <v>Electric</v>
          </cell>
          <cell r="V690">
            <v>40437</v>
          </cell>
          <cell r="W690">
            <v>10</v>
          </cell>
          <cell r="X690">
            <v>48</v>
          </cell>
        </row>
        <row r="691">
          <cell r="U691" t="str">
            <v>Natural Gas</v>
          </cell>
          <cell r="V691">
            <v>40437</v>
          </cell>
          <cell r="W691">
            <v>10</v>
          </cell>
          <cell r="X691">
            <v>48</v>
          </cell>
        </row>
        <row r="692">
          <cell r="U692" t="str">
            <v>Natural Gas</v>
          </cell>
          <cell r="V692">
            <v>40437</v>
          </cell>
          <cell r="W692">
            <v>10</v>
          </cell>
          <cell r="X692">
            <v>48</v>
          </cell>
        </row>
        <row r="693">
          <cell r="U693" t="str">
            <v>Natural Gas</v>
          </cell>
          <cell r="V693">
            <v>40437</v>
          </cell>
          <cell r="W693">
            <v>9.6</v>
          </cell>
          <cell r="X693">
            <v>48</v>
          </cell>
        </row>
        <row r="694">
          <cell r="U694" t="str">
            <v>Natural Gas</v>
          </cell>
          <cell r="V694">
            <v>40437</v>
          </cell>
          <cell r="W694">
            <v>10.3</v>
          </cell>
          <cell r="X694">
            <v>51.2</v>
          </cell>
        </row>
        <row r="695">
          <cell r="U695" t="str">
            <v>Natural Gas</v>
          </cell>
          <cell r="V695">
            <v>40442</v>
          </cell>
          <cell r="W695" t="str">
            <v>NA</v>
          </cell>
          <cell r="X695" t="str">
            <v>NA</v>
          </cell>
        </row>
        <row r="696">
          <cell r="U696" t="str">
            <v>Electric</v>
          </cell>
          <cell r="V696">
            <v>40442</v>
          </cell>
          <cell r="W696" t="str">
            <v>NA</v>
          </cell>
          <cell r="X696" t="str">
            <v>NA</v>
          </cell>
        </row>
        <row r="697">
          <cell r="U697" t="str">
            <v>Electric</v>
          </cell>
          <cell r="V697">
            <v>40451</v>
          </cell>
          <cell r="W697">
            <v>9.75</v>
          </cell>
          <cell r="X697">
            <v>45.76</v>
          </cell>
        </row>
        <row r="698">
          <cell r="U698" t="str">
            <v>Electric</v>
          </cell>
          <cell r="V698">
            <v>40465</v>
          </cell>
          <cell r="W698">
            <v>10.35</v>
          </cell>
          <cell r="X698">
            <v>44.14</v>
          </cell>
        </row>
        <row r="699">
          <cell r="U699" t="str">
            <v>Natural Gas</v>
          </cell>
          <cell r="V699">
            <v>40472</v>
          </cell>
          <cell r="W699">
            <v>10.4</v>
          </cell>
          <cell r="X699">
            <v>44.49</v>
          </cell>
        </row>
        <row r="700">
          <cell r="U700" t="str">
            <v>Electric</v>
          </cell>
          <cell r="V700">
            <v>40479</v>
          </cell>
          <cell r="W700">
            <v>10.7</v>
          </cell>
          <cell r="X700">
            <v>51.19</v>
          </cell>
        </row>
        <row r="701">
          <cell r="U701" t="str">
            <v>Natural Gas</v>
          </cell>
          <cell r="V701">
            <v>40484</v>
          </cell>
          <cell r="W701">
            <v>9.75</v>
          </cell>
          <cell r="X701">
            <v>50</v>
          </cell>
        </row>
        <row r="702">
          <cell r="U702" t="str">
            <v>Natural Gas</v>
          </cell>
          <cell r="V702">
            <v>40484</v>
          </cell>
          <cell r="W702">
            <v>9.75</v>
          </cell>
          <cell r="X702">
            <v>50</v>
          </cell>
        </row>
        <row r="703">
          <cell r="U703" t="str">
            <v>Electric</v>
          </cell>
          <cell r="V703">
            <v>40484</v>
          </cell>
          <cell r="W703">
            <v>10.38</v>
          </cell>
          <cell r="X703">
            <v>54.29</v>
          </cell>
        </row>
        <row r="704">
          <cell r="U704" t="str">
            <v>Natural Gas</v>
          </cell>
          <cell r="V704">
            <v>40485</v>
          </cell>
          <cell r="W704">
            <v>10.75</v>
          </cell>
          <cell r="X704">
            <v>51</v>
          </cell>
        </row>
        <row r="705">
          <cell r="U705" t="str">
            <v>Natural Gas</v>
          </cell>
          <cell r="V705">
            <v>40486</v>
          </cell>
          <cell r="W705" t="str">
            <v>NA</v>
          </cell>
          <cell r="X705">
            <v>46.29</v>
          </cell>
        </row>
        <row r="706">
          <cell r="U706" t="str">
            <v>Electric</v>
          </cell>
          <cell r="V706">
            <v>40486</v>
          </cell>
          <cell r="W706">
            <v>10.7</v>
          </cell>
          <cell r="X706">
            <v>41.59</v>
          </cell>
        </row>
        <row r="707">
          <cell r="U707" t="str">
            <v>Natural Gas</v>
          </cell>
          <cell r="V707">
            <v>40501</v>
          </cell>
          <cell r="W707">
            <v>10.199999999999999</v>
          </cell>
          <cell r="X707">
            <v>46.5</v>
          </cell>
        </row>
        <row r="708">
          <cell r="U708" t="str">
            <v>Electric</v>
          </cell>
          <cell r="V708">
            <v>40501</v>
          </cell>
          <cell r="W708">
            <v>10.199999999999999</v>
          </cell>
          <cell r="X708">
            <v>46.5</v>
          </cell>
        </row>
        <row r="709">
          <cell r="U709" t="str">
            <v>Electric</v>
          </cell>
          <cell r="V709">
            <v>40504</v>
          </cell>
          <cell r="W709">
            <v>10</v>
          </cell>
          <cell r="X709">
            <v>49.66</v>
          </cell>
        </row>
        <row r="710">
          <cell r="U710" t="str">
            <v>Natural Gas</v>
          </cell>
          <cell r="V710">
            <v>40513</v>
          </cell>
          <cell r="W710">
            <v>10</v>
          </cell>
          <cell r="X710">
            <v>50.48</v>
          </cell>
        </row>
        <row r="711">
          <cell r="U711" t="str">
            <v>Electric</v>
          </cell>
          <cell r="V711">
            <v>40513</v>
          </cell>
          <cell r="W711">
            <v>10.130000000000001</v>
          </cell>
          <cell r="X711" t="str">
            <v>NA</v>
          </cell>
        </row>
        <row r="712">
          <cell r="U712" t="str">
            <v>Electric</v>
          </cell>
          <cell r="V712">
            <v>40518</v>
          </cell>
          <cell r="W712">
            <v>9.86</v>
          </cell>
          <cell r="X712">
            <v>51.93</v>
          </cell>
        </row>
        <row r="713">
          <cell r="U713" t="str">
            <v>Natural Gas</v>
          </cell>
          <cell r="V713">
            <v>40518</v>
          </cell>
          <cell r="W713">
            <v>9.56</v>
          </cell>
          <cell r="X713">
            <v>51.93</v>
          </cell>
        </row>
        <row r="714">
          <cell r="U714" t="str">
            <v>Natural Gas</v>
          </cell>
          <cell r="V714">
            <v>40518</v>
          </cell>
          <cell r="W714">
            <v>10.09</v>
          </cell>
          <cell r="X714">
            <v>52.46</v>
          </cell>
        </row>
        <row r="715">
          <cell r="U715" t="str">
            <v>Electric</v>
          </cell>
          <cell r="V715">
            <v>40521</v>
          </cell>
          <cell r="W715">
            <v>10.25</v>
          </cell>
          <cell r="X715">
            <v>48</v>
          </cell>
        </row>
        <row r="716">
          <cell r="U716" t="str">
            <v>Natural Gas</v>
          </cell>
          <cell r="V716">
            <v>40521</v>
          </cell>
          <cell r="W716">
            <v>10.25</v>
          </cell>
          <cell r="X716">
            <v>48</v>
          </cell>
        </row>
        <row r="717">
          <cell r="U717" t="str">
            <v>Electric</v>
          </cell>
          <cell r="V717">
            <v>40525</v>
          </cell>
          <cell r="W717">
            <v>10.7</v>
          </cell>
          <cell r="X717">
            <v>51</v>
          </cell>
        </row>
        <row r="718">
          <cell r="U718" t="str">
            <v>Natural Gas</v>
          </cell>
          <cell r="V718">
            <v>40526</v>
          </cell>
          <cell r="W718">
            <v>10.33</v>
          </cell>
          <cell r="X718">
            <v>59.24</v>
          </cell>
        </row>
        <row r="719">
          <cell r="U719" t="str">
            <v>Electric</v>
          </cell>
          <cell r="V719">
            <v>40526</v>
          </cell>
          <cell r="W719">
            <v>10.130000000000001</v>
          </cell>
          <cell r="X719">
            <v>51</v>
          </cell>
        </row>
        <row r="720">
          <cell r="U720" t="str">
            <v>Electric</v>
          </cell>
          <cell r="V720">
            <v>40527</v>
          </cell>
          <cell r="W720">
            <v>10.44</v>
          </cell>
          <cell r="X720">
            <v>44.24</v>
          </cell>
        </row>
        <row r="721">
          <cell r="U721" t="str">
            <v>Electric</v>
          </cell>
          <cell r="V721">
            <v>40528</v>
          </cell>
          <cell r="W721" t="str">
            <v>NA</v>
          </cell>
          <cell r="X721" t="str">
            <v>NA</v>
          </cell>
        </row>
        <row r="722">
          <cell r="U722" t="str">
            <v>Natural Gas</v>
          </cell>
          <cell r="V722">
            <v>40528</v>
          </cell>
          <cell r="W722" t="str">
            <v>NA</v>
          </cell>
          <cell r="X722" t="str">
            <v>NA</v>
          </cell>
        </row>
        <row r="723">
          <cell r="U723" t="str">
            <v>Electric</v>
          </cell>
          <cell r="V723">
            <v>40528</v>
          </cell>
          <cell r="W723" t="str">
            <v>NA</v>
          </cell>
          <cell r="X723" t="str">
            <v>NA</v>
          </cell>
        </row>
        <row r="724">
          <cell r="U724" t="str">
            <v>Natural Gas</v>
          </cell>
          <cell r="V724">
            <v>40529</v>
          </cell>
          <cell r="W724">
            <v>10.1</v>
          </cell>
          <cell r="X724">
            <v>42.7</v>
          </cell>
        </row>
        <row r="725">
          <cell r="U725" t="str">
            <v>Electric</v>
          </cell>
          <cell r="V725">
            <v>40529</v>
          </cell>
          <cell r="W725">
            <v>10</v>
          </cell>
          <cell r="X725">
            <v>50</v>
          </cell>
        </row>
        <row r="726">
          <cell r="U726" t="str">
            <v>Natural Gas</v>
          </cell>
          <cell r="V726">
            <v>40532</v>
          </cell>
          <cell r="W726">
            <v>10.1</v>
          </cell>
          <cell r="X726">
            <v>44.11</v>
          </cell>
        </row>
        <row r="727">
          <cell r="U727" t="str">
            <v>Electric</v>
          </cell>
          <cell r="V727">
            <v>40532</v>
          </cell>
          <cell r="W727">
            <v>10.6</v>
          </cell>
          <cell r="X727">
            <v>44.11</v>
          </cell>
        </row>
        <row r="728">
          <cell r="U728" t="str">
            <v>Electric</v>
          </cell>
          <cell r="V728">
            <v>40533</v>
          </cell>
          <cell r="W728">
            <v>10.3</v>
          </cell>
          <cell r="X728">
            <v>50.42</v>
          </cell>
        </row>
        <row r="729">
          <cell r="U729" t="str">
            <v>Natural Gas</v>
          </cell>
          <cell r="V729">
            <v>40535</v>
          </cell>
          <cell r="W729">
            <v>9.92</v>
          </cell>
          <cell r="X729">
            <v>50.34</v>
          </cell>
        </row>
        <row r="730">
          <cell r="U730" t="str">
            <v>Electric</v>
          </cell>
          <cell r="V730">
            <v>40539</v>
          </cell>
          <cell r="W730">
            <v>9.9</v>
          </cell>
          <cell r="X730">
            <v>52.1</v>
          </cell>
        </row>
        <row r="731">
          <cell r="U731" t="str">
            <v>Electric</v>
          </cell>
          <cell r="V731">
            <v>40541</v>
          </cell>
          <cell r="W731">
            <v>11.15</v>
          </cell>
          <cell r="X731" t="str">
            <v>NA</v>
          </cell>
        </row>
        <row r="732">
          <cell r="U732" t="str">
            <v>Electric</v>
          </cell>
          <cell r="V732">
            <v>40548</v>
          </cell>
          <cell r="W732">
            <v>10.15</v>
          </cell>
          <cell r="X732">
            <v>45.84</v>
          </cell>
        </row>
        <row r="733">
          <cell r="U733" t="str">
            <v>Natural Gas</v>
          </cell>
          <cell r="V733">
            <v>40549</v>
          </cell>
          <cell r="W733">
            <v>10.35</v>
          </cell>
          <cell r="X733" t="str">
            <v>NA</v>
          </cell>
        </row>
        <row r="734">
          <cell r="U734" t="str">
            <v>Natural Gas</v>
          </cell>
          <cell r="V734">
            <v>40555</v>
          </cell>
          <cell r="W734">
            <v>10.3</v>
          </cell>
          <cell r="X734">
            <v>58.06</v>
          </cell>
        </row>
        <row r="735">
          <cell r="U735" t="str">
            <v>Electric</v>
          </cell>
          <cell r="V735">
            <v>40555</v>
          </cell>
          <cell r="W735">
            <v>10.3</v>
          </cell>
          <cell r="X735">
            <v>58.06</v>
          </cell>
        </row>
        <row r="736">
          <cell r="U736" t="str">
            <v>Natural Gas</v>
          </cell>
          <cell r="V736">
            <v>40556</v>
          </cell>
          <cell r="W736">
            <v>10.3</v>
          </cell>
          <cell r="X736">
            <v>51.65</v>
          </cell>
        </row>
        <row r="737">
          <cell r="U737" t="str">
            <v>Electric</v>
          </cell>
          <cell r="V737">
            <v>40556</v>
          </cell>
          <cell r="W737">
            <v>10.3</v>
          </cell>
          <cell r="X737">
            <v>51.65</v>
          </cell>
        </row>
        <row r="738">
          <cell r="U738" t="str">
            <v>Electric</v>
          </cell>
          <cell r="V738">
            <v>40561</v>
          </cell>
          <cell r="W738">
            <v>10</v>
          </cell>
          <cell r="X738">
            <v>47.52</v>
          </cell>
        </row>
        <row r="739">
          <cell r="U739" t="str">
            <v>Natural Gas</v>
          </cell>
          <cell r="V739">
            <v>40562</v>
          </cell>
          <cell r="W739" t="str">
            <v>NA</v>
          </cell>
          <cell r="X739" t="str">
            <v>NA</v>
          </cell>
        </row>
        <row r="740">
          <cell r="U740" t="str">
            <v>Electric</v>
          </cell>
          <cell r="V740">
            <v>40563</v>
          </cell>
          <cell r="W740">
            <v>9.3000000000000007</v>
          </cell>
          <cell r="X740">
            <v>48</v>
          </cell>
        </row>
        <row r="741">
          <cell r="U741" t="str">
            <v>Electric</v>
          </cell>
          <cell r="V741">
            <v>40563</v>
          </cell>
          <cell r="W741">
            <v>10.130000000000001</v>
          </cell>
          <cell r="X741">
            <v>45</v>
          </cell>
        </row>
        <row r="742">
          <cell r="U742" t="str">
            <v>Electric</v>
          </cell>
          <cell r="V742">
            <v>40574</v>
          </cell>
          <cell r="W742">
            <v>9.6</v>
          </cell>
          <cell r="X742">
            <v>50.7</v>
          </cell>
        </row>
        <row r="743">
          <cell r="U743" t="str">
            <v>Electric</v>
          </cell>
          <cell r="V743">
            <v>40577</v>
          </cell>
          <cell r="W743">
            <v>10</v>
          </cell>
          <cell r="X743">
            <v>45</v>
          </cell>
        </row>
        <row r="744">
          <cell r="U744" t="str">
            <v>Natural Gas</v>
          </cell>
          <cell r="V744">
            <v>40584</v>
          </cell>
          <cell r="W744" t="str">
            <v>NA</v>
          </cell>
          <cell r="X744" t="str">
            <v>NA</v>
          </cell>
        </row>
        <row r="745">
          <cell r="U745" t="str">
            <v>Electric</v>
          </cell>
          <cell r="V745">
            <v>40598</v>
          </cell>
          <cell r="W745" t="str">
            <v>NA</v>
          </cell>
          <cell r="X745" t="str">
            <v>NA</v>
          </cell>
        </row>
        <row r="746">
          <cell r="U746" t="str">
            <v>Electric</v>
          </cell>
          <cell r="V746">
            <v>40599</v>
          </cell>
          <cell r="W746">
            <v>10</v>
          </cell>
          <cell r="X746">
            <v>55.81</v>
          </cell>
        </row>
        <row r="747">
          <cell r="U747" t="str">
            <v>Natural Gas</v>
          </cell>
          <cell r="V747">
            <v>40612</v>
          </cell>
          <cell r="W747" t="str">
            <v>NA</v>
          </cell>
          <cell r="X747" t="str">
            <v>NA</v>
          </cell>
        </row>
        <row r="748">
          <cell r="U748" t="str">
            <v>Natural Gas</v>
          </cell>
          <cell r="V748">
            <v>40612</v>
          </cell>
          <cell r="W748">
            <v>10.1</v>
          </cell>
          <cell r="X748">
            <v>50</v>
          </cell>
        </row>
        <row r="749">
          <cell r="U749" t="str">
            <v>Natural Gas</v>
          </cell>
          <cell r="V749">
            <v>40617</v>
          </cell>
          <cell r="W749" t="str">
            <v>NA</v>
          </cell>
          <cell r="X749" t="str">
            <v>NA</v>
          </cell>
        </row>
        <row r="750">
          <cell r="U750" t="str">
            <v>Electric</v>
          </cell>
          <cell r="V750">
            <v>40627</v>
          </cell>
          <cell r="W750" t="str">
            <v>NA</v>
          </cell>
          <cell r="X750" t="str">
            <v>NA</v>
          </cell>
        </row>
        <row r="751">
          <cell r="U751" t="str">
            <v>Electric</v>
          </cell>
          <cell r="V751">
            <v>40627</v>
          </cell>
          <cell r="W751">
            <v>9.8000000000000007</v>
          </cell>
          <cell r="X751">
            <v>49.1</v>
          </cell>
        </row>
        <row r="752">
          <cell r="U752" t="str">
            <v>Electric</v>
          </cell>
          <cell r="V752">
            <v>40632</v>
          </cell>
          <cell r="W752">
            <v>10</v>
          </cell>
          <cell r="X752">
            <v>42.2</v>
          </cell>
        </row>
        <row r="753">
          <cell r="U753" t="str">
            <v>Natural Gas</v>
          </cell>
          <cell r="V753">
            <v>40633</v>
          </cell>
          <cell r="W753">
            <v>9.4499999999999993</v>
          </cell>
          <cell r="X753">
            <v>50.17</v>
          </cell>
        </row>
        <row r="754">
          <cell r="U754" t="str">
            <v>Electric</v>
          </cell>
          <cell r="V754">
            <v>40645</v>
          </cell>
          <cell r="W754">
            <v>10</v>
          </cell>
          <cell r="X754">
            <v>46.3</v>
          </cell>
        </row>
        <row r="755">
          <cell r="U755" t="str">
            <v>Natural Gas</v>
          </cell>
          <cell r="V755">
            <v>40651</v>
          </cell>
          <cell r="W755">
            <v>10.050000000000001</v>
          </cell>
          <cell r="X755">
            <v>55.44</v>
          </cell>
        </row>
        <row r="756">
          <cell r="U756" t="str">
            <v>Electric</v>
          </cell>
          <cell r="V756">
            <v>40658</v>
          </cell>
          <cell r="W756">
            <v>10.74</v>
          </cell>
          <cell r="X756">
            <v>51.7</v>
          </cell>
        </row>
        <row r="757">
          <cell r="U757" t="str">
            <v>Electric</v>
          </cell>
          <cell r="V757">
            <v>40659</v>
          </cell>
          <cell r="W757">
            <v>9.67</v>
          </cell>
          <cell r="X757">
            <v>45.45</v>
          </cell>
        </row>
        <row r="758">
          <cell r="U758" t="str">
            <v>Electric</v>
          </cell>
          <cell r="V758">
            <v>40660</v>
          </cell>
          <cell r="W758">
            <v>10.4</v>
          </cell>
          <cell r="X758">
            <v>43.46</v>
          </cell>
        </row>
        <row r="759">
          <cell r="U759" t="str">
            <v>Electric</v>
          </cell>
          <cell r="V759">
            <v>40667</v>
          </cell>
          <cell r="W759">
            <v>10</v>
          </cell>
          <cell r="X759">
            <v>46.58</v>
          </cell>
        </row>
        <row r="760">
          <cell r="U760" t="str">
            <v>Electric</v>
          </cell>
          <cell r="V760">
            <v>40667</v>
          </cell>
          <cell r="W760">
            <v>10</v>
          </cell>
          <cell r="X760">
            <v>46.58</v>
          </cell>
        </row>
        <row r="761">
          <cell r="U761" t="str">
            <v>Natural Gas</v>
          </cell>
          <cell r="V761">
            <v>40676</v>
          </cell>
          <cell r="W761" t="str">
            <v>NA</v>
          </cell>
          <cell r="X761" t="str">
            <v>NA</v>
          </cell>
        </row>
        <row r="762">
          <cell r="U762" t="str">
            <v>Electric</v>
          </cell>
          <cell r="V762">
            <v>40676</v>
          </cell>
          <cell r="W762" t="str">
            <v>NA</v>
          </cell>
          <cell r="X762" t="str">
            <v>NA</v>
          </cell>
        </row>
        <row r="763">
          <cell r="U763" t="str">
            <v>Electric</v>
          </cell>
          <cell r="V763">
            <v>40687</v>
          </cell>
          <cell r="W763">
            <v>10.5</v>
          </cell>
          <cell r="X763">
            <v>47.28</v>
          </cell>
        </row>
        <row r="764">
          <cell r="U764" t="str">
            <v>Natural Gas</v>
          </cell>
          <cell r="V764">
            <v>40689</v>
          </cell>
          <cell r="W764">
            <v>10.5</v>
          </cell>
          <cell r="X764" t="str">
            <v>NA</v>
          </cell>
        </row>
        <row r="765">
          <cell r="U765" t="str">
            <v>Electric</v>
          </cell>
          <cell r="V765">
            <v>40695</v>
          </cell>
          <cell r="W765" t="str">
            <v>NA</v>
          </cell>
          <cell r="X765" t="str">
            <v>NA</v>
          </cell>
        </row>
        <row r="766">
          <cell r="U766" t="str">
            <v>Electric</v>
          </cell>
          <cell r="V766">
            <v>40702</v>
          </cell>
          <cell r="W766">
            <v>10.75</v>
          </cell>
          <cell r="X766">
            <v>53.34</v>
          </cell>
        </row>
        <row r="767">
          <cell r="U767" t="str">
            <v>Natural Gas</v>
          </cell>
          <cell r="V767">
            <v>40703</v>
          </cell>
          <cell r="W767" t="str">
            <v>NA</v>
          </cell>
          <cell r="X767" t="str">
            <v>NA</v>
          </cell>
        </row>
        <row r="768">
          <cell r="U768" t="str">
            <v>Electric</v>
          </cell>
          <cell r="V768">
            <v>40710</v>
          </cell>
          <cell r="W768">
            <v>9.1999999999999993</v>
          </cell>
          <cell r="X768">
            <v>48</v>
          </cell>
        </row>
        <row r="769">
          <cell r="U769" t="str">
            <v>Electric</v>
          </cell>
          <cell r="V769">
            <v>40711</v>
          </cell>
          <cell r="W769">
            <v>9.9499999999999993</v>
          </cell>
          <cell r="X769">
            <v>34.9</v>
          </cell>
        </row>
        <row r="770">
          <cell r="U770" t="str">
            <v>Natural Gas</v>
          </cell>
          <cell r="V770">
            <v>40715</v>
          </cell>
          <cell r="W770">
            <v>10</v>
          </cell>
          <cell r="X770" t="str">
            <v>NA</v>
          </cell>
        </row>
        <row r="771">
          <cell r="U771" t="str">
            <v>Natural Gas</v>
          </cell>
          <cell r="V771">
            <v>40723</v>
          </cell>
          <cell r="W771">
            <v>8.83</v>
          </cell>
          <cell r="X771">
            <v>52.2</v>
          </cell>
        </row>
        <row r="772">
          <cell r="U772" t="str">
            <v>Electric</v>
          </cell>
          <cell r="V772">
            <v>40732</v>
          </cell>
          <cell r="W772" t="str">
            <v>NA</v>
          </cell>
          <cell r="X772" t="str">
            <v>NA</v>
          </cell>
        </row>
        <row r="773">
          <cell r="U773" t="str">
            <v>Electric</v>
          </cell>
          <cell r="V773">
            <v>40737</v>
          </cell>
          <cell r="W773">
            <v>10.199999999999999</v>
          </cell>
          <cell r="X773">
            <v>52.24</v>
          </cell>
        </row>
        <row r="774">
          <cell r="U774" t="str">
            <v>Electric</v>
          </cell>
          <cell r="V774">
            <v>40756</v>
          </cell>
          <cell r="W774">
            <v>9.1999999999999993</v>
          </cell>
          <cell r="X774">
            <v>42.88</v>
          </cell>
        </row>
        <row r="775">
          <cell r="U775" t="str">
            <v>Natural Gas</v>
          </cell>
          <cell r="V775">
            <v>40756</v>
          </cell>
          <cell r="W775">
            <v>9.1999999999999993</v>
          </cell>
          <cell r="X775">
            <v>42.88</v>
          </cell>
        </row>
        <row r="776">
          <cell r="U776" t="str">
            <v>Electric</v>
          </cell>
          <cell r="V776">
            <v>40757</v>
          </cell>
          <cell r="W776" t="str">
            <v>NA</v>
          </cell>
          <cell r="X776" t="str">
            <v>NA</v>
          </cell>
        </row>
        <row r="777">
          <cell r="U777" t="str">
            <v>Electric</v>
          </cell>
          <cell r="V777">
            <v>40763</v>
          </cell>
          <cell r="W777">
            <v>10</v>
          </cell>
          <cell r="X777">
            <v>51.28</v>
          </cell>
        </row>
        <row r="778">
          <cell r="U778" t="str">
            <v>Natural Gas</v>
          </cell>
          <cell r="V778">
            <v>40766</v>
          </cell>
          <cell r="W778" t="str">
            <v>NA</v>
          </cell>
          <cell r="X778" t="str">
            <v>NA</v>
          </cell>
        </row>
        <row r="779">
          <cell r="U779" t="str">
            <v>Electric</v>
          </cell>
          <cell r="V779">
            <v>40766</v>
          </cell>
          <cell r="W779">
            <v>10</v>
          </cell>
          <cell r="X779">
            <v>51.9</v>
          </cell>
        </row>
        <row r="780">
          <cell r="U780" t="str">
            <v>Electric</v>
          </cell>
          <cell r="V780">
            <v>40767</v>
          </cell>
          <cell r="W780">
            <v>10.35</v>
          </cell>
          <cell r="X780">
            <v>47.74</v>
          </cell>
        </row>
        <row r="781">
          <cell r="U781" t="str">
            <v>Electric</v>
          </cell>
          <cell r="V781">
            <v>40774</v>
          </cell>
          <cell r="W781">
            <v>10.25</v>
          </cell>
          <cell r="X781">
            <v>40</v>
          </cell>
        </row>
        <row r="782">
          <cell r="U782" t="str">
            <v>Natural Gas</v>
          </cell>
          <cell r="V782">
            <v>40787</v>
          </cell>
          <cell r="W782">
            <v>10.1</v>
          </cell>
          <cell r="X782">
            <v>56</v>
          </cell>
        </row>
        <row r="783">
          <cell r="U783" t="str">
            <v>Electric</v>
          </cell>
          <cell r="V783">
            <v>40788</v>
          </cell>
          <cell r="W783">
            <v>12.88</v>
          </cell>
          <cell r="X783">
            <v>53.8</v>
          </cell>
        </row>
        <row r="784">
          <cell r="U784" t="str">
            <v>Electric</v>
          </cell>
          <cell r="V784">
            <v>40808</v>
          </cell>
          <cell r="W784">
            <v>10</v>
          </cell>
          <cell r="X784">
            <v>52.3</v>
          </cell>
        </row>
        <row r="785">
          <cell r="U785" t="str">
            <v>Natural Gas</v>
          </cell>
          <cell r="V785">
            <v>40816</v>
          </cell>
          <cell r="W785" t="str">
            <v>NA</v>
          </cell>
          <cell r="X785" t="str">
            <v>NA</v>
          </cell>
        </row>
        <row r="786">
          <cell r="U786" t="str">
            <v>Electric</v>
          </cell>
          <cell r="V786">
            <v>40816</v>
          </cell>
          <cell r="W786" t="str">
            <v>NA</v>
          </cell>
          <cell r="X786" t="str">
            <v>NA</v>
          </cell>
        </row>
        <row r="787">
          <cell r="U787" t="str">
            <v>Natural Gas</v>
          </cell>
          <cell r="V787">
            <v>40822</v>
          </cell>
          <cell r="W787" t="str">
            <v>NA</v>
          </cell>
          <cell r="X787" t="str">
            <v>NA</v>
          </cell>
        </row>
        <row r="788">
          <cell r="U788" t="str">
            <v>Natural Gas</v>
          </cell>
          <cell r="V788">
            <v>40822</v>
          </cell>
          <cell r="W788" t="str">
            <v>NA</v>
          </cell>
          <cell r="X788" t="str">
            <v>NA</v>
          </cell>
        </row>
        <row r="789">
          <cell r="U789" t="str">
            <v>Electric</v>
          </cell>
          <cell r="V789">
            <v>40822</v>
          </cell>
          <cell r="W789" t="str">
            <v>NA</v>
          </cell>
          <cell r="X789" t="str">
            <v>NA</v>
          </cell>
        </row>
        <row r="790">
          <cell r="U790" t="str">
            <v>Electric</v>
          </cell>
          <cell r="V790">
            <v>40828</v>
          </cell>
          <cell r="W790">
            <v>10.3</v>
          </cell>
          <cell r="X790">
            <v>53.37</v>
          </cell>
        </row>
        <row r="791">
          <cell r="U791" t="str">
            <v>Natural Gas</v>
          </cell>
          <cell r="V791">
            <v>40829</v>
          </cell>
          <cell r="W791" t="str">
            <v>NA</v>
          </cell>
          <cell r="X791">
            <v>54.58</v>
          </cell>
        </row>
        <row r="792">
          <cell r="U792" t="str">
            <v>Natural Gas</v>
          </cell>
          <cell r="V792">
            <v>40830</v>
          </cell>
          <cell r="W792" t="str">
            <v>NA</v>
          </cell>
          <cell r="X792" t="str">
            <v>NA</v>
          </cell>
        </row>
        <row r="793">
          <cell r="U793" t="str">
            <v>Electric</v>
          </cell>
          <cell r="V793">
            <v>40836</v>
          </cell>
          <cell r="W793">
            <v>10.5</v>
          </cell>
          <cell r="X793">
            <v>40.26</v>
          </cell>
        </row>
        <row r="794">
          <cell r="U794" t="str">
            <v>Natural Gas</v>
          </cell>
          <cell r="V794">
            <v>40855</v>
          </cell>
          <cell r="W794" t="str">
            <v>NA</v>
          </cell>
          <cell r="X794" t="str">
            <v>NA</v>
          </cell>
        </row>
        <row r="795">
          <cell r="U795" t="str">
            <v>Natural Gas</v>
          </cell>
          <cell r="V795">
            <v>40861</v>
          </cell>
          <cell r="W795">
            <v>9.6</v>
          </cell>
          <cell r="X795">
            <v>57.88</v>
          </cell>
        </row>
        <row r="796">
          <cell r="U796" t="str">
            <v>Electric</v>
          </cell>
          <cell r="V796">
            <v>40877</v>
          </cell>
          <cell r="W796">
            <v>10.9</v>
          </cell>
          <cell r="X796" t="str">
            <v>NA</v>
          </cell>
        </row>
        <row r="797">
          <cell r="U797" t="str">
            <v>Electric</v>
          </cell>
          <cell r="V797">
            <v>40877</v>
          </cell>
          <cell r="W797">
            <v>10.9</v>
          </cell>
          <cell r="X797">
            <v>42.69</v>
          </cell>
        </row>
        <row r="798">
          <cell r="U798" t="str">
            <v>Natural Gas</v>
          </cell>
          <cell r="V798">
            <v>40890</v>
          </cell>
          <cell r="W798">
            <v>9.5</v>
          </cell>
          <cell r="X798">
            <v>52.3</v>
          </cell>
        </row>
        <row r="799">
          <cell r="U799" t="str">
            <v>Electric</v>
          </cell>
          <cell r="V799">
            <v>40891</v>
          </cell>
          <cell r="W799">
            <v>10</v>
          </cell>
          <cell r="X799">
            <v>50.64</v>
          </cell>
        </row>
        <row r="800">
          <cell r="U800" t="str">
            <v>Electric</v>
          </cell>
          <cell r="V800">
            <v>40891</v>
          </cell>
          <cell r="W800">
            <v>10.3</v>
          </cell>
          <cell r="X800">
            <v>53.79</v>
          </cell>
        </row>
        <row r="801">
          <cell r="U801" t="str">
            <v>Natural Gas</v>
          </cell>
          <cell r="V801">
            <v>40893</v>
          </cell>
          <cell r="W801" t="str">
            <v>NA</v>
          </cell>
          <cell r="X801" t="str">
            <v>NA</v>
          </cell>
        </row>
        <row r="802">
          <cell r="U802" t="str">
            <v>Electric</v>
          </cell>
          <cell r="V802">
            <v>40893</v>
          </cell>
          <cell r="W802" t="str">
            <v>NA</v>
          </cell>
          <cell r="X802" t="str">
            <v>NA</v>
          </cell>
        </row>
        <row r="803">
          <cell r="U803" t="str">
            <v>Natural Gas</v>
          </cell>
          <cell r="V803">
            <v>40897</v>
          </cell>
          <cell r="W803">
            <v>10</v>
          </cell>
          <cell r="X803">
            <v>45.36</v>
          </cell>
        </row>
        <row r="804">
          <cell r="U804" t="str">
            <v>Electric</v>
          </cell>
          <cell r="V804">
            <v>40897</v>
          </cell>
          <cell r="W804">
            <v>10.199999999999999</v>
          </cell>
          <cell r="X804">
            <v>45.74</v>
          </cell>
        </row>
        <row r="805">
          <cell r="U805" t="str">
            <v>Electric</v>
          </cell>
          <cell r="V805">
            <v>40898</v>
          </cell>
          <cell r="W805">
            <v>10.199999999999999</v>
          </cell>
          <cell r="X805">
            <v>46.53</v>
          </cell>
        </row>
        <row r="806">
          <cell r="U806" t="str">
            <v>Electric</v>
          </cell>
          <cell r="V806">
            <v>40898</v>
          </cell>
          <cell r="W806" t="str">
            <v>NA</v>
          </cell>
          <cell r="X806" t="str">
            <v>NA</v>
          </cell>
        </row>
        <row r="807">
          <cell r="U807" t="str">
            <v>Natural Gas</v>
          </cell>
          <cell r="V807">
            <v>40899</v>
          </cell>
          <cell r="W807">
            <v>10.4</v>
          </cell>
          <cell r="X807">
            <v>52.59</v>
          </cell>
        </row>
        <row r="808">
          <cell r="U808" t="str">
            <v>Electric</v>
          </cell>
          <cell r="V808">
            <v>40899</v>
          </cell>
          <cell r="W808">
            <v>9.9</v>
          </cell>
          <cell r="X808">
            <v>49.1</v>
          </cell>
        </row>
        <row r="809">
          <cell r="U809" t="str">
            <v>Electric</v>
          </cell>
          <cell r="V809">
            <v>40899</v>
          </cell>
          <cell r="W809">
            <v>10.4</v>
          </cell>
          <cell r="X809">
            <v>52.59</v>
          </cell>
        </row>
        <row r="810">
          <cell r="U810" t="str">
            <v>Electric</v>
          </cell>
          <cell r="V810">
            <v>40900</v>
          </cell>
          <cell r="W810">
            <v>10.19</v>
          </cell>
          <cell r="X810">
            <v>44.38</v>
          </cell>
        </row>
        <row r="811">
          <cell r="U811" t="str">
            <v>Electric</v>
          </cell>
          <cell r="V811">
            <v>40905</v>
          </cell>
          <cell r="W811" t="str">
            <v>NA</v>
          </cell>
          <cell r="X811" t="str">
            <v>NA</v>
          </cell>
        </row>
        <row r="812">
          <cell r="U812" t="str">
            <v>Electric</v>
          </cell>
          <cell r="V812">
            <v>40907</v>
          </cell>
          <cell r="W812" t="str">
            <v>NA</v>
          </cell>
          <cell r="X812" t="str">
            <v>NA</v>
          </cell>
        </row>
        <row r="813">
          <cell r="U813" t="str">
            <v>Electric</v>
          </cell>
          <cell r="V813">
            <v>40913</v>
          </cell>
          <cell r="W813" t="str">
            <v>NA</v>
          </cell>
          <cell r="X813" t="str">
            <v>NA</v>
          </cell>
        </row>
        <row r="814">
          <cell r="U814" t="str">
            <v>Natural Gas</v>
          </cell>
          <cell r="V814">
            <v>40918</v>
          </cell>
          <cell r="W814">
            <v>9.4499999999999993</v>
          </cell>
          <cell r="X814">
            <v>50</v>
          </cell>
        </row>
        <row r="815">
          <cell r="U815" t="str">
            <v>Natural Gas</v>
          </cell>
          <cell r="V815">
            <v>40918</v>
          </cell>
          <cell r="W815">
            <v>9.4499999999999993</v>
          </cell>
          <cell r="X815">
            <v>49</v>
          </cell>
        </row>
        <row r="816">
          <cell r="U816" t="str">
            <v>Natural Gas</v>
          </cell>
          <cell r="V816">
            <v>40918</v>
          </cell>
          <cell r="W816">
            <v>9.06</v>
          </cell>
          <cell r="X816">
            <v>53.27</v>
          </cell>
        </row>
        <row r="817">
          <cell r="U817" t="str">
            <v>Electric</v>
          </cell>
          <cell r="V817">
            <v>40918</v>
          </cell>
          <cell r="W817" t="str">
            <v>NA</v>
          </cell>
          <cell r="X817" t="str">
            <v>NA</v>
          </cell>
        </row>
        <row r="818">
          <cell r="U818" t="str">
            <v>Natural Gas</v>
          </cell>
          <cell r="V818">
            <v>40931</v>
          </cell>
          <cell r="W818">
            <v>10.199999999999999</v>
          </cell>
          <cell r="X818">
            <v>52.71</v>
          </cell>
        </row>
        <row r="819">
          <cell r="U819" t="str">
            <v>Electric</v>
          </cell>
          <cell r="V819">
            <v>40933</v>
          </cell>
          <cell r="W819">
            <v>10.5</v>
          </cell>
          <cell r="X819">
            <v>53</v>
          </cell>
        </row>
        <row r="820">
          <cell r="U820" t="str">
            <v>Electric</v>
          </cell>
          <cell r="V820">
            <v>40935</v>
          </cell>
          <cell r="W820">
            <v>10.5</v>
          </cell>
          <cell r="X820">
            <v>53</v>
          </cell>
        </row>
        <row r="821">
          <cell r="U821" t="str">
            <v>Natural Gas</v>
          </cell>
          <cell r="V821">
            <v>40939</v>
          </cell>
          <cell r="W821">
            <v>10</v>
          </cell>
          <cell r="X821">
            <v>52</v>
          </cell>
        </row>
        <row r="822">
          <cell r="U822" t="str">
            <v>Electric</v>
          </cell>
          <cell r="V822">
            <v>40954</v>
          </cell>
          <cell r="W822">
            <v>10.199999999999999</v>
          </cell>
          <cell r="X822">
            <v>42.07</v>
          </cell>
        </row>
        <row r="823">
          <cell r="U823" t="str">
            <v>Electric</v>
          </cell>
          <cell r="V823">
            <v>40961</v>
          </cell>
          <cell r="W823" t="str">
            <v>NA</v>
          </cell>
          <cell r="X823" t="str">
            <v>NA</v>
          </cell>
        </row>
        <row r="824">
          <cell r="U824" t="str">
            <v>Electric</v>
          </cell>
          <cell r="V824">
            <v>40962</v>
          </cell>
          <cell r="W824">
            <v>9.9</v>
          </cell>
          <cell r="X824">
            <v>49.9</v>
          </cell>
        </row>
        <row r="825">
          <cell r="U825" t="str">
            <v>Electric</v>
          </cell>
          <cell r="V825">
            <v>40966</v>
          </cell>
          <cell r="W825">
            <v>10.25</v>
          </cell>
          <cell r="X825">
            <v>38.5</v>
          </cell>
        </row>
        <row r="826">
          <cell r="U826" t="str">
            <v>Electric</v>
          </cell>
          <cell r="V826">
            <v>40968</v>
          </cell>
          <cell r="W826">
            <v>10.4</v>
          </cell>
          <cell r="X826" t="str">
            <v>NA</v>
          </cell>
        </row>
        <row r="827">
          <cell r="U827" t="str">
            <v>Electric</v>
          </cell>
          <cell r="V827">
            <v>40997</v>
          </cell>
          <cell r="W827">
            <v>10.37</v>
          </cell>
          <cell r="X827">
            <v>52.56</v>
          </cell>
        </row>
        <row r="828">
          <cell r="U828" t="str">
            <v>Electric</v>
          </cell>
          <cell r="V828">
            <v>40998</v>
          </cell>
          <cell r="W828" t="str">
            <v>NA</v>
          </cell>
          <cell r="X828" t="str">
            <v>NA</v>
          </cell>
        </row>
        <row r="829">
          <cell r="U829" t="str">
            <v>Electric</v>
          </cell>
          <cell r="V829">
            <v>41003</v>
          </cell>
          <cell r="W829">
            <v>10</v>
          </cell>
          <cell r="X829">
            <v>55.91</v>
          </cell>
        </row>
        <row r="830">
          <cell r="U830" t="str">
            <v>Electric</v>
          </cell>
          <cell r="V830">
            <v>41017</v>
          </cell>
          <cell r="W830" t="str">
            <v>NA</v>
          </cell>
          <cell r="X830" t="str">
            <v>NA</v>
          </cell>
        </row>
        <row r="831">
          <cell r="U831" t="str">
            <v>Natural Gas</v>
          </cell>
          <cell r="V831">
            <v>41023</v>
          </cell>
          <cell r="W831">
            <v>9.5</v>
          </cell>
          <cell r="X831">
            <v>40.25</v>
          </cell>
        </row>
        <row r="832">
          <cell r="U832" t="str">
            <v>Natural Gas</v>
          </cell>
          <cell r="V832">
            <v>41023</v>
          </cell>
          <cell r="W832">
            <v>9.75</v>
          </cell>
          <cell r="X832">
            <v>50.82</v>
          </cell>
        </row>
        <row r="833">
          <cell r="U833" t="str">
            <v>Electric</v>
          </cell>
          <cell r="V833">
            <v>41025</v>
          </cell>
          <cell r="W833">
            <v>10</v>
          </cell>
          <cell r="X833">
            <v>56</v>
          </cell>
        </row>
        <row r="834">
          <cell r="U834" t="str">
            <v>Electric</v>
          </cell>
          <cell r="V834">
            <v>41031</v>
          </cell>
          <cell r="W834">
            <v>10</v>
          </cell>
          <cell r="X834">
            <v>56.86</v>
          </cell>
        </row>
        <row r="835">
          <cell r="U835" t="str">
            <v>Natural Gas</v>
          </cell>
          <cell r="V835">
            <v>41036</v>
          </cell>
          <cell r="W835">
            <v>9.8000000000000007</v>
          </cell>
          <cell r="X835">
            <v>48</v>
          </cell>
        </row>
        <row r="836">
          <cell r="U836" t="str">
            <v>Electric</v>
          </cell>
          <cell r="V836">
            <v>41036</v>
          </cell>
          <cell r="W836">
            <v>9.8000000000000007</v>
          </cell>
          <cell r="X836">
            <v>48</v>
          </cell>
        </row>
        <row r="837">
          <cell r="U837" t="str">
            <v>Electric</v>
          </cell>
          <cell r="V837">
            <v>41044</v>
          </cell>
          <cell r="W837">
            <v>10</v>
          </cell>
          <cell r="X837">
            <v>53.94</v>
          </cell>
        </row>
        <row r="838">
          <cell r="U838" t="str">
            <v>Electric</v>
          </cell>
          <cell r="V838">
            <v>41047</v>
          </cell>
          <cell r="W838" t="str">
            <v>NA</v>
          </cell>
          <cell r="X838" t="str">
            <v>NA</v>
          </cell>
        </row>
        <row r="839">
          <cell r="U839" t="str">
            <v>Natural Gas</v>
          </cell>
          <cell r="V839">
            <v>41051</v>
          </cell>
          <cell r="W839">
            <v>9.6</v>
          </cell>
          <cell r="X839">
            <v>51.16</v>
          </cell>
        </row>
        <row r="840">
          <cell r="U840" t="str">
            <v>Natural Gas</v>
          </cell>
          <cell r="V840">
            <v>41053</v>
          </cell>
          <cell r="W840">
            <v>9.6999999999999993</v>
          </cell>
          <cell r="X840">
            <v>50.48</v>
          </cell>
        </row>
        <row r="841">
          <cell r="U841" t="str">
            <v>Electric</v>
          </cell>
          <cell r="V841">
            <v>41058</v>
          </cell>
          <cell r="W841">
            <v>10.050000000000001</v>
          </cell>
          <cell r="X841">
            <v>46.17</v>
          </cell>
        </row>
        <row r="842">
          <cell r="U842" t="str">
            <v>Natural Gas</v>
          </cell>
          <cell r="V842">
            <v>41067</v>
          </cell>
          <cell r="W842">
            <v>10.3</v>
          </cell>
          <cell r="X842" t="str">
            <v>NA</v>
          </cell>
        </row>
        <row r="843">
          <cell r="U843" t="str">
            <v>Electric</v>
          </cell>
          <cell r="V843">
            <v>41067</v>
          </cell>
          <cell r="W843">
            <v>10.3</v>
          </cell>
          <cell r="X843">
            <v>42.07</v>
          </cell>
        </row>
        <row r="844">
          <cell r="U844" t="str">
            <v>Electric</v>
          </cell>
          <cell r="V844">
            <v>41074</v>
          </cell>
          <cell r="W844">
            <v>9.4</v>
          </cell>
          <cell r="X844">
            <v>48</v>
          </cell>
        </row>
        <row r="845">
          <cell r="U845" t="str">
            <v>Natural Gas</v>
          </cell>
          <cell r="V845">
            <v>41075</v>
          </cell>
          <cell r="W845">
            <v>10.4</v>
          </cell>
          <cell r="X845">
            <v>49.31</v>
          </cell>
        </row>
        <row r="846">
          <cell r="U846" t="str">
            <v>Electric</v>
          </cell>
          <cell r="V846">
            <v>41075</v>
          </cell>
          <cell r="W846">
            <v>10.4</v>
          </cell>
          <cell r="X846">
            <v>49.31</v>
          </cell>
        </row>
        <row r="847">
          <cell r="U847" t="str">
            <v>Natural Gas</v>
          </cell>
          <cell r="V847">
            <v>41078</v>
          </cell>
          <cell r="W847">
            <v>9.6</v>
          </cell>
          <cell r="X847">
            <v>54</v>
          </cell>
        </row>
        <row r="848">
          <cell r="U848" t="str">
            <v>Electric</v>
          </cell>
          <cell r="V848">
            <v>41078</v>
          </cell>
          <cell r="W848">
            <v>9.6</v>
          </cell>
          <cell r="X848">
            <v>54</v>
          </cell>
        </row>
        <row r="849">
          <cell r="U849" t="str">
            <v>Electric</v>
          </cell>
          <cell r="V849">
            <v>41079</v>
          </cell>
          <cell r="W849">
            <v>9.25</v>
          </cell>
          <cell r="X849">
            <v>53.04</v>
          </cell>
        </row>
        <row r="850">
          <cell r="U850" t="str">
            <v>Electric</v>
          </cell>
          <cell r="V850">
            <v>41086</v>
          </cell>
          <cell r="W850">
            <v>10.1</v>
          </cell>
          <cell r="X850">
            <v>43.51</v>
          </cell>
        </row>
        <row r="851">
          <cell r="U851" t="str">
            <v>Electric</v>
          </cell>
          <cell r="V851">
            <v>41089</v>
          </cell>
          <cell r="W851">
            <v>10</v>
          </cell>
          <cell r="X851">
            <v>56.29</v>
          </cell>
        </row>
        <row r="852">
          <cell r="U852" t="str">
            <v>Natural Gas</v>
          </cell>
          <cell r="V852">
            <v>41092</v>
          </cell>
          <cell r="W852">
            <v>9.75</v>
          </cell>
          <cell r="X852">
            <v>59.63</v>
          </cell>
        </row>
        <row r="853">
          <cell r="U853" t="str">
            <v>Electric</v>
          </cell>
          <cell r="V853">
            <v>41099</v>
          </cell>
          <cell r="W853">
            <v>10.199999999999999</v>
          </cell>
          <cell r="X853" t="str">
            <v>NA</v>
          </cell>
        </row>
        <row r="854">
          <cell r="U854" t="str">
            <v>Electric</v>
          </cell>
          <cell r="V854">
            <v>41106</v>
          </cell>
          <cell r="W854">
            <v>9.8000000000000007</v>
          </cell>
          <cell r="X854">
            <v>52.1</v>
          </cell>
        </row>
        <row r="855">
          <cell r="U855" t="str">
            <v>Natural Gas</v>
          </cell>
          <cell r="V855">
            <v>41109</v>
          </cell>
          <cell r="W855" t="str">
            <v>NA</v>
          </cell>
          <cell r="X855" t="str">
            <v>NA</v>
          </cell>
        </row>
        <row r="856">
          <cell r="U856" t="str">
            <v>Electric</v>
          </cell>
          <cell r="V856">
            <v>41110</v>
          </cell>
          <cell r="W856">
            <v>9.81</v>
          </cell>
          <cell r="X856">
            <v>50.06</v>
          </cell>
        </row>
        <row r="857">
          <cell r="U857" t="str">
            <v>Electric</v>
          </cell>
          <cell r="V857">
            <v>41110</v>
          </cell>
          <cell r="W857">
            <v>9.31</v>
          </cell>
          <cell r="X857">
            <v>50.13</v>
          </cell>
        </row>
        <row r="858">
          <cell r="U858" t="str">
            <v>Natural Gas</v>
          </cell>
          <cell r="V858">
            <v>41143</v>
          </cell>
          <cell r="W858" t="str">
            <v>NA</v>
          </cell>
          <cell r="X858" t="str">
            <v>NA</v>
          </cell>
        </row>
        <row r="859">
          <cell r="U859" t="str">
            <v>Electric</v>
          </cell>
          <cell r="V859">
            <v>41165</v>
          </cell>
          <cell r="W859">
            <v>9.8000000000000007</v>
          </cell>
          <cell r="X859">
            <v>49.92</v>
          </cell>
        </row>
        <row r="860">
          <cell r="U860" t="str">
            <v>Electric</v>
          </cell>
          <cell r="V860">
            <v>41171</v>
          </cell>
          <cell r="W860">
            <v>10.050000000000001</v>
          </cell>
          <cell r="X860">
            <v>51.49</v>
          </cell>
        </row>
        <row r="861">
          <cell r="U861" t="str">
            <v>Electric</v>
          </cell>
          <cell r="V861">
            <v>41171</v>
          </cell>
          <cell r="W861">
            <v>9.8000000000000007</v>
          </cell>
          <cell r="X861">
            <v>52.1</v>
          </cell>
        </row>
        <row r="862">
          <cell r="U862" t="str">
            <v>Electric</v>
          </cell>
          <cell r="V862">
            <v>41178</v>
          </cell>
          <cell r="W862">
            <v>9.5</v>
          </cell>
          <cell r="X862">
            <v>49.23</v>
          </cell>
        </row>
        <row r="863">
          <cell r="U863" t="str">
            <v>Natural Gas</v>
          </cell>
          <cell r="V863">
            <v>41179</v>
          </cell>
          <cell r="W863" t="str">
            <v>NA</v>
          </cell>
          <cell r="X863" t="str">
            <v>NA</v>
          </cell>
        </row>
        <row r="864">
          <cell r="U864" t="str">
            <v>Natural Gas</v>
          </cell>
          <cell r="V864">
            <v>41184</v>
          </cell>
          <cell r="W864" t="str">
            <v>NA</v>
          </cell>
          <cell r="X864" t="str">
            <v>NA</v>
          </cell>
        </row>
        <row r="865">
          <cell r="U865" t="str">
            <v>Natural Gas</v>
          </cell>
          <cell r="V865">
            <v>41193</v>
          </cell>
          <cell r="W865" t="str">
            <v>NA</v>
          </cell>
          <cell r="X865">
            <v>54.28</v>
          </cell>
        </row>
        <row r="866">
          <cell r="U866" t="str">
            <v>Electric</v>
          </cell>
          <cell r="V866">
            <v>41205</v>
          </cell>
          <cell r="W866">
            <v>9.75</v>
          </cell>
          <cell r="X866">
            <v>48.33</v>
          </cell>
        </row>
        <row r="867">
          <cell r="U867" t="str">
            <v>Natural Gas</v>
          </cell>
          <cell r="V867">
            <v>41206</v>
          </cell>
          <cell r="W867">
            <v>10.3</v>
          </cell>
          <cell r="X867">
            <v>51.61</v>
          </cell>
        </row>
        <row r="868">
          <cell r="U868" t="str">
            <v>Electric</v>
          </cell>
          <cell r="V868">
            <v>41206</v>
          </cell>
          <cell r="W868">
            <v>10.3</v>
          </cell>
          <cell r="X868">
            <v>51.61</v>
          </cell>
        </row>
        <row r="869">
          <cell r="U869" t="str">
            <v>Natural Gas</v>
          </cell>
          <cell r="V869">
            <v>41208</v>
          </cell>
          <cell r="W869">
            <v>9.5</v>
          </cell>
          <cell r="X869">
            <v>50</v>
          </cell>
        </row>
        <row r="870">
          <cell r="U870" t="str">
            <v>Natural Gas</v>
          </cell>
          <cell r="V870">
            <v>41213</v>
          </cell>
          <cell r="W870">
            <v>9.9</v>
          </cell>
          <cell r="X870">
            <v>48.03</v>
          </cell>
        </row>
        <row r="871">
          <cell r="U871" t="str">
            <v>Natural Gas</v>
          </cell>
          <cell r="V871">
            <v>41213</v>
          </cell>
          <cell r="W871">
            <v>9.3000000000000007</v>
          </cell>
          <cell r="X871">
            <v>59.06</v>
          </cell>
        </row>
        <row r="872">
          <cell r="U872" t="str">
            <v>Natural Gas</v>
          </cell>
          <cell r="V872">
            <v>41213</v>
          </cell>
          <cell r="W872">
            <v>10</v>
          </cell>
          <cell r="X872">
            <v>42.74</v>
          </cell>
        </row>
        <row r="873">
          <cell r="U873" t="str">
            <v>Natural Gas</v>
          </cell>
          <cell r="V873">
            <v>41214</v>
          </cell>
          <cell r="W873">
            <v>9.4499999999999993</v>
          </cell>
          <cell r="X873">
            <v>53.7</v>
          </cell>
        </row>
        <row r="874">
          <cell r="U874" t="str">
            <v>Natural Gas</v>
          </cell>
          <cell r="V874">
            <v>41221</v>
          </cell>
          <cell r="W874">
            <v>10.1</v>
          </cell>
          <cell r="X874">
            <v>51.32</v>
          </cell>
        </row>
        <row r="875">
          <cell r="U875" t="str">
            <v>Natural Gas</v>
          </cell>
          <cell r="V875">
            <v>41222</v>
          </cell>
          <cell r="W875">
            <v>10.3</v>
          </cell>
          <cell r="X875">
            <v>59.09</v>
          </cell>
        </row>
        <row r="876">
          <cell r="U876" t="str">
            <v>Electric</v>
          </cell>
          <cell r="V876">
            <v>41222</v>
          </cell>
          <cell r="W876">
            <v>10.3</v>
          </cell>
          <cell r="X876">
            <v>59.09</v>
          </cell>
        </row>
        <row r="877">
          <cell r="U877" t="str">
            <v>Natural Gas</v>
          </cell>
          <cell r="V877">
            <v>41239</v>
          </cell>
          <cell r="W877">
            <v>10</v>
          </cell>
          <cell r="X877">
            <v>45.03</v>
          </cell>
        </row>
        <row r="878">
          <cell r="U878" t="str">
            <v>Natural Gas</v>
          </cell>
          <cell r="V878">
            <v>41241</v>
          </cell>
          <cell r="W878">
            <v>10.4</v>
          </cell>
          <cell r="X878">
            <v>52.09</v>
          </cell>
        </row>
        <row r="879">
          <cell r="U879" t="str">
            <v>Natural Gas</v>
          </cell>
          <cell r="V879">
            <v>41241</v>
          </cell>
          <cell r="W879">
            <v>10.5</v>
          </cell>
          <cell r="X879">
            <v>46.75</v>
          </cell>
        </row>
        <row r="880">
          <cell r="U880" t="str">
            <v>Electric</v>
          </cell>
          <cell r="V880">
            <v>41241</v>
          </cell>
          <cell r="W880">
            <v>10.4</v>
          </cell>
          <cell r="X880">
            <v>52.09</v>
          </cell>
        </row>
        <row r="881">
          <cell r="U881" t="str">
            <v>Electric</v>
          </cell>
          <cell r="V881">
            <v>41242</v>
          </cell>
          <cell r="W881">
            <v>9.75</v>
          </cell>
          <cell r="X881">
            <v>49.61</v>
          </cell>
        </row>
        <row r="882">
          <cell r="U882" t="str">
            <v>Electric</v>
          </cell>
          <cell r="V882">
            <v>41242</v>
          </cell>
          <cell r="W882">
            <v>9.8800000000000008</v>
          </cell>
          <cell r="X882">
            <v>51.5</v>
          </cell>
        </row>
        <row r="883">
          <cell r="U883" t="str">
            <v>Electric</v>
          </cell>
          <cell r="V883">
            <v>41242</v>
          </cell>
          <cell r="W883" t="str">
            <v>NA</v>
          </cell>
          <cell r="X883" t="str">
            <v>NA</v>
          </cell>
        </row>
        <row r="884">
          <cell r="U884" t="str">
            <v>Natural Gas</v>
          </cell>
          <cell r="V884">
            <v>41247</v>
          </cell>
          <cell r="W884">
            <v>10.5</v>
          </cell>
          <cell r="X884">
            <v>51.69</v>
          </cell>
        </row>
        <row r="885">
          <cell r="U885" t="str">
            <v>Natural Gas</v>
          </cell>
          <cell r="V885">
            <v>41247</v>
          </cell>
          <cell r="W885">
            <v>10</v>
          </cell>
          <cell r="X885">
            <v>58</v>
          </cell>
        </row>
        <row r="886">
          <cell r="U886" t="str">
            <v>Electric</v>
          </cell>
          <cell r="V886">
            <v>41248</v>
          </cell>
          <cell r="W886">
            <v>9.7100000000000009</v>
          </cell>
          <cell r="X886">
            <v>51</v>
          </cell>
        </row>
        <row r="887">
          <cell r="U887" t="str">
            <v>Natural Gas</v>
          </cell>
          <cell r="V887">
            <v>41248</v>
          </cell>
          <cell r="W887" t="str">
            <v>NA</v>
          </cell>
          <cell r="X887" t="str">
            <v>NA</v>
          </cell>
        </row>
        <row r="888">
          <cell r="U888" t="str">
            <v>Electric</v>
          </cell>
          <cell r="V888">
            <v>41248</v>
          </cell>
          <cell r="W888">
            <v>10.4</v>
          </cell>
          <cell r="X888">
            <v>50.78</v>
          </cell>
        </row>
        <row r="889">
          <cell r="U889" t="str">
            <v>Electric</v>
          </cell>
          <cell r="V889">
            <v>41255</v>
          </cell>
          <cell r="W889">
            <v>9.8000000000000007</v>
          </cell>
          <cell r="X889">
            <v>52.3</v>
          </cell>
        </row>
        <row r="890">
          <cell r="U890" t="str">
            <v>Electric</v>
          </cell>
          <cell r="V890">
            <v>41256</v>
          </cell>
          <cell r="W890">
            <v>10.5</v>
          </cell>
          <cell r="X890" t="str">
            <v>NA</v>
          </cell>
        </row>
        <row r="891">
          <cell r="U891" t="str">
            <v>Electric</v>
          </cell>
          <cell r="V891">
            <v>41256</v>
          </cell>
          <cell r="W891">
            <v>9.5</v>
          </cell>
          <cell r="X891">
            <v>51.82</v>
          </cell>
        </row>
        <row r="892">
          <cell r="U892" t="str">
            <v>Electric</v>
          </cell>
          <cell r="V892">
            <v>41257</v>
          </cell>
          <cell r="W892">
            <v>10.4</v>
          </cell>
          <cell r="X892">
            <v>52.37</v>
          </cell>
        </row>
        <row r="893">
          <cell r="U893" t="str">
            <v>Electric</v>
          </cell>
          <cell r="V893">
            <v>41262</v>
          </cell>
          <cell r="W893">
            <v>9.7100000000000009</v>
          </cell>
          <cell r="X893">
            <v>42.55</v>
          </cell>
        </row>
        <row r="894">
          <cell r="U894" t="str">
            <v>Electric</v>
          </cell>
          <cell r="V894">
            <v>41262</v>
          </cell>
          <cell r="W894">
            <v>10.25</v>
          </cell>
          <cell r="X894">
            <v>52.18</v>
          </cell>
        </row>
        <row r="895">
          <cell r="U895" t="str">
            <v>Natural Gas</v>
          </cell>
          <cell r="V895">
            <v>41263</v>
          </cell>
          <cell r="W895">
            <v>10.3</v>
          </cell>
          <cell r="X895">
            <v>52</v>
          </cell>
        </row>
        <row r="896">
          <cell r="U896" t="str">
            <v>Natural Gas</v>
          </cell>
          <cell r="V896">
            <v>41263</v>
          </cell>
          <cell r="W896">
            <v>10.1</v>
          </cell>
          <cell r="X896">
            <v>52</v>
          </cell>
        </row>
        <row r="897">
          <cell r="U897" t="str">
            <v>Natural Gas</v>
          </cell>
          <cell r="V897">
            <v>41263</v>
          </cell>
          <cell r="W897">
            <v>10.4</v>
          </cell>
          <cell r="X897">
            <v>52</v>
          </cell>
        </row>
        <row r="898">
          <cell r="U898" t="str">
            <v>Natural Gas</v>
          </cell>
          <cell r="V898">
            <v>41263</v>
          </cell>
          <cell r="W898">
            <v>10.25</v>
          </cell>
          <cell r="X898" t="str">
            <v>NA</v>
          </cell>
        </row>
        <row r="899">
          <cell r="U899" t="str">
            <v>Natural Gas</v>
          </cell>
          <cell r="V899">
            <v>41263</v>
          </cell>
          <cell r="W899">
            <v>10.5</v>
          </cell>
          <cell r="X899" t="str">
            <v>NA</v>
          </cell>
        </row>
        <row r="900">
          <cell r="U900" t="str">
            <v>Electric</v>
          </cell>
          <cell r="V900">
            <v>41263</v>
          </cell>
          <cell r="W900">
            <v>9.5</v>
          </cell>
          <cell r="X900">
            <v>49.14</v>
          </cell>
        </row>
        <row r="901">
          <cell r="U901" t="str">
            <v>Natural Gas</v>
          </cell>
          <cell r="V901">
            <v>41263</v>
          </cell>
          <cell r="W901">
            <v>9.5</v>
          </cell>
          <cell r="X901">
            <v>49.14</v>
          </cell>
        </row>
        <row r="902">
          <cell r="U902" t="str">
            <v>Electric</v>
          </cell>
          <cell r="V902">
            <v>41263</v>
          </cell>
          <cell r="W902">
            <v>10.45</v>
          </cell>
          <cell r="X902">
            <v>48</v>
          </cell>
        </row>
        <row r="903">
          <cell r="U903" t="str">
            <v>Electric</v>
          </cell>
          <cell r="V903">
            <v>41263</v>
          </cell>
          <cell r="W903">
            <v>10.3</v>
          </cell>
          <cell r="X903">
            <v>52</v>
          </cell>
        </row>
        <row r="904">
          <cell r="U904" t="str">
            <v>Electric</v>
          </cell>
          <cell r="V904">
            <v>41263</v>
          </cell>
          <cell r="W904">
            <v>10.4</v>
          </cell>
          <cell r="X904">
            <v>52</v>
          </cell>
        </row>
        <row r="905">
          <cell r="U905" t="str">
            <v>Electric</v>
          </cell>
          <cell r="V905">
            <v>41263</v>
          </cell>
          <cell r="W905">
            <v>10.25</v>
          </cell>
          <cell r="X905" t="str">
            <v>NA</v>
          </cell>
        </row>
        <row r="906">
          <cell r="U906" t="str">
            <v>Electric</v>
          </cell>
          <cell r="V906">
            <v>41263</v>
          </cell>
          <cell r="W906">
            <v>10.25</v>
          </cell>
          <cell r="X906" t="str">
            <v>NA</v>
          </cell>
        </row>
        <row r="907">
          <cell r="U907" t="str">
            <v>Electric</v>
          </cell>
          <cell r="V907">
            <v>41263</v>
          </cell>
          <cell r="W907">
            <v>9.8000000000000007</v>
          </cell>
          <cell r="X907">
            <v>52.1</v>
          </cell>
        </row>
        <row r="908">
          <cell r="U908" t="str">
            <v>Electric</v>
          </cell>
          <cell r="V908">
            <v>41264</v>
          </cell>
          <cell r="W908">
            <v>10.199999999999999</v>
          </cell>
          <cell r="X908">
            <v>51</v>
          </cell>
        </row>
        <row r="909">
          <cell r="U909" t="str">
            <v>Natural Gas</v>
          </cell>
          <cell r="V909">
            <v>41269</v>
          </cell>
          <cell r="W909">
            <v>9.8000000000000007</v>
          </cell>
          <cell r="X909">
            <v>47</v>
          </cell>
        </row>
        <row r="910">
          <cell r="U910" t="str">
            <v>Electric</v>
          </cell>
          <cell r="V910">
            <v>41269</v>
          </cell>
          <cell r="W910">
            <v>9.8000000000000007</v>
          </cell>
          <cell r="X910">
            <v>47</v>
          </cell>
        </row>
        <row r="911">
          <cell r="U911" t="str">
            <v>Electric</v>
          </cell>
          <cell r="V911">
            <v>41283</v>
          </cell>
          <cell r="W911">
            <v>9.6999999999999993</v>
          </cell>
          <cell r="X911">
            <v>52.3</v>
          </cell>
        </row>
        <row r="912">
          <cell r="U912" t="str">
            <v>Electric</v>
          </cell>
          <cell r="V912">
            <v>41283</v>
          </cell>
          <cell r="W912">
            <v>9.6999999999999993</v>
          </cell>
          <cell r="X912">
            <v>52.3</v>
          </cell>
        </row>
        <row r="913">
          <cell r="U913" t="str">
            <v>Electric</v>
          </cell>
          <cell r="V913">
            <v>41283</v>
          </cell>
          <cell r="W913">
            <v>9.6999999999999993</v>
          </cell>
          <cell r="X913">
            <v>52.3</v>
          </cell>
        </row>
        <row r="914">
          <cell r="U914" t="str">
            <v>Electric</v>
          </cell>
          <cell r="V914">
            <v>41318</v>
          </cell>
          <cell r="W914">
            <v>10.199999999999999</v>
          </cell>
          <cell r="X914">
            <v>42.67</v>
          </cell>
        </row>
        <row r="915">
          <cell r="U915" t="str">
            <v>Electric</v>
          </cell>
          <cell r="V915">
            <v>41327</v>
          </cell>
          <cell r="W915">
            <v>9.75</v>
          </cell>
          <cell r="X915">
            <v>48.4</v>
          </cell>
        </row>
        <row r="916">
          <cell r="U916" t="str">
            <v>Natural Gas</v>
          </cell>
          <cell r="V916">
            <v>41327</v>
          </cell>
          <cell r="W916">
            <v>9.6</v>
          </cell>
          <cell r="X916">
            <v>48.4</v>
          </cell>
        </row>
        <row r="917">
          <cell r="U917" t="str">
            <v>Electric</v>
          </cell>
          <cell r="V917">
            <v>41332</v>
          </cell>
          <cell r="W917" t="str">
            <v>NA</v>
          </cell>
          <cell r="X917" t="str">
            <v>NA</v>
          </cell>
        </row>
        <row r="918">
          <cell r="U918" t="str">
            <v>Electric</v>
          </cell>
          <cell r="V918">
            <v>41332</v>
          </cell>
          <cell r="W918">
            <v>10</v>
          </cell>
          <cell r="X918" t="str">
            <v>NA</v>
          </cell>
        </row>
        <row r="919">
          <cell r="U919" t="str">
            <v>Natural Gas</v>
          </cell>
          <cell r="V919">
            <v>41338</v>
          </cell>
          <cell r="W919" t="str">
            <v>NA</v>
          </cell>
          <cell r="X919" t="str">
            <v>NA</v>
          </cell>
        </row>
        <row r="920">
          <cell r="U920" t="str">
            <v>Electric</v>
          </cell>
          <cell r="V920">
            <v>41347</v>
          </cell>
          <cell r="W920">
            <v>9.3000000000000007</v>
          </cell>
          <cell r="X920">
            <v>48</v>
          </cell>
        </row>
        <row r="921">
          <cell r="U921" t="str">
            <v>Natural Gas</v>
          </cell>
          <cell r="V921">
            <v>41347</v>
          </cell>
          <cell r="W921">
            <v>9.3000000000000007</v>
          </cell>
          <cell r="X921">
            <v>48</v>
          </cell>
        </row>
        <row r="922">
          <cell r="U922" t="str">
            <v>Electric</v>
          </cell>
          <cell r="V922">
            <v>41352</v>
          </cell>
          <cell r="W922" t="str">
            <v>NA</v>
          </cell>
          <cell r="X922" t="str">
            <v>NA</v>
          </cell>
        </row>
        <row r="923">
          <cell r="U923" t="str">
            <v>Natural Gas</v>
          </cell>
          <cell r="V923">
            <v>41360</v>
          </cell>
          <cell r="W923">
            <v>9.8000000000000007</v>
          </cell>
          <cell r="X923">
            <v>50</v>
          </cell>
        </row>
        <row r="924">
          <cell r="U924" t="str">
            <v>Electric</v>
          </cell>
          <cell r="V924">
            <v>41360</v>
          </cell>
          <cell r="W924">
            <v>9.8000000000000007</v>
          </cell>
          <cell r="X924">
            <v>50</v>
          </cell>
        </row>
        <row r="925">
          <cell r="U925" t="str">
            <v>Electric</v>
          </cell>
          <cell r="V925">
            <v>41382</v>
          </cell>
          <cell r="W925" t="str">
            <v>NA</v>
          </cell>
          <cell r="X925" t="str">
            <v>NA</v>
          </cell>
        </row>
        <row r="926">
          <cell r="U926" t="str">
            <v>Natural Gas</v>
          </cell>
          <cell r="V926">
            <v>41387</v>
          </cell>
          <cell r="W926">
            <v>9.8000000000000007</v>
          </cell>
          <cell r="X926" t="str">
            <v>NA</v>
          </cell>
        </row>
        <row r="927">
          <cell r="U927" t="str">
            <v>Electric</v>
          </cell>
          <cell r="V927">
            <v>41395</v>
          </cell>
          <cell r="W927">
            <v>9.84</v>
          </cell>
          <cell r="X927">
            <v>53.3</v>
          </cell>
        </row>
        <row r="928">
          <cell r="U928" t="str">
            <v>Natural Gas</v>
          </cell>
          <cell r="V928">
            <v>41403</v>
          </cell>
          <cell r="W928" t="str">
            <v>NA</v>
          </cell>
          <cell r="X928" t="str">
            <v>NA</v>
          </cell>
        </row>
        <row r="929">
          <cell r="U929" t="str">
            <v>Natural Gas</v>
          </cell>
          <cell r="V929">
            <v>41403</v>
          </cell>
          <cell r="W929" t="str">
            <v>NA</v>
          </cell>
          <cell r="X929" t="str">
            <v>NA</v>
          </cell>
        </row>
        <row r="930">
          <cell r="U930" t="str">
            <v>Electric</v>
          </cell>
          <cell r="V930">
            <v>41403</v>
          </cell>
          <cell r="W930" t="str">
            <v>NA</v>
          </cell>
          <cell r="X930" t="str">
            <v>NA</v>
          </cell>
        </row>
        <row r="931">
          <cell r="U931" t="str">
            <v>Natural Gas</v>
          </cell>
          <cell r="V931">
            <v>41404</v>
          </cell>
          <cell r="W931">
            <v>9.25</v>
          </cell>
          <cell r="X931">
            <v>59.3</v>
          </cell>
        </row>
        <row r="932">
          <cell r="U932" t="str">
            <v>Electric</v>
          </cell>
          <cell r="V932">
            <v>41409</v>
          </cell>
          <cell r="W932">
            <v>10.3</v>
          </cell>
          <cell r="X932" t="str">
            <v>NA</v>
          </cell>
        </row>
        <row r="933">
          <cell r="U933" t="str">
            <v>Natural Gas</v>
          </cell>
          <cell r="V933">
            <v>41417</v>
          </cell>
          <cell r="W933" t="str">
            <v>NA</v>
          </cell>
          <cell r="X933" t="str">
            <v>NA</v>
          </cell>
        </row>
        <row r="934">
          <cell r="U934" t="str">
            <v>Electric</v>
          </cell>
          <cell r="V934">
            <v>41424</v>
          </cell>
          <cell r="W934">
            <v>10.199999999999999</v>
          </cell>
          <cell r="X934">
            <v>53</v>
          </cell>
        </row>
        <row r="935">
          <cell r="U935" t="str">
            <v>Electric</v>
          </cell>
          <cell r="V935">
            <v>41425</v>
          </cell>
          <cell r="W935">
            <v>9</v>
          </cell>
          <cell r="X935">
            <v>56.86</v>
          </cell>
        </row>
        <row r="936">
          <cell r="U936" t="str">
            <v>Electric</v>
          </cell>
          <cell r="V936">
            <v>41431</v>
          </cell>
          <cell r="W936" t="str">
            <v>NA</v>
          </cell>
          <cell r="X936" t="str">
            <v>NA</v>
          </cell>
        </row>
        <row r="937">
          <cell r="U937" t="str">
            <v>Electric</v>
          </cell>
          <cell r="V937">
            <v>41436</v>
          </cell>
          <cell r="W937">
            <v>10</v>
          </cell>
          <cell r="X937">
            <v>43.5</v>
          </cell>
        </row>
        <row r="938">
          <cell r="U938" t="str">
            <v>Natural Gas</v>
          </cell>
          <cell r="V938">
            <v>41438</v>
          </cell>
          <cell r="W938">
            <v>9.4</v>
          </cell>
          <cell r="X938">
            <v>48</v>
          </cell>
        </row>
        <row r="939">
          <cell r="U939" t="str">
            <v>Natural Gas</v>
          </cell>
          <cell r="V939">
            <v>41443</v>
          </cell>
          <cell r="W939">
            <v>9.2799999999999994</v>
          </cell>
          <cell r="X939">
            <v>50.32</v>
          </cell>
        </row>
        <row r="940">
          <cell r="U940" t="str">
            <v>Natural Gas</v>
          </cell>
          <cell r="V940">
            <v>41443</v>
          </cell>
          <cell r="W940">
            <v>9.2799999999999994</v>
          </cell>
          <cell r="X940">
            <v>50.43</v>
          </cell>
        </row>
        <row r="941">
          <cell r="U941" t="str">
            <v>Electric</v>
          </cell>
          <cell r="V941">
            <v>41446</v>
          </cell>
          <cell r="W941">
            <v>9.75</v>
          </cell>
          <cell r="X941">
            <v>48.7</v>
          </cell>
        </row>
        <row r="942">
          <cell r="U942" t="str">
            <v>Natural Gas</v>
          </cell>
          <cell r="V942">
            <v>41450</v>
          </cell>
          <cell r="W942">
            <v>9.8000000000000007</v>
          </cell>
          <cell r="X942">
            <v>48</v>
          </cell>
        </row>
        <row r="943">
          <cell r="U943" t="str">
            <v>Electric</v>
          </cell>
          <cell r="V943">
            <v>41450</v>
          </cell>
          <cell r="W943">
            <v>9.8000000000000007</v>
          </cell>
          <cell r="X943">
            <v>48</v>
          </cell>
        </row>
        <row r="944">
          <cell r="U944" t="str">
            <v>Natural Gas</v>
          </cell>
          <cell r="V944">
            <v>41451</v>
          </cell>
          <cell r="W944" t="str">
            <v>NA</v>
          </cell>
          <cell r="X944" t="str">
            <v>NA</v>
          </cell>
        </row>
        <row r="945">
          <cell r="U945" t="str">
            <v>Electric</v>
          </cell>
          <cell r="V945">
            <v>41467</v>
          </cell>
          <cell r="W945">
            <v>9.36</v>
          </cell>
          <cell r="X945">
            <v>48.89</v>
          </cell>
        </row>
        <row r="946">
          <cell r="U946" t="str">
            <v>Natural Gas</v>
          </cell>
          <cell r="V946">
            <v>41481</v>
          </cell>
          <cell r="W946" t="str">
            <v>NA</v>
          </cell>
          <cell r="X946" t="str">
            <v>NA</v>
          </cell>
        </row>
        <row r="947">
          <cell r="U947" t="str">
            <v>Electric</v>
          </cell>
          <cell r="V947">
            <v>41481</v>
          </cell>
          <cell r="W947" t="str">
            <v>NA</v>
          </cell>
          <cell r="X947" t="str">
            <v>NA</v>
          </cell>
        </row>
        <row r="948">
          <cell r="U948" t="str">
            <v>Electric</v>
          </cell>
          <cell r="V948">
            <v>41494</v>
          </cell>
          <cell r="W948">
            <v>9.83</v>
          </cell>
          <cell r="X948">
            <v>52.56</v>
          </cell>
        </row>
        <row r="949">
          <cell r="U949" t="str">
            <v>Electric</v>
          </cell>
          <cell r="V949">
            <v>41500</v>
          </cell>
          <cell r="W949">
            <v>9.15</v>
          </cell>
          <cell r="X949">
            <v>50</v>
          </cell>
        </row>
        <row r="950">
          <cell r="U950" t="str">
            <v>Electric</v>
          </cell>
          <cell r="V950">
            <v>41520</v>
          </cell>
          <cell r="W950" t="str">
            <v>NA</v>
          </cell>
          <cell r="X950" t="str">
            <v>NA</v>
          </cell>
        </row>
        <row r="951">
          <cell r="U951" t="str">
            <v>Electric</v>
          </cell>
          <cell r="V951">
            <v>41528</v>
          </cell>
          <cell r="W951">
            <v>10.25</v>
          </cell>
          <cell r="X951">
            <v>42</v>
          </cell>
        </row>
        <row r="952">
          <cell r="U952" t="str">
            <v>Electric</v>
          </cell>
          <cell r="V952">
            <v>41528</v>
          </cell>
          <cell r="W952">
            <v>10.199999999999999</v>
          </cell>
          <cell r="X952">
            <v>53</v>
          </cell>
        </row>
        <row r="953">
          <cell r="U953" t="str">
            <v>Electric</v>
          </cell>
          <cell r="V953">
            <v>41534</v>
          </cell>
          <cell r="W953" t="str">
            <v>NA</v>
          </cell>
          <cell r="X953" t="str">
            <v>NA</v>
          </cell>
        </row>
        <row r="954">
          <cell r="U954" t="str">
            <v>Natural Gas</v>
          </cell>
          <cell r="V954">
            <v>41540</v>
          </cell>
          <cell r="W954">
            <v>9.6</v>
          </cell>
          <cell r="X954">
            <v>53.84</v>
          </cell>
        </row>
        <row r="955">
          <cell r="U955" t="str">
            <v>Electric</v>
          </cell>
          <cell r="V955">
            <v>41541</v>
          </cell>
          <cell r="W955">
            <v>10.199999999999999</v>
          </cell>
          <cell r="X955">
            <v>53</v>
          </cell>
        </row>
        <row r="956">
          <cell r="U956" t="str">
            <v>Electric</v>
          </cell>
          <cell r="V956">
            <v>41550</v>
          </cell>
          <cell r="W956">
            <v>9.65</v>
          </cell>
          <cell r="X956">
            <v>49.1</v>
          </cell>
        </row>
        <row r="957">
          <cell r="U957" t="str">
            <v>Natural Gas</v>
          </cell>
          <cell r="V957">
            <v>41569</v>
          </cell>
          <cell r="W957" t="str">
            <v>NA</v>
          </cell>
          <cell r="X957" t="str">
            <v>NA</v>
          </cell>
        </row>
        <row r="958">
          <cell r="U958" t="str">
            <v>Electric</v>
          </cell>
          <cell r="V958">
            <v>41571</v>
          </cell>
          <cell r="W958" t="str">
            <v>NA</v>
          </cell>
          <cell r="X958" t="str">
            <v>NA</v>
          </cell>
        </row>
        <row r="959">
          <cell r="U959" t="str">
            <v>Natural Gas</v>
          </cell>
          <cell r="V959">
            <v>41584</v>
          </cell>
          <cell r="W959">
            <v>10.199999999999999</v>
          </cell>
          <cell r="X959">
            <v>50.14</v>
          </cell>
        </row>
        <row r="960">
          <cell r="U960" t="str">
            <v>Electric</v>
          </cell>
          <cell r="V960">
            <v>41584</v>
          </cell>
          <cell r="W960">
            <v>10.199999999999999</v>
          </cell>
          <cell r="X960">
            <v>50.14</v>
          </cell>
        </row>
        <row r="961">
          <cell r="U961" t="str">
            <v>Natural Gas</v>
          </cell>
          <cell r="V961">
            <v>41591</v>
          </cell>
          <cell r="W961">
            <v>9.84</v>
          </cell>
          <cell r="X961">
            <v>53.3</v>
          </cell>
        </row>
        <row r="962">
          <cell r="U962" t="str">
            <v>Natural Gas</v>
          </cell>
          <cell r="V962">
            <v>41592</v>
          </cell>
          <cell r="W962">
            <v>10.25</v>
          </cell>
          <cell r="X962">
            <v>40.03</v>
          </cell>
        </row>
        <row r="963">
          <cell r="U963" t="str">
            <v>Electric</v>
          </cell>
          <cell r="V963">
            <v>41599</v>
          </cell>
          <cell r="W963">
            <v>10</v>
          </cell>
          <cell r="X963">
            <v>52.63</v>
          </cell>
        </row>
        <row r="964">
          <cell r="U964" t="str">
            <v>Natural Gas</v>
          </cell>
          <cell r="V964">
            <v>41600</v>
          </cell>
          <cell r="W964">
            <v>9.5</v>
          </cell>
          <cell r="X964">
            <v>53.02</v>
          </cell>
        </row>
        <row r="965">
          <cell r="U965" t="str">
            <v>Electric</v>
          </cell>
          <cell r="V965">
            <v>41600</v>
          </cell>
          <cell r="W965" t="str">
            <v>NA</v>
          </cell>
          <cell r="X965" t="str">
            <v>NA</v>
          </cell>
        </row>
        <row r="966">
          <cell r="U966" t="str">
            <v>Electric</v>
          </cell>
          <cell r="V966">
            <v>41603</v>
          </cell>
          <cell r="W966" t="str">
            <v>NA</v>
          </cell>
          <cell r="X966" t="str">
            <v>NA</v>
          </cell>
        </row>
        <row r="967">
          <cell r="U967" t="str">
            <v>Electric</v>
          </cell>
          <cell r="V967">
            <v>41604</v>
          </cell>
          <cell r="W967">
            <v>10</v>
          </cell>
          <cell r="X967" t="str">
            <v>NA</v>
          </cell>
        </row>
        <row r="968">
          <cell r="U968" t="str">
            <v>Electric</v>
          </cell>
          <cell r="V968">
            <v>41611</v>
          </cell>
          <cell r="W968">
            <v>10.25</v>
          </cell>
          <cell r="X968" t="str">
            <v>NA</v>
          </cell>
        </row>
        <row r="969">
          <cell r="U969" t="str">
            <v>Electric</v>
          </cell>
          <cell r="V969">
            <v>41612</v>
          </cell>
          <cell r="W969">
            <v>9.5</v>
          </cell>
          <cell r="X969">
            <v>49.1</v>
          </cell>
        </row>
        <row r="970">
          <cell r="U970" t="str">
            <v>Natural Gas</v>
          </cell>
          <cell r="V970">
            <v>41613</v>
          </cell>
          <cell r="W970">
            <v>10.199999999999999</v>
          </cell>
          <cell r="X970">
            <v>52.54</v>
          </cell>
        </row>
        <row r="971">
          <cell r="U971" t="str">
            <v>Electric</v>
          </cell>
          <cell r="V971">
            <v>41613</v>
          </cell>
          <cell r="W971">
            <v>10.199999999999999</v>
          </cell>
          <cell r="X971">
            <v>52.54</v>
          </cell>
        </row>
        <row r="972">
          <cell r="U972" t="str">
            <v>Natural Gas</v>
          </cell>
          <cell r="V972">
            <v>41614</v>
          </cell>
          <cell r="W972" t="str">
            <v>NA</v>
          </cell>
          <cell r="X972" t="str">
            <v>NA</v>
          </cell>
        </row>
        <row r="973">
          <cell r="U973" t="str">
            <v>Electric</v>
          </cell>
          <cell r="V973">
            <v>41617</v>
          </cell>
          <cell r="W973">
            <v>8.7200000000000006</v>
          </cell>
          <cell r="X973">
            <v>51</v>
          </cell>
        </row>
        <row r="974">
          <cell r="U974" t="str">
            <v>Electric</v>
          </cell>
          <cell r="V974">
            <v>41617</v>
          </cell>
          <cell r="W974">
            <v>9.75</v>
          </cell>
          <cell r="X974">
            <v>50</v>
          </cell>
        </row>
        <row r="975">
          <cell r="U975" t="str">
            <v>Natural Gas</v>
          </cell>
          <cell r="V975">
            <v>41621</v>
          </cell>
          <cell r="W975" t="str">
            <v>NA</v>
          </cell>
          <cell r="X975" t="str">
            <v>NA</v>
          </cell>
        </row>
        <row r="976">
          <cell r="U976" t="str">
            <v>Electric</v>
          </cell>
          <cell r="V976">
            <v>41621</v>
          </cell>
          <cell r="W976">
            <v>9.75</v>
          </cell>
          <cell r="X976">
            <v>51.05</v>
          </cell>
        </row>
        <row r="977">
          <cell r="U977" t="str">
            <v>Natural Gas</v>
          </cell>
          <cell r="V977">
            <v>41621</v>
          </cell>
          <cell r="W977">
            <v>9.6</v>
          </cell>
          <cell r="X977">
            <v>51.05</v>
          </cell>
        </row>
        <row r="978">
          <cell r="U978" t="str">
            <v>Natural Gas</v>
          </cell>
          <cell r="V978">
            <v>41624</v>
          </cell>
          <cell r="W978">
            <v>9.73</v>
          </cell>
          <cell r="X978">
            <v>46.94</v>
          </cell>
        </row>
        <row r="979">
          <cell r="U979" t="str">
            <v>Electric</v>
          </cell>
          <cell r="V979">
            <v>41624</v>
          </cell>
          <cell r="W979">
            <v>10.119999999999999</v>
          </cell>
          <cell r="X979">
            <v>46.94</v>
          </cell>
        </row>
        <row r="980">
          <cell r="U980" t="str">
            <v>Electric</v>
          </cell>
          <cell r="V980">
            <v>41624</v>
          </cell>
          <cell r="W980">
            <v>9.9499999999999993</v>
          </cell>
          <cell r="X980" t="str">
            <v>NA</v>
          </cell>
        </row>
        <row r="981">
          <cell r="U981" t="str">
            <v>Electric</v>
          </cell>
          <cell r="V981">
            <v>41624</v>
          </cell>
          <cell r="W981">
            <v>9.9499999999999993</v>
          </cell>
          <cell r="X981" t="str">
            <v>NA</v>
          </cell>
        </row>
        <row r="982">
          <cell r="U982" t="str">
            <v>Natural Gas</v>
          </cell>
          <cell r="V982">
            <v>41625</v>
          </cell>
          <cell r="W982">
            <v>10</v>
          </cell>
          <cell r="X982">
            <v>50.66</v>
          </cell>
        </row>
        <row r="983">
          <cell r="U983" t="str">
            <v>Electric</v>
          </cell>
          <cell r="V983">
            <v>41625</v>
          </cell>
          <cell r="W983">
            <v>10.95</v>
          </cell>
          <cell r="X983">
            <v>50.84</v>
          </cell>
        </row>
        <row r="984">
          <cell r="U984" t="str">
            <v>Electric</v>
          </cell>
          <cell r="V984">
            <v>41625</v>
          </cell>
          <cell r="W984">
            <v>9.5</v>
          </cell>
          <cell r="X984">
            <v>52.6</v>
          </cell>
        </row>
        <row r="985">
          <cell r="U985" t="str">
            <v>Natural Gas</v>
          </cell>
          <cell r="V985">
            <v>41626</v>
          </cell>
          <cell r="W985">
            <v>9.08</v>
          </cell>
          <cell r="X985">
            <v>51.68</v>
          </cell>
        </row>
        <row r="986">
          <cell r="U986" t="str">
            <v>Electric</v>
          </cell>
          <cell r="V986">
            <v>41626</v>
          </cell>
          <cell r="W986">
            <v>8.7200000000000006</v>
          </cell>
          <cell r="X986">
            <v>45.28</v>
          </cell>
        </row>
        <row r="987">
          <cell r="U987" t="str">
            <v>Electric</v>
          </cell>
          <cell r="V987">
            <v>41626</v>
          </cell>
          <cell r="W987">
            <v>9.8000000000000007</v>
          </cell>
          <cell r="X987">
            <v>52.1</v>
          </cell>
        </row>
        <row r="988">
          <cell r="U988" t="str">
            <v>Natural Gas</v>
          </cell>
          <cell r="V988">
            <v>41627</v>
          </cell>
          <cell r="W988" t="str">
            <v>NA</v>
          </cell>
          <cell r="X988" t="str">
            <v>NA</v>
          </cell>
        </row>
        <row r="989">
          <cell r="U989" t="str">
            <v>Electric</v>
          </cell>
          <cell r="V989">
            <v>41627</v>
          </cell>
          <cell r="W989">
            <v>10.15</v>
          </cell>
          <cell r="X989" t="str">
            <v>NA</v>
          </cell>
        </row>
        <row r="990">
          <cell r="U990" t="str">
            <v>Natural Gas</v>
          </cell>
          <cell r="V990">
            <v>41631</v>
          </cell>
          <cell r="W990">
            <v>9.7200000000000006</v>
          </cell>
          <cell r="X990">
            <v>56.06</v>
          </cell>
        </row>
        <row r="991">
          <cell r="U991" t="str">
            <v>Natural Gas</v>
          </cell>
          <cell r="V991">
            <v>41638</v>
          </cell>
          <cell r="W991">
            <v>10</v>
          </cell>
          <cell r="X991">
            <v>50.27</v>
          </cell>
        </row>
        <row r="992">
          <cell r="U992" t="str">
            <v>Electric</v>
          </cell>
          <cell r="V992">
            <v>41638</v>
          </cell>
          <cell r="W992">
            <v>9.5</v>
          </cell>
          <cell r="X992">
            <v>28.64</v>
          </cell>
        </row>
        <row r="993">
          <cell r="U993" t="str">
            <v>Natural Gas</v>
          </cell>
          <cell r="V993">
            <v>41660</v>
          </cell>
          <cell r="W993">
            <v>9.65</v>
          </cell>
          <cell r="X993">
            <v>48</v>
          </cell>
        </row>
        <row r="994">
          <cell r="U994" t="str">
            <v>Natural Gas</v>
          </cell>
          <cell r="V994">
            <v>41661</v>
          </cell>
          <cell r="W994">
            <v>9.18</v>
          </cell>
          <cell r="X994">
            <v>52.52</v>
          </cell>
        </row>
        <row r="995">
          <cell r="U995" t="str">
            <v>Electric</v>
          </cell>
          <cell r="V995">
            <v>41690</v>
          </cell>
          <cell r="W995">
            <v>9.1999999999999993</v>
          </cell>
          <cell r="X995">
            <v>48</v>
          </cell>
        </row>
        <row r="996">
          <cell r="U996" t="str">
            <v>Natural Gas</v>
          </cell>
          <cell r="V996">
            <v>41690</v>
          </cell>
          <cell r="W996">
            <v>9.3000000000000007</v>
          </cell>
          <cell r="X996">
            <v>48</v>
          </cell>
        </row>
        <row r="997">
          <cell r="U997" t="str">
            <v>Natural Gas</v>
          </cell>
          <cell r="V997">
            <v>41691</v>
          </cell>
          <cell r="W997">
            <v>9.85</v>
          </cell>
          <cell r="X997">
            <v>52.07</v>
          </cell>
        </row>
        <row r="998">
          <cell r="U998" t="str">
            <v>Electric</v>
          </cell>
          <cell r="V998">
            <v>41696</v>
          </cell>
          <cell r="W998">
            <v>9.75</v>
          </cell>
          <cell r="X998">
            <v>52.56</v>
          </cell>
        </row>
        <row r="999">
          <cell r="U999" t="str">
            <v>Natural Gas</v>
          </cell>
          <cell r="V999">
            <v>41698</v>
          </cell>
          <cell r="W999">
            <v>9.5500000000000007</v>
          </cell>
          <cell r="X999">
            <v>53.68</v>
          </cell>
        </row>
        <row r="1000">
          <cell r="U1000" t="str">
            <v>Electric</v>
          </cell>
          <cell r="V1000">
            <v>41698</v>
          </cell>
          <cell r="W1000" t="str">
            <v>NA</v>
          </cell>
          <cell r="X1000" t="str">
            <v>NA</v>
          </cell>
        </row>
        <row r="1001">
          <cell r="U1001" t="str">
            <v>Natural Gas</v>
          </cell>
          <cell r="V1001">
            <v>41714</v>
          </cell>
          <cell r="W1001">
            <v>9.7200000000000006</v>
          </cell>
          <cell r="X1001">
            <v>52.57</v>
          </cell>
        </row>
        <row r="1002">
          <cell r="U1002" t="str">
            <v>Electric</v>
          </cell>
          <cell r="V1002">
            <v>41715</v>
          </cell>
          <cell r="W1002">
            <v>9.5500000000000007</v>
          </cell>
          <cell r="X1002">
            <v>55</v>
          </cell>
        </row>
        <row r="1003">
          <cell r="U1003" t="str">
            <v>Electric</v>
          </cell>
          <cell r="V1003">
            <v>41724</v>
          </cell>
          <cell r="W1003">
            <v>9.4</v>
          </cell>
          <cell r="X1003">
            <v>49.19</v>
          </cell>
        </row>
        <row r="1004">
          <cell r="U1004" t="str">
            <v>Electric</v>
          </cell>
          <cell r="V1004">
            <v>41724</v>
          </cell>
          <cell r="W1004">
            <v>9.9600000000000009</v>
          </cell>
          <cell r="X1004">
            <v>53.89</v>
          </cell>
        </row>
        <row r="1005">
          <cell r="U1005" t="str">
            <v>Electric</v>
          </cell>
          <cell r="V1005">
            <v>41731</v>
          </cell>
          <cell r="W1005">
            <v>9.6999999999999993</v>
          </cell>
          <cell r="X1005">
            <v>49.22</v>
          </cell>
        </row>
        <row r="1006">
          <cell r="U1006" t="str">
            <v>Natural Gas</v>
          </cell>
          <cell r="V1006">
            <v>41750</v>
          </cell>
          <cell r="W1006">
            <v>9.5</v>
          </cell>
          <cell r="X1006">
            <v>51.76</v>
          </cell>
        </row>
        <row r="1007">
          <cell r="U1007" t="str">
            <v>Natural Gas</v>
          </cell>
          <cell r="V1007">
            <v>41751</v>
          </cell>
          <cell r="W1007">
            <v>9.8000000000000007</v>
          </cell>
          <cell r="X1007">
            <v>49.16</v>
          </cell>
        </row>
        <row r="1008">
          <cell r="U1008" t="str">
            <v>Natural Gas</v>
          </cell>
          <cell r="V1008">
            <v>41752</v>
          </cell>
          <cell r="W1008" t="str">
            <v>NA</v>
          </cell>
          <cell r="X1008" t="str">
            <v>NA</v>
          </cell>
        </row>
        <row r="1009">
          <cell r="U1009" t="str">
            <v>Electric</v>
          </cell>
          <cell r="V1009">
            <v>41752</v>
          </cell>
          <cell r="W1009" t="str">
            <v>NA</v>
          </cell>
          <cell r="X1009" t="str">
            <v>NA</v>
          </cell>
        </row>
        <row r="1010">
          <cell r="U1010" t="str">
            <v>Natural Gas</v>
          </cell>
          <cell r="V1010">
            <v>41767</v>
          </cell>
          <cell r="W1010">
            <v>9.1</v>
          </cell>
          <cell r="X1010">
            <v>48</v>
          </cell>
        </row>
        <row r="1011">
          <cell r="U1011" t="str">
            <v>Natural Gas</v>
          </cell>
          <cell r="V1011">
            <v>41767</v>
          </cell>
          <cell r="W1011">
            <v>9.59</v>
          </cell>
          <cell r="X1011">
            <v>52.6</v>
          </cell>
        </row>
        <row r="1012">
          <cell r="U1012" t="str">
            <v>Electric</v>
          </cell>
          <cell r="V1012">
            <v>41775</v>
          </cell>
          <cell r="W1012">
            <v>9.8000000000000007</v>
          </cell>
          <cell r="X1012" t="str">
            <v>NA</v>
          </cell>
        </row>
        <row r="1013">
          <cell r="U1013" t="str">
            <v>Electric</v>
          </cell>
          <cell r="V1013">
            <v>41789</v>
          </cell>
          <cell r="W1013">
            <v>9.6999999999999993</v>
          </cell>
          <cell r="X1013">
            <v>47.78</v>
          </cell>
        </row>
        <row r="1014">
          <cell r="U1014" t="str">
            <v>Natural Gas</v>
          </cell>
          <cell r="V1014">
            <v>41796</v>
          </cell>
          <cell r="W1014">
            <v>10.4</v>
          </cell>
          <cell r="X1014">
            <v>50.46</v>
          </cell>
        </row>
        <row r="1015">
          <cell r="U1015" t="str">
            <v>Electric</v>
          </cell>
          <cell r="V1015">
            <v>41796</v>
          </cell>
          <cell r="W1015">
            <v>10.4</v>
          </cell>
          <cell r="X1015">
            <v>50.46</v>
          </cell>
        </row>
        <row r="1016">
          <cell r="U1016" t="str">
            <v>Natural Gas</v>
          </cell>
          <cell r="V1016">
            <v>41802</v>
          </cell>
          <cell r="W1016">
            <v>10.1</v>
          </cell>
          <cell r="X1016">
            <v>55</v>
          </cell>
        </row>
        <row r="1017">
          <cell r="U1017" t="str">
            <v>Natural Gas</v>
          </cell>
          <cell r="V1017">
            <v>41802</v>
          </cell>
          <cell r="W1017">
            <v>10.1</v>
          </cell>
          <cell r="X1017">
            <v>55</v>
          </cell>
        </row>
        <row r="1018">
          <cell r="U1018" t="str">
            <v>Natural Gas</v>
          </cell>
          <cell r="V1018">
            <v>41802</v>
          </cell>
          <cell r="W1018">
            <v>10.1</v>
          </cell>
          <cell r="X1018">
            <v>55</v>
          </cell>
        </row>
        <row r="1019">
          <cell r="U1019" t="str">
            <v>Electric</v>
          </cell>
          <cell r="V1019">
            <v>41820</v>
          </cell>
          <cell r="W1019">
            <v>9.5500000000000007</v>
          </cell>
          <cell r="X1019">
            <v>49</v>
          </cell>
        </row>
        <row r="1020">
          <cell r="U1020" t="str">
            <v>Electric</v>
          </cell>
          <cell r="V1020">
            <v>41822</v>
          </cell>
          <cell r="W1020">
            <v>9.6199999999999992</v>
          </cell>
          <cell r="X1020">
            <v>49.18</v>
          </cell>
        </row>
        <row r="1021">
          <cell r="U1021" t="str">
            <v>Natural Gas</v>
          </cell>
          <cell r="V1021">
            <v>41823</v>
          </cell>
          <cell r="W1021" t="str">
            <v>NA</v>
          </cell>
          <cell r="X1021">
            <v>50</v>
          </cell>
        </row>
        <row r="1022">
          <cell r="U1022" t="str">
            <v>Natural Gas</v>
          </cell>
          <cell r="V1022">
            <v>41827</v>
          </cell>
          <cell r="W1022">
            <v>9.3000000000000007</v>
          </cell>
          <cell r="X1022">
            <v>41.6</v>
          </cell>
        </row>
        <row r="1023">
          <cell r="U1023" t="str">
            <v>Electric</v>
          </cell>
          <cell r="V1023">
            <v>41830</v>
          </cell>
          <cell r="W1023">
            <v>9.9499999999999993</v>
          </cell>
          <cell r="X1023" t="str">
            <v>NA</v>
          </cell>
        </row>
        <row r="1024">
          <cell r="U1024" t="str">
            <v>Electric</v>
          </cell>
          <cell r="V1024">
            <v>41837</v>
          </cell>
          <cell r="W1024" t="str">
            <v>NA</v>
          </cell>
          <cell r="X1024" t="str">
            <v>NA</v>
          </cell>
        </row>
        <row r="1025">
          <cell r="U1025" t="str">
            <v>Electric</v>
          </cell>
          <cell r="V1025">
            <v>41843</v>
          </cell>
          <cell r="W1025">
            <v>9.75</v>
          </cell>
          <cell r="X1025">
            <v>50.35</v>
          </cell>
        </row>
        <row r="1026">
          <cell r="U1026" t="str">
            <v>Natural Gas</v>
          </cell>
          <cell r="V1026">
            <v>41845</v>
          </cell>
          <cell r="W1026">
            <v>9.3000000000000007</v>
          </cell>
          <cell r="X1026">
            <v>39.94</v>
          </cell>
        </row>
        <row r="1027">
          <cell r="U1027" t="str">
            <v>Electric</v>
          </cell>
          <cell r="V1027">
            <v>41849</v>
          </cell>
          <cell r="W1027">
            <v>9.4499999999999993</v>
          </cell>
          <cell r="X1027">
            <v>50</v>
          </cell>
        </row>
        <row r="1028">
          <cell r="U1028" t="str">
            <v>Natural Gas</v>
          </cell>
          <cell r="V1028">
            <v>41851</v>
          </cell>
          <cell r="W1028">
            <v>9.9</v>
          </cell>
          <cell r="X1028">
            <v>54</v>
          </cell>
        </row>
        <row r="1029">
          <cell r="U1029" t="str">
            <v>Electric</v>
          </cell>
          <cell r="V1029">
            <v>41851</v>
          </cell>
          <cell r="W1029">
            <v>9.9</v>
          </cell>
          <cell r="X1029">
            <v>54</v>
          </cell>
        </row>
        <row r="1030">
          <cell r="U1030" t="str">
            <v>Natural Gas</v>
          </cell>
          <cell r="V1030">
            <v>41856</v>
          </cell>
          <cell r="W1030" t="str">
            <v>NA</v>
          </cell>
          <cell r="X1030" t="str">
            <v>NA</v>
          </cell>
        </row>
        <row r="1031">
          <cell r="U1031" t="str">
            <v>Natural Gas</v>
          </cell>
          <cell r="V1031">
            <v>41865</v>
          </cell>
          <cell r="W1031" t="str">
            <v>NA</v>
          </cell>
          <cell r="X1031" t="str">
            <v>NA</v>
          </cell>
        </row>
        <row r="1032">
          <cell r="U1032" t="str">
            <v>Electric</v>
          </cell>
          <cell r="V1032">
            <v>41865</v>
          </cell>
          <cell r="W1032" t="str">
            <v>NA</v>
          </cell>
          <cell r="X1032" t="str">
            <v>NA</v>
          </cell>
        </row>
        <row r="1033">
          <cell r="U1033" t="str">
            <v>Electric</v>
          </cell>
          <cell r="V1033">
            <v>41871</v>
          </cell>
          <cell r="W1033">
            <v>9.75</v>
          </cell>
          <cell r="X1033">
            <v>49.83</v>
          </cell>
        </row>
        <row r="1034">
          <cell r="U1034" t="str">
            <v>Electric</v>
          </cell>
          <cell r="V1034">
            <v>41876</v>
          </cell>
          <cell r="W1034">
            <v>9.6</v>
          </cell>
          <cell r="X1034">
            <v>50</v>
          </cell>
        </row>
        <row r="1035">
          <cell r="U1035" t="str">
            <v>Electric</v>
          </cell>
          <cell r="V1035">
            <v>41880</v>
          </cell>
          <cell r="W1035">
            <v>9.8000000000000007</v>
          </cell>
          <cell r="X1035">
            <v>51.43</v>
          </cell>
        </row>
        <row r="1036">
          <cell r="U1036" t="str">
            <v>Natural Gas</v>
          </cell>
          <cell r="V1036">
            <v>41886</v>
          </cell>
          <cell r="W1036">
            <v>9.1</v>
          </cell>
          <cell r="X1036">
            <v>53</v>
          </cell>
        </row>
        <row r="1037">
          <cell r="U1037" t="str">
            <v>Electric</v>
          </cell>
          <cell r="V1037">
            <v>41897</v>
          </cell>
          <cell r="W1037">
            <v>10.25</v>
          </cell>
          <cell r="X1037" t="str">
            <v>NA</v>
          </cell>
        </row>
        <row r="1038">
          <cell r="U1038" t="str">
            <v>Natural Gas</v>
          </cell>
          <cell r="V1038">
            <v>41900</v>
          </cell>
          <cell r="W1038" t="str">
            <v>NA</v>
          </cell>
          <cell r="X1038" t="str">
            <v>NA</v>
          </cell>
        </row>
        <row r="1039">
          <cell r="U1039" t="str">
            <v>Electric</v>
          </cell>
          <cell r="V1039">
            <v>41900</v>
          </cell>
          <cell r="W1039" t="str">
            <v>NA</v>
          </cell>
          <cell r="X1039" t="str">
            <v>NA</v>
          </cell>
        </row>
        <row r="1040">
          <cell r="U1040" t="str">
            <v>Natural Gas</v>
          </cell>
          <cell r="V1040">
            <v>41906</v>
          </cell>
          <cell r="W1040">
            <v>9.35</v>
          </cell>
          <cell r="X1040">
            <v>50.31</v>
          </cell>
        </row>
        <row r="1041">
          <cell r="U1041" t="str">
            <v>Natural Gas</v>
          </cell>
          <cell r="V1041">
            <v>41912</v>
          </cell>
          <cell r="W1041">
            <v>9.75</v>
          </cell>
          <cell r="X1041">
            <v>51.9</v>
          </cell>
        </row>
        <row r="1042">
          <cell r="U1042" t="str">
            <v>Electric</v>
          </cell>
          <cell r="V1042">
            <v>41921</v>
          </cell>
          <cell r="W1042">
            <v>9.8000000000000007</v>
          </cell>
          <cell r="X1042">
            <v>48.17</v>
          </cell>
        </row>
        <row r="1043">
          <cell r="U1043" t="str">
            <v>Natural Gas</v>
          </cell>
          <cell r="V1043">
            <v>41927</v>
          </cell>
          <cell r="W1043" t="str">
            <v>NA</v>
          </cell>
          <cell r="X1043">
            <v>53.52</v>
          </cell>
        </row>
        <row r="1044">
          <cell r="U1044" t="str">
            <v>Natural Gas</v>
          </cell>
          <cell r="V1044">
            <v>41941</v>
          </cell>
          <cell r="W1044">
            <v>10.8</v>
          </cell>
          <cell r="X1044">
            <v>57</v>
          </cell>
        </row>
        <row r="1045">
          <cell r="U1045" t="str">
            <v>Natural Gas</v>
          </cell>
          <cell r="V1045">
            <v>41949</v>
          </cell>
          <cell r="W1045">
            <v>10.199999999999999</v>
          </cell>
          <cell r="X1045">
            <v>50.28</v>
          </cell>
        </row>
        <row r="1046">
          <cell r="U1046" t="str">
            <v>Electric</v>
          </cell>
          <cell r="V1046">
            <v>41949</v>
          </cell>
          <cell r="W1046">
            <v>9.56</v>
          </cell>
          <cell r="X1046">
            <v>51.73</v>
          </cell>
        </row>
        <row r="1047">
          <cell r="U1047" t="str">
            <v>Electric</v>
          </cell>
          <cell r="V1047">
            <v>41949</v>
          </cell>
          <cell r="W1047">
            <v>10.199999999999999</v>
          </cell>
          <cell r="X1047">
            <v>50.28</v>
          </cell>
        </row>
        <row r="1048">
          <cell r="U1048" t="str">
            <v>Natural Gas</v>
          </cell>
          <cell r="V1048">
            <v>41956</v>
          </cell>
          <cell r="W1048" t="str">
            <v>NA</v>
          </cell>
          <cell r="X1048" t="str">
            <v>NA</v>
          </cell>
        </row>
        <row r="1049">
          <cell r="U1049" t="str">
            <v>Natural Gas</v>
          </cell>
          <cell r="V1049">
            <v>41957</v>
          </cell>
          <cell r="W1049">
            <v>10.199999999999999</v>
          </cell>
          <cell r="X1049">
            <v>51.9</v>
          </cell>
        </row>
        <row r="1050">
          <cell r="U1050" t="str">
            <v>Natural Gas</v>
          </cell>
          <cell r="V1050">
            <v>41957</v>
          </cell>
          <cell r="W1050">
            <v>10.3</v>
          </cell>
          <cell r="X1050">
            <v>48.91</v>
          </cell>
        </row>
        <row r="1051">
          <cell r="U1051" t="str">
            <v>Electric</v>
          </cell>
          <cell r="V1051">
            <v>41957</v>
          </cell>
          <cell r="W1051">
            <v>10.199999999999999</v>
          </cell>
          <cell r="X1051">
            <v>51.9</v>
          </cell>
        </row>
        <row r="1052">
          <cell r="U1052" t="str">
            <v>Natural Gas</v>
          </cell>
          <cell r="V1052">
            <v>41968</v>
          </cell>
          <cell r="W1052" t="str">
            <v>NA</v>
          </cell>
          <cell r="X1052" t="str">
            <v>NA</v>
          </cell>
        </row>
        <row r="1053">
          <cell r="U1053" t="str">
            <v>Electric</v>
          </cell>
          <cell r="V1053">
            <v>41968</v>
          </cell>
          <cell r="W1053" t="str">
            <v>NA</v>
          </cell>
          <cell r="X1053" t="str">
            <v>NA</v>
          </cell>
        </row>
        <row r="1054">
          <cell r="U1054" t="str">
            <v>Natural Gas</v>
          </cell>
          <cell r="V1054">
            <v>41969</v>
          </cell>
          <cell r="W1054">
            <v>10.199999999999999</v>
          </cell>
          <cell r="X1054">
            <v>58.96</v>
          </cell>
        </row>
        <row r="1055">
          <cell r="U1055" t="str">
            <v>Electric</v>
          </cell>
          <cell r="V1055">
            <v>41969</v>
          </cell>
          <cell r="W1055">
            <v>9.6999999999999993</v>
          </cell>
          <cell r="X1055">
            <v>42.89</v>
          </cell>
        </row>
        <row r="1056">
          <cell r="U1056" t="str">
            <v>Electric</v>
          </cell>
          <cell r="V1056">
            <v>41969</v>
          </cell>
          <cell r="W1056">
            <v>10.199999999999999</v>
          </cell>
          <cell r="X1056">
            <v>58.96</v>
          </cell>
        </row>
        <row r="1057">
          <cell r="U1057" t="str">
            <v>Natural Gas</v>
          </cell>
          <cell r="V1057">
            <v>41976</v>
          </cell>
          <cell r="W1057">
            <v>10</v>
          </cell>
          <cell r="X1057">
            <v>45.89</v>
          </cell>
        </row>
        <row r="1058">
          <cell r="U1058" t="str">
            <v>Electric</v>
          </cell>
          <cell r="V1058">
            <v>41977</v>
          </cell>
          <cell r="W1058">
            <v>9.68</v>
          </cell>
          <cell r="X1058">
            <v>50</v>
          </cell>
        </row>
        <row r="1059">
          <cell r="U1059" t="str">
            <v>Electric</v>
          </cell>
          <cell r="V1059">
            <v>41983</v>
          </cell>
          <cell r="W1059">
            <v>9.25</v>
          </cell>
          <cell r="X1059">
            <v>45.77</v>
          </cell>
        </row>
        <row r="1060">
          <cell r="U1060" t="str">
            <v>Electric</v>
          </cell>
          <cell r="V1060">
            <v>41983</v>
          </cell>
          <cell r="W1060">
            <v>9.25</v>
          </cell>
          <cell r="X1060">
            <v>51</v>
          </cell>
        </row>
        <row r="1061">
          <cell r="U1061" t="str">
            <v>Electric</v>
          </cell>
          <cell r="V1061">
            <v>41984</v>
          </cell>
          <cell r="W1061">
            <v>10.07</v>
          </cell>
          <cell r="X1061" t="str">
            <v>NA</v>
          </cell>
        </row>
        <row r="1062">
          <cell r="U1062" t="str">
            <v>Electric</v>
          </cell>
          <cell r="V1062">
            <v>41985</v>
          </cell>
          <cell r="W1062" t="str">
            <v>NA</v>
          </cell>
          <cell r="X1062" t="str">
            <v>NA</v>
          </cell>
        </row>
        <row r="1063">
          <cell r="U1063" t="str">
            <v>Natural Gas</v>
          </cell>
          <cell r="V1063">
            <v>41985</v>
          </cell>
          <cell r="W1063" t="str">
            <v>NA</v>
          </cell>
          <cell r="X1063" t="str">
            <v>NA</v>
          </cell>
        </row>
        <row r="1064">
          <cell r="U1064" t="str">
            <v>Electric</v>
          </cell>
          <cell r="V1064">
            <v>41985</v>
          </cell>
          <cell r="W1064">
            <v>10.199999999999999</v>
          </cell>
          <cell r="X1064">
            <v>52.54</v>
          </cell>
        </row>
        <row r="1065">
          <cell r="U1065" t="str">
            <v>Natural Gas</v>
          </cell>
          <cell r="V1065">
            <v>41989</v>
          </cell>
          <cell r="W1065" t="str">
            <v>NA</v>
          </cell>
          <cell r="X1065" t="str">
            <v>NA</v>
          </cell>
        </row>
        <row r="1066">
          <cell r="U1066" t="str">
            <v>Electric</v>
          </cell>
          <cell r="V1066">
            <v>41990</v>
          </cell>
          <cell r="W1066">
            <v>9.17</v>
          </cell>
          <cell r="X1066">
            <v>50.38</v>
          </cell>
        </row>
        <row r="1067">
          <cell r="U1067" t="str">
            <v>Electric</v>
          </cell>
          <cell r="V1067">
            <v>41991</v>
          </cell>
          <cell r="W1067">
            <v>9.83</v>
          </cell>
          <cell r="X1067">
            <v>49.83</v>
          </cell>
        </row>
        <row r="1068">
          <cell r="U1068" t="str">
            <v>Electric</v>
          </cell>
          <cell r="V1068">
            <v>41991</v>
          </cell>
          <cell r="W1068" t="str">
            <v>NA</v>
          </cell>
          <cell r="X1068" t="str">
            <v>NA</v>
          </cell>
        </row>
        <row r="1069">
          <cell r="U1069" t="str">
            <v>Natural Gas</v>
          </cell>
          <cell r="V1069">
            <v>42017</v>
          </cell>
          <cell r="W1069">
            <v>10.3</v>
          </cell>
          <cell r="X1069" t="str">
            <v>NA</v>
          </cell>
        </row>
        <row r="1070">
          <cell r="U1070" t="str">
            <v>Natural Gas</v>
          </cell>
          <cell r="V1070">
            <v>42025</v>
          </cell>
          <cell r="W1070">
            <v>9.0500000000000007</v>
          </cell>
          <cell r="X1070">
            <v>50.48</v>
          </cell>
        </row>
        <row r="1071">
          <cell r="U1071" t="str">
            <v>Natural Gas</v>
          </cell>
          <cell r="V1071">
            <v>42025</v>
          </cell>
          <cell r="W1071">
            <v>9.0500000000000007</v>
          </cell>
          <cell r="X1071">
            <v>50.33</v>
          </cell>
        </row>
        <row r="1072">
          <cell r="U1072" t="str">
            <v>Electric</v>
          </cell>
          <cell r="V1072">
            <v>42027</v>
          </cell>
          <cell r="W1072">
            <v>9.5</v>
          </cell>
          <cell r="X1072">
            <v>51.43</v>
          </cell>
        </row>
        <row r="1073">
          <cell r="U1073" t="str">
            <v>Electric</v>
          </cell>
          <cell r="V1073">
            <v>42039</v>
          </cell>
          <cell r="W1073" t="str">
            <v>NA</v>
          </cell>
          <cell r="X1073" t="str">
            <v>NA</v>
          </cell>
        </row>
        <row r="1074">
          <cell r="U1074" t="str">
            <v>Electric</v>
          </cell>
          <cell r="V1074">
            <v>42059</v>
          </cell>
          <cell r="W1074">
            <v>9.83</v>
          </cell>
          <cell r="X1074">
            <v>56</v>
          </cell>
        </row>
        <row r="1075">
          <cell r="U1075" t="str">
            <v>Electric</v>
          </cell>
          <cell r="V1075">
            <v>42065</v>
          </cell>
          <cell r="W1075" t="str">
            <v>NA</v>
          </cell>
          <cell r="X1075" t="str">
            <v>NA</v>
          </cell>
        </row>
        <row r="1076">
          <cell r="U1076" t="str">
            <v>Electric</v>
          </cell>
          <cell r="V1076">
            <v>42081</v>
          </cell>
          <cell r="W1076">
            <v>9.75</v>
          </cell>
          <cell r="X1076">
            <v>50</v>
          </cell>
        </row>
        <row r="1077">
          <cell r="U1077" t="str">
            <v>Electric</v>
          </cell>
          <cell r="V1077">
            <v>42088</v>
          </cell>
          <cell r="W1077">
            <v>9.5</v>
          </cell>
          <cell r="X1077">
            <v>49.1</v>
          </cell>
        </row>
        <row r="1078">
          <cell r="U1078" t="str">
            <v>Electric</v>
          </cell>
          <cell r="V1078">
            <v>42089</v>
          </cell>
          <cell r="W1078">
            <v>9.7200000000000006</v>
          </cell>
          <cell r="X1078">
            <v>52.5</v>
          </cell>
        </row>
        <row r="1079">
          <cell r="U1079" t="str">
            <v>Electric</v>
          </cell>
          <cell r="V1079">
            <v>42103</v>
          </cell>
          <cell r="W1079" t="str">
            <v>NA</v>
          </cell>
          <cell r="X1079" t="str">
            <v>NA</v>
          </cell>
        </row>
        <row r="1080">
          <cell r="U1080" t="str">
            <v>Electric</v>
          </cell>
          <cell r="V1080">
            <v>42103</v>
          </cell>
          <cell r="W1080" t="str">
            <v>NA</v>
          </cell>
          <cell r="X1080" t="str">
            <v>NA</v>
          </cell>
        </row>
        <row r="1081">
          <cell r="U1081" t="str">
            <v>Electric</v>
          </cell>
          <cell r="V1081">
            <v>42103</v>
          </cell>
          <cell r="W1081" t="str">
            <v>NA</v>
          </cell>
          <cell r="X1081" t="str">
            <v>NA</v>
          </cell>
        </row>
        <row r="1082">
          <cell r="U1082" t="str">
            <v>Electric</v>
          </cell>
          <cell r="V1082">
            <v>42103</v>
          </cell>
          <cell r="W1082" t="str">
            <v>NA</v>
          </cell>
          <cell r="X1082" t="str">
            <v>NA</v>
          </cell>
        </row>
        <row r="1083">
          <cell r="U1083" t="str">
            <v>Natural Gas</v>
          </cell>
          <cell r="V1083">
            <v>42103</v>
          </cell>
          <cell r="W1083">
            <v>9.5</v>
          </cell>
          <cell r="X1083">
            <v>51</v>
          </cell>
        </row>
        <row r="1084">
          <cell r="U1084" t="str">
            <v>Electric</v>
          </cell>
          <cell r="V1084">
            <v>42108</v>
          </cell>
          <cell r="W1084" t="str">
            <v>NA</v>
          </cell>
          <cell r="X1084" t="str">
            <v>NA</v>
          </cell>
        </row>
        <row r="1085">
          <cell r="U1085" t="str">
            <v>Electric</v>
          </cell>
          <cell r="V1085">
            <v>42117</v>
          </cell>
          <cell r="W1085">
            <v>10.199999999999999</v>
          </cell>
          <cell r="X1085" t="str">
            <v>NA</v>
          </cell>
        </row>
        <row r="1086">
          <cell r="U1086" t="str">
            <v>Electric</v>
          </cell>
          <cell r="V1086">
            <v>42123</v>
          </cell>
          <cell r="W1086">
            <v>9.5299999999999994</v>
          </cell>
          <cell r="X1086">
            <v>51.76</v>
          </cell>
        </row>
        <row r="1087">
          <cell r="U1087" t="str">
            <v>Natural Gas</v>
          </cell>
          <cell r="V1087">
            <v>42135</v>
          </cell>
          <cell r="W1087">
            <v>9.8000000000000007</v>
          </cell>
          <cell r="X1087">
            <v>53.13</v>
          </cell>
        </row>
        <row r="1088">
          <cell r="U1088" t="str">
            <v>Electric</v>
          </cell>
          <cell r="V1088">
            <v>42137</v>
          </cell>
          <cell r="W1088" t="str">
            <v>NA</v>
          </cell>
          <cell r="X1088" t="str">
            <v>NA</v>
          </cell>
        </row>
        <row r="1089">
          <cell r="U1089" t="str">
            <v>Electric</v>
          </cell>
          <cell r="V1089">
            <v>42150</v>
          </cell>
          <cell r="W1089">
            <v>9.75</v>
          </cell>
          <cell r="X1089">
            <v>47.16</v>
          </cell>
        </row>
        <row r="1090">
          <cell r="U1090" t="str">
            <v>Electric</v>
          </cell>
          <cell r="V1090">
            <v>42170</v>
          </cell>
          <cell r="W1090" t="str">
            <v>NA</v>
          </cell>
          <cell r="X1090" t="str">
            <v>NA</v>
          </cell>
        </row>
        <row r="1091">
          <cell r="U1091" t="str">
            <v>Electric</v>
          </cell>
          <cell r="V1091">
            <v>42172</v>
          </cell>
          <cell r="W1091">
            <v>9</v>
          </cell>
          <cell r="X1091">
            <v>48</v>
          </cell>
        </row>
        <row r="1092">
          <cell r="U1092" t="str">
            <v>Natural Gas</v>
          </cell>
          <cell r="V1092">
            <v>42172</v>
          </cell>
          <cell r="W1092">
            <v>9</v>
          </cell>
          <cell r="X1092">
            <v>48</v>
          </cell>
        </row>
        <row r="1093">
          <cell r="U1093" t="str">
            <v>Electric</v>
          </cell>
          <cell r="V1093">
            <v>42172</v>
          </cell>
          <cell r="W1093">
            <v>9</v>
          </cell>
          <cell r="X1093">
            <v>48</v>
          </cell>
        </row>
        <row r="1094">
          <cell r="U1094" t="str">
            <v>Electric</v>
          </cell>
          <cell r="V1094">
            <v>42177</v>
          </cell>
          <cell r="W1094" t="str">
            <v>NA</v>
          </cell>
          <cell r="X1094" t="str">
            <v>NA</v>
          </cell>
        </row>
        <row r="1095">
          <cell r="U1095" t="str">
            <v>Electric</v>
          </cell>
          <cell r="V1095">
            <v>42179</v>
          </cell>
          <cell r="W1095" t="str">
            <v>NA</v>
          </cell>
          <cell r="X1095" t="str">
            <v>NA</v>
          </cell>
        </row>
        <row r="1096">
          <cell r="U1096" t="str">
            <v>Electric</v>
          </cell>
          <cell r="V1096">
            <v>42179</v>
          </cell>
          <cell r="W1096" t="str">
            <v>NA</v>
          </cell>
          <cell r="X1096" t="str">
            <v>NA</v>
          </cell>
        </row>
        <row r="1097">
          <cell r="U1097" t="str">
            <v>Natural Gas</v>
          </cell>
          <cell r="V1097">
            <v>42181</v>
          </cell>
          <cell r="W1097" t="str">
            <v>NA</v>
          </cell>
          <cell r="X1097" t="str">
            <v>NA</v>
          </cell>
        </row>
        <row r="1098">
          <cell r="U1098" t="str">
            <v>Natural Gas</v>
          </cell>
          <cell r="V1098">
            <v>42185</v>
          </cell>
          <cell r="W1098" t="str">
            <v>NA</v>
          </cell>
          <cell r="X1098" t="str">
            <v>NA</v>
          </cell>
        </row>
        <row r="1099">
          <cell r="U1099" t="str">
            <v>Electric</v>
          </cell>
          <cell r="V1099">
            <v>42185</v>
          </cell>
          <cell r="W1099" t="str">
            <v>NA</v>
          </cell>
          <cell r="X1099" t="str">
            <v>NA</v>
          </cell>
        </row>
        <row r="1100">
          <cell r="U1100" t="str">
            <v>Electric</v>
          </cell>
          <cell r="V1100">
            <v>42185</v>
          </cell>
          <cell r="W1100" t="str">
            <v>NA</v>
          </cell>
          <cell r="X1100" t="str">
            <v>NA</v>
          </cell>
        </row>
        <row r="1101">
          <cell r="U1101" t="str">
            <v>Electric</v>
          </cell>
          <cell r="V1101">
            <v>42205</v>
          </cell>
          <cell r="W1101" t="str">
            <v>NA</v>
          </cell>
          <cell r="X1101" t="str">
            <v>NA</v>
          </cell>
        </row>
        <row r="1102">
          <cell r="U1102" t="str">
            <v>Natural Gas</v>
          </cell>
          <cell r="V1102">
            <v>42213</v>
          </cell>
          <cell r="W1102" t="str">
            <v>NA</v>
          </cell>
          <cell r="X1102" t="str">
            <v>NA</v>
          </cell>
        </row>
        <row r="1103">
          <cell r="U1103" t="str">
            <v>Natural Gas</v>
          </cell>
          <cell r="V1103">
            <v>42237</v>
          </cell>
          <cell r="W1103">
            <v>9.75</v>
          </cell>
          <cell r="X1103">
            <v>42.01</v>
          </cell>
        </row>
        <row r="1104">
          <cell r="U1104" t="str">
            <v>Natural Gas</v>
          </cell>
          <cell r="V1104">
            <v>42241</v>
          </cell>
          <cell r="W1104" t="str">
            <v>NA</v>
          </cell>
          <cell r="X1104" t="str">
            <v>NA</v>
          </cell>
        </row>
        <row r="1105">
          <cell r="U1105" t="str">
            <v>Electric</v>
          </cell>
          <cell r="V1105">
            <v>42249</v>
          </cell>
          <cell r="W1105">
            <v>9.5</v>
          </cell>
          <cell r="X1105">
            <v>50.09</v>
          </cell>
        </row>
        <row r="1106">
          <cell r="U1106" t="str">
            <v>Electric</v>
          </cell>
          <cell r="V1106">
            <v>42257</v>
          </cell>
          <cell r="W1106">
            <v>9.3000000000000007</v>
          </cell>
          <cell r="X1106">
            <v>50.48</v>
          </cell>
        </row>
        <row r="1107">
          <cell r="U1107" t="str">
            <v>Electric</v>
          </cell>
          <cell r="V1107">
            <v>42271</v>
          </cell>
          <cell r="W1107" t="str">
            <v>NA</v>
          </cell>
          <cell r="X1107" t="str">
            <v>NA</v>
          </cell>
        </row>
        <row r="1108">
          <cell r="U1108" t="str">
            <v>Natural Gas</v>
          </cell>
          <cell r="V1108">
            <v>42276</v>
          </cell>
          <cell r="W1108" t="str">
            <v>NA</v>
          </cell>
          <cell r="X1108" t="str">
            <v>NA</v>
          </cell>
        </row>
        <row r="1109">
          <cell r="U1109" t="str">
            <v>Natural Gas</v>
          </cell>
          <cell r="V1109">
            <v>42284</v>
          </cell>
          <cell r="W1109">
            <v>9.5500000000000007</v>
          </cell>
          <cell r="X1109">
            <v>53.54</v>
          </cell>
        </row>
        <row r="1110">
          <cell r="U1110" t="str">
            <v>Natural Gas</v>
          </cell>
          <cell r="V1110">
            <v>42290</v>
          </cell>
          <cell r="W1110">
            <v>9.75</v>
          </cell>
          <cell r="X1110">
            <v>45.5</v>
          </cell>
        </row>
        <row r="1111">
          <cell r="U1111" t="str">
            <v>Electric</v>
          </cell>
          <cell r="V1111">
            <v>42292</v>
          </cell>
          <cell r="W1111">
            <v>9</v>
          </cell>
          <cell r="X1111">
            <v>48</v>
          </cell>
        </row>
        <row r="1112">
          <cell r="U1112" t="str">
            <v>Natural Gas</v>
          </cell>
          <cell r="V1112">
            <v>42292</v>
          </cell>
          <cell r="W1112">
            <v>9</v>
          </cell>
          <cell r="X1112">
            <v>48</v>
          </cell>
        </row>
        <row r="1113">
          <cell r="U1113" t="str">
            <v>Electric</v>
          </cell>
          <cell r="V1113">
            <v>42306</v>
          </cell>
          <cell r="W1113" t="str">
            <v>NA</v>
          </cell>
          <cell r="X1113" t="str">
            <v>NA</v>
          </cell>
        </row>
        <row r="1114">
          <cell r="U1114" t="str">
            <v>Natural Gas</v>
          </cell>
          <cell r="V1114">
            <v>42307</v>
          </cell>
          <cell r="W1114">
            <v>9.8000000000000007</v>
          </cell>
          <cell r="X1114">
            <v>52.1</v>
          </cell>
        </row>
        <row r="1115">
          <cell r="U1115" t="str">
            <v>Natural Gas</v>
          </cell>
          <cell r="V1115">
            <v>42312</v>
          </cell>
          <cell r="W1115" t="str">
            <v>NA</v>
          </cell>
          <cell r="X1115">
            <v>49.86</v>
          </cell>
        </row>
        <row r="1116">
          <cell r="U1116" t="str">
            <v>Electric</v>
          </cell>
          <cell r="V1116">
            <v>42313</v>
          </cell>
          <cell r="W1116" t="str">
            <v>NA</v>
          </cell>
          <cell r="X1116" t="str">
            <v>NA</v>
          </cell>
        </row>
        <row r="1117">
          <cell r="U1117" t="str">
            <v>Natural Gas</v>
          </cell>
          <cell r="V1117">
            <v>42327</v>
          </cell>
          <cell r="W1117">
            <v>10</v>
          </cell>
          <cell r="X1117">
            <v>50.47</v>
          </cell>
        </row>
        <row r="1118">
          <cell r="U1118" t="str">
            <v>Electric</v>
          </cell>
          <cell r="V1118">
            <v>42327</v>
          </cell>
          <cell r="W1118" t="str">
            <v>NA</v>
          </cell>
          <cell r="X1118" t="str">
            <v>NA</v>
          </cell>
        </row>
        <row r="1119">
          <cell r="U1119" t="str">
            <v>Electric</v>
          </cell>
          <cell r="V1119">
            <v>42327</v>
          </cell>
          <cell r="W1119">
            <v>10.3</v>
          </cell>
          <cell r="X1119">
            <v>41.5</v>
          </cell>
        </row>
        <row r="1120">
          <cell r="U1120" t="str">
            <v>Electric</v>
          </cell>
          <cell r="V1120">
            <v>42327</v>
          </cell>
          <cell r="W1120">
            <v>10</v>
          </cell>
          <cell r="X1120">
            <v>50.47</v>
          </cell>
        </row>
        <row r="1121">
          <cell r="U1121" t="str">
            <v>Electric</v>
          </cell>
          <cell r="V1121">
            <v>42331</v>
          </cell>
          <cell r="W1121" t="str">
            <v>NA</v>
          </cell>
          <cell r="X1121" t="str">
            <v>NA</v>
          </cell>
        </row>
        <row r="1122">
          <cell r="U1122" t="str">
            <v>Natural Gas</v>
          </cell>
          <cell r="V1122">
            <v>42341</v>
          </cell>
          <cell r="W1122">
            <v>10</v>
          </cell>
          <cell r="X1122">
            <v>52.49</v>
          </cell>
        </row>
        <row r="1123">
          <cell r="U1123" t="str">
            <v>Natural Gas</v>
          </cell>
          <cell r="V1123">
            <v>42341</v>
          </cell>
          <cell r="W1123" t="str">
            <v>NA</v>
          </cell>
          <cell r="X1123" t="str">
            <v>NA</v>
          </cell>
        </row>
        <row r="1124">
          <cell r="U1124" t="str">
            <v>Electric</v>
          </cell>
          <cell r="V1124">
            <v>42341</v>
          </cell>
          <cell r="W1124">
            <v>10</v>
          </cell>
          <cell r="X1124">
            <v>52.49</v>
          </cell>
        </row>
        <row r="1125">
          <cell r="U1125" t="str">
            <v>Natural Gas</v>
          </cell>
          <cell r="V1125">
            <v>42347</v>
          </cell>
          <cell r="W1125">
            <v>9.6</v>
          </cell>
          <cell r="X1125">
            <v>50</v>
          </cell>
        </row>
        <row r="1126">
          <cell r="U1126" t="str">
            <v>Electric</v>
          </cell>
          <cell r="V1126">
            <v>42347</v>
          </cell>
          <cell r="W1126">
            <v>9.14</v>
          </cell>
          <cell r="X1126">
            <v>46.25</v>
          </cell>
        </row>
        <row r="1127">
          <cell r="U1127" t="str">
            <v>Electric</v>
          </cell>
          <cell r="V1127">
            <v>42347</v>
          </cell>
          <cell r="W1127">
            <v>9.14</v>
          </cell>
          <cell r="X1127">
            <v>50</v>
          </cell>
        </row>
        <row r="1128">
          <cell r="U1128" t="str">
            <v>Natural Gas</v>
          </cell>
          <cell r="V1128">
            <v>42349</v>
          </cell>
          <cell r="W1128">
            <v>9.9</v>
          </cell>
          <cell r="X1128">
            <v>52</v>
          </cell>
        </row>
        <row r="1129">
          <cell r="U1129" t="str">
            <v>Electric</v>
          </cell>
          <cell r="V1129">
            <v>42349</v>
          </cell>
          <cell r="W1129">
            <v>10.3</v>
          </cell>
          <cell r="X1129">
            <v>38.03</v>
          </cell>
        </row>
        <row r="1130">
          <cell r="U1130" t="str">
            <v>Electric</v>
          </cell>
          <cell r="V1130">
            <v>42353</v>
          </cell>
          <cell r="W1130" t="str">
            <v>NA</v>
          </cell>
          <cell r="X1130" t="str">
            <v>NA</v>
          </cell>
        </row>
        <row r="1131">
          <cell r="U1131" t="str">
            <v>Electric</v>
          </cell>
          <cell r="V1131">
            <v>42353</v>
          </cell>
          <cell r="W1131">
            <v>9.6</v>
          </cell>
          <cell r="X1131">
            <v>50</v>
          </cell>
        </row>
        <row r="1132">
          <cell r="U1132" t="str">
            <v>Electric</v>
          </cell>
          <cell r="V1132">
            <v>42355</v>
          </cell>
          <cell r="W1132" t="str">
            <v>NA</v>
          </cell>
          <cell r="X1132" t="str">
            <v>NA</v>
          </cell>
        </row>
        <row r="1133">
          <cell r="U1133" t="str">
            <v>Electric</v>
          </cell>
          <cell r="V1133">
            <v>42355</v>
          </cell>
          <cell r="W1133">
            <v>9.6999999999999993</v>
          </cell>
          <cell r="X1133">
            <v>51</v>
          </cell>
        </row>
        <row r="1134">
          <cell r="U1134" t="str">
            <v>Natural Gas</v>
          </cell>
          <cell r="V1134">
            <v>42356</v>
          </cell>
          <cell r="W1134">
            <v>9.5</v>
          </cell>
          <cell r="X1134">
            <v>50</v>
          </cell>
        </row>
        <row r="1135">
          <cell r="U1135" t="str">
            <v>Electric</v>
          </cell>
          <cell r="V1135">
            <v>42356</v>
          </cell>
          <cell r="W1135">
            <v>9.5</v>
          </cell>
          <cell r="X1135">
            <v>50</v>
          </cell>
        </row>
        <row r="1136">
          <cell r="U1136" t="str">
            <v>Electric</v>
          </cell>
          <cell r="V1136">
            <v>42368</v>
          </cell>
          <cell r="W1136">
            <v>9.5</v>
          </cell>
          <cell r="X1136">
            <v>51.44</v>
          </cell>
        </row>
        <row r="1137">
          <cell r="U1137" t="str">
            <v>Natural Gas</v>
          </cell>
          <cell r="V1137">
            <v>42375</v>
          </cell>
          <cell r="W1137">
            <v>9.5</v>
          </cell>
          <cell r="X1137">
            <v>60.5</v>
          </cell>
        </row>
        <row r="1138">
          <cell r="U1138" t="str">
            <v>Natural Gas</v>
          </cell>
          <cell r="V1138">
            <v>42375</v>
          </cell>
          <cell r="W1138">
            <v>9.5</v>
          </cell>
          <cell r="X1138">
            <v>48.5</v>
          </cell>
        </row>
        <row r="1139">
          <cell r="U1139" t="str">
            <v>Electric</v>
          </cell>
          <cell r="V1139">
            <v>42375</v>
          </cell>
          <cell r="W1139">
            <v>9.5</v>
          </cell>
          <cell r="X1139">
            <v>48.5</v>
          </cell>
        </row>
        <row r="1140">
          <cell r="U1140" t="str">
            <v>Natural Gas</v>
          </cell>
          <cell r="V1140">
            <v>42397</v>
          </cell>
          <cell r="W1140">
            <v>9.4</v>
          </cell>
          <cell r="X1140">
            <v>39.46</v>
          </cell>
        </row>
        <row r="1141">
          <cell r="U1141" t="str">
            <v>Electric</v>
          </cell>
          <cell r="V1141">
            <v>42402</v>
          </cell>
          <cell r="W1141" t="str">
            <v>NA</v>
          </cell>
          <cell r="X1141" t="str">
            <v>NA</v>
          </cell>
        </row>
        <row r="1142">
          <cell r="U1142" t="str">
            <v>Natural Gas</v>
          </cell>
          <cell r="V1142">
            <v>42410</v>
          </cell>
          <cell r="W1142">
            <v>9.6</v>
          </cell>
          <cell r="X1142">
            <v>50</v>
          </cell>
        </row>
        <row r="1143">
          <cell r="U1143" t="str">
            <v>Natural Gas</v>
          </cell>
          <cell r="V1143">
            <v>42416</v>
          </cell>
          <cell r="W1143">
            <v>9.5</v>
          </cell>
          <cell r="X1143">
            <v>56.51</v>
          </cell>
        </row>
        <row r="1144">
          <cell r="U1144" t="str">
            <v>Electric</v>
          </cell>
          <cell r="V1144">
            <v>42423</v>
          </cell>
          <cell r="W1144">
            <v>9.75</v>
          </cell>
          <cell r="X1144">
            <v>28.46</v>
          </cell>
        </row>
        <row r="1145">
          <cell r="U1145" t="str">
            <v>Natural Gas</v>
          </cell>
          <cell r="V1145">
            <v>42425</v>
          </cell>
          <cell r="W1145" t="str">
            <v>NA</v>
          </cell>
          <cell r="X1145" t="str">
            <v>NA</v>
          </cell>
        </row>
        <row r="1146">
          <cell r="U1146" t="str">
            <v>Natural Gas</v>
          </cell>
          <cell r="V1146">
            <v>42429</v>
          </cell>
          <cell r="W1146">
            <v>9.4</v>
          </cell>
          <cell r="X1146">
            <v>50</v>
          </cell>
        </row>
        <row r="1147">
          <cell r="U1147" t="str">
            <v>Electric</v>
          </cell>
          <cell r="V1147">
            <v>42445</v>
          </cell>
          <cell r="W1147">
            <v>9.85</v>
          </cell>
          <cell r="X1147">
            <v>37.33</v>
          </cell>
        </row>
        <row r="1148">
          <cell r="U1148" t="str">
            <v>Natural Gas</v>
          </cell>
          <cell r="V1148">
            <v>42446</v>
          </cell>
          <cell r="W1148" t="str">
            <v>NA</v>
          </cell>
          <cell r="X1148" t="str">
            <v>NA</v>
          </cell>
        </row>
        <row r="1149">
          <cell r="U1149" t="str">
            <v>Electric</v>
          </cell>
          <cell r="V1149">
            <v>42454</v>
          </cell>
          <cell r="W1149" t="str">
            <v>NA</v>
          </cell>
          <cell r="X1149" t="str">
            <v>NA</v>
          </cell>
        </row>
        <row r="1150">
          <cell r="U1150" t="str">
            <v>Natural Gas</v>
          </cell>
          <cell r="V1150">
            <v>42481</v>
          </cell>
          <cell r="W1150" t="str">
            <v>NA</v>
          </cell>
          <cell r="X1150" t="str">
            <v>NA</v>
          </cell>
        </row>
        <row r="1151">
          <cell r="U1151" t="str">
            <v>Electric</v>
          </cell>
          <cell r="V1151">
            <v>42489</v>
          </cell>
          <cell r="W1151">
            <v>9.8000000000000007</v>
          </cell>
          <cell r="X1151">
            <v>52.17</v>
          </cell>
        </row>
        <row r="1152">
          <cell r="U1152" t="str">
            <v>Natural Gas</v>
          </cell>
          <cell r="V1152">
            <v>42489</v>
          </cell>
          <cell r="W1152">
            <v>9.8000000000000007</v>
          </cell>
          <cell r="X1152">
            <v>52.17</v>
          </cell>
        </row>
        <row r="1153">
          <cell r="U1153" t="str">
            <v>Natural Gas</v>
          </cell>
          <cell r="V1153">
            <v>42495</v>
          </cell>
          <cell r="W1153">
            <v>9.49</v>
          </cell>
          <cell r="X1153">
            <v>50</v>
          </cell>
        </row>
        <row r="1154">
          <cell r="U1154" t="str">
            <v>Natural Gas</v>
          </cell>
          <cell r="V1154">
            <v>42522</v>
          </cell>
          <cell r="W1154">
            <v>9.5500000000000007</v>
          </cell>
          <cell r="X1154">
            <v>50</v>
          </cell>
        </row>
        <row r="1155">
          <cell r="U1155" t="str">
            <v>Electric</v>
          </cell>
          <cell r="V1155">
            <v>42524</v>
          </cell>
          <cell r="W1155">
            <v>9.75</v>
          </cell>
          <cell r="X1155">
            <v>51.9</v>
          </cell>
        </row>
        <row r="1156">
          <cell r="U1156" t="str">
            <v>Natural Gas</v>
          </cell>
          <cell r="V1156">
            <v>42524</v>
          </cell>
          <cell r="W1156">
            <v>9.65</v>
          </cell>
          <cell r="X1156">
            <v>51.9</v>
          </cell>
        </row>
        <row r="1157">
          <cell r="U1157" t="str">
            <v>Electric</v>
          </cell>
          <cell r="V1157">
            <v>42529</v>
          </cell>
          <cell r="W1157">
            <v>9.48</v>
          </cell>
          <cell r="X1157">
            <v>49.29</v>
          </cell>
        </row>
        <row r="1158">
          <cell r="U1158" t="str">
            <v>Electric</v>
          </cell>
          <cell r="V1158">
            <v>42536</v>
          </cell>
          <cell r="W1158">
            <v>9</v>
          </cell>
          <cell r="X1158">
            <v>48</v>
          </cell>
        </row>
        <row r="1159">
          <cell r="U1159" t="str">
            <v>Electric</v>
          </cell>
          <cell r="V1159">
            <v>42536</v>
          </cell>
          <cell r="W1159">
            <v>9</v>
          </cell>
          <cell r="X1159">
            <v>48</v>
          </cell>
        </row>
        <row r="1160">
          <cell r="U1160" t="str">
            <v>Natural Gas</v>
          </cell>
          <cell r="V1160">
            <v>42536</v>
          </cell>
          <cell r="W1160">
            <v>9</v>
          </cell>
          <cell r="X1160">
            <v>48</v>
          </cell>
        </row>
        <row r="1161">
          <cell r="U1161" t="str">
            <v>Natural Gas</v>
          </cell>
          <cell r="V1161">
            <v>42536</v>
          </cell>
          <cell r="W1161">
            <v>9</v>
          </cell>
          <cell r="X1161">
            <v>48</v>
          </cell>
        </row>
        <row r="1162">
          <cell r="U1162" t="str">
            <v>Natural Gas</v>
          </cell>
          <cell r="V1162">
            <v>42544</v>
          </cell>
          <cell r="W1162" t="str">
            <v>NA</v>
          </cell>
          <cell r="X1162" t="str">
            <v>NA</v>
          </cell>
        </row>
        <row r="1163">
          <cell r="U1163" t="str">
            <v>Natural Gas</v>
          </cell>
          <cell r="V1163">
            <v>42544</v>
          </cell>
          <cell r="W1163" t="str">
            <v>NA</v>
          </cell>
          <cell r="X1163" t="str">
            <v>NA</v>
          </cell>
        </row>
        <row r="1164">
          <cell r="U1164" t="str">
            <v>Electric</v>
          </cell>
          <cell r="V1164">
            <v>42544</v>
          </cell>
          <cell r="W1164" t="str">
            <v>NA</v>
          </cell>
          <cell r="X1164" t="str">
            <v>NA</v>
          </cell>
        </row>
        <row r="1165">
          <cell r="U1165" t="str">
            <v>Natural Gas</v>
          </cell>
          <cell r="V1165">
            <v>42558</v>
          </cell>
          <cell r="W1165" t="str">
            <v>NA</v>
          </cell>
          <cell r="X1165" t="str">
            <v>NA</v>
          </cell>
        </row>
        <row r="1166">
          <cell r="U1166" t="str">
            <v>Electric</v>
          </cell>
          <cell r="V1166">
            <v>42569</v>
          </cell>
          <cell r="W1166">
            <v>9.98</v>
          </cell>
          <cell r="X1166">
            <v>47.42</v>
          </cell>
        </row>
        <row r="1167">
          <cell r="U1167" t="str">
            <v>Natural Gas</v>
          </cell>
          <cell r="V1167">
            <v>42570</v>
          </cell>
          <cell r="W1167" t="str">
            <v>NA</v>
          </cell>
          <cell r="X1167" t="str">
            <v>NA</v>
          </cell>
        </row>
        <row r="1168">
          <cell r="U1168" t="str">
            <v>Natural Gas</v>
          </cell>
          <cell r="V1168">
            <v>42586</v>
          </cell>
          <cell r="W1168" t="str">
            <v>NA</v>
          </cell>
          <cell r="X1168" t="str">
            <v>NA</v>
          </cell>
        </row>
        <row r="1169">
          <cell r="U1169" t="str">
            <v>Electric</v>
          </cell>
          <cell r="V1169">
            <v>42591</v>
          </cell>
          <cell r="W1169">
            <v>9.85</v>
          </cell>
          <cell r="X1169">
            <v>40.25</v>
          </cell>
        </row>
        <row r="1170">
          <cell r="U1170" t="str">
            <v>Electric</v>
          </cell>
          <cell r="V1170">
            <v>42592</v>
          </cell>
          <cell r="W1170" t="str">
            <v>NA</v>
          </cell>
          <cell r="X1170" t="str">
            <v>NA</v>
          </cell>
        </row>
        <row r="1171">
          <cell r="U1171" t="str">
            <v>Electric</v>
          </cell>
          <cell r="V1171">
            <v>42592</v>
          </cell>
          <cell r="W1171" t="str">
            <v>NA</v>
          </cell>
          <cell r="X1171" t="str">
            <v>NA</v>
          </cell>
        </row>
        <row r="1172">
          <cell r="U1172" t="str">
            <v>Electric</v>
          </cell>
          <cell r="V1172">
            <v>42600</v>
          </cell>
          <cell r="W1172" t="str">
            <v>NA</v>
          </cell>
          <cell r="X1172" t="str">
            <v>NA</v>
          </cell>
        </row>
        <row r="1173">
          <cell r="U1173" t="str">
            <v>Electric</v>
          </cell>
          <cell r="V1173">
            <v>42600</v>
          </cell>
          <cell r="W1173">
            <v>9.5</v>
          </cell>
          <cell r="X1173">
            <v>52.83</v>
          </cell>
        </row>
        <row r="1174">
          <cell r="U1174" t="str">
            <v>Natural Gas</v>
          </cell>
          <cell r="V1174">
            <v>42604</v>
          </cell>
          <cell r="W1174" t="str">
            <v>NA</v>
          </cell>
          <cell r="X1174" t="str">
            <v>NA</v>
          </cell>
        </row>
        <row r="1175">
          <cell r="U1175" t="str">
            <v>Electric</v>
          </cell>
          <cell r="V1175">
            <v>42606</v>
          </cell>
          <cell r="W1175">
            <v>9.75</v>
          </cell>
          <cell r="X1175">
            <v>49.48</v>
          </cell>
        </row>
        <row r="1176">
          <cell r="U1176" t="str">
            <v>Natural Gas</v>
          </cell>
          <cell r="V1176">
            <v>42614</v>
          </cell>
          <cell r="W1176" t="str">
            <v>NA</v>
          </cell>
          <cell r="X1176" t="str">
            <v>NA</v>
          </cell>
        </row>
        <row r="1177">
          <cell r="U1177" t="str">
            <v>Electric</v>
          </cell>
          <cell r="V1177">
            <v>42614</v>
          </cell>
          <cell r="W1177">
            <v>9.5</v>
          </cell>
          <cell r="X1177">
            <v>49.1</v>
          </cell>
        </row>
        <row r="1178">
          <cell r="U1178" t="str">
            <v>Natural Gas</v>
          </cell>
          <cell r="V1178">
            <v>42615</v>
          </cell>
          <cell r="W1178">
            <v>9.5</v>
          </cell>
          <cell r="X1178">
            <v>30.85</v>
          </cell>
        </row>
        <row r="1179">
          <cell r="U1179" t="str">
            <v>Electric</v>
          </cell>
          <cell r="V1179">
            <v>42621</v>
          </cell>
          <cell r="W1179">
            <v>10</v>
          </cell>
          <cell r="X1179">
            <v>53.49</v>
          </cell>
        </row>
        <row r="1180">
          <cell r="U1180" t="str">
            <v>Natural Gas</v>
          </cell>
          <cell r="V1180">
            <v>42636</v>
          </cell>
          <cell r="W1180">
            <v>9.75</v>
          </cell>
          <cell r="X1180">
            <v>52.5</v>
          </cell>
        </row>
        <row r="1181">
          <cell r="U1181" t="str">
            <v>Natural Gas</v>
          </cell>
          <cell r="V1181">
            <v>42640</v>
          </cell>
          <cell r="W1181">
            <v>9.5</v>
          </cell>
          <cell r="X1181">
            <v>60.1</v>
          </cell>
        </row>
        <row r="1182">
          <cell r="U1182" t="str">
            <v>Electric</v>
          </cell>
          <cell r="V1182">
            <v>42641</v>
          </cell>
          <cell r="W1182">
            <v>9.58</v>
          </cell>
          <cell r="X1182">
            <v>49.61</v>
          </cell>
        </row>
        <row r="1183">
          <cell r="U1183" t="str">
            <v>Electric</v>
          </cell>
          <cell r="V1183">
            <v>42641</v>
          </cell>
          <cell r="W1183" t="str">
            <v>NA</v>
          </cell>
          <cell r="X1183" t="str">
            <v>NA</v>
          </cell>
        </row>
        <row r="1184">
          <cell r="U1184" t="str">
            <v>Natural Gas</v>
          </cell>
          <cell r="V1184">
            <v>42642</v>
          </cell>
          <cell r="W1184">
            <v>9.11</v>
          </cell>
          <cell r="X1184">
            <v>50.32</v>
          </cell>
        </row>
        <row r="1185">
          <cell r="U1185" t="str">
            <v>Electric</v>
          </cell>
          <cell r="V1185">
            <v>42643</v>
          </cell>
          <cell r="W1185">
            <v>9.9</v>
          </cell>
          <cell r="X1185">
            <v>50.7</v>
          </cell>
        </row>
        <row r="1186">
          <cell r="U1186" t="str">
            <v>Natural Gas</v>
          </cell>
          <cell r="V1186">
            <v>42669</v>
          </cell>
          <cell r="W1186" t="str">
            <v>NA</v>
          </cell>
          <cell r="X1186" t="str">
            <v>NA</v>
          </cell>
        </row>
        <row r="1187">
          <cell r="U1187" t="str">
            <v>Electric</v>
          </cell>
          <cell r="V1187">
            <v>42669</v>
          </cell>
          <cell r="W1187" t="str">
            <v>NA</v>
          </cell>
          <cell r="X1187" t="str">
            <v>NA</v>
          </cell>
        </row>
        <row r="1188">
          <cell r="U1188" t="str">
            <v>Natural Gas</v>
          </cell>
          <cell r="V1188">
            <v>42670</v>
          </cell>
          <cell r="W1188" t="str">
            <v>NA</v>
          </cell>
          <cell r="X1188" t="str">
            <v>NA</v>
          </cell>
        </row>
        <row r="1189">
          <cell r="U1189" t="str">
            <v>Natural Gas</v>
          </cell>
          <cell r="V1189">
            <v>42670</v>
          </cell>
          <cell r="W1189" t="str">
            <v>NA</v>
          </cell>
          <cell r="X1189" t="str">
            <v>NA</v>
          </cell>
        </row>
        <row r="1190">
          <cell r="U1190" t="str">
            <v>Natural Gas</v>
          </cell>
          <cell r="V1190">
            <v>42671</v>
          </cell>
          <cell r="W1190">
            <v>9.6999999999999993</v>
          </cell>
          <cell r="X1190">
            <v>52</v>
          </cell>
        </row>
        <row r="1191">
          <cell r="U1191" t="str">
            <v>Natural Gas</v>
          </cell>
          <cell r="V1191">
            <v>42683</v>
          </cell>
          <cell r="W1191">
            <v>9.8000000000000007</v>
          </cell>
          <cell r="X1191">
            <v>57.16</v>
          </cell>
        </row>
        <row r="1192">
          <cell r="U1192" t="str">
            <v>Electric</v>
          </cell>
          <cell r="V1192">
            <v>42683</v>
          </cell>
          <cell r="W1192">
            <v>9.8000000000000007</v>
          </cell>
          <cell r="X1192">
            <v>57.16</v>
          </cell>
        </row>
        <row r="1193">
          <cell r="U1193" t="str">
            <v>Electric</v>
          </cell>
          <cell r="V1193">
            <v>42684</v>
          </cell>
          <cell r="W1193">
            <v>9.5</v>
          </cell>
          <cell r="X1193">
            <v>44</v>
          </cell>
        </row>
        <row r="1194">
          <cell r="U1194" t="str">
            <v>Electric</v>
          </cell>
          <cell r="V1194">
            <v>42689</v>
          </cell>
          <cell r="W1194">
            <v>9.5500000000000007</v>
          </cell>
          <cell r="X1194">
            <v>49.55</v>
          </cell>
        </row>
        <row r="1195">
          <cell r="U1195" t="str">
            <v>Natural Gas</v>
          </cell>
          <cell r="V1195">
            <v>42689</v>
          </cell>
          <cell r="W1195" t="str">
            <v>NA</v>
          </cell>
          <cell r="X1195" t="str">
            <v>NA</v>
          </cell>
        </row>
        <row r="1196">
          <cell r="U1196" t="str">
            <v>Natural Gas</v>
          </cell>
          <cell r="V1196">
            <v>42692</v>
          </cell>
          <cell r="W1196">
            <v>10</v>
          </cell>
          <cell r="X1196">
            <v>52.2</v>
          </cell>
        </row>
        <row r="1197">
          <cell r="U1197" t="str">
            <v>Electric</v>
          </cell>
          <cell r="V1197">
            <v>42692</v>
          </cell>
          <cell r="W1197">
            <v>10</v>
          </cell>
          <cell r="X1197">
            <v>52.2</v>
          </cell>
        </row>
        <row r="1198">
          <cell r="U1198" t="str">
            <v>Natural Gas</v>
          </cell>
          <cell r="V1198">
            <v>42703</v>
          </cell>
          <cell r="W1198" t="str">
            <v>NA</v>
          </cell>
          <cell r="X1198" t="str">
            <v>NA</v>
          </cell>
        </row>
        <row r="1199">
          <cell r="U1199" t="str">
            <v>Electric</v>
          </cell>
          <cell r="V1199">
            <v>42703</v>
          </cell>
          <cell r="W1199">
            <v>10.55</v>
          </cell>
          <cell r="X1199" t="str">
            <v>NA</v>
          </cell>
        </row>
        <row r="1200">
          <cell r="U1200" t="str">
            <v>Electric</v>
          </cell>
          <cell r="V1200">
            <v>42705</v>
          </cell>
          <cell r="W1200">
            <v>10</v>
          </cell>
          <cell r="X1200">
            <v>52.5</v>
          </cell>
        </row>
        <row r="1201">
          <cell r="U1201" t="str">
            <v>Electric</v>
          </cell>
          <cell r="V1201">
            <v>42710</v>
          </cell>
          <cell r="W1201">
            <v>8.64</v>
          </cell>
          <cell r="X1201">
            <v>45.62</v>
          </cell>
        </row>
        <row r="1202">
          <cell r="U1202" t="str">
            <v>Electric</v>
          </cell>
          <cell r="V1202">
            <v>42710</v>
          </cell>
          <cell r="W1202">
            <v>8.64</v>
          </cell>
          <cell r="X1202">
            <v>50</v>
          </cell>
        </row>
        <row r="1203">
          <cell r="U1203" t="str">
            <v>Electric</v>
          </cell>
          <cell r="V1203">
            <v>42710</v>
          </cell>
          <cell r="W1203" t="str">
            <v>NA</v>
          </cell>
          <cell r="X1203" t="str">
            <v>NA</v>
          </cell>
        </row>
        <row r="1204">
          <cell r="U1204" t="str">
            <v>Electric</v>
          </cell>
          <cell r="V1204">
            <v>42711</v>
          </cell>
          <cell r="W1204">
            <v>10.1</v>
          </cell>
          <cell r="X1204">
            <v>53</v>
          </cell>
        </row>
        <row r="1205">
          <cell r="U1205" t="str">
            <v>Natural Gas</v>
          </cell>
          <cell r="V1205">
            <v>42713</v>
          </cell>
          <cell r="W1205">
            <v>10.1</v>
          </cell>
          <cell r="X1205">
            <v>38.65</v>
          </cell>
        </row>
        <row r="1206">
          <cell r="U1206" t="str">
            <v>Electric</v>
          </cell>
          <cell r="V1206">
            <v>42716</v>
          </cell>
          <cell r="W1206">
            <v>9.6</v>
          </cell>
          <cell r="X1206">
            <v>45</v>
          </cell>
        </row>
        <row r="1207">
          <cell r="U1207" t="str">
            <v>Electric</v>
          </cell>
          <cell r="V1207">
            <v>42718</v>
          </cell>
          <cell r="W1207">
            <v>9.1</v>
          </cell>
          <cell r="X1207">
            <v>50</v>
          </cell>
        </row>
        <row r="1208">
          <cell r="U1208" t="str">
            <v>Natural Gas</v>
          </cell>
          <cell r="V1208">
            <v>42719</v>
          </cell>
          <cell r="W1208">
            <v>9</v>
          </cell>
          <cell r="X1208">
            <v>48</v>
          </cell>
        </row>
        <row r="1209">
          <cell r="U1209" t="str">
            <v>Natural Gas</v>
          </cell>
          <cell r="V1209">
            <v>42719</v>
          </cell>
          <cell r="W1209">
            <v>9</v>
          </cell>
          <cell r="X1209">
            <v>48</v>
          </cell>
        </row>
        <row r="1210">
          <cell r="U1210" t="str">
            <v>Natural Gas</v>
          </cell>
          <cell r="V1210">
            <v>42719</v>
          </cell>
          <cell r="W1210" t="str">
            <v>NA</v>
          </cell>
          <cell r="X1210" t="str">
            <v>NA</v>
          </cell>
        </row>
        <row r="1211">
          <cell r="U1211" t="str">
            <v>Electric</v>
          </cell>
          <cell r="V1211">
            <v>42719</v>
          </cell>
          <cell r="W1211" t="str">
            <v>NA</v>
          </cell>
          <cell r="X1211" t="str">
            <v>NA</v>
          </cell>
        </row>
        <row r="1212">
          <cell r="U1212" t="str">
            <v>Electric</v>
          </cell>
          <cell r="V1212">
            <v>42723</v>
          </cell>
          <cell r="W1212">
            <v>9</v>
          </cell>
          <cell r="X1212">
            <v>49</v>
          </cell>
        </row>
        <row r="1213">
          <cell r="U1213" t="str">
            <v>Electric</v>
          </cell>
          <cell r="V1213">
            <v>42723</v>
          </cell>
          <cell r="W1213">
            <v>9.3699999999999992</v>
          </cell>
          <cell r="X1213">
            <v>52.39</v>
          </cell>
        </row>
        <row r="1214">
          <cell r="U1214" t="str">
            <v>Natural Gas</v>
          </cell>
          <cell r="V1214">
            <v>42726</v>
          </cell>
          <cell r="W1214" t="str">
            <v>NA</v>
          </cell>
          <cell r="X1214" t="str">
            <v>NA</v>
          </cell>
        </row>
        <row r="1215">
          <cell r="U1215" t="str">
            <v>Natural Gas</v>
          </cell>
          <cell r="V1215">
            <v>42726</v>
          </cell>
          <cell r="W1215">
            <v>9.5</v>
          </cell>
          <cell r="X1215">
            <v>48.03</v>
          </cell>
        </row>
        <row r="1216">
          <cell r="U1216" t="str">
            <v>Electric</v>
          </cell>
          <cell r="V1216">
            <v>42726</v>
          </cell>
          <cell r="W1216">
            <v>9.6</v>
          </cell>
          <cell r="X1216">
            <v>48.03</v>
          </cell>
        </row>
        <row r="1217">
          <cell r="U1217" t="str">
            <v>Electric</v>
          </cell>
          <cell r="V1217">
            <v>42726</v>
          </cell>
          <cell r="W1217">
            <v>9.9</v>
          </cell>
          <cell r="X1217">
            <v>51.75</v>
          </cell>
        </row>
        <row r="1218">
          <cell r="U1218" t="str">
            <v>Electric</v>
          </cell>
          <cell r="V1218">
            <v>42727</v>
          </cell>
          <cell r="W1218" t="str">
            <v>NA</v>
          </cell>
          <cell r="X1218" t="str">
            <v>NA</v>
          </cell>
        </row>
        <row r="1219">
          <cell r="U1219" t="str">
            <v>Electric</v>
          </cell>
          <cell r="V1219">
            <v>42732</v>
          </cell>
          <cell r="W1219">
            <v>9.5</v>
          </cell>
          <cell r="X1219">
            <v>50</v>
          </cell>
        </row>
        <row r="1220">
          <cell r="U1220" t="str">
            <v>Electric</v>
          </cell>
          <cell r="V1220">
            <v>42745</v>
          </cell>
          <cell r="W1220" t="str">
            <v>NA</v>
          </cell>
          <cell r="X1220" t="str">
            <v>NA</v>
          </cell>
        </row>
        <row r="1221">
          <cell r="U1221" t="str">
            <v>Electric</v>
          </cell>
          <cell r="V1221">
            <v>42753</v>
          </cell>
          <cell r="W1221">
            <v>9.4499999999999993</v>
          </cell>
          <cell r="X1221">
            <v>50.99</v>
          </cell>
        </row>
        <row r="1222">
          <cell r="U1222" t="str">
            <v>Electric</v>
          </cell>
          <cell r="V1222">
            <v>42754</v>
          </cell>
          <cell r="W1222" t="str">
            <v>NA</v>
          </cell>
          <cell r="X1222" t="str">
            <v>NA</v>
          </cell>
        </row>
        <row r="1223">
          <cell r="U1223" t="str">
            <v>Electric</v>
          </cell>
          <cell r="V1223">
            <v>42754</v>
          </cell>
          <cell r="W1223" t="str">
            <v>NA</v>
          </cell>
          <cell r="X1223" t="str">
            <v>NA</v>
          </cell>
        </row>
        <row r="1224">
          <cell r="U1224" t="str">
            <v>Electric</v>
          </cell>
          <cell r="V1224">
            <v>42754</v>
          </cell>
          <cell r="W1224" t="str">
            <v>NA</v>
          </cell>
          <cell r="X1224" t="str">
            <v>NA</v>
          </cell>
        </row>
        <row r="1225">
          <cell r="U1225" t="str">
            <v>Electric</v>
          </cell>
          <cell r="V1225">
            <v>42754</v>
          </cell>
          <cell r="W1225" t="str">
            <v>NA</v>
          </cell>
          <cell r="X1225" t="str">
            <v>NA</v>
          </cell>
        </row>
        <row r="1226">
          <cell r="U1226" t="str">
            <v>Electric</v>
          </cell>
          <cell r="V1226">
            <v>42759</v>
          </cell>
          <cell r="W1226">
            <v>9</v>
          </cell>
          <cell r="X1226">
            <v>48</v>
          </cell>
        </row>
        <row r="1227">
          <cell r="U1227" t="str">
            <v>Natural Gas</v>
          </cell>
          <cell r="V1227">
            <v>42759</v>
          </cell>
          <cell r="W1227">
            <v>9</v>
          </cell>
          <cell r="X1227">
            <v>48</v>
          </cell>
        </row>
        <row r="1228">
          <cell r="U1228" t="str">
            <v>Electric</v>
          </cell>
          <cell r="V1228">
            <v>42761</v>
          </cell>
          <cell r="W1228" t="str">
            <v>NA</v>
          </cell>
          <cell r="X1228" t="str">
            <v>NA</v>
          </cell>
        </row>
        <row r="1229">
          <cell r="U1229" t="str">
            <v>Electric</v>
          </cell>
          <cell r="V1229">
            <v>42766</v>
          </cell>
          <cell r="W1229">
            <v>10.1</v>
          </cell>
          <cell r="X1229">
            <v>37.49</v>
          </cell>
        </row>
        <row r="1230">
          <cell r="U1230" t="str">
            <v>Electric</v>
          </cell>
          <cell r="V1230">
            <v>42781</v>
          </cell>
          <cell r="W1230">
            <v>9.6</v>
          </cell>
          <cell r="X1230">
            <v>49.1</v>
          </cell>
        </row>
        <row r="1231">
          <cell r="U1231" t="str">
            <v>Natural Gas</v>
          </cell>
          <cell r="V1231">
            <v>42787</v>
          </cell>
          <cell r="W1231">
            <v>10.55</v>
          </cell>
          <cell r="X1231">
            <v>51</v>
          </cell>
        </row>
        <row r="1232">
          <cell r="U1232" t="str">
            <v>Electric</v>
          </cell>
          <cell r="V1232">
            <v>42788</v>
          </cell>
          <cell r="W1232">
            <v>9.6</v>
          </cell>
          <cell r="X1232">
            <v>49.7</v>
          </cell>
        </row>
        <row r="1233">
          <cell r="U1233" t="str">
            <v>Electric</v>
          </cell>
          <cell r="V1233">
            <v>42790</v>
          </cell>
          <cell r="W1233" t="str">
            <v>NA</v>
          </cell>
          <cell r="X1233" t="str">
            <v>NA</v>
          </cell>
        </row>
        <row r="1234">
          <cell r="U1234" t="str">
            <v>Electric</v>
          </cell>
          <cell r="V1234">
            <v>42790</v>
          </cell>
          <cell r="W1234">
            <v>9.75</v>
          </cell>
          <cell r="X1234">
            <v>50.03</v>
          </cell>
        </row>
        <row r="1235">
          <cell r="U1235" t="str">
            <v>Electric</v>
          </cell>
          <cell r="V1235">
            <v>42794</v>
          </cell>
          <cell r="W1235">
            <v>10.1</v>
          </cell>
          <cell r="X1235">
            <v>40.75</v>
          </cell>
        </row>
        <row r="1236">
          <cell r="U1236" t="str">
            <v>Natural Gas</v>
          </cell>
          <cell r="V1236">
            <v>42795</v>
          </cell>
          <cell r="W1236">
            <v>9.25</v>
          </cell>
          <cell r="X1236">
            <v>55.7</v>
          </cell>
        </row>
        <row r="1237">
          <cell r="U1237" t="str">
            <v>Electric</v>
          </cell>
          <cell r="V1237">
            <v>42796</v>
          </cell>
          <cell r="W1237">
            <v>9.41</v>
          </cell>
          <cell r="X1237" t="str">
            <v>NA</v>
          </cell>
        </row>
        <row r="1238">
          <cell r="U1238" t="str">
            <v>Electric</v>
          </cell>
          <cell r="V1238">
            <v>42802</v>
          </cell>
          <cell r="W1238" t="str">
            <v>NA</v>
          </cell>
          <cell r="X1238" t="str">
            <v>NA</v>
          </cell>
        </row>
        <row r="1239">
          <cell r="U1239" t="str">
            <v>Natural Gas</v>
          </cell>
          <cell r="V1239">
            <v>42811</v>
          </cell>
          <cell r="W1239" t="str">
            <v>NA</v>
          </cell>
          <cell r="X1239" t="str">
            <v>NA</v>
          </cell>
        </row>
        <row r="1240">
          <cell r="U1240" t="str">
            <v>Electric</v>
          </cell>
          <cell r="V1240">
            <v>42814</v>
          </cell>
          <cell r="W1240">
            <v>9.5</v>
          </cell>
          <cell r="X1240">
            <v>53.31</v>
          </cell>
        </row>
        <row r="1241">
          <cell r="U1241" t="str">
            <v>Electric</v>
          </cell>
          <cell r="V1241">
            <v>42829</v>
          </cell>
          <cell r="W1241">
            <v>10.25</v>
          </cell>
          <cell r="X1241" t="str">
            <v>NA</v>
          </cell>
        </row>
        <row r="1242">
          <cell r="U1242" t="str">
            <v>Natural Gas</v>
          </cell>
          <cell r="V1242">
            <v>42836</v>
          </cell>
          <cell r="W1242">
            <v>9.5</v>
          </cell>
          <cell r="X1242">
            <v>51.7</v>
          </cell>
        </row>
        <row r="1243">
          <cell r="U1243" t="str">
            <v>Electric</v>
          </cell>
          <cell r="V1243">
            <v>42837</v>
          </cell>
          <cell r="W1243">
            <v>9.4</v>
          </cell>
          <cell r="X1243">
            <v>50</v>
          </cell>
        </row>
        <row r="1244">
          <cell r="U1244" t="str">
            <v>Electric</v>
          </cell>
          <cell r="V1244">
            <v>42844</v>
          </cell>
          <cell r="W1244" t="str">
            <v>NA</v>
          </cell>
          <cell r="X1244" t="str">
            <v>NA</v>
          </cell>
        </row>
        <row r="1245">
          <cell r="U1245" t="str">
            <v>Natural Gas</v>
          </cell>
          <cell r="V1245">
            <v>42845</v>
          </cell>
          <cell r="W1245">
            <v>8.6999999999999993</v>
          </cell>
          <cell r="X1245">
            <v>42.9</v>
          </cell>
        </row>
        <row r="1246">
          <cell r="U1246" t="str">
            <v>Electric</v>
          </cell>
          <cell r="V1246">
            <v>42845</v>
          </cell>
          <cell r="W1246">
            <v>9.5</v>
          </cell>
          <cell r="X1246">
            <v>50.97</v>
          </cell>
        </row>
        <row r="1247">
          <cell r="U1247" t="str">
            <v>Natural Gas</v>
          </cell>
          <cell r="V1247">
            <v>42853</v>
          </cell>
          <cell r="W1247">
            <v>9.5</v>
          </cell>
          <cell r="X1247">
            <v>50</v>
          </cell>
        </row>
        <row r="1248">
          <cell r="U1248" t="str">
            <v>Electric</v>
          </cell>
          <cell r="V1248">
            <v>42858</v>
          </cell>
          <cell r="W1248">
            <v>9.5</v>
          </cell>
          <cell r="X1248">
            <v>49.2</v>
          </cell>
        </row>
        <row r="1249">
          <cell r="U1249" t="str">
            <v>Electric</v>
          </cell>
          <cell r="V1249">
            <v>42866</v>
          </cell>
          <cell r="W1249" t="str">
            <v>NA</v>
          </cell>
          <cell r="X1249" t="str">
            <v>NA</v>
          </cell>
        </row>
        <row r="1250">
          <cell r="U1250" t="str">
            <v>Natural Gas</v>
          </cell>
          <cell r="V1250">
            <v>42866</v>
          </cell>
          <cell r="W1250" t="str">
            <v>NA</v>
          </cell>
          <cell r="X1250" t="str">
            <v>NA</v>
          </cell>
        </row>
        <row r="1251">
          <cell r="U1251" t="str">
            <v>Electric</v>
          </cell>
          <cell r="V1251">
            <v>42866</v>
          </cell>
          <cell r="W1251">
            <v>9.1999999999999993</v>
          </cell>
          <cell r="X1251">
            <v>52.5</v>
          </cell>
        </row>
        <row r="1252">
          <cell r="U1252" t="str">
            <v>Electric</v>
          </cell>
          <cell r="V1252">
            <v>42873</v>
          </cell>
          <cell r="W1252">
            <v>9.5</v>
          </cell>
          <cell r="X1252">
            <v>36.380000000000003</v>
          </cell>
        </row>
        <row r="1253">
          <cell r="U1253" t="str">
            <v>Electric</v>
          </cell>
          <cell r="V1253">
            <v>42878</v>
          </cell>
          <cell r="W1253">
            <v>9.6999999999999993</v>
          </cell>
          <cell r="X1253" t="str">
            <v>NA</v>
          </cell>
        </row>
        <row r="1254">
          <cell r="U1254" t="str">
            <v>Natural Gas</v>
          </cell>
          <cell r="V1254">
            <v>42878</v>
          </cell>
          <cell r="W1254">
            <v>9.6</v>
          </cell>
          <cell r="X1254">
            <v>55.15</v>
          </cell>
        </row>
        <row r="1255">
          <cell r="U1255" t="str">
            <v>Natural Gas</v>
          </cell>
          <cell r="V1255">
            <v>42892</v>
          </cell>
          <cell r="W1255">
            <v>9.6999999999999993</v>
          </cell>
          <cell r="X1255" t="str">
            <v>NA</v>
          </cell>
        </row>
        <row r="1256">
          <cell r="U1256" t="str">
            <v>Electric</v>
          </cell>
          <cell r="V1256">
            <v>42892</v>
          </cell>
          <cell r="W1256" t="str">
            <v>NA</v>
          </cell>
          <cell r="X1256" t="str">
            <v>NA</v>
          </cell>
        </row>
        <row r="1257">
          <cell r="U1257" t="str">
            <v>Electric</v>
          </cell>
          <cell r="V1257">
            <v>42894</v>
          </cell>
          <cell r="W1257" t="str">
            <v>NA</v>
          </cell>
          <cell r="X1257" t="str">
            <v>NA</v>
          </cell>
        </row>
        <row r="1258">
          <cell r="U1258" t="str">
            <v>Electric</v>
          </cell>
          <cell r="V1258">
            <v>42902</v>
          </cell>
          <cell r="W1258">
            <v>9.65</v>
          </cell>
          <cell r="X1258">
            <v>51.4</v>
          </cell>
        </row>
        <row r="1259">
          <cell r="U1259" t="str">
            <v>Electric</v>
          </cell>
          <cell r="V1259">
            <v>42908</v>
          </cell>
          <cell r="W1259">
            <v>9.6999999999999993</v>
          </cell>
          <cell r="X1259" t="str">
            <v>NA</v>
          </cell>
        </row>
        <row r="1260">
          <cell r="U1260" t="str">
            <v>Electric</v>
          </cell>
          <cell r="V1260">
            <v>42908</v>
          </cell>
          <cell r="W1260">
            <v>9.6999999999999993</v>
          </cell>
          <cell r="X1260" t="str">
            <v>NA</v>
          </cell>
        </row>
        <row r="1261">
          <cell r="U1261" t="str">
            <v>Natural Gas</v>
          </cell>
          <cell r="V1261">
            <v>42908</v>
          </cell>
          <cell r="W1261">
            <v>9.6999999999999993</v>
          </cell>
          <cell r="X1261" t="str">
            <v>NA</v>
          </cell>
        </row>
        <row r="1262">
          <cell r="U1262" t="str">
            <v>Natural Gas</v>
          </cell>
          <cell r="V1262">
            <v>42916</v>
          </cell>
          <cell r="W1262">
            <v>9.6</v>
          </cell>
          <cell r="X1262">
            <v>46</v>
          </cell>
        </row>
        <row r="1263">
          <cell r="U1263" t="str">
            <v>Natural Gas</v>
          </cell>
          <cell r="V1263">
            <v>42936</v>
          </cell>
          <cell r="W1263">
            <v>9.5500000000000007</v>
          </cell>
          <cell r="X1263">
            <v>46.79</v>
          </cell>
        </row>
        <row r="1264">
          <cell r="U1264" t="str">
            <v>Electric</v>
          </cell>
          <cell r="V1264">
            <v>42940</v>
          </cell>
          <cell r="W1264">
            <v>9.5</v>
          </cell>
          <cell r="X1264">
            <v>49.14</v>
          </cell>
        </row>
        <row r="1265">
          <cell r="U1265" t="str">
            <v>Natural Gas</v>
          </cell>
          <cell r="V1265">
            <v>42947</v>
          </cell>
          <cell r="W1265">
            <v>10.1</v>
          </cell>
          <cell r="X1265">
            <v>41.27</v>
          </cell>
        </row>
        <row r="1266">
          <cell r="U1266" t="str">
            <v>Electric</v>
          </cell>
          <cell r="V1266">
            <v>42951</v>
          </cell>
          <cell r="W1266" t="str">
            <v>NA</v>
          </cell>
          <cell r="X1266" t="str">
            <v>NA</v>
          </cell>
        </row>
        <row r="1267">
          <cell r="U1267" t="str">
            <v>Natural Gas</v>
          </cell>
          <cell r="V1267">
            <v>42956</v>
          </cell>
          <cell r="W1267" t="str">
            <v>NA</v>
          </cell>
          <cell r="X1267" t="str">
            <v>NA</v>
          </cell>
        </row>
        <row r="1268">
          <cell r="U1268" t="str">
            <v>Electric</v>
          </cell>
          <cell r="V1268">
            <v>42957</v>
          </cell>
          <cell r="W1268" t="str">
            <v>NA</v>
          </cell>
          <cell r="X1268" t="str">
            <v>NA</v>
          </cell>
        </row>
        <row r="1269">
          <cell r="U1269" t="str">
            <v>Natural Gas</v>
          </cell>
          <cell r="V1269">
            <v>42957</v>
          </cell>
          <cell r="W1269" t="str">
            <v>NA</v>
          </cell>
          <cell r="X1269" t="str">
            <v>NA</v>
          </cell>
        </row>
        <row r="1270">
          <cell r="U1270" t="str">
            <v>Natural Gas</v>
          </cell>
          <cell r="V1270">
            <v>42957</v>
          </cell>
          <cell r="W1270" t="str">
            <v>NA</v>
          </cell>
          <cell r="X1270" t="str">
            <v>NA</v>
          </cell>
        </row>
        <row r="1271">
          <cell r="U1271" t="str">
            <v>Electric</v>
          </cell>
          <cell r="V1271">
            <v>42957</v>
          </cell>
          <cell r="W1271" t="str">
            <v>NA</v>
          </cell>
          <cell r="X1271" t="str">
            <v>NA</v>
          </cell>
        </row>
        <row r="1272">
          <cell r="U1272" t="str">
            <v>Natural Gas</v>
          </cell>
          <cell r="V1272">
            <v>42957</v>
          </cell>
          <cell r="W1272" t="str">
            <v>NA</v>
          </cell>
          <cell r="X1272" t="str">
            <v>NA</v>
          </cell>
        </row>
        <row r="1273">
          <cell r="U1273" t="str">
            <v>Electric</v>
          </cell>
          <cell r="V1273">
            <v>42962</v>
          </cell>
          <cell r="W1273">
            <v>10</v>
          </cell>
          <cell r="X1273">
            <v>55.8</v>
          </cell>
        </row>
        <row r="1274">
          <cell r="U1274" t="str">
            <v>Natural Gas</v>
          </cell>
          <cell r="V1274">
            <v>42978</v>
          </cell>
          <cell r="W1274" t="str">
            <v>NA</v>
          </cell>
          <cell r="X1274" t="str">
            <v>NA</v>
          </cell>
        </row>
        <row r="1275">
          <cell r="U1275" t="str">
            <v>Natural Gas</v>
          </cell>
          <cell r="V1275">
            <v>42984</v>
          </cell>
          <cell r="W1275" t="str">
            <v>NA</v>
          </cell>
          <cell r="X1275">
            <v>31.02</v>
          </cell>
        </row>
        <row r="1276">
          <cell r="U1276" t="str">
            <v>Natural Gas</v>
          </cell>
          <cell r="V1276">
            <v>42986</v>
          </cell>
          <cell r="W1276" t="str">
            <v>NA</v>
          </cell>
          <cell r="X1276" t="str">
            <v>NA</v>
          </cell>
        </row>
        <row r="1277">
          <cell r="U1277" t="str">
            <v>Natural Gas</v>
          </cell>
          <cell r="V1277">
            <v>42991</v>
          </cell>
          <cell r="W1277">
            <v>9.4</v>
          </cell>
          <cell r="X1277">
            <v>50</v>
          </cell>
        </row>
        <row r="1278">
          <cell r="U1278" t="str">
            <v>Natural Gas</v>
          </cell>
          <cell r="V1278">
            <v>42997</v>
          </cell>
          <cell r="W1278">
            <v>9.6999999999999993</v>
          </cell>
          <cell r="X1278" t="str">
            <v>NA</v>
          </cell>
        </row>
        <row r="1279">
          <cell r="U1279" t="str">
            <v>Electric</v>
          </cell>
          <cell r="V1279">
            <v>43000</v>
          </cell>
          <cell r="W1279">
            <v>9.6</v>
          </cell>
          <cell r="X1279">
            <v>50.47</v>
          </cell>
        </row>
        <row r="1280">
          <cell r="U1280" t="str">
            <v>Natural Gas</v>
          </cell>
          <cell r="V1280">
            <v>43000</v>
          </cell>
          <cell r="W1280">
            <v>11.88</v>
          </cell>
          <cell r="X1280">
            <v>51.81</v>
          </cell>
        </row>
        <row r="1281">
          <cell r="U1281" t="str">
            <v>Natural Gas</v>
          </cell>
          <cell r="V1281">
            <v>43005</v>
          </cell>
          <cell r="W1281" t="str">
            <v>NA</v>
          </cell>
          <cell r="X1281">
            <v>52.16</v>
          </cell>
        </row>
        <row r="1282">
          <cell r="U1282" t="str">
            <v>Natural Gas</v>
          </cell>
          <cell r="V1282">
            <v>43005</v>
          </cell>
          <cell r="W1282">
            <v>10.199999999999999</v>
          </cell>
          <cell r="X1282">
            <v>53</v>
          </cell>
        </row>
        <row r="1283">
          <cell r="U1283" t="str">
            <v>Electric</v>
          </cell>
          <cell r="V1283">
            <v>43006</v>
          </cell>
          <cell r="W1283" t="str">
            <v>NA</v>
          </cell>
          <cell r="X1283" t="str">
            <v>NA</v>
          </cell>
        </row>
        <row r="1284">
          <cell r="U1284" t="str">
            <v>Electric</v>
          </cell>
          <cell r="V1284">
            <v>43006</v>
          </cell>
          <cell r="W1284">
            <v>9.8000000000000007</v>
          </cell>
          <cell r="X1284">
            <v>42.5</v>
          </cell>
        </row>
        <row r="1285">
          <cell r="U1285" t="str">
            <v>Natural Gas</v>
          </cell>
          <cell r="V1285">
            <v>43027</v>
          </cell>
          <cell r="W1285" t="str">
            <v>NA</v>
          </cell>
          <cell r="X1285" t="str">
            <v>NA</v>
          </cell>
        </row>
        <row r="1286">
          <cell r="U1286" t="str">
            <v>Electric</v>
          </cell>
          <cell r="V1286">
            <v>43028</v>
          </cell>
          <cell r="W1286">
            <v>9.5</v>
          </cell>
          <cell r="X1286">
            <v>50.15</v>
          </cell>
        </row>
        <row r="1287">
          <cell r="U1287" t="str">
            <v>Natural Gas</v>
          </cell>
          <cell r="V1287">
            <v>43028</v>
          </cell>
          <cell r="W1287">
            <v>9.6</v>
          </cell>
          <cell r="X1287">
            <v>52.5</v>
          </cell>
        </row>
        <row r="1288">
          <cell r="U1288" t="str">
            <v>Electric</v>
          </cell>
          <cell r="V1288">
            <v>43033</v>
          </cell>
          <cell r="W1288" t="str">
            <v>NA</v>
          </cell>
          <cell r="X1288" t="str">
            <v>NA</v>
          </cell>
        </row>
        <row r="1289">
          <cell r="U1289" t="str">
            <v>Natural Gas</v>
          </cell>
          <cell r="V1289">
            <v>43034</v>
          </cell>
          <cell r="W1289">
            <v>10.199999999999999</v>
          </cell>
          <cell r="X1289">
            <v>52</v>
          </cell>
        </row>
        <row r="1290">
          <cell r="U1290" t="str">
            <v>Electric</v>
          </cell>
          <cell r="V1290">
            <v>43034</v>
          </cell>
          <cell r="W1290">
            <v>10.199999999999999</v>
          </cell>
          <cell r="X1290">
            <v>52</v>
          </cell>
        </row>
        <row r="1291">
          <cell r="U1291" t="str">
            <v>Electric</v>
          </cell>
          <cell r="V1291">
            <v>43034</v>
          </cell>
          <cell r="W1291">
            <v>10.3</v>
          </cell>
          <cell r="X1291">
            <v>48</v>
          </cell>
        </row>
        <row r="1292">
          <cell r="U1292" t="str">
            <v>Electric</v>
          </cell>
          <cell r="V1292">
            <v>43034</v>
          </cell>
          <cell r="W1292">
            <v>10.25</v>
          </cell>
          <cell r="X1292">
            <v>52</v>
          </cell>
        </row>
        <row r="1293">
          <cell r="U1293" t="str">
            <v>Natural Gas</v>
          </cell>
          <cell r="V1293">
            <v>43038</v>
          </cell>
          <cell r="W1293">
            <v>10.050000000000001</v>
          </cell>
          <cell r="X1293">
            <v>52</v>
          </cell>
        </row>
        <row r="1294">
          <cell r="U1294" t="str">
            <v>Electric</v>
          </cell>
          <cell r="V1294">
            <v>43045</v>
          </cell>
          <cell r="W1294">
            <v>10.25</v>
          </cell>
          <cell r="X1294" t="str">
            <v>NA</v>
          </cell>
        </row>
        <row r="1295">
          <cell r="U1295" t="str">
            <v>Electric</v>
          </cell>
          <cell r="V1295">
            <v>43054</v>
          </cell>
          <cell r="W1295">
            <v>11.95</v>
          </cell>
          <cell r="X1295">
            <v>58.18</v>
          </cell>
        </row>
        <row r="1296">
          <cell r="U1296" t="str">
            <v>Natural Gas</v>
          </cell>
          <cell r="V1296">
            <v>43060</v>
          </cell>
          <cell r="W1296">
            <v>9.5</v>
          </cell>
          <cell r="X1296">
            <v>59.63</v>
          </cell>
        </row>
        <row r="1297">
          <cell r="U1297" t="str">
            <v>Electric</v>
          </cell>
          <cell r="V1297">
            <v>43069</v>
          </cell>
          <cell r="W1297">
            <v>10</v>
          </cell>
          <cell r="X1297">
            <v>53.34</v>
          </cell>
        </row>
        <row r="1298">
          <cell r="U1298" t="str">
            <v>Electric</v>
          </cell>
          <cell r="V1298">
            <v>43069</v>
          </cell>
          <cell r="W1298">
            <v>10</v>
          </cell>
          <cell r="X1298">
            <v>54.51</v>
          </cell>
        </row>
        <row r="1299">
          <cell r="U1299" t="str">
            <v>Electric</v>
          </cell>
          <cell r="V1299">
            <v>43074</v>
          </cell>
          <cell r="W1299">
            <v>9.5</v>
          </cell>
          <cell r="X1299">
            <v>48.5</v>
          </cell>
        </row>
        <row r="1300">
          <cell r="U1300" t="str">
            <v>Natural Gas</v>
          </cell>
          <cell r="V1300">
            <v>43074</v>
          </cell>
          <cell r="W1300">
            <v>9.5</v>
          </cell>
          <cell r="X1300">
            <v>48.5</v>
          </cell>
        </row>
        <row r="1301">
          <cell r="U1301" t="str">
            <v>Electric</v>
          </cell>
          <cell r="V1301">
            <v>43075</v>
          </cell>
          <cell r="W1301">
            <v>8.4</v>
          </cell>
          <cell r="X1301">
            <v>45.89</v>
          </cell>
        </row>
        <row r="1302">
          <cell r="U1302" t="str">
            <v>Electric</v>
          </cell>
          <cell r="V1302">
            <v>43075</v>
          </cell>
          <cell r="W1302">
            <v>8.4</v>
          </cell>
          <cell r="X1302">
            <v>50</v>
          </cell>
        </row>
        <row r="1303">
          <cell r="U1303" t="str">
            <v>Electric</v>
          </cell>
          <cell r="V1303">
            <v>43076</v>
          </cell>
          <cell r="W1303">
            <v>9.8000000000000007</v>
          </cell>
          <cell r="X1303">
            <v>51.45</v>
          </cell>
        </row>
        <row r="1304">
          <cell r="U1304" t="str">
            <v>Natural Gas</v>
          </cell>
          <cell r="V1304">
            <v>43076</v>
          </cell>
          <cell r="W1304">
            <v>9.8000000000000007</v>
          </cell>
          <cell r="X1304">
            <v>51.45</v>
          </cell>
        </row>
        <row r="1305">
          <cell r="U1305" t="str">
            <v>Electric</v>
          </cell>
          <cell r="V1305">
            <v>43082</v>
          </cell>
          <cell r="W1305" t="str">
            <v>NA</v>
          </cell>
          <cell r="X1305">
            <v>31.62</v>
          </cell>
        </row>
        <row r="1306">
          <cell r="U1306" t="str">
            <v>Natural Gas</v>
          </cell>
          <cell r="V1306">
            <v>43082</v>
          </cell>
          <cell r="W1306">
            <v>9.25</v>
          </cell>
          <cell r="X1306">
            <v>52.19</v>
          </cell>
        </row>
        <row r="1307">
          <cell r="U1307" t="str">
            <v>Electric</v>
          </cell>
          <cell r="V1307">
            <v>43083</v>
          </cell>
          <cell r="W1307">
            <v>9.6</v>
          </cell>
          <cell r="X1307">
            <v>48.46</v>
          </cell>
        </row>
        <row r="1308">
          <cell r="U1308" t="str">
            <v>Electric</v>
          </cell>
          <cell r="V1308">
            <v>43083</v>
          </cell>
          <cell r="W1308">
            <v>9.65</v>
          </cell>
          <cell r="X1308">
            <v>48.35</v>
          </cell>
        </row>
        <row r="1309">
          <cell r="U1309" t="str">
            <v>Electric</v>
          </cell>
          <cell r="V1309">
            <v>43087</v>
          </cell>
          <cell r="W1309">
            <v>9.5</v>
          </cell>
          <cell r="X1309">
            <v>50</v>
          </cell>
        </row>
        <row r="1310">
          <cell r="U1310" t="str">
            <v>Electric</v>
          </cell>
          <cell r="V1310">
            <v>43089</v>
          </cell>
          <cell r="W1310">
            <v>9.58</v>
          </cell>
          <cell r="X1310">
            <v>49.61</v>
          </cell>
        </row>
        <row r="1311">
          <cell r="U1311" t="str">
            <v>Electric</v>
          </cell>
          <cell r="V1311">
            <v>43090</v>
          </cell>
          <cell r="W1311">
            <v>9.1</v>
          </cell>
          <cell r="X1311">
            <v>48.6</v>
          </cell>
        </row>
        <row r="1312">
          <cell r="U1312" t="str">
            <v>Natural Gas</v>
          </cell>
          <cell r="V1312">
            <v>43090</v>
          </cell>
          <cell r="W1312" t="str">
            <v>NA</v>
          </cell>
          <cell r="X1312" t="str">
            <v>NA</v>
          </cell>
        </row>
        <row r="1313">
          <cell r="U1313" t="str">
            <v>Natural Gas</v>
          </cell>
          <cell r="V1313">
            <v>43097</v>
          </cell>
          <cell r="W1313">
            <v>9.5</v>
          </cell>
          <cell r="X1313">
            <v>50</v>
          </cell>
        </row>
        <row r="1314">
          <cell r="U1314" t="str">
            <v>Electric</v>
          </cell>
          <cell r="V1314">
            <v>43097</v>
          </cell>
          <cell r="W1314">
            <v>9.5</v>
          </cell>
          <cell r="X1314">
            <v>50</v>
          </cell>
        </row>
        <row r="1315">
          <cell r="U1315" t="str">
            <v>Electric</v>
          </cell>
          <cell r="V1315">
            <v>43098</v>
          </cell>
          <cell r="W1315">
            <v>9.4</v>
          </cell>
          <cell r="X1315">
            <v>49.99</v>
          </cell>
        </row>
        <row r="1316">
          <cell r="U1316" t="str">
            <v>Electric</v>
          </cell>
          <cell r="V1316">
            <v>43118</v>
          </cell>
          <cell r="W1316">
            <v>9.6999999999999993</v>
          </cell>
          <cell r="X1316">
            <v>41.68</v>
          </cell>
        </row>
        <row r="1317">
          <cell r="U1317" t="str">
            <v>Electric</v>
          </cell>
          <cell r="V1317">
            <v>43131</v>
          </cell>
          <cell r="W1317">
            <v>9.3000000000000007</v>
          </cell>
          <cell r="X1317">
            <v>48.51</v>
          </cell>
        </row>
        <row r="1318">
          <cell r="U1318" t="str">
            <v>Natural Gas</v>
          </cell>
          <cell r="V1318">
            <v>43131</v>
          </cell>
          <cell r="W1318">
            <v>9.8000000000000007</v>
          </cell>
          <cell r="X1318">
            <v>52</v>
          </cell>
        </row>
        <row r="1319">
          <cell r="U1319" t="str">
            <v>Electric</v>
          </cell>
          <cell r="V1319">
            <v>43133</v>
          </cell>
          <cell r="W1319">
            <v>9.98</v>
          </cell>
          <cell r="X1319">
            <v>49.02</v>
          </cell>
        </row>
        <row r="1320">
          <cell r="U1320" t="str">
            <v>Electric</v>
          </cell>
          <cell r="V1320">
            <v>43140</v>
          </cell>
          <cell r="W1320" t="str">
            <v>NA</v>
          </cell>
          <cell r="X1320" t="str">
            <v>NA</v>
          </cell>
        </row>
        <row r="1321">
          <cell r="U1321" t="str">
            <v>Natural Gas</v>
          </cell>
          <cell r="V1321">
            <v>43152</v>
          </cell>
          <cell r="W1321" t="str">
            <v>NA</v>
          </cell>
          <cell r="X1321" t="str">
            <v>NA</v>
          </cell>
        </row>
        <row r="1322">
          <cell r="U1322" t="str">
            <v>Natural Gas</v>
          </cell>
          <cell r="V1322">
            <v>43152</v>
          </cell>
          <cell r="W1322" t="str">
            <v>NA</v>
          </cell>
          <cell r="X1322" t="str">
            <v>NA</v>
          </cell>
        </row>
        <row r="1323">
          <cell r="U1323" t="str">
            <v>Electric</v>
          </cell>
          <cell r="V1323">
            <v>43154</v>
          </cell>
          <cell r="W1323">
            <v>9.9</v>
          </cell>
          <cell r="X1323">
            <v>52</v>
          </cell>
        </row>
        <row r="1324">
          <cell r="U1324" t="str">
            <v>Natural Gas</v>
          </cell>
          <cell r="V1324">
            <v>43159</v>
          </cell>
          <cell r="W1324">
            <v>9.5</v>
          </cell>
          <cell r="X1324">
            <v>50</v>
          </cell>
        </row>
      </sheetData>
      <sheetData sheetId="20">
        <row r="28">
          <cell r="A28">
            <v>36529</v>
          </cell>
          <cell r="B28">
            <v>6.41</v>
          </cell>
          <cell r="E28">
            <v>36528</v>
          </cell>
          <cell r="F28">
            <v>6.61</v>
          </cell>
          <cell r="I28">
            <v>36528</v>
          </cell>
          <cell r="J28">
            <v>6.6219999999999999</v>
          </cell>
          <cell r="M28">
            <v>37320</v>
          </cell>
          <cell r="N28">
            <v>6.99</v>
          </cell>
          <cell r="Q28">
            <v>36528</v>
          </cell>
          <cell r="R28">
            <v>8.3699999999999992</v>
          </cell>
        </row>
        <row r="29">
          <cell r="A29">
            <v>36530</v>
          </cell>
          <cell r="B29">
            <v>6.49</v>
          </cell>
          <cell r="E29">
            <v>36529</v>
          </cell>
          <cell r="F29">
            <v>6.53</v>
          </cell>
          <cell r="I29">
            <v>36529</v>
          </cell>
          <cell r="J29">
            <v>6.5369999999999999</v>
          </cell>
          <cell r="M29">
            <v>37321</v>
          </cell>
          <cell r="N29">
            <v>7.01</v>
          </cell>
          <cell r="Q29">
            <v>36529</v>
          </cell>
          <cell r="R29">
            <v>8.3000000000000007</v>
          </cell>
        </row>
        <row r="30">
          <cell r="A30">
            <v>36531</v>
          </cell>
          <cell r="B30">
            <v>6.42</v>
          </cell>
          <cell r="E30">
            <v>36530</v>
          </cell>
          <cell r="F30">
            <v>6.64</v>
          </cell>
          <cell r="I30">
            <v>36530</v>
          </cell>
          <cell r="J30">
            <v>6.6210000000000004</v>
          </cell>
          <cell r="M30">
            <v>37322</v>
          </cell>
          <cell r="N30">
            <v>7.07</v>
          </cell>
          <cell r="Q30">
            <v>36530</v>
          </cell>
          <cell r="R30">
            <v>8.39</v>
          </cell>
        </row>
        <row r="31">
          <cell r="A31">
            <v>36532</v>
          </cell>
          <cell r="B31">
            <v>6.42</v>
          </cell>
          <cell r="E31">
            <v>36531</v>
          </cell>
          <cell r="F31">
            <v>6.58</v>
          </cell>
          <cell r="I31">
            <v>36531</v>
          </cell>
          <cell r="J31">
            <v>6.5529999999999999</v>
          </cell>
          <cell r="M31">
            <v>37323</v>
          </cell>
          <cell r="N31">
            <v>7.11</v>
          </cell>
          <cell r="Q31">
            <v>36531</v>
          </cell>
          <cell r="R31">
            <v>8.32</v>
          </cell>
        </row>
        <row r="32">
          <cell r="A32">
            <v>36535</v>
          </cell>
          <cell r="B32">
            <v>6.43</v>
          </cell>
          <cell r="E32">
            <v>36532</v>
          </cell>
          <cell r="F32">
            <v>6.55</v>
          </cell>
          <cell r="I32">
            <v>36532</v>
          </cell>
          <cell r="J32">
            <v>6.5460000000000003</v>
          </cell>
          <cell r="M32">
            <v>37326</v>
          </cell>
          <cell r="N32">
            <v>7.08</v>
          </cell>
          <cell r="Q32">
            <v>36532</v>
          </cell>
          <cell r="R32">
            <v>8.3000000000000007</v>
          </cell>
        </row>
        <row r="33">
          <cell r="A33">
            <v>36536</v>
          </cell>
          <cell r="B33">
            <v>6.47</v>
          </cell>
          <cell r="E33">
            <v>36535</v>
          </cell>
          <cell r="F33">
            <v>6.59</v>
          </cell>
          <cell r="I33">
            <v>36535</v>
          </cell>
          <cell r="J33">
            <v>6.5839999999999996</v>
          </cell>
          <cell r="M33">
            <v>37327</v>
          </cell>
          <cell r="N33">
            <v>7.1</v>
          </cell>
          <cell r="Q33">
            <v>36535</v>
          </cell>
          <cell r="R33">
            <v>8.32</v>
          </cell>
        </row>
        <row r="34">
          <cell r="A34">
            <v>36537</v>
          </cell>
          <cell r="B34">
            <v>6.48</v>
          </cell>
          <cell r="E34">
            <v>36536</v>
          </cell>
          <cell r="F34">
            <v>6.68</v>
          </cell>
          <cell r="I34">
            <v>36536</v>
          </cell>
          <cell r="J34">
            <v>6.6710000000000003</v>
          </cell>
          <cell r="M34">
            <v>37328</v>
          </cell>
          <cell r="N34">
            <v>7.1</v>
          </cell>
          <cell r="Q34">
            <v>36536</v>
          </cell>
          <cell r="R34">
            <v>8.4</v>
          </cell>
        </row>
        <row r="35">
          <cell r="A35">
            <v>36538</v>
          </cell>
          <cell r="B35">
            <v>6.43</v>
          </cell>
          <cell r="E35">
            <v>36537</v>
          </cell>
          <cell r="F35">
            <v>6.71</v>
          </cell>
          <cell r="I35">
            <v>36537</v>
          </cell>
          <cell r="J35">
            <v>6.7190000000000003</v>
          </cell>
          <cell r="M35">
            <v>37329</v>
          </cell>
          <cell r="N35">
            <v>7.18</v>
          </cell>
          <cell r="Q35">
            <v>36537</v>
          </cell>
          <cell r="R35">
            <v>8.43</v>
          </cell>
        </row>
        <row r="36">
          <cell r="A36">
            <v>36539</v>
          </cell>
          <cell r="B36">
            <v>6.45</v>
          </cell>
          <cell r="E36">
            <v>36538</v>
          </cell>
          <cell r="F36">
            <v>6.65</v>
          </cell>
          <cell r="I36">
            <v>36538</v>
          </cell>
          <cell r="J36">
            <v>6.6530000000000005</v>
          </cell>
          <cell r="M36">
            <v>37330</v>
          </cell>
          <cell r="N36">
            <v>7.14</v>
          </cell>
          <cell r="Q36">
            <v>36538</v>
          </cell>
          <cell r="R36">
            <v>8.35</v>
          </cell>
        </row>
        <row r="37">
          <cell r="A37">
            <v>36542</v>
          </cell>
          <cell r="B37">
            <v>6.45</v>
          </cell>
          <cell r="E37">
            <v>36539</v>
          </cell>
          <cell r="F37">
            <v>6.6899999999999995</v>
          </cell>
          <cell r="I37">
            <v>36539</v>
          </cell>
          <cell r="J37">
            <v>6.6970000000000001</v>
          </cell>
          <cell r="M37">
            <v>37333</v>
          </cell>
          <cell r="N37">
            <v>7.11</v>
          </cell>
          <cell r="Q37">
            <v>36539</v>
          </cell>
          <cell r="R37">
            <v>8.39</v>
          </cell>
        </row>
        <row r="38">
          <cell r="A38">
            <v>36543</v>
          </cell>
          <cell r="B38">
            <v>6.47</v>
          </cell>
          <cell r="E38">
            <v>36543</v>
          </cell>
          <cell r="F38">
            <v>6.75</v>
          </cell>
          <cell r="I38">
            <v>36542</v>
          </cell>
          <cell r="J38">
            <v>6.6890000000000001</v>
          </cell>
          <cell r="M38">
            <v>37334</v>
          </cell>
          <cell r="N38">
            <v>7.09</v>
          </cell>
          <cell r="Q38">
            <v>36543</v>
          </cell>
          <cell r="R38">
            <v>8.4499999999999993</v>
          </cell>
        </row>
        <row r="39">
          <cell r="A39">
            <v>36544</v>
          </cell>
          <cell r="B39">
            <v>6.42</v>
          </cell>
          <cell r="E39">
            <v>36544</v>
          </cell>
          <cell r="F39">
            <v>6.72</v>
          </cell>
          <cell r="I39">
            <v>36543</v>
          </cell>
          <cell r="J39">
            <v>6.7469999999999999</v>
          </cell>
          <cell r="M39">
            <v>37335</v>
          </cell>
          <cell r="N39">
            <v>7.15</v>
          </cell>
          <cell r="Q39">
            <v>36544</v>
          </cell>
          <cell r="R39">
            <v>8.42</v>
          </cell>
        </row>
        <row r="40">
          <cell r="A40">
            <v>36545</v>
          </cell>
          <cell r="B40">
            <v>6.46</v>
          </cell>
          <cell r="E40">
            <v>36545</v>
          </cell>
          <cell r="F40">
            <v>6.74</v>
          </cell>
          <cell r="I40">
            <v>36544</v>
          </cell>
          <cell r="J40">
            <v>6.7169999999999996</v>
          </cell>
          <cell r="M40">
            <v>37336</v>
          </cell>
          <cell r="N40">
            <v>7.17</v>
          </cell>
          <cell r="Q40">
            <v>36545</v>
          </cell>
          <cell r="R40">
            <v>8.43</v>
          </cell>
        </row>
        <row r="41">
          <cell r="A41">
            <v>36546</v>
          </cell>
          <cell r="B41">
            <v>6.44</v>
          </cell>
          <cell r="E41">
            <v>36546</v>
          </cell>
          <cell r="F41">
            <v>6.71</v>
          </cell>
          <cell r="I41">
            <v>36545</v>
          </cell>
          <cell r="J41">
            <v>6.7469999999999999</v>
          </cell>
          <cell r="M41">
            <v>37337</v>
          </cell>
          <cell r="N41">
            <v>7.17</v>
          </cell>
          <cell r="Q41">
            <v>36546</v>
          </cell>
          <cell r="R41">
            <v>8.41</v>
          </cell>
        </row>
        <row r="42">
          <cell r="A42">
            <v>36549</v>
          </cell>
          <cell r="B42">
            <v>6.38</v>
          </cell>
          <cell r="E42">
            <v>36549</v>
          </cell>
          <cell r="F42">
            <v>6.65</v>
          </cell>
          <cell r="I42">
            <v>36546</v>
          </cell>
          <cell r="J42">
            <v>6.6950000000000003</v>
          </cell>
          <cell r="M42">
            <v>37340</v>
          </cell>
          <cell r="N42">
            <v>7.2</v>
          </cell>
          <cell r="Q42">
            <v>36549</v>
          </cell>
          <cell r="R42">
            <v>8.35</v>
          </cell>
        </row>
        <row r="43">
          <cell r="A43">
            <v>36550</v>
          </cell>
          <cell r="B43">
            <v>6.34</v>
          </cell>
          <cell r="E43">
            <v>36550</v>
          </cell>
          <cell r="F43">
            <v>6.64</v>
          </cell>
          <cell r="I43">
            <v>36549</v>
          </cell>
          <cell r="J43">
            <v>6.65</v>
          </cell>
          <cell r="M43">
            <v>37341</v>
          </cell>
          <cell r="N43">
            <v>7.16</v>
          </cell>
          <cell r="Q43">
            <v>36550</v>
          </cell>
          <cell r="R43">
            <v>8.32</v>
          </cell>
        </row>
        <row r="44">
          <cell r="A44">
            <v>36551</v>
          </cell>
          <cell r="B44">
            <v>6.27</v>
          </cell>
          <cell r="E44">
            <v>36551</v>
          </cell>
          <cell r="F44">
            <v>6.6</v>
          </cell>
          <cell r="I44">
            <v>36550</v>
          </cell>
          <cell r="J44">
            <v>6.6340000000000003</v>
          </cell>
          <cell r="M44">
            <v>37342</v>
          </cell>
          <cell r="N44">
            <v>7.2</v>
          </cell>
          <cell r="Q44">
            <v>36551</v>
          </cell>
          <cell r="R44">
            <v>8.2799999999999994</v>
          </cell>
        </row>
        <row r="45">
          <cell r="A45">
            <v>36552</v>
          </cell>
          <cell r="B45">
            <v>6.31</v>
          </cell>
          <cell r="E45">
            <v>36552</v>
          </cell>
          <cell r="F45">
            <v>6.53</v>
          </cell>
          <cell r="I45">
            <v>36551</v>
          </cell>
          <cell r="J45">
            <v>6.5709999999999997</v>
          </cell>
          <cell r="M45">
            <v>37343</v>
          </cell>
          <cell r="N45">
            <v>7.19</v>
          </cell>
          <cell r="Q45">
            <v>36552</v>
          </cell>
          <cell r="R45">
            <v>8.2200000000000006</v>
          </cell>
        </row>
        <row r="46">
          <cell r="A46">
            <v>36553</v>
          </cell>
          <cell r="B46">
            <v>6.31</v>
          </cell>
          <cell r="E46">
            <v>36553</v>
          </cell>
          <cell r="F46">
            <v>6.45</v>
          </cell>
          <cell r="I46">
            <v>36552</v>
          </cell>
          <cell r="J46">
            <v>6.5190000000000001</v>
          </cell>
          <cell r="M46">
            <v>37344</v>
          </cell>
          <cell r="N46">
            <v>7.2</v>
          </cell>
          <cell r="Q46">
            <v>36553</v>
          </cell>
          <cell r="R46">
            <v>8.24</v>
          </cell>
        </row>
        <row r="47">
          <cell r="A47">
            <v>36556</v>
          </cell>
          <cell r="B47">
            <v>6.32</v>
          </cell>
          <cell r="E47">
            <v>36556</v>
          </cell>
          <cell r="F47">
            <v>6.49</v>
          </cell>
          <cell r="I47">
            <v>36553</v>
          </cell>
          <cell r="J47">
            <v>6.452</v>
          </cell>
          <cell r="M47">
            <v>37347</v>
          </cell>
          <cell r="N47">
            <v>7.2</v>
          </cell>
          <cell r="Q47">
            <v>36556</v>
          </cell>
          <cell r="R47">
            <v>8.35</v>
          </cell>
        </row>
        <row r="48">
          <cell r="A48">
            <v>36557</v>
          </cell>
          <cell r="B48">
            <v>6.28</v>
          </cell>
          <cell r="E48">
            <v>36557</v>
          </cell>
          <cell r="F48">
            <v>6.43</v>
          </cell>
          <cell r="I48">
            <v>36556</v>
          </cell>
          <cell r="J48">
            <v>6.4909999999999997</v>
          </cell>
          <cell r="M48">
            <v>37348</v>
          </cell>
          <cell r="N48">
            <v>7.15</v>
          </cell>
          <cell r="Q48">
            <v>36557</v>
          </cell>
          <cell r="R48">
            <v>8.26</v>
          </cell>
        </row>
        <row r="49">
          <cell r="A49">
            <v>36558</v>
          </cell>
          <cell r="B49">
            <v>6.19</v>
          </cell>
          <cell r="E49">
            <v>36558</v>
          </cell>
          <cell r="F49">
            <v>6.32</v>
          </cell>
          <cell r="I49">
            <v>36557</v>
          </cell>
          <cell r="J49">
            <v>6.423</v>
          </cell>
          <cell r="M49">
            <v>37349</v>
          </cell>
          <cell r="N49">
            <v>7.18</v>
          </cell>
          <cell r="Q49">
            <v>36558</v>
          </cell>
          <cell r="R49">
            <v>8.1999999999999993</v>
          </cell>
        </row>
        <row r="50">
          <cell r="A50">
            <v>36559</v>
          </cell>
          <cell r="B50">
            <v>6.09</v>
          </cell>
          <cell r="E50">
            <v>36559</v>
          </cell>
          <cell r="F50">
            <v>6.17</v>
          </cell>
          <cell r="I50">
            <v>36558</v>
          </cell>
          <cell r="J50">
            <v>6.2839999999999998</v>
          </cell>
          <cell r="M50">
            <v>37350</v>
          </cell>
          <cell r="N50">
            <v>7.18</v>
          </cell>
          <cell r="Q50">
            <v>36559</v>
          </cell>
          <cell r="R50">
            <v>8.11</v>
          </cell>
        </row>
        <row r="51">
          <cell r="A51">
            <v>36560</v>
          </cell>
          <cell r="B51">
            <v>6.17</v>
          </cell>
          <cell r="E51">
            <v>36560</v>
          </cell>
          <cell r="F51">
            <v>6.23</v>
          </cell>
          <cell r="I51">
            <v>36559</v>
          </cell>
          <cell r="J51">
            <v>6.1360000000000001</v>
          </cell>
          <cell r="M51">
            <v>37351</v>
          </cell>
          <cell r="N51">
            <v>7.15</v>
          </cell>
          <cell r="Q51">
            <v>36560</v>
          </cell>
          <cell r="R51">
            <v>8.11</v>
          </cell>
        </row>
        <row r="52">
          <cell r="A52">
            <v>36563</v>
          </cell>
          <cell r="B52">
            <v>6.22</v>
          </cell>
          <cell r="E52">
            <v>36563</v>
          </cell>
          <cell r="F52">
            <v>6.34</v>
          </cell>
          <cell r="I52">
            <v>36560</v>
          </cell>
          <cell r="J52">
            <v>6.2709999999999999</v>
          </cell>
          <cell r="M52">
            <v>37354</v>
          </cell>
          <cell r="N52">
            <v>7.19</v>
          </cell>
          <cell r="Q52">
            <v>36563</v>
          </cell>
          <cell r="R52">
            <v>8.26</v>
          </cell>
        </row>
        <row r="53">
          <cell r="A53">
            <v>36564</v>
          </cell>
          <cell r="B53">
            <v>6.12</v>
          </cell>
          <cell r="E53">
            <v>36564</v>
          </cell>
          <cell r="F53">
            <v>6.22</v>
          </cell>
          <cell r="I53">
            <v>36563</v>
          </cell>
          <cell r="J53">
            <v>6.3419999999999996</v>
          </cell>
          <cell r="M53">
            <v>37355</v>
          </cell>
          <cell r="N53">
            <v>7.18</v>
          </cell>
          <cell r="Q53">
            <v>36564</v>
          </cell>
          <cell r="R53">
            <v>8.15</v>
          </cell>
        </row>
        <row r="54">
          <cell r="A54">
            <v>36565</v>
          </cell>
          <cell r="B54">
            <v>6.12</v>
          </cell>
          <cell r="E54">
            <v>36565</v>
          </cell>
          <cell r="F54">
            <v>6.32</v>
          </cell>
          <cell r="I54">
            <v>36564</v>
          </cell>
          <cell r="J54">
            <v>6.2309999999999999</v>
          </cell>
          <cell r="M54">
            <v>37356</v>
          </cell>
          <cell r="N54">
            <v>7.17</v>
          </cell>
          <cell r="Q54">
            <v>36565</v>
          </cell>
          <cell r="R54">
            <v>8.2100000000000009</v>
          </cell>
        </row>
        <row r="55">
          <cell r="A55">
            <v>36566</v>
          </cell>
          <cell r="B55">
            <v>6.18</v>
          </cell>
          <cell r="E55">
            <v>36566</v>
          </cell>
          <cell r="F55">
            <v>6.35</v>
          </cell>
          <cell r="I55">
            <v>36565</v>
          </cell>
          <cell r="J55">
            <v>6.3140000000000001</v>
          </cell>
          <cell r="M55">
            <v>37357</v>
          </cell>
          <cell r="N55">
            <v>7.16</v>
          </cell>
          <cell r="Q55">
            <v>36566</v>
          </cell>
          <cell r="R55">
            <v>8.34</v>
          </cell>
        </row>
        <row r="56">
          <cell r="A56">
            <v>36567</v>
          </cell>
          <cell r="B56">
            <v>6.13</v>
          </cell>
          <cell r="E56">
            <v>36567</v>
          </cell>
          <cell r="F56">
            <v>6.29</v>
          </cell>
          <cell r="I56">
            <v>36566</v>
          </cell>
          <cell r="J56">
            <v>6.4290000000000003</v>
          </cell>
          <cell r="M56">
            <v>37358</v>
          </cell>
          <cell r="N56">
            <v>7.13</v>
          </cell>
          <cell r="Q56">
            <v>36567</v>
          </cell>
          <cell r="R56">
            <v>8.31</v>
          </cell>
        </row>
        <row r="57">
          <cell r="A57">
            <v>36570</v>
          </cell>
          <cell r="B57">
            <v>6.06</v>
          </cell>
          <cell r="E57">
            <v>36570</v>
          </cell>
          <cell r="F57">
            <v>6.22</v>
          </cell>
          <cell r="I57">
            <v>36567</v>
          </cell>
          <cell r="J57">
            <v>6.2690000000000001</v>
          </cell>
          <cell r="M57">
            <v>37361</v>
          </cell>
          <cell r="N57">
            <v>7.1</v>
          </cell>
          <cell r="Q57">
            <v>36570</v>
          </cell>
          <cell r="R57">
            <v>8.26</v>
          </cell>
        </row>
        <row r="58">
          <cell r="A58">
            <v>36571</v>
          </cell>
          <cell r="B58">
            <v>6.06</v>
          </cell>
          <cell r="E58">
            <v>36571</v>
          </cell>
          <cell r="F58">
            <v>6.26</v>
          </cell>
          <cell r="I58">
            <v>36570</v>
          </cell>
          <cell r="J58">
            <v>6.2270000000000003</v>
          </cell>
          <cell r="M58">
            <v>37362</v>
          </cell>
          <cell r="N58">
            <v>7.13</v>
          </cell>
          <cell r="Q58">
            <v>36571</v>
          </cell>
          <cell r="R58">
            <v>8.27</v>
          </cell>
        </row>
        <row r="59">
          <cell r="A59">
            <v>36572</v>
          </cell>
          <cell r="B59">
            <v>6.05</v>
          </cell>
          <cell r="E59">
            <v>36572</v>
          </cell>
          <cell r="F59">
            <v>6.27</v>
          </cell>
          <cell r="I59">
            <v>36571</v>
          </cell>
          <cell r="J59">
            <v>6.2460000000000004</v>
          </cell>
          <cell r="M59">
            <v>37363</v>
          </cell>
          <cell r="N59">
            <v>7.18</v>
          </cell>
          <cell r="Q59">
            <v>36572</v>
          </cell>
          <cell r="R59">
            <v>8.34</v>
          </cell>
        </row>
        <row r="60">
          <cell r="A60">
            <v>36573</v>
          </cell>
          <cell r="B60">
            <v>6</v>
          </cell>
          <cell r="E60">
            <v>36573</v>
          </cell>
          <cell r="F60">
            <v>6.23</v>
          </cell>
          <cell r="I60">
            <v>36572</v>
          </cell>
          <cell r="J60">
            <v>6.2649999999999997</v>
          </cell>
          <cell r="M60">
            <v>37364</v>
          </cell>
          <cell r="N60">
            <v>7.18</v>
          </cell>
          <cell r="Q60">
            <v>36573</v>
          </cell>
          <cell r="R60">
            <v>8.3000000000000007</v>
          </cell>
        </row>
        <row r="61">
          <cell r="A61">
            <v>36574</v>
          </cell>
          <cell r="B61">
            <v>5.91</v>
          </cell>
          <cell r="E61">
            <v>36574</v>
          </cell>
          <cell r="F61">
            <v>6.16</v>
          </cell>
          <cell r="I61">
            <v>36573</v>
          </cell>
          <cell r="J61">
            <v>6.218</v>
          </cell>
          <cell r="M61">
            <v>37365</v>
          </cell>
          <cell r="N61">
            <v>7.19</v>
          </cell>
          <cell r="Q61">
            <v>36574</v>
          </cell>
          <cell r="R61">
            <v>8.24</v>
          </cell>
        </row>
        <row r="62">
          <cell r="A62">
            <v>36577</v>
          </cell>
          <cell r="B62">
            <v>5.87</v>
          </cell>
          <cell r="E62">
            <v>36578</v>
          </cell>
          <cell r="F62">
            <v>6.08</v>
          </cell>
          <cell r="I62">
            <v>36574</v>
          </cell>
          <cell r="J62">
            <v>6.1580000000000004</v>
          </cell>
          <cell r="M62">
            <v>37368</v>
          </cell>
          <cell r="N62">
            <v>7.19</v>
          </cell>
          <cell r="Q62">
            <v>36578</v>
          </cell>
          <cell r="R62">
            <v>8.17</v>
          </cell>
        </row>
        <row r="63">
          <cell r="A63">
            <v>36578</v>
          </cell>
          <cell r="B63">
            <v>5.78</v>
          </cell>
          <cell r="E63">
            <v>36579</v>
          </cell>
          <cell r="F63">
            <v>6.14</v>
          </cell>
          <cell r="I63">
            <v>36577</v>
          </cell>
          <cell r="J63">
            <v>6.1589999999999998</v>
          </cell>
          <cell r="M63">
            <v>37369</v>
          </cell>
          <cell r="N63">
            <v>7.2</v>
          </cell>
          <cell r="Q63">
            <v>36579</v>
          </cell>
          <cell r="R63">
            <v>8.2200000000000006</v>
          </cell>
        </row>
        <row r="64">
          <cell r="A64">
            <v>36579</v>
          </cell>
          <cell r="B64">
            <v>5.83</v>
          </cell>
          <cell r="E64">
            <v>36580</v>
          </cell>
          <cell r="F64">
            <v>6.13</v>
          </cell>
          <cell r="I64">
            <v>36578</v>
          </cell>
          <cell r="J64">
            <v>6.0860000000000003</v>
          </cell>
          <cell r="M64">
            <v>37370</v>
          </cell>
          <cell r="N64">
            <v>7.16</v>
          </cell>
          <cell r="Q64">
            <v>36580</v>
          </cell>
          <cell r="R64">
            <v>8.24</v>
          </cell>
        </row>
        <row r="65">
          <cell r="A65">
            <v>36580</v>
          </cell>
          <cell r="B65">
            <v>5.82</v>
          </cell>
          <cell r="E65">
            <v>36581</v>
          </cell>
          <cell r="F65">
            <v>6.17</v>
          </cell>
          <cell r="I65">
            <v>36579</v>
          </cell>
          <cell r="J65">
            <v>6.1260000000000003</v>
          </cell>
          <cell r="M65">
            <v>37371</v>
          </cell>
          <cell r="N65">
            <v>7.16</v>
          </cell>
          <cell r="Q65">
            <v>36581</v>
          </cell>
          <cell r="R65">
            <v>8.3000000000000007</v>
          </cell>
        </row>
        <row r="66">
          <cell r="A66">
            <v>36581</v>
          </cell>
          <cell r="B66">
            <v>5.87</v>
          </cell>
          <cell r="E66">
            <v>36584</v>
          </cell>
          <cell r="F66">
            <v>6.16</v>
          </cell>
          <cell r="I66">
            <v>36580</v>
          </cell>
          <cell r="J66">
            <v>6.1370000000000005</v>
          </cell>
          <cell r="M66">
            <v>37372</v>
          </cell>
          <cell r="N66">
            <v>7.16</v>
          </cell>
          <cell r="Q66">
            <v>36584</v>
          </cell>
          <cell r="R66">
            <v>8.33</v>
          </cell>
        </row>
        <row r="67">
          <cell r="A67">
            <v>36584</v>
          </cell>
          <cell r="B67">
            <v>5.88</v>
          </cell>
          <cell r="E67">
            <v>36585</v>
          </cell>
          <cell r="F67">
            <v>6.15</v>
          </cell>
          <cell r="I67">
            <v>36581</v>
          </cell>
          <cell r="J67">
            <v>6.1289999999999996</v>
          </cell>
          <cell r="M67">
            <v>37375</v>
          </cell>
          <cell r="N67">
            <v>7.12</v>
          </cell>
          <cell r="Q67">
            <v>36585</v>
          </cell>
          <cell r="R67">
            <v>8.2799999999999994</v>
          </cell>
        </row>
        <row r="68">
          <cell r="A68">
            <v>36585</v>
          </cell>
          <cell r="B68">
            <v>5.8100000000000005</v>
          </cell>
          <cell r="E68">
            <v>36586</v>
          </cell>
          <cell r="F68">
            <v>6.16</v>
          </cell>
          <cell r="I68">
            <v>36584</v>
          </cell>
          <cell r="J68">
            <v>6.1870000000000003</v>
          </cell>
          <cell r="M68">
            <v>37376</v>
          </cell>
          <cell r="N68">
            <v>7.11</v>
          </cell>
          <cell r="Q68">
            <v>36586</v>
          </cell>
          <cell r="R68">
            <v>8.31</v>
          </cell>
        </row>
        <row r="69">
          <cell r="A69">
            <v>36586</v>
          </cell>
          <cell r="B69">
            <v>5.82</v>
          </cell>
          <cell r="E69">
            <v>36587</v>
          </cell>
          <cell r="F69">
            <v>6.15</v>
          </cell>
          <cell r="I69">
            <v>36585</v>
          </cell>
          <cell r="J69">
            <v>6.14</v>
          </cell>
          <cell r="M69">
            <v>37377</v>
          </cell>
          <cell r="N69">
            <v>7.09</v>
          </cell>
          <cell r="Q69">
            <v>36587</v>
          </cell>
          <cell r="R69">
            <v>8.3000000000000007</v>
          </cell>
        </row>
        <row r="70">
          <cell r="A70">
            <v>36587</v>
          </cell>
          <cell r="B70">
            <v>5.82</v>
          </cell>
          <cell r="E70">
            <v>36588</v>
          </cell>
          <cell r="F70">
            <v>6.13</v>
          </cell>
          <cell r="I70">
            <v>36586</v>
          </cell>
          <cell r="J70">
            <v>6.1580000000000004</v>
          </cell>
          <cell r="M70">
            <v>37378</v>
          </cell>
          <cell r="N70">
            <v>7.11</v>
          </cell>
          <cell r="Q70">
            <v>36588</v>
          </cell>
          <cell r="R70">
            <v>8.2799999999999994</v>
          </cell>
        </row>
        <row r="71">
          <cell r="A71">
            <v>36588</v>
          </cell>
          <cell r="B71">
            <v>5.82</v>
          </cell>
          <cell r="E71">
            <v>36591</v>
          </cell>
          <cell r="F71">
            <v>6.16</v>
          </cell>
          <cell r="I71">
            <v>36587</v>
          </cell>
          <cell r="J71">
            <v>6.1319999999999997</v>
          </cell>
          <cell r="M71">
            <v>37379</v>
          </cell>
          <cell r="N71">
            <v>7.06</v>
          </cell>
          <cell r="Q71">
            <v>36591</v>
          </cell>
          <cell r="R71">
            <v>8.2899999999999991</v>
          </cell>
        </row>
        <row r="72">
          <cell r="A72">
            <v>36591</v>
          </cell>
          <cell r="B72">
            <v>5.82</v>
          </cell>
          <cell r="E72">
            <v>36592</v>
          </cell>
          <cell r="F72">
            <v>6.16</v>
          </cell>
          <cell r="I72">
            <v>36588</v>
          </cell>
          <cell r="J72">
            <v>6.1319999999999997</v>
          </cell>
          <cell r="M72">
            <v>37382</v>
          </cell>
          <cell r="N72">
            <v>7.05</v>
          </cell>
          <cell r="Q72">
            <v>36592</v>
          </cell>
          <cell r="R72">
            <v>8.3000000000000007</v>
          </cell>
        </row>
        <row r="73">
          <cell r="A73">
            <v>36592</v>
          </cell>
          <cell r="B73">
            <v>5.82</v>
          </cell>
          <cell r="E73">
            <v>36593</v>
          </cell>
          <cell r="F73">
            <v>6.17</v>
          </cell>
          <cell r="I73">
            <v>36591</v>
          </cell>
          <cell r="J73">
            <v>6.1429999999999998</v>
          </cell>
          <cell r="M73">
            <v>37383</v>
          </cell>
          <cell r="N73">
            <v>7.05</v>
          </cell>
          <cell r="Q73">
            <v>36593</v>
          </cell>
          <cell r="R73">
            <v>8.31</v>
          </cell>
        </row>
        <row r="74">
          <cell r="A74">
            <v>36593</v>
          </cell>
          <cell r="B74">
            <v>5.8</v>
          </cell>
          <cell r="E74">
            <v>36594</v>
          </cell>
          <cell r="F74">
            <v>6.16</v>
          </cell>
          <cell r="I74">
            <v>36592</v>
          </cell>
          <cell r="J74">
            <v>6.1449999999999996</v>
          </cell>
          <cell r="M74">
            <v>37384</v>
          </cell>
          <cell r="N74">
            <v>7.16</v>
          </cell>
          <cell r="Q74">
            <v>36594</v>
          </cell>
          <cell r="R74">
            <v>8.35</v>
          </cell>
        </row>
        <row r="75">
          <cell r="A75">
            <v>36594</v>
          </cell>
          <cell r="B75">
            <v>5.8</v>
          </cell>
          <cell r="E75">
            <v>36595</v>
          </cell>
          <cell r="F75">
            <v>6.19</v>
          </cell>
          <cell r="I75">
            <v>36593</v>
          </cell>
          <cell r="J75">
            <v>6.1609999999999996</v>
          </cell>
          <cell r="M75">
            <v>37385</v>
          </cell>
          <cell r="N75">
            <v>7.13</v>
          </cell>
          <cell r="Q75">
            <v>36595</v>
          </cell>
          <cell r="R75">
            <v>8.42</v>
          </cell>
        </row>
        <row r="76">
          <cell r="A76">
            <v>36595</v>
          </cell>
          <cell r="B76">
            <v>5.84</v>
          </cell>
          <cell r="E76">
            <v>36598</v>
          </cell>
          <cell r="F76">
            <v>6.17</v>
          </cell>
          <cell r="I76">
            <v>36594</v>
          </cell>
          <cell r="J76">
            <v>6.1520000000000001</v>
          </cell>
          <cell r="M76">
            <v>37386</v>
          </cell>
          <cell r="N76">
            <v>7.12</v>
          </cell>
          <cell r="Q76">
            <v>36598</v>
          </cell>
          <cell r="R76">
            <v>8.4499999999999993</v>
          </cell>
        </row>
        <row r="77">
          <cell r="A77">
            <v>36598</v>
          </cell>
          <cell r="B77">
            <v>5.83</v>
          </cell>
          <cell r="E77">
            <v>36599</v>
          </cell>
          <cell r="F77">
            <v>6.11</v>
          </cell>
          <cell r="I77">
            <v>36595</v>
          </cell>
          <cell r="J77">
            <v>6.1760000000000002</v>
          </cell>
          <cell r="M77">
            <v>37389</v>
          </cell>
          <cell r="N77">
            <v>7.17</v>
          </cell>
          <cell r="Q77">
            <v>36599</v>
          </cell>
          <cell r="R77">
            <v>8.39</v>
          </cell>
        </row>
        <row r="78">
          <cell r="A78">
            <v>36599</v>
          </cell>
          <cell r="B78">
            <v>5.8</v>
          </cell>
          <cell r="E78">
            <v>36600</v>
          </cell>
          <cell r="F78">
            <v>6.07</v>
          </cell>
          <cell r="I78">
            <v>36598</v>
          </cell>
          <cell r="J78">
            <v>6.17</v>
          </cell>
          <cell r="M78">
            <v>37390</v>
          </cell>
          <cell r="N78">
            <v>7.21</v>
          </cell>
          <cell r="Q78">
            <v>36600</v>
          </cell>
          <cell r="R78">
            <v>8.35</v>
          </cell>
        </row>
        <row r="79">
          <cell r="A79">
            <v>36600</v>
          </cell>
          <cell r="B79">
            <v>5.86</v>
          </cell>
          <cell r="E79">
            <v>36601</v>
          </cell>
          <cell r="F79">
            <v>6.05</v>
          </cell>
          <cell r="I79">
            <v>36599</v>
          </cell>
          <cell r="J79">
            <v>6.09</v>
          </cell>
          <cell r="M79">
            <v>37391</v>
          </cell>
          <cell r="N79">
            <v>7.19</v>
          </cell>
          <cell r="Q79">
            <v>36601</v>
          </cell>
          <cell r="R79">
            <v>8.32</v>
          </cell>
        </row>
        <row r="80">
          <cell r="A80">
            <v>36601</v>
          </cell>
          <cell r="B80">
            <v>5.8100000000000005</v>
          </cell>
          <cell r="E80">
            <v>36602</v>
          </cell>
          <cell r="F80">
            <v>6.01</v>
          </cell>
          <cell r="I80">
            <v>36600</v>
          </cell>
          <cell r="J80">
            <v>6.0789999999999997</v>
          </cell>
          <cell r="M80">
            <v>37392</v>
          </cell>
          <cell r="N80">
            <v>7.16</v>
          </cell>
          <cell r="Q80">
            <v>36602</v>
          </cell>
          <cell r="R80">
            <v>8.25</v>
          </cell>
        </row>
        <row r="81">
          <cell r="A81">
            <v>36602</v>
          </cell>
          <cell r="B81">
            <v>5.75</v>
          </cell>
          <cell r="E81">
            <v>36605</v>
          </cell>
          <cell r="F81">
            <v>5.99</v>
          </cell>
          <cell r="I81">
            <v>36601</v>
          </cell>
          <cell r="J81">
            <v>6.0430000000000001</v>
          </cell>
          <cell r="M81">
            <v>37393</v>
          </cell>
          <cell r="N81">
            <v>7.18</v>
          </cell>
          <cell r="Q81">
            <v>36605</v>
          </cell>
          <cell r="R81">
            <v>8.23</v>
          </cell>
        </row>
        <row r="82">
          <cell r="A82">
            <v>36605</v>
          </cell>
          <cell r="B82">
            <v>5.73</v>
          </cell>
          <cell r="E82">
            <v>36606</v>
          </cell>
          <cell r="F82">
            <v>5.97</v>
          </cell>
          <cell r="I82">
            <v>36602</v>
          </cell>
          <cell r="J82">
            <v>6</v>
          </cell>
          <cell r="M82">
            <v>37396</v>
          </cell>
          <cell r="N82">
            <v>7.18</v>
          </cell>
          <cell r="Q82">
            <v>36606</v>
          </cell>
          <cell r="R82">
            <v>8.2200000000000006</v>
          </cell>
        </row>
        <row r="83">
          <cell r="A83">
            <v>36606</v>
          </cell>
          <cell r="B83">
            <v>5.6899999999999995</v>
          </cell>
          <cell r="E83">
            <v>36607</v>
          </cell>
          <cell r="F83">
            <v>5.97</v>
          </cell>
          <cell r="I83">
            <v>36605</v>
          </cell>
          <cell r="J83">
            <v>6.0039999999999996</v>
          </cell>
          <cell r="M83">
            <v>37397</v>
          </cell>
          <cell r="N83">
            <v>7.12</v>
          </cell>
          <cell r="Q83">
            <v>36607</v>
          </cell>
          <cell r="R83">
            <v>8.2200000000000006</v>
          </cell>
        </row>
        <row r="84">
          <cell r="A84">
            <v>36607</v>
          </cell>
          <cell r="B84">
            <v>5.7</v>
          </cell>
          <cell r="E84">
            <v>36608</v>
          </cell>
          <cell r="F84">
            <v>5.92</v>
          </cell>
          <cell r="I84">
            <v>36606</v>
          </cell>
          <cell r="J84">
            <v>5.9690000000000003</v>
          </cell>
          <cell r="M84">
            <v>37398</v>
          </cell>
          <cell r="N84">
            <v>7.08</v>
          </cell>
          <cell r="Q84">
            <v>36608</v>
          </cell>
          <cell r="R84">
            <v>8.18</v>
          </cell>
        </row>
        <row r="85">
          <cell r="A85">
            <v>36608</v>
          </cell>
          <cell r="B85">
            <v>5.67</v>
          </cell>
          <cell r="E85">
            <v>36609</v>
          </cell>
          <cell r="F85">
            <v>6</v>
          </cell>
          <cell r="I85">
            <v>36607</v>
          </cell>
          <cell r="J85">
            <v>5.9580000000000002</v>
          </cell>
          <cell r="M85">
            <v>37399</v>
          </cell>
          <cell r="N85">
            <v>7.07</v>
          </cell>
          <cell r="Q85">
            <v>36609</v>
          </cell>
          <cell r="R85">
            <v>8.2200000000000006</v>
          </cell>
        </row>
        <row r="86">
          <cell r="A86">
            <v>36609</v>
          </cell>
          <cell r="B86">
            <v>5.76</v>
          </cell>
          <cell r="E86">
            <v>36612</v>
          </cell>
          <cell r="F86">
            <v>5.99</v>
          </cell>
          <cell r="I86">
            <v>36608</v>
          </cell>
          <cell r="J86">
            <v>5.907</v>
          </cell>
          <cell r="M86">
            <v>37400</v>
          </cell>
          <cell r="N86">
            <v>7.04</v>
          </cell>
          <cell r="Q86">
            <v>36612</v>
          </cell>
          <cell r="R86">
            <v>8.2100000000000009</v>
          </cell>
        </row>
        <row r="87">
          <cell r="A87">
            <v>36612</v>
          </cell>
          <cell r="B87">
            <v>5.77</v>
          </cell>
          <cell r="E87">
            <v>36613</v>
          </cell>
          <cell r="F87">
            <v>5.98</v>
          </cell>
          <cell r="I87">
            <v>36609</v>
          </cell>
          <cell r="J87">
            <v>5.9859999999999998</v>
          </cell>
          <cell r="M87">
            <v>37403</v>
          </cell>
          <cell r="N87">
            <v>7.05</v>
          </cell>
          <cell r="Q87">
            <v>36613</v>
          </cell>
          <cell r="R87">
            <v>8.2100000000000009</v>
          </cell>
        </row>
        <row r="88">
          <cell r="A88">
            <v>36613</v>
          </cell>
          <cell r="B88">
            <v>5.77</v>
          </cell>
          <cell r="E88">
            <v>36614</v>
          </cell>
          <cell r="F88">
            <v>5.99</v>
          </cell>
          <cell r="I88">
            <v>36612</v>
          </cell>
          <cell r="J88">
            <v>5.9779999999999998</v>
          </cell>
          <cell r="M88">
            <v>37404</v>
          </cell>
          <cell r="N88">
            <v>7.04</v>
          </cell>
          <cell r="Q88">
            <v>36614</v>
          </cell>
          <cell r="R88">
            <v>8.26</v>
          </cell>
        </row>
        <row r="89">
          <cell r="A89">
            <v>36614</v>
          </cell>
          <cell r="B89">
            <v>5.84</v>
          </cell>
          <cell r="E89">
            <v>36615</v>
          </cell>
          <cell r="F89">
            <v>5.89</v>
          </cell>
          <cell r="I89">
            <v>36613</v>
          </cell>
          <cell r="J89">
            <v>5.9770000000000003</v>
          </cell>
          <cell r="M89">
            <v>37405</v>
          </cell>
          <cell r="N89">
            <v>6.97</v>
          </cell>
          <cell r="Q89">
            <v>36615</v>
          </cell>
          <cell r="R89">
            <v>8.25</v>
          </cell>
        </row>
        <row r="90">
          <cell r="A90">
            <v>36615</v>
          </cell>
          <cell r="B90">
            <v>5.79</v>
          </cell>
          <cell r="E90">
            <v>36616</v>
          </cell>
          <cell r="F90">
            <v>5.84</v>
          </cell>
          <cell r="I90">
            <v>36614</v>
          </cell>
          <cell r="J90">
            <v>5.9740000000000002</v>
          </cell>
          <cell r="M90">
            <v>37406</v>
          </cell>
          <cell r="N90">
            <v>6.96</v>
          </cell>
          <cell r="Q90">
            <v>36616</v>
          </cell>
          <cell r="R90">
            <v>8.2200000000000006</v>
          </cell>
        </row>
        <row r="91">
          <cell r="A91">
            <v>36616</v>
          </cell>
          <cell r="B91">
            <v>5.74</v>
          </cell>
          <cell r="E91">
            <v>36619</v>
          </cell>
          <cell r="F91">
            <v>5.84</v>
          </cell>
          <cell r="I91">
            <v>36615</v>
          </cell>
          <cell r="J91">
            <v>5.8780000000000001</v>
          </cell>
          <cell r="M91">
            <v>37407</v>
          </cell>
          <cell r="N91">
            <v>6.98</v>
          </cell>
          <cell r="Q91">
            <v>36619</v>
          </cell>
          <cell r="R91">
            <v>8.19</v>
          </cell>
        </row>
        <row r="92">
          <cell r="A92">
            <v>36619</v>
          </cell>
          <cell r="B92">
            <v>5.74</v>
          </cell>
          <cell r="E92">
            <v>36620</v>
          </cell>
          <cell r="F92">
            <v>5.77</v>
          </cell>
          <cell r="I92">
            <v>36616</v>
          </cell>
          <cell r="J92">
            <v>5.8280000000000003</v>
          </cell>
          <cell r="M92">
            <v>37410</v>
          </cell>
          <cell r="N92">
            <v>6.97</v>
          </cell>
          <cell r="Q92">
            <v>36620</v>
          </cell>
          <cell r="R92">
            <v>8.18</v>
          </cell>
        </row>
        <row r="93">
          <cell r="A93">
            <v>36620</v>
          </cell>
          <cell r="B93">
            <v>5.74</v>
          </cell>
          <cell r="E93">
            <v>36621</v>
          </cell>
          <cell r="F93">
            <v>5.8100000000000005</v>
          </cell>
          <cell r="I93">
            <v>36619</v>
          </cell>
          <cell r="J93">
            <v>5.8120000000000003</v>
          </cell>
          <cell r="M93">
            <v>37411</v>
          </cell>
          <cell r="N93">
            <v>7</v>
          </cell>
          <cell r="Q93">
            <v>36621</v>
          </cell>
          <cell r="R93">
            <v>8.24</v>
          </cell>
        </row>
        <row r="94">
          <cell r="A94">
            <v>36621</v>
          </cell>
          <cell r="B94">
            <v>5.75</v>
          </cell>
          <cell r="E94">
            <v>36622</v>
          </cell>
          <cell r="F94">
            <v>5.8</v>
          </cell>
          <cell r="I94">
            <v>36620</v>
          </cell>
          <cell r="J94">
            <v>5.7729999999999997</v>
          </cell>
          <cell r="M94">
            <v>37412</v>
          </cell>
          <cell r="N94">
            <v>7.02</v>
          </cell>
          <cell r="Q94">
            <v>36622</v>
          </cell>
          <cell r="R94">
            <v>8.2200000000000006</v>
          </cell>
        </row>
        <row r="95">
          <cell r="A95">
            <v>36622</v>
          </cell>
          <cell r="B95">
            <v>5.75</v>
          </cell>
          <cell r="E95">
            <v>36623</v>
          </cell>
          <cell r="F95">
            <v>5.71</v>
          </cell>
          <cell r="I95">
            <v>36621</v>
          </cell>
          <cell r="J95">
            <v>5.7780000000000005</v>
          </cell>
          <cell r="M95">
            <v>37413</v>
          </cell>
          <cell r="N95">
            <v>7</v>
          </cell>
          <cell r="Q95">
            <v>36623</v>
          </cell>
          <cell r="R95">
            <v>8.15</v>
          </cell>
        </row>
        <row r="96">
          <cell r="A96">
            <v>36623</v>
          </cell>
          <cell r="B96">
            <v>5.6899999999999995</v>
          </cell>
          <cell r="E96">
            <v>36626</v>
          </cell>
          <cell r="F96">
            <v>5.6899999999999995</v>
          </cell>
          <cell r="I96">
            <v>36622</v>
          </cell>
          <cell r="J96">
            <v>5.7940000000000005</v>
          </cell>
          <cell r="M96">
            <v>37414</v>
          </cell>
          <cell r="N96">
            <v>7</v>
          </cell>
          <cell r="Q96">
            <v>36626</v>
          </cell>
          <cell r="R96">
            <v>8.1300000000000008</v>
          </cell>
        </row>
        <row r="97">
          <cell r="A97">
            <v>36626</v>
          </cell>
          <cell r="B97">
            <v>5.66</v>
          </cell>
          <cell r="E97">
            <v>36627</v>
          </cell>
          <cell r="F97">
            <v>5.77</v>
          </cell>
          <cell r="I97">
            <v>36623</v>
          </cell>
          <cell r="J97">
            <v>5.7089999999999996</v>
          </cell>
          <cell r="M97">
            <v>37417</v>
          </cell>
          <cell r="N97">
            <v>6.93</v>
          </cell>
          <cell r="Q97">
            <v>36627</v>
          </cell>
          <cell r="R97">
            <v>8.2200000000000006</v>
          </cell>
        </row>
        <row r="98">
          <cell r="A98">
            <v>36627</v>
          </cell>
          <cell r="B98">
            <v>5.72</v>
          </cell>
          <cell r="E98">
            <v>36628</v>
          </cell>
          <cell r="F98">
            <v>5.84</v>
          </cell>
          <cell r="I98">
            <v>36626</v>
          </cell>
          <cell r="J98">
            <v>5.6680000000000001</v>
          </cell>
          <cell r="M98">
            <v>37418</v>
          </cell>
          <cell r="N98">
            <v>6.91</v>
          </cell>
          <cell r="Q98">
            <v>36628</v>
          </cell>
          <cell r="R98">
            <v>8.2899999999999991</v>
          </cell>
        </row>
        <row r="99">
          <cell r="A99">
            <v>36628</v>
          </cell>
          <cell r="B99">
            <v>5.74</v>
          </cell>
          <cell r="E99">
            <v>36629</v>
          </cell>
          <cell r="F99">
            <v>5.8100000000000005</v>
          </cell>
          <cell r="I99">
            <v>36627</v>
          </cell>
          <cell r="J99">
            <v>5.77</v>
          </cell>
          <cell r="M99">
            <v>37419</v>
          </cell>
          <cell r="N99">
            <v>6.88</v>
          </cell>
          <cell r="Q99">
            <v>36629</v>
          </cell>
          <cell r="R99">
            <v>8.2799999999999994</v>
          </cell>
        </row>
        <row r="100">
          <cell r="A100">
            <v>36629</v>
          </cell>
          <cell r="B100">
            <v>5.75</v>
          </cell>
          <cell r="E100">
            <v>36630</v>
          </cell>
          <cell r="F100">
            <v>5.79</v>
          </cell>
          <cell r="I100">
            <v>36628</v>
          </cell>
          <cell r="J100">
            <v>5.8129999999999997</v>
          </cell>
          <cell r="M100">
            <v>37420</v>
          </cell>
          <cell r="N100">
            <v>6.86</v>
          </cell>
          <cell r="Q100">
            <v>36630</v>
          </cell>
          <cell r="R100">
            <v>8.26</v>
          </cell>
        </row>
        <row r="101">
          <cell r="A101">
            <v>36630</v>
          </cell>
          <cell r="B101">
            <v>5.71</v>
          </cell>
          <cell r="E101">
            <v>36633</v>
          </cell>
          <cell r="F101">
            <v>5.92</v>
          </cell>
          <cell r="I101">
            <v>36629</v>
          </cell>
          <cell r="J101">
            <v>5.7919999999999998</v>
          </cell>
          <cell r="M101">
            <v>37421</v>
          </cell>
          <cell r="N101">
            <v>6.8100000000000005</v>
          </cell>
          <cell r="Q101">
            <v>36633</v>
          </cell>
          <cell r="R101">
            <v>8.39</v>
          </cell>
        </row>
        <row r="102">
          <cell r="A102">
            <v>36633</v>
          </cell>
          <cell r="B102">
            <v>5.8</v>
          </cell>
          <cell r="E102">
            <v>36634</v>
          </cell>
          <cell r="F102">
            <v>5.92</v>
          </cell>
          <cell r="I102">
            <v>36630</v>
          </cell>
          <cell r="J102">
            <v>5.7759999999999998</v>
          </cell>
          <cell r="M102">
            <v>37424</v>
          </cell>
          <cell r="N102">
            <v>6.83</v>
          </cell>
          <cell r="Q102">
            <v>36634</v>
          </cell>
          <cell r="R102">
            <v>8.3699999999999992</v>
          </cell>
        </row>
        <row r="103">
          <cell r="A103">
            <v>36634</v>
          </cell>
          <cell r="B103">
            <v>5.84</v>
          </cell>
          <cell r="E103">
            <v>36635</v>
          </cell>
          <cell r="F103">
            <v>5.85</v>
          </cell>
          <cell r="I103">
            <v>36633</v>
          </cell>
          <cell r="J103">
            <v>5.9320000000000004</v>
          </cell>
          <cell r="M103">
            <v>37425</v>
          </cell>
          <cell r="N103">
            <v>6.86</v>
          </cell>
          <cell r="Q103">
            <v>36635</v>
          </cell>
          <cell r="R103">
            <v>8.3000000000000007</v>
          </cell>
        </row>
        <row r="104">
          <cell r="A104">
            <v>36635</v>
          </cell>
          <cell r="B104">
            <v>5.83</v>
          </cell>
          <cell r="E104">
            <v>36636</v>
          </cell>
          <cell r="F104">
            <v>5.83</v>
          </cell>
          <cell r="I104">
            <v>36634</v>
          </cell>
          <cell r="J104">
            <v>5.91</v>
          </cell>
          <cell r="M104">
            <v>37426</v>
          </cell>
          <cell r="N104">
            <v>6.83</v>
          </cell>
          <cell r="Q104">
            <v>36636</v>
          </cell>
          <cell r="R104">
            <v>8.2899999999999991</v>
          </cell>
        </row>
        <row r="105">
          <cell r="A105">
            <v>36636</v>
          </cell>
          <cell r="B105">
            <v>5.86</v>
          </cell>
          <cell r="E105">
            <v>36640</v>
          </cell>
          <cell r="F105">
            <v>5.86</v>
          </cell>
          <cell r="I105">
            <v>36635</v>
          </cell>
          <cell r="J105">
            <v>5.8469999999999995</v>
          </cell>
          <cell r="M105">
            <v>37427</v>
          </cell>
          <cell r="N105">
            <v>6.87</v>
          </cell>
          <cell r="Q105">
            <v>36640</v>
          </cell>
          <cell r="R105">
            <v>8.31</v>
          </cell>
        </row>
        <row r="106">
          <cell r="A106">
            <v>36640</v>
          </cell>
          <cell r="B106">
            <v>5.9</v>
          </cell>
          <cell r="E106">
            <v>36641</v>
          </cell>
          <cell r="F106">
            <v>5.95</v>
          </cell>
          <cell r="I106">
            <v>36636</v>
          </cell>
          <cell r="J106">
            <v>5.83</v>
          </cell>
          <cell r="M106">
            <v>37428</v>
          </cell>
          <cell r="N106">
            <v>6.84</v>
          </cell>
          <cell r="Q106">
            <v>36641</v>
          </cell>
          <cell r="R106">
            <v>8.39</v>
          </cell>
        </row>
        <row r="107">
          <cell r="A107">
            <v>36641</v>
          </cell>
          <cell r="B107">
            <v>5.9399999999999995</v>
          </cell>
          <cell r="E107">
            <v>36642</v>
          </cell>
          <cell r="F107">
            <v>5.95</v>
          </cell>
          <cell r="I107">
            <v>36637</v>
          </cell>
          <cell r="J107">
            <v>5.827</v>
          </cell>
          <cell r="M107">
            <v>37431</v>
          </cell>
          <cell r="N107">
            <v>6.87</v>
          </cell>
          <cell r="Q107">
            <v>36642</v>
          </cell>
          <cell r="R107">
            <v>8.4</v>
          </cell>
        </row>
        <row r="108">
          <cell r="A108">
            <v>36642</v>
          </cell>
          <cell r="B108">
            <v>5.92</v>
          </cell>
          <cell r="E108">
            <v>36643</v>
          </cell>
          <cell r="F108">
            <v>6</v>
          </cell>
          <cell r="I108">
            <v>36640</v>
          </cell>
          <cell r="J108">
            <v>5.875</v>
          </cell>
          <cell r="M108">
            <v>37432</v>
          </cell>
          <cell r="N108">
            <v>6.89</v>
          </cell>
          <cell r="Q108">
            <v>36643</v>
          </cell>
          <cell r="R108">
            <v>8.4499999999999993</v>
          </cell>
        </row>
        <row r="109">
          <cell r="A109">
            <v>36643</v>
          </cell>
          <cell r="B109">
            <v>5.96</v>
          </cell>
          <cell r="E109">
            <v>36644</v>
          </cell>
          <cell r="F109">
            <v>5.97</v>
          </cell>
          <cell r="I109">
            <v>36641</v>
          </cell>
          <cell r="J109">
            <v>5.9359999999999999</v>
          </cell>
          <cell r="M109">
            <v>37433</v>
          </cell>
          <cell r="N109">
            <v>6.9</v>
          </cell>
          <cell r="Q109">
            <v>36644</v>
          </cell>
          <cell r="R109">
            <v>8.42</v>
          </cell>
        </row>
        <row r="110">
          <cell r="A110">
            <v>36644</v>
          </cell>
          <cell r="B110">
            <v>5.93</v>
          </cell>
          <cell r="E110">
            <v>36647</v>
          </cell>
          <cell r="F110">
            <v>5.98</v>
          </cell>
          <cell r="I110">
            <v>36642</v>
          </cell>
          <cell r="J110">
            <v>5.944</v>
          </cell>
          <cell r="M110">
            <v>37434</v>
          </cell>
          <cell r="N110">
            <v>6.95</v>
          </cell>
          <cell r="Q110">
            <v>36647</v>
          </cell>
          <cell r="R110">
            <v>8.43</v>
          </cell>
        </row>
        <row r="111">
          <cell r="A111">
            <v>36647</v>
          </cell>
          <cell r="B111">
            <v>5.8100000000000005</v>
          </cell>
          <cell r="E111">
            <v>36648</v>
          </cell>
          <cell r="F111">
            <v>6.03</v>
          </cell>
          <cell r="I111">
            <v>36643</v>
          </cell>
          <cell r="J111">
            <v>5.9850000000000003</v>
          </cell>
          <cell r="M111">
            <v>37435</v>
          </cell>
          <cell r="N111">
            <v>7</v>
          </cell>
          <cell r="Q111">
            <v>36648</v>
          </cell>
          <cell r="R111">
            <v>8.48</v>
          </cell>
        </row>
        <row r="112">
          <cell r="A112">
            <v>36648</v>
          </cell>
          <cell r="B112">
            <v>5.83</v>
          </cell>
          <cell r="E112">
            <v>36649</v>
          </cell>
          <cell r="F112">
            <v>6.11</v>
          </cell>
          <cell r="I112">
            <v>36644</v>
          </cell>
          <cell r="J112">
            <v>5.96</v>
          </cell>
          <cell r="M112">
            <v>37438</v>
          </cell>
          <cell r="N112">
            <v>7.01</v>
          </cell>
          <cell r="Q112">
            <v>36649</v>
          </cell>
          <cell r="R112">
            <v>8.57</v>
          </cell>
        </row>
        <row r="113">
          <cell r="A113">
            <v>36649</v>
          </cell>
          <cell r="B113">
            <v>5.87</v>
          </cell>
          <cell r="E113">
            <v>36650</v>
          </cell>
          <cell r="F113">
            <v>6.19</v>
          </cell>
          <cell r="I113">
            <v>36647</v>
          </cell>
          <cell r="J113">
            <v>5.9879999999999995</v>
          </cell>
          <cell r="M113">
            <v>37439</v>
          </cell>
          <cell r="N113">
            <v>6.9399999999999995</v>
          </cell>
          <cell r="Q113">
            <v>36650</v>
          </cell>
          <cell r="R113">
            <v>8.66</v>
          </cell>
        </row>
        <row r="114">
          <cell r="A114">
            <v>36650</v>
          </cell>
          <cell r="B114">
            <v>5.88</v>
          </cell>
          <cell r="E114">
            <v>36651</v>
          </cell>
          <cell r="F114">
            <v>6.2</v>
          </cell>
          <cell r="I114">
            <v>36648</v>
          </cell>
          <cell r="J114">
            <v>6.0110000000000001</v>
          </cell>
          <cell r="M114">
            <v>37440</v>
          </cell>
          <cell r="N114">
            <v>6.96</v>
          </cell>
          <cell r="Q114">
            <v>36651</v>
          </cell>
          <cell r="R114">
            <v>8.69</v>
          </cell>
        </row>
        <row r="115">
          <cell r="A115">
            <v>36651</v>
          </cell>
          <cell r="B115">
            <v>5.86</v>
          </cell>
          <cell r="E115">
            <v>36654</v>
          </cell>
          <cell r="F115">
            <v>6.25</v>
          </cell>
          <cell r="I115">
            <v>36649</v>
          </cell>
          <cell r="J115">
            <v>6.1159999999999997</v>
          </cell>
          <cell r="M115">
            <v>37441</v>
          </cell>
          <cell r="N115">
            <v>6.98</v>
          </cell>
          <cell r="Q115">
            <v>36654</v>
          </cell>
          <cell r="R115">
            <v>8.75</v>
          </cell>
        </row>
        <row r="116">
          <cell r="A116">
            <v>36654</v>
          </cell>
          <cell r="B116">
            <v>5.9</v>
          </cell>
          <cell r="E116">
            <v>36655</v>
          </cell>
          <cell r="F116">
            <v>6.22</v>
          </cell>
          <cell r="I116">
            <v>36650</v>
          </cell>
          <cell r="J116">
            <v>6.1550000000000002</v>
          </cell>
          <cell r="M116">
            <v>37442</v>
          </cell>
          <cell r="N116">
            <v>7.05</v>
          </cell>
          <cell r="Q116">
            <v>36655</v>
          </cell>
          <cell r="R116">
            <v>8.7100000000000009</v>
          </cell>
        </row>
        <row r="117">
          <cell r="A117">
            <v>36655</v>
          </cell>
          <cell r="B117">
            <v>5.87</v>
          </cell>
          <cell r="E117">
            <v>36656</v>
          </cell>
          <cell r="F117">
            <v>6.18</v>
          </cell>
          <cell r="I117">
            <v>36651</v>
          </cell>
          <cell r="J117">
            <v>6.1879999999999997</v>
          </cell>
          <cell r="M117">
            <v>37445</v>
          </cell>
          <cell r="N117">
            <v>7.03</v>
          </cell>
          <cell r="Q117">
            <v>36656</v>
          </cell>
          <cell r="R117">
            <v>8.67</v>
          </cell>
        </row>
        <row r="118">
          <cell r="A118">
            <v>36656</v>
          </cell>
          <cell r="B118">
            <v>5.8100000000000005</v>
          </cell>
          <cell r="E118">
            <v>36657</v>
          </cell>
          <cell r="F118">
            <v>6.16</v>
          </cell>
          <cell r="I118">
            <v>36654</v>
          </cell>
          <cell r="J118">
            <v>6.2430000000000003</v>
          </cell>
          <cell r="M118">
            <v>37446</v>
          </cell>
          <cell r="N118">
            <v>7.01</v>
          </cell>
          <cell r="Q118">
            <v>36657</v>
          </cell>
          <cell r="R118">
            <v>8.7100000000000009</v>
          </cell>
        </row>
        <row r="119">
          <cell r="A119">
            <v>36657</v>
          </cell>
          <cell r="B119">
            <v>5.76</v>
          </cell>
          <cell r="E119">
            <v>36658</v>
          </cell>
          <cell r="F119">
            <v>6.2</v>
          </cell>
          <cell r="I119">
            <v>36655</v>
          </cell>
          <cell r="J119">
            <v>6.2130000000000001</v>
          </cell>
          <cell r="M119">
            <v>37447</v>
          </cell>
          <cell r="N119">
            <v>6.97</v>
          </cell>
          <cell r="Q119">
            <v>36658</v>
          </cell>
          <cell r="R119">
            <v>8.82</v>
          </cell>
        </row>
        <row r="120">
          <cell r="A120">
            <v>36658</v>
          </cell>
          <cell r="B120">
            <v>5.8100000000000005</v>
          </cell>
          <cell r="E120">
            <v>36661</v>
          </cell>
          <cell r="F120">
            <v>6.17</v>
          </cell>
          <cell r="I120">
            <v>36656</v>
          </cell>
          <cell r="J120">
            <v>6.149</v>
          </cell>
          <cell r="M120">
            <v>37448</v>
          </cell>
          <cell r="N120">
            <v>6.98</v>
          </cell>
          <cell r="Q120">
            <v>36661</v>
          </cell>
          <cell r="R120">
            <v>8.76</v>
          </cell>
        </row>
        <row r="121">
          <cell r="A121">
            <v>36661</v>
          </cell>
          <cell r="B121">
            <v>5.79</v>
          </cell>
          <cell r="E121">
            <v>36662</v>
          </cell>
          <cell r="F121">
            <v>6.12</v>
          </cell>
          <cell r="I121">
            <v>36657</v>
          </cell>
          <cell r="J121">
            <v>6.1459999999999999</v>
          </cell>
          <cell r="M121">
            <v>37449</v>
          </cell>
          <cell r="N121">
            <v>6.93</v>
          </cell>
          <cell r="Q121">
            <v>36662</v>
          </cell>
          <cell r="R121">
            <v>8.7200000000000006</v>
          </cell>
        </row>
        <row r="122">
          <cell r="A122">
            <v>36662</v>
          </cell>
          <cell r="B122">
            <v>5.76</v>
          </cell>
          <cell r="E122">
            <v>36663</v>
          </cell>
          <cell r="F122">
            <v>6.18</v>
          </cell>
          <cell r="I122">
            <v>36658</v>
          </cell>
          <cell r="J122">
            <v>6.2009999999999996</v>
          </cell>
          <cell r="M122">
            <v>37452</v>
          </cell>
          <cell r="N122">
            <v>6.99</v>
          </cell>
          <cell r="Q122">
            <v>36663</v>
          </cell>
          <cell r="R122">
            <v>8.8000000000000007</v>
          </cell>
        </row>
        <row r="123">
          <cell r="A123">
            <v>36663</v>
          </cell>
          <cell r="B123">
            <v>5.8</v>
          </cell>
          <cell r="E123">
            <v>36664</v>
          </cell>
          <cell r="F123">
            <v>6.24</v>
          </cell>
          <cell r="I123">
            <v>36661</v>
          </cell>
          <cell r="J123">
            <v>6.1539999999999999</v>
          </cell>
          <cell r="M123">
            <v>37453</v>
          </cell>
          <cell r="N123">
            <v>7.02</v>
          </cell>
          <cell r="Q123">
            <v>36664</v>
          </cell>
          <cell r="R123">
            <v>8.8699999999999992</v>
          </cell>
        </row>
        <row r="124">
          <cell r="A124">
            <v>36664</v>
          </cell>
          <cell r="B124">
            <v>5.84</v>
          </cell>
          <cell r="E124">
            <v>36665</v>
          </cell>
          <cell r="F124">
            <v>6.22</v>
          </cell>
          <cell r="I124">
            <v>36662</v>
          </cell>
          <cell r="J124">
            <v>6.1130000000000004</v>
          </cell>
          <cell r="M124">
            <v>37454</v>
          </cell>
          <cell r="N124">
            <v>7.01</v>
          </cell>
          <cell r="Q124">
            <v>36665</v>
          </cell>
          <cell r="R124">
            <v>8.86</v>
          </cell>
        </row>
        <row r="125">
          <cell r="A125">
            <v>36665</v>
          </cell>
          <cell r="B125">
            <v>5.84</v>
          </cell>
          <cell r="E125">
            <v>36668</v>
          </cell>
          <cell r="F125">
            <v>6.18</v>
          </cell>
          <cell r="I125">
            <v>36663</v>
          </cell>
          <cell r="J125">
            <v>6.1840000000000002</v>
          </cell>
          <cell r="M125">
            <v>37455</v>
          </cell>
          <cell r="N125">
            <v>6.99</v>
          </cell>
          <cell r="Q125">
            <v>36668</v>
          </cell>
          <cell r="R125">
            <v>8.81</v>
          </cell>
        </row>
        <row r="126">
          <cell r="A126">
            <v>36669</v>
          </cell>
          <cell r="B126">
            <v>5.8100000000000005</v>
          </cell>
          <cell r="E126">
            <v>36669</v>
          </cell>
          <cell r="F126">
            <v>6.17</v>
          </cell>
          <cell r="I126">
            <v>36664</v>
          </cell>
          <cell r="J126">
            <v>6.2270000000000003</v>
          </cell>
          <cell r="M126">
            <v>37456</v>
          </cell>
          <cell r="N126">
            <v>6.9218999999999999</v>
          </cell>
          <cell r="Q126">
            <v>36669</v>
          </cell>
          <cell r="R126">
            <v>8.7799999999999994</v>
          </cell>
        </row>
        <row r="127">
          <cell r="A127">
            <v>36670</v>
          </cell>
          <cell r="B127">
            <v>5.83</v>
          </cell>
          <cell r="E127">
            <v>36670</v>
          </cell>
          <cell r="F127">
            <v>6.19</v>
          </cell>
          <cell r="I127">
            <v>36665</v>
          </cell>
          <cell r="J127">
            <v>6.2060000000000004</v>
          </cell>
          <cell r="M127">
            <v>37459</v>
          </cell>
          <cell r="N127">
            <v>6.8804999999999996</v>
          </cell>
          <cell r="Q127">
            <v>36670</v>
          </cell>
          <cell r="R127">
            <v>8.76</v>
          </cell>
        </row>
        <row r="128">
          <cell r="A128">
            <v>36671</v>
          </cell>
          <cell r="B128">
            <v>5.78</v>
          </cell>
          <cell r="E128">
            <v>36671</v>
          </cell>
          <cell r="F128">
            <v>6.11</v>
          </cell>
          <cell r="I128">
            <v>36668</v>
          </cell>
          <cell r="J128">
            <v>6.1849999999999996</v>
          </cell>
          <cell r="M128">
            <v>37460</v>
          </cell>
          <cell r="N128">
            <v>6.8909000000000002</v>
          </cell>
          <cell r="Q128">
            <v>36671</v>
          </cell>
          <cell r="R128">
            <v>8.66</v>
          </cell>
        </row>
        <row r="129">
          <cell r="A129">
            <v>36672</v>
          </cell>
          <cell r="B129">
            <v>5.68</v>
          </cell>
          <cell r="E129">
            <v>36672</v>
          </cell>
          <cell r="F129">
            <v>6.06</v>
          </cell>
          <cell r="I129">
            <v>36669</v>
          </cell>
          <cell r="J129">
            <v>6.16</v>
          </cell>
          <cell r="M129">
            <v>37461</v>
          </cell>
          <cell r="N129">
            <v>6.9973999999999998</v>
          </cell>
          <cell r="Q129">
            <v>36672</v>
          </cell>
          <cell r="R129">
            <v>8.6199999999999992</v>
          </cell>
        </row>
        <row r="130">
          <cell r="A130">
            <v>36675</v>
          </cell>
          <cell r="B130">
            <v>5.67</v>
          </cell>
          <cell r="E130">
            <v>36676</v>
          </cell>
          <cell r="F130">
            <v>6.09</v>
          </cell>
          <cell r="I130">
            <v>36670</v>
          </cell>
          <cell r="J130">
            <v>6.1929999999999996</v>
          </cell>
          <cell r="M130">
            <v>37462</v>
          </cell>
          <cell r="N130">
            <v>6.9382999999999999</v>
          </cell>
          <cell r="Q130">
            <v>36676</v>
          </cell>
          <cell r="R130">
            <v>8.64</v>
          </cell>
        </row>
        <row r="131">
          <cell r="A131">
            <v>36676</v>
          </cell>
          <cell r="B131">
            <v>5.68</v>
          </cell>
          <cell r="E131">
            <v>36677</v>
          </cell>
          <cell r="F131">
            <v>6.02</v>
          </cell>
          <cell r="I131">
            <v>36671</v>
          </cell>
          <cell r="J131">
            <v>6.1059999999999999</v>
          </cell>
          <cell r="M131">
            <v>37463</v>
          </cell>
          <cell r="N131">
            <v>6.9973999999999998</v>
          </cell>
          <cell r="Q131">
            <v>36677</v>
          </cell>
          <cell r="R131">
            <v>8.6</v>
          </cell>
        </row>
        <row r="132">
          <cell r="A132">
            <v>36677</v>
          </cell>
          <cell r="B132">
            <v>5.63</v>
          </cell>
          <cell r="E132">
            <v>36678</v>
          </cell>
          <cell r="F132">
            <v>5.95</v>
          </cell>
          <cell r="I132">
            <v>36672</v>
          </cell>
          <cell r="J132">
            <v>6.0590000000000002</v>
          </cell>
          <cell r="M132">
            <v>37466</v>
          </cell>
          <cell r="N132">
            <v>7.0654000000000003</v>
          </cell>
          <cell r="Q132">
            <v>36678</v>
          </cell>
          <cell r="R132">
            <v>8.51</v>
          </cell>
        </row>
        <row r="133">
          <cell r="A133">
            <v>36678</v>
          </cell>
          <cell r="B133">
            <v>5.57</v>
          </cell>
          <cell r="E133">
            <v>36679</v>
          </cell>
          <cell r="F133">
            <v>5.9399999999999995</v>
          </cell>
          <cell r="I133">
            <v>36675</v>
          </cell>
          <cell r="J133">
            <v>6.06</v>
          </cell>
          <cell r="M133">
            <v>37467</v>
          </cell>
          <cell r="N133">
            <v>7.0510999999999999</v>
          </cell>
          <cell r="Q133">
            <v>36679</v>
          </cell>
          <cell r="R133">
            <v>8.4499999999999993</v>
          </cell>
        </row>
        <row r="134">
          <cell r="A134">
            <v>36679</v>
          </cell>
          <cell r="B134">
            <v>5.53</v>
          </cell>
          <cell r="E134">
            <v>36682</v>
          </cell>
          <cell r="F134">
            <v>5.91</v>
          </cell>
          <cell r="I134">
            <v>36676</v>
          </cell>
          <cell r="J134">
            <v>6.0919999999999996</v>
          </cell>
          <cell r="M134">
            <v>37468</v>
          </cell>
          <cell r="N134">
            <v>6.99</v>
          </cell>
          <cell r="Q134">
            <v>36682</v>
          </cell>
          <cell r="R134">
            <v>8.3699999999999992</v>
          </cell>
        </row>
        <row r="135">
          <cell r="A135">
            <v>36682</v>
          </cell>
          <cell r="B135">
            <v>5.59</v>
          </cell>
          <cell r="E135">
            <v>36683</v>
          </cell>
          <cell r="F135">
            <v>5.91</v>
          </cell>
          <cell r="I135">
            <v>36677</v>
          </cell>
          <cell r="J135">
            <v>6.008</v>
          </cell>
          <cell r="M135">
            <v>37469</v>
          </cell>
          <cell r="N135">
            <v>6.9714</v>
          </cell>
          <cell r="Q135">
            <v>36683</v>
          </cell>
          <cell r="R135">
            <v>8.36</v>
          </cell>
        </row>
        <row r="136">
          <cell r="A136">
            <v>36683</v>
          </cell>
          <cell r="B136">
            <v>5.57</v>
          </cell>
          <cell r="E136">
            <v>36684</v>
          </cell>
          <cell r="F136">
            <v>5.89</v>
          </cell>
          <cell r="I136">
            <v>36678</v>
          </cell>
          <cell r="J136">
            <v>5.9429999999999996</v>
          </cell>
          <cell r="M136">
            <v>37470</v>
          </cell>
          <cell r="N136">
            <v>6.9663000000000004</v>
          </cell>
          <cell r="Q136">
            <v>36684</v>
          </cell>
          <cell r="R136">
            <v>8.33</v>
          </cell>
        </row>
        <row r="137">
          <cell r="A137">
            <v>36684</v>
          </cell>
          <cell r="B137">
            <v>5.59</v>
          </cell>
          <cell r="E137">
            <v>36685</v>
          </cell>
          <cell r="F137">
            <v>5.89</v>
          </cell>
          <cell r="I137">
            <v>36679</v>
          </cell>
          <cell r="J137">
            <v>5.9450000000000003</v>
          </cell>
          <cell r="M137">
            <v>37473</v>
          </cell>
          <cell r="N137">
            <v>6.9591000000000003</v>
          </cell>
          <cell r="Q137">
            <v>36685</v>
          </cell>
          <cell r="R137">
            <v>8.32</v>
          </cell>
        </row>
        <row r="138">
          <cell r="A138">
            <v>36685</v>
          </cell>
          <cell r="B138">
            <v>5.57</v>
          </cell>
          <cell r="E138">
            <v>36686</v>
          </cell>
          <cell r="F138">
            <v>5.89</v>
          </cell>
          <cell r="I138">
            <v>36682</v>
          </cell>
          <cell r="J138">
            <v>5.915</v>
          </cell>
          <cell r="M138">
            <v>37474</v>
          </cell>
          <cell r="N138">
            <v>6.9866000000000001</v>
          </cell>
          <cell r="Q138">
            <v>36686</v>
          </cell>
          <cell r="R138">
            <v>8.33</v>
          </cell>
        </row>
        <row r="139">
          <cell r="A139">
            <v>36686</v>
          </cell>
          <cell r="B139">
            <v>5.5600000000000005</v>
          </cell>
          <cell r="E139">
            <v>36689</v>
          </cell>
          <cell r="F139">
            <v>5.88</v>
          </cell>
          <cell r="I139">
            <v>36683</v>
          </cell>
          <cell r="J139">
            <v>5.9080000000000004</v>
          </cell>
          <cell r="M139">
            <v>37475</v>
          </cell>
          <cell r="N139">
            <v>6.9888000000000003</v>
          </cell>
          <cell r="Q139">
            <v>36689</v>
          </cell>
          <cell r="R139">
            <v>8.32</v>
          </cell>
        </row>
        <row r="140">
          <cell r="A140">
            <v>36689</v>
          </cell>
          <cell r="B140">
            <v>5.55</v>
          </cell>
          <cell r="E140">
            <v>36690</v>
          </cell>
          <cell r="F140">
            <v>5.9399999999999995</v>
          </cell>
          <cell r="I140">
            <v>36684</v>
          </cell>
          <cell r="J140">
            <v>5.907</v>
          </cell>
          <cell r="M140">
            <v>37476</v>
          </cell>
          <cell r="N140">
            <v>6.9975000000000005</v>
          </cell>
          <cell r="Q140">
            <v>36690</v>
          </cell>
          <cell r="R140">
            <v>8.3699999999999992</v>
          </cell>
        </row>
        <row r="141">
          <cell r="A141">
            <v>36690</v>
          </cell>
          <cell r="B141">
            <v>5.58</v>
          </cell>
          <cell r="E141">
            <v>36691</v>
          </cell>
          <cell r="F141">
            <v>5.91</v>
          </cell>
          <cell r="I141">
            <v>36685</v>
          </cell>
          <cell r="J141">
            <v>5.8860000000000001</v>
          </cell>
          <cell r="M141">
            <v>37477</v>
          </cell>
          <cell r="N141">
            <v>6.9312000000000005</v>
          </cell>
          <cell r="Q141">
            <v>36691</v>
          </cell>
          <cell r="R141">
            <v>8.35</v>
          </cell>
        </row>
        <row r="142">
          <cell r="A142">
            <v>36691</v>
          </cell>
          <cell r="B142">
            <v>5.58</v>
          </cell>
          <cell r="E142">
            <v>36692</v>
          </cell>
          <cell r="F142">
            <v>5.93</v>
          </cell>
          <cell r="I142">
            <v>36686</v>
          </cell>
          <cell r="J142">
            <v>5.8949999999999996</v>
          </cell>
          <cell r="M142">
            <v>37480</v>
          </cell>
          <cell r="N142">
            <v>6.8947000000000003</v>
          </cell>
          <cell r="Q142">
            <v>36692</v>
          </cell>
          <cell r="R142">
            <v>8.36</v>
          </cell>
        </row>
        <row r="143">
          <cell r="A143">
            <v>36692</v>
          </cell>
          <cell r="B143">
            <v>5.59</v>
          </cell>
          <cell r="E143">
            <v>36693</v>
          </cell>
          <cell r="F143">
            <v>5.88</v>
          </cell>
          <cell r="I143">
            <v>36689</v>
          </cell>
          <cell r="J143">
            <v>5.8710000000000004</v>
          </cell>
          <cell r="M143">
            <v>37481</v>
          </cell>
          <cell r="N143">
            <v>6.8410000000000002</v>
          </cell>
          <cell r="Q143">
            <v>36693</v>
          </cell>
          <cell r="R143">
            <v>8.32</v>
          </cell>
        </row>
        <row r="144">
          <cell r="A144">
            <v>36693</v>
          </cell>
          <cell r="B144">
            <v>5.5600000000000005</v>
          </cell>
          <cell r="E144">
            <v>36696</v>
          </cell>
          <cell r="F144">
            <v>5.89</v>
          </cell>
          <cell r="I144">
            <v>36690</v>
          </cell>
          <cell r="J144">
            <v>5.9489999999999998</v>
          </cell>
          <cell r="M144">
            <v>37482</v>
          </cell>
          <cell r="N144">
            <v>6.8692000000000002</v>
          </cell>
          <cell r="Q144">
            <v>36696</v>
          </cell>
          <cell r="R144">
            <v>8.33</v>
          </cell>
        </row>
        <row r="145">
          <cell r="A145">
            <v>36696</v>
          </cell>
          <cell r="B145">
            <v>5.55</v>
          </cell>
          <cell r="E145">
            <v>36697</v>
          </cell>
          <cell r="F145">
            <v>5.9</v>
          </cell>
          <cell r="I145">
            <v>36691</v>
          </cell>
          <cell r="J145">
            <v>5.91</v>
          </cell>
          <cell r="M145">
            <v>37483</v>
          </cell>
          <cell r="N145">
            <v>6.9107000000000003</v>
          </cell>
          <cell r="Q145">
            <v>36697</v>
          </cell>
          <cell r="R145">
            <v>8.31</v>
          </cell>
        </row>
        <row r="146">
          <cell r="A146">
            <v>36697</v>
          </cell>
          <cell r="B146">
            <v>5.57</v>
          </cell>
          <cell r="E146">
            <v>36698</v>
          </cell>
          <cell r="F146">
            <v>5.96</v>
          </cell>
          <cell r="I146">
            <v>36692</v>
          </cell>
          <cell r="J146">
            <v>5.923</v>
          </cell>
          <cell r="M146">
            <v>37484</v>
          </cell>
          <cell r="N146">
            <v>6.9265999999999996</v>
          </cell>
          <cell r="Q146">
            <v>36698</v>
          </cell>
          <cell r="R146">
            <v>8.3800000000000008</v>
          </cell>
        </row>
        <row r="147">
          <cell r="A147">
            <v>36698</v>
          </cell>
          <cell r="B147">
            <v>5.62</v>
          </cell>
          <cell r="E147">
            <v>36699</v>
          </cell>
          <cell r="F147">
            <v>5.98</v>
          </cell>
          <cell r="I147">
            <v>36693</v>
          </cell>
          <cell r="J147">
            <v>5.8689999999999998</v>
          </cell>
          <cell r="M147">
            <v>37487</v>
          </cell>
          <cell r="N147">
            <v>6.8902000000000001</v>
          </cell>
          <cell r="Q147">
            <v>36699</v>
          </cell>
          <cell r="R147">
            <v>8.39</v>
          </cell>
        </row>
        <row r="148">
          <cell r="A148">
            <v>36699</v>
          </cell>
          <cell r="B148">
            <v>5.64</v>
          </cell>
          <cell r="E148">
            <v>36700</v>
          </cell>
          <cell r="F148">
            <v>6.04</v>
          </cell>
          <cell r="I148">
            <v>36696</v>
          </cell>
          <cell r="J148">
            <v>5.891</v>
          </cell>
          <cell r="M148">
            <v>37488</v>
          </cell>
          <cell r="N148">
            <v>6.8208000000000002</v>
          </cell>
          <cell r="Q148">
            <v>36700</v>
          </cell>
          <cell r="R148">
            <v>8.43</v>
          </cell>
        </row>
        <row r="149">
          <cell r="A149">
            <v>36700</v>
          </cell>
          <cell r="B149">
            <v>5.6899999999999995</v>
          </cell>
          <cell r="E149">
            <v>36703</v>
          </cell>
          <cell r="F149">
            <v>5.99</v>
          </cell>
          <cell r="I149">
            <v>36697</v>
          </cell>
          <cell r="J149">
            <v>5.8959999999999999</v>
          </cell>
          <cell r="M149">
            <v>37489</v>
          </cell>
          <cell r="N149">
            <v>6.8403</v>
          </cell>
          <cell r="Q149">
            <v>36703</v>
          </cell>
          <cell r="R149">
            <v>8.39</v>
          </cell>
        </row>
        <row r="150">
          <cell r="A150">
            <v>36703</v>
          </cell>
          <cell r="B150">
            <v>5.62</v>
          </cell>
          <cell r="E150">
            <v>36704</v>
          </cell>
          <cell r="F150">
            <v>5.95</v>
          </cell>
          <cell r="I150">
            <v>36698</v>
          </cell>
          <cell r="J150">
            <v>5.9669999999999996</v>
          </cell>
          <cell r="M150">
            <v>37490</v>
          </cell>
          <cell r="N150">
            <v>6.9086999999999996</v>
          </cell>
          <cell r="Q150">
            <v>36704</v>
          </cell>
          <cell r="R150">
            <v>8.36</v>
          </cell>
        </row>
        <row r="151">
          <cell r="A151">
            <v>36704</v>
          </cell>
          <cell r="B151">
            <v>5.6</v>
          </cell>
          <cell r="E151">
            <v>36705</v>
          </cell>
          <cell r="F151">
            <v>5.97</v>
          </cell>
          <cell r="I151">
            <v>36699</v>
          </cell>
          <cell r="J151">
            <v>5.9619999999999997</v>
          </cell>
          <cell r="M151">
            <v>37491</v>
          </cell>
          <cell r="N151">
            <v>6.8528000000000002</v>
          </cell>
          <cell r="Q151">
            <v>36705</v>
          </cell>
          <cell r="R151">
            <v>8.3699999999999992</v>
          </cell>
        </row>
        <row r="152">
          <cell r="A152">
            <v>36705</v>
          </cell>
          <cell r="B152">
            <v>5.61</v>
          </cell>
          <cell r="E152">
            <v>36706</v>
          </cell>
          <cell r="F152">
            <v>5.88</v>
          </cell>
          <cell r="I152">
            <v>36700</v>
          </cell>
          <cell r="J152">
            <v>6.0410000000000004</v>
          </cell>
          <cell r="M152">
            <v>37494</v>
          </cell>
          <cell r="N152">
            <v>6.8240999999999996</v>
          </cell>
          <cell r="Q152">
            <v>36706</v>
          </cell>
          <cell r="R152">
            <v>8.31</v>
          </cell>
        </row>
        <row r="153">
          <cell r="A153">
            <v>36706</v>
          </cell>
          <cell r="B153">
            <v>5.54</v>
          </cell>
          <cell r="E153">
            <v>36707</v>
          </cell>
          <cell r="F153">
            <v>5.9</v>
          </cell>
          <cell r="I153">
            <v>36703</v>
          </cell>
          <cell r="J153">
            <v>5.9790000000000001</v>
          </cell>
          <cell r="M153">
            <v>37495</v>
          </cell>
          <cell r="N153">
            <v>6.8918999999999997</v>
          </cell>
          <cell r="Q153">
            <v>36707</v>
          </cell>
          <cell r="R153">
            <v>8.31</v>
          </cell>
        </row>
        <row r="154">
          <cell r="A154">
            <v>36707</v>
          </cell>
          <cell r="B154">
            <v>5.54</v>
          </cell>
          <cell r="E154">
            <v>36710</v>
          </cell>
          <cell r="F154">
            <v>5.87</v>
          </cell>
          <cell r="I154">
            <v>36704</v>
          </cell>
          <cell r="J154">
            <v>5.9329999999999998</v>
          </cell>
          <cell r="M154">
            <v>37496</v>
          </cell>
          <cell r="N154">
            <v>6.8731999999999998</v>
          </cell>
          <cell r="Q154">
            <v>36710</v>
          </cell>
          <cell r="R154">
            <v>8.2899999999999991</v>
          </cell>
        </row>
        <row r="155">
          <cell r="A155">
            <v>36711</v>
          </cell>
          <cell r="B155">
            <v>5.52</v>
          </cell>
          <cell r="E155">
            <v>36712</v>
          </cell>
          <cell r="F155">
            <v>5.86</v>
          </cell>
          <cell r="I155">
            <v>36705</v>
          </cell>
          <cell r="J155">
            <v>5.952</v>
          </cell>
          <cell r="M155">
            <v>37497</v>
          </cell>
          <cell r="N155">
            <v>6.8406000000000002</v>
          </cell>
          <cell r="Q155">
            <v>36712</v>
          </cell>
          <cell r="R155">
            <v>8.2799999999999994</v>
          </cell>
        </row>
        <row r="156">
          <cell r="A156">
            <v>36712</v>
          </cell>
          <cell r="B156">
            <v>5.53</v>
          </cell>
          <cell r="E156">
            <v>36713</v>
          </cell>
          <cell r="F156">
            <v>5.91</v>
          </cell>
          <cell r="I156">
            <v>36706</v>
          </cell>
          <cell r="J156">
            <v>5.875</v>
          </cell>
          <cell r="M156">
            <v>37498</v>
          </cell>
          <cell r="N156">
            <v>6.8209999999999997</v>
          </cell>
          <cell r="Q156">
            <v>36713</v>
          </cell>
          <cell r="R156">
            <v>8.33</v>
          </cell>
        </row>
        <row r="157">
          <cell r="A157">
            <v>36713</v>
          </cell>
          <cell r="B157">
            <v>5.55</v>
          </cell>
          <cell r="E157">
            <v>36714</v>
          </cell>
          <cell r="F157">
            <v>5.87</v>
          </cell>
          <cell r="I157">
            <v>36707</v>
          </cell>
          <cell r="J157">
            <v>5.8959999999999999</v>
          </cell>
          <cell r="M157">
            <v>37501</v>
          </cell>
          <cell r="N157">
            <v>6.7935999999999996</v>
          </cell>
          <cell r="Q157">
            <v>36714</v>
          </cell>
          <cell r="R157">
            <v>8.2899999999999991</v>
          </cell>
        </row>
        <row r="158">
          <cell r="A158">
            <v>36714</v>
          </cell>
          <cell r="B158">
            <v>5.53</v>
          </cell>
          <cell r="E158">
            <v>36717</v>
          </cell>
          <cell r="F158">
            <v>5.88</v>
          </cell>
          <cell r="I158">
            <v>36710</v>
          </cell>
          <cell r="J158">
            <v>5.867</v>
          </cell>
          <cell r="M158">
            <v>37502</v>
          </cell>
          <cell r="N158">
            <v>6.7194000000000003</v>
          </cell>
          <cell r="Q158">
            <v>36717</v>
          </cell>
          <cell r="R158">
            <v>8.31</v>
          </cell>
        </row>
        <row r="159">
          <cell r="A159">
            <v>36717</v>
          </cell>
          <cell r="B159">
            <v>5.55</v>
          </cell>
          <cell r="E159">
            <v>36718</v>
          </cell>
          <cell r="F159">
            <v>5.89</v>
          </cell>
          <cell r="I159">
            <v>36712</v>
          </cell>
          <cell r="J159">
            <v>5.8570000000000002</v>
          </cell>
          <cell r="M159">
            <v>37503</v>
          </cell>
          <cell r="N159">
            <v>6.7152000000000003</v>
          </cell>
          <cell r="Q159">
            <v>36718</v>
          </cell>
          <cell r="R159">
            <v>8.32</v>
          </cell>
        </row>
        <row r="160">
          <cell r="A160">
            <v>36718</v>
          </cell>
          <cell r="B160">
            <v>5.5600000000000005</v>
          </cell>
          <cell r="E160">
            <v>36719</v>
          </cell>
          <cell r="F160">
            <v>5.89</v>
          </cell>
          <cell r="I160">
            <v>36713</v>
          </cell>
          <cell r="J160">
            <v>5.9080000000000004</v>
          </cell>
          <cell r="M160">
            <v>37504</v>
          </cell>
          <cell r="N160">
            <v>6.7079000000000004</v>
          </cell>
          <cell r="Q160">
            <v>36719</v>
          </cell>
          <cell r="R160">
            <v>8.33</v>
          </cell>
        </row>
        <row r="161">
          <cell r="A161">
            <v>36719</v>
          </cell>
          <cell r="B161">
            <v>5.57</v>
          </cell>
          <cell r="E161">
            <v>36720</v>
          </cell>
          <cell r="F161">
            <v>5.8100000000000005</v>
          </cell>
          <cell r="I161">
            <v>36714</v>
          </cell>
          <cell r="J161">
            <v>5.8689999999999998</v>
          </cell>
          <cell r="M161">
            <v>37505</v>
          </cell>
          <cell r="N161">
            <v>6.7526000000000002</v>
          </cell>
          <cell r="Q161">
            <v>36720</v>
          </cell>
          <cell r="R161">
            <v>8.26</v>
          </cell>
        </row>
        <row r="162">
          <cell r="A162">
            <v>36720</v>
          </cell>
          <cell r="B162">
            <v>5.52</v>
          </cell>
          <cell r="E162">
            <v>36721</v>
          </cell>
          <cell r="F162">
            <v>5.88</v>
          </cell>
          <cell r="I162">
            <v>36717</v>
          </cell>
          <cell r="J162">
            <v>5.8860000000000001</v>
          </cell>
          <cell r="M162">
            <v>37508</v>
          </cell>
          <cell r="N162">
            <v>6.7929000000000004</v>
          </cell>
          <cell r="Q162">
            <v>36721</v>
          </cell>
          <cell r="R162">
            <v>8.36</v>
          </cell>
        </row>
        <row r="163">
          <cell r="A163">
            <v>36721</v>
          </cell>
          <cell r="B163">
            <v>5.57</v>
          </cell>
          <cell r="E163">
            <v>36724</v>
          </cell>
          <cell r="F163">
            <v>5.93</v>
          </cell>
          <cell r="I163">
            <v>36718</v>
          </cell>
          <cell r="J163">
            <v>5.8849999999999998</v>
          </cell>
          <cell r="M163">
            <v>37509</v>
          </cell>
          <cell r="N163">
            <v>6.7771999999999997</v>
          </cell>
          <cell r="Q163">
            <v>36724</v>
          </cell>
          <cell r="R163">
            <v>8.3000000000000007</v>
          </cell>
        </row>
        <row r="164">
          <cell r="A164">
            <v>36724</v>
          </cell>
          <cell r="B164">
            <v>5.6</v>
          </cell>
          <cell r="E164">
            <v>36725</v>
          </cell>
          <cell r="F164">
            <v>5.92</v>
          </cell>
          <cell r="I164">
            <v>36719</v>
          </cell>
          <cell r="J164">
            <v>5.8780000000000001</v>
          </cell>
          <cell r="M164">
            <v>37510</v>
          </cell>
          <cell r="N164">
            <v>6.7813999999999997</v>
          </cell>
          <cell r="Q164">
            <v>36725</v>
          </cell>
          <cell r="R164">
            <v>8.2899999999999991</v>
          </cell>
        </row>
        <row r="165">
          <cell r="A165">
            <v>36725</v>
          </cell>
          <cell r="B165">
            <v>5.61</v>
          </cell>
          <cell r="E165">
            <v>36726</v>
          </cell>
          <cell r="F165">
            <v>5.92</v>
          </cell>
          <cell r="I165">
            <v>36720</v>
          </cell>
          <cell r="J165">
            <v>5.8159999999999998</v>
          </cell>
          <cell r="M165">
            <v>37511</v>
          </cell>
          <cell r="N165">
            <v>6.7702999999999998</v>
          </cell>
          <cell r="Q165">
            <v>36726</v>
          </cell>
          <cell r="R165">
            <v>8.31</v>
          </cell>
        </row>
        <row r="166">
          <cell r="A166">
            <v>36726</v>
          </cell>
          <cell r="B166">
            <v>5.63</v>
          </cell>
          <cell r="E166">
            <v>36727</v>
          </cell>
          <cell r="F166">
            <v>5.8100000000000005</v>
          </cell>
          <cell r="I166">
            <v>36721</v>
          </cell>
          <cell r="J166">
            <v>5.8760000000000003</v>
          </cell>
          <cell r="M166">
            <v>37512</v>
          </cell>
          <cell r="N166">
            <v>6.7328000000000001</v>
          </cell>
          <cell r="Q166">
            <v>36727</v>
          </cell>
          <cell r="R166">
            <v>8.1999999999999993</v>
          </cell>
        </row>
        <row r="167">
          <cell r="A167">
            <v>36727</v>
          </cell>
          <cell r="B167">
            <v>5.53</v>
          </cell>
          <cell r="E167">
            <v>36728</v>
          </cell>
          <cell r="F167">
            <v>5.79</v>
          </cell>
          <cell r="I167">
            <v>36724</v>
          </cell>
          <cell r="J167">
            <v>5.915</v>
          </cell>
          <cell r="M167">
            <v>37515</v>
          </cell>
          <cell r="N167">
            <v>6.7454999999999998</v>
          </cell>
          <cell r="Q167">
            <v>36728</v>
          </cell>
          <cell r="R167">
            <v>8.18</v>
          </cell>
        </row>
        <row r="168">
          <cell r="A168">
            <v>36728</v>
          </cell>
          <cell r="B168">
            <v>5.53</v>
          </cell>
          <cell r="E168">
            <v>36731</v>
          </cell>
          <cell r="F168">
            <v>5.8100000000000005</v>
          </cell>
          <cell r="I168">
            <v>36725</v>
          </cell>
          <cell r="J168">
            <v>5.9080000000000004</v>
          </cell>
          <cell r="M168">
            <v>37516</v>
          </cell>
          <cell r="N168">
            <v>6.7248999999999999</v>
          </cell>
          <cell r="Q168">
            <v>36731</v>
          </cell>
          <cell r="R168">
            <v>8.19</v>
          </cell>
        </row>
        <row r="169">
          <cell r="A169">
            <v>36731</v>
          </cell>
          <cell r="B169">
            <v>5.54</v>
          </cell>
          <cell r="E169">
            <v>36732</v>
          </cell>
          <cell r="F169">
            <v>5.8100000000000005</v>
          </cell>
          <cell r="I169">
            <v>36726</v>
          </cell>
          <cell r="J169">
            <v>5.9130000000000003</v>
          </cell>
          <cell r="M169">
            <v>37517</v>
          </cell>
          <cell r="N169">
            <v>6.7633000000000001</v>
          </cell>
          <cell r="Q169">
            <v>36732</v>
          </cell>
          <cell r="R169">
            <v>8.19</v>
          </cell>
        </row>
        <row r="170">
          <cell r="A170">
            <v>36732</v>
          </cell>
          <cell r="B170">
            <v>5.55</v>
          </cell>
          <cell r="E170">
            <v>36733</v>
          </cell>
          <cell r="F170">
            <v>5.82</v>
          </cell>
          <cell r="I170">
            <v>36727</v>
          </cell>
          <cell r="J170">
            <v>5.8090000000000002</v>
          </cell>
          <cell r="M170">
            <v>37518</v>
          </cell>
          <cell r="N170">
            <v>6.7267000000000001</v>
          </cell>
          <cell r="Q170">
            <v>36733</v>
          </cell>
          <cell r="R170">
            <v>8.1999999999999993</v>
          </cell>
        </row>
        <row r="171">
          <cell r="A171">
            <v>36733</v>
          </cell>
          <cell r="B171">
            <v>5.55</v>
          </cell>
          <cell r="E171">
            <v>36734</v>
          </cell>
          <cell r="F171">
            <v>5.78</v>
          </cell>
          <cell r="I171">
            <v>36728</v>
          </cell>
          <cell r="J171">
            <v>5.7889999999999997</v>
          </cell>
          <cell r="M171">
            <v>37519</v>
          </cell>
          <cell r="N171">
            <v>6.7423999999999999</v>
          </cell>
          <cell r="Q171">
            <v>36734</v>
          </cell>
          <cell r="R171">
            <v>8.1300000000000008</v>
          </cell>
        </row>
        <row r="172">
          <cell r="A172">
            <v>36734</v>
          </cell>
          <cell r="B172">
            <v>5.53</v>
          </cell>
          <cell r="E172">
            <v>36735</v>
          </cell>
          <cell r="F172">
            <v>5.78</v>
          </cell>
          <cell r="I172">
            <v>36731</v>
          </cell>
          <cell r="J172">
            <v>5.8149999999999995</v>
          </cell>
          <cell r="M172">
            <v>37522</v>
          </cell>
          <cell r="N172">
            <v>6.7126999999999999</v>
          </cell>
          <cell r="Q172">
            <v>36735</v>
          </cell>
          <cell r="R172">
            <v>8.15</v>
          </cell>
        </row>
        <row r="173">
          <cell r="A173">
            <v>36735</v>
          </cell>
          <cell r="B173">
            <v>5.53</v>
          </cell>
          <cell r="E173">
            <v>36738</v>
          </cell>
          <cell r="F173">
            <v>5.79</v>
          </cell>
          <cell r="I173">
            <v>36732</v>
          </cell>
          <cell r="J173">
            <v>5.8070000000000004</v>
          </cell>
          <cell r="M173">
            <v>37523</v>
          </cell>
          <cell r="N173">
            <v>6.7304000000000004</v>
          </cell>
          <cell r="Q173">
            <v>36738</v>
          </cell>
          <cell r="R173">
            <v>8.15</v>
          </cell>
        </row>
        <row r="174">
          <cell r="A174">
            <v>36738</v>
          </cell>
          <cell r="B174">
            <v>5.52</v>
          </cell>
          <cell r="E174">
            <v>36739</v>
          </cell>
          <cell r="F174">
            <v>5.74</v>
          </cell>
          <cell r="I174">
            <v>36733</v>
          </cell>
          <cell r="J174">
            <v>5.8070000000000004</v>
          </cell>
          <cell r="M174">
            <v>37524</v>
          </cell>
          <cell r="N174">
            <v>6.7877000000000001</v>
          </cell>
          <cell r="Q174">
            <v>36739</v>
          </cell>
          <cell r="R174">
            <v>8.11</v>
          </cell>
        </row>
        <row r="175">
          <cell r="A175">
            <v>36739</v>
          </cell>
          <cell r="B175">
            <v>5.49</v>
          </cell>
          <cell r="E175">
            <v>36740</v>
          </cell>
          <cell r="F175">
            <v>5.77</v>
          </cell>
          <cell r="I175">
            <v>36734</v>
          </cell>
          <cell r="J175">
            <v>5.7709999999999999</v>
          </cell>
          <cell r="M175">
            <v>37525</v>
          </cell>
          <cell r="N175">
            <v>6.8029999999999999</v>
          </cell>
          <cell r="Q175">
            <v>36740</v>
          </cell>
          <cell r="R175">
            <v>8.1199999999999992</v>
          </cell>
        </row>
        <row r="176">
          <cell r="A176">
            <v>36740</v>
          </cell>
          <cell r="B176">
            <v>5.5</v>
          </cell>
          <cell r="E176">
            <v>36741</v>
          </cell>
          <cell r="F176">
            <v>5.74</v>
          </cell>
          <cell r="I176">
            <v>36735</v>
          </cell>
          <cell r="J176">
            <v>5.7850000000000001</v>
          </cell>
          <cell r="M176">
            <v>37526</v>
          </cell>
          <cell r="N176">
            <v>6.7839999999999998</v>
          </cell>
          <cell r="Q176">
            <v>36741</v>
          </cell>
          <cell r="R176">
            <v>8.09</v>
          </cell>
        </row>
        <row r="177">
          <cell r="A177">
            <v>36741</v>
          </cell>
          <cell r="B177">
            <v>5.48</v>
          </cell>
          <cell r="E177">
            <v>36742</v>
          </cell>
          <cell r="F177">
            <v>5.72</v>
          </cell>
          <cell r="I177">
            <v>36738</v>
          </cell>
          <cell r="J177">
            <v>5.782</v>
          </cell>
          <cell r="M177">
            <v>37529</v>
          </cell>
          <cell r="N177">
            <v>6.7934999999999999</v>
          </cell>
          <cell r="Q177">
            <v>36742</v>
          </cell>
          <cell r="R177">
            <v>8.08</v>
          </cell>
        </row>
        <row r="178">
          <cell r="A178">
            <v>36742</v>
          </cell>
          <cell r="B178">
            <v>5.47</v>
          </cell>
          <cell r="E178">
            <v>36745</v>
          </cell>
          <cell r="F178">
            <v>5.76</v>
          </cell>
          <cell r="I178">
            <v>36739</v>
          </cell>
          <cell r="J178">
            <v>5.7270000000000003</v>
          </cell>
          <cell r="M178">
            <v>37530</v>
          </cell>
          <cell r="N178">
            <v>6.8372000000000002</v>
          </cell>
          <cell r="Q178">
            <v>36745</v>
          </cell>
          <cell r="R178">
            <v>8.15</v>
          </cell>
        </row>
        <row r="179">
          <cell r="A179">
            <v>36746</v>
          </cell>
          <cell r="B179">
            <v>5.48</v>
          </cell>
          <cell r="E179">
            <v>36746</v>
          </cell>
          <cell r="F179">
            <v>5.73</v>
          </cell>
          <cell r="I179">
            <v>36740</v>
          </cell>
          <cell r="J179">
            <v>5.7590000000000003</v>
          </cell>
          <cell r="M179">
            <v>37531</v>
          </cell>
          <cell r="N179">
            <v>6.8</v>
          </cell>
          <cell r="Q179">
            <v>36746</v>
          </cell>
          <cell r="R179">
            <v>8.1199999999999992</v>
          </cell>
        </row>
        <row r="180">
          <cell r="A180">
            <v>36747</v>
          </cell>
          <cell r="B180">
            <v>5.49</v>
          </cell>
          <cell r="E180">
            <v>36747</v>
          </cell>
          <cell r="F180">
            <v>5.73</v>
          </cell>
          <cell r="I180">
            <v>36741</v>
          </cell>
          <cell r="J180">
            <v>5.7370000000000001</v>
          </cell>
          <cell r="M180">
            <v>37532</v>
          </cell>
          <cell r="N180">
            <v>6.7702999999999998</v>
          </cell>
          <cell r="Q180">
            <v>36747</v>
          </cell>
          <cell r="R180">
            <v>8.1300000000000008</v>
          </cell>
        </row>
        <row r="181">
          <cell r="A181">
            <v>36748</v>
          </cell>
          <cell r="B181">
            <v>5.46</v>
          </cell>
          <cell r="E181">
            <v>36748</v>
          </cell>
          <cell r="F181">
            <v>5.68</v>
          </cell>
          <cell r="I181">
            <v>36742</v>
          </cell>
          <cell r="J181">
            <v>5.7080000000000002</v>
          </cell>
          <cell r="M181">
            <v>37533</v>
          </cell>
          <cell r="N181">
            <v>6.8163999999999998</v>
          </cell>
          <cell r="Q181">
            <v>36748</v>
          </cell>
          <cell r="R181">
            <v>8.1</v>
          </cell>
        </row>
        <row r="182">
          <cell r="A182">
            <v>36749</v>
          </cell>
          <cell r="B182">
            <v>5.48</v>
          </cell>
          <cell r="E182">
            <v>36749</v>
          </cell>
          <cell r="F182">
            <v>5.72</v>
          </cell>
          <cell r="I182">
            <v>36745</v>
          </cell>
          <cell r="J182">
            <v>5.7519999999999998</v>
          </cell>
          <cell r="M182">
            <v>37536</v>
          </cell>
          <cell r="N182">
            <v>6.7991000000000001</v>
          </cell>
          <cell r="Q182">
            <v>36749</v>
          </cell>
          <cell r="R182">
            <v>8.1199999999999992</v>
          </cell>
        </row>
        <row r="183">
          <cell r="A183">
            <v>36752</v>
          </cell>
          <cell r="B183">
            <v>5.45</v>
          </cell>
          <cell r="E183">
            <v>36752</v>
          </cell>
          <cell r="F183">
            <v>5.7</v>
          </cell>
          <cell r="I183">
            <v>36746</v>
          </cell>
          <cell r="J183">
            <v>5.7309999999999999</v>
          </cell>
          <cell r="M183">
            <v>37537</v>
          </cell>
          <cell r="N183">
            <v>6.8056999999999999</v>
          </cell>
          <cell r="Q183">
            <v>36752</v>
          </cell>
          <cell r="R183">
            <v>8.1199999999999992</v>
          </cell>
        </row>
        <row r="184">
          <cell r="A184">
            <v>36753</v>
          </cell>
          <cell r="B184">
            <v>5.47</v>
          </cell>
          <cell r="E184">
            <v>36753</v>
          </cell>
          <cell r="F184">
            <v>5.72</v>
          </cell>
          <cell r="I184">
            <v>36747</v>
          </cell>
          <cell r="J184">
            <v>5.7249999999999996</v>
          </cell>
          <cell r="M184">
            <v>37538</v>
          </cell>
          <cell r="N184">
            <v>6.8103999999999996</v>
          </cell>
          <cell r="Q184">
            <v>36753</v>
          </cell>
          <cell r="R184">
            <v>8.1300000000000008</v>
          </cell>
        </row>
        <row r="185">
          <cell r="A185">
            <v>36754</v>
          </cell>
          <cell r="B185">
            <v>5.47</v>
          </cell>
          <cell r="E185">
            <v>36754</v>
          </cell>
          <cell r="F185">
            <v>5.73</v>
          </cell>
          <cell r="I185">
            <v>36748</v>
          </cell>
          <cell r="J185">
            <v>5.681</v>
          </cell>
          <cell r="M185">
            <v>37539</v>
          </cell>
          <cell r="N185">
            <v>6.8433000000000002</v>
          </cell>
          <cell r="Q185">
            <v>36754</v>
          </cell>
          <cell r="R185">
            <v>8.15</v>
          </cell>
        </row>
        <row r="186">
          <cell r="A186">
            <v>36755</v>
          </cell>
          <cell r="B186">
            <v>5.46</v>
          </cell>
          <cell r="E186">
            <v>36755</v>
          </cell>
          <cell r="F186">
            <v>5.72</v>
          </cell>
          <cell r="I186">
            <v>36749</v>
          </cell>
          <cell r="J186">
            <v>5.7059999999999995</v>
          </cell>
          <cell r="M186">
            <v>37540</v>
          </cell>
          <cell r="N186">
            <v>6.8975999999999997</v>
          </cell>
          <cell r="Q186">
            <v>36755</v>
          </cell>
          <cell r="R186">
            <v>8.15</v>
          </cell>
        </row>
        <row r="187">
          <cell r="A187">
            <v>36756</v>
          </cell>
          <cell r="B187">
            <v>5.44</v>
          </cell>
          <cell r="E187">
            <v>36756</v>
          </cell>
          <cell r="F187">
            <v>5.6899999999999995</v>
          </cell>
          <cell r="I187">
            <v>36752</v>
          </cell>
          <cell r="J187">
            <v>5.6899999999999995</v>
          </cell>
          <cell r="M187">
            <v>37543</v>
          </cell>
          <cell r="N187">
            <v>6.8929999999999998</v>
          </cell>
          <cell r="Q187">
            <v>36756</v>
          </cell>
          <cell r="R187">
            <v>8.1199999999999992</v>
          </cell>
        </row>
        <row r="188">
          <cell r="A188">
            <v>36759</v>
          </cell>
          <cell r="B188">
            <v>5.47</v>
          </cell>
          <cell r="E188">
            <v>36759</v>
          </cell>
          <cell r="F188">
            <v>5.71</v>
          </cell>
          <cell r="I188">
            <v>36753</v>
          </cell>
          <cell r="J188">
            <v>5.7089999999999996</v>
          </cell>
          <cell r="M188">
            <v>37544</v>
          </cell>
          <cell r="N188">
            <v>6.9955999999999996</v>
          </cell>
          <cell r="Q188">
            <v>36759</v>
          </cell>
          <cell r="R188">
            <v>8.14</v>
          </cell>
        </row>
        <row r="189">
          <cell r="A189">
            <v>36760</v>
          </cell>
          <cell r="B189">
            <v>5.48</v>
          </cell>
          <cell r="E189">
            <v>36760</v>
          </cell>
          <cell r="F189">
            <v>5.71</v>
          </cell>
          <cell r="I189">
            <v>36754</v>
          </cell>
          <cell r="J189">
            <v>5.742</v>
          </cell>
          <cell r="M189">
            <v>37545</v>
          </cell>
          <cell r="N189">
            <v>7.0048000000000004</v>
          </cell>
          <cell r="Q189">
            <v>36760</v>
          </cell>
          <cell r="R189">
            <v>8.16</v>
          </cell>
        </row>
        <row r="190">
          <cell r="A190">
            <v>36761</v>
          </cell>
          <cell r="B190">
            <v>5.47</v>
          </cell>
          <cell r="E190">
            <v>36761</v>
          </cell>
          <cell r="F190">
            <v>5.68</v>
          </cell>
          <cell r="I190">
            <v>36755</v>
          </cell>
          <cell r="J190">
            <v>5.7119999999999997</v>
          </cell>
          <cell r="M190">
            <v>37546</v>
          </cell>
          <cell r="N190">
            <v>7.0232999999999999</v>
          </cell>
          <cell r="Q190">
            <v>36761</v>
          </cell>
          <cell r="R190">
            <v>8.14</v>
          </cell>
        </row>
        <row r="191">
          <cell r="A191">
            <v>36762</v>
          </cell>
          <cell r="B191">
            <v>5.47</v>
          </cell>
          <cell r="E191">
            <v>36762</v>
          </cell>
          <cell r="F191">
            <v>5.67</v>
          </cell>
          <cell r="I191">
            <v>36756</v>
          </cell>
          <cell r="J191">
            <v>5.6899999999999995</v>
          </cell>
          <cell r="M191">
            <v>37547</v>
          </cell>
          <cell r="N191">
            <v>6.9943999999999997</v>
          </cell>
          <cell r="Q191">
            <v>36762</v>
          </cell>
          <cell r="R191">
            <v>8.09</v>
          </cell>
        </row>
        <row r="192">
          <cell r="A192">
            <v>36763</v>
          </cell>
          <cell r="B192">
            <v>5.47</v>
          </cell>
          <cell r="E192">
            <v>36763</v>
          </cell>
          <cell r="F192">
            <v>5.67</v>
          </cell>
          <cell r="I192">
            <v>36759</v>
          </cell>
          <cell r="J192">
            <v>5.7080000000000002</v>
          </cell>
          <cell r="M192">
            <v>37550</v>
          </cell>
          <cell r="N192">
            <v>7.0465999999999998</v>
          </cell>
          <cell r="Q192">
            <v>36763</v>
          </cell>
          <cell r="R192">
            <v>8.1</v>
          </cell>
        </row>
        <row r="193">
          <cell r="A193">
            <v>36766</v>
          </cell>
          <cell r="B193">
            <v>5.51</v>
          </cell>
          <cell r="E193">
            <v>36766</v>
          </cell>
          <cell r="F193">
            <v>5.72</v>
          </cell>
          <cell r="I193">
            <v>36760</v>
          </cell>
          <cell r="J193">
            <v>5.7119999999999997</v>
          </cell>
          <cell r="M193">
            <v>37551</v>
          </cell>
          <cell r="N193">
            <v>7.0313999999999997</v>
          </cell>
          <cell r="Q193">
            <v>36766</v>
          </cell>
          <cell r="R193">
            <v>8.15</v>
          </cell>
        </row>
        <row r="194">
          <cell r="A194">
            <v>36767</v>
          </cell>
          <cell r="B194">
            <v>5.55</v>
          </cell>
          <cell r="E194">
            <v>36767</v>
          </cell>
          <cell r="F194">
            <v>5.75</v>
          </cell>
          <cell r="I194">
            <v>36761</v>
          </cell>
          <cell r="J194">
            <v>5.6710000000000003</v>
          </cell>
          <cell r="M194">
            <v>37552</v>
          </cell>
          <cell r="N194">
            <v>7.0218999999999996</v>
          </cell>
          <cell r="Q194">
            <v>36767</v>
          </cell>
          <cell r="R194">
            <v>8.18</v>
          </cell>
        </row>
        <row r="195">
          <cell r="A195">
            <v>36768</v>
          </cell>
          <cell r="B195">
            <v>5.51</v>
          </cell>
          <cell r="E195">
            <v>36768</v>
          </cell>
          <cell r="F195">
            <v>5.74</v>
          </cell>
          <cell r="I195">
            <v>36762</v>
          </cell>
          <cell r="J195">
            <v>5.657</v>
          </cell>
          <cell r="M195">
            <v>37553</v>
          </cell>
          <cell r="N195">
            <v>7.0175999999999998</v>
          </cell>
          <cell r="Q195">
            <v>36768</v>
          </cell>
          <cell r="R195">
            <v>8.17</v>
          </cell>
        </row>
        <row r="196">
          <cell r="A196">
            <v>36769</v>
          </cell>
          <cell r="B196">
            <v>5.46</v>
          </cell>
          <cell r="E196">
            <v>36769</v>
          </cell>
          <cell r="F196">
            <v>5.67</v>
          </cell>
          <cell r="I196">
            <v>36763</v>
          </cell>
          <cell r="J196">
            <v>5.6690000000000005</v>
          </cell>
          <cell r="M196">
            <v>37554</v>
          </cell>
          <cell r="N196">
            <v>7.0384000000000002</v>
          </cell>
          <cell r="Q196">
            <v>36769</v>
          </cell>
          <cell r="R196">
            <v>8.1</v>
          </cell>
        </row>
        <row r="197">
          <cell r="A197">
            <v>36770</v>
          </cell>
          <cell r="B197">
            <v>5.46</v>
          </cell>
          <cell r="E197">
            <v>36770</v>
          </cell>
          <cell r="F197">
            <v>5.67</v>
          </cell>
          <cell r="I197">
            <v>36766</v>
          </cell>
          <cell r="J197">
            <v>5.7229999999999999</v>
          </cell>
          <cell r="M197">
            <v>37557</v>
          </cell>
          <cell r="N197">
            <v>7.0606999999999998</v>
          </cell>
          <cell r="Q197">
            <v>36770</v>
          </cell>
          <cell r="R197">
            <v>8.1</v>
          </cell>
        </row>
        <row r="198">
          <cell r="A198">
            <v>36774</v>
          </cell>
          <cell r="B198">
            <v>5.47</v>
          </cell>
          <cell r="E198">
            <v>36774</v>
          </cell>
          <cell r="F198">
            <v>5.67</v>
          </cell>
          <cell r="I198">
            <v>36767</v>
          </cell>
          <cell r="J198">
            <v>5.7469999999999999</v>
          </cell>
          <cell r="M198">
            <v>37558</v>
          </cell>
          <cell r="N198">
            <v>7.0126999999999997</v>
          </cell>
          <cell r="Q198">
            <v>36774</v>
          </cell>
          <cell r="R198">
            <v>8.1199999999999992</v>
          </cell>
        </row>
        <row r="199">
          <cell r="A199">
            <v>36775</v>
          </cell>
          <cell r="B199">
            <v>5.51</v>
          </cell>
          <cell r="E199">
            <v>36775</v>
          </cell>
          <cell r="F199">
            <v>5.71</v>
          </cell>
          <cell r="I199">
            <v>36768</v>
          </cell>
          <cell r="J199">
            <v>5.7329999999999997</v>
          </cell>
          <cell r="M199">
            <v>37559</v>
          </cell>
          <cell r="N199">
            <v>6.9935</v>
          </cell>
          <cell r="Q199">
            <v>36775</v>
          </cell>
          <cell r="R199">
            <v>8.16</v>
          </cell>
        </row>
        <row r="200">
          <cell r="A200">
            <v>36776</v>
          </cell>
          <cell r="B200">
            <v>5.51</v>
          </cell>
          <cell r="E200">
            <v>36776</v>
          </cell>
          <cell r="F200">
            <v>5.72</v>
          </cell>
          <cell r="I200">
            <v>36769</v>
          </cell>
          <cell r="J200">
            <v>5.6680000000000001</v>
          </cell>
          <cell r="M200">
            <v>37560</v>
          </cell>
          <cell r="N200">
            <v>6.9122000000000003</v>
          </cell>
          <cell r="Q200">
            <v>36776</v>
          </cell>
          <cell r="R200">
            <v>8.17</v>
          </cell>
        </row>
        <row r="201">
          <cell r="A201">
            <v>36777</v>
          </cell>
          <cell r="B201">
            <v>5.51</v>
          </cell>
          <cell r="E201">
            <v>36777</v>
          </cell>
          <cell r="F201">
            <v>5.7</v>
          </cell>
          <cell r="I201">
            <v>36770</v>
          </cell>
          <cell r="J201">
            <v>5.6609999999999996</v>
          </cell>
          <cell r="M201">
            <v>37561</v>
          </cell>
          <cell r="N201">
            <v>6.9306999999999999</v>
          </cell>
          <cell r="Q201">
            <v>36777</v>
          </cell>
          <cell r="R201">
            <v>8.15</v>
          </cell>
        </row>
        <row r="202">
          <cell r="A202">
            <v>36780</v>
          </cell>
          <cell r="B202">
            <v>5.52</v>
          </cell>
          <cell r="E202">
            <v>36780</v>
          </cell>
          <cell r="F202">
            <v>5.73</v>
          </cell>
          <cell r="I202">
            <v>36773</v>
          </cell>
          <cell r="J202">
            <v>5.665</v>
          </cell>
          <cell r="M202">
            <v>37564</v>
          </cell>
          <cell r="N202">
            <v>6.9490999999999996</v>
          </cell>
          <cell r="Q202">
            <v>36780</v>
          </cell>
          <cell r="R202">
            <v>8.18</v>
          </cell>
        </row>
        <row r="203">
          <cell r="A203">
            <v>36781</v>
          </cell>
          <cell r="B203">
            <v>5.5600000000000005</v>
          </cell>
          <cell r="E203">
            <v>36781</v>
          </cell>
          <cell r="F203">
            <v>5.76</v>
          </cell>
          <cell r="I203">
            <v>36774</v>
          </cell>
          <cell r="J203">
            <v>5.6669999999999998</v>
          </cell>
          <cell r="M203">
            <v>37565</v>
          </cell>
          <cell r="N203">
            <v>6.9966999999999997</v>
          </cell>
          <cell r="Q203">
            <v>36781</v>
          </cell>
          <cell r="R203">
            <v>8.2100000000000009</v>
          </cell>
        </row>
        <row r="204">
          <cell r="A204">
            <v>36782</v>
          </cell>
          <cell r="B204">
            <v>5.55</v>
          </cell>
          <cell r="E204">
            <v>36782</v>
          </cell>
          <cell r="F204">
            <v>5.73</v>
          </cell>
          <cell r="I204">
            <v>36775</v>
          </cell>
          <cell r="J204">
            <v>5.7069999999999999</v>
          </cell>
          <cell r="M204">
            <v>37566</v>
          </cell>
          <cell r="N204">
            <v>6.9863999999999997</v>
          </cell>
          <cell r="Q204">
            <v>36782</v>
          </cell>
          <cell r="R204">
            <v>8.19</v>
          </cell>
        </row>
        <row r="205">
          <cell r="A205">
            <v>36783</v>
          </cell>
          <cell r="B205">
            <v>5.62</v>
          </cell>
          <cell r="E205">
            <v>36783</v>
          </cell>
          <cell r="F205">
            <v>5.8100000000000005</v>
          </cell>
          <cell r="I205">
            <v>36776</v>
          </cell>
          <cell r="J205">
            <v>5.7149999999999999</v>
          </cell>
          <cell r="M205">
            <v>37567</v>
          </cell>
          <cell r="N205">
            <v>6.8780000000000001</v>
          </cell>
          <cell r="Q205">
            <v>36783</v>
          </cell>
          <cell r="R205">
            <v>8.25</v>
          </cell>
        </row>
        <row r="206">
          <cell r="A206">
            <v>36784</v>
          </cell>
          <cell r="B206">
            <v>5.68</v>
          </cell>
          <cell r="E206">
            <v>36784</v>
          </cell>
          <cell r="F206">
            <v>5.9</v>
          </cell>
          <cell r="I206">
            <v>36777</v>
          </cell>
          <cell r="J206">
            <v>5.7</v>
          </cell>
          <cell r="M206">
            <v>37568</v>
          </cell>
          <cell r="N206">
            <v>6.8220000000000001</v>
          </cell>
          <cell r="Q206">
            <v>36784</v>
          </cell>
          <cell r="R206">
            <v>8.34</v>
          </cell>
        </row>
        <row r="207">
          <cell r="A207">
            <v>36787</v>
          </cell>
          <cell r="B207">
            <v>5.71</v>
          </cell>
          <cell r="E207">
            <v>36787</v>
          </cell>
          <cell r="F207">
            <v>5.96</v>
          </cell>
          <cell r="I207">
            <v>36780</v>
          </cell>
          <cell r="J207">
            <v>5.7249999999999996</v>
          </cell>
          <cell r="M207">
            <v>37571</v>
          </cell>
          <cell r="N207">
            <v>6.8170000000000002</v>
          </cell>
          <cell r="Q207">
            <v>36787</v>
          </cell>
          <cell r="R207">
            <v>8.3800000000000008</v>
          </cell>
        </row>
        <row r="208">
          <cell r="A208">
            <v>36788</v>
          </cell>
          <cell r="B208">
            <v>5.68</v>
          </cell>
          <cell r="E208">
            <v>36788</v>
          </cell>
          <cell r="F208">
            <v>5.92</v>
          </cell>
          <cell r="I208">
            <v>36781</v>
          </cell>
          <cell r="J208">
            <v>5.7510000000000003</v>
          </cell>
          <cell r="M208">
            <v>37572</v>
          </cell>
          <cell r="N208">
            <v>6.8319999999999999</v>
          </cell>
          <cell r="Q208">
            <v>36788</v>
          </cell>
          <cell r="R208">
            <v>8.3699999999999992</v>
          </cell>
        </row>
        <row r="209">
          <cell r="A209">
            <v>36789</v>
          </cell>
          <cell r="B209">
            <v>5.71</v>
          </cell>
          <cell r="E209">
            <v>36789</v>
          </cell>
          <cell r="F209">
            <v>5.97</v>
          </cell>
          <cell r="I209">
            <v>36782</v>
          </cell>
          <cell r="J209">
            <v>5.7309999999999999</v>
          </cell>
          <cell r="M209">
            <v>37573</v>
          </cell>
          <cell r="N209">
            <v>6.8330000000000002</v>
          </cell>
          <cell r="Q209">
            <v>36789</v>
          </cell>
          <cell r="R209">
            <v>8.35</v>
          </cell>
        </row>
        <row r="210">
          <cell r="A210">
            <v>36790</v>
          </cell>
          <cell r="B210">
            <v>5.68</v>
          </cell>
          <cell r="E210">
            <v>36790</v>
          </cell>
          <cell r="F210">
            <v>5.93</v>
          </cell>
          <cell r="I210">
            <v>36783</v>
          </cell>
          <cell r="J210">
            <v>5.8149999999999995</v>
          </cell>
          <cell r="M210">
            <v>37574</v>
          </cell>
          <cell r="N210">
            <v>6.9059999999999997</v>
          </cell>
          <cell r="Q210">
            <v>36790</v>
          </cell>
          <cell r="R210">
            <v>8.33</v>
          </cell>
        </row>
        <row r="211">
          <cell r="A211">
            <v>36791</v>
          </cell>
          <cell r="B211">
            <v>5.68</v>
          </cell>
          <cell r="E211">
            <v>36791</v>
          </cell>
          <cell r="F211">
            <v>5.92</v>
          </cell>
          <cell r="I211">
            <v>36784</v>
          </cell>
          <cell r="J211">
            <v>5.9</v>
          </cell>
          <cell r="M211">
            <v>37575</v>
          </cell>
          <cell r="N211">
            <v>6.8663999999999996</v>
          </cell>
          <cell r="Q211">
            <v>36791</v>
          </cell>
          <cell r="R211">
            <v>8.27</v>
          </cell>
        </row>
        <row r="212">
          <cell r="A212">
            <v>36794</v>
          </cell>
          <cell r="B212">
            <v>5.67</v>
          </cell>
          <cell r="E212">
            <v>36794</v>
          </cell>
          <cell r="F212">
            <v>5.9</v>
          </cell>
          <cell r="I212">
            <v>36787</v>
          </cell>
          <cell r="J212">
            <v>5.952</v>
          </cell>
          <cell r="M212">
            <v>37578</v>
          </cell>
          <cell r="N212">
            <v>6.8204000000000002</v>
          </cell>
          <cell r="Q212">
            <v>36794</v>
          </cell>
          <cell r="R212">
            <v>8.24</v>
          </cell>
        </row>
        <row r="213">
          <cell r="A213">
            <v>36795</v>
          </cell>
          <cell r="B213">
            <v>5.64</v>
          </cell>
          <cell r="E213">
            <v>36795</v>
          </cell>
          <cell r="F213">
            <v>5.86</v>
          </cell>
          <cell r="I213">
            <v>36788</v>
          </cell>
          <cell r="J213">
            <v>5.9080000000000004</v>
          </cell>
          <cell r="M213">
            <v>37579</v>
          </cell>
          <cell r="N213">
            <v>6.7943999999999996</v>
          </cell>
          <cell r="Q213">
            <v>36795</v>
          </cell>
          <cell r="R213">
            <v>8.2100000000000009</v>
          </cell>
        </row>
        <row r="214">
          <cell r="A214">
            <v>36796</v>
          </cell>
          <cell r="B214">
            <v>5.67</v>
          </cell>
          <cell r="E214">
            <v>36796</v>
          </cell>
          <cell r="F214">
            <v>5.9</v>
          </cell>
          <cell r="I214">
            <v>36789</v>
          </cell>
          <cell r="J214">
            <v>5.9610000000000003</v>
          </cell>
          <cell r="M214">
            <v>37580</v>
          </cell>
          <cell r="N214">
            <v>6.8193999999999999</v>
          </cell>
          <cell r="Q214">
            <v>36796</v>
          </cell>
          <cell r="R214">
            <v>8.24</v>
          </cell>
        </row>
        <row r="215">
          <cell r="A215">
            <v>36797</v>
          </cell>
          <cell r="B215">
            <v>5.67</v>
          </cell>
          <cell r="E215">
            <v>36797</v>
          </cell>
          <cell r="F215">
            <v>5.89</v>
          </cell>
          <cell r="I215">
            <v>36790</v>
          </cell>
          <cell r="J215">
            <v>5.8929999999999998</v>
          </cell>
          <cell r="M215">
            <v>37581</v>
          </cell>
          <cell r="N215">
            <v>6.9004000000000003</v>
          </cell>
          <cell r="Q215">
            <v>36797</v>
          </cell>
          <cell r="R215">
            <v>8.2100000000000009</v>
          </cell>
        </row>
        <row r="216">
          <cell r="A216">
            <v>36798</v>
          </cell>
          <cell r="B216">
            <v>5.66</v>
          </cell>
          <cell r="E216">
            <v>36798</v>
          </cell>
          <cell r="F216">
            <v>5.88</v>
          </cell>
          <cell r="I216">
            <v>36791</v>
          </cell>
          <cell r="J216">
            <v>5.9130000000000003</v>
          </cell>
          <cell r="M216">
            <v>37582</v>
          </cell>
          <cell r="N216">
            <v>6.9004000000000003</v>
          </cell>
          <cell r="Q216">
            <v>36798</v>
          </cell>
          <cell r="R216">
            <v>8.1999999999999993</v>
          </cell>
        </row>
        <row r="217">
          <cell r="A217">
            <v>36801</v>
          </cell>
          <cell r="B217">
            <v>5.6899999999999995</v>
          </cell>
          <cell r="E217">
            <v>36801</v>
          </cell>
          <cell r="F217">
            <v>5.93</v>
          </cell>
          <cell r="I217">
            <v>36794</v>
          </cell>
          <cell r="J217">
            <v>5.8949999999999996</v>
          </cell>
          <cell r="M217">
            <v>37585</v>
          </cell>
          <cell r="N217">
            <v>6.8754</v>
          </cell>
          <cell r="Q217">
            <v>36801</v>
          </cell>
          <cell r="R217">
            <v>8.26</v>
          </cell>
        </row>
        <row r="218">
          <cell r="A218">
            <v>36802</v>
          </cell>
          <cell r="B218">
            <v>5.7</v>
          </cell>
          <cell r="E218">
            <v>36802</v>
          </cell>
          <cell r="F218">
            <v>5.9399999999999995</v>
          </cell>
          <cell r="I218">
            <v>36795</v>
          </cell>
          <cell r="J218">
            <v>5.8540000000000001</v>
          </cell>
          <cell r="M218">
            <v>37586</v>
          </cell>
          <cell r="N218">
            <v>6.8311000000000002</v>
          </cell>
          <cell r="Q218">
            <v>36802</v>
          </cell>
          <cell r="R218">
            <v>8.27</v>
          </cell>
        </row>
        <row r="219">
          <cell r="A219">
            <v>36803</v>
          </cell>
          <cell r="B219">
            <v>5.7</v>
          </cell>
          <cell r="E219">
            <v>36803</v>
          </cell>
          <cell r="F219">
            <v>5.95</v>
          </cell>
          <cell r="I219">
            <v>36796</v>
          </cell>
          <cell r="J219">
            <v>5.9</v>
          </cell>
          <cell r="M219">
            <v>37587</v>
          </cell>
          <cell r="N219">
            <v>6.8981000000000003</v>
          </cell>
          <cell r="Q219">
            <v>36803</v>
          </cell>
          <cell r="R219">
            <v>8.2799999999999994</v>
          </cell>
        </row>
        <row r="220">
          <cell r="A220">
            <v>36804</v>
          </cell>
          <cell r="B220">
            <v>5.64</v>
          </cell>
          <cell r="E220">
            <v>36804</v>
          </cell>
          <cell r="F220">
            <v>5.91</v>
          </cell>
          <cell r="I220">
            <v>36797</v>
          </cell>
          <cell r="J220">
            <v>5.8819999999999997</v>
          </cell>
          <cell r="M220">
            <v>37588</v>
          </cell>
          <cell r="N220">
            <v>6.8902000000000001</v>
          </cell>
          <cell r="Q220">
            <v>36804</v>
          </cell>
          <cell r="R220">
            <v>8.24</v>
          </cell>
        </row>
        <row r="221">
          <cell r="A221">
            <v>36805</v>
          </cell>
          <cell r="B221">
            <v>5.6</v>
          </cell>
          <cell r="E221">
            <v>36805</v>
          </cell>
          <cell r="F221">
            <v>5.85</v>
          </cell>
          <cell r="I221">
            <v>36798</v>
          </cell>
          <cell r="J221">
            <v>5.8849999999999998</v>
          </cell>
          <cell r="M221">
            <v>37589</v>
          </cell>
          <cell r="N221">
            <v>6.8541999999999996</v>
          </cell>
          <cell r="Q221">
            <v>36805</v>
          </cell>
          <cell r="R221">
            <v>8.18</v>
          </cell>
        </row>
        <row r="222">
          <cell r="A222">
            <v>36809</v>
          </cell>
          <cell r="B222">
            <v>5.58</v>
          </cell>
          <cell r="E222">
            <v>36809</v>
          </cell>
          <cell r="F222">
            <v>5.83</v>
          </cell>
          <cell r="I222">
            <v>36801</v>
          </cell>
          <cell r="J222">
            <v>5.923</v>
          </cell>
          <cell r="M222">
            <v>37592</v>
          </cell>
          <cell r="N222">
            <v>6.8692000000000002</v>
          </cell>
          <cell r="Q222">
            <v>36809</v>
          </cell>
          <cell r="R222">
            <v>8.17</v>
          </cell>
        </row>
        <row r="223">
          <cell r="A223">
            <v>36810</v>
          </cell>
          <cell r="B223">
            <v>5.58</v>
          </cell>
          <cell r="E223">
            <v>36810</v>
          </cell>
          <cell r="F223">
            <v>5.83</v>
          </cell>
          <cell r="I223">
            <v>36802</v>
          </cell>
          <cell r="J223">
            <v>5.9399999999999995</v>
          </cell>
          <cell r="M223">
            <v>37593</v>
          </cell>
          <cell r="N223">
            <v>6.8402000000000003</v>
          </cell>
          <cell r="Q223">
            <v>36810</v>
          </cell>
          <cell r="R223">
            <v>8.17</v>
          </cell>
        </row>
        <row r="224">
          <cell r="A224">
            <v>36811</v>
          </cell>
          <cell r="B224">
            <v>5.58</v>
          </cell>
          <cell r="E224">
            <v>36811</v>
          </cell>
          <cell r="F224">
            <v>5.82</v>
          </cell>
          <cell r="I224">
            <v>36803</v>
          </cell>
          <cell r="J224">
            <v>5.9370000000000003</v>
          </cell>
          <cell r="M224">
            <v>37594</v>
          </cell>
          <cell r="N224">
            <v>6.7815000000000003</v>
          </cell>
          <cell r="Q224">
            <v>36811</v>
          </cell>
          <cell r="R224">
            <v>8.14</v>
          </cell>
        </row>
        <row r="225">
          <cell r="A225">
            <v>36812</v>
          </cell>
          <cell r="B225">
            <v>5.57</v>
          </cell>
          <cell r="E225">
            <v>36812</v>
          </cell>
          <cell r="F225">
            <v>5.8</v>
          </cell>
          <cell r="I225">
            <v>36804</v>
          </cell>
          <cell r="J225">
            <v>5.8920000000000003</v>
          </cell>
          <cell r="M225">
            <v>37595</v>
          </cell>
          <cell r="N225">
            <v>6.7940000000000005</v>
          </cell>
          <cell r="Q225">
            <v>36812</v>
          </cell>
          <cell r="R225">
            <v>8.14</v>
          </cell>
        </row>
        <row r="226">
          <cell r="A226">
            <v>36815</v>
          </cell>
          <cell r="B226">
            <v>5.58</v>
          </cell>
          <cell r="E226">
            <v>36815</v>
          </cell>
          <cell r="F226">
            <v>5.8100000000000005</v>
          </cell>
          <cell r="I226">
            <v>36805</v>
          </cell>
          <cell r="J226">
            <v>5.8369999999999997</v>
          </cell>
          <cell r="M226">
            <v>37596</v>
          </cell>
          <cell r="N226">
            <v>6.7975000000000003</v>
          </cell>
          <cell r="Q226">
            <v>36815</v>
          </cell>
          <cell r="R226">
            <v>8.15</v>
          </cell>
        </row>
        <row r="227">
          <cell r="A227">
            <v>36816</v>
          </cell>
          <cell r="B227">
            <v>5.5600000000000005</v>
          </cell>
          <cell r="E227">
            <v>36816</v>
          </cell>
          <cell r="F227">
            <v>5.77</v>
          </cell>
          <cell r="I227">
            <v>36808</v>
          </cell>
          <cell r="J227">
            <v>5.8460000000000001</v>
          </cell>
          <cell r="M227">
            <v>37599</v>
          </cell>
          <cell r="N227">
            <v>6.75</v>
          </cell>
          <cell r="Q227">
            <v>36816</v>
          </cell>
          <cell r="R227">
            <v>8.1</v>
          </cell>
        </row>
        <row r="228">
          <cell r="A228">
            <v>36817</v>
          </cell>
          <cell r="B228">
            <v>5.5600000000000005</v>
          </cell>
          <cell r="E228">
            <v>36817</v>
          </cell>
          <cell r="F228">
            <v>5.77</v>
          </cell>
          <cell r="I228">
            <v>36809</v>
          </cell>
          <cell r="J228">
            <v>5.806</v>
          </cell>
          <cell r="M228">
            <v>37600</v>
          </cell>
          <cell r="N228">
            <v>6.7510000000000003</v>
          </cell>
          <cell r="Q228">
            <v>36817</v>
          </cell>
          <cell r="R228">
            <v>8.1</v>
          </cell>
        </row>
        <row r="229">
          <cell r="A229">
            <v>36818</v>
          </cell>
          <cell r="B229">
            <v>5.5600000000000005</v>
          </cell>
          <cell r="E229">
            <v>36818</v>
          </cell>
          <cell r="F229">
            <v>5.76</v>
          </cell>
          <cell r="I229">
            <v>36810</v>
          </cell>
          <cell r="J229">
            <v>5.8230000000000004</v>
          </cell>
          <cell r="M229">
            <v>37601</v>
          </cell>
          <cell r="N229">
            <v>6.7385000000000002</v>
          </cell>
          <cell r="Q229">
            <v>36818</v>
          </cell>
          <cell r="R229">
            <v>8.09</v>
          </cell>
        </row>
        <row r="230">
          <cell r="A230">
            <v>36819</v>
          </cell>
          <cell r="B230">
            <v>5.54</v>
          </cell>
          <cell r="E230">
            <v>36819</v>
          </cell>
          <cell r="F230">
            <v>5.73</v>
          </cell>
          <cell r="I230">
            <v>36811</v>
          </cell>
          <cell r="J230">
            <v>5.8109999999999999</v>
          </cell>
          <cell r="M230">
            <v>37602</v>
          </cell>
          <cell r="N230">
            <v>6.7469999999999999</v>
          </cell>
          <cell r="Q230">
            <v>36819</v>
          </cell>
          <cell r="R230">
            <v>8.06</v>
          </cell>
        </row>
        <row r="231">
          <cell r="A231">
            <v>36822</v>
          </cell>
          <cell r="B231">
            <v>5.55</v>
          </cell>
          <cell r="E231">
            <v>36822</v>
          </cell>
          <cell r="F231">
            <v>5.68</v>
          </cell>
          <cell r="I231">
            <v>36812</v>
          </cell>
          <cell r="J231">
            <v>5.8040000000000003</v>
          </cell>
          <cell r="M231">
            <v>37603</v>
          </cell>
          <cell r="N231">
            <v>6.7450000000000001</v>
          </cell>
          <cell r="Q231">
            <v>36822</v>
          </cell>
          <cell r="R231">
            <v>8.02</v>
          </cell>
        </row>
        <row r="232">
          <cell r="A232">
            <v>36823</v>
          </cell>
          <cell r="B232">
            <v>5.57</v>
          </cell>
          <cell r="E232">
            <v>36823</v>
          </cell>
          <cell r="F232">
            <v>5.71</v>
          </cell>
          <cell r="I232">
            <v>36815</v>
          </cell>
          <cell r="J232">
            <v>5.8070000000000004</v>
          </cell>
          <cell r="M232">
            <v>37606</v>
          </cell>
          <cell r="N232">
            <v>6.7610000000000001</v>
          </cell>
          <cell r="Q232">
            <v>36823</v>
          </cell>
          <cell r="R232">
            <v>8.0500000000000007</v>
          </cell>
        </row>
        <row r="233">
          <cell r="A233">
            <v>36824</v>
          </cell>
          <cell r="B233">
            <v>5.61</v>
          </cell>
          <cell r="E233">
            <v>36824</v>
          </cell>
          <cell r="F233">
            <v>5.75</v>
          </cell>
          <cell r="I233">
            <v>36816</v>
          </cell>
          <cell r="J233">
            <v>5.7670000000000003</v>
          </cell>
          <cell r="M233">
            <v>37607</v>
          </cell>
          <cell r="N233">
            <v>6.7465000000000002</v>
          </cell>
          <cell r="Q233">
            <v>36824</v>
          </cell>
          <cell r="R233">
            <v>8.1</v>
          </cell>
        </row>
        <row r="234">
          <cell r="A234">
            <v>36825</v>
          </cell>
          <cell r="B234">
            <v>5.62</v>
          </cell>
          <cell r="E234">
            <v>36825</v>
          </cell>
          <cell r="F234">
            <v>5.74</v>
          </cell>
          <cell r="I234">
            <v>36817</v>
          </cell>
          <cell r="J234">
            <v>5.77</v>
          </cell>
          <cell r="M234">
            <v>37608</v>
          </cell>
          <cell r="N234">
            <v>6.6985000000000001</v>
          </cell>
          <cell r="Q234">
            <v>36825</v>
          </cell>
          <cell r="R234">
            <v>8.07</v>
          </cell>
        </row>
        <row r="235">
          <cell r="A235">
            <v>36826</v>
          </cell>
          <cell r="B235">
            <v>5.64</v>
          </cell>
          <cell r="E235">
            <v>36826</v>
          </cell>
          <cell r="F235">
            <v>5.74</v>
          </cell>
          <cell r="I235">
            <v>36818</v>
          </cell>
          <cell r="J235">
            <v>5.75</v>
          </cell>
          <cell r="M235">
            <v>37609</v>
          </cell>
          <cell r="N235">
            <v>6.6740000000000004</v>
          </cell>
          <cell r="Q235">
            <v>36826</v>
          </cell>
          <cell r="R235">
            <v>8.09</v>
          </cell>
        </row>
        <row r="236">
          <cell r="A236">
            <v>36829</v>
          </cell>
          <cell r="B236">
            <v>5.63</v>
          </cell>
          <cell r="E236">
            <v>36829</v>
          </cell>
          <cell r="F236">
            <v>5.76</v>
          </cell>
          <cell r="I236">
            <v>36819</v>
          </cell>
          <cell r="J236">
            <v>5.7270000000000003</v>
          </cell>
          <cell r="M236">
            <v>37610</v>
          </cell>
          <cell r="N236">
            <v>6.6782000000000004</v>
          </cell>
          <cell r="Q236">
            <v>36829</v>
          </cell>
          <cell r="R236">
            <v>8.1</v>
          </cell>
        </row>
        <row r="237">
          <cell r="A237">
            <v>36830</v>
          </cell>
          <cell r="B237">
            <v>5.66</v>
          </cell>
          <cell r="E237">
            <v>36830</v>
          </cell>
          <cell r="F237">
            <v>5.79</v>
          </cell>
          <cell r="I237">
            <v>36822</v>
          </cell>
          <cell r="J237">
            <v>5.6820000000000004</v>
          </cell>
          <cell r="M237">
            <v>37613</v>
          </cell>
          <cell r="N237">
            <v>6.6992000000000003</v>
          </cell>
          <cell r="Q237">
            <v>36830</v>
          </cell>
          <cell r="R237">
            <v>8.1300000000000008</v>
          </cell>
        </row>
        <row r="238">
          <cell r="A238">
            <v>36831</v>
          </cell>
          <cell r="B238">
            <v>5.6899999999999995</v>
          </cell>
          <cell r="E238">
            <v>36831</v>
          </cell>
          <cell r="F238">
            <v>5.78</v>
          </cell>
          <cell r="I238">
            <v>36823</v>
          </cell>
          <cell r="J238">
            <v>5.7050000000000001</v>
          </cell>
          <cell r="M238">
            <v>37614</v>
          </cell>
          <cell r="N238">
            <v>6.6787000000000001</v>
          </cell>
          <cell r="Q238">
            <v>36831</v>
          </cell>
          <cell r="R238">
            <v>8.1300000000000008</v>
          </cell>
        </row>
        <row r="239">
          <cell r="A239">
            <v>36832</v>
          </cell>
          <cell r="B239">
            <v>5.68</v>
          </cell>
          <cell r="E239">
            <v>36832</v>
          </cell>
          <cell r="F239">
            <v>5.79</v>
          </cell>
          <cell r="I239">
            <v>36824</v>
          </cell>
          <cell r="J239">
            <v>5.7460000000000004</v>
          </cell>
          <cell r="M239">
            <v>37615</v>
          </cell>
          <cell r="N239">
            <v>6.6782000000000004</v>
          </cell>
          <cell r="Q239">
            <v>36832</v>
          </cell>
          <cell r="R239">
            <v>8.1199999999999992</v>
          </cell>
        </row>
        <row r="240">
          <cell r="A240">
            <v>36833</v>
          </cell>
          <cell r="B240">
            <v>5.71</v>
          </cell>
          <cell r="E240">
            <v>36833</v>
          </cell>
          <cell r="F240">
            <v>5.86</v>
          </cell>
          <cell r="I240">
            <v>36825</v>
          </cell>
          <cell r="J240">
            <v>5.7350000000000003</v>
          </cell>
          <cell r="M240">
            <v>37616</v>
          </cell>
          <cell r="N240">
            <v>6.6782000000000004</v>
          </cell>
          <cell r="Q240">
            <v>36833</v>
          </cell>
          <cell r="R240">
            <v>8.1999999999999993</v>
          </cell>
        </row>
        <row r="241">
          <cell r="A241">
            <v>36836</v>
          </cell>
          <cell r="B241">
            <v>5.71</v>
          </cell>
          <cell r="E241">
            <v>36836</v>
          </cell>
          <cell r="F241">
            <v>5.89</v>
          </cell>
          <cell r="I241">
            <v>36826</v>
          </cell>
          <cell r="J241">
            <v>5.7409999999999997</v>
          </cell>
          <cell r="M241">
            <v>37617</v>
          </cell>
          <cell r="N241">
            <v>6.6347000000000005</v>
          </cell>
          <cell r="Q241">
            <v>36837</v>
          </cell>
          <cell r="R241">
            <v>8.2200000000000006</v>
          </cell>
        </row>
        <row r="242">
          <cell r="A242">
            <v>36837</v>
          </cell>
          <cell r="B242">
            <v>5.7</v>
          </cell>
          <cell r="E242">
            <v>36837</v>
          </cell>
          <cell r="F242">
            <v>5.9</v>
          </cell>
          <cell r="I242">
            <v>36829</v>
          </cell>
          <cell r="J242">
            <v>5.758</v>
          </cell>
          <cell r="M242">
            <v>37620</v>
          </cell>
          <cell r="N242">
            <v>6.6251999999999995</v>
          </cell>
          <cell r="Q242">
            <v>36838</v>
          </cell>
          <cell r="R242">
            <v>8.2100000000000009</v>
          </cell>
        </row>
        <row r="243">
          <cell r="A243">
            <v>36838</v>
          </cell>
          <cell r="B243">
            <v>5.7</v>
          </cell>
          <cell r="E243">
            <v>36838</v>
          </cell>
          <cell r="F243">
            <v>5.89</v>
          </cell>
          <cell r="I243">
            <v>36830</v>
          </cell>
          <cell r="J243">
            <v>5.7880000000000003</v>
          </cell>
          <cell r="M243">
            <v>37621</v>
          </cell>
          <cell r="N243">
            <v>6.6207000000000003</v>
          </cell>
          <cell r="Q243">
            <v>36839</v>
          </cell>
          <cell r="R243">
            <v>8.18</v>
          </cell>
        </row>
        <row r="244">
          <cell r="A244">
            <v>36839</v>
          </cell>
          <cell r="B244">
            <v>5.67</v>
          </cell>
          <cell r="E244">
            <v>36839</v>
          </cell>
          <cell r="F244">
            <v>5.85</v>
          </cell>
          <cell r="I244">
            <v>36831</v>
          </cell>
          <cell r="J244">
            <v>5.78</v>
          </cell>
          <cell r="M244">
            <v>37622</v>
          </cell>
          <cell r="N244">
            <v>6.6242000000000001</v>
          </cell>
          <cell r="Q244">
            <v>36840</v>
          </cell>
          <cell r="R244">
            <v>8.19</v>
          </cell>
        </row>
        <row r="245">
          <cell r="A245">
            <v>36840</v>
          </cell>
          <cell r="B245">
            <v>5.65</v>
          </cell>
          <cell r="E245">
            <v>36840</v>
          </cell>
          <cell r="F245">
            <v>5.88</v>
          </cell>
          <cell r="I245">
            <v>36832</v>
          </cell>
          <cell r="J245">
            <v>5.7850000000000001</v>
          </cell>
          <cell r="M245">
            <v>37623</v>
          </cell>
          <cell r="N245">
            <v>6.7152000000000003</v>
          </cell>
          <cell r="Q245">
            <v>36843</v>
          </cell>
          <cell r="R245">
            <v>8.16</v>
          </cell>
        </row>
        <row r="246">
          <cell r="A246">
            <v>36844</v>
          </cell>
          <cell r="B246">
            <v>5.63</v>
          </cell>
          <cell r="E246">
            <v>36843</v>
          </cell>
          <cell r="F246">
            <v>5.85</v>
          </cell>
          <cell r="I246">
            <v>36833</v>
          </cell>
          <cell r="J246">
            <v>5.859</v>
          </cell>
          <cell r="M246">
            <v>37624</v>
          </cell>
          <cell r="N246">
            <v>6.7302</v>
          </cell>
          <cell r="Q246">
            <v>36844</v>
          </cell>
          <cell r="R246">
            <v>8.14</v>
          </cell>
        </row>
        <row r="247">
          <cell r="A247">
            <v>36845</v>
          </cell>
          <cell r="B247">
            <v>5.6</v>
          </cell>
          <cell r="E247">
            <v>36844</v>
          </cell>
          <cell r="F247">
            <v>5.8100000000000005</v>
          </cell>
          <cell r="I247">
            <v>36836</v>
          </cell>
          <cell r="J247">
            <v>5.8849999999999998</v>
          </cell>
          <cell r="M247">
            <v>37627</v>
          </cell>
          <cell r="N247">
            <v>6.7493999999999996</v>
          </cell>
          <cell r="Q247">
            <v>36845</v>
          </cell>
          <cell r="R247">
            <v>8.09</v>
          </cell>
        </row>
        <row r="248">
          <cell r="A248">
            <v>36846</v>
          </cell>
          <cell r="B248">
            <v>5.57</v>
          </cell>
          <cell r="E248">
            <v>36845</v>
          </cell>
          <cell r="F248">
            <v>5.77</v>
          </cell>
          <cell r="I248">
            <v>36837</v>
          </cell>
          <cell r="J248">
            <v>5.8940000000000001</v>
          </cell>
          <cell r="M248">
            <v>37628</v>
          </cell>
          <cell r="N248">
            <v>6.7129000000000003</v>
          </cell>
          <cell r="Q248">
            <v>36846</v>
          </cell>
          <cell r="R248">
            <v>8.07</v>
          </cell>
        </row>
        <row r="249">
          <cell r="A249">
            <v>36847</v>
          </cell>
          <cell r="B249">
            <v>5.58</v>
          </cell>
          <cell r="E249">
            <v>36846</v>
          </cell>
          <cell r="F249">
            <v>5.75</v>
          </cell>
          <cell r="I249">
            <v>36838</v>
          </cell>
          <cell r="J249">
            <v>5.8730000000000002</v>
          </cell>
          <cell r="M249">
            <v>37629</v>
          </cell>
          <cell r="N249">
            <v>6.6715999999999998</v>
          </cell>
          <cell r="Q249">
            <v>36847</v>
          </cell>
          <cell r="R249">
            <v>8.1300000000000008</v>
          </cell>
        </row>
        <row r="250">
          <cell r="A250">
            <v>36850</v>
          </cell>
          <cell r="B250">
            <v>5.59</v>
          </cell>
          <cell r="E250">
            <v>36847</v>
          </cell>
          <cell r="F250">
            <v>5.78</v>
          </cell>
          <cell r="I250">
            <v>36839</v>
          </cell>
          <cell r="J250">
            <v>5.867</v>
          </cell>
          <cell r="M250">
            <v>37630</v>
          </cell>
          <cell r="N250">
            <v>6.7405999999999997</v>
          </cell>
          <cell r="Q250">
            <v>36850</v>
          </cell>
          <cell r="R250">
            <v>8.11</v>
          </cell>
        </row>
        <row r="251">
          <cell r="A251">
            <v>36851</v>
          </cell>
          <cell r="B251">
            <v>5.59</v>
          </cell>
          <cell r="E251">
            <v>36850</v>
          </cell>
          <cell r="F251">
            <v>5.76</v>
          </cell>
          <cell r="I251">
            <v>36840</v>
          </cell>
          <cell r="J251">
            <v>5.8689999999999998</v>
          </cell>
          <cell r="M251">
            <v>37631</v>
          </cell>
          <cell r="N251">
            <v>6.6876999999999995</v>
          </cell>
          <cell r="Q251">
            <v>36851</v>
          </cell>
          <cell r="R251">
            <v>8.1</v>
          </cell>
        </row>
        <row r="252">
          <cell r="A252">
            <v>36852</v>
          </cell>
          <cell r="B252">
            <v>5.5600000000000005</v>
          </cell>
          <cell r="E252">
            <v>36851</v>
          </cell>
          <cell r="F252">
            <v>5.74</v>
          </cell>
          <cell r="I252">
            <v>36843</v>
          </cell>
          <cell r="J252">
            <v>5.8380000000000001</v>
          </cell>
          <cell r="M252">
            <v>37634</v>
          </cell>
          <cell r="N252">
            <v>6.7096</v>
          </cell>
          <cell r="Q252">
            <v>36852</v>
          </cell>
          <cell r="R252">
            <v>8.0399999999999991</v>
          </cell>
        </row>
        <row r="253">
          <cell r="A253">
            <v>36853</v>
          </cell>
          <cell r="B253">
            <v>5.5600000000000005</v>
          </cell>
          <cell r="E253">
            <v>36852</v>
          </cell>
          <cell r="F253">
            <v>5.68</v>
          </cell>
          <cell r="I253">
            <v>36844</v>
          </cell>
          <cell r="J253">
            <v>5.819</v>
          </cell>
          <cell r="M253">
            <v>37635</v>
          </cell>
          <cell r="N253">
            <v>6.7008000000000001</v>
          </cell>
          <cell r="Q253">
            <v>36857</v>
          </cell>
          <cell r="R253">
            <v>8.07</v>
          </cell>
        </row>
        <row r="254">
          <cell r="A254">
            <v>36854</v>
          </cell>
          <cell r="B254">
            <v>5.55</v>
          </cell>
          <cell r="E254">
            <v>36854</v>
          </cell>
          <cell r="F254">
            <v>5.67</v>
          </cell>
          <cell r="I254">
            <v>36845</v>
          </cell>
          <cell r="J254">
            <v>5.766</v>
          </cell>
          <cell r="M254">
            <v>37636</v>
          </cell>
          <cell r="N254">
            <v>6.6848000000000001</v>
          </cell>
          <cell r="Q254">
            <v>36858</v>
          </cell>
          <cell r="R254">
            <v>8.0399999999999991</v>
          </cell>
        </row>
        <row r="255">
          <cell r="A255">
            <v>36857</v>
          </cell>
          <cell r="B255">
            <v>5.54</v>
          </cell>
          <cell r="E255">
            <v>36857</v>
          </cell>
          <cell r="F255">
            <v>5.71</v>
          </cell>
          <cell r="I255">
            <v>36846</v>
          </cell>
          <cell r="J255">
            <v>5.7409999999999997</v>
          </cell>
          <cell r="M255">
            <v>37637</v>
          </cell>
          <cell r="N255">
            <v>6.6886000000000001</v>
          </cell>
          <cell r="Q255">
            <v>36859</v>
          </cell>
          <cell r="R255">
            <v>8.02</v>
          </cell>
        </row>
        <row r="256">
          <cell r="A256">
            <v>36858</v>
          </cell>
          <cell r="B256">
            <v>5.52</v>
          </cell>
          <cell r="E256">
            <v>36858</v>
          </cell>
          <cell r="F256">
            <v>5.67</v>
          </cell>
          <cell r="I256">
            <v>36847</v>
          </cell>
          <cell r="J256">
            <v>5.7759999999999998</v>
          </cell>
          <cell r="M256">
            <v>37638</v>
          </cell>
          <cell r="N256">
            <v>6.6639999999999997</v>
          </cell>
          <cell r="Q256">
            <v>36860</v>
          </cell>
          <cell r="R256">
            <v>7.95</v>
          </cell>
        </row>
        <row r="257">
          <cell r="A257">
            <v>36859</v>
          </cell>
          <cell r="B257">
            <v>5.51</v>
          </cell>
          <cell r="E257">
            <v>36859</v>
          </cell>
          <cell r="F257">
            <v>5.66</v>
          </cell>
          <cell r="I257">
            <v>36850</v>
          </cell>
          <cell r="J257">
            <v>5.7539999999999996</v>
          </cell>
          <cell r="M257">
            <v>37641</v>
          </cell>
          <cell r="N257">
            <v>6.6536999999999997</v>
          </cell>
          <cell r="Q257">
            <v>36861</v>
          </cell>
          <cell r="R257">
            <v>8.01</v>
          </cell>
        </row>
        <row r="258">
          <cell r="A258">
            <v>36860</v>
          </cell>
          <cell r="B258">
            <v>5.5</v>
          </cell>
          <cell r="E258">
            <v>36860</v>
          </cell>
          <cell r="F258">
            <v>5.6</v>
          </cell>
          <cell r="I258">
            <v>36851</v>
          </cell>
          <cell r="J258">
            <v>5.7279999999999998</v>
          </cell>
          <cell r="M258">
            <v>37642</v>
          </cell>
          <cell r="N258">
            <v>6.6081000000000003</v>
          </cell>
          <cell r="Q258">
            <v>36864</v>
          </cell>
          <cell r="R258">
            <v>8.02</v>
          </cell>
        </row>
        <row r="259">
          <cell r="A259">
            <v>36861</v>
          </cell>
          <cell r="B259">
            <v>5.52</v>
          </cell>
          <cell r="E259">
            <v>36861</v>
          </cell>
          <cell r="F259">
            <v>5.64</v>
          </cell>
          <cell r="I259">
            <v>36852</v>
          </cell>
          <cell r="J259">
            <v>5.6559999999999997</v>
          </cell>
          <cell r="M259">
            <v>37643</v>
          </cell>
          <cell r="N259">
            <v>6.6048999999999998</v>
          </cell>
          <cell r="Q259">
            <v>36865</v>
          </cell>
          <cell r="R259">
            <v>7.95</v>
          </cell>
        </row>
        <row r="260">
          <cell r="A260">
            <v>36864</v>
          </cell>
          <cell r="B260">
            <v>5.59</v>
          </cell>
          <cell r="E260">
            <v>36864</v>
          </cell>
          <cell r="F260">
            <v>5.66</v>
          </cell>
          <cell r="I260">
            <v>36853</v>
          </cell>
          <cell r="J260">
            <v>5.6749999999999998</v>
          </cell>
          <cell r="M260">
            <v>37644</v>
          </cell>
          <cell r="N260">
            <v>6.6158999999999999</v>
          </cell>
          <cell r="Q260">
            <v>36866</v>
          </cell>
          <cell r="R260">
            <v>7.88</v>
          </cell>
        </row>
        <row r="261">
          <cell r="A261">
            <v>36865</v>
          </cell>
          <cell r="B261">
            <v>5.5600000000000005</v>
          </cell>
          <cell r="E261">
            <v>36865</v>
          </cell>
          <cell r="F261">
            <v>5.59</v>
          </cell>
          <cell r="I261">
            <v>36854</v>
          </cell>
          <cell r="J261">
            <v>5.6669999999999998</v>
          </cell>
          <cell r="M261">
            <v>37645</v>
          </cell>
          <cell r="N261">
            <v>6.6147</v>
          </cell>
          <cell r="Q261">
            <v>36867</v>
          </cell>
          <cell r="R261">
            <v>7.86</v>
          </cell>
        </row>
        <row r="262">
          <cell r="A262">
            <v>36866</v>
          </cell>
          <cell r="B262">
            <v>5.52</v>
          </cell>
          <cell r="E262">
            <v>36866</v>
          </cell>
          <cell r="F262">
            <v>5.52</v>
          </cell>
          <cell r="I262">
            <v>36857</v>
          </cell>
          <cell r="J262">
            <v>5.6959999999999997</v>
          </cell>
          <cell r="M262">
            <v>37648</v>
          </cell>
          <cell r="N262">
            <v>6.6284999999999998</v>
          </cell>
          <cell r="Q262">
            <v>36868</v>
          </cell>
          <cell r="R262">
            <v>7.9</v>
          </cell>
        </row>
        <row r="263">
          <cell r="A263">
            <v>36867</v>
          </cell>
          <cell r="B263">
            <v>5.51</v>
          </cell>
          <cell r="E263">
            <v>36867</v>
          </cell>
          <cell r="F263">
            <v>5.51</v>
          </cell>
          <cell r="I263">
            <v>36858</v>
          </cell>
          <cell r="J263">
            <v>5.6749999999999998</v>
          </cell>
          <cell r="M263">
            <v>37649</v>
          </cell>
          <cell r="N263">
            <v>6.6402000000000001</v>
          </cell>
          <cell r="Q263">
            <v>36871</v>
          </cell>
          <cell r="R263">
            <v>7.9</v>
          </cell>
        </row>
        <row r="264">
          <cell r="A264">
            <v>36868</v>
          </cell>
          <cell r="B264">
            <v>5.5</v>
          </cell>
          <cell r="E264">
            <v>36868</v>
          </cell>
          <cell r="F264">
            <v>5.55</v>
          </cell>
          <cell r="I264">
            <v>36859</v>
          </cell>
          <cell r="J264">
            <v>5.641</v>
          </cell>
          <cell r="M264">
            <v>37650</v>
          </cell>
          <cell r="N264">
            <v>6.6797000000000004</v>
          </cell>
          <cell r="Q264">
            <v>36872</v>
          </cell>
          <cell r="R264">
            <v>7.89</v>
          </cell>
        </row>
        <row r="265">
          <cell r="A265">
            <v>36871</v>
          </cell>
          <cell r="B265">
            <v>5.52</v>
          </cell>
          <cell r="E265">
            <v>36871</v>
          </cell>
          <cell r="F265">
            <v>5.54</v>
          </cell>
          <cell r="I265">
            <v>36860</v>
          </cell>
          <cell r="J265">
            <v>5.6079999999999997</v>
          </cell>
          <cell r="M265">
            <v>37651</v>
          </cell>
          <cell r="N265">
            <v>6.6958000000000002</v>
          </cell>
          <cell r="Q265">
            <v>36873</v>
          </cell>
          <cell r="R265">
            <v>7.84</v>
          </cell>
        </row>
        <row r="266">
          <cell r="A266">
            <v>36872</v>
          </cell>
          <cell r="B266">
            <v>5.55</v>
          </cell>
          <cell r="E266">
            <v>36872</v>
          </cell>
          <cell r="F266">
            <v>5.53</v>
          </cell>
          <cell r="I266">
            <v>36861</v>
          </cell>
          <cell r="J266">
            <v>5.6349999999999998</v>
          </cell>
          <cell r="M266">
            <v>37652</v>
          </cell>
          <cell r="N266">
            <v>6.6509999999999998</v>
          </cell>
          <cell r="Q266">
            <v>36874</v>
          </cell>
          <cell r="R266">
            <v>7.8100000000000005</v>
          </cell>
        </row>
        <row r="267">
          <cell r="A267">
            <v>36873</v>
          </cell>
          <cell r="B267">
            <v>5.51</v>
          </cell>
          <cell r="E267">
            <v>36873</v>
          </cell>
          <cell r="F267">
            <v>5.48</v>
          </cell>
          <cell r="I267">
            <v>36864</v>
          </cell>
          <cell r="J267">
            <v>5.6929999999999996</v>
          </cell>
          <cell r="M267">
            <v>37655</v>
          </cell>
          <cell r="N267">
            <v>6.6741999999999999</v>
          </cell>
          <cell r="Q267">
            <v>36875</v>
          </cell>
          <cell r="R267">
            <v>7.79</v>
          </cell>
        </row>
        <row r="268">
          <cell r="A268">
            <v>36874</v>
          </cell>
          <cell r="B268">
            <v>5.52</v>
          </cell>
          <cell r="E268">
            <v>36874</v>
          </cell>
          <cell r="F268">
            <v>5.45</v>
          </cell>
          <cell r="I268">
            <v>36865</v>
          </cell>
          <cell r="J268">
            <v>5.5860000000000003</v>
          </cell>
          <cell r="M268">
            <v>37656</v>
          </cell>
          <cell r="N268">
            <v>6.6556999999999995</v>
          </cell>
          <cell r="Q268">
            <v>36878</v>
          </cell>
          <cell r="R268">
            <v>7.79</v>
          </cell>
        </row>
        <row r="269">
          <cell r="A269">
            <v>36875</v>
          </cell>
          <cell r="B269">
            <v>5.53</v>
          </cell>
          <cell r="E269">
            <v>36875</v>
          </cell>
          <cell r="F269">
            <v>5.44</v>
          </cell>
          <cell r="I269">
            <v>36866</v>
          </cell>
          <cell r="J269">
            <v>5.5250000000000004</v>
          </cell>
          <cell r="M269">
            <v>37657</v>
          </cell>
          <cell r="N269">
            <v>6.6977000000000002</v>
          </cell>
          <cell r="Q269">
            <v>36879</v>
          </cell>
          <cell r="R269">
            <v>7.82</v>
          </cell>
        </row>
        <row r="270">
          <cell r="A270">
            <v>36878</v>
          </cell>
          <cell r="B270">
            <v>5.51</v>
          </cell>
          <cell r="E270">
            <v>36878</v>
          </cell>
          <cell r="F270">
            <v>5.44</v>
          </cell>
          <cell r="I270">
            <v>36867</v>
          </cell>
          <cell r="J270">
            <v>5.508</v>
          </cell>
          <cell r="M270">
            <v>37658</v>
          </cell>
          <cell r="N270">
            <v>6.6763000000000003</v>
          </cell>
          <cell r="Q270">
            <v>36880</v>
          </cell>
          <cell r="R270">
            <v>7.77</v>
          </cell>
        </row>
        <row r="271">
          <cell r="A271">
            <v>36879</v>
          </cell>
          <cell r="B271">
            <v>5.55</v>
          </cell>
          <cell r="E271">
            <v>36879</v>
          </cell>
          <cell r="F271">
            <v>5.47</v>
          </cell>
          <cell r="I271">
            <v>36868</v>
          </cell>
          <cell r="J271">
            <v>5.5019999999999998</v>
          </cell>
          <cell r="M271">
            <v>37659</v>
          </cell>
          <cell r="N271">
            <v>6.6836000000000002</v>
          </cell>
          <cell r="Q271">
            <v>36881</v>
          </cell>
          <cell r="R271">
            <v>7.75</v>
          </cell>
        </row>
        <row r="272">
          <cell r="A272">
            <v>36880</v>
          </cell>
          <cell r="B272">
            <v>5.53</v>
          </cell>
          <cell r="E272">
            <v>36880</v>
          </cell>
          <cell r="F272">
            <v>5.42</v>
          </cell>
          <cell r="I272">
            <v>36871</v>
          </cell>
          <cell r="J272">
            <v>5.5460000000000003</v>
          </cell>
          <cell r="M272">
            <v>37662</v>
          </cell>
          <cell r="N272">
            <v>6.7125000000000004</v>
          </cell>
          <cell r="Q272">
            <v>36882</v>
          </cell>
          <cell r="R272">
            <v>7.73</v>
          </cell>
        </row>
        <row r="273">
          <cell r="A273">
            <v>36881</v>
          </cell>
          <cell r="B273">
            <v>5.54</v>
          </cell>
          <cell r="E273">
            <v>36881</v>
          </cell>
          <cell r="F273">
            <v>5.41</v>
          </cell>
          <cell r="I273">
            <v>36872</v>
          </cell>
          <cell r="J273">
            <v>5.53</v>
          </cell>
          <cell r="M273">
            <v>37663</v>
          </cell>
          <cell r="N273">
            <v>6.7016999999999998</v>
          </cell>
          <cell r="Q273">
            <v>36887</v>
          </cell>
          <cell r="R273">
            <v>7.78</v>
          </cell>
        </row>
        <row r="274">
          <cell r="A274">
            <v>36882</v>
          </cell>
          <cell r="B274">
            <v>5.52</v>
          </cell>
          <cell r="E274">
            <v>36882</v>
          </cell>
          <cell r="F274">
            <v>5.4</v>
          </cell>
          <cell r="I274">
            <v>36873</v>
          </cell>
          <cell r="J274">
            <v>5.4669999999999996</v>
          </cell>
          <cell r="M274">
            <v>37664</v>
          </cell>
          <cell r="N274">
            <v>6.6805000000000003</v>
          </cell>
          <cell r="Q274">
            <v>36888</v>
          </cell>
          <cell r="R274">
            <v>7.78</v>
          </cell>
        </row>
        <row r="275">
          <cell r="A275">
            <v>36887</v>
          </cell>
          <cell r="B275">
            <v>5.5600000000000005</v>
          </cell>
          <cell r="E275">
            <v>36886</v>
          </cell>
          <cell r="F275">
            <v>5.41</v>
          </cell>
          <cell r="I275">
            <v>36874</v>
          </cell>
          <cell r="J275">
            <v>5.4370000000000003</v>
          </cell>
          <cell r="M275">
            <v>37665</v>
          </cell>
          <cell r="N275">
            <v>6.6580000000000004</v>
          </cell>
          <cell r="Q275">
            <v>36889</v>
          </cell>
          <cell r="R275">
            <v>7.79</v>
          </cell>
        </row>
        <row r="276">
          <cell r="A276">
            <v>36888</v>
          </cell>
          <cell r="B276">
            <v>5.57</v>
          </cell>
          <cell r="E276">
            <v>36887</v>
          </cell>
          <cell r="F276">
            <v>5.45</v>
          </cell>
          <cell r="I276">
            <v>36875</v>
          </cell>
          <cell r="J276">
            <v>5.4189999999999996</v>
          </cell>
          <cell r="M276">
            <v>37666</v>
          </cell>
          <cell r="N276">
            <v>6.6901000000000002</v>
          </cell>
          <cell r="Q276">
            <v>36893</v>
          </cell>
          <cell r="R276">
            <v>7.68</v>
          </cell>
        </row>
        <row r="277">
          <cell r="A277">
            <v>36889</v>
          </cell>
          <cell r="B277">
            <v>5.58</v>
          </cell>
          <cell r="E277">
            <v>36888</v>
          </cell>
          <cell r="F277">
            <v>5.44</v>
          </cell>
          <cell r="I277">
            <v>36878</v>
          </cell>
          <cell r="J277">
            <v>5.4420000000000002</v>
          </cell>
          <cell r="M277">
            <v>37669</v>
          </cell>
          <cell r="N277">
            <v>6.6913</v>
          </cell>
          <cell r="Q277">
            <v>36894</v>
          </cell>
          <cell r="R277">
            <v>7.75</v>
          </cell>
        </row>
        <row r="278">
          <cell r="A278">
            <v>36893</v>
          </cell>
          <cell r="B278">
            <v>5.52</v>
          </cell>
          <cell r="E278">
            <v>36889</v>
          </cell>
          <cell r="F278">
            <v>5.46</v>
          </cell>
          <cell r="I278">
            <v>36879</v>
          </cell>
          <cell r="J278">
            <v>5.4729999999999999</v>
          </cell>
          <cell r="M278">
            <v>37670</v>
          </cell>
          <cell r="N278">
            <v>6.6937999999999995</v>
          </cell>
          <cell r="Q278">
            <v>36896</v>
          </cell>
          <cell r="R278">
            <v>7.6899999999999995</v>
          </cell>
        </row>
        <row r="279">
          <cell r="A279">
            <v>36894</v>
          </cell>
          <cell r="B279">
            <v>5.63</v>
          </cell>
          <cell r="E279">
            <v>36893</v>
          </cell>
          <cell r="F279">
            <v>5.35</v>
          </cell>
          <cell r="I279">
            <v>36880</v>
          </cell>
          <cell r="J279">
            <v>5.4</v>
          </cell>
          <cell r="M279">
            <v>37671</v>
          </cell>
          <cell r="N279">
            <v>6.6676000000000002</v>
          </cell>
          <cell r="Q279">
            <v>36899</v>
          </cell>
          <cell r="R279">
            <v>7.68</v>
          </cell>
        </row>
        <row r="280">
          <cell r="A280">
            <v>36895</v>
          </cell>
          <cell r="B280">
            <v>5.62</v>
          </cell>
          <cell r="E280">
            <v>36894</v>
          </cell>
          <cell r="F280">
            <v>5.49</v>
          </cell>
          <cell r="I280">
            <v>36881</v>
          </cell>
          <cell r="J280">
            <v>5.407</v>
          </cell>
          <cell r="M280">
            <v>37672</v>
          </cell>
          <cell r="N280">
            <v>6.6555999999999997</v>
          </cell>
          <cell r="Q280">
            <v>36900</v>
          </cell>
          <cell r="R280">
            <v>7.7</v>
          </cell>
        </row>
        <row r="281">
          <cell r="A281">
            <v>36896</v>
          </cell>
          <cell r="B281">
            <v>5.61</v>
          </cell>
          <cell r="E281">
            <v>36895</v>
          </cell>
          <cell r="F281">
            <v>5.44</v>
          </cell>
          <cell r="I281">
            <v>36882</v>
          </cell>
          <cell r="J281">
            <v>5.4020000000000001</v>
          </cell>
          <cell r="M281">
            <v>37673</v>
          </cell>
          <cell r="N281">
            <v>6.6765999999999996</v>
          </cell>
          <cell r="Q281">
            <v>36901</v>
          </cell>
          <cell r="R281">
            <v>7.76</v>
          </cell>
        </row>
        <row r="282">
          <cell r="A282">
            <v>36899</v>
          </cell>
          <cell r="B282">
            <v>5.66</v>
          </cell>
          <cell r="E282">
            <v>36896</v>
          </cell>
          <cell r="F282">
            <v>5.41</v>
          </cell>
          <cell r="I282">
            <v>36885</v>
          </cell>
          <cell r="J282">
            <v>5.3929999999999998</v>
          </cell>
          <cell r="M282">
            <v>37676</v>
          </cell>
          <cell r="N282">
            <v>6.7184999999999997</v>
          </cell>
          <cell r="Q282">
            <v>36902</v>
          </cell>
          <cell r="R282">
            <v>7.82</v>
          </cell>
        </row>
        <row r="283">
          <cell r="A283">
            <v>36900</v>
          </cell>
          <cell r="B283">
            <v>5.65</v>
          </cell>
          <cell r="E283">
            <v>36899</v>
          </cell>
          <cell r="F283">
            <v>5.42</v>
          </cell>
          <cell r="I283">
            <v>36886</v>
          </cell>
          <cell r="J283">
            <v>5.4320000000000004</v>
          </cell>
          <cell r="M283">
            <v>37677</v>
          </cell>
          <cell r="N283">
            <v>6.7008999999999999</v>
          </cell>
          <cell r="Q283">
            <v>36903</v>
          </cell>
          <cell r="R283">
            <v>7.9</v>
          </cell>
        </row>
        <row r="284">
          <cell r="A284">
            <v>36901</v>
          </cell>
          <cell r="B284">
            <v>5.68</v>
          </cell>
          <cell r="E284">
            <v>36900</v>
          </cell>
          <cell r="F284">
            <v>5.43</v>
          </cell>
          <cell r="I284">
            <v>36887</v>
          </cell>
          <cell r="J284">
            <v>5.452</v>
          </cell>
          <cell r="M284">
            <v>37678</v>
          </cell>
          <cell r="N284">
            <v>6.6652000000000005</v>
          </cell>
          <cell r="Q284">
            <v>36907</v>
          </cell>
          <cell r="R284">
            <v>7.86</v>
          </cell>
        </row>
        <row r="285">
          <cell r="A285">
            <v>36902</v>
          </cell>
          <cell r="B285">
            <v>5.7</v>
          </cell>
          <cell r="E285">
            <v>36901</v>
          </cell>
          <cell r="F285">
            <v>5.49</v>
          </cell>
          <cell r="I285">
            <v>36888</v>
          </cell>
          <cell r="J285">
            <v>5.444</v>
          </cell>
          <cell r="M285">
            <v>37679</v>
          </cell>
          <cell r="N285">
            <v>6.6696999999999997</v>
          </cell>
          <cell r="Q285">
            <v>36908</v>
          </cell>
          <cell r="R285">
            <v>7.78</v>
          </cell>
        </row>
        <row r="286">
          <cell r="A286">
            <v>36903</v>
          </cell>
          <cell r="B286">
            <v>5.72</v>
          </cell>
          <cell r="E286">
            <v>36902</v>
          </cell>
          <cell r="F286">
            <v>5.55</v>
          </cell>
          <cell r="I286">
            <v>36889</v>
          </cell>
          <cell r="J286">
            <v>5.4569999999999999</v>
          </cell>
          <cell r="M286">
            <v>37680</v>
          </cell>
          <cell r="N286">
            <v>6.6760000000000002</v>
          </cell>
          <cell r="Q286">
            <v>36909</v>
          </cell>
          <cell r="R286">
            <v>7.73</v>
          </cell>
        </row>
        <row r="287">
          <cell r="A287">
            <v>36906</v>
          </cell>
          <cell r="B287">
            <v>5.72</v>
          </cell>
          <cell r="E287">
            <v>36903</v>
          </cell>
          <cell r="F287">
            <v>5.63</v>
          </cell>
          <cell r="I287">
            <v>36892</v>
          </cell>
          <cell r="J287">
            <v>5.4580000000000002</v>
          </cell>
          <cell r="M287">
            <v>37683</v>
          </cell>
          <cell r="N287">
            <v>6.6898</v>
          </cell>
          <cell r="Q287">
            <v>36910</v>
          </cell>
          <cell r="R287">
            <v>7.8100000000000005</v>
          </cell>
        </row>
        <row r="288">
          <cell r="A288">
            <v>36907</v>
          </cell>
          <cell r="B288">
            <v>5.7</v>
          </cell>
          <cell r="E288">
            <v>36907</v>
          </cell>
          <cell r="F288">
            <v>5.6</v>
          </cell>
          <cell r="I288">
            <v>36893</v>
          </cell>
          <cell r="J288">
            <v>5.3419999999999996</v>
          </cell>
          <cell r="M288">
            <v>37684</v>
          </cell>
          <cell r="N288">
            <v>6.6908000000000003</v>
          </cell>
          <cell r="Q288">
            <v>36913</v>
          </cell>
          <cell r="R288">
            <v>7.87</v>
          </cell>
        </row>
        <row r="289">
          <cell r="A289">
            <v>36908</v>
          </cell>
          <cell r="B289">
            <v>5.66</v>
          </cell>
          <cell r="E289">
            <v>36908</v>
          </cell>
          <cell r="F289">
            <v>5.52</v>
          </cell>
          <cell r="I289">
            <v>36894</v>
          </cell>
          <cell r="J289">
            <v>5.5</v>
          </cell>
          <cell r="M289">
            <v>37685</v>
          </cell>
          <cell r="N289">
            <v>6.6452</v>
          </cell>
          <cell r="Q289">
            <v>36914</v>
          </cell>
          <cell r="R289">
            <v>7.91</v>
          </cell>
        </row>
        <row r="290">
          <cell r="A290">
            <v>36909</v>
          </cell>
          <cell r="B290">
            <v>5.67</v>
          </cell>
          <cell r="E290">
            <v>36909</v>
          </cell>
          <cell r="F290">
            <v>5.47</v>
          </cell>
          <cell r="I290">
            <v>36895</v>
          </cell>
          <cell r="J290">
            <v>5.4409999999999998</v>
          </cell>
          <cell r="M290">
            <v>37686</v>
          </cell>
          <cell r="N290">
            <v>6.6548999999999996</v>
          </cell>
          <cell r="Q290">
            <v>36915</v>
          </cell>
          <cell r="R290">
            <v>7.9</v>
          </cell>
        </row>
        <row r="291">
          <cell r="A291">
            <v>36910</v>
          </cell>
          <cell r="B291">
            <v>5.71</v>
          </cell>
          <cell r="E291">
            <v>36910</v>
          </cell>
          <cell r="F291">
            <v>5.5600000000000005</v>
          </cell>
          <cell r="I291">
            <v>36896</v>
          </cell>
          <cell r="J291">
            <v>5.3979999999999997</v>
          </cell>
          <cell r="M291">
            <v>37687</v>
          </cell>
          <cell r="N291">
            <v>6.6528</v>
          </cell>
          <cell r="Q291">
            <v>36916</v>
          </cell>
          <cell r="R291">
            <v>7.84</v>
          </cell>
        </row>
        <row r="292">
          <cell r="A292">
            <v>36913</v>
          </cell>
          <cell r="B292">
            <v>5.73</v>
          </cell>
          <cell r="E292">
            <v>36913</v>
          </cell>
          <cell r="F292">
            <v>5.61</v>
          </cell>
          <cell r="I292">
            <v>36899</v>
          </cell>
          <cell r="J292">
            <v>5.4470000000000001</v>
          </cell>
          <cell r="M292">
            <v>37690</v>
          </cell>
          <cell r="N292">
            <v>6.6246</v>
          </cell>
          <cell r="Q292">
            <v>36917</v>
          </cell>
          <cell r="R292">
            <v>7.86</v>
          </cell>
        </row>
        <row r="293">
          <cell r="A293">
            <v>36914</v>
          </cell>
          <cell r="B293">
            <v>5.75</v>
          </cell>
          <cell r="E293">
            <v>36914</v>
          </cell>
          <cell r="F293">
            <v>5.65</v>
          </cell>
          <cell r="I293">
            <v>36900</v>
          </cell>
          <cell r="J293">
            <v>5.4290000000000003</v>
          </cell>
          <cell r="M293">
            <v>37691</v>
          </cell>
          <cell r="N293">
            <v>6.6272000000000002</v>
          </cell>
          <cell r="Q293">
            <v>36920</v>
          </cell>
          <cell r="R293">
            <v>7.9</v>
          </cell>
        </row>
        <row r="294">
          <cell r="A294">
            <v>36915</v>
          </cell>
          <cell r="B294">
            <v>5.78</v>
          </cell>
          <cell r="E294">
            <v>36915</v>
          </cell>
          <cell r="F294">
            <v>5.67</v>
          </cell>
          <cell r="I294">
            <v>36901</v>
          </cell>
          <cell r="J294">
            <v>5.4989999999999997</v>
          </cell>
          <cell r="M294">
            <v>37692</v>
          </cell>
          <cell r="N294">
            <v>6.6062000000000003</v>
          </cell>
          <cell r="Q294">
            <v>36921</v>
          </cell>
          <cell r="R294">
            <v>7.8100000000000005</v>
          </cell>
        </row>
        <row r="295">
          <cell r="A295">
            <v>36916</v>
          </cell>
          <cell r="B295">
            <v>5.73</v>
          </cell>
          <cell r="E295">
            <v>36916</v>
          </cell>
          <cell r="F295">
            <v>5.61</v>
          </cell>
          <cell r="I295">
            <v>36902</v>
          </cell>
          <cell r="J295">
            <v>5.54</v>
          </cell>
          <cell r="M295">
            <v>37693</v>
          </cell>
          <cell r="N295">
            <v>6.7009999999999996</v>
          </cell>
          <cell r="Q295">
            <v>36922</v>
          </cell>
          <cell r="R295">
            <v>7.73</v>
          </cell>
        </row>
        <row r="296">
          <cell r="A296">
            <v>36917</v>
          </cell>
          <cell r="B296">
            <v>5.74</v>
          </cell>
          <cell r="E296">
            <v>36917</v>
          </cell>
          <cell r="F296">
            <v>5.64</v>
          </cell>
          <cell r="I296">
            <v>36903</v>
          </cell>
          <cell r="J296">
            <v>5.6180000000000003</v>
          </cell>
          <cell r="M296">
            <v>37694</v>
          </cell>
          <cell r="N296">
            <v>6.6665999999999999</v>
          </cell>
          <cell r="Q296">
            <v>36923</v>
          </cell>
          <cell r="R296">
            <v>7.64</v>
          </cell>
        </row>
        <row r="297">
          <cell r="A297">
            <v>36920</v>
          </cell>
          <cell r="B297">
            <v>5.76</v>
          </cell>
          <cell r="E297">
            <v>36920</v>
          </cell>
          <cell r="F297">
            <v>5.6899999999999995</v>
          </cell>
          <cell r="I297">
            <v>36907</v>
          </cell>
          <cell r="J297">
            <v>5.5960000000000001</v>
          </cell>
          <cell r="M297">
            <v>37697</v>
          </cell>
          <cell r="N297">
            <v>6.7384000000000004</v>
          </cell>
          <cell r="Q297">
            <v>36924</v>
          </cell>
          <cell r="R297">
            <v>7.71</v>
          </cell>
        </row>
        <row r="298">
          <cell r="A298">
            <v>36921</v>
          </cell>
          <cell r="B298">
            <v>5.74</v>
          </cell>
          <cell r="E298">
            <v>36921</v>
          </cell>
          <cell r="F298">
            <v>5.59</v>
          </cell>
          <cell r="I298">
            <v>36908</v>
          </cell>
          <cell r="J298">
            <v>5.524</v>
          </cell>
          <cell r="M298">
            <v>37698</v>
          </cell>
          <cell r="N298">
            <v>6.7638999999999996</v>
          </cell>
          <cell r="Q298">
            <v>36927</v>
          </cell>
          <cell r="R298">
            <v>7.68</v>
          </cell>
        </row>
        <row r="299">
          <cell r="A299">
            <v>36922</v>
          </cell>
          <cell r="B299">
            <v>5.72</v>
          </cell>
          <cell r="E299">
            <v>36922</v>
          </cell>
          <cell r="F299">
            <v>5.54</v>
          </cell>
          <cell r="I299">
            <v>36909</v>
          </cell>
          <cell r="J299">
            <v>5.4749999999999996</v>
          </cell>
          <cell r="M299">
            <v>37699</v>
          </cell>
          <cell r="N299">
            <v>6.8067000000000002</v>
          </cell>
          <cell r="Q299">
            <v>36928</v>
          </cell>
          <cell r="R299">
            <v>7.71</v>
          </cell>
        </row>
        <row r="300">
          <cell r="A300">
            <v>36923</v>
          </cell>
          <cell r="B300">
            <v>5.66</v>
          </cell>
          <cell r="E300">
            <v>36923</v>
          </cell>
          <cell r="F300">
            <v>5.46</v>
          </cell>
          <cell r="I300">
            <v>36910</v>
          </cell>
          <cell r="J300">
            <v>5.5529999999999999</v>
          </cell>
          <cell r="M300">
            <v>37700</v>
          </cell>
          <cell r="N300">
            <v>6.8259999999999996</v>
          </cell>
          <cell r="Q300">
            <v>36929</v>
          </cell>
          <cell r="R300">
            <v>7.72</v>
          </cell>
        </row>
        <row r="301">
          <cell r="A301">
            <v>36924</v>
          </cell>
          <cell r="B301">
            <v>5.6899999999999995</v>
          </cell>
          <cell r="E301">
            <v>36924</v>
          </cell>
          <cell r="F301">
            <v>5.51</v>
          </cell>
          <cell r="I301">
            <v>36913</v>
          </cell>
          <cell r="J301">
            <v>5.6029999999999998</v>
          </cell>
          <cell r="M301">
            <v>37701</v>
          </cell>
          <cell r="N301">
            <v>6.8189000000000002</v>
          </cell>
          <cell r="Q301">
            <v>36930</v>
          </cell>
          <cell r="R301">
            <v>7.71</v>
          </cell>
        </row>
        <row r="302">
          <cell r="A302">
            <v>36927</v>
          </cell>
          <cell r="B302">
            <v>5.67</v>
          </cell>
          <cell r="E302">
            <v>36927</v>
          </cell>
          <cell r="F302">
            <v>5.48</v>
          </cell>
          <cell r="I302">
            <v>36914</v>
          </cell>
          <cell r="J302">
            <v>5.6520000000000001</v>
          </cell>
          <cell r="M302">
            <v>37704</v>
          </cell>
          <cell r="N302">
            <v>6.7369000000000003</v>
          </cell>
          <cell r="Q302">
            <v>36931</v>
          </cell>
          <cell r="R302">
            <v>7.68</v>
          </cell>
        </row>
        <row r="303">
          <cell r="A303">
            <v>36928</v>
          </cell>
          <cell r="B303">
            <v>5.66</v>
          </cell>
          <cell r="E303">
            <v>36928</v>
          </cell>
          <cell r="F303">
            <v>5.51</v>
          </cell>
          <cell r="I303">
            <v>36915</v>
          </cell>
          <cell r="J303">
            <v>5.6589999999999998</v>
          </cell>
          <cell r="M303">
            <v>37705</v>
          </cell>
          <cell r="N303">
            <v>6.7427999999999999</v>
          </cell>
          <cell r="Q303">
            <v>36934</v>
          </cell>
          <cell r="R303">
            <v>7.73</v>
          </cell>
        </row>
        <row r="304">
          <cell r="A304">
            <v>36929</v>
          </cell>
          <cell r="B304">
            <v>5.67</v>
          </cell>
          <cell r="E304">
            <v>36929</v>
          </cell>
          <cell r="F304">
            <v>5.52</v>
          </cell>
          <cell r="I304">
            <v>36916</v>
          </cell>
          <cell r="J304">
            <v>5.5919999999999996</v>
          </cell>
          <cell r="M304">
            <v>37706</v>
          </cell>
          <cell r="N304">
            <v>6.7176999999999998</v>
          </cell>
          <cell r="Q304">
            <v>36935</v>
          </cell>
          <cell r="R304">
            <v>7.74</v>
          </cell>
        </row>
        <row r="305">
          <cell r="A305">
            <v>36930</v>
          </cell>
          <cell r="B305">
            <v>5.65</v>
          </cell>
          <cell r="E305">
            <v>36930</v>
          </cell>
          <cell r="F305">
            <v>5.44</v>
          </cell>
          <cell r="I305">
            <v>36917</v>
          </cell>
          <cell r="J305">
            <v>5.64</v>
          </cell>
          <cell r="M305">
            <v>37707</v>
          </cell>
          <cell r="N305">
            <v>6.7237</v>
          </cell>
          <cell r="Q305">
            <v>36936</v>
          </cell>
          <cell r="R305">
            <v>7.75</v>
          </cell>
        </row>
        <row r="306">
          <cell r="A306">
            <v>36931</v>
          </cell>
          <cell r="B306">
            <v>5.63</v>
          </cell>
          <cell r="E306">
            <v>36931</v>
          </cell>
          <cell r="F306">
            <v>5.38</v>
          </cell>
          <cell r="I306">
            <v>36920</v>
          </cell>
          <cell r="J306">
            <v>5.6870000000000003</v>
          </cell>
          <cell r="M306">
            <v>37708</v>
          </cell>
          <cell r="N306">
            <v>6.6958000000000002</v>
          </cell>
          <cell r="Q306">
            <v>36938</v>
          </cell>
          <cell r="R306">
            <v>7.77</v>
          </cell>
        </row>
        <row r="307">
          <cell r="A307">
            <v>36934</v>
          </cell>
          <cell r="B307">
            <v>5.66</v>
          </cell>
          <cell r="E307">
            <v>36934</v>
          </cell>
          <cell r="F307">
            <v>5.42</v>
          </cell>
          <cell r="I307">
            <v>36921</v>
          </cell>
          <cell r="J307">
            <v>5.593</v>
          </cell>
          <cell r="M307">
            <v>37711</v>
          </cell>
          <cell r="N307">
            <v>6.6700999999999997</v>
          </cell>
          <cell r="Q307">
            <v>36942</v>
          </cell>
          <cell r="R307">
            <v>7.76</v>
          </cell>
        </row>
        <row r="308">
          <cell r="A308">
            <v>36935</v>
          </cell>
          <cell r="B308">
            <v>5.66</v>
          </cell>
          <cell r="E308">
            <v>36935</v>
          </cell>
          <cell r="F308">
            <v>5.43</v>
          </cell>
          <cell r="I308">
            <v>36922</v>
          </cell>
          <cell r="J308">
            <v>5.5010000000000003</v>
          </cell>
          <cell r="M308">
            <v>37712</v>
          </cell>
          <cell r="N308">
            <v>6.6958000000000002</v>
          </cell>
          <cell r="Q308">
            <v>36943</v>
          </cell>
          <cell r="R308">
            <v>7.8</v>
          </cell>
        </row>
        <row r="309">
          <cell r="A309">
            <v>36936</v>
          </cell>
          <cell r="B309">
            <v>5.6899999999999995</v>
          </cell>
          <cell r="E309">
            <v>36936</v>
          </cell>
          <cell r="F309">
            <v>5.44</v>
          </cell>
          <cell r="I309">
            <v>36923</v>
          </cell>
          <cell r="J309">
            <v>5.46</v>
          </cell>
          <cell r="M309">
            <v>37713</v>
          </cell>
          <cell r="N309">
            <v>6.7318999999999996</v>
          </cell>
          <cell r="Q309">
            <v>36944</v>
          </cell>
          <cell r="R309">
            <v>7.82</v>
          </cell>
        </row>
        <row r="310">
          <cell r="A310">
            <v>36937</v>
          </cell>
          <cell r="B310">
            <v>5.72</v>
          </cell>
          <cell r="E310">
            <v>36937</v>
          </cell>
          <cell r="F310">
            <v>5.5</v>
          </cell>
          <cell r="I310">
            <v>36924</v>
          </cell>
          <cell r="J310">
            <v>5.5090000000000003</v>
          </cell>
          <cell r="M310">
            <v>37714</v>
          </cell>
          <cell r="N310">
            <v>6.7298</v>
          </cell>
          <cell r="Q310">
            <v>36945</v>
          </cell>
          <cell r="R310">
            <v>7.82</v>
          </cell>
        </row>
        <row r="311">
          <cell r="A311">
            <v>36938</v>
          </cell>
          <cell r="B311">
            <v>5.7</v>
          </cell>
          <cell r="E311">
            <v>36938</v>
          </cell>
          <cell r="F311">
            <v>5.46</v>
          </cell>
          <cell r="I311">
            <v>36927</v>
          </cell>
          <cell r="J311">
            <v>5.49</v>
          </cell>
          <cell r="M311">
            <v>37715</v>
          </cell>
          <cell r="N311">
            <v>6.7408000000000001</v>
          </cell>
          <cell r="Q311">
            <v>36948</v>
          </cell>
          <cell r="R311">
            <v>7.78</v>
          </cell>
        </row>
        <row r="312">
          <cell r="A312">
            <v>36941</v>
          </cell>
          <cell r="B312">
            <v>5.71</v>
          </cell>
          <cell r="E312">
            <v>36942</v>
          </cell>
          <cell r="F312">
            <v>5.46</v>
          </cell>
          <cell r="I312">
            <v>36928</v>
          </cell>
          <cell r="J312">
            <v>5.5010000000000003</v>
          </cell>
          <cell r="M312">
            <v>37718</v>
          </cell>
          <cell r="N312">
            <v>6.7637</v>
          </cell>
          <cell r="Q312">
            <v>36949</v>
          </cell>
          <cell r="R312">
            <v>7.6899999999999995</v>
          </cell>
        </row>
        <row r="313">
          <cell r="A313">
            <v>36942</v>
          </cell>
          <cell r="B313">
            <v>5.71</v>
          </cell>
          <cell r="E313">
            <v>36943</v>
          </cell>
          <cell r="F313">
            <v>5.49</v>
          </cell>
          <cell r="I313">
            <v>36929</v>
          </cell>
          <cell r="J313">
            <v>5.55</v>
          </cell>
          <cell r="M313">
            <v>37719</v>
          </cell>
          <cell r="N313">
            <v>6.6948999999999996</v>
          </cell>
          <cell r="Q313">
            <v>36950</v>
          </cell>
          <cell r="R313">
            <v>7.68</v>
          </cell>
        </row>
        <row r="314">
          <cell r="A314">
            <v>36943</v>
          </cell>
          <cell r="B314">
            <v>5.73</v>
          </cell>
          <cell r="E314">
            <v>36944</v>
          </cell>
          <cell r="F314">
            <v>5.52</v>
          </cell>
          <cell r="I314">
            <v>36930</v>
          </cell>
          <cell r="J314">
            <v>5.5289999999999999</v>
          </cell>
          <cell r="M314">
            <v>37720</v>
          </cell>
          <cell r="N314">
            <v>6.6665999999999999</v>
          </cell>
          <cell r="Q314">
            <v>36951</v>
          </cell>
          <cell r="R314">
            <v>7.62</v>
          </cell>
        </row>
        <row r="315">
          <cell r="A315">
            <v>36944</v>
          </cell>
          <cell r="B315">
            <v>5.75</v>
          </cell>
          <cell r="E315">
            <v>36945</v>
          </cell>
          <cell r="F315">
            <v>5.49</v>
          </cell>
          <cell r="I315">
            <v>36931</v>
          </cell>
          <cell r="J315">
            <v>5.3890000000000002</v>
          </cell>
          <cell r="M315">
            <v>37721</v>
          </cell>
          <cell r="N315">
            <v>6.6544999999999996</v>
          </cell>
          <cell r="Q315">
            <v>36952</v>
          </cell>
          <cell r="R315">
            <v>7.71</v>
          </cell>
        </row>
        <row r="316">
          <cell r="A316">
            <v>36945</v>
          </cell>
          <cell r="B316">
            <v>5.75</v>
          </cell>
          <cell r="E316">
            <v>36948</v>
          </cell>
          <cell r="F316">
            <v>5.45</v>
          </cell>
          <cell r="I316">
            <v>36934</v>
          </cell>
          <cell r="J316">
            <v>5.4160000000000004</v>
          </cell>
          <cell r="M316">
            <v>37722</v>
          </cell>
          <cell r="N316">
            <v>6.6645000000000003</v>
          </cell>
          <cell r="Q316">
            <v>36955</v>
          </cell>
          <cell r="R316">
            <v>7.71</v>
          </cell>
        </row>
        <row r="317">
          <cell r="A317">
            <v>36948</v>
          </cell>
          <cell r="B317">
            <v>5.73</v>
          </cell>
          <cell r="E317">
            <v>36949</v>
          </cell>
          <cell r="F317">
            <v>5.34</v>
          </cell>
          <cell r="I317">
            <v>36935</v>
          </cell>
          <cell r="J317">
            <v>5.4119999999999999</v>
          </cell>
          <cell r="M317">
            <v>37725</v>
          </cell>
          <cell r="N317">
            <v>6.6638999999999999</v>
          </cell>
          <cell r="Q317">
            <v>36956</v>
          </cell>
          <cell r="R317">
            <v>7.73</v>
          </cell>
        </row>
        <row r="318">
          <cell r="A318">
            <v>36949</v>
          </cell>
          <cell r="B318">
            <v>5.65</v>
          </cell>
          <cell r="E318">
            <v>36950</v>
          </cell>
          <cell r="F318">
            <v>5.34</v>
          </cell>
          <cell r="I318">
            <v>36936</v>
          </cell>
          <cell r="J318">
            <v>5.4569999999999999</v>
          </cell>
          <cell r="M318">
            <v>37726</v>
          </cell>
          <cell r="N318">
            <v>6.6353999999999997</v>
          </cell>
          <cell r="Q318">
            <v>36957</v>
          </cell>
          <cell r="R318">
            <v>7.66</v>
          </cell>
        </row>
        <row r="319">
          <cell r="A319">
            <v>36950</v>
          </cell>
          <cell r="B319">
            <v>5.66</v>
          </cell>
          <cell r="E319">
            <v>36951</v>
          </cell>
          <cell r="F319">
            <v>5.29</v>
          </cell>
          <cell r="I319">
            <v>36937</v>
          </cell>
          <cell r="J319">
            <v>5.4870000000000001</v>
          </cell>
          <cell r="M319">
            <v>37727</v>
          </cell>
          <cell r="N319">
            <v>6.6327999999999996</v>
          </cell>
          <cell r="Q319">
            <v>36958</v>
          </cell>
          <cell r="R319">
            <v>7.64</v>
          </cell>
        </row>
        <row r="320">
          <cell r="A320">
            <v>36951</v>
          </cell>
          <cell r="B320">
            <v>5.63</v>
          </cell>
          <cell r="E320">
            <v>36952</v>
          </cell>
          <cell r="F320">
            <v>5.38</v>
          </cell>
          <cell r="I320">
            <v>36938</v>
          </cell>
          <cell r="J320">
            <v>5.4539999999999997</v>
          </cell>
          <cell r="M320">
            <v>37728</v>
          </cell>
          <cell r="N320">
            <v>6.6327999999999996</v>
          </cell>
          <cell r="Q320">
            <v>36959</v>
          </cell>
          <cell r="R320">
            <v>7.66</v>
          </cell>
        </row>
        <row r="321">
          <cell r="A321">
            <v>36952</v>
          </cell>
          <cell r="B321">
            <v>5.65</v>
          </cell>
          <cell r="E321">
            <v>36955</v>
          </cell>
          <cell r="F321">
            <v>5.36</v>
          </cell>
          <cell r="I321">
            <v>36941</v>
          </cell>
          <cell r="J321">
            <v>5.4560000000000004</v>
          </cell>
          <cell r="M321">
            <v>37729</v>
          </cell>
          <cell r="N321">
            <v>6.6482999999999999</v>
          </cell>
          <cell r="Q321">
            <v>36962</v>
          </cell>
          <cell r="R321">
            <v>7.65</v>
          </cell>
        </row>
        <row r="322">
          <cell r="A322">
            <v>36955</v>
          </cell>
          <cell r="B322">
            <v>5.64</v>
          </cell>
          <cell r="E322">
            <v>36956</v>
          </cell>
          <cell r="F322">
            <v>5.38</v>
          </cell>
          <cell r="I322">
            <v>36942</v>
          </cell>
          <cell r="J322">
            <v>5.4589999999999996</v>
          </cell>
          <cell r="M322">
            <v>37732</v>
          </cell>
          <cell r="N322">
            <v>6.6482000000000001</v>
          </cell>
          <cell r="Q322">
            <v>36963</v>
          </cell>
          <cell r="R322">
            <v>7.67</v>
          </cell>
        </row>
        <row r="323">
          <cell r="A323">
            <v>36956</v>
          </cell>
          <cell r="B323">
            <v>5.65</v>
          </cell>
          <cell r="E323">
            <v>36957</v>
          </cell>
          <cell r="F323">
            <v>5.32</v>
          </cell>
          <cell r="I323">
            <v>36943</v>
          </cell>
          <cell r="J323">
            <v>5.4870000000000001</v>
          </cell>
          <cell r="M323">
            <v>37733</v>
          </cell>
          <cell r="N323">
            <v>6.6246999999999998</v>
          </cell>
          <cell r="Q323">
            <v>36964</v>
          </cell>
          <cell r="R323">
            <v>7.62</v>
          </cell>
        </row>
        <row r="324">
          <cell r="A324">
            <v>36957</v>
          </cell>
          <cell r="B324">
            <v>5.61</v>
          </cell>
          <cell r="E324">
            <v>36958</v>
          </cell>
          <cell r="F324">
            <v>5.3</v>
          </cell>
          <cell r="I324">
            <v>36944</v>
          </cell>
          <cell r="J324">
            <v>5.5280000000000005</v>
          </cell>
          <cell r="M324">
            <v>37734</v>
          </cell>
          <cell r="N324">
            <v>6.6322000000000001</v>
          </cell>
          <cell r="Q324">
            <v>36965</v>
          </cell>
          <cell r="R324">
            <v>7.63</v>
          </cell>
        </row>
        <row r="325">
          <cell r="A325">
            <v>36958</v>
          </cell>
          <cell r="B325">
            <v>5.61</v>
          </cell>
          <cell r="E325">
            <v>36959</v>
          </cell>
          <cell r="F325">
            <v>5.32</v>
          </cell>
          <cell r="I325">
            <v>36945</v>
          </cell>
          <cell r="J325">
            <v>5.4779999999999998</v>
          </cell>
          <cell r="M325">
            <v>37735</v>
          </cell>
          <cell r="N325">
            <v>6.6471999999999998</v>
          </cell>
          <cell r="Q325">
            <v>36966</v>
          </cell>
          <cell r="R325">
            <v>7.6</v>
          </cell>
        </row>
        <row r="326">
          <cell r="A326">
            <v>36959</v>
          </cell>
          <cell r="B326">
            <v>5.6</v>
          </cell>
          <cell r="E326">
            <v>36962</v>
          </cell>
          <cell r="F326">
            <v>5.31</v>
          </cell>
          <cell r="I326">
            <v>36948</v>
          </cell>
          <cell r="J326">
            <v>5.4279999999999999</v>
          </cell>
          <cell r="M326">
            <v>37736</v>
          </cell>
          <cell r="N326">
            <v>6.5743</v>
          </cell>
          <cell r="Q326">
            <v>36969</v>
          </cell>
          <cell r="R326">
            <v>7.63</v>
          </cell>
        </row>
        <row r="327">
          <cell r="A327">
            <v>36962</v>
          </cell>
          <cell r="B327">
            <v>5.5600000000000005</v>
          </cell>
          <cell r="E327">
            <v>36963</v>
          </cell>
          <cell r="F327">
            <v>5.34</v>
          </cell>
          <cell r="I327">
            <v>36949</v>
          </cell>
          <cell r="J327">
            <v>5.3520000000000003</v>
          </cell>
          <cell r="M327">
            <v>37739</v>
          </cell>
          <cell r="N327">
            <v>6.5321999999999996</v>
          </cell>
          <cell r="Q327">
            <v>36970</v>
          </cell>
          <cell r="R327">
            <v>7.62</v>
          </cell>
        </row>
        <row r="328">
          <cell r="A328">
            <v>36963</v>
          </cell>
          <cell r="B328">
            <v>5.59</v>
          </cell>
          <cell r="E328">
            <v>36964</v>
          </cell>
          <cell r="F328">
            <v>5.28</v>
          </cell>
          <cell r="I328">
            <v>36950</v>
          </cell>
          <cell r="J328">
            <v>5.3140000000000001</v>
          </cell>
          <cell r="M328">
            <v>37740</v>
          </cell>
          <cell r="N328">
            <v>6.5210999999999997</v>
          </cell>
          <cell r="Q328">
            <v>36971</v>
          </cell>
          <cell r="R328">
            <v>7.63</v>
          </cell>
        </row>
        <row r="329">
          <cell r="A329">
            <v>36964</v>
          </cell>
          <cell r="B329">
            <v>5.5600000000000005</v>
          </cell>
          <cell r="E329">
            <v>36965</v>
          </cell>
          <cell r="F329">
            <v>5.29</v>
          </cell>
          <cell r="I329">
            <v>36951</v>
          </cell>
          <cell r="J329">
            <v>5.2930000000000001</v>
          </cell>
          <cell r="M329">
            <v>37741</v>
          </cell>
          <cell r="N329">
            <v>6.4770000000000003</v>
          </cell>
          <cell r="Q329">
            <v>36972</v>
          </cell>
          <cell r="R329">
            <v>7.59</v>
          </cell>
        </row>
        <row r="330">
          <cell r="A330">
            <v>36965</v>
          </cell>
          <cell r="B330">
            <v>5.57</v>
          </cell>
          <cell r="E330">
            <v>36966</v>
          </cell>
          <cell r="F330">
            <v>5.28</v>
          </cell>
          <cell r="I330">
            <v>36952</v>
          </cell>
          <cell r="J330">
            <v>5.367</v>
          </cell>
          <cell r="M330">
            <v>37742</v>
          </cell>
          <cell r="N330">
            <v>6.4595000000000002</v>
          </cell>
          <cell r="Q330">
            <v>36973</v>
          </cell>
          <cell r="R330">
            <v>7.64</v>
          </cell>
        </row>
        <row r="331">
          <cell r="A331">
            <v>36966</v>
          </cell>
          <cell r="B331">
            <v>5.5600000000000005</v>
          </cell>
          <cell r="E331">
            <v>36969</v>
          </cell>
          <cell r="F331">
            <v>5.3</v>
          </cell>
          <cell r="I331">
            <v>36955</v>
          </cell>
          <cell r="J331">
            <v>5.375</v>
          </cell>
          <cell r="M331">
            <v>37743</v>
          </cell>
          <cell r="N331">
            <v>6.4816000000000003</v>
          </cell>
          <cell r="Q331">
            <v>36976</v>
          </cell>
          <cell r="R331">
            <v>7.7</v>
          </cell>
        </row>
        <row r="332">
          <cell r="A332">
            <v>36969</v>
          </cell>
          <cell r="B332">
            <v>5.58</v>
          </cell>
          <cell r="E332">
            <v>36970</v>
          </cell>
          <cell r="F332">
            <v>5.27</v>
          </cell>
          <cell r="I332">
            <v>36956</v>
          </cell>
          <cell r="J332">
            <v>5.3810000000000002</v>
          </cell>
          <cell r="M332">
            <v>37746</v>
          </cell>
          <cell r="N332">
            <v>6.5235000000000003</v>
          </cell>
          <cell r="Q332">
            <v>36977</v>
          </cell>
          <cell r="R332">
            <v>7.78</v>
          </cell>
        </row>
        <row r="333">
          <cell r="A333">
            <v>36970</v>
          </cell>
          <cell r="B333">
            <v>5.5600000000000005</v>
          </cell>
          <cell r="E333">
            <v>36971</v>
          </cell>
          <cell r="F333">
            <v>5.28</v>
          </cell>
          <cell r="I333">
            <v>36957</v>
          </cell>
          <cell r="J333">
            <v>5.3109999999999999</v>
          </cell>
          <cell r="M333">
            <v>37747</v>
          </cell>
          <cell r="N333">
            <v>6.4835000000000003</v>
          </cell>
          <cell r="Q333">
            <v>36978</v>
          </cell>
          <cell r="R333">
            <v>7.8</v>
          </cell>
        </row>
        <row r="334">
          <cell r="A334">
            <v>36971</v>
          </cell>
          <cell r="B334">
            <v>5.6</v>
          </cell>
          <cell r="E334">
            <v>36972</v>
          </cell>
          <cell r="F334">
            <v>5.25</v>
          </cell>
          <cell r="I334">
            <v>36958</v>
          </cell>
          <cell r="J334">
            <v>5.3010000000000002</v>
          </cell>
          <cell r="M334">
            <v>37748</v>
          </cell>
          <cell r="N334">
            <v>6.4507000000000003</v>
          </cell>
          <cell r="Q334">
            <v>36979</v>
          </cell>
          <cell r="R334">
            <v>7.82</v>
          </cell>
        </row>
        <row r="335">
          <cell r="A335">
            <v>36972</v>
          </cell>
          <cell r="B335">
            <v>5.58</v>
          </cell>
          <cell r="E335">
            <v>36973</v>
          </cell>
          <cell r="F335">
            <v>5.3</v>
          </cell>
          <cell r="I335">
            <v>36959</v>
          </cell>
          <cell r="J335">
            <v>5.3220000000000001</v>
          </cell>
          <cell r="M335">
            <v>37749</v>
          </cell>
          <cell r="N335">
            <v>6.4446000000000003</v>
          </cell>
          <cell r="Q335">
            <v>36980</v>
          </cell>
          <cell r="R335">
            <v>7.79</v>
          </cell>
        </row>
        <row r="336">
          <cell r="A336">
            <v>36973</v>
          </cell>
          <cell r="B336">
            <v>5.64</v>
          </cell>
          <cell r="E336">
            <v>36976</v>
          </cell>
          <cell r="F336">
            <v>5.36</v>
          </cell>
          <cell r="I336">
            <v>36962</v>
          </cell>
          <cell r="J336">
            <v>5.2969999999999997</v>
          </cell>
          <cell r="M336">
            <v>37750</v>
          </cell>
          <cell r="N336">
            <v>6.4645999999999999</v>
          </cell>
          <cell r="Q336">
            <v>36983</v>
          </cell>
          <cell r="R336">
            <v>7.8100000000000005</v>
          </cell>
        </row>
        <row r="337">
          <cell r="A337">
            <v>36976</v>
          </cell>
          <cell r="B337">
            <v>5.71</v>
          </cell>
          <cell r="E337">
            <v>36977</v>
          </cell>
          <cell r="F337">
            <v>5.45</v>
          </cell>
          <cell r="I337">
            <v>36963</v>
          </cell>
          <cell r="J337">
            <v>5.3220000000000001</v>
          </cell>
          <cell r="M337">
            <v>37753</v>
          </cell>
          <cell r="N337">
            <v>6.4668000000000001</v>
          </cell>
          <cell r="Q337">
            <v>36984</v>
          </cell>
          <cell r="R337">
            <v>7.8100000000000005</v>
          </cell>
        </row>
        <row r="338">
          <cell r="A338">
            <v>36977</v>
          </cell>
          <cell r="B338">
            <v>5.79</v>
          </cell>
          <cell r="E338">
            <v>36978</v>
          </cell>
          <cell r="F338">
            <v>5.47</v>
          </cell>
          <cell r="I338">
            <v>36964</v>
          </cell>
          <cell r="J338">
            <v>5.2679999999999998</v>
          </cell>
          <cell r="M338">
            <v>37754</v>
          </cell>
          <cell r="N338">
            <v>6.4541000000000004</v>
          </cell>
          <cell r="Q338">
            <v>36985</v>
          </cell>
          <cell r="R338">
            <v>7.82</v>
          </cell>
        </row>
        <row r="339">
          <cell r="A339">
            <v>36978</v>
          </cell>
          <cell r="B339">
            <v>5.79</v>
          </cell>
          <cell r="E339">
            <v>36979</v>
          </cell>
          <cell r="F339">
            <v>5.48</v>
          </cell>
          <cell r="I339">
            <v>36965</v>
          </cell>
          <cell r="J339">
            <v>5.2679999999999998</v>
          </cell>
          <cell r="M339">
            <v>37755</v>
          </cell>
          <cell r="N339">
            <v>6.3837999999999999</v>
          </cell>
          <cell r="Q339">
            <v>36986</v>
          </cell>
          <cell r="R339">
            <v>7.85</v>
          </cell>
        </row>
        <row r="340">
          <cell r="A340">
            <v>36979</v>
          </cell>
          <cell r="B340">
            <v>5.82</v>
          </cell>
          <cell r="E340">
            <v>36980</v>
          </cell>
          <cell r="F340">
            <v>5.46</v>
          </cell>
          <cell r="I340">
            <v>36966</v>
          </cell>
          <cell r="J340">
            <v>5.2709999999999999</v>
          </cell>
          <cell r="M340">
            <v>37756</v>
          </cell>
          <cell r="N340">
            <v>6.3727999999999998</v>
          </cell>
          <cell r="Q340">
            <v>36987</v>
          </cell>
          <cell r="R340">
            <v>7.78</v>
          </cell>
        </row>
        <row r="341">
          <cell r="A341">
            <v>36980</v>
          </cell>
          <cell r="B341">
            <v>5.78</v>
          </cell>
          <cell r="E341">
            <v>36983</v>
          </cell>
          <cell r="F341">
            <v>5.49</v>
          </cell>
          <cell r="I341">
            <v>36969</v>
          </cell>
          <cell r="J341">
            <v>5.2910000000000004</v>
          </cell>
          <cell r="M341">
            <v>37757</v>
          </cell>
          <cell r="N341">
            <v>6.3367000000000004</v>
          </cell>
          <cell r="Q341">
            <v>36990</v>
          </cell>
          <cell r="R341">
            <v>7.82</v>
          </cell>
        </row>
        <row r="342">
          <cell r="A342">
            <v>36983</v>
          </cell>
          <cell r="B342">
            <v>5.85</v>
          </cell>
          <cell r="E342">
            <v>36984</v>
          </cell>
          <cell r="F342">
            <v>5.48</v>
          </cell>
          <cell r="I342">
            <v>36970</v>
          </cell>
          <cell r="J342">
            <v>5.26</v>
          </cell>
          <cell r="M342">
            <v>37760</v>
          </cell>
          <cell r="N342">
            <v>6.3380000000000001</v>
          </cell>
          <cell r="Q342">
            <v>36991</v>
          </cell>
          <cell r="R342">
            <v>7.95</v>
          </cell>
        </row>
        <row r="343">
          <cell r="A343">
            <v>36984</v>
          </cell>
          <cell r="B343">
            <v>5.78</v>
          </cell>
          <cell r="E343">
            <v>36985</v>
          </cell>
          <cell r="F343">
            <v>5.5</v>
          </cell>
          <cell r="I343">
            <v>36971</v>
          </cell>
          <cell r="J343">
            <v>5.2830000000000004</v>
          </cell>
          <cell r="M343">
            <v>37761</v>
          </cell>
          <cell r="N343">
            <v>6.2610000000000001</v>
          </cell>
          <cell r="Q343">
            <v>36992</v>
          </cell>
          <cell r="R343">
            <v>7.9399999999999995</v>
          </cell>
        </row>
        <row r="344">
          <cell r="A344">
            <v>36985</v>
          </cell>
          <cell r="B344">
            <v>5.8</v>
          </cell>
          <cell r="E344">
            <v>36986</v>
          </cell>
          <cell r="F344">
            <v>5.53</v>
          </cell>
          <cell r="I344">
            <v>36972</v>
          </cell>
          <cell r="J344">
            <v>5.2709999999999999</v>
          </cell>
          <cell r="M344">
            <v>37762</v>
          </cell>
          <cell r="N344">
            <v>6.2103999999999999</v>
          </cell>
          <cell r="Q344">
            <v>36993</v>
          </cell>
          <cell r="R344">
            <v>7.9399999999999995</v>
          </cell>
        </row>
        <row r="345">
          <cell r="A345">
            <v>36986</v>
          </cell>
          <cell r="B345">
            <v>5.84</v>
          </cell>
          <cell r="E345">
            <v>36987</v>
          </cell>
          <cell r="F345">
            <v>5.46</v>
          </cell>
          <cell r="I345">
            <v>36973</v>
          </cell>
          <cell r="J345">
            <v>5.3140000000000001</v>
          </cell>
          <cell r="M345">
            <v>37763</v>
          </cell>
          <cell r="N345">
            <v>6.1608999999999998</v>
          </cell>
          <cell r="Q345">
            <v>36997</v>
          </cell>
          <cell r="R345">
            <v>8.0299999999999994</v>
          </cell>
        </row>
        <row r="346">
          <cell r="A346">
            <v>36987</v>
          </cell>
          <cell r="B346">
            <v>5.8</v>
          </cell>
          <cell r="E346">
            <v>36990</v>
          </cell>
          <cell r="F346">
            <v>5.5</v>
          </cell>
          <cell r="I346">
            <v>36976</v>
          </cell>
          <cell r="J346">
            <v>5.3650000000000002</v>
          </cell>
          <cell r="M346">
            <v>37764</v>
          </cell>
          <cell r="N346">
            <v>6.1397000000000004</v>
          </cell>
          <cell r="Q346">
            <v>36998</v>
          </cell>
          <cell r="R346">
            <v>7.98</v>
          </cell>
        </row>
        <row r="347">
          <cell r="A347">
            <v>36990</v>
          </cell>
          <cell r="B347">
            <v>5.82</v>
          </cell>
          <cell r="E347">
            <v>36991</v>
          </cell>
          <cell r="F347">
            <v>5.63</v>
          </cell>
          <cell r="I347">
            <v>36977</v>
          </cell>
          <cell r="J347">
            <v>5.4589999999999996</v>
          </cell>
          <cell r="M347">
            <v>37767</v>
          </cell>
          <cell r="N347">
            <v>6.1197999999999997</v>
          </cell>
          <cell r="Q347">
            <v>36999</v>
          </cell>
          <cell r="R347">
            <v>7.93</v>
          </cell>
        </row>
        <row r="348">
          <cell r="A348">
            <v>36991</v>
          </cell>
          <cell r="B348">
            <v>5.88</v>
          </cell>
          <cell r="E348">
            <v>36992</v>
          </cell>
          <cell r="F348">
            <v>5.6</v>
          </cell>
          <cell r="I348">
            <v>36978</v>
          </cell>
          <cell r="J348">
            <v>5.4640000000000004</v>
          </cell>
          <cell r="M348">
            <v>37768</v>
          </cell>
          <cell r="N348">
            <v>6.1828000000000003</v>
          </cell>
          <cell r="Q348">
            <v>37000</v>
          </cell>
          <cell r="R348">
            <v>8.0399999999999991</v>
          </cell>
        </row>
        <row r="349">
          <cell r="A349">
            <v>36992</v>
          </cell>
          <cell r="B349">
            <v>5.88</v>
          </cell>
          <cell r="E349">
            <v>36993</v>
          </cell>
          <cell r="F349">
            <v>5.61</v>
          </cell>
          <cell r="I349">
            <v>36979</v>
          </cell>
          <cell r="J349">
            <v>5.4960000000000004</v>
          </cell>
          <cell r="M349">
            <v>37769</v>
          </cell>
          <cell r="N349">
            <v>6.2176999999999998</v>
          </cell>
          <cell r="Q349">
            <v>37001</v>
          </cell>
          <cell r="R349">
            <v>8.0399999999999991</v>
          </cell>
        </row>
        <row r="350">
          <cell r="A350">
            <v>36993</v>
          </cell>
          <cell r="B350">
            <v>5.89</v>
          </cell>
          <cell r="E350">
            <v>36997</v>
          </cell>
          <cell r="F350">
            <v>5.7</v>
          </cell>
          <cell r="I350">
            <v>36980</v>
          </cell>
          <cell r="J350">
            <v>5.444</v>
          </cell>
          <cell r="M350">
            <v>37770</v>
          </cell>
          <cell r="N350">
            <v>6.1158999999999999</v>
          </cell>
          <cell r="Q350">
            <v>37004</v>
          </cell>
          <cell r="R350">
            <v>7.99</v>
          </cell>
        </row>
        <row r="351">
          <cell r="A351">
            <v>36997</v>
          </cell>
          <cell r="B351">
            <v>5.9399999999999995</v>
          </cell>
          <cell r="E351">
            <v>36998</v>
          </cell>
          <cell r="F351">
            <v>5.65</v>
          </cell>
          <cell r="I351">
            <v>36983</v>
          </cell>
          <cell r="J351">
            <v>5.4879999999999995</v>
          </cell>
          <cell r="M351">
            <v>37771</v>
          </cell>
          <cell r="N351">
            <v>6.0888999999999998</v>
          </cell>
          <cell r="Q351">
            <v>37005</v>
          </cell>
          <cell r="R351">
            <v>7.96</v>
          </cell>
        </row>
        <row r="352">
          <cell r="A352">
            <v>36998</v>
          </cell>
          <cell r="B352">
            <v>5.93</v>
          </cell>
          <cell r="E352">
            <v>36999</v>
          </cell>
          <cell r="F352">
            <v>5.65</v>
          </cell>
          <cell r="I352">
            <v>36984</v>
          </cell>
          <cell r="J352">
            <v>5.4660000000000002</v>
          </cell>
          <cell r="M352">
            <v>37774</v>
          </cell>
          <cell r="N352">
            <v>6.1393000000000004</v>
          </cell>
          <cell r="Q352">
            <v>37006</v>
          </cell>
          <cell r="R352">
            <v>8.02</v>
          </cell>
        </row>
        <row r="353">
          <cell r="A353">
            <v>36999</v>
          </cell>
          <cell r="B353">
            <v>5.89</v>
          </cell>
          <cell r="E353">
            <v>37000</v>
          </cell>
          <cell r="F353">
            <v>5.77</v>
          </cell>
          <cell r="I353">
            <v>36985</v>
          </cell>
          <cell r="J353">
            <v>5.476</v>
          </cell>
          <cell r="M353">
            <v>37775</v>
          </cell>
          <cell r="N353">
            <v>6.0911</v>
          </cell>
          <cell r="Q353">
            <v>37007</v>
          </cell>
          <cell r="R353">
            <v>7.95</v>
          </cell>
        </row>
        <row r="354">
          <cell r="A354">
            <v>37000</v>
          </cell>
          <cell r="B354">
            <v>6.02</v>
          </cell>
          <cell r="E354">
            <v>37001</v>
          </cell>
          <cell r="F354">
            <v>5.79</v>
          </cell>
          <cell r="I354">
            <v>36986</v>
          </cell>
          <cell r="J354">
            <v>5.5270000000000001</v>
          </cell>
          <cell r="M354">
            <v>37776</v>
          </cell>
          <cell r="N354">
            <v>6.0781000000000001</v>
          </cell>
          <cell r="Q354">
            <v>37008</v>
          </cell>
          <cell r="R354">
            <v>8.0299999999999994</v>
          </cell>
        </row>
        <row r="355">
          <cell r="A355">
            <v>37001</v>
          </cell>
          <cell r="B355">
            <v>6.02</v>
          </cell>
          <cell r="E355">
            <v>37004</v>
          </cell>
          <cell r="F355">
            <v>5.73</v>
          </cell>
          <cell r="I355">
            <v>36987</v>
          </cell>
          <cell r="J355">
            <v>5.4640000000000004</v>
          </cell>
          <cell r="M355">
            <v>37777</v>
          </cell>
          <cell r="N355">
            <v>6.0806000000000004</v>
          </cell>
          <cell r="Q355">
            <v>37011</v>
          </cell>
          <cell r="R355">
            <v>8.01</v>
          </cell>
        </row>
        <row r="356">
          <cell r="A356">
            <v>37004</v>
          </cell>
          <cell r="B356">
            <v>5.96</v>
          </cell>
          <cell r="E356">
            <v>37005</v>
          </cell>
          <cell r="F356">
            <v>5.75</v>
          </cell>
          <cell r="I356">
            <v>36990</v>
          </cell>
          <cell r="J356">
            <v>5.5140000000000002</v>
          </cell>
          <cell r="M356">
            <v>37778</v>
          </cell>
          <cell r="N356">
            <v>6.0622999999999996</v>
          </cell>
          <cell r="Q356">
            <v>37012</v>
          </cell>
          <cell r="R356">
            <v>7.98</v>
          </cell>
        </row>
        <row r="357">
          <cell r="A357">
            <v>37005</v>
          </cell>
          <cell r="B357">
            <v>5.98</v>
          </cell>
          <cell r="E357">
            <v>37006</v>
          </cell>
          <cell r="F357">
            <v>5.78</v>
          </cell>
          <cell r="I357">
            <v>36991</v>
          </cell>
          <cell r="J357">
            <v>5.6269999999999998</v>
          </cell>
          <cell r="M357">
            <v>37781</v>
          </cell>
          <cell r="N357">
            <v>6.0195999999999996</v>
          </cell>
          <cell r="Q357">
            <v>37013</v>
          </cell>
          <cell r="R357">
            <v>7.93</v>
          </cell>
        </row>
        <row r="358">
          <cell r="A358">
            <v>37006</v>
          </cell>
          <cell r="B358">
            <v>5.97</v>
          </cell>
          <cell r="E358">
            <v>37007</v>
          </cell>
          <cell r="F358">
            <v>5.71</v>
          </cell>
          <cell r="I358">
            <v>36992</v>
          </cell>
          <cell r="J358">
            <v>5.6150000000000002</v>
          </cell>
          <cell r="M358">
            <v>37782</v>
          </cell>
          <cell r="N358">
            <v>5.9470999999999998</v>
          </cell>
          <cell r="Q358">
            <v>37014</v>
          </cell>
          <cell r="R358">
            <v>7.85</v>
          </cell>
        </row>
        <row r="359">
          <cell r="A359">
            <v>37007</v>
          </cell>
          <cell r="B359">
            <v>5.9399999999999995</v>
          </cell>
          <cell r="E359">
            <v>37008</v>
          </cell>
          <cell r="F359">
            <v>5.8100000000000005</v>
          </cell>
          <cell r="I359">
            <v>36993</v>
          </cell>
          <cell r="J359">
            <v>5.6129999999999995</v>
          </cell>
          <cell r="M359">
            <v>37783</v>
          </cell>
          <cell r="N359">
            <v>5.9550999999999998</v>
          </cell>
          <cell r="Q359">
            <v>37015</v>
          </cell>
          <cell r="R359">
            <v>7.87</v>
          </cell>
        </row>
        <row r="360">
          <cell r="A360">
            <v>37008</v>
          </cell>
          <cell r="B360">
            <v>6.01</v>
          </cell>
          <cell r="E360">
            <v>37011</v>
          </cell>
          <cell r="F360">
            <v>5.78</v>
          </cell>
          <cell r="I360">
            <v>36994</v>
          </cell>
          <cell r="J360">
            <v>5.6029999999999998</v>
          </cell>
          <cell r="M360">
            <v>37784</v>
          </cell>
          <cell r="N360">
            <v>5.9198000000000004</v>
          </cell>
          <cell r="Q360">
            <v>37018</v>
          </cell>
          <cell r="R360">
            <v>7.9</v>
          </cell>
        </row>
        <row r="361">
          <cell r="A361">
            <v>37011</v>
          </cell>
          <cell r="B361">
            <v>6.02</v>
          </cell>
          <cell r="E361">
            <v>37012</v>
          </cell>
          <cell r="F361">
            <v>5.75</v>
          </cell>
          <cell r="I361">
            <v>36997</v>
          </cell>
          <cell r="J361">
            <v>5.6829999999999998</v>
          </cell>
          <cell r="M361">
            <v>37785</v>
          </cell>
          <cell r="N361">
            <v>5.7747000000000002</v>
          </cell>
          <cell r="Q361">
            <v>37019</v>
          </cell>
          <cell r="R361">
            <v>7.9399999999999995</v>
          </cell>
        </row>
        <row r="362">
          <cell r="A362">
            <v>37012</v>
          </cell>
          <cell r="B362">
            <v>5.99</v>
          </cell>
          <cell r="E362">
            <v>37013</v>
          </cell>
          <cell r="F362">
            <v>5.71</v>
          </cell>
          <cell r="I362">
            <v>36998</v>
          </cell>
          <cell r="J362">
            <v>5.665</v>
          </cell>
          <cell r="M362">
            <v>37788</v>
          </cell>
          <cell r="N362">
            <v>5.8776999999999999</v>
          </cell>
          <cell r="Q362">
            <v>37020</v>
          </cell>
          <cell r="R362">
            <v>7.9</v>
          </cell>
        </row>
        <row r="363">
          <cell r="A363">
            <v>37013</v>
          </cell>
          <cell r="B363">
            <v>5.98</v>
          </cell>
          <cell r="E363">
            <v>37014</v>
          </cell>
          <cell r="F363">
            <v>5.64</v>
          </cell>
          <cell r="I363">
            <v>36999</v>
          </cell>
          <cell r="J363">
            <v>5.6580000000000004</v>
          </cell>
          <cell r="M363">
            <v>37789</v>
          </cell>
          <cell r="N363">
            <v>5.9786999999999999</v>
          </cell>
          <cell r="Q363">
            <v>37021</v>
          </cell>
          <cell r="R363">
            <v>7.98</v>
          </cell>
        </row>
        <row r="364">
          <cell r="A364">
            <v>37014</v>
          </cell>
          <cell r="B364">
            <v>5.91</v>
          </cell>
          <cell r="E364">
            <v>37015</v>
          </cell>
          <cell r="F364">
            <v>5.65</v>
          </cell>
          <cell r="I364">
            <v>37000</v>
          </cell>
          <cell r="J364">
            <v>5.79</v>
          </cell>
          <cell r="M364">
            <v>37790</v>
          </cell>
          <cell r="N364">
            <v>6.0167000000000002</v>
          </cell>
          <cell r="Q364">
            <v>37022</v>
          </cell>
          <cell r="R364">
            <v>8.1</v>
          </cell>
        </row>
        <row r="365">
          <cell r="A365">
            <v>37015</v>
          </cell>
          <cell r="B365">
            <v>5.9399999999999995</v>
          </cell>
          <cell r="E365">
            <v>37018</v>
          </cell>
          <cell r="F365">
            <v>5.68</v>
          </cell>
          <cell r="I365">
            <v>37001</v>
          </cell>
          <cell r="J365">
            <v>5.7969999999999997</v>
          </cell>
          <cell r="M365">
            <v>37791</v>
          </cell>
          <cell r="N365">
            <v>6.0247000000000002</v>
          </cell>
          <cell r="Q365">
            <v>37025</v>
          </cell>
          <cell r="R365">
            <v>8.06</v>
          </cell>
        </row>
        <row r="366">
          <cell r="A366">
            <v>37018</v>
          </cell>
          <cell r="B366">
            <v>5.96</v>
          </cell>
          <cell r="E366">
            <v>37019</v>
          </cell>
          <cell r="F366">
            <v>5.72</v>
          </cell>
          <cell r="I366">
            <v>37004</v>
          </cell>
          <cell r="J366">
            <v>5.7190000000000003</v>
          </cell>
          <cell r="M366">
            <v>37792</v>
          </cell>
          <cell r="N366">
            <v>6.0597000000000003</v>
          </cell>
          <cell r="Q366">
            <v>37026</v>
          </cell>
          <cell r="R366">
            <v>8.11</v>
          </cell>
        </row>
        <row r="367">
          <cell r="A367">
            <v>37019</v>
          </cell>
          <cell r="B367">
            <v>6.01</v>
          </cell>
          <cell r="E367">
            <v>37020</v>
          </cell>
          <cell r="F367">
            <v>5.67</v>
          </cell>
          <cell r="I367">
            <v>37005</v>
          </cell>
          <cell r="J367">
            <v>5.758</v>
          </cell>
          <cell r="M367">
            <v>37795</v>
          </cell>
          <cell r="N367">
            <v>6.0182000000000002</v>
          </cell>
          <cell r="Q367">
            <v>37027</v>
          </cell>
          <cell r="R367">
            <v>8.08</v>
          </cell>
        </row>
        <row r="368">
          <cell r="A368">
            <v>37020</v>
          </cell>
          <cell r="B368">
            <v>5.96</v>
          </cell>
          <cell r="E368">
            <v>37021</v>
          </cell>
          <cell r="F368">
            <v>5.75</v>
          </cell>
          <cell r="I368">
            <v>37006</v>
          </cell>
          <cell r="J368">
            <v>5.7670000000000003</v>
          </cell>
          <cell r="M368">
            <v>37796</v>
          </cell>
          <cell r="N368">
            <v>5.9827000000000004</v>
          </cell>
          <cell r="Q368">
            <v>37028</v>
          </cell>
          <cell r="R368">
            <v>8.01</v>
          </cell>
        </row>
        <row r="369">
          <cell r="A369">
            <v>37021</v>
          </cell>
          <cell r="B369">
            <v>6</v>
          </cell>
          <cell r="E369">
            <v>37022</v>
          </cell>
          <cell r="F369">
            <v>5.88</v>
          </cell>
          <cell r="I369">
            <v>37007</v>
          </cell>
          <cell r="J369">
            <v>5.7110000000000003</v>
          </cell>
          <cell r="M369">
            <v>37797</v>
          </cell>
          <cell r="N369">
            <v>6.0757000000000003</v>
          </cell>
          <cell r="Q369">
            <v>37029</v>
          </cell>
          <cell r="R369">
            <v>7.97</v>
          </cell>
        </row>
        <row r="370">
          <cell r="A370">
            <v>37022</v>
          </cell>
          <cell r="B370">
            <v>6.07</v>
          </cell>
          <cell r="E370">
            <v>37025</v>
          </cell>
          <cell r="F370">
            <v>5.85</v>
          </cell>
          <cell r="I370">
            <v>37008</v>
          </cell>
          <cell r="J370">
            <v>5.8</v>
          </cell>
          <cell r="M370">
            <v>37798</v>
          </cell>
          <cell r="N370">
            <v>6.1414</v>
          </cell>
          <cell r="Q370">
            <v>37032</v>
          </cell>
          <cell r="R370">
            <v>7.96</v>
          </cell>
        </row>
        <row r="371">
          <cell r="A371">
            <v>37025</v>
          </cell>
          <cell r="B371">
            <v>6.1</v>
          </cell>
          <cell r="E371">
            <v>37026</v>
          </cell>
          <cell r="F371">
            <v>5.89</v>
          </cell>
          <cell r="I371">
            <v>37011</v>
          </cell>
          <cell r="J371">
            <v>5.7880000000000003</v>
          </cell>
          <cell r="M371">
            <v>37799</v>
          </cell>
          <cell r="N371">
            <v>6.1420000000000003</v>
          </cell>
          <cell r="Q371">
            <v>37033</v>
          </cell>
          <cell r="R371">
            <v>7.98</v>
          </cell>
        </row>
        <row r="372">
          <cell r="A372">
            <v>37026</v>
          </cell>
          <cell r="B372">
            <v>6.11</v>
          </cell>
          <cell r="E372">
            <v>37027</v>
          </cell>
          <cell r="F372">
            <v>5.86</v>
          </cell>
          <cell r="I372">
            <v>37012</v>
          </cell>
          <cell r="J372">
            <v>5.742</v>
          </cell>
          <cell r="M372">
            <v>37802</v>
          </cell>
          <cell r="N372">
            <v>6.1064999999999996</v>
          </cell>
          <cell r="Q372">
            <v>37034</v>
          </cell>
          <cell r="R372">
            <v>8</v>
          </cell>
        </row>
        <row r="373">
          <cell r="A373">
            <v>37027</v>
          </cell>
          <cell r="B373">
            <v>6.09</v>
          </cell>
          <cell r="E373">
            <v>37028</v>
          </cell>
          <cell r="F373">
            <v>5.8</v>
          </cell>
          <cell r="I373">
            <v>37013</v>
          </cell>
          <cell r="J373">
            <v>5.702</v>
          </cell>
          <cell r="M373">
            <v>37803</v>
          </cell>
          <cell r="N373">
            <v>6.1158999999999999</v>
          </cell>
          <cell r="Q373">
            <v>37035</v>
          </cell>
          <cell r="R373">
            <v>8.07</v>
          </cell>
        </row>
        <row r="374">
          <cell r="A374">
            <v>37028</v>
          </cell>
          <cell r="B374">
            <v>6.05</v>
          </cell>
          <cell r="E374">
            <v>37029</v>
          </cell>
          <cell r="F374">
            <v>5.76</v>
          </cell>
          <cell r="I374">
            <v>37014</v>
          </cell>
          <cell r="J374">
            <v>5.6390000000000002</v>
          </cell>
          <cell r="M374">
            <v>37804</v>
          </cell>
          <cell r="N374">
            <v>6.1104000000000003</v>
          </cell>
          <cell r="Q374">
            <v>37036</v>
          </cell>
          <cell r="R374">
            <v>8.07</v>
          </cell>
        </row>
        <row r="375">
          <cell r="A375">
            <v>37029</v>
          </cell>
          <cell r="B375">
            <v>6.03</v>
          </cell>
          <cell r="E375">
            <v>37032</v>
          </cell>
          <cell r="F375">
            <v>5.75</v>
          </cell>
          <cell r="I375">
            <v>37015</v>
          </cell>
          <cell r="J375">
            <v>5.6760000000000002</v>
          </cell>
          <cell r="M375">
            <v>37805</v>
          </cell>
          <cell r="N375">
            <v>6.1801000000000004</v>
          </cell>
          <cell r="Q375">
            <v>37040</v>
          </cell>
          <cell r="R375">
            <v>8.07</v>
          </cell>
        </row>
        <row r="376">
          <cell r="A376">
            <v>37033</v>
          </cell>
          <cell r="B376">
            <v>6.04</v>
          </cell>
          <cell r="E376">
            <v>37033</v>
          </cell>
          <cell r="F376">
            <v>5.78</v>
          </cell>
          <cell r="I376">
            <v>37018</v>
          </cell>
          <cell r="J376">
            <v>5.6690000000000005</v>
          </cell>
          <cell r="M376">
            <v>37806</v>
          </cell>
          <cell r="N376">
            <v>6.1826999999999996</v>
          </cell>
          <cell r="Q376">
            <v>37041</v>
          </cell>
          <cell r="R376">
            <v>8.06</v>
          </cell>
        </row>
        <row r="377">
          <cell r="A377">
            <v>37034</v>
          </cell>
          <cell r="B377">
            <v>6.04</v>
          </cell>
          <cell r="E377">
            <v>37034</v>
          </cell>
          <cell r="F377">
            <v>5.79</v>
          </cell>
          <cell r="I377">
            <v>37019</v>
          </cell>
          <cell r="J377">
            <v>5.7379999999999995</v>
          </cell>
          <cell r="M377">
            <v>37809</v>
          </cell>
          <cell r="N377">
            <v>6.2728000000000002</v>
          </cell>
          <cell r="Q377">
            <v>37042</v>
          </cell>
          <cell r="R377">
            <v>7.98</v>
          </cell>
        </row>
        <row r="378">
          <cell r="A378">
            <v>37035</v>
          </cell>
          <cell r="B378">
            <v>6.06</v>
          </cell>
          <cell r="E378">
            <v>37035</v>
          </cell>
          <cell r="F378">
            <v>5.87</v>
          </cell>
          <cell r="I378">
            <v>37020</v>
          </cell>
          <cell r="J378">
            <v>5.6680000000000001</v>
          </cell>
          <cell r="M378">
            <v>37810</v>
          </cell>
          <cell r="N378">
            <v>6.2912999999999997</v>
          </cell>
          <cell r="Q378">
            <v>37043</v>
          </cell>
          <cell r="R378">
            <v>7.91</v>
          </cell>
        </row>
        <row r="379">
          <cell r="A379">
            <v>37036</v>
          </cell>
          <cell r="B379">
            <v>6.05</v>
          </cell>
          <cell r="E379">
            <v>37036</v>
          </cell>
          <cell r="F379">
            <v>5.86</v>
          </cell>
          <cell r="I379">
            <v>37021</v>
          </cell>
          <cell r="J379">
            <v>5.7620000000000005</v>
          </cell>
          <cell r="M379">
            <v>37811</v>
          </cell>
          <cell r="N379">
            <v>6.2576000000000001</v>
          </cell>
          <cell r="Q379">
            <v>37046</v>
          </cell>
          <cell r="R379">
            <v>7.89</v>
          </cell>
        </row>
        <row r="380">
          <cell r="A380">
            <v>37039</v>
          </cell>
          <cell r="B380">
            <v>6.04</v>
          </cell>
          <cell r="E380">
            <v>37040</v>
          </cell>
          <cell r="F380">
            <v>5.86</v>
          </cell>
          <cell r="I380">
            <v>37022</v>
          </cell>
          <cell r="J380">
            <v>5.8540000000000001</v>
          </cell>
          <cell r="M380">
            <v>37812</v>
          </cell>
          <cell r="N380">
            <v>6.2455999999999996</v>
          </cell>
          <cell r="Q380">
            <v>37047</v>
          </cell>
          <cell r="R380">
            <v>7.86</v>
          </cell>
        </row>
        <row r="381">
          <cell r="A381">
            <v>37040</v>
          </cell>
          <cell r="B381">
            <v>6.02</v>
          </cell>
          <cell r="E381">
            <v>37041</v>
          </cell>
          <cell r="F381">
            <v>5.86</v>
          </cell>
          <cell r="I381">
            <v>37025</v>
          </cell>
          <cell r="J381">
            <v>5.8419999999999996</v>
          </cell>
          <cell r="M381">
            <v>37813</v>
          </cell>
          <cell r="N381">
            <v>6.2496</v>
          </cell>
          <cell r="Q381">
            <v>37048</v>
          </cell>
          <cell r="R381">
            <v>7.87</v>
          </cell>
        </row>
        <row r="382">
          <cell r="A382">
            <v>37041</v>
          </cell>
          <cell r="B382">
            <v>6.03</v>
          </cell>
          <cell r="E382">
            <v>37042</v>
          </cell>
          <cell r="F382">
            <v>5.78</v>
          </cell>
          <cell r="I382">
            <v>37026</v>
          </cell>
          <cell r="J382">
            <v>5.9109999999999996</v>
          </cell>
          <cell r="M382">
            <v>37816</v>
          </cell>
          <cell r="N382">
            <v>6.2954999999999997</v>
          </cell>
          <cell r="Q382">
            <v>37049</v>
          </cell>
          <cell r="R382">
            <v>7.93</v>
          </cell>
        </row>
        <row r="383">
          <cell r="A383">
            <v>37042</v>
          </cell>
          <cell r="B383">
            <v>5.9399999999999995</v>
          </cell>
          <cell r="E383">
            <v>37043</v>
          </cell>
          <cell r="F383">
            <v>5.71</v>
          </cell>
          <cell r="I383">
            <v>37027</v>
          </cell>
          <cell r="J383">
            <v>5.8529999999999998</v>
          </cell>
          <cell r="M383">
            <v>37817</v>
          </cell>
          <cell r="N383">
            <v>6.3917999999999999</v>
          </cell>
          <cell r="Q383">
            <v>37050</v>
          </cell>
          <cell r="R383">
            <v>7.95</v>
          </cell>
        </row>
        <row r="384">
          <cell r="A384">
            <v>37043</v>
          </cell>
          <cell r="B384">
            <v>5.9</v>
          </cell>
          <cell r="E384">
            <v>37046</v>
          </cell>
          <cell r="F384">
            <v>5.6899999999999995</v>
          </cell>
          <cell r="I384">
            <v>37028</v>
          </cell>
          <cell r="J384">
            <v>5.7629999999999999</v>
          </cell>
          <cell r="M384">
            <v>37818</v>
          </cell>
          <cell r="N384">
            <v>6.3331999999999997</v>
          </cell>
          <cell r="Q384">
            <v>37053</v>
          </cell>
          <cell r="R384">
            <v>7.9</v>
          </cell>
        </row>
        <row r="385">
          <cell r="A385">
            <v>37046</v>
          </cell>
          <cell r="B385">
            <v>5.86</v>
          </cell>
          <cell r="E385">
            <v>37047</v>
          </cell>
          <cell r="F385">
            <v>5.66</v>
          </cell>
          <cell r="I385">
            <v>37029</v>
          </cell>
          <cell r="J385">
            <v>5.7670000000000003</v>
          </cell>
          <cell r="M385">
            <v>37819</v>
          </cell>
          <cell r="N385">
            <v>6.2991999999999999</v>
          </cell>
          <cell r="Q385">
            <v>37054</v>
          </cell>
          <cell r="R385">
            <v>7.85</v>
          </cell>
        </row>
        <row r="386">
          <cell r="A386">
            <v>37047</v>
          </cell>
          <cell r="B386">
            <v>5.85</v>
          </cell>
          <cell r="E386">
            <v>37048</v>
          </cell>
          <cell r="F386">
            <v>5.65</v>
          </cell>
          <cell r="I386">
            <v>37032</v>
          </cell>
          <cell r="J386">
            <v>5.7379999999999995</v>
          </cell>
          <cell r="M386">
            <v>37820</v>
          </cell>
          <cell r="N386">
            <v>6.2907999999999999</v>
          </cell>
          <cell r="Q386">
            <v>37055</v>
          </cell>
          <cell r="R386">
            <v>7.83</v>
          </cell>
        </row>
        <row r="387">
          <cell r="A387">
            <v>37048</v>
          </cell>
          <cell r="B387">
            <v>5.87</v>
          </cell>
          <cell r="E387">
            <v>37049</v>
          </cell>
          <cell r="F387">
            <v>5.72</v>
          </cell>
          <cell r="I387">
            <v>37033</v>
          </cell>
          <cell r="J387">
            <v>5.7780000000000005</v>
          </cell>
          <cell r="M387">
            <v>37823</v>
          </cell>
          <cell r="N387">
            <v>6.3704000000000001</v>
          </cell>
          <cell r="Q387">
            <v>37056</v>
          </cell>
          <cell r="R387">
            <v>7.8100000000000005</v>
          </cell>
        </row>
        <row r="388">
          <cell r="A388">
            <v>37049</v>
          </cell>
          <cell r="B388">
            <v>5.93</v>
          </cell>
          <cell r="E388">
            <v>37050</v>
          </cell>
          <cell r="F388">
            <v>5.73</v>
          </cell>
          <cell r="I388">
            <v>37034</v>
          </cell>
          <cell r="J388">
            <v>5.7990000000000004</v>
          </cell>
          <cell r="M388">
            <v>37824</v>
          </cell>
          <cell r="N388">
            <v>6.3426</v>
          </cell>
          <cell r="Q388">
            <v>37057</v>
          </cell>
          <cell r="R388">
            <v>7.85</v>
          </cell>
        </row>
        <row r="389">
          <cell r="A389">
            <v>37050</v>
          </cell>
          <cell r="B389">
            <v>5.92</v>
          </cell>
          <cell r="E389">
            <v>37053</v>
          </cell>
          <cell r="F389">
            <v>5.6899999999999995</v>
          </cell>
          <cell r="I389">
            <v>37035</v>
          </cell>
          <cell r="J389">
            <v>5.8460000000000001</v>
          </cell>
          <cell r="M389">
            <v>37825</v>
          </cell>
          <cell r="N389">
            <v>6.3151000000000002</v>
          </cell>
          <cell r="Q389">
            <v>37060</v>
          </cell>
          <cell r="R389">
            <v>7.87</v>
          </cell>
        </row>
        <row r="390">
          <cell r="A390">
            <v>37053</v>
          </cell>
          <cell r="B390">
            <v>5.87</v>
          </cell>
          <cell r="E390">
            <v>37054</v>
          </cell>
          <cell r="F390">
            <v>5.65</v>
          </cell>
          <cell r="I390">
            <v>37036</v>
          </cell>
          <cell r="J390">
            <v>5.8529999999999998</v>
          </cell>
          <cell r="M390">
            <v>37826</v>
          </cell>
          <cell r="N390">
            <v>6.3398000000000003</v>
          </cell>
          <cell r="Q390">
            <v>37061</v>
          </cell>
          <cell r="R390">
            <v>7.86</v>
          </cell>
        </row>
        <row r="391">
          <cell r="A391">
            <v>37054</v>
          </cell>
          <cell r="B391">
            <v>5.84</v>
          </cell>
          <cell r="E391">
            <v>37055</v>
          </cell>
          <cell r="F391">
            <v>5.66</v>
          </cell>
          <cell r="I391">
            <v>37039</v>
          </cell>
          <cell r="J391">
            <v>5.8540000000000001</v>
          </cell>
          <cell r="M391">
            <v>37827</v>
          </cell>
          <cell r="N391">
            <v>6.3448000000000002</v>
          </cell>
          <cell r="Q391">
            <v>37062</v>
          </cell>
          <cell r="R391">
            <v>7.84</v>
          </cell>
        </row>
        <row r="392">
          <cell r="A392">
            <v>37055</v>
          </cell>
          <cell r="B392">
            <v>5.88</v>
          </cell>
          <cell r="E392">
            <v>37056</v>
          </cell>
          <cell r="F392">
            <v>5.65</v>
          </cell>
          <cell r="I392">
            <v>37040</v>
          </cell>
          <cell r="J392">
            <v>5.86</v>
          </cell>
          <cell r="M392">
            <v>37830</v>
          </cell>
          <cell r="N392">
            <v>6.3712999999999997</v>
          </cell>
          <cell r="Q392">
            <v>37063</v>
          </cell>
          <cell r="R392">
            <v>7.8100000000000005</v>
          </cell>
        </row>
        <row r="393">
          <cell r="A393">
            <v>37056</v>
          </cell>
          <cell r="B393">
            <v>5.87</v>
          </cell>
          <cell r="E393">
            <v>37057</v>
          </cell>
          <cell r="F393">
            <v>5.68</v>
          </cell>
          <cell r="I393">
            <v>37041</v>
          </cell>
          <cell r="J393">
            <v>5.8419999999999996</v>
          </cell>
          <cell r="M393">
            <v>37831</v>
          </cell>
          <cell r="N393">
            <v>6.3907999999999996</v>
          </cell>
          <cell r="Q393">
            <v>37064</v>
          </cell>
          <cell r="R393">
            <v>7.74</v>
          </cell>
        </row>
        <row r="394">
          <cell r="A394">
            <v>37057</v>
          </cell>
          <cell r="B394">
            <v>5.89</v>
          </cell>
          <cell r="E394">
            <v>37060</v>
          </cell>
          <cell r="F394">
            <v>5.7</v>
          </cell>
          <cell r="I394">
            <v>37042</v>
          </cell>
          <cell r="J394">
            <v>5.7530000000000001</v>
          </cell>
          <cell r="M394">
            <v>37832</v>
          </cell>
          <cell r="N394">
            <v>6.3632999999999997</v>
          </cell>
          <cell r="Q394">
            <v>37067</v>
          </cell>
          <cell r="R394">
            <v>7.76</v>
          </cell>
        </row>
        <row r="395">
          <cell r="A395">
            <v>37060</v>
          </cell>
          <cell r="B395">
            <v>5.92</v>
          </cell>
          <cell r="E395">
            <v>37061</v>
          </cell>
          <cell r="F395">
            <v>5.6899999999999995</v>
          </cell>
          <cell r="I395">
            <v>37043</v>
          </cell>
          <cell r="J395">
            <v>5.7050000000000001</v>
          </cell>
          <cell r="M395">
            <v>37833</v>
          </cell>
          <cell r="N395">
            <v>6.3407999999999998</v>
          </cell>
          <cell r="Q395">
            <v>37068</v>
          </cell>
          <cell r="R395">
            <v>7.82</v>
          </cell>
        </row>
        <row r="396">
          <cell r="A396">
            <v>37061</v>
          </cell>
          <cell r="B396">
            <v>5.95</v>
          </cell>
          <cell r="E396">
            <v>37062</v>
          </cell>
          <cell r="F396">
            <v>5.67</v>
          </cell>
          <cell r="I396">
            <v>37046</v>
          </cell>
          <cell r="J396">
            <v>5.6920000000000002</v>
          </cell>
          <cell r="M396">
            <v>37834</v>
          </cell>
          <cell r="N396">
            <v>6.3598999999999997</v>
          </cell>
          <cell r="Q396">
            <v>37069</v>
          </cell>
          <cell r="R396">
            <v>7.78</v>
          </cell>
        </row>
        <row r="397">
          <cell r="A397">
            <v>37062</v>
          </cell>
          <cell r="B397">
            <v>5.93</v>
          </cell>
          <cell r="E397">
            <v>37063</v>
          </cell>
          <cell r="F397">
            <v>5.64</v>
          </cell>
          <cell r="I397">
            <v>37047</v>
          </cell>
          <cell r="J397">
            <v>5.6530000000000005</v>
          </cell>
          <cell r="M397">
            <v>37837</v>
          </cell>
          <cell r="N397">
            <v>6.3619000000000003</v>
          </cell>
          <cell r="Q397">
            <v>37070</v>
          </cell>
          <cell r="R397">
            <v>7.85</v>
          </cell>
        </row>
        <row r="398">
          <cell r="A398">
            <v>37063</v>
          </cell>
          <cell r="B398">
            <v>5.87</v>
          </cell>
          <cell r="E398">
            <v>37064</v>
          </cell>
          <cell r="F398">
            <v>5.58</v>
          </cell>
          <cell r="I398">
            <v>37048</v>
          </cell>
          <cell r="J398">
            <v>5.6470000000000002</v>
          </cell>
          <cell r="M398">
            <v>37838</v>
          </cell>
          <cell r="N398">
            <v>6.4203999999999999</v>
          </cell>
          <cell r="Q398">
            <v>37071</v>
          </cell>
          <cell r="R398">
            <v>7.91</v>
          </cell>
        </row>
        <row r="399">
          <cell r="A399">
            <v>37064</v>
          </cell>
          <cell r="B399">
            <v>5.84</v>
          </cell>
          <cell r="E399">
            <v>37067</v>
          </cell>
          <cell r="F399">
            <v>5.59</v>
          </cell>
          <cell r="I399">
            <v>37049</v>
          </cell>
          <cell r="J399">
            <v>5.7290000000000001</v>
          </cell>
          <cell r="M399">
            <v>37839</v>
          </cell>
          <cell r="N399">
            <v>6.3963999999999999</v>
          </cell>
          <cell r="Q399">
            <v>37074</v>
          </cell>
          <cell r="R399">
            <v>7.86</v>
          </cell>
        </row>
        <row r="400">
          <cell r="A400">
            <v>37067</v>
          </cell>
          <cell r="B400">
            <v>5.87</v>
          </cell>
          <cell r="E400">
            <v>37068</v>
          </cell>
          <cell r="F400">
            <v>5.65</v>
          </cell>
          <cell r="I400">
            <v>37050</v>
          </cell>
          <cell r="J400">
            <v>5.7370000000000001</v>
          </cell>
          <cell r="M400">
            <v>37840</v>
          </cell>
          <cell r="N400">
            <v>6.3758999999999997</v>
          </cell>
          <cell r="Q400">
            <v>37075</v>
          </cell>
          <cell r="R400">
            <v>7.9</v>
          </cell>
        </row>
        <row r="401">
          <cell r="A401">
            <v>37068</v>
          </cell>
          <cell r="B401">
            <v>5.92</v>
          </cell>
          <cell r="E401">
            <v>37069</v>
          </cell>
          <cell r="F401">
            <v>5.62</v>
          </cell>
          <cell r="I401">
            <v>37053</v>
          </cell>
          <cell r="J401">
            <v>5.6829999999999998</v>
          </cell>
          <cell r="M401">
            <v>37841</v>
          </cell>
          <cell r="N401">
            <v>6.3589000000000002</v>
          </cell>
          <cell r="Q401">
            <v>37077</v>
          </cell>
          <cell r="R401">
            <v>7.92</v>
          </cell>
        </row>
        <row r="402">
          <cell r="A402">
            <v>37069</v>
          </cell>
          <cell r="B402">
            <v>5.89</v>
          </cell>
          <cell r="E402">
            <v>37070</v>
          </cell>
          <cell r="F402">
            <v>5.68</v>
          </cell>
          <cell r="I402">
            <v>37054</v>
          </cell>
          <cell r="J402">
            <v>5.6520000000000001</v>
          </cell>
          <cell r="M402">
            <v>37844</v>
          </cell>
          <cell r="N402">
            <v>6.4180999999999999</v>
          </cell>
          <cell r="Q402">
            <v>37078</v>
          </cell>
          <cell r="R402">
            <v>7.92</v>
          </cell>
        </row>
        <row r="403">
          <cell r="A403">
            <v>37070</v>
          </cell>
          <cell r="B403">
            <v>5.96</v>
          </cell>
          <cell r="E403">
            <v>37071</v>
          </cell>
          <cell r="F403">
            <v>5.75</v>
          </cell>
          <cell r="I403">
            <v>37055</v>
          </cell>
          <cell r="J403">
            <v>5.6619999999999999</v>
          </cell>
          <cell r="M403">
            <v>37845</v>
          </cell>
          <cell r="N403">
            <v>6.4420999999999999</v>
          </cell>
          <cell r="Q403">
            <v>37081</v>
          </cell>
          <cell r="R403">
            <v>7.88</v>
          </cell>
        </row>
        <row r="404">
          <cell r="A404">
            <v>37071</v>
          </cell>
          <cell r="B404">
            <v>6.01</v>
          </cell>
          <cell r="E404">
            <v>37074</v>
          </cell>
          <cell r="F404">
            <v>5.7</v>
          </cell>
          <cell r="I404">
            <v>37056</v>
          </cell>
          <cell r="J404">
            <v>5.6420000000000003</v>
          </cell>
          <cell r="M404">
            <v>37846</v>
          </cell>
          <cell r="N404">
            <v>6.5094000000000003</v>
          </cell>
          <cell r="Q404">
            <v>37082</v>
          </cell>
          <cell r="R404">
            <v>7.85</v>
          </cell>
        </row>
        <row r="405">
          <cell r="A405">
            <v>37075</v>
          </cell>
          <cell r="B405">
            <v>6.02</v>
          </cell>
          <cell r="E405">
            <v>37075</v>
          </cell>
          <cell r="F405">
            <v>5.73</v>
          </cell>
          <cell r="I405">
            <v>37057</v>
          </cell>
          <cell r="J405">
            <v>5.6769999999999996</v>
          </cell>
          <cell r="M405">
            <v>37847</v>
          </cell>
          <cell r="N405">
            <v>6.4821999999999997</v>
          </cell>
          <cell r="Q405">
            <v>37083</v>
          </cell>
          <cell r="R405">
            <v>7.87</v>
          </cell>
        </row>
        <row r="406">
          <cell r="A406">
            <v>37076</v>
          </cell>
          <cell r="B406">
            <v>6.02</v>
          </cell>
          <cell r="E406">
            <v>37077</v>
          </cell>
          <cell r="F406">
            <v>5.76</v>
          </cell>
          <cell r="I406">
            <v>37060</v>
          </cell>
          <cell r="J406">
            <v>5.7009999999999996</v>
          </cell>
          <cell r="M406">
            <v>37848</v>
          </cell>
          <cell r="N406">
            <v>6.4230999999999998</v>
          </cell>
          <cell r="Q406">
            <v>37084</v>
          </cell>
          <cell r="R406">
            <v>7.82</v>
          </cell>
        </row>
        <row r="407">
          <cell r="A407">
            <v>37077</v>
          </cell>
          <cell r="B407">
            <v>6.03</v>
          </cell>
          <cell r="E407">
            <v>37078</v>
          </cell>
          <cell r="F407">
            <v>5.75</v>
          </cell>
          <cell r="I407">
            <v>37061</v>
          </cell>
          <cell r="J407">
            <v>5.6890000000000001</v>
          </cell>
          <cell r="M407">
            <v>37851</v>
          </cell>
          <cell r="N407">
            <v>6.3036000000000003</v>
          </cell>
          <cell r="Q407">
            <v>37085</v>
          </cell>
          <cell r="R407">
            <v>7.8</v>
          </cell>
        </row>
        <row r="408">
          <cell r="A408">
            <v>37078</v>
          </cell>
          <cell r="B408">
            <v>6.02</v>
          </cell>
          <cell r="E408">
            <v>37081</v>
          </cell>
          <cell r="F408">
            <v>5.7</v>
          </cell>
          <cell r="I408">
            <v>37062</v>
          </cell>
          <cell r="J408">
            <v>5.665</v>
          </cell>
          <cell r="M408">
            <v>37852</v>
          </cell>
          <cell r="N408">
            <v>6.2340999999999998</v>
          </cell>
          <cell r="Q408">
            <v>37088</v>
          </cell>
          <cell r="R408">
            <v>7.76</v>
          </cell>
        </row>
        <row r="409">
          <cell r="A409">
            <v>37081</v>
          </cell>
          <cell r="B409">
            <v>5.99</v>
          </cell>
          <cell r="E409">
            <v>37082</v>
          </cell>
          <cell r="F409">
            <v>5.68</v>
          </cell>
          <cell r="I409">
            <v>37063</v>
          </cell>
          <cell r="J409">
            <v>5.6230000000000002</v>
          </cell>
          <cell r="M409">
            <v>37853</v>
          </cell>
          <cell r="N409">
            <v>6.2943999999999996</v>
          </cell>
          <cell r="Q409">
            <v>37089</v>
          </cell>
          <cell r="R409">
            <v>7.75</v>
          </cell>
        </row>
        <row r="410">
          <cell r="A410">
            <v>37082</v>
          </cell>
          <cell r="B410">
            <v>5.98</v>
          </cell>
          <cell r="E410">
            <v>37083</v>
          </cell>
          <cell r="F410">
            <v>5.6899999999999995</v>
          </cell>
          <cell r="I410">
            <v>37064</v>
          </cell>
          <cell r="J410">
            <v>5.5750000000000002</v>
          </cell>
          <cell r="M410">
            <v>37854</v>
          </cell>
          <cell r="N410">
            <v>6.3474000000000004</v>
          </cell>
          <cell r="Q410">
            <v>37090</v>
          </cell>
          <cell r="R410">
            <v>7.7</v>
          </cell>
        </row>
        <row r="411">
          <cell r="A411">
            <v>37083</v>
          </cell>
          <cell r="B411">
            <v>6</v>
          </cell>
          <cell r="E411">
            <v>37084</v>
          </cell>
          <cell r="F411">
            <v>5.65</v>
          </cell>
          <cell r="I411">
            <v>37067</v>
          </cell>
          <cell r="J411">
            <v>5.5869999999999997</v>
          </cell>
          <cell r="M411">
            <v>37855</v>
          </cell>
          <cell r="N411">
            <v>6.3494000000000002</v>
          </cell>
          <cell r="Q411">
            <v>37091</v>
          </cell>
          <cell r="R411">
            <v>7.71</v>
          </cell>
        </row>
        <row r="412">
          <cell r="A412">
            <v>37084</v>
          </cell>
          <cell r="B412">
            <v>6</v>
          </cell>
          <cell r="E412">
            <v>37085</v>
          </cell>
          <cell r="F412">
            <v>5.64</v>
          </cell>
          <cell r="I412">
            <v>37068</v>
          </cell>
          <cell r="J412">
            <v>5.6520000000000001</v>
          </cell>
          <cell r="M412">
            <v>37858</v>
          </cell>
          <cell r="N412">
            <v>6.3684000000000003</v>
          </cell>
          <cell r="Q412">
            <v>37092</v>
          </cell>
          <cell r="R412">
            <v>7.72</v>
          </cell>
        </row>
        <row r="413">
          <cell r="A413">
            <v>37085</v>
          </cell>
          <cell r="B413">
            <v>5.99</v>
          </cell>
          <cell r="E413">
            <v>37088</v>
          </cell>
          <cell r="F413">
            <v>5.59</v>
          </cell>
          <cell r="I413">
            <v>37069</v>
          </cell>
          <cell r="J413">
            <v>5.6180000000000003</v>
          </cell>
          <cell r="M413">
            <v>37859</v>
          </cell>
          <cell r="N413">
            <v>6.3539000000000003</v>
          </cell>
          <cell r="Q413">
            <v>37095</v>
          </cell>
          <cell r="R413">
            <v>7.7</v>
          </cell>
        </row>
        <row r="414">
          <cell r="A414">
            <v>37088</v>
          </cell>
          <cell r="B414">
            <v>5.97</v>
          </cell>
          <cell r="E414">
            <v>37089</v>
          </cell>
          <cell r="F414">
            <v>5.59</v>
          </cell>
          <cell r="I414">
            <v>37070</v>
          </cell>
          <cell r="J414">
            <v>5.6710000000000003</v>
          </cell>
          <cell r="M414">
            <v>37860</v>
          </cell>
          <cell r="N414">
            <v>6.3859000000000004</v>
          </cell>
          <cell r="Q414">
            <v>37096</v>
          </cell>
          <cell r="R414">
            <v>7.68</v>
          </cell>
        </row>
        <row r="415">
          <cell r="A415">
            <v>37089</v>
          </cell>
          <cell r="B415">
            <v>5.97</v>
          </cell>
          <cell r="E415">
            <v>37090</v>
          </cell>
          <cell r="F415">
            <v>5.52</v>
          </cell>
          <cell r="I415">
            <v>37071</v>
          </cell>
          <cell r="J415">
            <v>5.7590000000000003</v>
          </cell>
          <cell r="M415">
            <v>37861</v>
          </cell>
          <cell r="N415">
            <v>6.3311999999999999</v>
          </cell>
          <cell r="Q415">
            <v>37097</v>
          </cell>
          <cell r="R415">
            <v>7.75</v>
          </cell>
        </row>
        <row r="416">
          <cell r="A416">
            <v>37090</v>
          </cell>
          <cell r="B416">
            <v>5.9</v>
          </cell>
          <cell r="E416">
            <v>37091</v>
          </cell>
          <cell r="F416">
            <v>5.53</v>
          </cell>
          <cell r="I416">
            <v>37074</v>
          </cell>
          <cell r="J416">
            <v>5.6870000000000003</v>
          </cell>
          <cell r="M416">
            <v>37862</v>
          </cell>
          <cell r="N416">
            <v>6.3068</v>
          </cell>
          <cell r="Q416">
            <v>37098</v>
          </cell>
          <cell r="R416">
            <v>7.77</v>
          </cell>
        </row>
        <row r="417">
          <cell r="A417">
            <v>37091</v>
          </cell>
          <cell r="B417">
            <v>5.93</v>
          </cell>
          <cell r="E417">
            <v>37092</v>
          </cell>
          <cell r="F417">
            <v>5.54</v>
          </cell>
          <cell r="I417">
            <v>37075</v>
          </cell>
          <cell r="J417">
            <v>5.7190000000000003</v>
          </cell>
          <cell r="M417">
            <v>37865</v>
          </cell>
          <cell r="N417">
            <v>6.3072999999999997</v>
          </cell>
          <cell r="Q417">
            <v>37099</v>
          </cell>
          <cell r="R417">
            <v>7.7</v>
          </cell>
        </row>
        <row r="418">
          <cell r="A418">
            <v>37092</v>
          </cell>
          <cell r="B418">
            <v>5.91</v>
          </cell>
          <cell r="E418">
            <v>37095</v>
          </cell>
          <cell r="F418">
            <v>5.53</v>
          </cell>
          <cell r="I418">
            <v>37076</v>
          </cell>
          <cell r="J418">
            <v>5.7249999999999996</v>
          </cell>
          <cell r="M418">
            <v>37866</v>
          </cell>
          <cell r="N418">
            <v>6.3544999999999998</v>
          </cell>
          <cell r="Q418">
            <v>37102</v>
          </cell>
          <cell r="R418">
            <v>7.68</v>
          </cell>
        </row>
        <row r="419">
          <cell r="A419">
            <v>37095</v>
          </cell>
          <cell r="B419">
            <v>5.89</v>
          </cell>
          <cell r="E419">
            <v>37096</v>
          </cell>
          <cell r="F419">
            <v>5.52</v>
          </cell>
          <cell r="I419">
            <v>37077</v>
          </cell>
          <cell r="J419">
            <v>5.74</v>
          </cell>
          <cell r="M419">
            <v>37867</v>
          </cell>
          <cell r="N419">
            <v>6.3954000000000004</v>
          </cell>
          <cell r="Q419">
            <v>37103</v>
          </cell>
          <cell r="R419">
            <v>7.66</v>
          </cell>
        </row>
        <row r="420">
          <cell r="A420">
            <v>37096</v>
          </cell>
          <cell r="B420">
            <v>5.9</v>
          </cell>
          <cell r="E420">
            <v>37097</v>
          </cell>
          <cell r="F420">
            <v>5.58</v>
          </cell>
          <cell r="I420">
            <v>37078</v>
          </cell>
          <cell r="J420">
            <v>5.7320000000000002</v>
          </cell>
          <cell r="M420">
            <v>37868</v>
          </cell>
          <cell r="N420">
            <v>6.3556999999999997</v>
          </cell>
          <cell r="Q420">
            <v>37104</v>
          </cell>
          <cell r="R420">
            <v>7.68</v>
          </cell>
        </row>
        <row r="421">
          <cell r="A421">
            <v>37097</v>
          </cell>
          <cell r="B421">
            <v>5.9399999999999995</v>
          </cell>
          <cell r="E421">
            <v>37098</v>
          </cell>
          <cell r="F421">
            <v>5.59</v>
          </cell>
          <cell r="I421">
            <v>37081</v>
          </cell>
          <cell r="J421">
            <v>5.694</v>
          </cell>
          <cell r="M421">
            <v>37869</v>
          </cell>
          <cell r="N421">
            <v>6.3060999999999998</v>
          </cell>
          <cell r="Q421">
            <v>37105</v>
          </cell>
          <cell r="R421">
            <v>7.7</v>
          </cell>
        </row>
        <row r="422">
          <cell r="A422">
            <v>37098</v>
          </cell>
          <cell r="B422">
            <v>5.9</v>
          </cell>
          <cell r="E422">
            <v>37099</v>
          </cell>
          <cell r="F422">
            <v>5.55</v>
          </cell>
          <cell r="I422">
            <v>37082</v>
          </cell>
          <cell r="J422">
            <v>5.67</v>
          </cell>
          <cell r="M422">
            <v>37872</v>
          </cell>
          <cell r="N422">
            <v>6.3266</v>
          </cell>
          <cell r="Q422">
            <v>37106</v>
          </cell>
          <cell r="R422">
            <v>7.71</v>
          </cell>
        </row>
        <row r="423">
          <cell r="A423">
            <v>37099</v>
          </cell>
          <cell r="B423">
            <v>5.86</v>
          </cell>
          <cell r="E423">
            <v>37102</v>
          </cell>
          <cell r="F423">
            <v>5.53</v>
          </cell>
          <cell r="I423">
            <v>37083</v>
          </cell>
          <cell r="J423">
            <v>5.6840000000000002</v>
          </cell>
          <cell r="M423">
            <v>37873</v>
          </cell>
          <cell r="N423">
            <v>6.3169000000000004</v>
          </cell>
          <cell r="Q423">
            <v>37109</v>
          </cell>
          <cell r="R423">
            <v>7.72</v>
          </cell>
        </row>
        <row r="424">
          <cell r="A424">
            <v>37102</v>
          </cell>
          <cell r="B424">
            <v>5.87</v>
          </cell>
          <cell r="E424">
            <v>37103</v>
          </cell>
          <cell r="F424">
            <v>5.51</v>
          </cell>
          <cell r="I424">
            <v>37084</v>
          </cell>
          <cell r="J424">
            <v>5.649</v>
          </cell>
          <cell r="M424">
            <v>37874</v>
          </cell>
          <cell r="N424">
            <v>6.2754000000000003</v>
          </cell>
          <cell r="Q424">
            <v>37110</v>
          </cell>
          <cell r="R424">
            <v>7.7</v>
          </cell>
        </row>
        <row r="425">
          <cell r="A425">
            <v>37103</v>
          </cell>
          <cell r="B425">
            <v>5.89</v>
          </cell>
          <cell r="E425">
            <v>37104</v>
          </cell>
          <cell r="F425">
            <v>5.53</v>
          </cell>
          <cell r="I425">
            <v>37085</v>
          </cell>
          <cell r="J425">
            <v>5.6189999999999998</v>
          </cell>
          <cell r="M425">
            <v>37875</v>
          </cell>
          <cell r="N425">
            <v>6.3221999999999996</v>
          </cell>
          <cell r="Q425">
            <v>37111</v>
          </cell>
          <cell r="R425">
            <v>7.62</v>
          </cell>
        </row>
        <row r="426">
          <cell r="A426">
            <v>37104</v>
          </cell>
          <cell r="B426">
            <v>5.91</v>
          </cell>
          <cell r="E426">
            <v>37105</v>
          </cell>
          <cell r="F426">
            <v>5.57</v>
          </cell>
          <cell r="I426">
            <v>37088</v>
          </cell>
          <cell r="J426">
            <v>5.5789999999999997</v>
          </cell>
          <cell r="M426">
            <v>37876</v>
          </cell>
          <cell r="N426">
            <v>6.3002000000000002</v>
          </cell>
          <cell r="Q426">
            <v>37112</v>
          </cell>
          <cell r="R426">
            <v>7.63</v>
          </cell>
        </row>
        <row r="427">
          <cell r="A427">
            <v>37105</v>
          </cell>
          <cell r="B427">
            <v>5.9399999999999995</v>
          </cell>
          <cell r="E427">
            <v>37106</v>
          </cell>
          <cell r="F427">
            <v>5.59</v>
          </cell>
          <cell r="I427">
            <v>37089</v>
          </cell>
          <cell r="J427">
            <v>5.5990000000000002</v>
          </cell>
          <cell r="M427">
            <v>37879</v>
          </cell>
          <cell r="N427">
            <v>6.3150000000000004</v>
          </cell>
          <cell r="Q427">
            <v>37113</v>
          </cell>
          <cell r="R427">
            <v>7.61</v>
          </cell>
        </row>
        <row r="428">
          <cell r="A428">
            <v>37106</v>
          </cell>
          <cell r="B428">
            <v>5.93</v>
          </cell>
          <cell r="E428">
            <v>37109</v>
          </cell>
          <cell r="F428">
            <v>5.59</v>
          </cell>
          <cell r="I428">
            <v>37090</v>
          </cell>
          <cell r="J428">
            <v>5.516</v>
          </cell>
          <cell r="M428">
            <v>37880</v>
          </cell>
          <cell r="N428">
            <v>6.3360000000000003</v>
          </cell>
          <cell r="Q428">
            <v>37116</v>
          </cell>
          <cell r="R428">
            <v>7.61</v>
          </cell>
        </row>
        <row r="429">
          <cell r="A429">
            <v>37110</v>
          </cell>
          <cell r="B429">
            <v>5.91</v>
          </cell>
          <cell r="E429">
            <v>37110</v>
          </cell>
          <cell r="F429">
            <v>5.6</v>
          </cell>
          <cell r="I429">
            <v>37091</v>
          </cell>
          <cell r="J429">
            <v>5.5270000000000001</v>
          </cell>
          <cell r="M429">
            <v>37881</v>
          </cell>
          <cell r="N429">
            <v>6.2995000000000001</v>
          </cell>
          <cell r="Q429">
            <v>37117</v>
          </cell>
          <cell r="R429">
            <v>7.61</v>
          </cell>
        </row>
        <row r="430">
          <cell r="A430">
            <v>37111</v>
          </cell>
          <cell r="B430">
            <v>5.84</v>
          </cell>
          <cell r="E430">
            <v>37111</v>
          </cell>
          <cell r="F430">
            <v>5.52</v>
          </cell>
          <cell r="I430">
            <v>37092</v>
          </cell>
          <cell r="J430">
            <v>5.5490000000000004</v>
          </cell>
          <cell r="M430">
            <v>37882</v>
          </cell>
          <cell r="N430">
            <v>6.2869999999999999</v>
          </cell>
          <cell r="Q430">
            <v>37118</v>
          </cell>
          <cell r="R430">
            <v>7.61</v>
          </cell>
        </row>
        <row r="431">
          <cell r="A431">
            <v>37112</v>
          </cell>
          <cell r="B431">
            <v>5.84</v>
          </cell>
          <cell r="E431">
            <v>37112</v>
          </cell>
          <cell r="F431">
            <v>5.54</v>
          </cell>
          <cell r="I431">
            <v>37095</v>
          </cell>
          <cell r="J431">
            <v>5.5270000000000001</v>
          </cell>
          <cell r="M431">
            <v>37883</v>
          </cell>
          <cell r="N431">
            <v>6.2622</v>
          </cell>
          <cell r="Q431">
            <v>37119</v>
          </cell>
          <cell r="R431">
            <v>7.58</v>
          </cell>
        </row>
        <row r="432">
          <cell r="A432">
            <v>37113</v>
          </cell>
          <cell r="B432">
            <v>5.8100000000000005</v>
          </cell>
          <cell r="E432">
            <v>37113</v>
          </cell>
          <cell r="F432">
            <v>5.52</v>
          </cell>
          <cell r="I432">
            <v>37096</v>
          </cell>
          <cell r="J432">
            <v>5.5280000000000005</v>
          </cell>
          <cell r="M432">
            <v>37886</v>
          </cell>
          <cell r="N432">
            <v>6.2442000000000002</v>
          </cell>
          <cell r="Q432">
            <v>37120</v>
          </cell>
          <cell r="R432">
            <v>7.53</v>
          </cell>
        </row>
        <row r="433">
          <cell r="A433">
            <v>37116</v>
          </cell>
          <cell r="B433">
            <v>5.79</v>
          </cell>
          <cell r="E433">
            <v>37116</v>
          </cell>
          <cell r="F433">
            <v>5.52</v>
          </cell>
          <cell r="I433">
            <v>37097</v>
          </cell>
          <cell r="J433">
            <v>5.5969999999999995</v>
          </cell>
          <cell r="M433">
            <v>37887</v>
          </cell>
          <cell r="N433">
            <v>6.2412000000000001</v>
          </cell>
          <cell r="Q433">
            <v>37123</v>
          </cell>
          <cell r="R433">
            <v>7.5600000000000005</v>
          </cell>
        </row>
        <row r="434">
          <cell r="A434">
            <v>37117</v>
          </cell>
          <cell r="B434">
            <v>5.79</v>
          </cell>
          <cell r="E434">
            <v>37117</v>
          </cell>
          <cell r="F434">
            <v>5.51</v>
          </cell>
          <cell r="I434">
            <v>37098</v>
          </cell>
          <cell r="J434">
            <v>5.5709999999999997</v>
          </cell>
          <cell r="M434">
            <v>37888</v>
          </cell>
          <cell r="N434">
            <v>6.1833999999999998</v>
          </cell>
          <cell r="Q434">
            <v>37124</v>
          </cell>
          <cell r="R434">
            <v>7.55</v>
          </cell>
        </row>
        <row r="435">
          <cell r="A435">
            <v>37118</v>
          </cell>
          <cell r="B435">
            <v>5.8100000000000005</v>
          </cell>
          <cell r="E435">
            <v>37118</v>
          </cell>
          <cell r="F435">
            <v>5.52</v>
          </cell>
          <cell r="I435">
            <v>37099</v>
          </cell>
          <cell r="J435">
            <v>5.5430000000000001</v>
          </cell>
          <cell r="M435">
            <v>37889</v>
          </cell>
          <cell r="N435">
            <v>6.1627999999999998</v>
          </cell>
          <cell r="Q435">
            <v>37125</v>
          </cell>
          <cell r="R435">
            <v>7.54</v>
          </cell>
        </row>
        <row r="436">
          <cell r="A436">
            <v>37119</v>
          </cell>
          <cell r="B436">
            <v>5.79</v>
          </cell>
          <cell r="E436">
            <v>37119</v>
          </cell>
          <cell r="F436">
            <v>5.48</v>
          </cell>
          <cell r="I436">
            <v>37102</v>
          </cell>
          <cell r="J436">
            <v>5.5140000000000002</v>
          </cell>
          <cell r="M436">
            <v>37890</v>
          </cell>
          <cell r="N436">
            <v>6.1284000000000001</v>
          </cell>
          <cell r="Q436">
            <v>37126</v>
          </cell>
          <cell r="R436">
            <v>7.5</v>
          </cell>
        </row>
        <row r="437">
          <cell r="A437">
            <v>37120</v>
          </cell>
          <cell r="B437">
            <v>5.75</v>
          </cell>
          <cell r="E437">
            <v>37120</v>
          </cell>
          <cell r="F437">
            <v>5.43</v>
          </cell>
          <cell r="I437">
            <v>37103</v>
          </cell>
          <cell r="J437">
            <v>5.5220000000000002</v>
          </cell>
          <cell r="M437">
            <v>37893</v>
          </cell>
          <cell r="N437">
            <v>6.1852999999999998</v>
          </cell>
          <cell r="Q437">
            <v>37127</v>
          </cell>
          <cell r="R437">
            <v>7.54</v>
          </cell>
        </row>
        <row r="438">
          <cell r="A438">
            <v>37123</v>
          </cell>
          <cell r="B438">
            <v>5.77</v>
          </cell>
          <cell r="E438">
            <v>37123</v>
          </cell>
          <cell r="F438">
            <v>5.46</v>
          </cell>
          <cell r="I438">
            <v>37104</v>
          </cell>
          <cell r="J438">
            <v>5.5259999999999998</v>
          </cell>
          <cell r="M438">
            <v>37894</v>
          </cell>
          <cell r="N438">
            <v>6.1105999999999998</v>
          </cell>
          <cell r="Q438">
            <v>37130</v>
          </cell>
          <cell r="R438">
            <v>7.5600000000000005</v>
          </cell>
        </row>
        <row r="439">
          <cell r="A439">
            <v>37124</v>
          </cell>
          <cell r="B439">
            <v>5.76</v>
          </cell>
          <cell r="E439">
            <v>37124</v>
          </cell>
          <cell r="F439">
            <v>5.44</v>
          </cell>
          <cell r="I439">
            <v>37105</v>
          </cell>
          <cell r="J439">
            <v>5.5780000000000003</v>
          </cell>
          <cell r="M439">
            <v>37895</v>
          </cell>
          <cell r="N439">
            <v>6.0871000000000004</v>
          </cell>
          <cell r="Q439">
            <v>37131</v>
          </cell>
          <cell r="R439">
            <v>7.5</v>
          </cell>
        </row>
        <row r="440">
          <cell r="A440">
            <v>37125</v>
          </cell>
          <cell r="B440">
            <v>5.75</v>
          </cell>
          <cell r="E440">
            <v>37125</v>
          </cell>
          <cell r="F440">
            <v>5.44</v>
          </cell>
          <cell r="I440">
            <v>37106</v>
          </cell>
          <cell r="J440">
            <v>5.585</v>
          </cell>
          <cell r="M440">
            <v>37896</v>
          </cell>
          <cell r="N440">
            <v>6.1326000000000001</v>
          </cell>
          <cell r="Q440">
            <v>37132</v>
          </cell>
          <cell r="R440">
            <v>7.47</v>
          </cell>
        </row>
        <row r="441">
          <cell r="A441">
            <v>37126</v>
          </cell>
          <cell r="B441">
            <v>5.73</v>
          </cell>
          <cell r="E441">
            <v>37126</v>
          </cell>
          <cell r="F441">
            <v>5.41</v>
          </cell>
          <cell r="I441">
            <v>37109</v>
          </cell>
          <cell r="J441">
            <v>5.5919999999999996</v>
          </cell>
          <cell r="M441">
            <v>37897</v>
          </cell>
          <cell r="N441">
            <v>6.2381000000000002</v>
          </cell>
          <cell r="Q441">
            <v>37133</v>
          </cell>
          <cell r="R441">
            <v>7.48</v>
          </cell>
        </row>
        <row r="442">
          <cell r="A442">
            <v>37127</v>
          </cell>
          <cell r="B442">
            <v>5.75</v>
          </cell>
          <cell r="E442">
            <v>37127</v>
          </cell>
          <cell r="F442">
            <v>5.45</v>
          </cell>
          <cell r="I442">
            <v>37110</v>
          </cell>
          <cell r="J442">
            <v>5.5990000000000002</v>
          </cell>
          <cell r="M442">
            <v>37900</v>
          </cell>
          <cell r="N442">
            <v>6.2213000000000003</v>
          </cell>
          <cell r="Q442">
            <v>37134</v>
          </cell>
          <cell r="R442">
            <v>7.47</v>
          </cell>
        </row>
        <row r="443">
          <cell r="A443">
            <v>37130</v>
          </cell>
          <cell r="B443">
            <v>5.74</v>
          </cell>
          <cell r="E443">
            <v>37130</v>
          </cell>
          <cell r="F443">
            <v>5.47</v>
          </cell>
          <cell r="I443">
            <v>37111</v>
          </cell>
          <cell r="J443">
            <v>5.5069999999999997</v>
          </cell>
          <cell r="M443">
            <v>37901</v>
          </cell>
          <cell r="N443">
            <v>6.2503000000000002</v>
          </cell>
          <cell r="Q443">
            <v>37138</v>
          </cell>
          <cell r="R443">
            <v>7.59</v>
          </cell>
        </row>
        <row r="444">
          <cell r="A444">
            <v>37131</v>
          </cell>
          <cell r="B444">
            <v>5.72</v>
          </cell>
          <cell r="E444">
            <v>37131</v>
          </cell>
          <cell r="F444">
            <v>5.41</v>
          </cell>
          <cell r="I444">
            <v>37112</v>
          </cell>
          <cell r="J444">
            <v>5.5339999999999998</v>
          </cell>
          <cell r="M444">
            <v>37902</v>
          </cell>
          <cell r="N444">
            <v>6.2118000000000002</v>
          </cell>
          <cell r="Q444">
            <v>37139</v>
          </cell>
          <cell r="R444">
            <v>7.58</v>
          </cell>
        </row>
        <row r="445">
          <cell r="A445">
            <v>37132</v>
          </cell>
          <cell r="B445">
            <v>5.67</v>
          </cell>
          <cell r="E445">
            <v>37132</v>
          </cell>
          <cell r="F445">
            <v>5.36</v>
          </cell>
          <cell r="I445">
            <v>37113</v>
          </cell>
          <cell r="J445">
            <v>5.5039999999999996</v>
          </cell>
          <cell r="M445">
            <v>37903</v>
          </cell>
          <cell r="N445">
            <v>6.2610000000000001</v>
          </cell>
          <cell r="Q445">
            <v>37140</v>
          </cell>
          <cell r="R445">
            <v>7.5</v>
          </cell>
        </row>
        <row r="446">
          <cell r="A446">
            <v>37133</v>
          </cell>
          <cell r="B446">
            <v>5.71</v>
          </cell>
          <cell r="E446">
            <v>37133</v>
          </cell>
          <cell r="F446">
            <v>5.37</v>
          </cell>
          <cell r="I446">
            <v>37116</v>
          </cell>
          <cell r="J446">
            <v>5.5120000000000005</v>
          </cell>
          <cell r="M446">
            <v>37904</v>
          </cell>
          <cell r="N446">
            <v>6.2409999999999997</v>
          </cell>
          <cell r="Q446">
            <v>37141</v>
          </cell>
          <cell r="R446">
            <v>7.49</v>
          </cell>
        </row>
        <row r="447">
          <cell r="A447">
            <v>37134</v>
          </cell>
          <cell r="B447">
            <v>5.7</v>
          </cell>
          <cell r="E447">
            <v>37134</v>
          </cell>
          <cell r="F447">
            <v>5.39</v>
          </cell>
          <cell r="I447">
            <v>37117</v>
          </cell>
          <cell r="J447">
            <v>5.5060000000000002</v>
          </cell>
          <cell r="M447">
            <v>37907</v>
          </cell>
          <cell r="N447">
            <v>6.2263000000000002</v>
          </cell>
          <cell r="Q447">
            <v>37144</v>
          </cell>
          <cell r="R447">
            <v>7.54</v>
          </cell>
        </row>
        <row r="448">
          <cell r="A448">
            <v>37138</v>
          </cell>
          <cell r="B448">
            <v>5.8100000000000005</v>
          </cell>
          <cell r="E448">
            <v>37138</v>
          </cell>
          <cell r="F448">
            <v>5.5</v>
          </cell>
          <cell r="I448">
            <v>37118</v>
          </cell>
          <cell r="J448">
            <v>5.5170000000000003</v>
          </cell>
          <cell r="M448">
            <v>37908</v>
          </cell>
          <cell r="N448">
            <v>6.2857000000000003</v>
          </cell>
          <cell r="Q448">
            <v>37147</v>
          </cell>
          <cell r="R448">
            <v>7.5</v>
          </cell>
        </row>
        <row r="449">
          <cell r="A449">
            <v>37139</v>
          </cell>
          <cell r="B449">
            <v>5.8100000000000005</v>
          </cell>
          <cell r="E449">
            <v>37139</v>
          </cell>
          <cell r="F449">
            <v>5.48</v>
          </cell>
          <cell r="I449">
            <v>37119</v>
          </cell>
          <cell r="J449">
            <v>5.4770000000000003</v>
          </cell>
          <cell r="M449">
            <v>37909</v>
          </cell>
          <cell r="N449">
            <v>6.3426</v>
          </cell>
          <cell r="Q449">
            <v>37148</v>
          </cell>
          <cell r="R449">
            <v>7.64</v>
          </cell>
        </row>
        <row r="450">
          <cell r="A450">
            <v>37140</v>
          </cell>
          <cell r="B450">
            <v>5.73</v>
          </cell>
          <cell r="E450">
            <v>37140</v>
          </cell>
          <cell r="F450">
            <v>5.41</v>
          </cell>
          <cell r="I450">
            <v>37120</v>
          </cell>
          <cell r="J450">
            <v>5.42</v>
          </cell>
          <cell r="M450">
            <v>37910</v>
          </cell>
          <cell r="N450">
            <v>6.38</v>
          </cell>
          <cell r="Q450">
            <v>37151</v>
          </cell>
          <cell r="R450">
            <v>7.8</v>
          </cell>
        </row>
        <row r="451">
          <cell r="A451">
            <v>37141</v>
          </cell>
          <cell r="B451">
            <v>5.6899999999999995</v>
          </cell>
          <cell r="E451">
            <v>37141</v>
          </cell>
          <cell r="F451">
            <v>5.39</v>
          </cell>
          <cell r="I451">
            <v>37123</v>
          </cell>
          <cell r="J451">
            <v>5.4530000000000003</v>
          </cell>
          <cell r="M451">
            <v>37911</v>
          </cell>
          <cell r="N451">
            <v>6.3250000000000002</v>
          </cell>
          <cell r="Q451">
            <v>37152</v>
          </cell>
          <cell r="R451">
            <v>7.92</v>
          </cell>
        </row>
        <row r="452">
          <cell r="A452">
            <v>37144</v>
          </cell>
          <cell r="B452">
            <v>5.73</v>
          </cell>
          <cell r="E452">
            <v>37144</v>
          </cell>
          <cell r="F452">
            <v>5.43</v>
          </cell>
          <cell r="I452">
            <v>37124</v>
          </cell>
          <cell r="J452">
            <v>5.4320000000000004</v>
          </cell>
          <cell r="M452">
            <v>37914</v>
          </cell>
          <cell r="N452">
            <v>6.2682000000000002</v>
          </cell>
          <cell r="Q452">
            <v>37153</v>
          </cell>
          <cell r="R452">
            <v>7.93</v>
          </cell>
        </row>
        <row r="453">
          <cell r="A453">
            <v>37145</v>
          </cell>
          <cell r="B453">
            <v>5.6899999999999995</v>
          </cell>
          <cell r="E453">
            <v>37147</v>
          </cell>
          <cell r="F453">
            <v>5.39</v>
          </cell>
          <cell r="I453">
            <v>37125</v>
          </cell>
          <cell r="J453">
            <v>5.4349999999999996</v>
          </cell>
          <cell r="M453">
            <v>37915</v>
          </cell>
          <cell r="N453">
            <v>6.2441000000000004</v>
          </cell>
          <cell r="Q453">
            <v>37154</v>
          </cell>
          <cell r="R453">
            <v>8</v>
          </cell>
        </row>
        <row r="454">
          <cell r="A454">
            <v>37146</v>
          </cell>
          <cell r="B454">
            <v>5.68</v>
          </cell>
          <cell r="E454">
            <v>37148</v>
          </cell>
          <cell r="F454">
            <v>5.35</v>
          </cell>
          <cell r="I454">
            <v>37126</v>
          </cell>
          <cell r="J454">
            <v>5.4119999999999999</v>
          </cell>
          <cell r="M454">
            <v>37916</v>
          </cell>
          <cell r="N454">
            <v>6.1896000000000004</v>
          </cell>
          <cell r="Q454">
            <v>37155</v>
          </cell>
          <cell r="R454">
            <v>7.95</v>
          </cell>
        </row>
        <row r="455">
          <cell r="A455">
            <v>37147</v>
          </cell>
          <cell r="B455">
            <v>5.72</v>
          </cell>
          <cell r="E455">
            <v>37151</v>
          </cell>
          <cell r="F455">
            <v>5.41</v>
          </cell>
          <cell r="I455">
            <v>37127</v>
          </cell>
          <cell r="J455">
            <v>5.4489999999999998</v>
          </cell>
          <cell r="M455">
            <v>37917</v>
          </cell>
          <cell r="N455">
            <v>6.2431000000000001</v>
          </cell>
          <cell r="Q455">
            <v>37158</v>
          </cell>
          <cell r="R455">
            <v>7.93</v>
          </cell>
        </row>
        <row r="456">
          <cell r="A456">
            <v>37148</v>
          </cell>
          <cell r="B456">
            <v>5.65</v>
          </cell>
          <cell r="E456">
            <v>37152</v>
          </cell>
          <cell r="F456">
            <v>5.55</v>
          </cell>
          <cell r="I456">
            <v>37130</v>
          </cell>
          <cell r="J456">
            <v>5.4630000000000001</v>
          </cell>
          <cell r="M456">
            <v>37918</v>
          </cell>
          <cell r="N456">
            <v>6.1928000000000001</v>
          </cell>
          <cell r="Q456">
            <v>37159</v>
          </cell>
          <cell r="R456">
            <v>7.92</v>
          </cell>
        </row>
        <row r="457">
          <cell r="A457">
            <v>37151</v>
          </cell>
          <cell r="B457">
            <v>5.7</v>
          </cell>
          <cell r="E457">
            <v>37153</v>
          </cell>
          <cell r="F457">
            <v>5.5600000000000005</v>
          </cell>
          <cell r="I457">
            <v>37131</v>
          </cell>
          <cell r="J457">
            <v>5.4050000000000002</v>
          </cell>
          <cell r="M457">
            <v>37921</v>
          </cell>
          <cell r="N457">
            <v>6.2202999999999999</v>
          </cell>
          <cell r="Q457">
            <v>37160</v>
          </cell>
          <cell r="R457">
            <v>7.84</v>
          </cell>
        </row>
        <row r="458">
          <cell r="A458">
            <v>37152</v>
          </cell>
          <cell r="B458">
            <v>5.8</v>
          </cell>
          <cell r="E458">
            <v>37154</v>
          </cell>
          <cell r="F458">
            <v>5.62</v>
          </cell>
          <cell r="I458">
            <v>37132</v>
          </cell>
          <cell r="J458">
            <v>5.3620000000000001</v>
          </cell>
          <cell r="M458">
            <v>37922</v>
          </cell>
          <cell r="N458">
            <v>6.2107999999999999</v>
          </cell>
          <cell r="Q458">
            <v>37161</v>
          </cell>
          <cell r="R458">
            <v>7.79</v>
          </cell>
        </row>
        <row r="459">
          <cell r="A459">
            <v>37153</v>
          </cell>
          <cell r="B459">
            <v>5.84</v>
          </cell>
          <cell r="E459">
            <v>37155</v>
          </cell>
          <cell r="F459">
            <v>5.59</v>
          </cell>
          <cell r="I459">
            <v>37133</v>
          </cell>
          <cell r="J459">
            <v>5.3849999999999998</v>
          </cell>
          <cell r="M459">
            <v>37923</v>
          </cell>
          <cell r="N459">
            <v>6.2411000000000003</v>
          </cell>
          <cell r="Q459">
            <v>37162</v>
          </cell>
          <cell r="R459">
            <v>7.75</v>
          </cell>
        </row>
        <row r="460">
          <cell r="A460">
            <v>37154</v>
          </cell>
          <cell r="B460">
            <v>5.89</v>
          </cell>
          <cell r="E460">
            <v>37158</v>
          </cell>
          <cell r="F460">
            <v>5.58</v>
          </cell>
          <cell r="I460">
            <v>37134</v>
          </cell>
          <cell r="J460">
            <v>5.3680000000000003</v>
          </cell>
          <cell r="M460">
            <v>37924</v>
          </cell>
          <cell r="N460">
            <v>6.2861000000000002</v>
          </cell>
          <cell r="Q460">
            <v>37165</v>
          </cell>
          <cell r="R460">
            <v>7.72</v>
          </cell>
        </row>
        <row r="461">
          <cell r="A461">
            <v>37155</v>
          </cell>
          <cell r="B461">
            <v>5.91</v>
          </cell>
          <cell r="E461">
            <v>37159</v>
          </cell>
          <cell r="F461">
            <v>5.58</v>
          </cell>
          <cell r="I461">
            <v>37137</v>
          </cell>
          <cell r="J461">
            <v>5.3689999999999998</v>
          </cell>
          <cell r="M461">
            <v>37925</v>
          </cell>
          <cell r="N461">
            <v>6.2209000000000003</v>
          </cell>
          <cell r="Q461">
            <v>37166</v>
          </cell>
          <cell r="R461">
            <v>7.68</v>
          </cell>
        </row>
        <row r="462">
          <cell r="A462">
            <v>37158</v>
          </cell>
          <cell r="B462">
            <v>5.91</v>
          </cell>
          <cell r="E462">
            <v>37160</v>
          </cell>
          <cell r="F462">
            <v>5.5</v>
          </cell>
          <cell r="I462">
            <v>37138</v>
          </cell>
          <cell r="J462">
            <v>5.4829999999999997</v>
          </cell>
          <cell r="M462">
            <v>37928</v>
          </cell>
          <cell r="N462">
            <v>6.2868000000000004</v>
          </cell>
          <cell r="Q462">
            <v>37167</v>
          </cell>
          <cell r="R462">
            <v>7.66</v>
          </cell>
        </row>
        <row r="463">
          <cell r="A463">
            <v>37159</v>
          </cell>
          <cell r="B463">
            <v>5.9</v>
          </cell>
          <cell r="E463">
            <v>37161</v>
          </cell>
          <cell r="F463">
            <v>5.45</v>
          </cell>
          <cell r="I463">
            <v>37139</v>
          </cell>
          <cell r="J463">
            <v>5.4790000000000001</v>
          </cell>
          <cell r="M463">
            <v>37929</v>
          </cell>
          <cell r="N463">
            <v>6.2407000000000004</v>
          </cell>
          <cell r="Q463">
            <v>37168</v>
          </cell>
          <cell r="R463">
            <v>7.49</v>
          </cell>
        </row>
        <row r="464">
          <cell r="A464">
            <v>37160</v>
          </cell>
          <cell r="B464">
            <v>5.86</v>
          </cell>
          <cell r="E464">
            <v>37162</v>
          </cell>
          <cell r="F464">
            <v>5.42</v>
          </cell>
          <cell r="I464">
            <v>37140</v>
          </cell>
          <cell r="J464">
            <v>5.4130000000000003</v>
          </cell>
          <cell r="M464">
            <v>37930</v>
          </cell>
          <cell r="N464">
            <v>6.2698</v>
          </cell>
          <cell r="Q464">
            <v>37169</v>
          </cell>
          <cell r="R464">
            <v>7.66</v>
          </cell>
        </row>
        <row r="465">
          <cell r="A465">
            <v>37161</v>
          </cell>
          <cell r="B465">
            <v>5.8</v>
          </cell>
          <cell r="E465">
            <v>37165</v>
          </cell>
          <cell r="F465">
            <v>5.38</v>
          </cell>
          <cell r="I465">
            <v>37141</v>
          </cell>
          <cell r="J465">
            <v>5.3689999999999998</v>
          </cell>
          <cell r="M465">
            <v>37931</v>
          </cell>
          <cell r="N465">
            <v>6.3087999999999997</v>
          </cell>
          <cell r="Q465">
            <v>37173</v>
          </cell>
          <cell r="R465">
            <v>7.72</v>
          </cell>
        </row>
        <row r="466">
          <cell r="A466">
            <v>37162</v>
          </cell>
          <cell r="B466">
            <v>5.8</v>
          </cell>
          <cell r="E466">
            <v>37166</v>
          </cell>
          <cell r="F466">
            <v>5.34</v>
          </cell>
          <cell r="I466">
            <v>37144</v>
          </cell>
          <cell r="J466">
            <v>5.4370000000000003</v>
          </cell>
          <cell r="M466">
            <v>37932</v>
          </cell>
          <cell r="N466">
            <v>6.3282999999999996</v>
          </cell>
          <cell r="Q466">
            <v>37174</v>
          </cell>
          <cell r="R466">
            <v>7.6899999999999995</v>
          </cell>
        </row>
        <row r="467">
          <cell r="A467">
            <v>37165</v>
          </cell>
          <cell r="B467">
            <v>5.78</v>
          </cell>
          <cell r="E467">
            <v>37167</v>
          </cell>
          <cell r="F467">
            <v>5.32</v>
          </cell>
          <cell r="I467">
            <v>37145</v>
          </cell>
          <cell r="J467">
            <v>5.4160000000000004</v>
          </cell>
          <cell r="M467">
            <v>37935</v>
          </cell>
          <cell r="N467">
            <v>6.3289999999999997</v>
          </cell>
          <cell r="Q467">
            <v>37175</v>
          </cell>
          <cell r="R467">
            <v>7.74</v>
          </cell>
        </row>
        <row r="468">
          <cell r="A468">
            <v>37166</v>
          </cell>
          <cell r="B468">
            <v>5.72</v>
          </cell>
          <cell r="E468">
            <v>37168</v>
          </cell>
          <cell r="F468">
            <v>5.31</v>
          </cell>
          <cell r="I468">
            <v>37147</v>
          </cell>
          <cell r="J468">
            <v>5.3920000000000003</v>
          </cell>
          <cell r="M468">
            <v>37936</v>
          </cell>
          <cell r="N468">
            <v>6.3295000000000003</v>
          </cell>
          <cell r="Q468">
            <v>37176</v>
          </cell>
          <cell r="R468">
            <v>7.76</v>
          </cell>
        </row>
        <row r="469">
          <cell r="A469">
            <v>37167</v>
          </cell>
          <cell r="B469">
            <v>5.71</v>
          </cell>
          <cell r="E469">
            <v>37169</v>
          </cell>
          <cell r="F469">
            <v>5.31</v>
          </cell>
          <cell r="I469">
            <v>37148</v>
          </cell>
          <cell r="J469">
            <v>5.35</v>
          </cell>
          <cell r="M469">
            <v>37937</v>
          </cell>
          <cell r="N469">
            <v>6.33</v>
          </cell>
          <cell r="Q469">
            <v>37179</v>
          </cell>
          <cell r="R469">
            <v>7.71</v>
          </cell>
        </row>
        <row r="470">
          <cell r="A470">
            <v>37168</v>
          </cell>
          <cell r="B470">
            <v>5.72</v>
          </cell>
          <cell r="E470">
            <v>37173</v>
          </cell>
          <cell r="F470">
            <v>5.39</v>
          </cell>
          <cell r="I470">
            <v>37151</v>
          </cell>
          <cell r="J470">
            <v>5.423</v>
          </cell>
          <cell r="M470">
            <v>37938</v>
          </cell>
          <cell r="N470">
            <v>6.2575000000000003</v>
          </cell>
          <cell r="Q470">
            <v>37180</v>
          </cell>
          <cell r="R470">
            <v>7.68</v>
          </cell>
        </row>
        <row r="471">
          <cell r="A471">
            <v>37169</v>
          </cell>
          <cell r="B471">
            <v>5.71</v>
          </cell>
          <cell r="E471">
            <v>37174</v>
          </cell>
          <cell r="F471">
            <v>5.36</v>
          </cell>
          <cell r="I471">
            <v>37152</v>
          </cell>
          <cell r="J471">
            <v>5.5419999999999998</v>
          </cell>
          <cell r="M471">
            <v>37939</v>
          </cell>
          <cell r="N471">
            <v>6.2009999999999996</v>
          </cell>
          <cell r="Q471">
            <v>37181</v>
          </cell>
          <cell r="R471">
            <v>7.64</v>
          </cell>
        </row>
        <row r="472">
          <cell r="A472">
            <v>37173</v>
          </cell>
          <cell r="B472">
            <v>5.77</v>
          </cell>
          <cell r="E472">
            <v>37175</v>
          </cell>
          <cell r="F472">
            <v>5.41</v>
          </cell>
          <cell r="I472">
            <v>37153</v>
          </cell>
          <cell r="J472">
            <v>5.5510000000000002</v>
          </cell>
          <cell r="M472">
            <v>37942</v>
          </cell>
          <cell r="N472">
            <v>6.2054999999999998</v>
          </cell>
          <cell r="Q472">
            <v>37182</v>
          </cell>
          <cell r="R472">
            <v>7.6</v>
          </cell>
        </row>
        <row r="473">
          <cell r="A473">
            <v>37174</v>
          </cell>
          <cell r="B473">
            <v>5.79</v>
          </cell>
          <cell r="E473">
            <v>37176</v>
          </cell>
          <cell r="F473">
            <v>5.42</v>
          </cell>
          <cell r="I473">
            <v>37154</v>
          </cell>
          <cell r="J473">
            <v>5.6230000000000002</v>
          </cell>
          <cell r="M473">
            <v>37943</v>
          </cell>
          <cell r="N473">
            <v>6.1696</v>
          </cell>
          <cell r="Q473">
            <v>37183</v>
          </cell>
          <cell r="R473">
            <v>7.6</v>
          </cell>
        </row>
        <row r="474">
          <cell r="A474">
            <v>37175</v>
          </cell>
          <cell r="B474">
            <v>5.83</v>
          </cell>
          <cell r="E474">
            <v>37179</v>
          </cell>
          <cell r="F474">
            <v>5.38</v>
          </cell>
          <cell r="I474">
            <v>37155</v>
          </cell>
          <cell r="J474">
            <v>5.5830000000000002</v>
          </cell>
          <cell r="M474">
            <v>37944</v>
          </cell>
          <cell r="N474">
            <v>6.18</v>
          </cell>
          <cell r="Q474">
            <v>37186</v>
          </cell>
          <cell r="R474">
            <v>7.6</v>
          </cell>
        </row>
        <row r="475">
          <cell r="A475">
            <v>37176</v>
          </cell>
          <cell r="B475">
            <v>5.84</v>
          </cell>
          <cell r="E475">
            <v>37180</v>
          </cell>
          <cell r="F475">
            <v>5.35</v>
          </cell>
          <cell r="I475">
            <v>37158</v>
          </cell>
          <cell r="J475">
            <v>5.5759999999999996</v>
          </cell>
          <cell r="M475">
            <v>37945</v>
          </cell>
          <cell r="N475">
            <v>6.14</v>
          </cell>
          <cell r="Q475">
            <v>37187</v>
          </cell>
          <cell r="R475">
            <v>7.65</v>
          </cell>
        </row>
        <row r="476">
          <cell r="A476">
            <v>37179</v>
          </cell>
          <cell r="B476">
            <v>5.8100000000000005</v>
          </cell>
          <cell r="E476">
            <v>37181</v>
          </cell>
          <cell r="F476">
            <v>5.32</v>
          </cell>
          <cell r="I476">
            <v>37159</v>
          </cell>
          <cell r="J476">
            <v>5.5679999999999996</v>
          </cell>
          <cell r="M476">
            <v>37946</v>
          </cell>
          <cell r="N476">
            <v>6.1070000000000002</v>
          </cell>
          <cell r="Q476">
            <v>37189</v>
          </cell>
          <cell r="R476">
            <v>7.6</v>
          </cell>
        </row>
        <row r="477">
          <cell r="A477">
            <v>37180</v>
          </cell>
          <cell r="B477">
            <v>5.75</v>
          </cell>
          <cell r="E477">
            <v>37182</v>
          </cell>
          <cell r="F477">
            <v>5.32</v>
          </cell>
          <cell r="I477">
            <v>37160</v>
          </cell>
          <cell r="J477">
            <v>5.5019999999999998</v>
          </cell>
          <cell r="M477">
            <v>37949</v>
          </cell>
          <cell r="N477">
            <v>6.1429999999999998</v>
          </cell>
          <cell r="Q477">
            <v>37190</v>
          </cell>
          <cell r="R477">
            <v>7.53</v>
          </cell>
        </row>
        <row r="478">
          <cell r="A478">
            <v>37181</v>
          </cell>
          <cell r="B478">
            <v>5.71</v>
          </cell>
          <cell r="E478">
            <v>37183</v>
          </cell>
          <cell r="F478">
            <v>5.36</v>
          </cell>
          <cell r="I478">
            <v>37161</v>
          </cell>
          <cell r="J478">
            <v>5.4349999999999996</v>
          </cell>
          <cell r="M478">
            <v>37950</v>
          </cell>
          <cell r="N478">
            <v>6.1318999999999999</v>
          </cell>
          <cell r="Q478">
            <v>37193</v>
          </cell>
          <cell r="R478">
            <v>7.51</v>
          </cell>
        </row>
        <row r="479">
          <cell r="A479">
            <v>37182</v>
          </cell>
          <cell r="B479">
            <v>5.7</v>
          </cell>
          <cell r="E479">
            <v>37186</v>
          </cell>
          <cell r="F479">
            <v>5.36</v>
          </cell>
          <cell r="I479">
            <v>37162</v>
          </cell>
          <cell r="J479">
            <v>5.4210000000000003</v>
          </cell>
          <cell r="M479">
            <v>37951</v>
          </cell>
          <cell r="N479">
            <v>6.1323999999999996</v>
          </cell>
          <cell r="Q479">
            <v>37194</v>
          </cell>
          <cell r="R479">
            <v>7.47</v>
          </cell>
        </row>
        <row r="480">
          <cell r="A480">
            <v>37183</v>
          </cell>
          <cell r="B480">
            <v>5.74</v>
          </cell>
          <cell r="E480">
            <v>37187</v>
          </cell>
          <cell r="F480">
            <v>5.38</v>
          </cell>
          <cell r="I480">
            <v>37165</v>
          </cell>
          <cell r="J480">
            <v>5.3730000000000002</v>
          </cell>
          <cell r="M480">
            <v>37952</v>
          </cell>
          <cell r="N480">
            <v>6.1193999999999997</v>
          </cell>
          <cell r="Q480">
            <v>37195</v>
          </cell>
          <cell r="R480">
            <v>7.36</v>
          </cell>
        </row>
        <row r="481">
          <cell r="A481">
            <v>37186</v>
          </cell>
          <cell r="B481">
            <v>5.76</v>
          </cell>
          <cell r="E481">
            <v>37188</v>
          </cell>
          <cell r="F481">
            <v>5.32</v>
          </cell>
          <cell r="I481">
            <v>37166</v>
          </cell>
          <cell r="J481">
            <v>5.3220000000000001</v>
          </cell>
          <cell r="M481">
            <v>37953</v>
          </cell>
          <cell r="N481">
            <v>6.1360000000000001</v>
          </cell>
          <cell r="Q481">
            <v>37196</v>
          </cell>
          <cell r="R481">
            <v>7.28</v>
          </cell>
        </row>
        <row r="482">
          <cell r="A482">
            <v>37187</v>
          </cell>
          <cell r="B482">
            <v>5.76</v>
          </cell>
          <cell r="E482">
            <v>37189</v>
          </cell>
          <cell r="F482">
            <v>5.28</v>
          </cell>
          <cell r="I482">
            <v>37167</v>
          </cell>
          <cell r="J482">
            <v>5.2930000000000001</v>
          </cell>
          <cell r="M482">
            <v>37956</v>
          </cell>
          <cell r="N482">
            <v>6.1547000000000001</v>
          </cell>
          <cell r="Q482">
            <v>37197</v>
          </cell>
          <cell r="R482">
            <v>7.42</v>
          </cell>
        </row>
        <row r="483">
          <cell r="A483">
            <v>37188</v>
          </cell>
          <cell r="B483">
            <v>5.72</v>
          </cell>
          <cell r="E483">
            <v>37190</v>
          </cell>
          <cell r="F483">
            <v>5.27</v>
          </cell>
          <cell r="I483">
            <v>37168</v>
          </cell>
          <cell r="J483">
            <v>5.3019999999999996</v>
          </cell>
          <cell r="M483">
            <v>37957</v>
          </cell>
          <cell r="N483">
            <v>6.1149000000000004</v>
          </cell>
          <cell r="Q483">
            <v>37200</v>
          </cell>
          <cell r="R483">
            <v>7.33</v>
          </cell>
        </row>
        <row r="484">
          <cell r="A484">
            <v>37189</v>
          </cell>
          <cell r="B484">
            <v>5.6899999999999995</v>
          </cell>
          <cell r="E484">
            <v>37193</v>
          </cell>
          <cell r="F484">
            <v>5.25</v>
          </cell>
          <cell r="I484">
            <v>37169</v>
          </cell>
          <cell r="J484">
            <v>5.3079999999999998</v>
          </cell>
          <cell r="M484">
            <v>37958</v>
          </cell>
          <cell r="N484">
            <v>6.1143000000000001</v>
          </cell>
          <cell r="Q484">
            <v>37201</v>
          </cell>
          <cell r="R484">
            <v>7.34</v>
          </cell>
        </row>
        <row r="485">
          <cell r="A485">
            <v>37190</v>
          </cell>
          <cell r="B485">
            <v>5.68</v>
          </cell>
          <cell r="E485">
            <v>37194</v>
          </cell>
          <cell r="F485">
            <v>5.22</v>
          </cell>
          <cell r="I485">
            <v>37172</v>
          </cell>
          <cell r="J485">
            <v>5.3120000000000003</v>
          </cell>
          <cell r="M485">
            <v>37959</v>
          </cell>
          <cell r="N485">
            <v>6.1368999999999998</v>
          </cell>
          <cell r="Q485">
            <v>37202</v>
          </cell>
          <cell r="R485">
            <v>7.27</v>
          </cell>
        </row>
        <row r="486">
          <cell r="A486">
            <v>37193</v>
          </cell>
          <cell r="B486">
            <v>5.64</v>
          </cell>
          <cell r="E486">
            <v>37195</v>
          </cell>
          <cell r="F486">
            <v>4.8899999999999997</v>
          </cell>
          <cell r="I486">
            <v>37173</v>
          </cell>
          <cell r="J486">
            <v>5.3760000000000003</v>
          </cell>
          <cell r="M486">
            <v>37960</v>
          </cell>
          <cell r="N486">
            <v>6.0549999999999997</v>
          </cell>
          <cell r="Q486">
            <v>37203</v>
          </cell>
          <cell r="R486">
            <v>7.34</v>
          </cell>
        </row>
        <row r="487">
          <cell r="A487">
            <v>37194</v>
          </cell>
          <cell r="B487">
            <v>5.57</v>
          </cell>
          <cell r="E487">
            <v>37196</v>
          </cell>
          <cell r="F487">
            <v>4.79</v>
          </cell>
          <cell r="I487">
            <v>37174</v>
          </cell>
          <cell r="J487">
            <v>5.3650000000000002</v>
          </cell>
          <cell r="M487">
            <v>37963</v>
          </cell>
          <cell r="N487">
            <v>6.0827999999999998</v>
          </cell>
          <cell r="Q487">
            <v>37204</v>
          </cell>
          <cell r="R487">
            <v>7.35</v>
          </cell>
        </row>
        <row r="488">
          <cell r="A488">
            <v>37195</v>
          </cell>
          <cell r="B488">
            <v>5.31</v>
          </cell>
          <cell r="E488">
            <v>37197</v>
          </cell>
          <cell r="F488">
            <v>4.96</v>
          </cell>
          <cell r="I488">
            <v>37175</v>
          </cell>
          <cell r="J488">
            <v>5.4009999999999998</v>
          </cell>
          <cell r="M488">
            <v>37964</v>
          </cell>
          <cell r="N488">
            <v>6.1247999999999996</v>
          </cell>
          <cell r="Q488">
            <v>37208</v>
          </cell>
          <cell r="R488">
            <v>7.39</v>
          </cell>
        </row>
        <row r="489">
          <cell r="A489">
            <v>37196</v>
          </cell>
          <cell r="B489">
            <v>5.31</v>
          </cell>
          <cell r="E489">
            <v>37200</v>
          </cell>
          <cell r="F489">
            <v>4.8600000000000003</v>
          </cell>
          <cell r="I489">
            <v>37176</v>
          </cell>
          <cell r="J489">
            <v>5.4260000000000002</v>
          </cell>
          <cell r="M489">
            <v>37965</v>
          </cell>
          <cell r="N489">
            <v>6.1009000000000002</v>
          </cell>
          <cell r="Q489">
            <v>37209</v>
          </cell>
          <cell r="R489">
            <v>7.49</v>
          </cell>
        </row>
        <row r="490">
          <cell r="A490">
            <v>37197</v>
          </cell>
          <cell r="B490">
            <v>5.41</v>
          </cell>
          <cell r="E490">
            <v>37201</v>
          </cell>
          <cell r="F490">
            <v>4.8600000000000003</v>
          </cell>
          <cell r="I490">
            <v>37179</v>
          </cell>
          <cell r="J490">
            <v>5.3710000000000004</v>
          </cell>
          <cell r="M490">
            <v>37966</v>
          </cell>
          <cell r="N490">
            <v>6.0633999999999997</v>
          </cell>
          <cell r="Q490">
            <v>37210</v>
          </cell>
          <cell r="R490">
            <v>7.67</v>
          </cell>
        </row>
        <row r="491">
          <cell r="A491">
            <v>37200</v>
          </cell>
          <cell r="B491">
            <v>5.33</v>
          </cell>
          <cell r="E491">
            <v>37202</v>
          </cell>
          <cell r="F491">
            <v>4.79</v>
          </cell>
          <cell r="I491">
            <v>37180</v>
          </cell>
          <cell r="J491">
            <v>5.343</v>
          </cell>
          <cell r="M491">
            <v>37967</v>
          </cell>
          <cell r="N491">
            <v>6.0659000000000001</v>
          </cell>
          <cell r="Q491">
            <v>37211</v>
          </cell>
          <cell r="R491">
            <v>7.77</v>
          </cell>
        </row>
        <row r="492">
          <cell r="A492">
            <v>37201</v>
          </cell>
          <cell r="B492">
            <v>5.31</v>
          </cell>
          <cell r="E492">
            <v>37203</v>
          </cell>
          <cell r="F492">
            <v>4.87</v>
          </cell>
          <cell r="I492">
            <v>37181</v>
          </cell>
          <cell r="J492">
            <v>5.3140000000000001</v>
          </cell>
          <cell r="M492">
            <v>37970</v>
          </cell>
          <cell r="N492">
            <v>6.0576999999999996</v>
          </cell>
          <cell r="Q492">
            <v>37214</v>
          </cell>
          <cell r="R492">
            <v>7.67</v>
          </cell>
        </row>
        <row r="493">
          <cell r="A493">
            <v>37202</v>
          </cell>
          <cell r="B493">
            <v>5.28</v>
          </cell>
          <cell r="E493">
            <v>37204</v>
          </cell>
          <cell r="F493">
            <v>4.88</v>
          </cell>
          <cell r="I493">
            <v>37182</v>
          </cell>
          <cell r="J493">
            <v>5.3179999999999996</v>
          </cell>
          <cell r="M493">
            <v>37971</v>
          </cell>
          <cell r="N493">
            <v>6.0156999999999998</v>
          </cell>
          <cell r="Q493">
            <v>37215</v>
          </cell>
          <cell r="R493">
            <v>7.75</v>
          </cell>
        </row>
        <row r="494">
          <cell r="A494">
            <v>37203</v>
          </cell>
          <cell r="B494">
            <v>5.3</v>
          </cell>
          <cell r="E494">
            <v>37208</v>
          </cell>
          <cell r="F494">
            <v>4.92</v>
          </cell>
          <cell r="I494">
            <v>37183</v>
          </cell>
          <cell r="J494">
            <v>5.3579999999999997</v>
          </cell>
          <cell r="M494">
            <v>37972</v>
          </cell>
          <cell r="N494">
            <v>5.9778000000000002</v>
          </cell>
          <cell r="Q494">
            <v>37218</v>
          </cell>
          <cell r="R494">
            <v>7.8100000000000005</v>
          </cell>
        </row>
        <row r="495">
          <cell r="A495">
            <v>37204</v>
          </cell>
          <cell r="B495">
            <v>5.29</v>
          </cell>
          <cell r="E495">
            <v>37209</v>
          </cell>
          <cell r="F495">
            <v>5.0199999999999996</v>
          </cell>
          <cell r="I495">
            <v>37186</v>
          </cell>
          <cell r="J495">
            <v>5.3840000000000003</v>
          </cell>
          <cell r="M495">
            <v>37973</v>
          </cell>
          <cell r="N495">
            <v>5.9512999999999998</v>
          </cell>
          <cell r="Q495">
            <v>37221</v>
          </cell>
          <cell r="R495">
            <v>7.82</v>
          </cell>
        </row>
        <row r="496">
          <cell r="A496">
            <v>37208</v>
          </cell>
          <cell r="B496">
            <v>5.34</v>
          </cell>
          <cell r="E496">
            <v>37210</v>
          </cell>
          <cell r="F496">
            <v>5.22</v>
          </cell>
          <cell r="I496">
            <v>37187</v>
          </cell>
          <cell r="J496">
            <v>5.3890000000000002</v>
          </cell>
          <cell r="M496">
            <v>37974</v>
          </cell>
          <cell r="N496">
            <v>5.9713000000000003</v>
          </cell>
          <cell r="Q496">
            <v>37222</v>
          </cell>
          <cell r="R496">
            <v>7.8</v>
          </cell>
        </row>
        <row r="497">
          <cell r="A497">
            <v>37209</v>
          </cell>
          <cell r="B497">
            <v>5.45</v>
          </cell>
          <cell r="E497">
            <v>37211</v>
          </cell>
          <cell r="F497">
            <v>5.3</v>
          </cell>
          <cell r="I497">
            <v>37188</v>
          </cell>
          <cell r="J497">
            <v>5.3390000000000004</v>
          </cell>
          <cell r="M497">
            <v>37977</v>
          </cell>
          <cell r="N497">
            <v>5.9631999999999996</v>
          </cell>
          <cell r="Q497">
            <v>37223</v>
          </cell>
          <cell r="R497">
            <v>7.8100000000000005</v>
          </cell>
        </row>
        <row r="498">
          <cell r="A498">
            <v>37210</v>
          </cell>
          <cell r="B498">
            <v>5.58</v>
          </cell>
          <cell r="E498">
            <v>37214</v>
          </cell>
          <cell r="F498">
            <v>5.22</v>
          </cell>
          <cell r="I498">
            <v>37189</v>
          </cell>
          <cell r="J498">
            <v>5.2969999999999997</v>
          </cell>
          <cell r="M498">
            <v>37978</v>
          </cell>
          <cell r="N498">
            <v>6.0016999999999996</v>
          </cell>
          <cell r="Q498">
            <v>37224</v>
          </cell>
          <cell r="R498">
            <v>7.68</v>
          </cell>
        </row>
        <row r="499">
          <cell r="A499">
            <v>37211</v>
          </cell>
          <cell r="B499">
            <v>5.63</v>
          </cell>
          <cell r="E499">
            <v>37215</v>
          </cell>
          <cell r="F499">
            <v>5.3</v>
          </cell>
          <cell r="I499">
            <v>37190</v>
          </cell>
          <cell r="J499">
            <v>5.2709999999999999</v>
          </cell>
          <cell r="M499">
            <v>37979</v>
          </cell>
          <cell r="N499">
            <v>5.9652000000000003</v>
          </cell>
          <cell r="Q499">
            <v>37225</v>
          </cell>
          <cell r="R499">
            <v>7.71</v>
          </cell>
        </row>
        <row r="500">
          <cell r="A500">
            <v>37214</v>
          </cell>
          <cell r="B500">
            <v>5.61</v>
          </cell>
          <cell r="E500">
            <v>37216</v>
          </cell>
          <cell r="F500">
            <v>5.35</v>
          </cell>
          <cell r="I500">
            <v>37193</v>
          </cell>
          <cell r="J500">
            <v>5.2620000000000005</v>
          </cell>
          <cell r="M500">
            <v>37980</v>
          </cell>
          <cell r="N500">
            <v>5.9646999999999997</v>
          </cell>
          <cell r="Q500">
            <v>37228</v>
          </cell>
          <cell r="R500">
            <v>7.7</v>
          </cell>
        </row>
        <row r="501">
          <cell r="A501">
            <v>37215</v>
          </cell>
          <cell r="B501">
            <v>5.67</v>
          </cell>
          <cell r="E501">
            <v>37218</v>
          </cell>
          <cell r="F501">
            <v>5.39</v>
          </cell>
          <cell r="I501">
            <v>37194</v>
          </cell>
          <cell r="J501">
            <v>5.2050000000000001</v>
          </cell>
          <cell r="M501">
            <v>37981</v>
          </cell>
          <cell r="N501">
            <v>5.9652000000000003</v>
          </cell>
          <cell r="Q501">
            <v>37229</v>
          </cell>
          <cell r="R501">
            <v>7.66</v>
          </cell>
        </row>
        <row r="502">
          <cell r="A502">
            <v>37216</v>
          </cell>
          <cell r="B502">
            <v>5.72</v>
          </cell>
          <cell r="E502">
            <v>37221</v>
          </cell>
          <cell r="F502">
            <v>5.39</v>
          </cell>
          <cell r="I502">
            <v>37195</v>
          </cell>
          <cell r="J502">
            <v>4.8739999999999997</v>
          </cell>
          <cell r="M502">
            <v>37984</v>
          </cell>
          <cell r="N502">
            <v>5.9741999999999997</v>
          </cell>
          <cell r="Q502">
            <v>37230</v>
          </cell>
          <cell r="R502">
            <v>7.77</v>
          </cell>
        </row>
        <row r="503">
          <cell r="A503">
            <v>37217</v>
          </cell>
          <cell r="B503">
            <v>5.72</v>
          </cell>
          <cell r="E503">
            <v>37222</v>
          </cell>
          <cell r="F503">
            <v>5.37</v>
          </cell>
          <cell r="I503">
            <v>37196</v>
          </cell>
          <cell r="J503">
            <v>4.8029999999999999</v>
          </cell>
          <cell r="M503">
            <v>37985</v>
          </cell>
          <cell r="N503">
            <v>5.99</v>
          </cell>
          <cell r="Q503">
            <v>37231</v>
          </cell>
          <cell r="R503">
            <v>7.87</v>
          </cell>
        </row>
        <row r="504">
          <cell r="A504">
            <v>37218</v>
          </cell>
          <cell r="B504">
            <v>5.71</v>
          </cell>
          <cell r="E504">
            <v>37223</v>
          </cell>
          <cell r="F504">
            <v>5.36</v>
          </cell>
          <cell r="I504">
            <v>37197</v>
          </cell>
          <cell r="J504">
            <v>4.9559999999999995</v>
          </cell>
          <cell r="M504">
            <v>37986</v>
          </cell>
          <cell r="N504">
            <v>5.99</v>
          </cell>
          <cell r="Q504">
            <v>37232</v>
          </cell>
          <cell r="R504">
            <v>7.98</v>
          </cell>
        </row>
        <row r="505">
          <cell r="A505">
            <v>37221</v>
          </cell>
          <cell r="B505">
            <v>5.67</v>
          </cell>
          <cell r="E505">
            <v>37224</v>
          </cell>
          <cell r="F505">
            <v>5.24</v>
          </cell>
          <cell r="I505">
            <v>37200</v>
          </cell>
          <cell r="J505">
            <v>4.8570000000000002</v>
          </cell>
          <cell r="M505">
            <v>37987</v>
          </cell>
          <cell r="N505">
            <v>5.9894999999999996</v>
          </cell>
          <cell r="Q505">
            <v>37235</v>
          </cell>
          <cell r="R505">
            <v>7.96</v>
          </cell>
        </row>
        <row r="506">
          <cell r="A506">
            <v>37222</v>
          </cell>
          <cell r="B506">
            <v>5.62</v>
          </cell>
          <cell r="E506">
            <v>37225</v>
          </cell>
          <cell r="F506">
            <v>5.27</v>
          </cell>
          <cell r="I506">
            <v>37201</v>
          </cell>
          <cell r="J506">
            <v>4.8460000000000001</v>
          </cell>
          <cell r="M506">
            <v>37988</v>
          </cell>
          <cell r="N506">
            <v>6.0960000000000001</v>
          </cell>
          <cell r="Q506">
            <v>37236</v>
          </cell>
          <cell r="R506">
            <v>7.92</v>
          </cell>
        </row>
        <row r="507">
          <cell r="A507">
            <v>37223</v>
          </cell>
          <cell r="B507">
            <v>5.59</v>
          </cell>
          <cell r="E507">
            <v>37228</v>
          </cell>
          <cell r="F507">
            <v>5.26</v>
          </cell>
          <cell r="I507">
            <v>37202</v>
          </cell>
          <cell r="J507">
            <v>4.7910000000000004</v>
          </cell>
          <cell r="M507">
            <v>37991</v>
          </cell>
          <cell r="N507">
            <v>6.1150000000000002</v>
          </cell>
          <cell r="Q507">
            <v>37237</v>
          </cell>
          <cell r="R507">
            <v>7.8100000000000005</v>
          </cell>
        </row>
        <row r="508">
          <cell r="A508">
            <v>37224</v>
          </cell>
          <cell r="B508">
            <v>5.5</v>
          </cell>
          <cell r="E508">
            <v>37229</v>
          </cell>
          <cell r="F508">
            <v>5.22</v>
          </cell>
          <cell r="I508">
            <v>37203</v>
          </cell>
          <cell r="J508">
            <v>4.8639999999999999</v>
          </cell>
          <cell r="M508">
            <v>37992</v>
          </cell>
          <cell r="N508">
            <v>6.0529999999999999</v>
          </cell>
          <cell r="Q508">
            <v>37238</v>
          </cell>
          <cell r="R508">
            <v>7.87</v>
          </cell>
        </row>
        <row r="509">
          <cell r="A509">
            <v>37225</v>
          </cell>
          <cell r="B509">
            <v>5.51</v>
          </cell>
          <cell r="E509">
            <v>37230</v>
          </cell>
          <cell r="F509">
            <v>5.35</v>
          </cell>
          <cell r="I509">
            <v>37204</v>
          </cell>
          <cell r="J509">
            <v>4.8730000000000002</v>
          </cell>
          <cell r="M509">
            <v>37993</v>
          </cell>
          <cell r="N509">
            <v>6.03</v>
          </cell>
          <cell r="Q509">
            <v>37239</v>
          </cell>
          <cell r="R509">
            <v>7.89</v>
          </cell>
        </row>
        <row r="510">
          <cell r="A510">
            <v>37228</v>
          </cell>
          <cell r="B510">
            <v>5.47</v>
          </cell>
          <cell r="E510">
            <v>37231</v>
          </cell>
          <cell r="F510">
            <v>5.47</v>
          </cell>
          <cell r="I510">
            <v>37207</v>
          </cell>
          <cell r="J510">
            <v>4.8760000000000003</v>
          </cell>
          <cell r="M510">
            <v>37994</v>
          </cell>
          <cell r="N510">
            <v>6.0664999999999996</v>
          </cell>
          <cell r="Q510">
            <v>37242</v>
          </cell>
          <cell r="R510">
            <v>7.96</v>
          </cell>
        </row>
        <row r="511">
          <cell r="A511">
            <v>37229</v>
          </cell>
          <cell r="B511">
            <v>5.48</v>
          </cell>
          <cell r="E511">
            <v>37232</v>
          </cell>
          <cell r="F511">
            <v>5.6</v>
          </cell>
          <cell r="I511">
            <v>37208</v>
          </cell>
          <cell r="J511">
            <v>4.9210000000000003</v>
          </cell>
          <cell r="M511">
            <v>37995</v>
          </cell>
          <cell r="N511">
            <v>5.9764999999999997</v>
          </cell>
          <cell r="Q511">
            <v>37243</v>
          </cell>
          <cell r="R511">
            <v>7.85</v>
          </cell>
        </row>
        <row r="512">
          <cell r="A512">
            <v>37230</v>
          </cell>
          <cell r="B512">
            <v>5.64</v>
          </cell>
          <cell r="E512">
            <v>37235</v>
          </cell>
          <cell r="F512">
            <v>5.58</v>
          </cell>
          <cell r="I512">
            <v>37209</v>
          </cell>
          <cell r="J512">
            <v>5.0270000000000001</v>
          </cell>
          <cell r="M512">
            <v>37998</v>
          </cell>
          <cell r="N512">
            <v>5.9744999999999999</v>
          </cell>
          <cell r="Q512">
            <v>37244</v>
          </cell>
          <cell r="R512">
            <v>7.78</v>
          </cell>
        </row>
        <row r="513">
          <cell r="A513">
            <v>37231</v>
          </cell>
          <cell r="B513">
            <v>5.68</v>
          </cell>
          <cell r="E513">
            <v>37236</v>
          </cell>
          <cell r="F513">
            <v>5.55</v>
          </cell>
          <cell r="I513">
            <v>37210</v>
          </cell>
          <cell r="J513">
            <v>5.2210000000000001</v>
          </cell>
          <cell r="M513">
            <v>37999</v>
          </cell>
          <cell r="N513">
            <v>5.9536999999999995</v>
          </cell>
          <cell r="Q513">
            <v>37245</v>
          </cell>
          <cell r="R513">
            <v>7.77</v>
          </cell>
        </row>
        <row r="514">
          <cell r="A514">
            <v>37232</v>
          </cell>
          <cell r="B514">
            <v>5.76</v>
          </cell>
          <cell r="E514">
            <v>37237</v>
          </cell>
          <cell r="F514">
            <v>5.47</v>
          </cell>
          <cell r="I514">
            <v>37211</v>
          </cell>
          <cell r="J514">
            <v>5.2679999999999998</v>
          </cell>
          <cell r="M514">
            <v>38000</v>
          </cell>
          <cell r="N514">
            <v>5.9027000000000003</v>
          </cell>
          <cell r="Q514">
            <v>37246</v>
          </cell>
          <cell r="R514">
            <v>7.79</v>
          </cell>
        </row>
        <row r="515">
          <cell r="A515">
            <v>37235</v>
          </cell>
          <cell r="B515">
            <v>5.73</v>
          </cell>
          <cell r="E515">
            <v>37238</v>
          </cell>
          <cell r="F515">
            <v>5.53</v>
          </cell>
          <cell r="I515">
            <v>37214</v>
          </cell>
          <cell r="J515">
            <v>5.2370000000000001</v>
          </cell>
          <cell r="M515">
            <v>38001</v>
          </cell>
          <cell r="N515">
            <v>5.8902999999999999</v>
          </cell>
          <cell r="Q515">
            <v>37251</v>
          </cell>
          <cell r="R515">
            <v>7.85</v>
          </cell>
        </row>
        <row r="516">
          <cell r="A516">
            <v>37236</v>
          </cell>
          <cell r="B516">
            <v>5.6899999999999995</v>
          </cell>
          <cell r="E516">
            <v>37239</v>
          </cell>
          <cell r="F516">
            <v>5.59</v>
          </cell>
          <cell r="I516">
            <v>37215</v>
          </cell>
          <cell r="J516">
            <v>5.3179999999999996</v>
          </cell>
          <cell r="M516">
            <v>38002</v>
          </cell>
          <cell r="N516">
            <v>5.9393000000000002</v>
          </cell>
          <cell r="Q516">
            <v>37252</v>
          </cell>
          <cell r="R516">
            <v>7.82</v>
          </cell>
        </row>
        <row r="517">
          <cell r="A517">
            <v>37237</v>
          </cell>
          <cell r="B517">
            <v>5.65</v>
          </cell>
          <cell r="E517">
            <v>37242</v>
          </cell>
          <cell r="F517">
            <v>5.61</v>
          </cell>
          <cell r="I517">
            <v>37216</v>
          </cell>
          <cell r="J517">
            <v>5.3550000000000004</v>
          </cell>
          <cell r="M517">
            <v>38005</v>
          </cell>
          <cell r="N517">
            <v>5.9493</v>
          </cell>
          <cell r="Q517">
            <v>37253</v>
          </cell>
          <cell r="R517">
            <v>7.87</v>
          </cell>
        </row>
        <row r="518">
          <cell r="A518">
            <v>37238</v>
          </cell>
          <cell r="B518">
            <v>5.7</v>
          </cell>
          <cell r="E518">
            <v>37243</v>
          </cell>
          <cell r="F518">
            <v>5.52</v>
          </cell>
          <cell r="I518">
            <v>37217</v>
          </cell>
          <cell r="J518">
            <v>5.3550000000000004</v>
          </cell>
          <cell r="M518">
            <v>38006</v>
          </cell>
          <cell r="N518">
            <v>5.9432999999999998</v>
          </cell>
          <cell r="Q518">
            <v>37256</v>
          </cell>
          <cell r="R518">
            <v>7.75</v>
          </cell>
        </row>
        <row r="519">
          <cell r="A519">
            <v>37239</v>
          </cell>
          <cell r="B519">
            <v>5.74</v>
          </cell>
          <cell r="E519">
            <v>37244</v>
          </cell>
          <cell r="F519">
            <v>5.45</v>
          </cell>
          <cell r="I519">
            <v>37218</v>
          </cell>
          <cell r="J519">
            <v>5.36</v>
          </cell>
          <cell r="M519">
            <v>38007</v>
          </cell>
          <cell r="N519">
            <v>5.9062999999999999</v>
          </cell>
          <cell r="Q519">
            <v>37258</v>
          </cell>
          <cell r="R519">
            <v>7.84</v>
          </cell>
        </row>
        <row r="520">
          <cell r="A520">
            <v>37242</v>
          </cell>
          <cell r="B520">
            <v>5.75</v>
          </cell>
          <cell r="E520">
            <v>37245</v>
          </cell>
          <cell r="F520">
            <v>5.43</v>
          </cell>
          <cell r="I520">
            <v>37221</v>
          </cell>
          <cell r="J520">
            <v>5.3810000000000002</v>
          </cell>
          <cell r="M520">
            <v>38008</v>
          </cell>
          <cell r="N520">
            <v>5.8493000000000004</v>
          </cell>
          <cell r="Q520">
            <v>37259</v>
          </cell>
          <cell r="R520">
            <v>7.82</v>
          </cell>
        </row>
        <row r="521">
          <cell r="A521">
            <v>37243</v>
          </cell>
          <cell r="B521">
            <v>5.71</v>
          </cell>
          <cell r="E521">
            <v>37246</v>
          </cell>
          <cell r="F521">
            <v>5.45</v>
          </cell>
          <cell r="I521">
            <v>37222</v>
          </cell>
          <cell r="J521">
            <v>5.3330000000000002</v>
          </cell>
          <cell r="M521">
            <v>38009</v>
          </cell>
          <cell r="N521">
            <v>5.9451999999999998</v>
          </cell>
          <cell r="Q521">
            <v>37260</v>
          </cell>
          <cell r="R521">
            <v>7.84</v>
          </cell>
        </row>
        <row r="522">
          <cell r="A522">
            <v>37244</v>
          </cell>
          <cell r="B522">
            <v>5.65</v>
          </cell>
          <cell r="E522">
            <v>37249</v>
          </cell>
          <cell r="F522">
            <v>5.49</v>
          </cell>
          <cell r="I522">
            <v>37223</v>
          </cell>
          <cell r="J522">
            <v>5.3520000000000003</v>
          </cell>
          <cell r="M522">
            <v>38012</v>
          </cell>
          <cell r="N522">
            <v>5.9859999999999998</v>
          </cell>
          <cell r="Q522">
            <v>37263</v>
          </cell>
          <cell r="R522">
            <v>7.76</v>
          </cell>
        </row>
        <row r="523">
          <cell r="A523">
            <v>37245</v>
          </cell>
          <cell r="B523">
            <v>5.64</v>
          </cell>
          <cell r="E523">
            <v>37251</v>
          </cell>
          <cell r="F523">
            <v>5.52</v>
          </cell>
          <cell r="I523">
            <v>37224</v>
          </cell>
          <cell r="J523">
            <v>5.2370000000000001</v>
          </cell>
          <cell r="M523">
            <v>38013</v>
          </cell>
          <cell r="N523">
            <v>5.9612999999999996</v>
          </cell>
          <cell r="Q523">
            <v>37264</v>
          </cell>
          <cell r="R523">
            <v>7.76</v>
          </cell>
        </row>
        <row r="524">
          <cell r="A524">
            <v>37246</v>
          </cell>
          <cell r="B524">
            <v>5.65</v>
          </cell>
          <cell r="E524">
            <v>37252</v>
          </cell>
          <cell r="F524">
            <v>5.49</v>
          </cell>
          <cell r="I524">
            <v>37225</v>
          </cell>
          <cell r="J524">
            <v>5.2859999999999996</v>
          </cell>
          <cell r="M524">
            <v>38014</v>
          </cell>
          <cell r="N524">
            <v>6.0305</v>
          </cell>
          <cell r="Q524">
            <v>37265</v>
          </cell>
          <cell r="R524">
            <v>7.74</v>
          </cell>
        </row>
        <row r="525">
          <cell r="A525">
            <v>37249</v>
          </cell>
          <cell r="B525">
            <v>5.6899999999999995</v>
          </cell>
          <cell r="E525">
            <v>37253</v>
          </cell>
          <cell r="F525">
            <v>5.54</v>
          </cell>
          <cell r="I525">
            <v>37228</v>
          </cell>
          <cell r="J525">
            <v>5.2430000000000003</v>
          </cell>
          <cell r="M525">
            <v>38015</v>
          </cell>
          <cell r="N525">
            <v>6.0309999999999997</v>
          </cell>
          <cell r="Q525">
            <v>37266</v>
          </cell>
          <cell r="R525">
            <v>7.66</v>
          </cell>
        </row>
        <row r="526">
          <cell r="A526">
            <v>37252</v>
          </cell>
          <cell r="B526">
            <v>5.6899999999999995</v>
          </cell>
          <cell r="E526">
            <v>37256</v>
          </cell>
          <cell r="F526">
            <v>5.48</v>
          </cell>
          <cell r="I526">
            <v>37229</v>
          </cell>
          <cell r="J526">
            <v>5.2060000000000004</v>
          </cell>
          <cell r="M526">
            <v>38016</v>
          </cell>
          <cell r="N526">
            <v>5.9711999999999996</v>
          </cell>
          <cell r="Q526">
            <v>37267</v>
          </cell>
          <cell r="R526">
            <v>7.61</v>
          </cell>
        </row>
        <row r="527">
          <cell r="A527">
            <v>37253</v>
          </cell>
          <cell r="B527">
            <v>5.71</v>
          </cell>
          <cell r="E527">
            <v>37258</v>
          </cell>
          <cell r="F527">
            <v>5.5600000000000005</v>
          </cell>
          <cell r="I527">
            <v>37230</v>
          </cell>
          <cell r="J527">
            <v>5.3550000000000004</v>
          </cell>
          <cell r="M527">
            <v>38019</v>
          </cell>
          <cell r="N527">
            <v>5.9958999999999998</v>
          </cell>
          <cell r="Q527">
            <v>37270</v>
          </cell>
          <cell r="R527">
            <v>7.62</v>
          </cell>
        </row>
        <row r="528">
          <cell r="A528">
            <v>37256</v>
          </cell>
          <cell r="B528">
            <v>5.65</v>
          </cell>
          <cell r="E528">
            <v>37259</v>
          </cell>
          <cell r="F528">
            <v>5.54</v>
          </cell>
          <cell r="I528">
            <v>37231</v>
          </cell>
          <cell r="J528">
            <v>5.4610000000000003</v>
          </cell>
          <cell r="M528">
            <v>38020</v>
          </cell>
          <cell r="N528">
            <v>5.9878999999999998</v>
          </cell>
          <cell r="Q528">
            <v>37271</v>
          </cell>
          <cell r="R528">
            <v>7.54</v>
          </cell>
        </row>
        <row r="529">
          <cell r="A529">
            <v>37258</v>
          </cell>
          <cell r="B529">
            <v>5.7</v>
          </cell>
          <cell r="E529">
            <v>37260</v>
          </cell>
          <cell r="F529">
            <v>5.57</v>
          </cell>
          <cell r="I529">
            <v>37232</v>
          </cell>
          <cell r="J529">
            <v>5.5839999999999996</v>
          </cell>
          <cell r="M529">
            <v>38021</v>
          </cell>
          <cell r="N529">
            <v>5.9699</v>
          </cell>
          <cell r="Q529">
            <v>37272</v>
          </cell>
          <cell r="R529">
            <v>7.55</v>
          </cell>
        </row>
        <row r="530">
          <cell r="A530">
            <v>37259</v>
          </cell>
          <cell r="B530">
            <v>5.67</v>
          </cell>
          <cell r="E530">
            <v>37263</v>
          </cell>
          <cell r="F530">
            <v>5.49</v>
          </cell>
          <cell r="I530">
            <v>37235</v>
          </cell>
          <cell r="J530">
            <v>5.5579999999999998</v>
          </cell>
          <cell r="M530">
            <v>38022</v>
          </cell>
          <cell r="N530">
            <v>5.9768999999999997</v>
          </cell>
          <cell r="Q530">
            <v>37273</v>
          </cell>
          <cell r="R530">
            <v>7.61</v>
          </cell>
        </row>
        <row r="531">
          <cell r="A531">
            <v>37260</v>
          </cell>
          <cell r="B531">
            <v>5.68</v>
          </cell>
          <cell r="E531">
            <v>37264</v>
          </cell>
          <cell r="F531">
            <v>5.51</v>
          </cell>
          <cell r="I531">
            <v>37236</v>
          </cell>
          <cell r="J531">
            <v>5.5389999999999997</v>
          </cell>
          <cell r="M531">
            <v>38023</v>
          </cell>
          <cell r="N531">
            <v>5.9078999999999997</v>
          </cell>
          <cell r="Q531">
            <v>37274</v>
          </cell>
          <cell r="R531">
            <v>7.5600000000000005</v>
          </cell>
        </row>
        <row r="532">
          <cell r="A532">
            <v>37263</v>
          </cell>
          <cell r="B532">
            <v>5.63</v>
          </cell>
          <cell r="E532">
            <v>37265</v>
          </cell>
          <cell r="F532">
            <v>5.51</v>
          </cell>
          <cell r="I532">
            <v>37237</v>
          </cell>
          <cell r="J532">
            <v>5.476</v>
          </cell>
          <cell r="M532">
            <v>38026</v>
          </cell>
          <cell r="N532">
            <v>5.8969000000000005</v>
          </cell>
          <cell r="Q532">
            <v>37278</v>
          </cell>
          <cell r="R532">
            <v>7.57</v>
          </cell>
        </row>
        <row r="533">
          <cell r="A533">
            <v>37264</v>
          </cell>
          <cell r="B533">
            <v>5.64</v>
          </cell>
          <cell r="E533">
            <v>37266</v>
          </cell>
          <cell r="F533">
            <v>5.42</v>
          </cell>
          <cell r="I533">
            <v>37238</v>
          </cell>
          <cell r="J533">
            <v>5.5090000000000003</v>
          </cell>
          <cell r="M533">
            <v>38027</v>
          </cell>
          <cell r="N533">
            <v>5.9287999999999998</v>
          </cell>
          <cell r="Q533">
            <v>37279</v>
          </cell>
          <cell r="R533">
            <v>7.68</v>
          </cell>
        </row>
        <row r="534">
          <cell r="A534">
            <v>37265</v>
          </cell>
          <cell r="B534">
            <v>5.6</v>
          </cell>
          <cell r="E534">
            <v>37267</v>
          </cell>
          <cell r="F534">
            <v>5.37</v>
          </cell>
          <cell r="I534">
            <v>37239</v>
          </cell>
          <cell r="J534">
            <v>5.585</v>
          </cell>
          <cell r="M534">
            <v>38028</v>
          </cell>
          <cell r="N534">
            <v>5.8833000000000002</v>
          </cell>
          <cell r="Q534">
            <v>37280</v>
          </cell>
          <cell r="R534">
            <v>7.64</v>
          </cell>
        </row>
        <row r="535">
          <cell r="A535">
            <v>37266</v>
          </cell>
          <cell r="B535">
            <v>5.58</v>
          </cell>
          <cell r="E535">
            <v>37270</v>
          </cell>
          <cell r="F535">
            <v>5.38</v>
          </cell>
          <cell r="I535">
            <v>37242</v>
          </cell>
          <cell r="J535">
            <v>5.5670000000000002</v>
          </cell>
          <cell r="M535">
            <v>38029</v>
          </cell>
          <cell r="N535">
            <v>5.9093</v>
          </cell>
          <cell r="Q535">
            <v>37281</v>
          </cell>
          <cell r="R535">
            <v>7.64</v>
          </cell>
        </row>
        <row r="536">
          <cell r="A536">
            <v>37267</v>
          </cell>
          <cell r="B536">
            <v>5.53</v>
          </cell>
          <cell r="E536">
            <v>37271</v>
          </cell>
          <cell r="F536">
            <v>5.34</v>
          </cell>
          <cell r="I536">
            <v>37243</v>
          </cell>
          <cell r="J536">
            <v>5.5120000000000005</v>
          </cell>
          <cell r="M536">
            <v>38030</v>
          </cell>
          <cell r="N536">
            <v>5.8959000000000001</v>
          </cell>
          <cell r="Q536">
            <v>37284</v>
          </cell>
          <cell r="R536">
            <v>7.63</v>
          </cell>
        </row>
        <row r="537">
          <cell r="A537">
            <v>37270</v>
          </cell>
          <cell r="B537">
            <v>5.54</v>
          </cell>
          <cell r="E537">
            <v>37272</v>
          </cell>
          <cell r="F537">
            <v>5.36</v>
          </cell>
          <cell r="I537">
            <v>37244</v>
          </cell>
          <cell r="J537">
            <v>5.4480000000000004</v>
          </cell>
          <cell r="M537">
            <v>38033</v>
          </cell>
          <cell r="N537">
            <v>5.8963999999999999</v>
          </cell>
          <cell r="Q537">
            <v>37285</v>
          </cell>
          <cell r="R537">
            <v>7.57</v>
          </cell>
        </row>
        <row r="538">
          <cell r="A538">
            <v>37271</v>
          </cell>
          <cell r="B538">
            <v>5.5600000000000005</v>
          </cell>
          <cell r="E538">
            <v>37273</v>
          </cell>
          <cell r="F538">
            <v>5.41</v>
          </cell>
          <cell r="I538">
            <v>37245</v>
          </cell>
          <cell r="J538">
            <v>5.4130000000000003</v>
          </cell>
          <cell r="M538">
            <v>38034</v>
          </cell>
          <cell r="N538">
            <v>5.8955000000000002</v>
          </cell>
          <cell r="Q538">
            <v>37286</v>
          </cell>
          <cell r="R538">
            <v>7.5600000000000005</v>
          </cell>
        </row>
        <row r="539">
          <cell r="A539">
            <v>37272</v>
          </cell>
          <cell r="B539">
            <v>5.58</v>
          </cell>
          <cell r="E539">
            <v>37274</v>
          </cell>
          <cell r="F539">
            <v>5.36</v>
          </cell>
          <cell r="I539">
            <v>37246</v>
          </cell>
          <cell r="J539">
            <v>5.4420000000000002</v>
          </cell>
          <cell r="M539">
            <v>38035</v>
          </cell>
          <cell r="N539">
            <v>5.9210000000000003</v>
          </cell>
          <cell r="Q539">
            <v>37287</v>
          </cell>
          <cell r="R539">
            <v>7.6</v>
          </cell>
        </row>
        <row r="540">
          <cell r="A540">
            <v>37273</v>
          </cell>
          <cell r="B540">
            <v>5.65</v>
          </cell>
          <cell r="E540">
            <v>37278</v>
          </cell>
          <cell r="F540">
            <v>5.39</v>
          </cell>
          <cell r="I540">
            <v>37249</v>
          </cell>
          <cell r="J540">
            <v>5.4879999999999995</v>
          </cell>
          <cell r="M540">
            <v>38036</v>
          </cell>
          <cell r="N540">
            <v>5.9409000000000001</v>
          </cell>
          <cell r="Q540">
            <v>37288</v>
          </cell>
          <cell r="R540">
            <v>7.5600000000000005</v>
          </cell>
        </row>
        <row r="541">
          <cell r="A541">
            <v>37274</v>
          </cell>
          <cell r="B541">
            <v>5.61</v>
          </cell>
          <cell r="E541">
            <v>37279</v>
          </cell>
          <cell r="F541">
            <v>5.48</v>
          </cell>
          <cell r="I541">
            <v>37250</v>
          </cell>
          <cell r="J541">
            <v>5.49</v>
          </cell>
          <cell r="M541">
            <v>38037</v>
          </cell>
          <cell r="N541">
            <v>5.9658999999999995</v>
          </cell>
          <cell r="Q541">
            <v>37291</v>
          </cell>
          <cell r="R541">
            <v>7.52</v>
          </cell>
        </row>
        <row r="542">
          <cell r="A542">
            <v>37277</v>
          </cell>
          <cell r="B542">
            <v>5.62</v>
          </cell>
          <cell r="E542">
            <v>37280</v>
          </cell>
          <cell r="F542">
            <v>5.47</v>
          </cell>
          <cell r="I542">
            <v>37251</v>
          </cell>
          <cell r="J542">
            <v>5.5389999999999997</v>
          </cell>
          <cell r="M542">
            <v>38040</v>
          </cell>
          <cell r="N542">
            <v>5.9381000000000004</v>
          </cell>
          <cell r="Q542">
            <v>37292</v>
          </cell>
          <cell r="R542">
            <v>7.52</v>
          </cell>
        </row>
        <row r="543">
          <cell r="A543">
            <v>37278</v>
          </cell>
          <cell r="B543">
            <v>5.63</v>
          </cell>
          <cell r="E543">
            <v>37281</v>
          </cell>
          <cell r="F543">
            <v>5.47</v>
          </cell>
          <cell r="I543">
            <v>37252</v>
          </cell>
          <cell r="J543">
            <v>5.4719999999999995</v>
          </cell>
          <cell r="M543">
            <v>38041</v>
          </cell>
          <cell r="N543">
            <v>5.9091000000000005</v>
          </cell>
          <cell r="Q543">
            <v>37293</v>
          </cell>
          <cell r="R543">
            <v>7.54</v>
          </cell>
        </row>
        <row r="544">
          <cell r="A544">
            <v>37279</v>
          </cell>
          <cell r="B544">
            <v>5.68</v>
          </cell>
          <cell r="E544">
            <v>37284</v>
          </cell>
          <cell r="F544">
            <v>5.47</v>
          </cell>
          <cell r="I544">
            <v>37253</v>
          </cell>
          <cell r="J544">
            <v>5.5350000000000001</v>
          </cell>
          <cell r="M544">
            <v>38042</v>
          </cell>
          <cell r="N544">
            <v>5.8931000000000004</v>
          </cell>
          <cell r="Q544">
            <v>37294</v>
          </cell>
          <cell r="R544">
            <v>7.57</v>
          </cell>
        </row>
        <row r="545">
          <cell r="A545">
            <v>37280</v>
          </cell>
          <cell r="B545">
            <v>5.7</v>
          </cell>
          <cell r="E545">
            <v>37285</v>
          </cell>
          <cell r="F545">
            <v>5.4</v>
          </cell>
          <cell r="I545">
            <v>37256</v>
          </cell>
          <cell r="J545">
            <v>5.4660000000000002</v>
          </cell>
          <cell r="M545">
            <v>38043</v>
          </cell>
          <cell r="N545">
            <v>5.9061000000000003</v>
          </cell>
          <cell r="Q545">
            <v>37295</v>
          </cell>
          <cell r="R545">
            <v>7.53</v>
          </cell>
        </row>
        <row r="546">
          <cell r="A546">
            <v>37281</v>
          </cell>
          <cell r="B546">
            <v>5.71</v>
          </cell>
          <cell r="E546">
            <v>37286</v>
          </cell>
          <cell r="F546">
            <v>5.41</v>
          </cell>
          <cell r="I546">
            <v>37257</v>
          </cell>
          <cell r="J546">
            <v>5.4719999999999995</v>
          </cell>
          <cell r="M546">
            <v>38044</v>
          </cell>
          <cell r="N546">
            <v>5.8624999999999998</v>
          </cell>
          <cell r="Q546">
            <v>37298</v>
          </cell>
          <cell r="R546">
            <v>7.55</v>
          </cell>
        </row>
        <row r="547">
          <cell r="A547">
            <v>37284</v>
          </cell>
          <cell r="B547">
            <v>5.6899999999999995</v>
          </cell>
          <cell r="E547">
            <v>37287</v>
          </cell>
          <cell r="F547">
            <v>5.44</v>
          </cell>
          <cell r="I547">
            <v>37258</v>
          </cell>
          <cell r="J547">
            <v>5.556</v>
          </cell>
          <cell r="M547">
            <v>38047</v>
          </cell>
          <cell r="N547">
            <v>5.8135000000000003</v>
          </cell>
          <cell r="Q547">
            <v>37299</v>
          </cell>
          <cell r="R547">
            <v>7.61</v>
          </cell>
        </row>
        <row r="548">
          <cell r="A548">
            <v>37285</v>
          </cell>
          <cell r="B548">
            <v>5.65</v>
          </cell>
          <cell r="E548">
            <v>37288</v>
          </cell>
          <cell r="F548">
            <v>5.4</v>
          </cell>
          <cell r="I548">
            <v>37259</v>
          </cell>
          <cell r="J548">
            <v>5.5339999999999998</v>
          </cell>
          <cell r="M548">
            <v>38048</v>
          </cell>
          <cell r="N548">
            <v>5.8460000000000001</v>
          </cell>
          <cell r="Q548">
            <v>37300</v>
          </cell>
          <cell r="R548">
            <v>7.61</v>
          </cell>
        </row>
        <row r="549">
          <cell r="A549">
            <v>37286</v>
          </cell>
          <cell r="B549">
            <v>5.68</v>
          </cell>
          <cell r="E549">
            <v>37291</v>
          </cell>
          <cell r="F549">
            <v>5.35</v>
          </cell>
          <cell r="I549">
            <v>37260</v>
          </cell>
          <cell r="J549">
            <v>5.548</v>
          </cell>
          <cell r="M549">
            <v>38049</v>
          </cell>
          <cell r="N549">
            <v>5.8602999999999996</v>
          </cell>
          <cell r="Q549">
            <v>37301</v>
          </cell>
          <cell r="R549">
            <v>7.57</v>
          </cell>
        </row>
        <row r="550">
          <cell r="A550">
            <v>37287</v>
          </cell>
          <cell r="B550">
            <v>5.68</v>
          </cell>
          <cell r="E550">
            <v>37292</v>
          </cell>
          <cell r="F550">
            <v>5.35</v>
          </cell>
          <cell r="I550">
            <v>37263</v>
          </cell>
          <cell r="J550">
            <v>5.4879999999999995</v>
          </cell>
          <cell r="M550">
            <v>38050</v>
          </cell>
          <cell r="N550">
            <v>5.8560999999999996</v>
          </cell>
          <cell r="Q550">
            <v>37302</v>
          </cell>
          <cell r="R550">
            <v>7.52</v>
          </cell>
        </row>
        <row r="551">
          <cell r="A551">
            <v>37288</v>
          </cell>
          <cell r="B551">
            <v>5.67</v>
          </cell>
          <cell r="E551">
            <v>37293</v>
          </cell>
          <cell r="F551">
            <v>5.38</v>
          </cell>
          <cell r="I551">
            <v>37264</v>
          </cell>
          <cell r="J551">
            <v>5.5289999999999999</v>
          </cell>
          <cell r="M551">
            <v>38051</v>
          </cell>
          <cell r="N551">
            <v>5.7995999999999999</v>
          </cell>
          <cell r="Q551">
            <v>37306</v>
          </cell>
          <cell r="R551">
            <v>7.55</v>
          </cell>
        </row>
        <row r="552">
          <cell r="A552">
            <v>37291</v>
          </cell>
          <cell r="B552">
            <v>5.6</v>
          </cell>
          <cell r="E552">
            <v>37294</v>
          </cell>
          <cell r="F552">
            <v>5.42</v>
          </cell>
          <cell r="I552">
            <v>37265</v>
          </cell>
          <cell r="J552">
            <v>5.4969999999999999</v>
          </cell>
          <cell r="M552">
            <v>38054</v>
          </cell>
          <cell r="N552">
            <v>5.7786</v>
          </cell>
          <cell r="Q552">
            <v>37307</v>
          </cell>
          <cell r="R552">
            <v>7.55</v>
          </cell>
        </row>
        <row r="553">
          <cell r="A553">
            <v>37292</v>
          </cell>
          <cell r="B553">
            <v>5.6</v>
          </cell>
          <cell r="E553">
            <v>37295</v>
          </cell>
          <cell r="F553">
            <v>5.39</v>
          </cell>
          <cell r="I553">
            <v>37266</v>
          </cell>
          <cell r="J553">
            <v>5.4160000000000004</v>
          </cell>
          <cell r="M553">
            <v>38055</v>
          </cell>
          <cell r="N553">
            <v>5.7686000000000002</v>
          </cell>
          <cell r="Q553">
            <v>37308</v>
          </cell>
          <cell r="R553">
            <v>7.53</v>
          </cell>
        </row>
        <row r="554">
          <cell r="A554">
            <v>37293</v>
          </cell>
          <cell r="B554">
            <v>5.62</v>
          </cell>
          <cell r="E554">
            <v>37298</v>
          </cell>
          <cell r="F554">
            <v>5.41</v>
          </cell>
          <cell r="I554">
            <v>37267</v>
          </cell>
          <cell r="J554">
            <v>5.3710000000000004</v>
          </cell>
          <cell r="M554">
            <v>38056</v>
          </cell>
          <cell r="N554">
            <v>5.7846000000000002</v>
          </cell>
          <cell r="Q554">
            <v>37309</v>
          </cell>
          <cell r="R554">
            <v>7.46</v>
          </cell>
        </row>
        <row r="555">
          <cell r="A555">
            <v>37294</v>
          </cell>
          <cell r="B555">
            <v>5.64</v>
          </cell>
          <cell r="E555">
            <v>37299</v>
          </cell>
          <cell r="F555">
            <v>5.45</v>
          </cell>
          <cell r="I555">
            <v>37270</v>
          </cell>
          <cell r="J555">
            <v>5.3789999999999996</v>
          </cell>
          <cell r="M555">
            <v>38057</v>
          </cell>
          <cell r="N555">
            <v>5.7984999999999998</v>
          </cell>
          <cell r="Q555">
            <v>37312</v>
          </cell>
          <cell r="R555">
            <v>7.47</v>
          </cell>
        </row>
        <row r="556">
          <cell r="A556">
            <v>37295</v>
          </cell>
          <cell r="B556">
            <v>5.63</v>
          </cell>
          <cell r="E556">
            <v>37300</v>
          </cell>
          <cell r="F556">
            <v>5.47</v>
          </cell>
          <cell r="I556">
            <v>37271</v>
          </cell>
          <cell r="J556">
            <v>5.3369999999999997</v>
          </cell>
          <cell r="M556">
            <v>38058</v>
          </cell>
          <cell r="N556">
            <v>5.8170000000000002</v>
          </cell>
          <cell r="Q556">
            <v>37313</v>
          </cell>
          <cell r="R556">
            <v>7.52</v>
          </cell>
        </row>
        <row r="557">
          <cell r="A557">
            <v>37298</v>
          </cell>
          <cell r="B557">
            <v>5.65</v>
          </cell>
          <cell r="E557">
            <v>37301</v>
          </cell>
          <cell r="F557">
            <v>5.42</v>
          </cell>
          <cell r="I557">
            <v>37272</v>
          </cell>
          <cell r="J557">
            <v>5.3469999999999995</v>
          </cell>
          <cell r="M557">
            <v>38061</v>
          </cell>
          <cell r="N557">
            <v>5.8136000000000001</v>
          </cell>
          <cell r="Q557">
            <v>37314</v>
          </cell>
          <cell r="R557">
            <v>7.48</v>
          </cell>
        </row>
        <row r="558">
          <cell r="A558">
            <v>37299</v>
          </cell>
          <cell r="B558">
            <v>5.6899999999999995</v>
          </cell>
          <cell r="E558">
            <v>37302</v>
          </cell>
          <cell r="F558">
            <v>5.37</v>
          </cell>
          <cell r="I558">
            <v>37273</v>
          </cell>
          <cell r="J558">
            <v>5.4</v>
          </cell>
          <cell r="M558">
            <v>38062</v>
          </cell>
          <cell r="N558">
            <v>5.7885999999999997</v>
          </cell>
          <cell r="Q558">
            <v>37315</v>
          </cell>
          <cell r="R558">
            <v>7.51</v>
          </cell>
        </row>
        <row r="559">
          <cell r="A559">
            <v>37300</v>
          </cell>
          <cell r="B559">
            <v>5.7</v>
          </cell>
          <cell r="E559">
            <v>38757</v>
          </cell>
          <cell r="F559">
            <v>4.51</v>
          </cell>
          <cell r="I559">
            <v>37274</v>
          </cell>
          <cell r="J559">
            <v>5.3579999999999997</v>
          </cell>
          <cell r="M559">
            <v>38063</v>
          </cell>
          <cell r="N559">
            <v>5.7534000000000001</v>
          </cell>
          <cell r="Q559">
            <v>37316</v>
          </cell>
          <cell r="R559">
            <v>7.6</v>
          </cell>
        </row>
        <row r="560">
          <cell r="A560">
            <v>37301</v>
          </cell>
          <cell r="B560">
            <v>5.7</v>
          </cell>
          <cell r="E560">
            <v>38758</v>
          </cell>
          <cell r="F560">
            <v>4.55</v>
          </cell>
          <cell r="I560">
            <v>37277</v>
          </cell>
          <cell r="J560">
            <v>5.36</v>
          </cell>
          <cell r="M560">
            <v>38064</v>
          </cell>
          <cell r="N560">
            <v>5.7709000000000001</v>
          </cell>
          <cell r="Q560">
            <v>37319</v>
          </cell>
          <cell r="R560">
            <v>7.61</v>
          </cell>
        </row>
        <row r="561">
          <cell r="A561">
            <v>37302</v>
          </cell>
          <cell r="B561">
            <v>5.65</v>
          </cell>
          <cell r="E561">
            <v>38761</v>
          </cell>
          <cell r="F561">
            <v>4.5600000000000005</v>
          </cell>
          <cell r="I561">
            <v>37278</v>
          </cell>
          <cell r="J561">
            <v>5.3840000000000003</v>
          </cell>
          <cell r="M561">
            <v>38065</v>
          </cell>
          <cell r="N561">
            <v>5.7843999999999998</v>
          </cell>
          <cell r="Q561">
            <v>37320</v>
          </cell>
          <cell r="R561">
            <v>7.59</v>
          </cell>
        </row>
        <row r="562">
          <cell r="A562">
            <v>37305</v>
          </cell>
          <cell r="B562">
            <v>5.67</v>
          </cell>
          <cell r="E562">
            <v>38762</v>
          </cell>
          <cell r="F562">
            <v>4.5999999999999996</v>
          </cell>
          <cell r="I562">
            <v>37279</v>
          </cell>
          <cell r="J562">
            <v>5.47</v>
          </cell>
          <cell r="M562">
            <v>38068</v>
          </cell>
          <cell r="N562">
            <v>5.7463999999999995</v>
          </cell>
          <cell r="Q562">
            <v>37321</v>
          </cell>
          <cell r="R562">
            <v>7.64</v>
          </cell>
        </row>
        <row r="563">
          <cell r="A563">
            <v>37306</v>
          </cell>
          <cell r="B563">
            <v>5.7</v>
          </cell>
          <cell r="E563">
            <v>38763</v>
          </cell>
          <cell r="F563">
            <v>4.58</v>
          </cell>
          <cell r="I563">
            <v>37280</v>
          </cell>
          <cell r="J563">
            <v>5.444</v>
          </cell>
          <cell r="M563">
            <v>38069</v>
          </cell>
          <cell r="N563">
            <v>5.7439</v>
          </cell>
          <cell r="Q563">
            <v>37322</v>
          </cell>
          <cell r="R563">
            <v>7.75</v>
          </cell>
        </row>
        <row r="564">
          <cell r="A564">
            <v>37307</v>
          </cell>
          <cell r="B564">
            <v>5.68</v>
          </cell>
          <cell r="E564">
            <v>38764</v>
          </cell>
          <cell r="F564">
            <v>4.57</v>
          </cell>
          <cell r="I564">
            <v>37281</v>
          </cell>
          <cell r="J564">
            <v>5.4669999999999996</v>
          </cell>
          <cell r="M564">
            <v>38070</v>
          </cell>
          <cell r="N564">
            <v>5.7404000000000002</v>
          </cell>
          <cell r="Q564">
            <v>37323</v>
          </cell>
          <cell r="R564">
            <v>7.82</v>
          </cell>
        </row>
        <row r="565">
          <cell r="A565">
            <v>37308</v>
          </cell>
          <cell r="B565">
            <v>5.66</v>
          </cell>
          <cell r="E565">
            <v>38765</v>
          </cell>
          <cell r="F565">
            <v>4.51</v>
          </cell>
          <cell r="I565">
            <v>37284</v>
          </cell>
          <cell r="J565">
            <v>5.4669999999999996</v>
          </cell>
          <cell r="M565">
            <v>38071</v>
          </cell>
          <cell r="N565">
            <v>5.7504</v>
          </cell>
          <cell r="Q565">
            <v>37326</v>
          </cell>
          <cell r="R565">
            <v>7.82</v>
          </cell>
        </row>
        <row r="566">
          <cell r="A566">
            <v>37309</v>
          </cell>
          <cell r="B566">
            <v>5.63</v>
          </cell>
          <cell r="E566">
            <v>38769</v>
          </cell>
          <cell r="F566">
            <v>4.53</v>
          </cell>
          <cell r="I566">
            <v>37285</v>
          </cell>
          <cell r="J566">
            <v>5.3870000000000005</v>
          </cell>
          <cell r="M566">
            <v>38072</v>
          </cell>
          <cell r="N566">
            <v>5.83</v>
          </cell>
          <cell r="Q566">
            <v>37327</v>
          </cell>
          <cell r="R566">
            <v>7.8100000000000005</v>
          </cell>
        </row>
        <row r="567">
          <cell r="A567">
            <v>37312</v>
          </cell>
          <cell r="B567">
            <v>5.66</v>
          </cell>
          <cell r="E567">
            <v>38770</v>
          </cell>
          <cell r="F567">
            <v>4.4800000000000004</v>
          </cell>
          <cell r="I567">
            <v>37286</v>
          </cell>
          <cell r="J567">
            <v>5.4340000000000002</v>
          </cell>
          <cell r="M567">
            <v>38075</v>
          </cell>
          <cell r="N567">
            <v>5.8967999999999998</v>
          </cell>
          <cell r="Q567">
            <v>37328</v>
          </cell>
          <cell r="R567">
            <v>7.8100000000000005</v>
          </cell>
        </row>
        <row r="568">
          <cell r="A568">
            <v>37313</v>
          </cell>
          <cell r="B568">
            <v>5.72</v>
          </cell>
          <cell r="E568">
            <v>38771</v>
          </cell>
          <cell r="F568">
            <v>4.51</v>
          </cell>
          <cell r="I568">
            <v>37287</v>
          </cell>
          <cell r="J568">
            <v>5.431</v>
          </cell>
          <cell r="M568">
            <v>38076</v>
          </cell>
          <cell r="N568">
            <v>5.8955000000000002</v>
          </cell>
          <cell r="Q568">
            <v>37329</v>
          </cell>
          <cell r="R568">
            <v>7.9</v>
          </cell>
        </row>
        <row r="569">
          <cell r="A569">
            <v>37314</v>
          </cell>
          <cell r="B569">
            <v>5.6899999999999995</v>
          </cell>
          <cell r="E569">
            <v>38772</v>
          </cell>
          <cell r="F569">
            <v>4.5199999999999996</v>
          </cell>
          <cell r="I569">
            <v>37288</v>
          </cell>
          <cell r="J569">
            <v>5.3929999999999998</v>
          </cell>
          <cell r="M569">
            <v>38077</v>
          </cell>
          <cell r="N569">
            <v>5.9005000000000001</v>
          </cell>
          <cell r="Q569">
            <v>37330</v>
          </cell>
          <cell r="R569">
            <v>7.82</v>
          </cell>
        </row>
        <row r="570">
          <cell r="A570">
            <v>37315</v>
          </cell>
          <cell r="B570">
            <v>5.71</v>
          </cell>
          <cell r="E570">
            <v>38775</v>
          </cell>
          <cell r="F570">
            <v>4.55</v>
          </cell>
          <cell r="I570">
            <v>37291</v>
          </cell>
          <cell r="J570">
            <v>5.3479999999999999</v>
          </cell>
          <cell r="M570">
            <v>38078</v>
          </cell>
          <cell r="N570">
            <v>5.9089999999999998</v>
          </cell>
          <cell r="Q570">
            <v>37333</v>
          </cell>
          <cell r="R570">
            <v>7.76</v>
          </cell>
        </row>
        <row r="571">
          <cell r="A571">
            <v>37316</v>
          </cell>
          <cell r="B571">
            <v>5.78</v>
          </cell>
          <cell r="E571">
            <v>38776</v>
          </cell>
          <cell r="F571">
            <v>4.51</v>
          </cell>
          <cell r="I571">
            <v>37292</v>
          </cell>
          <cell r="J571">
            <v>5.3419999999999996</v>
          </cell>
          <cell r="M571">
            <v>38079</v>
          </cell>
          <cell r="N571">
            <v>6.0316000000000001</v>
          </cell>
          <cell r="Q571">
            <v>37334</v>
          </cell>
          <cell r="R571">
            <v>7.76</v>
          </cell>
        </row>
        <row r="572">
          <cell r="A572">
            <v>37319</v>
          </cell>
          <cell r="B572">
            <v>5.8100000000000005</v>
          </cell>
          <cell r="E572">
            <v>38777</v>
          </cell>
          <cell r="F572">
            <v>4.5600000000000005</v>
          </cell>
          <cell r="I572">
            <v>37293</v>
          </cell>
          <cell r="J572">
            <v>5.3730000000000002</v>
          </cell>
          <cell r="M572">
            <v>38082</v>
          </cell>
          <cell r="N572">
            <v>6.0575999999999999</v>
          </cell>
          <cell r="Q572">
            <v>37335</v>
          </cell>
          <cell r="R572">
            <v>7.82</v>
          </cell>
        </row>
        <row r="573">
          <cell r="A573">
            <v>37320</v>
          </cell>
          <cell r="B573">
            <v>5.8100000000000005</v>
          </cell>
          <cell r="E573">
            <v>38778</v>
          </cell>
          <cell r="F573">
            <v>4.62</v>
          </cell>
          <cell r="I573">
            <v>37294</v>
          </cell>
          <cell r="J573">
            <v>5.41</v>
          </cell>
          <cell r="M573">
            <v>38083</v>
          </cell>
          <cell r="N573">
            <v>6.0471000000000004</v>
          </cell>
          <cell r="Q573">
            <v>37336</v>
          </cell>
          <cell r="R573">
            <v>7.79</v>
          </cell>
        </row>
        <row r="574">
          <cell r="A574">
            <v>37321</v>
          </cell>
          <cell r="B574">
            <v>5.82</v>
          </cell>
          <cell r="E574">
            <v>38779</v>
          </cell>
          <cell r="F574">
            <v>4.66</v>
          </cell>
          <cell r="I574">
            <v>37295</v>
          </cell>
          <cell r="J574">
            <v>5.375</v>
          </cell>
          <cell r="M574">
            <v>38084</v>
          </cell>
          <cell r="N574">
            <v>6.0095999999999998</v>
          </cell>
          <cell r="Q574">
            <v>37337</v>
          </cell>
          <cell r="R574">
            <v>7.8</v>
          </cell>
        </row>
        <row r="575">
          <cell r="A575">
            <v>37322</v>
          </cell>
          <cell r="B575">
            <v>5.87</v>
          </cell>
          <cell r="E575">
            <v>38782</v>
          </cell>
          <cell r="F575">
            <v>4.72</v>
          </cell>
          <cell r="I575">
            <v>37298</v>
          </cell>
          <cell r="J575">
            <v>5.4039999999999999</v>
          </cell>
          <cell r="M575">
            <v>38085</v>
          </cell>
          <cell r="N575">
            <v>6.0134999999999996</v>
          </cell>
          <cell r="Q575">
            <v>37340</v>
          </cell>
          <cell r="R575">
            <v>7.78</v>
          </cell>
        </row>
        <row r="576">
          <cell r="A576">
            <v>37323</v>
          </cell>
          <cell r="B576">
            <v>5.91</v>
          </cell>
          <cell r="E576">
            <v>38783</v>
          </cell>
          <cell r="F576">
            <v>4.72</v>
          </cell>
          <cell r="I576">
            <v>37299</v>
          </cell>
          <cell r="J576">
            <v>5.4560000000000004</v>
          </cell>
          <cell r="M576">
            <v>38086</v>
          </cell>
          <cell r="N576">
            <v>6.0140000000000002</v>
          </cell>
          <cell r="Q576">
            <v>37341</v>
          </cell>
          <cell r="R576">
            <v>7.74</v>
          </cell>
        </row>
        <row r="577">
          <cell r="A577">
            <v>37326</v>
          </cell>
          <cell r="B577">
            <v>5.89</v>
          </cell>
          <cell r="E577">
            <v>38784</v>
          </cell>
          <cell r="F577">
            <v>4.72</v>
          </cell>
          <cell r="I577">
            <v>37300</v>
          </cell>
          <cell r="J577">
            <v>5.4539999999999997</v>
          </cell>
          <cell r="M577">
            <v>38089</v>
          </cell>
          <cell r="N577">
            <v>6.0484999999999998</v>
          </cell>
          <cell r="Q577">
            <v>37342</v>
          </cell>
          <cell r="R577">
            <v>7.74</v>
          </cell>
        </row>
        <row r="578">
          <cell r="A578">
            <v>37327</v>
          </cell>
          <cell r="B578">
            <v>5.89</v>
          </cell>
          <cell r="E578">
            <v>38785</v>
          </cell>
          <cell r="F578">
            <v>4.72</v>
          </cell>
          <cell r="I578">
            <v>37301</v>
          </cell>
          <cell r="J578">
            <v>5.41</v>
          </cell>
          <cell r="M578">
            <v>38090</v>
          </cell>
          <cell r="N578">
            <v>6.1105999999999998</v>
          </cell>
          <cell r="Q578">
            <v>37343</v>
          </cell>
          <cell r="R578">
            <v>7.79</v>
          </cell>
        </row>
        <row r="579">
          <cell r="A579">
            <v>37328</v>
          </cell>
          <cell r="B579">
            <v>5.9</v>
          </cell>
          <cell r="E579">
            <v>38786</v>
          </cell>
          <cell r="F579">
            <v>4.74</v>
          </cell>
          <cell r="I579">
            <v>37302</v>
          </cell>
          <cell r="J579">
            <v>5.3659999999999997</v>
          </cell>
          <cell r="M579">
            <v>38091</v>
          </cell>
          <cell r="N579">
            <v>6.1276000000000002</v>
          </cell>
          <cell r="Q579">
            <v>37347</v>
          </cell>
          <cell r="R579">
            <v>7.79</v>
          </cell>
        </row>
        <row r="580">
          <cell r="A580">
            <v>37329</v>
          </cell>
          <cell r="B580">
            <v>5.98</v>
          </cell>
          <cell r="E580">
            <v>38789</v>
          </cell>
          <cell r="F580">
            <v>4.7699999999999996</v>
          </cell>
          <cell r="I580">
            <v>37305</v>
          </cell>
          <cell r="J580">
            <v>5.3689999999999998</v>
          </cell>
          <cell r="M580">
            <v>38092</v>
          </cell>
          <cell r="N580">
            <v>6.1349</v>
          </cell>
          <cell r="Q580">
            <v>37348</v>
          </cell>
          <cell r="R580">
            <v>7.74</v>
          </cell>
        </row>
        <row r="581">
          <cell r="A581">
            <v>37330</v>
          </cell>
          <cell r="B581">
            <v>5.93</v>
          </cell>
          <cell r="E581">
            <v>38790</v>
          </cell>
          <cell r="F581">
            <v>4.71</v>
          </cell>
          <cell r="I581">
            <v>37306</v>
          </cell>
          <cell r="J581">
            <v>5.3879999999999999</v>
          </cell>
          <cell r="M581">
            <v>38093</v>
          </cell>
          <cell r="N581">
            <v>6.0898000000000003</v>
          </cell>
          <cell r="Q581">
            <v>37349</v>
          </cell>
          <cell r="R581">
            <v>7.6899999999999995</v>
          </cell>
        </row>
        <row r="582">
          <cell r="A582">
            <v>37333</v>
          </cell>
          <cell r="B582">
            <v>5.9</v>
          </cell>
          <cell r="E582">
            <v>38791</v>
          </cell>
          <cell r="F582">
            <v>4.75</v>
          </cell>
          <cell r="I582">
            <v>37307</v>
          </cell>
          <cell r="J582">
            <v>5.3890000000000002</v>
          </cell>
          <cell r="M582">
            <v>38096</v>
          </cell>
          <cell r="N582">
            <v>6.1212999999999997</v>
          </cell>
          <cell r="Q582">
            <v>37350</v>
          </cell>
          <cell r="R582">
            <v>7.68</v>
          </cell>
        </row>
        <row r="583">
          <cell r="A583">
            <v>37334</v>
          </cell>
          <cell r="B583">
            <v>5.89</v>
          </cell>
          <cell r="E583">
            <v>38792</v>
          </cell>
          <cell r="F583">
            <v>4.7</v>
          </cell>
          <cell r="I583">
            <v>37308</v>
          </cell>
          <cell r="J583">
            <v>5.367</v>
          </cell>
          <cell r="M583">
            <v>38097</v>
          </cell>
          <cell r="N583">
            <v>6.1653000000000002</v>
          </cell>
          <cell r="Q583">
            <v>37351</v>
          </cell>
          <cell r="R583">
            <v>7.65</v>
          </cell>
        </row>
        <row r="584">
          <cell r="A584">
            <v>37335</v>
          </cell>
          <cell r="B584">
            <v>5.95</v>
          </cell>
          <cell r="E584">
            <v>38793</v>
          </cell>
          <cell r="F584">
            <v>4.72</v>
          </cell>
          <cell r="I584">
            <v>37309</v>
          </cell>
          <cell r="J584">
            <v>5.3440000000000003</v>
          </cell>
          <cell r="M584">
            <v>38098</v>
          </cell>
          <cell r="N584">
            <v>6.1333000000000002</v>
          </cell>
          <cell r="Q584">
            <v>37354</v>
          </cell>
          <cell r="R584">
            <v>7.65</v>
          </cell>
        </row>
        <row r="585">
          <cell r="A585">
            <v>37336</v>
          </cell>
          <cell r="B585">
            <v>5.96</v>
          </cell>
          <cell r="E585">
            <v>38796</v>
          </cell>
          <cell r="F585">
            <v>4.7</v>
          </cell>
          <cell r="I585">
            <v>37312</v>
          </cell>
          <cell r="J585">
            <v>5.3659999999999997</v>
          </cell>
          <cell r="M585">
            <v>38099</v>
          </cell>
          <cell r="N585">
            <v>6.0898000000000003</v>
          </cell>
          <cell r="Q585">
            <v>37355</v>
          </cell>
          <cell r="R585">
            <v>7.63</v>
          </cell>
        </row>
        <row r="586">
          <cell r="A586">
            <v>37337</v>
          </cell>
          <cell r="B586">
            <v>5.97</v>
          </cell>
          <cell r="E586">
            <v>38797</v>
          </cell>
          <cell r="F586">
            <v>4.74</v>
          </cell>
          <cell r="I586">
            <v>37313</v>
          </cell>
          <cell r="J586">
            <v>5.4249999999999998</v>
          </cell>
          <cell r="M586">
            <v>38100</v>
          </cell>
          <cell r="N586">
            <v>6.1276999999999999</v>
          </cell>
          <cell r="Q586">
            <v>37356</v>
          </cell>
          <cell r="R586">
            <v>7.62</v>
          </cell>
        </row>
        <row r="587">
          <cell r="A587">
            <v>37340</v>
          </cell>
          <cell r="B587">
            <v>6</v>
          </cell>
          <cell r="E587">
            <v>38798</v>
          </cell>
          <cell r="F587">
            <v>4.7300000000000004</v>
          </cell>
          <cell r="I587">
            <v>37314</v>
          </cell>
          <cell r="J587">
            <v>5.3719999999999999</v>
          </cell>
          <cell r="M587">
            <v>38103</v>
          </cell>
          <cell r="N587">
            <v>6.1332000000000004</v>
          </cell>
          <cell r="Q587">
            <v>37357</v>
          </cell>
          <cell r="R587">
            <v>7.58</v>
          </cell>
        </row>
        <row r="588">
          <cell r="A588">
            <v>37341</v>
          </cell>
          <cell r="B588">
            <v>5.96</v>
          </cell>
          <cell r="E588">
            <v>38799</v>
          </cell>
          <cell r="F588">
            <v>4.75</v>
          </cell>
          <cell r="I588">
            <v>37315</v>
          </cell>
          <cell r="J588">
            <v>5.4169999999999998</v>
          </cell>
          <cell r="M588">
            <v>38104</v>
          </cell>
          <cell r="N588">
            <v>6.1157000000000004</v>
          </cell>
          <cell r="Q588">
            <v>37358</v>
          </cell>
          <cell r="R588">
            <v>7.5600000000000005</v>
          </cell>
        </row>
        <row r="589">
          <cell r="A589">
            <v>37342</v>
          </cell>
          <cell r="B589">
            <v>5.98</v>
          </cell>
          <cell r="E589">
            <v>38800</v>
          </cell>
          <cell r="F589">
            <v>4.7</v>
          </cell>
          <cell r="I589">
            <v>37316</v>
          </cell>
          <cell r="J589">
            <v>5.5039999999999996</v>
          </cell>
          <cell r="M589">
            <v>38105</v>
          </cell>
          <cell r="N589">
            <v>6.2066999999999997</v>
          </cell>
          <cell r="Q589">
            <v>37361</v>
          </cell>
          <cell r="R589">
            <v>7.5</v>
          </cell>
        </row>
        <row r="590">
          <cell r="A590">
            <v>37343</v>
          </cell>
          <cell r="B590">
            <v>5.97</v>
          </cell>
          <cell r="E590">
            <v>38803</v>
          </cell>
          <cell r="F590">
            <v>4.7300000000000004</v>
          </cell>
          <cell r="I590">
            <v>37319</v>
          </cell>
          <cell r="J590">
            <v>5.5019999999999998</v>
          </cell>
          <cell r="M590">
            <v>38106</v>
          </cell>
          <cell r="N590">
            <v>6.2469999999999999</v>
          </cell>
          <cell r="Q590">
            <v>37362</v>
          </cell>
          <cell r="R590">
            <v>7.54</v>
          </cell>
        </row>
        <row r="591">
          <cell r="A591">
            <v>37347</v>
          </cell>
          <cell r="B591">
            <v>5.98</v>
          </cell>
          <cell r="E591">
            <v>38804</v>
          </cell>
          <cell r="F591">
            <v>4.8</v>
          </cell>
          <cell r="I591">
            <v>37320</v>
          </cell>
          <cell r="J591">
            <v>5.4870000000000001</v>
          </cell>
          <cell r="M591">
            <v>38107</v>
          </cell>
          <cell r="N591">
            <v>6.1675000000000004</v>
          </cell>
          <cell r="Q591">
            <v>37363</v>
          </cell>
          <cell r="R591">
            <v>7.5600000000000005</v>
          </cell>
        </row>
        <row r="592">
          <cell r="A592">
            <v>37348</v>
          </cell>
          <cell r="B592">
            <v>5.95</v>
          </cell>
          <cell r="E592">
            <v>38805</v>
          </cell>
          <cell r="F592">
            <v>4.84</v>
          </cell>
          <cell r="I592">
            <v>37321</v>
          </cell>
          <cell r="J592">
            <v>5.5469999999999997</v>
          </cell>
          <cell r="M592">
            <v>38110</v>
          </cell>
          <cell r="N592">
            <v>6.1426999999999996</v>
          </cell>
          <cell r="Q592">
            <v>37364</v>
          </cell>
          <cell r="R592">
            <v>7.57</v>
          </cell>
        </row>
        <row r="593">
          <cell r="A593">
            <v>37349</v>
          </cell>
          <cell r="B593">
            <v>5.93</v>
          </cell>
          <cell r="E593">
            <v>38806</v>
          </cell>
          <cell r="F593">
            <v>4.8899999999999997</v>
          </cell>
          <cell r="I593">
            <v>37322</v>
          </cell>
          <cell r="J593">
            <v>5.6619999999999999</v>
          </cell>
          <cell r="M593">
            <v>38111</v>
          </cell>
          <cell r="N593">
            <v>6.1848999999999998</v>
          </cell>
          <cell r="Q593">
            <v>37365</v>
          </cell>
          <cell r="R593">
            <v>7.54</v>
          </cell>
        </row>
        <row r="594">
          <cell r="A594">
            <v>37350</v>
          </cell>
          <cell r="B594">
            <v>5.9</v>
          </cell>
          <cell r="E594">
            <v>38807</v>
          </cell>
          <cell r="F594">
            <v>4.9000000000000004</v>
          </cell>
          <cell r="I594">
            <v>37323</v>
          </cell>
          <cell r="J594">
            <v>5.7169999999999996</v>
          </cell>
          <cell r="M594">
            <v>38112</v>
          </cell>
          <cell r="N594">
            <v>6.1989000000000001</v>
          </cell>
          <cell r="Q594">
            <v>37368</v>
          </cell>
          <cell r="R594">
            <v>7.5</v>
          </cell>
        </row>
        <row r="595">
          <cell r="A595">
            <v>37351</v>
          </cell>
          <cell r="B595">
            <v>5.88</v>
          </cell>
          <cell r="E595">
            <v>38810</v>
          </cell>
          <cell r="F595">
            <v>4.9000000000000004</v>
          </cell>
          <cell r="I595">
            <v>37326</v>
          </cell>
          <cell r="J595">
            <v>5.7190000000000003</v>
          </cell>
          <cell r="M595">
            <v>38113</v>
          </cell>
          <cell r="N595">
            <v>6.1939000000000002</v>
          </cell>
          <cell r="Q595">
            <v>37369</v>
          </cell>
          <cell r="R595">
            <v>7.47</v>
          </cell>
        </row>
        <row r="596">
          <cell r="A596">
            <v>37354</v>
          </cell>
          <cell r="B596">
            <v>5.93</v>
          </cell>
          <cell r="E596">
            <v>38811</v>
          </cell>
          <cell r="F596">
            <v>4.91</v>
          </cell>
          <cell r="I596">
            <v>37327</v>
          </cell>
          <cell r="J596">
            <v>5.7240000000000002</v>
          </cell>
          <cell r="M596">
            <v>38114</v>
          </cell>
          <cell r="N596">
            <v>6.3133999999999997</v>
          </cell>
          <cell r="Q596">
            <v>37370</v>
          </cell>
          <cell r="R596">
            <v>7.42</v>
          </cell>
        </row>
        <row r="597">
          <cell r="A597">
            <v>37355</v>
          </cell>
          <cell r="B597">
            <v>5.91</v>
          </cell>
          <cell r="E597">
            <v>38812</v>
          </cell>
          <cell r="F597">
            <v>4.9000000000000004</v>
          </cell>
          <cell r="I597">
            <v>37328</v>
          </cell>
          <cell r="J597">
            <v>5.7460000000000004</v>
          </cell>
          <cell r="M597">
            <v>38117</v>
          </cell>
          <cell r="N597">
            <v>6.2590000000000003</v>
          </cell>
          <cell r="Q597">
            <v>37371</v>
          </cell>
          <cell r="R597">
            <v>7.43</v>
          </cell>
        </row>
        <row r="598">
          <cell r="A598">
            <v>37356</v>
          </cell>
          <cell r="B598">
            <v>5.92</v>
          </cell>
          <cell r="E598">
            <v>38813</v>
          </cell>
          <cell r="F598">
            <v>4.96</v>
          </cell>
          <cell r="I598">
            <v>37329</v>
          </cell>
          <cell r="J598">
            <v>5.8339999999999996</v>
          </cell>
          <cell r="M598">
            <v>38118</v>
          </cell>
          <cell r="N598">
            <v>6.2535999999999996</v>
          </cell>
          <cell r="Q598">
            <v>37372</v>
          </cell>
          <cell r="R598">
            <v>7.4</v>
          </cell>
        </row>
        <row r="599">
          <cell r="A599">
            <v>37357</v>
          </cell>
          <cell r="B599">
            <v>5.89</v>
          </cell>
          <cell r="E599">
            <v>38814</v>
          </cell>
          <cell r="F599">
            <v>5.04</v>
          </cell>
          <cell r="I599">
            <v>37330</v>
          </cell>
          <cell r="J599">
            <v>5.76</v>
          </cell>
          <cell r="M599">
            <v>38119</v>
          </cell>
          <cell r="N599">
            <v>6.3235999999999999</v>
          </cell>
          <cell r="Q599">
            <v>37375</v>
          </cell>
          <cell r="R599">
            <v>7.43</v>
          </cell>
        </row>
        <row r="600">
          <cell r="A600">
            <v>37358</v>
          </cell>
          <cell r="B600">
            <v>5.87</v>
          </cell>
          <cell r="E600">
            <v>38817</v>
          </cell>
          <cell r="F600">
            <v>5.04</v>
          </cell>
          <cell r="I600">
            <v>37333</v>
          </cell>
          <cell r="J600">
            <v>5.7350000000000003</v>
          </cell>
          <cell r="M600">
            <v>38120</v>
          </cell>
          <cell r="N600">
            <v>6.3426</v>
          </cell>
          <cell r="Q600">
            <v>37376</v>
          </cell>
          <cell r="R600">
            <v>7.54</v>
          </cell>
        </row>
        <row r="601">
          <cell r="A601">
            <v>37361</v>
          </cell>
          <cell r="B601">
            <v>5.84</v>
          </cell>
          <cell r="E601">
            <v>38818</v>
          </cell>
          <cell r="F601">
            <v>5</v>
          </cell>
          <cell r="I601">
            <v>37334</v>
          </cell>
          <cell r="J601">
            <v>5.7329999999999997</v>
          </cell>
          <cell r="M601">
            <v>38121</v>
          </cell>
          <cell r="N601">
            <v>6.2961</v>
          </cell>
          <cell r="Q601">
            <v>37377</v>
          </cell>
          <cell r="R601">
            <v>7.51</v>
          </cell>
        </row>
        <row r="602">
          <cell r="A602">
            <v>37362</v>
          </cell>
          <cell r="B602">
            <v>5.87</v>
          </cell>
          <cell r="E602">
            <v>38819</v>
          </cell>
          <cell r="F602">
            <v>5.05</v>
          </cell>
          <cell r="I602">
            <v>37335</v>
          </cell>
          <cell r="J602">
            <v>5.8209999999999997</v>
          </cell>
          <cell r="M602">
            <v>38124</v>
          </cell>
          <cell r="N602">
            <v>6.2251000000000003</v>
          </cell>
          <cell r="Q602">
            <v>37378</v>
          </cell>
          <cell r="R602">
            <v>7.54</v>
          </cell>
        </row>
        <row r="603">
          <cell r="A603">
            <v>37363</v>
          </cell>
          <cell r="B603">
            <v>5.93</v>
          </cell>
          <cell r="E603">
            <v>38820</v>
          </cell>
          <cell r="F603">
            <v>5.1100000000000003</v>
          </cell>
          <cell r="I603">
            <v>37336</v>
          </cell>
          <cell r="J603">
            <v>5.7889999999999997</v>
          </cell>
          <cell r="M603">
            <v>38125</v>
          </cell>
          <cell r="N603">
            <v>6.2500999999999998</v>
          </cell>
          <cell r="Q603">
            <v>37379</v>
          </cell>
          <cell r="R603">
            <v>7.49</v>
          </cell>
        </row>
        <row r="604">
          <cell r="A604">
            <v>37364</v>
          </cell>
          <cell r="B604">
            <v>5.93</v>
          </cell>
          <cell r="E604">
            <v>38824</v>
          </cell>
          <cell r="F604">
            <v>5.08</v>
          </cell>
          <cell r="I604">
            <v>37337</v>
          </cell>
          <cell r="J604">
            <v>5.8120000000000003</v>
          </cell>
          <cell r="M604">
            <v>38126</v>
          </cell>
          <cell r="N604">
            <v>6.2870999999999997</v>
          </cell>
          <cell r="Q604">
            <v>37382</v>
          </cell>
          <cell r="R604">
            <v>7.45</v>
          </cell>
        </row>
        <row r="605">
          <cell r="A605">
            <v>37365</v>
          </cell>
          <cell r="B605">
            <v>5.9399999999999995</v>
          </cell>
          <cell r="E605">
            <v>38825</v>
          </cell>
          <cell r="F605">
            <v>5.07</v>
          </cell>
          <cell r="I605">
            <v>37340</v>
          </cell>
          <cell r="J605">
            <v>5.8029999999999999</v>
          </cell>
          <cell r="M605">
            <v>38127</v>
          </cell>
          <cell r="N605">
            <v>6.2668999999999997</v>
          </cell>
          <cell r="Q605">
            <v>37383</v>
          </cell>
          <cell r="R605">
            <v>7.4</v>
          </cell>
        </row>
        <row r="606">
          <cell r="A606">
            <v>37368</v>
          </cell>
          <cell r="B606">
            <v>5.95</v>
          </cell>
          <cell r="E606">
            <v>38826</v>
          </cell>
          <cell r="F606">
            <v>5.13</v>
          </cell>
          <cell r="I606">
            <v>37341</v>
          </cell>
          <cell r="J606">
            <v>5.7560000000000002</v>
          </cell>
          <cell r="M606">
            <v>38128</v>
          </cell>
          <cell r="N606">
            <v>6.2986000000000004</v>
          </cell>
          <cell r="Q606">
            <v>37384</v>
          </cell>
          <cell r="R606">
            <v>7.49</v>
          </cell>
        </row>
        <row r="607">
          <cell r="A607">
            <v>37369</v>
          </cell>
          <cell r="B607">
            <v>5.9399999999999995</v>
          </cell>
          <cell r="E607">
            <v>38827</v>
          </cell>
          <cell r="F607">
            <v>5.14</v>
          </cell>
          <cell r="I607">
            <v>37342</v>
          </cell>
          <cell r="J607">
            <v>5.7569999999999997</v>
          </cell>
          <cell r="M607">
            <v>38131</v>
          </cell>
          <cell r="N607">
            <v>6.3034999999999997</v>
          </cell>
          <cell r="Q607">
            <v>37385</v>
          </cell>
          <cell r="R607">
            <v>7.49</v>
          </cell>
        </row>
        <row r="608">
          <cell r="A608">
            <v>37370</v>
          </cell>
          <cell r="B608">
            <v>5.92</v>
          </cell>
          <cell r="E608">
            <v>38828</v>
          </cell>
          <cell r="F608">
            <v>5.0999999999999996</v>
          </cell>
          <cell r="I608">
            <v>37343</v>
          </cell>
          <cell r="J608">
            <v>5.7990000000000004</v>
          </cell>
          <cell r="M608">
            <v>38132</v>
          </cell>
          <cell r="N608">
            <v>6.3144999999999998</v>
          </cell>
          <cell r="Q608">
            <v>37386</v>
          </cell>
          <cell r="R608">
            <v>7.49</v>
          </cell>
        </row>
        <row r="609">
          <cell r="A609">
            <v>37371</v>
          </cell>
          <cell r="B609">
            <v>5.91</v>
          </cell>
          <cell r="E609">
            <v>38831</v>
          </cell>
          <cell r="F609">
            <v>5.07</v>
          </cell>
          <cell r="I609">
            <v>37344</v>
          </cell>
          <cell r="J609">
            <v>5.7949999999999999</v>
          </cell>
          <cell r="M609">
            <v>38133</v>
          </cell>
          <cell r="N609">
            <v>6.2374999999999998</v>
          </cell>
          <cell r="Q609">
            <v>37389</v>
          </cell>
          <cell r="R609">
            <v>7.5600000000000005</v>
          </cell>
        </row>
        <row r="610">
          <cell r="A610">
            <v>37372</v>
          </cell>
          <cell r="B610">
            <v>5.9</v>
          </cell>
          <cell r="E610">
            <v>38832</v>
          </cell>
          <cell r="F610">
            <v>5.16</v>
          </cell>
          <cell r="I610">
            <v>37347</v>
          </cell>
          <cell r="J610">
            <v>5.8289999999999997</v>
          </cell>
          <cell r="M610">
            <v>38134</v>
          </cell>
          <cell r="N610">
            <v>6.1817000000000002</v>
          </cell>
          <cell r="Q610">
            <v>37390</v>
          </cell>
          <cell r="R610">
            <v>7.62</v>
          </cell>
        </row>
        <row r="611">
          <cell r="A611">
            <v>37375</v>
          </cell>
          <cell r="B611">
            <v>5.91</v>
          </cell>
          <cell r="E611">
            <v>38833</v>
          </cell>
          <cell r="F611">
            <v>5.18</v>
          </cell>
          <cell r="I611">
            <v>37348</v>
          </cell>
          <cell r="J611">
            <v>5.7620000000000005</v>
          </cell>
          <cell r="M611">
            <v>38135</v>
          </cell>
          <cell r="N611">
            <v>6.2321999999999997</v>
          </cell>
          <cell r="Q611">
            <v>37391</v>
          </cell>
          <cell r="R611">
            <v>7.61</v>
          </cell>
        </row>
        <row r="612">
          <cell r="A612">
            <v>37376</v>
          </cell>
          <cell r="B612">
            <v>5.9</v>
          </cell>
          <cell r="E612">
            <v>38834</v>
          </cell>
          <cell r="F612">
            <v>5.18</v>
          </cell>
          <cell r="I612">
            <v>37349</v>
          </cell>
          <cell r="J612">
            <v>5.7190000000000003</v>
          </cell>
          <cell r="M612">
            <v>38138</v>
          </cell>
          <cell r="N612">
            <v>6.2401999999999997</v>
          </cell>
          <cell r="Q612">
            <v>37392</v>
          </cell>
          <cell r="R612">
            <v>7.57</v>
          </cell>
        </row>
        <row r="613">
          <cell r="A613">
            <v>37377</v>
          </cell>
          <cell r="B613">
            <v>5.87</v>
          </cell>
          <cell r="E613">
            <v>38835</v>
          </cell>
          <cell r="F613">
            <v>5.17</v>
          </cell>
          <cell r="I613">
            <v>37350</v>
          </cell>
          <cell r="J613">
            <v>5.7110000000000003</v>
          </cell>
          <cell r="M613">
            <v>38139</v>
          </cell>
          <cell r="N613">
            <v>6.2603999999999997</v>
          </cell>
          <cell r="Q613">
            <v>37393</v>
          </cell>
          <cell r="R613">
            <v>7.62</v>
          </cell>
        </row>
        <row r="614">
          <cell r="A614">
            <v>37378</v>
          </cell>
          <cell r="B614">
            <v>5.89</v>
          </cell>
          <cell r="E614">
            <v>38838</v>
          </cell>
          <cell r="F614">
            <v>5.23</v>
          </cell>
          <cell r="I614">
            <v>37351</v>
          </cell>
          <cell r="J614">
            <v>5.6660000000000004</v>
          </cell>
          <cell r="M614">
            <v>38140</v>
          </cell>
          <cell r="N614">
            <v>6.3224</v>
          </cell>
          <cell r="Q614">
            <v>37396</v>
          </cell>
          <cell r="R614">
            <v>7.57</v>
          </cell>
        </row>
        <row r="615">
          <cell r="A615">
            <v>37379</v>
          </cell>
          <cell r="B615">
            <v>5.85</v>
          </cell>
          <cell r="E615">
            <v>38839</v>
          </cell>
          <cell r="F615">
            <v>5.2</v>
          </cell>
          <cell r="I615">
            <v>37354</v>
          </cell>
          <cell r="J615">
            <v>5.7130000000000001</v>
          </cell>
          <cell r="M615">
            <v>38141</v>
          </cell>
          <cell r="N615">
            <v>6.3174000000000001</v>
          </cell>
          <cell r="Q615">
            <v>37397</v>
          </cell>
          <cell r="R615">
            <v>7.54</v>
          </cell>
        </row>
        <row r="616">
          <cell r="A616">
            <v>37382</v>
          </cell>
          <cell r="B616">
            <v>5.83</v>
          </cell>
          <cell r="E616">
            <v>38840</v>
          </cell>
          <cell r="F616">
            <v>5.24</v>
          </cell>
          <cell r="I616">
            <v>37355</v>
          </cell>
          <cell r="J616">
            <v>5.6690000000000005</v>
          </cell>
          <cell r="M616">
            <v>38142</v>
          </cell>
          <cell r="N616">
            <v>6.3809000000000005</v>
          </cell>
          <cell r="Q616">
            <v>37398</v>
          </cell>
          <cell r="R616">
            <v>7.5</v>
          </cell>
        </row>
        <row r="617">
          <cell r="A617">
            <v>37383</v>
          </cell>
          <cell r="B617">
            <v>5.84</v>
          </cell>
          <cell r="E617">
            <v>38841</v>
          </cell>
          <cell r="F617">
            <v>5.23</v>
          </cell>
          <cell r="I617">
            <v>37356</v>
          </cell>
          <cell r="J617">
            <v>5.7009999999999996</v>
          </cell>
          <cell r="M617">
            <v>38145</v>
          </cell>
          <cell r="N617">
            <v>6.3809000000000005</v>
          </cell>
          <cell r="Q617">
            <v>37399</v>
          </cell>
          <cell r="R617">
            <v>7.55</v>
          </cell>
        </row>
        <row r="618">
          <cell r="A618">
            <v>37384</v>
          </cell>
          <cell r="B618">
            <v>5.91</v>
          </cell>
          <cell r="E618">
            <v>38842</v>
          </cell>
          <cell r="F618">
            <v>5.2</v>
          </cell>
          <cell r="I618">
            <v>37357</v>
          </cell>
          <cell r="J618">
            <v>5.6710000000000003</v>
          </cell>
          <cell r="M618">
            <v>38146</v>
          </cell>
          <cell r="N618">
            <v>6.3516000000000004</v>
          </cell>
          <cell r="Q618">
            <v>37400</v>
          </cell>
          <cell r="R618">
            <v>7.54</v>
          </cell>
        </row>
        <row r="619">
          <cell r="A619">
            <v>37385</v>
          </cell>
          <cell r="B619">
            <v>5.88</v>
          </cell>
          <cell r="E619">
            <v>38845</v>
          </cell>
          <cell r="F619">
            <v>5.19</v>
          </cell>
          <cell r="I619">
            <v>37358</v>
          </cell>
          <cell r="J619">
            <v>5.6470000000000002</v>
          </cell>
          <cell r="M619">
            <v>38147</v>
          </cell>
          <cell r="N619">
            <v>6.3487999999999998</v>
          </cell>
          <cell r="Q619">
            <v>37404</v>
          </cell>
          <cell r="R619">
            <v>7.53</v>
          </cell>
        </row>
        <row r="620">
          <cell r="A620">
            <v>37386</v>
          </cell>
          <cell r="B620">
            <v>5.88</v>
          </cell>
          <cell r="E620">
            <v>38846</v>
          </cell>
          <cell r="F620">
            <v>5.2</v>
          </cell>
          <cell r="I620">
            <v>37361</v>
          </cell>
          <cell r="J620">
            <v>5.6180000000000003</v>
          </cell>
          <cell r="M620">
            <v>38148</v>
          </cell>
          <cell r="N620">
            <v>6.3628</v>
          </cell>
          <cell r="Q620">
            <v>37405</v>
          </cell>
          <cell r="R620">
            <v>7.5</v>
          </cell>
        </row>
        <row r="621">
          <cell r="A621">
            <v>37389</v>
          </cell>
          <cell r="B621">
            <v>5.9399999999999995</v>
          </cell>
          <cell r="E621">
            <v>38847</v>
          </cell>
          <cell r="F621">
            <v>5.19</v>
          </cell>
          <cell r="I621">
            <v>37362</v>
          </cell>
          <cell r="J621">
            <v>5.6630000000000003</v>
          </cell>
          <cell r="M621">
            <v>38149</v>
          </cell>
          <cell r="N621">
            <v>6.3937999999999997</v>
          </cell>
          <cell r="Q621">
            <v>37406</v>
          </cell>
          <cell r="R621">
            <v>7.48</v>
          </cell>
        </row>
        <row r="622">
          <cell r="A622">
            <v>37390</v>
          </cell>
          <cell r="B622">
            <v>5.98</v>
          </cell>
          <cell r="E622">
            <v>38848</v>
          </cell>
          <cell r="F622">
            <v>5.23</v>
          </cell>
          <cell r="I622">
            <v>37363</v>
          </cell>
          <cell r="J622">
            <v>5.73</v>
          </cell>
          <cell r="M622">
            <v>38152</v>
          </cell>
          <cell r="N622">
            <v>6.4188000000000001</v>
          </cell>
          <cell r="Q622">
            <v>37407</v>
          </cell>
          <cell r="R622">
            <v>7.49</v>
          </cell>
        </row>
        <row r="623">
          <cell r="A623">
            <v>37391</v>
          </cell>
          <cell r="B623">
            <v>5.99</v>
          </cell>
          <cell r="E623">
            <v>38849</v>
          </cell>
          <cell r="F623">
            <v>5.29</v>
          </cell>
          <cell r="I623">
            <v>37364</v>
          </cell>
          <cell r="J623">
            <v>5.6989999999999998</v>
          </cell>
          <cell r="M623">
            <v>38153</v>
          </cell>
          <cell r="N623">
            <v>6.3228</v>
          </cell>
          <cell r="Q623">
            <v>37410</v>
          </cell>
          <cell r="R623">
            <v>7.49</v>
          </cell>
        </row>
        <row r="624">
          <cell r="A624">
            <v>37392</v>
          </cell>
          <cell r="B624">
            <v>5.95</v>
          </cell>
          <cell r="E624">
            <v>38852</v>
          </cell>
          <cell r="F624">
            <v>5.26</v>
          </cell>
          <cell r="I624">
            <v>37365</v>
          </cell>
          <cell r="J624">
            <v>5.6837</v>
          </cell>
          <cell r="M624">
            <v>38154</v>
          </cell>
          <cell r="N624">
            <v>6.3327999999999998</v>
          </cell>
          <cell r="Q624">
            <v>37411</v>
          </cell>
          <cell r="R624">
            <v>7.49</v>
          </cell>
        </row>
        <row r="625">
          <cell r="A625">
            <v>37393</v>
          </cell>
          <cell r="B625">
            <v>5.97</v>
          </cell>
          <cell r="E625">
            <v>38853</v>
          </cell>
          <cell r="F625">
            <v>5.22</v>
          </cell>
          <cell r="I625">
            <v>37368</v>
          </cell>
          <cell r="J625">
            <v>5.6734</v>
          </cell>
          <cell r="M625">
            <v>38155</v>
          </cell>
          <cell r="N625">
            <v>6.3262999999999998</v>
          </cell>
          <cell r="Q625">
            <v>37412</v>
          </cell>
          <cell r="R625">
            <v>7.52</v>
          </cell>
        </row>
        <row r="626">
          <cell r="A626">
            <v>37397</v>
          </cell>
          <cell r="B626">
            <v>5.9</v>
          </cell>
          <cell r="E626">
            <v>38854</v>
          </cell>
          <cell r="F626">
            <v>5.28</v>
          </cell>
          <cell r="I626">
            <v>37369</v>
          </cell>
          <cell r="J626">
            <v>5.6608000000000001</v>
          </cell>
          <cell r="M626">
            <v>38156</v>
          </cell>
          <cell r="N626">
            <v>6.3537999999999997</v>
          </cell>
          <cell r="Q626">
            <v>37413</v>
          </cell>
          <cell r="R626">
            <v>7.5</v>
          </cell>
        </row>
        <row r="627">
          <cell r="A627">
            <v>37398</v>
          </cell>
          <cell r="B627">
            <v>5.89</v>
          </cell>
          <cell r="E627">
            <v>38855</v>
          </cell>
          <cell r="F627">
            <v>5.18</v>
          </cell>
          <cell r="I627">
            <v>37370</v>
          </cell>
          <cell r="J627">
            <v>5.6233000000000004</v>
          </cell>
          <cell r="M627">
            <v>38159</v>
          </cell>
          <cell r="N627">
            <v>6.3368000000000002</v>
          </cell>
          <cell r="Q627">
            <v>37414</v>
          </cell>
          <cell r="R627">
            <v>7.52</v>
          </cell>
        </row>
        <row r="628">
          <cell r="A628">
            <v>37399</v>
          </cell>
          <cell r="B628">
            <v>5.87</v>
          </cell>
          <cell r="E628">
            <v>38856</v>
          </cell>
          <cell r="F628">
            <v>5.14</v>
          </cell>
          <cell r="I628">
            <v>37371</v>
          </cell>
          <cell r="J628">
            <v>5.6222000000000003</v>
          </cell>
          <cell r="M628">
            <v>38160</v>
          </cell>
          <cell r="N628">
            <v>6.3372999999999999</v>
          </cell>
          <cell r="Q628">
            <v>37417</v>
          </cell>
          <cell r="R628">
            <v>7.47</v>
          </cell>
        </row>
        <row r="629">
          <cell r="A629">
            <v>37400</v>
          </cell>
          <cell r="B629">
            <v>5.84</v>
          </cell>
          <cell r="E629">
            <v>38859</v>
          </cell>
          <cell r="F629">
            <v>5.13</v>
          </cell>
          <cell r="I629">
            <v>37372</v>
          </cell>
          <cell r="J629">
            <v>5.5872999999999999</v>
          </cell>
          <cell r="M629">
            <v>38161</v>
          </cell>
          <cell r="N629">
            <v>6.2877999999999998</v>
          </cell>
          <cell r="Q629">
            <v>37418</v>
          </cell>
          <cell r="R629">
            <v>7.43</v>
          </cell>
        </row>
        <row r="630">
          <cell r="A630">
            <v>37403</v>
          </cell>
          <cell r="B630">
            <v>5.86</v>
          </cell>
          <cell r="E630">
            <v>38860</v>
          </cell>
          <cell r="F630">
            <v>5.16</v>
          </cell>
          <cell r="I630">
            <v>37375</v>
          </cell>
          <cell r="J630">
            <v>5.6256000000000004</v>
          </cell>
          <cell r="M630">
            <v>38162</v>
          </cell>
          <cell r="N630">
            <v>6.2663000000000002</v>
          </cell>
          <cell r="Q630">
            <v>37419</v>
          </cell>
          <cell r="R630">
            <v>7.4</v>
          </cell>
        </row>
        <row r="631">
          <cell r="A631">
            <v>37404</v>
          </cell>
          <cell r="B631">
            <v>5.83</v>
          </cell>
          <cell r="E631">
            <v>38861</v>
          </cell>
          <cell r="F631">
            <v>5.13</v>
          </cell>
          <cell r="I631">
            <v>37376</v>
          </cell>
          <cell r="J631">
            <v>5.5918000000000001</v>
          </cell>
          <cell r="M631">
            <v>38163</v>
          </cell>
          <cell r="N631">
            <v>6.2903000000000002</v>
          </cell>
          <cell r="Q631">
            <v>37420</v>
          </cell>
          <cell r="R631">
            <v>7.38</v>
          </cell>
        </row>
        <row r="632">
          <cell r="A632">
            <v>37405</v>
          </cell>
          <cell r="B632">
            <v>5.78</v>
          </cell>
          <cell r="E632">
            <v>38862</v>
          </cell>
          <cell r="F632">
            <v>5.17</v>
          </cell>
          <cell r="I632">
            <v>37377</v>
          </cell>
          <cell r="J632">
            <v>5.5637999999999996</v>
          </cell>
          <cell r="M632">
            <v>38166</v>
          </cell>
          <cell r="N632">
            <v>6.3426999999999998</v>
          </cell>
          <cell r="Q632">
            <v>37421</v>
          </cell>
          <cell r="R632">
            <v>7.35</v>
          </cell>
        </row>
        <row r="633">
          <cell r="A633">
            <v>37406</v>
          </cell>
          <cell r="B633">
            <v>5.77</v>
          </cell>
          <cell r="E633">
            <v>38863</v>
          </cell>
          <cell r="F633">
            <v>5.16</v>
          </cell>
          <cell r="I633">
            <v>37378</v>
          </cell>
          <cell r="J633">
            <v>5.5861999999999998</v>
          </cell>
          <cell r="M633">
            <v>38167</v>
          </cell>
          <cell r="N633">
            <v>6.3303000000000003</v>
          </cell>
          <cell r="Q633">
            <v>37424</v>
          </cell>
          <cell r="R633">
            <v>7.35</v>
          </cell>
        </row>
        <row r="634">
          <cell r="A634">
            <v>37407</v>
          </cell>
          <cell r="B634">
            <v>5.79</v>
          </cell>
          <cell r="E634">
            <v>38867</v>
          </cell>
          <cell r="F634">
            <v>5.19</v>
          </cell>
          <cell r="I634">
            <v>37379</v>
          </cell>
          <cell r="J634">
            <v>5.5359999999999996</v>
          </cell>
          <cell r="M634">
            <v>38168</v>
          </cell>
          <cell r="N634">
            <v>6.2643000000000004</v>
          </cell>
          <cell r="Q634">
            <v>37425</v>
          </cell>
          <cell r="R634">
            <v>7.39</v>
          </cell>
        </row>
        <row r="635">
          <cell r="A635">
            <v>37410</v>
          </cell>
          <cell r="B635">
            <v>5.78</v>
          </cell>
          <cell r="E635">
            <v>38868</v>
          </cell>
          <cell r="F635">
            <v>5.21</v>
          </cell>
          <cell r="I635">
            <v>37382</v>
          </cell>
          <cell r="J635">
            <v>5.5370999999999997</v>
          </cell>
          <cell r="M635">
            <v>38169</v>
          </cell>
          <cell r="N635">
            <v>6.2743000000000002</v>
          </cell>
          <cell r="Q635">
            <v>37426</v>
          </cell>
          <cell r="R635">
            <v>7.32</v>
          </cell>
        </row>
        <row r="636">
          <cell r="A636">
            <v>37411</v>
          </cell>
          <cell r="B636">
            <v>5.8100000000000005</v>
          </cell>
          <cell r="E636">
            <v>38869</v>
          </cell>
          <cell r="F636">
            <v>5.2</v>
          </cell>
          <cell r="I636">
            <v>37383</v>
          </cell>
          <cell r="J636">
            <v>5.5336999999999996</v>
          </cell>
          <cell r="M636">
            <v>38170</v>
          </cell>
          <cell r="N636">
            <v>6.1962999999999999</v>
          </cell>
          <cell r="Q636">
            <v>37427</v>
          </cell>
          <cell r="R636">
            <v>7.38</v>
          </cell>
        </row>
        <row r="637">
          <cell r="A637">
            <v>37412</v>
          </cell>
          <cell r="B637">
            <v>5.84</v>
          </cell>
          <cell r="E637">
            <v>38870</v>
          </cell>
          <cell r="F637">
            <v>5.0999999999999996</v>
          </cell>
          <cell r="I637">
            <v>37384</v>
          </cell>
          <cell r="J637">
            <v>5.6700999999999997</v>
          </cell>
          <cell r="M637">
            <v>38173</v>
          </cell>
          <cell r="N637">
            <v>6.2038000000000002</v>
          </cell>
          <cell r="Q637">
            <v>37428</v>
          </cell>
          <cell r="R637">
            <v>7.33</v>
          </cell>
        </row>
        <row r="638">
          <cell r="A638">
            <v>37413</v>
          </cell>
          <cell r="B638">
            <v>5.8100000000000005</v>
          </cell>
          <cell r="E638">
            <v>38873</v>
          </cell>
          <cell r="F638">
            <v>5.0999999999999996</v>
          </cell>
          <cell r="I638">
            <v>37385</v>
          </cell>
          <cell r="J638">
            <v>5.6325000000000003</v>
          </cell>
          <cell r="M638">
            <v>38174</v>
          </cell>
          <cell r="N638">
            <v>6.2304000000000004</v>
          </cell>
          <cell r="Q638">
            <v>37431</v>
          </cell>
          <cell r="R638">
            <v>7.38</v>
          </cell>
        </row>
        <row r="639">
          <cell r="A639">
            <v>37414</v>
          </cell>
          <cell r="B639">
            <v>5.8100000000000005</v>
          </cell>
          <cell r="E639">
            <v>38874</v>
          </cell>
          <cell r="F639">
            <v>5.08</v>
          </cell>
          <cell r="I639">
            <v>37386</v>
          </cell>
          <cell r="J639">
            <v>5.5986000000000002</v>
          </cell>
          <cell r="M639">
            <v>38175</v>
          </cell>
          <cell r="N639">
            <v>6.2488000000000001</v>
          </cell>
          <cell r="Q639">
            <v>37432</v>
          </cell>
          <cell r="R639">
            <v>7.39</v>
          </cell>
        </row>
        <row r="640">
          <cell r="A640">
            <v>37417</v>
          </cell>
          <cell r="B640">
            <v>5.8</v>
          </cell>
          <cell r="E640">
            <v>38875</v>
          </cell>
          <cell r="F640">
            <v>5.09</v>
          </cell>
          <cell r="I640">
            <v>37389</v>
          </cell>
          <cell r="J640">
            <v>5.6850000000000005</v>
          </cell>
          <cell r="M640">
            <v>38176</v>
          </cell>
          <cell r="N640">
            <v>6.2374999999999998</v>
          </cell>
          <cell r="Q640">
            <v>37433</v>
          </cell>
          <cell r="R640">
            <v>7.33</v>
          </cell>
        </row>
        <row r="641">
          <cell r="A641">
            <v>37418</v>
          </cell>
          <cell r="B641">
            <v>5.78</v>
          </cell>
          <cell r="E641">
            <v>38876</v>
          </cell>
          <cell r="F641">
            <v>5.0599999999999996</v>
          </cell>
          <cell r="I641">
            <v>37390</v>
          </cell>
          <cell r="J641">
            <v>5.7427999999999999</v>
          </cell>
          <cell r="M641">
            <v>38177</v>
          </cell>
          <cell r="N641">
            <v>6.226</v>
          </cell>
          <cell r="Q641">
            <v>37434</v>
          </cell>
          <cell r="R641">
            <v>7.42</v>
          </cell>
        </row>
        <row r="642">
          <cell r="A642">
            <v>37419</v>
          </cell>
          <cell r="B642">
            <v>5.77</v>
          </cell>
          <cell r="E642">
            <v>38877</v>
          </cell>
          <cell r="F642">
            <v>5.03</v>
          </cell>
          <cell r="I642">
            <v>37391</v>
          </cell>
          <cell r="J642">
            <v>5.73</v>
          </cell>
          <cell r="M642">
            <v>38180</v>
          </cell>
          <cell r="N642">
            <v>6.2190000000000003</v>
          </cell>
          <cell r="Q642">
            <v>37435</v>
          </cell>
          <cell r="R642">
            <v>7.42</v>
          </cell>
        </row>
        <row r="643">
          <cell r="A643">
            <v>37420</v>
          </cell>
          <cell r="B643">
            <v>5.73</v>
          </cell>
          <cell r="E643">
            <v>38880</v>
          </cell>
          <cell r="F643">
            <v>5.03</v>
          </cell>
          <cell r="I643">
            <v>37392</v>
          </cell>
          <cell r="J643">
            <v>5.6815999999999995</v>
          </cell>
          <cell r="M643">
            <v>38181</v>
          </cell>
          <cell r="N643">
            <v>6.2358000000000002</v>
          </cell>
          <cell r="Q643">
            <v>37438</v>
          </cell>
          <cell r="R643">
            <v>7.42</v>
          </cell>
        </row>
        <row r="644">
          <cell r="A644">
            <v>37421</v>
          </cell>
          <cell r="B644">
            <v>5.67</v>
          </cell>
          <cell r="E644">
            <v>38881</v>
          </cell>
          <cell r="F644">
            <v>5.01</v>
          </cell>
          <cell r="I644">
            <v>37393</v>
          </cell>
          <cell r="J644">
            <v>5.7556000000000003</v>
          </cell>
          <cell r="M644">
            <v>38182</v>
          </cell>
          <cell r="N644">
            <v>6.2358000000000002</v>
          </cell>
          <cell r="Q644">
            <v>37439</v>
          </cell>
          <cell r="R644">
            <v>7.36</v>
          </cell>
        </row>
        <row r="645">
          <cell r="A645">
            <v>37424</v>
          </cell>
          <cell r="B645">
            <v>5.7</v>
          </cell>
          <cell r="E645">
            <v>38882</v>
          </cell>
          <cell r="F645">
            <v>5.09</v>
          </cell>
          <cell r="I645">
            <v>37396</v>
          </cell>
          <cell r="J645">
            <v>5.6966000000000001</v>
          </cell>
          <cell r="M645">
            <v>38183</v>
          </cell>
          <cell r="N645">
            <v>6.2404000000000002</v>
          </cell>
          <cell r="Q645">
            <v>37440</v>
          </cell>
          <cell r="R645">
            <v>7.35</v>
          </cell>
        </row>
        <row r="646">
          <cell r="A646">
            <v>37425</v>
          </cell>
          <cell r="B646">
            <v>5.71</v>
          </cell>
          <cell r="E646">
            <v>38883</v>
          </cell>
          <cell r="F646">
            <v>5.13</v>
          </cell>
          <cell r="I646">
            <v>37397</v>
          </cell>
          <cell r="J646">
            <v>5.6634000000000002</v>
          </cell>
          <cell r="M646">
            <v>38184</v>
          </cell>
          <cell r="N646">
            <v>6.1714000000000002</v>
          </cell>
          <cell r="Q646">
            <v>37442</v>
          </cell>
          <cell r="R646">
            <v>7.43</v>
          </cell>
        </row>
        <row r="647">
          <cell r="A647">
            <v>37426</v>
          </cell>
          <cell r="B647">
            <v>5.67</v>
          </cell>
          <cell r="E647">
            <v>38884</v>
          </cell>
          <cell r="F647">
            <v>5.17</v>
          </cell>
          <cell r="I647">
            <v>37398</v>
          </cell>
          <cell r="J647">
            <v>5.6395</v>
          </cell>
          <cell r="M647">
            <v>38187</v>
          </cell>
          <cell r="N647">
            <v>6.1658999999999997</v>
          </cell>
          <cell r="Q647">
            <v>37445</v>
          </cell>
          <cell r="R647">
            <v>7.46</v>
          </cell>
        </row>
        <row r="648">
          <cell r="A648">
            <v>37427</v>
          </cell>
          <cell r="B648">
            <v>5.71</v>
          </cell>
          <cell r="E648">
            <v>38887</v>
          </cell>
          <cell r="F648">
            <v>5.18</v>
          </cell>
          <cell r="I648">
            <v>37399</v>
          </cell>
          <cell r="J648">
            <v>5.6657000000000002</v>
          </cell>
          <cell r="M648">
            <v>38188</v>
          </cell>
          <cell r="N648">
            <v>6.2061999999999999</v>
          </cell>
          <cell r="Q648">
            <v>37446</v>
          </cell>
          <cell r="R648">
            <v>7.39</v>
          </cell>
        </row>
        <row r="649">
          <cell r="A649">
            <v>37428</v>
          </cell>
          <cell r="B649">
            <v>5.68</v>
          </cell>
          <cell r="E649">
            <v>38888</v>
          </cell>
          <cell r="F649">
            <v>5.19</v>
          </cell>
          <cell r="I649">
            <v>37400</v>
          </cell>
          <cell r="J649">
            <v>5.6612</v>
          </cell>
          <cell r="M649">
            <v>38189</v>
          </cell>
          <cell r="N649">
            <v>6.2416999999999998</v>
          </cell>
          <cell r="Q649">
            <v>37447</v>
          </cell>
          <cell r="R649">
            <v>7.32</v>
          </cell>
        </row>
        <row r="650">
          <cell r="A650">
            <v>37431</v>
          </cell>
          <cell r="B650">
            <v>5.71</v>
          </cell>
          <cell r="E650">
            <v>38889</v>
          </cell>
          <cell r="F650">
            <v>5.19</v>
          </cell>
          <cell r="I650">
            <v>37403</v>
          </cell>
          <cell r="J650">
            <v>5.6669</v>
          </cell>
          <cell r="M650">
            <v>38190</v>
          </cell>
          <cell r="N650">
            <v>6.2256999999999998</v>
          </cell>
          <cell r="Q650">
            <v>37448</v>
          </cell>
          <cell r="R650">
            <v>7.31</v>
          </cell>
        </row>
        <row r="651">
          <cell r="A651">
            <v>37432</v>
          </cell>
          <cell r="B651">
            <v>5.67</v>
          </cell>
          <cell r="E651">
            <v>38890</v>
          </cell>
          <cell r="F651">
            <v>5.23</v>
          </cell>
          <cell r="I651">
            <v>37404</v>
          </cell>
          <cell r="J651">
            <v>5.6635</v>
          </cell>
          <cell r="M651">
            <v>38191</v>
          </cell>
          <cell r="N651">
            <v>6.2119999999999997</v>
          </cell>
          <cell r="Q651">
            <v>37449</v>
          </cell>
          <cell r="R651">
            <v>7.3</v>
          </cell>
        </row>
        <row r="652">
          <cell r="A652">
            <v>37433</v>
          </cell>
          <cell r="B652">
            <v>5.74</v>
          </cell>
          <cell r="E652">
            <v>38891</v>
          </cell>
          <cell r="F652">
            <v>5.26</v>
          </cell>
          <cell r="I652">
            <v>37405</v>
          </cell>
          <cell r="J652">
            <v>5.6237000000000004</v>
          </cell>
          <cell r="M652">
            <v>38194</v>
          </cell>
          <cell r="N652">
            <v>6.2104999999999997</v>
          </cell>
          <cell r="Q652">
            <v>37452</v>
          </cell>
          <cell r="R652">
            <v>7.32</v>
          </cell>
        </row>
        <row r="653">
          <cell r="A653">
            <v>37434</v>
          </cell>
          <cell r="B653">
            <v>5.79</v>
          </cell>
          <cell r="E653">
            <v>38894</v>
          </cell>
          <cell r="F653">
            <v>5.28</v>
          </cell>
          <cell r="I653">
            <v>37406</v>
          </cell>
          <cell r="J653">
            <v>5.5943000000000005</v>
          </cell>
          <cell r="M653">
            <v>38195</v>
          </cell>
          <cell r="N653">
            <v>6.2881999999999998</v>
          </cell>
          <cell r="Q653">
            <v>37453</v>
          </cell>
          <cell r="R653">
            <v>7.41</v>
          </cell>
        </row>
        <row r="654">
          <cell r="A654">
            <v>37435</v>
          </cell>
          <cell r="B654">
            <v>5.8100000000000005</v>
          </cell>
          <cell r="E654">
            <v>38895</v>
          </cell>
          <cell r="F654">
            <v>5.24</v>
          </cell>
          <cell r="I654">
            <v>37407</v>
          </cell>
          <cell r="J654">
            <v>5.6147</v>
          </cell>
          <cell r="M654">
            <v>38196</v>
          </cell>
          <cell r="N654">
            <v>6.2866999999999997</v>
          </cell>
          <cell r="Q654">
            <v>37454</v>
          </cell>
          <cell r="R654">
            <v>7.37</v>
          </cell>
        </row>
        <row r="655">
          <cell r="A655">
            <v>37439</v>
          </cell>
          <cell r="B655">
            <v>5.74</v>
          </cell>
          <cell r="E655">
            <v>38896</v>
          </cell>
          <cell r="F655">
            <v>5.28</v>
          </cell>
          <cell r="I655">
            <v>37410</v>
          </cell>
          <cell r="J655">
            <v>5.5966000000000005</v>
          </cell>
          <cell r="M655">
            <v>38197</v>
          </cell>
          <cell r="N655">
            <v>6.2751999999999999</v>
          </cell>
          <cell r="Q655">
            <v>37455</v>
          </cell>
          <cell r="R655">
            <v>7.36</v>
          </cell>
        </row>
        <row r="656">
          <cell r="A656">
            <v>37440</v>
          </cell>
          <cell r="B656">
            <v>5.75</v>
          </cell>
          <cell r="E656">
            <v>38897</v>
          </cell>
          <cell r="F656">
            <v>5.26</v>
          </cell>
          <cell r="I656">
            <v>37411</v>
          </cell>
          <cell r="J656">
            <v>5.6237000000000004</v>
          </cell>
          <cell r="M656">
            <v>38198</v>
          </cell>
          <cell r="N656">
            <v>6.2298999999999998</v>
          </cell>
          <cell r="Q656">
            <v>37456</v>
          </cell>
          <cell r="R656">
            <v>7.3</v>
          </cell>
        </row>
        <row r="657">
          <cell r="A657">
            <v>37441</v>
          </cell>
          <cell r="B657">
            <v>5.76</v>
          </cell>
          <cell r="E657">
            <v>38898</v>
          </cell>
          <cell r="F657">
            <v>5.19</v>
          </cell>
          <cell r="I657">
            <v>37412</v>
          </cell>
          <cell r="J657">
            <v>5.6566999999999998</v>
          </cell>
          <cell r="M657">
            <v>38201</v>
          </cell>
          <cell r="N657">
            <v>6.2210000000000001</v>
          </cell>
          <cell r="Q657">
            <v>37459</v>
          </cell>
          <cell r="R657">
            <v>7.22</v>
          </cell>
        </row>
        <row r="658">
          <cell r="A658">
            <v>37442</v>
          </cell>
          <cell r="B658">
            <v>5.82</v>
          </cell>
          <cell r="E658">
            <v>38901</v>
          </cell>
          <cell r="F658">
            <v>5.2</v>
          </cell>
          <cell r="I658">
            <v>37413</v>
          </cell>
          <cell r="J658">
            <v>5.6056999999999997</v>
          </cell>
          <cell r="M658">
            <v>38202</v>
          </cell>
          <cell r="N658">
            <v>6.17</v>
          </cell>
          <cell r="Q658">
            <v>37460</v>
          </cell>
          <cell r="R658">
            <v>7.21</v>
          </cell>
        </row>
        <row r="659">
          <cell r="A659">
            <v>37445</v>
          </cell>
          <cell r="B659">
            <v>5.8100000000000005</v>
          </cell>
          <cell r="E659">
            <v>38903</v>
          </cell>
          <cell r="F659">
            <v>5.27</v>
          </cell>
          <cell r="I659">
            <v>37414</v>
          </cell>
          <cell r="J659">
            <v>5.6591000000000005</v>
          </cell>
          <cell r="M659">
            <v>38203</v>
          </cell>
          <cell r="N659">
            <v>6.1624999999999996</v>
          </cell>
          <cell r="Q659">
            <v>37461</v>
          </cell>
          <cell r="R659">
            <v>7.23</v>
          </cell>
        </row>
        <row r="660">
          <cell r="A660">
            <v>37446</v>
          </cell>
          <cell r="B660">
            <v>5.79</v>
          </cell>
          <cell r="E660">
            <v>38904</v>
          </cell>
          <cell r="F660">
            <v>5.23</v>
          </cell>
          <cell r="I660">
            <v>37417</v>
          </cell>
          <cell r="J660">
            <v>5.6056999999999997</v>
          </cell>
          <cell r="M660">
            <v>38204</v>
          </cell>
          <cell r="N660">
            <v>6.1719999999999997</v>
          </cell>
          <cell r="Q660">
            <v>37462</v>
          </cell>
          <cell r="R660">
            <v>7.21</v>
          </cell>
        </row>
        <row r="661">
          <cell r="A661">
            <v>37447</v>
          </cell>
          <cell r="B661">
            <v>5.76</v>
          </cell>
          <cell r="E661">
            <v>38905</v>
          </cell>
          <cell r="F661">
            <v>5.18</v>
          </cell>
          <cell r="I661">
            <v>37418</v>
          </cell>
          <cell r="J661">
            <v>5.5507</v>
          </cell>
          <cell r="M661">
            <v>38205</v>
          </cell>
          <cell r="N661">
            <v>6.0787000000000004</v>
          </cell>
          <cell r="Q661">
            <v>37463</v>
          </cell>
          <cell r="R661">
            <v>7.19</v>
          </cell>
        </row>
        <row r="662">
          <cell r="A662">
            <v>37448</v>
          </cell>
          <cell r="B662">
            <v>5.77</v>
          </cell>
          <cell r="E662">
            <v>38908</v>
          </cell>
          <cell r="F662">
            <v>5.17</v>
          </cell>
          <cell r="I662">
            <v>37419</v>
          </cell>
          <cell r="J662">
            <v>5.5396000000000001</v>
          </cell>
          <cell r="M662">
            <v>38208</v>
          </cell>
          <cell r="N662">
            <v>6.1302000000000003</v>
          </cell>
          <cell r="Q662">
            <v>37466</v>
          </cell>
          <cell r="R662">
            <v>7.25</v>
          </cell>
        </row>
        <row r="663">
          <cell r="A663">
            <v>37449</v>
          </cell>
          <cell r="B663">
            <v>5.72</v>
          </cell>
          <cell r="E663">
            <v>38909</v>
          </cell>
          <cell r="F663">
            <v>5.14</v>
          </cell>
          <cell r="I663">
            <v>37420</v>
          </cell>
          <cell r="J663">
            <v>5.492</v>
          </cell>
          <cell r="M663">
            <v>38209</v>
          </cell>
          <cell r="N663">
            <v>6.1631999999999998</v>
          </cell>
          <cell r="Q663">
            <v>37467</v>
          </cell>
          <cell r="R663">
            <v>7.26</v>
          </cell>
        </row>
        <row r="664">
          <cell r="A664">
            <v>37452</v>
          </cell>
          <cell r="B664">
            <v>5.77</v>
          </cell>
          <cell r="E664">
            <v>38910</v>
          </cell>
          <cell r="F664">
            <v>5.14</v>
          </cell>
          <cell r="I664">
            <v>37421</v>
          </cell>
          <cell r="J664">
            <v>5.4111000000000002</v>
          </cell>
          <cell r="M664">
            <v>38210</v>
          </cell>
          <cell r="N664">
            <v>6.1577000000000002</v>
          </cell>
          <cell r="Q664">
            <v>37468</v>
          </cell>
          <cell r="R664">
            <v>7.23</v>
          </cell>
        </row>
        <row r="665">
          <cell r="A665">
            <v>37453</v>
          </cell>
          <cell r="B665">
            <v>5.79</v>
          </cell>
          <cell r="E665">
            <v>38911</v>
          </cell>
          <cell r="F665">
            <v>5.12</v>
          </cell>
          <cell r="I665">
            <v>37424</v>
          </cell>
          <cell r="J665">
            <v>5.4602000000000004</v>
          </cell>
          <cell r="M665">
            <v>38211</v>
          </cell>
          <cell r="N665">
            <v>6.1196999999999999</v>
          </cell>
          <cell r="Q665">
            <v>37469</v>
          </cell>
          <cell r="R665">
            <v>7.24</v>
          </cell>
        </row>
        <row r="666">
          <cell r="A666">
            <v>37454</v>
          </cell>
          <cell r="B666">
            <v>5.78</v>
          </cell>
          <cell r="E666">
            <v>38912</v>
          </cell>
          <cell r="F666">
            <v>5.1100000000000003</v>
          </cell>
          <cell r="I666">
            <v>37425</v>
          </cell>
          <cell r="J666">
            <v>5.4602000000000004</v>
          </cell>
          <cell r="M666">
            <v>38212</v>
          </cell>
          <cell r="N666">
            <v>6.1047000000000002</v>
          </cell>
          <cell r="Q666">
            <v>37470</v>
          </cell>
          <cell r="R666">
            <v>7.16</v>
          </cell>
        </row>
        <row r="667">
          <cell r="A667">
            <v>37455</v>
          </cell>
          <cell r="B667">
            <v>5.76</v>
          </cell>
          <cell r="E667">
            <v>38915</v>
          </cell>
          <cell r="F667">
            <v>5.0999999999999996</v>
          </cell>
          <cell r="I667">
            <v>37426</v>
          </cell>
          <cell r="J667">
            <v>5.3863000000000003</v>
          </cell>
          <cell r="M667">
            <v>38215</v>
          </cell>
          <cell r="N667">
            <v>6.1429</v>
          </cell>
          <cell r="Q667">
            <v>37473</v>
          </cell>
          <cell r="R667">
            <v>7.09</v>
          </cell>
        </row>
        <row r="668">
          <cell r="A668">
            <v>37456</v>
          </cell>
          <cell r="B668">
            <v>5.68</v>
          </cell>
          <cell r="E668">
            <v>38916</v>
          </cell>
          <cell r="F668">
            <v>5.16</v>
          </cell>
          <cell r="I668">
            <v>37427</v>
          </cell>
          <cell r="J668">
            <v>5.4264000000000001</v>
          </cell>
          <cell r="M668">
            <v>38216</v>
          </cell>
          <cell r="N668">
            <v>6.1068999999999996</v>
          </cell>
          <cell r="Q668">
            <v>37474</v>
          </cell>
          <cell r="R668">
            <v>7.15</v>
          </cell>
        </row>
        <row r="669">
          <cell r="A669">
            <v>37459</v>
          </cell>
          <cell r="B669">
            <v>5.65</v>
          </cell>
          <cell r="E669">
            <v>38917</v>
          </cell>
          <cell r="F669">
            <v>5.0999999999999996</v>
          </cell>
          <cell r="I669">
            <v>37428</v>
          </cell>
          <cell r="J669">
            <v>5.3971</v>
          </cell>
          <cell r="M669">
            <v>38217</v>
          </cell>
          <cell r="N669">
            <v>6.1418999999999997</v>
          </cell>
          <cell r="Q669">
            <v>37475</v>
          </cell>
          <cell r="R669">
            <v>7.14</v>
          </cell>
        </row>
        <row r="670">
          <cell r="A670">
            <v>37460</v>
          </cell>
          <cell r="B670">
            <v>5.66</v>
          </cell>
          <cell r="E670">
            <v>38918</v>
          </cell>
          <cell r="F670">
            <v>5.08</v>
          </cell>
          <cell r="I670">
            <v>37431</v>
          </cell>
          <cell r="J670">
            <v>5.4535999999999998</v>
          </cell>
          <cell r="M670">
            <v>38218</v>
          </cell>
          <cell r="N670">
            <v>6.1218000000000004</v>
          </cell>
          <cell r="Q670">
            <v>37476</v>
          </cell>
          <cell r="R670">
            <v>7.18</v>
          </cell>
        </row>
        <row r="671">
          <cell r="A671">
            <v>37461</v>
          </cell>
          <cell r="B671">
            <v>5.73</v>
          </cell>
          <cell r="E671">
            <v>38919</v>
          </cell>
          <cell r="F671">
            <v>5.0999999999999996</v>
          </cell>
          <cell r="I671">
            <v>37432</v>
          </cell>
          <cell r="J671">
            <v>5.4569000000000001</v>
          </cell>
          <cell r="M671">
            <v>38219</v>
          </cell>
          <cell r="N671">
            <v>6.1153000000000004</v>
          </cell>
          <cell r="Q671">
            <v>37477</v>
          </cell>
          <cell r="R671">
            <v>7.09</v>
          </cell>
        </row>
        <row r="672">
          <cell r="A672">
            <v>37462</v>
          </cell>
          <cell r="B672">
            <v>5.68</v>
          </cell>
          <cell r="E672">
            <v>38922</v>
          </cell>
          <cell r="F672">
            <v>5.1100000000000003</v>
          </cell>
          <cell r="I672">
            <v>37433</v>
          </cell>
          <cell r="J672">
            <v>5.4275000000000002</v>
          </cell>
          <cell r="M672">
            <v>38222</v>
          </cell>
          <cell r="N672">
            <v>6.1676000000000002</v>
          </cell>
          <cell r="Q672">
            <v>37480</v>
          </cell>
          <cell r="R672">
            <v>7.04</v>
          </cell>
        </row>
        <row r="673">
          <cell r="A673">
            <v>37463</v>
          </cell>
          <cell r="B673">
            <v>5.74</v>
          </cell>
          <cell r="E673">
            <v>38923</v>
          </cell>
          <cell r="F673">
            <v>5.13</v>
          </cell>
          <cell r="I673">
            <v>37434</v>
          </cell>
          <cell r="J673">
            <v>5.5141999999999998</v>
          </cell>
          <cell r="M673">
            <v>38223</v>
          </cell>
          <cell r="N673">
            <v>6.1715999999999998</v>
          </cell>
          <cell r="Q673">
            <v>37481</v>
          </cell>
          <cell r="R673">
            <v>6.99</v>
          </cell>
        </row>
        <row r="674">
          <cell r="A674">
            <v>37466</v>
          </cell>
          <cell r="B674">
            <v>5.8</v>
          </cell>
          <cell r="E674">
            <v>38924</v>
          </cell>
          <cell r="F674">
            <v>5.0999999999999996</v>
          </cell>
          <cell r="I674">
            <v>37435</v>
          </cell>
          <cell r="J674">
            <v>5.5076000000000001</v>
          </cell>
          <cell r="M674">
            <v>38224</v>
          </cell>
          <cell r="N674">
            <v>6.1341000000000001</v>
          </cell>
          <cell r="Q674">
            <v>37482</v>
          </cell>
          <cell r="R674">
            <v>6.91</v>
          </cell>
        </row>
        <row r="675">
          <cell r="A675">
            <v>37467</v>
          </cell>
          <cell r="B675">
            <v>5.79</v>
          </cell>
          <cell r="E675">
            <v>38925</v>
          </cell>
          <cell r="F675">
            <v>5.1100000000000003</v>
          </cell>
          <cell r="I675">
            <v>37438</v>
          </cell>
          <cell r="J675">
            <v>5.4767000000000001</v>
          </cell>
          <cell r="M675">
            <v>38225</v>
          </cell>
          <cell r="N675">
            <v>6.1211000000000002</v>
          </cell>
          <cell r="Q675">
            <v>37483</v>
          </cell>
          <cell r="R675">
            <v>7.03</v>
          </cell>
        </row>
        <row r="676">
          <cell r="A676">
            <v>37468</v>
          </cell>
          <cell r="B676">
            <v>5.73</v>
          </cell>
          <cell r="E676">
            <v>38926</v>
          </cell>
          <cell r="F676">
            <v>5.07</v>
          </cell>
          <cell r="I676">
            <v>37439</v>
          </cell>
          <cell r="J676">
            <v>5.4363000000000001</v>
          </cell>
          <cell r="M676">
            <v>38226</v>
          </cell>
          <cell r="N676">
            <v>6.1173000000000002</v>
          </cell>
          <cell r="Q676">
            <v>37484</v>
          </cell>
          <cell r="R676">
            <v>7.3</v>
          </cell>
        </row>
        <row r="677">
          <cell r="A677">
            <v>37469</v>
          </cell>
          <cell r="B677">
            <v>5.7</v>
          </cell>
          <cell r="E677">
            <v>38929</v>
          </cell>
          <cell r="F677">
            <v>5.07</v>
          </cell>
          <cell r="I677">
            <v>37440</v>
          </cell>
          <cell r="J677">
            <v>5.4516</v>
          </cell>
          <cell r="M677">
            <v>38229</v>
          </cell>
          <cell r="N677">
            <v>6.0990000000000002</v>
          </cell>
          <cell r="Q677">
            <v>37487</v>
          </cell>
          <cell r="R677">
            <v>7.27</v>
          </cell>
        </row>
        <row r="678">
          <cell r="A678">
            <v>37470</v>
          </cell>
          <cell r="B678">
            <v>5.6899999999999995</v>
          </cell>
          <cell r="E678">
            <v>38930</v>
          </cell>
          <cell r="F678">
            <v>5.07</v>
          </cell>
          <cell r="I678">
            <v>37441</v>
          </cell>
          <cell r="J678">
            <v>5.4461000000000004</v>
          </cell>
          <cell r="M678">
            <v>38230</v>
          </cell>
          <cell r="N678">
            <v>6.0780000000000003</v>
          </cell>
          <cell r="Q678">
            <v>37488</v>
          </cell>
          <cell r="R678">
            <v>7.2</v>
          </cell>
        </row>
        <row r="679">
          <cell r="A679">
            <v>37474</v>
          </cell>
          <cell r="B679">
            <v>5.7</v>
          </cell>
          <cell r="E679">
            <v>38931</v>
          </cell>
          <cell r="F679">
            <v>5.05</v>
          </cell>
          <cell r="I679">
            <v>37442</v>
          </cell>
          <cell r="J679">
            <v>5.5244</v>
          </cell>
          <cell r="M679">
            <v>38231</v>
          </cell>
          <cell r="N679">
            <v>6.0640000000000001</v>
          </cell>
          <cell r="Q679">
            <v>37489</v>
          </cell>
          <cell r="R679">
            <v>7.18</v>
          </cell>
        </row>
        <row r="680">
          <cell r="A680">
            <v>37475</v>
          </cell>
          <cell r="B680">
            <v>5.7</v>
          </cell>
          <cell r="E680">
            <v>38932</v>
          </cell>
          <cell r="F680">
            <v>5.04</v>
          </cell>
          <cell r="I680">
            <v>37445</v>
          </cell>
          <cell r="J680">
            <v>5.4779</v>
          </cell>
          <cell r="M680">
            <v>38232</v>
          </cell>
          <cell r="N680">
            <v>6.093</v>
          </cell>
          <cell r="Q680">
            <v>37490</v>
          </cell>
          <cell r="R680">
            <v>7.32</v>
          </cell>
        </row>
        <row r="681">
          <cell r="A681">
            <v>37476</v>
          </cell>
          <cell r="B681">
            <v>5.7</v>
          </cell>
          <cell r="E681">
            <v>38933</v>
          </cell>
          <cell r="F681">
            <v>5</v>
          </cell>
          <cell r="I681">
            <v>37446</v>
          </cell>
          <cell r="J681">
            <v>5.4135</v>
          </cell>
          <cell r="M681">
            <v>38233</v>
          </cell>
          <cell r="N681">
            <v>6.1562000000000001</v>
          </cell>
          <cell r="Q681">
            <v>37491</v>
          </cell>
          <cell r="R681">
            <v>7.28</v>
          </cell>
        </row>
        <row r="682">
          <cell r="A682">
            <v>37477</v>
          </cell>
          <cell r="B682">
            <v>5.65</v>
          </cell>
          <cell r="E682">
            <v>38936</v>
          </cell>
          <cell r="F682">
            <v>5</v>
          </cell>
          <cell r="I682">
            <v>37447</v>
          </cell>
          <cell r="J682">
            <v>5.3361000000000001</v>
          </cell>
          <cell r="M682">
            <v>38236</v>
          </cell>
          <cell r="N682">
            <v>6.1562000000000001</v>
          </cell>
          <cell r="Q682">
            <v>37494</v>
          </cell>
          <cell r="R682">
            <v>7.26</v>
          </cell>
        </row>
        <row r="683">
          <cell r="A683">
            <v>37480</v>
          </cell>
          <cell r="B683">
            <v>5.61</v>
          </cell>
          <cell r="E683">
            <v>38937</v>
          </cell>
          <cell r="F683">
            <v>5.0199999999999996</v>
          </cell>
          <cell r="I683">
            <v>37448</v>
          </cell>
          <cell r="J683">
            <v>5.3681999999999999</v>
          </cell>
          <cell r="M683">
            <v>38237</v>
          </cell>
          <cell r="N683">
            <v>6.1492000000000004</v>
          </cell>
          <cell r="Q683">
            <v>37495</v>
          </cell>
          <cell r="R683">
            <v>7.31</v>
          </cell>
        </row>
        <row r="684">
          <cell r="A684">
            <v>37481</v>
          </cell>
          <cell r="B684">
            <v>5.5600000000000005</v>
          </cell>
          <cell r="E684">
            <v>38938</v>
          </cell>
          <cell r="F684">
            <v>5.05</v>
          </cell>
          <cell r="I684">
            <v>37449</v>
          </cell>
          <cell r="J684">
            <v>5.3274999999999997</v>
          </cell>
          <cell r="M684">
            <v>38238</v>
          </cell>
          <cell r="N684">
            <v>6.0911999999999997</v>
          </cell>
          <cell r="Q684">
            <v>37496</v>
          </cell>
          <cell r="R684">
            <v>7.26</v>
          </cell>
        </row>
        <row r="685">
          <cell r="A685">
            <v>37482</v>
          </cell>
          <cell r="B685">
            <v>5.59</v>
          </cell>
          <cell r="E685">
            <v>38939</v>
          </cell>
          <cell r="F685">
            <v>5.0599999999999996</v>
          </cell>
          <cell r="I685">
            <v>37452</v>
          </cell>
          <cell r="J685">
            <v>5.38</v>
          </cell>
          <cell r="M685">
            <v>38239</v>
          </cell>
          <cell r="N685">
            <v>6.1082000000000001</v>
          </cell>
          <cell r="Q685">
            <v>37497</v>
          </cell>
          <cell r="R685">
            <v>7.21</v>
          </cell>
        </row>
        <row r="686">
          <cell r="A686">
            <v>37483</v>
          </cell>
          <cell r="B686">
            <v>5.6</v>
          </cell>
          <cell r="E686">
            <v>38940</v>
          </cell>
          <cell r="F686">
            <v>5.09</v>
          </cell>
          <cell r="I686">
            <v>37453</v>
          </cell>
          <cell r="J686">
            <v>5.4484000000000004</v>
          </cell>
          <cell r="M686">
            <v>38240</v>
          </cell>
          <cell r="N686">
            <v>6.0867000000000004</v>
          </cell>
          <cell r="Q686">
            <v>37498</v>
          </cell>
          <cell r="R686">
            <v>7.2</v>
          </cell>
        </row>
        <row r="687">
          <cell r="A687">
            <v>37484</v>
          </cell>
          <cell r="B687">
            <v>5.64</v>
          </cell>
          <cell r="E687">
            <v>38943</v>
          </cell>
          <cell r="F687">
            <v>5.12</v>
          </cell>
          <cell r="I687">
            <v>37454</v>
          </cell>
          <cell r="J687">
            <v>5.4505999999999997</v>
          </cell>
          <cell r="M687">
            <v>38243</v>
          </cell>
          <cell r="N687">
            <v>6.0811999999999999</v>
          </cell>
          <cell r="Q687">
            <v>37502</v>
          </cell>
          <cell r="R687">
            <v>7.14</v>
          </cell>
        </row>
        <row r="688">
          <cell r="A688">
            <v>37487</v>
          </cell>
          <cell r="B688">
            <v>5.59</v>
          </cell>
          <cell r="E688">
            <v>38944</v>
          </cell>
          <cell r="F688">
            <v>5.05</v>
          </cell>
          <cell r="I688">
            <v>37455</v>
          </cell>
          <cell r="J688">
            <v>5.4059999999999997</v>
          </cell>
          <cell r="M688">
            <v>38244</v>
          </cell>
          <cell r="N688">
            <v>6.0682</v>
          </cell>
          <cell r="Q688">
            <v>37503</v>
          </cell>
          <cell r="R688">
            <v>7.11</v>
          </cell>
        </row>
        <row r="689">
          <cell r="A689">
            <v>37488</v>
          </cell>
          <cell r="B689">
            <v>5.52</v>
          </cell>
          <cell r="E689">
            <v>38945</v>
          </cell>
          <cell r="F689">
            <v>5</v>
          </cell>
          <cell r="I689">
            <v>37456</v>
          </cell>
          <cell r="J689">
            <v>5.3232999999999997</v>
          </cell>
          <cell r="M689">
            <v>38245</v>
          </cell>
          <cell r="N689">
            <v>6.0662000000000003</v>
          </cell>
          <cell r="Q689">
            <v>37504</v>
          </cell>
          <cell r="R689">
            <v>7.1</v>
          </cell>
        </row>
        <row r="690">
          <cell r="A690">
            <v>37489</v>
          </cell>
          <cell r="B690">
            <v>5.54</v>
          </cell>
          <cell r="E690">
            <v>38946</v>
          </cell>
          <cell r="F690">
            <v>5</v>
          </cell>
          <cell r="I690">
            <v>37459</v>
          </cell>
          <cell r="J690">
            <v>5.2789000000000001</v>
          </cell>
          <cell r="M690">
            <v>38246</v>
          </cell>
          <cell r="N690">
            <v>6.0122</v>
          </cell>
          <cell r="Q690">
            <v>37505</v>
          </cell>
          <cell r="R690">
            <v>7.17</v>
          </cell>
        </row>
        <row r="691">
          <cell r="A691">
            <v>37490</v>
          </cell>
          <cell r="B691">
            <v>5.61</v>
          </cell>
          <cell r="E691">
            <v>38947</v>
          </cell>
          <cell r="F691">
            <v>4.97</v>
          </cell>
          <cell r="I691">
            <v>37460</v>
          </cell>
          <cell r="J691">
            <v>5.2756999999999996</v>
          </cell>
          <cell r="M691">
            <v>38247</v>
          </cell>
          <cell r="N691">
            <v>6.0202999999999998</v>
          </cell>
          <cell r="Q691">
            <v>37508</v>
          </cell>
          <cell r="R691">
            <v>7.17</v>
          </cell>
        </row>
        <row r="692">
          <cell r="A692">
            <v>37491</v>
          </cell>
          <cell r="B692">
            <v>5.5600000000000005</v>
          </cell>
          <cell r="E692">
            <v>38950</v>
          </cell>
          <cell r="F692">
            <v>4.96</v>
          </cell>
          <cell r="I692">
            <v>37461</v>
          </cell>
          <cell r="J692">
            <v>5.3414999999999999</v>
          </cell>
          <cell r="M692">
            <v>38250</v>
          </cell>
          <cell r="N692">
            <v>5.9931000000000001</v>
          </cell>
          <cell r="Q692">
            <v>37509</v>
          </cell>
          <cell r="R692">
            <v>7.13</v>
          </cell>
        </row>
        <row r="693">
          <cell r="A693">
            <v>37494</v>
          </cell>
          <cell r="B693">
            <v>5.54</v>
          </cell>
          <cell r="E693">
            <v>38951</v>
          </cell>
          <cell r="F693">
            <v>4.95</v>
          </cell>
          <cell r="I693">
            <v>37462</v>
          </cell>
          <cell r="J693">
            <v>5.2968000000000002</v>
          </cell>
          <cell r="M693">
            <v>38251</v>
          </cell>
          <cell r="N693">
            <v>6.0007000000000001</v>
          </cell>
          <cell r="Q693">
            <v>37510</v>
          </cell>
          <cell r="R693">
            <v>7.18</v>
          </cell>
        </row>
        <row r="694">
          <cell r="A694">
            <v>37495</v>
          </cell>
          <cell r="B694">
            <v>5.59</v>
          </cell>
          <cell r="E694">
            <v>38952</v>
          </cell>
          <cell r="F694">
            <v>4.95</v>
          </cell>
          <cell r="I694">
            <v>37463</v>
          </cell>
          <cell r="J694">
            <v>5.3095999999999997</v>
          </cell>
          <cell r="M694">
            <v>38252</v>
          </cell>
          <cell r="N694">
            <v>5.9973000000000001</v>
          </cell>
          <cell r="Q694">
            <v>37511</v>
          </cell>
          <cell r="R694">
            <v>7.12</v>
          </cell>
        </row>
        <row r="695">
          <cell r="A695">
            <v>37496</v>
          </cell>
          <cell r="B695">
            <v>5.58</v>
          </cell>
          <cell r="E695">
            <v>38953</v>
          </cell>
          <cell r="F695">
            <v>4.9399999999999995</v>
          </cell>
          <cell r="I695">
            <v>37466</v>
          </cell>
          <cell r="J695">
            <v>5.4169999999999998</v>
          </cell>
          <cell r="M695">
            <v>38253</v>
          </cell>
          <cell r="N695">
            <v>6.0134999999999996</v>
          </cell>
          <cell r="Q695">
            <v>37512</v>
          </cell>
          <cell r="R695">
            <v>7.08</v>
          </cell>
        </row>
        <row r="696">
          <cell r="A696">
            <v>37497</v>
          </cell>
          <cell r="B696">
            <v>5.54</v>
          </cell>
          <cell r="E696">
            <v>38954</v>
          </cell>
          <cell r="F696">
            <v>4.93</v>
          </cell>
          <cell r="I696">
            <v>37467</v>
          </cell>
          <cell r="J696">
            <v>5.3963999999999999</v>
          </cell>
          <cell r="M696">
            <v>38254</v>
          </cell>
          <cell r="N696">
            <v>6.0034999999999998</v>
          </cell>
          <cell r="Q696">
            <v>37515</v>
          </cell>
          <cell r="R696">
            <v>7.06</v>
          </cell>
        </row>
        <row r="697">
          <cell r="A697">
            <v>37498</v>
          </cell>
          <cell r="B697">
            <v>5.51</v>
          </cell>
          <cell r="E697">
            <v>38957</v>
          </cell>
          <cell r="F697">
            <v>4.9399999999999995</v>
          </cell>
          <cell r="I697">
            <v>37468</v>
          </cell>
          <cell r="J697">
            <v>5.3010999999999999</v>
          </cell>
          <cell r="M697">
            <v>38257</v>
          </cell>
          <cell r="N697">
            <v>5.9785000000000004</v>
          </cell>
          <cell r="Q697">
            <v>37516</v>
          </cell>
          <cell r="R697">
            <v>7.04</v>
          </cell>
        </row>
        <row r="698">
          <cell r="A698">
            <v>37502</v>
          </cell>
          <cell r="B698">
            <v>5.4</v>
          </cell>
          <cell r="E698">
            <v>38958</v>
          </cell>
          <cell r="F698">
            <v>4.93</v>
          </cell>
          <cell r="I698">
            <v>37469</v>
          </cell>
          <cell r="J698">
            <v>5.2850000000000001</v>
          </cell>
          <cell r="M698">
            <v>38258</v>
          </cell>
          <cell r="N698">
            <v>5.9615</v>
          </cell>
          <cell r="Q698">
            <v>37517</v>
          </cell>
          <cell r="R698">
            <v>7.04</v>
          </cell>
        </row>
        <row r="699">
          <cell r="A699">
            <v>37503</v>
          </cell>
          <cell r="B699">
            <v>5.4</v>
          </cell>
          <cell r="E699">
            <v>38959</v>
          </cell>
          <cell r="F699">
            <v>4.91</v>
          </cell>
          <cell r="I699">
            <v>37470</v>
          </cell>
          <cell r="J699">
            <v>5.2171000000000003</v>
          </cell>
          <cell r="M699">
            <v>38259</v>
          </cell>
          <cell r="N699">
            <v>6.0015000000000001</v>
          </cell>
          <cell r="Q699">
            <v>37518</v>
          </cell>
          <cell r="R699">
            <v>7.01</v>
          </cell>
        </row>
        <row r="700">
          <cell r="A700">
            <v>37504</v>
          </cell>
          <cell r="B700">
            <v>5.39</v>
          </cell>
          <cell r="E700">
            <v>38960</v>
          </cell>
          <cell r="F700">
            <v>4.88</v>
          </cell>
          <cell r="I700">
            <v>37473</v>
          </cell>
          <cell r="J700">
            <v>5.1592000000000002</v>
          </cell>
          <cell r="M700">
            <v>38260</v>
          </cell>
          <cell r="N700">
            <v>6.0445000000000002</v>
          </cell>
          <cell r="Q700">
            <v>37519</v>
          </cell>
          <cell r="R700">
            <v>7.07</v>
          </cell>
        </row>
        <row r="701">
          <cell r="A701">
            <v>37505</v>
          </cell>
          <cell r="B701">
            <v>5.43</v>
          </cell>
          <cell r="E701">
            <v>38961</v>
          </cell>
          <cell r="F701">
            <v>4.87</v>
          </cell>
          <cell r="I701">
            <v>37474</v>
          </cell>
          <cell r="J701">
            <v>5.2286000000000001</v>
          </cell>
          <cell r="M701">
            <v>38261</v>
          </cell>
          <cell r="N701">
            <v>6.0785</v>
          </cell>
          <cell r="Q701">
            <v>37522</v>
          </cell>
          <cell r="R701">
            <v>7.02</v>
          </cell>
        </row>
        <row r="702">
          <cell r="A702">
            <v>37508</v>
          </cell>
          <cell r="B702">
            <v>5.42</v>
          </cell>
          <cell r="E702">
            <v>38965</v>
          </cell>
          <cell r="F702">
            <v>4.93</v>
          </cell>
          <cell r="I702">
            <v>37475</v>
          </cell>
          <cell r="J702">
            <v>5.2149999999999999</v>
          </cell>
          <cell r="M702">
            <v>38264</v>
          </cell>
          <cell r="N702">
            <v>6.0662000000000003</v>
          </cell>
          <cell r="Q702">
            <v>37523</v>
          </cell>
          <cell r="R702">
            <v>6.98</v>
          </cell>
        </row>
        <row r="703">
          <cell r="A703">
            <v>37509</v>
          </cell>
          <cell r="B703">
            <v>5.41</v>
          </cell>
          <cell r="E703">
            <v>38966</v>
          </cell>
          <cell r="F703">
            <v>4.95</v>
          </cell>
          <cell r="I703">
            <v>37476</v>
          </cell>
          <cell r="J703">
            <v>5.2222999999999997</v>
          </cell>
          <cell r="M703">
            <v>38265</v>
          </cell>
          <cell r="N703">
            <v>6.0552999999999999</v>
          </cell>
          <cell r="Q703">
            <v>37524</v>
          </cell>
          <cell r="R703">
            <v>7.06</v>
          </cell>
        </row>
        <row r="704">
          <cell r="A704">
            <v>37510</v>
          </cell>
          <cell r="B704">
            <v>5.43</v>
          </cell>
          <cell r="E704">
            <v>38967</v>
          </cell>
          <cell r="F704">
            <v>4.9399999999999995</v>
          </cell>
          <cell r="I704">
            <v>37477</v>
          </cell>
          <cell r="J704">
            <v>5.1090999999999998</v>
          </cell>
          <cell r="M704">
            <v>38266</v>
          </cell>
          <cell r="N704">
            <v>6.0868000000000002</v>
          </cell>
          <cell r="Q704">
            <v>37525</v>
          </cell>
          <cell r="R704">
            <v>7.05</v>
          </cell>
        </row>
        <row r="705">
          <cell r="A705">
            <v>37511</v>
          </cell>
          <cell r="B705">
            <v>5.4</v>
          </cell>
          <cell r="E705">
            <v>38968</v>
          </cell>
          <cell r="F705">
            <v>4.92</v>
          </cell>
          <cell r="I705">
            <v>37480</v>
          </cell>
          <cell r="J705">
            <v>5.0666000000000002</v>
          </cell>
          <cell r="M705">
            <v>38267</v>
          </cell>
          <cell r="N705">
            <v>6.1212999999999997</v>
          </cell>
          <cell r="Q705">
            <v>37526</v>
          </cell>
          <cell r="R705">
            <v>7.02</v>
          </cell>
        </row>
        <row r="706">
          <cell r="A706">
            <v>37512</v>
          </cell>
          <cell r="B706">
            <v>5.37</v>
          </cell>
          <cell r="E706">
            <v>38971</v>
          </cell>
          <cell r="F706">
            <v>4.95</v>
          </cell>
          <cell r="I706">
            <v>37481</v>
          </cell>
          <cell r="J706">
            <v>4.9658999999999995</v>
          </cell>
          <cell r="M706">
            <v>38268</v>
          </cell>
          <cell r="N706">
            <v>6.0602999999999998</v>
          </cell>
          <cell r="Q706">
            <v>37529</v>
          </cell>
          <cell r="R706">
            <v>6.99</v>
          </cell>
        </row>
        <row r="707">
          <cell r="A707">
            <v>37515</v>
          </cell>
          <cell r="B707">
            <v>5.39</v>
          </cell>
          <cell r="E707">
            <v>38972</v>
          </cell>
          <cell r="F707">
            <v>4.91</v>
          </cell>
          <cell r="I707">
            <v>37482</v>
          </cell>
          <cell r="J707">
            <v>4.9295</v>
          </cell>
          <cell r="M707">
            <v>38271</v>
          </cell>
          <cell r="N707">
            <v>6.0560999999999998</v>
          </cell>
          <cell r="Q707">
            <v>37530</v>
          </cell>
          <cell r="R707">
            <v>7.05</v>
          </cell>
        </row>
        <row r="708">
          <cell r="A708">
            <v>37516</v>
          </cell>
          <cell r="B708">
            <v>5.35</v>
          </cell>
          <cell r="E708">
            <v>38973</v>
          </cell>
          <cell r="F708">
            <v>4.9000000000000004</v>
          </cell>
          <cell r="I708">
            <v>37483</v>
          </cell>
          <cell r="J708">
            <v>4.9756999999999998</v>
          </cell>
          <cell r="M708">
            <v>38272</v>
          </cell>
          <cell r="N708">
            <v>6.0210999999999997</v>
          </cell>
          <cell r="Q708">
            <v>37531</v>
          </cell>
          <cell r="R708">
            <v>7.04</v>
          </cell>
        </row>
        <row r="709">
          <cell r="A709">
            <v>37517</v>
          </cell>
          <cell r="B709">
            <v>5.38</v>
          </cell>
          <cell r="E709">
            <v>38974</v>
          </cell>
          <cell r="F709">
            <v>4.92</v>
          </cell>
          <cell r="I709">
            <v>37484</v>
          </cell>
          <cell r="J709">
            <v>5.0917000000000003</v>
          </cell>
          <cell r="M709">
            <v>38273</v>
          </cell>
          <cell r="N709">
            <v>6.0170000000000003</v>
          </cell>
          <cell r="Q709">
            <v>37532</v>
          </cell>
          <cell r="R709">
            <v>7.05</v>
          </cell>
        </row>
        <row r="710">
          <cell r="A710">
            <v>37518</v>
          </cell>
          <cell r="B710">
            <v>5.36</v>
          </cell>
          <cell r="E710">
            <v>38975</v>
          </cell>
          <cell r="F710">
            <v>4.92</v>
          </cell>
          <cell r="I710">
            <v>37487</v>
          </cell>
          <cell r="J710">
            <v>5.0522999999999998</v>
          </cell>
          <cell r="M710">
            <v>38274</v>
          </cell>
          <cell r="N710">
            <v>5.9850000000000003</v>
          </cell>
          <cell r="Q710">
            <v>37533</v>
          </cell>
          <cell r="R710">
            <v>7.05</v>
          </cell>
        </row>
        <row r="711">
          <cell r="A711">
            <v>37519</v>
          </cell>
          <cell r="B711">
            <v>5.38</v>
          </cell>
          <cell r="E711">
            <v>38978</v>
          </cell>
          <cell r="F711">
            <v>4.93</v>
          </cell>
          <cell r="I711">
            <v>37488</v>
          </cell>
          <cell r="J711">
            <v>4.9667000000000003</v>
          </cell>
          <cell r="M711">
            <v>38275</v>
          </cell>
          <cell r="N711">
            <v>6.01</v>
          </cell>
          <cell r="Q711">
            <v>37536</v>
          </cell>
          <cell r="R711">
            <v>7.04</v>
          </cell>
        </row>
        <row r="712">
          <cell r="A712">
            <v>37522</v>
          </cell>
          <cell r="B712">
            <v>5.35</v>
          </cell>
          <cell r="E712">
            <v>38979</v>
          </cell>
          <cell r="F712">
            <v>4.8600000000000003</v>
          </cell>
          <cell r="I712">
            <v>37489</v>
          </cell>
          <cell r="J712">
            <v>5.0103</v>
          </cell>
          <cell r="M712">
            <v>38278</v>
          </cell>
          <cell r="N712">
            <v>5.9909999999999997</v>
          </cell>
          <cell r="Q712">
            <v>37537</v>
          </cell>
          <cell r="R712">
            <v>7.12</v>
          </cell>
        </row>
        <row r="713">
          <cell r="A713">
            <v>37523</v>
          </cell>
          <cell r="B713">
            <v>5.36</v>
          </cell>
          <cell r="E713">
            <v>38980</v>
          </cell>
          <cell r="F713">
            <v>4.8499999999999996</v>
          </cell>
          <cell r="I713">
            <v>37490</v>
          </cell>
          <cell r="J713">
            <v>5.0906000000000002</v>
          </cell>
          <cell r="M713">
            <v>38279</v>
          </cell>
          <cell r="N713">
            <v>5.9798</v>
          </cell>
          <cell r="Q713">
            <v>37538</v>
          </cell>
          <cell r="R713">
            <v>7.08</v>
          </cell>
        </row>
        <row r="714">
          <cell r="A714">
            <v>37524</v>
          </cell>
          <cell r="B714">
            <v>5.43</v>
          </cell>
          <cell r="E714">
            <v>38981</v>
          </cell>
          <cell r="F714">
            <v>4.78</v>
          </cell>
          <cell r="I714">
            <v>37491</v>
          </cell>
          <cell r="J714">
            <v>5.0320999999999998</v>
          </cell>
          <cell r="M714">
            <v>38280</v>
          </cell>
          <cell r="N714">
            <v>5.9398</v>
          </cell>
          <cell r="Q714">
            <v>37539</v>
          </cell>
          <cell r="R714">
            <v>7.11</v>
          </cell>
        </row>
        <row r="715">
          <cell r="A715">
            <v>37525</v>
          </cell>
          <cell r="B715">
            <v>5.44</v>
          </cell>
          <cell r="E715">
            <v>38982</v>
          </cell>
          <cell r="F715">
            <v>4.74</v>
          </cell>
          <cell r="I715">
            <v>37494</v>
          </cell>
          <cell r="J715">
            <v>5.0151000000000003</v>
          </cell>
          <cell r="M715">
            <v>38281</v>
          </cell>
          <cell r="N715">
            <v>5.9382999999999999</v>
          </cell>
          <cell r="Q715">
            <v>37540</v>
          </cell>
          <cell r="R715">
            <v>7.19</v>
          </cell>
        </row>
        <row r="716">
          <cell r="A716">
            <v>37526</v>
          </cell>
          <cell r="B716">
            <v>5.43</v>
          </cell>
          <cell r="E716">
            <v>38985</v>
          </cell>
          <cell r="F716">
            <v>4.7</v>
          </cell>
          <cell r="I716">
            <v>37495</v>
          </cell>
          <cell r="J716">
            <v>5.0602</v>
          </cell>
          <cell r="M716">
            <v>38282</v>
          </cell>
          <cell r="N716">
            <v>5.9373000000000005</v>
          </cell>
          <cell r="Q716">
            <v>37544</v>
          </cell>
          <cell r="R716">
            <v>7.31</v>
          </cell>
        </row>
        <row r="717">
          <cell r="A717">
            <v>37529</v>
          </cell>
          <cell r="B717">
            <v>5.44</v>
          </cell>
          <cell r="E717">
            <v>38986</v>
          </cell>
          <cell r="F717">
            <v>4.71</v>
          </cell>
          <cell r="I717">
            <v>37496</v>
          </cell>
          <cell r="J717">
            <v>5.0190999999999999</v>
          </cell>
          <cell r="M717">
            <v>38285</v>
          </cell>
          <cell r="N717">
            <v>5.9345999999999997</v>
          </cell>
          <cell r="Q717">
            <v>37545</v>
          </cell>
          <cell r="R717">
            <v>7.31</v>
          </cell>
        </row>
        <row r="718">
          <cell r="A718">
            <v>37530</v>
          </cell>
          <cell r="B718">
            <v>5.49</v>
          </cell>
          <cell r="E718">
            <v>38987</v>
          </cell>
          <cell r="F718">
            <v>4.7300000000000004</v>
          </cell>
          <cell r="I718">
            <v>37497</v>
          </cell>
          <cell r="J718">
            <v>4.9585999999999997</v>
          </cell>
          <cell r="M718">
            <v>38286</v>
          </cell>
          <cell r="N718">
            <v>5.9469000000000003</v>
          </cell>
          <cell r="Q718">
            <v>37546</v>
          </cell>
          <cell r="R718">
            <v>7.36</v>
          </cell>
        </row>
        <row r="719">
          <cell r="A719">
            <v>37531</v>
          </cell>
          <cell r="B719">
            <v>5.46</v>
          </cell>
          <cell r="E719">
            <v>38988</v>
          </cell>
          <cell r="F719">
            <v>4.76</v>
          </cell>
          <cell r="I719">
            <v>37498</v>
          </cell>
          <cell r="J719">
            <v>4.9251000000000005</v>
          </cell>
          <cell r="M719">
            <v>38287</v>
          </cell>
          <cell r="N719">
            <v>6.0049000000000001</v>
          </cell>
          <cell r="Q719">
            <v>37547</v>
          </cell>
          <cell r="R719">
            <v>7.36</v>
          </cell>
        </row>
        <row r="720">
          <cell r="A720">
            <v>37532</v>
          </cell>
          <cell r="B720">
            <v>5.46</v>
          </cell>
          <cell r="E720">
            <v>38989</v>
          </cell>
          <cell r="F720">
            <v>4.7699999999999996</v>
          </cell>
          <cell r="I720">
            <v>37501</v>
          </cell>
          <cell r="J720">
            <v>4.9279999999999999</v>
          </cell>
          <cell r="M720">
            <v>38288</v>
          </cell>
          <cell r="N720">
            <v>5.9859</v>
          </cell>
          <cell r="Q720">
            <v>37550</v>
          </cell>
          <cell r="R720">
            <v>7.41</v>
          </cell>
        </row>
        <row r="721">
          <cell r="A721">
            <v>37533</v>
          </cell>
          <cell r="B721">
            <v>5.5</v>
          </cell>
          <cell r="E721">
            <v>38992</v>
          </cell>
          <cell r="F721">
            <v>4.76</v>
          </cell>
          <cell r="I721">
            <v>37502</v>
          </cell>
          <cell r="J721">
            <v>4.8100000000000005</v>
          </cell>
          <cell r="M721">
            <v>38289</v>
          </cell>
          <cell r="N721">
            <v>5.9470000000000001</v>
          </cell>
          <cell r="Q721">
            <v>37551</v>
          </cell>
          <cell r="R721">
            <v>7.41</v>
          </cell>
        </row>
        <row r="722">
          <cell r="A722">
            <v>37536</v>
          </cell>
          <cell r="B722">
            <v>5.49</v>
          </cell>
          <cell r="E722">
            <v>38993</v>
          </cell>
          <cell r="F722">
            <v>4.76</v>
          </cell>
          <cell r="I722">
            <v>37503</v>
          </cell>
          <cell r="J722">
            <v>4.8024000000000004</v>
          </cell>
          <cell r="M722">
            <v>38292</v>
          </cell>
          <cell r="N722">
            <v>5.9729999999999999</v>
          </cell>
          <cell r="Q722">
            <v>37552</v>
          </cell>
          <cell r="R722">
            <v>7.42</v>
          </cell>
        </row>
        <row r="723">
          <cell r="A723">
            <v>37537</v>
          </cell>
          <cell r="B723">
            <v>5.5</v>
          </cell>
          <cell r="E723">
            <v>38994</v>
          </cell>
          <cell r="F723">
            <v>4.72</v>
          </cell>
          <cell r="I723">
            <v>37504</v>
          </cell>
          <cell r="J723">
            <v>4.7824</v>
          </cell>
          <cell r="M723">
            <v>38293</v>
          </cell>
          <cell r="N723">
            <v>5.96</v>
          </cell>
          <cell r="Q723">
            <v>37553</v>
          </cell>
          <cell r="R723">
            <v>7.35</v>
          </cell>
        </row>
        <row r="724">
          <cell r="A724">
            <v>37538</v>
          </cell>
          <cell r="B724">
            <v>5.5</v>
          </cell>
          <cell r="E724">
            <v>38995</v>
          </cell>
          <cell r="F724">
            <v>4.76</v>
          </cell>
          <cell r="I724">
            <v>37505</v>
          </cell>
          <cell r="J724">
            <v>4.8588000000000005</v>
          </cell>
          <cell r="M724">
            <v>38294</v>
          </cell>
          <cell r="N724">
            <v>5.931</v>
          </cell>
          <cell r="Q724">
            <v>37554</v>
          </cell>
          <cell r="R724">
            <v>7.31</v>
          </cell>
        </row>
        <row r="725">
          <cell r="A725">
            <v>37539</v>
          </cell>
          <cell r="B725">
            <v>5.52</v>
          </cell>
          <cell r="E725">
            <v>38996</v>
          </cell>
          <cell r="F725">
            <v>4.84</v>
          </cell>
          <cell r="I725">
            <v>37508</v>
          </cell>
          <cell r="J725">
            <v>4.8685</v>
          </cell>
          <cell r="M725">
            <v>38295</v>
          </cell>
          <cell r="N725">
            <v>5.9257</v>
          </cell>
          <cell r="Q725">
            <v>37557</v>
          </cell>
          <cell r="R725">
            <v>7.32</v>
          </cell>
        </row>
        <row r="726">
          <cell r="A726">
            <v>37540</v>
          </cell>
          <cell r="B726">
            <v>5.5600000000000005</v>
          </cell>
          <cell r="E726">
            <v>39000</v>
          </cell>
          <cell r="F726">
            <v>4.88</v>
          </cell>
          <cell r="I726">
            <v>37509</v>
          </cell>
          <cell r="J726">
            <v>4.8385999999999996</v>
          </cell>
          <cell r="M726">
            <v>38296</v>
          </cell>
          <cell r="N726">
            <v>5.9766000000000004</v>
          </cell>
          <cell r="Q726">
            <v>37558</v>
          </cell>
          <cell r="R726">
            <v>7.23</v>
          </cell>
        </row>
        <row r="727">
          <cell r="A727">
            <v>37544</v>
          </cell>
          <cell r="B727">
            <v>5.67</v>
          </cell>
          <cell r="E727">
            <v>39001</v>
          </cell>
          <cell r="F727">
            <v>4.91</v>
          </cell>
          <cell r="I727">
            <v>37510</v>
          </cell>
          <cell r="J727">
            <v>4.8791000000000002</v>
          </cell>
          <cell r="M727">
            <v>38299</v>
          </cell>
          <cell r="N727">
            <v>5.9813999999999998</v>
          </cell>
          <cell r="Q727">
            <v>37559</v>
          </cell>
          <cell r="R727">
            <v>7.24</v>
          </cell>
        </row>
        <row r="728">
          <cell r="A728">
            <v>37545</v>
          </cell>
          <cell r="B728">
            <v>5.7</v>
          </cell>
          <cell r="E728">
            <v>39002</v>
          </cell>
          <cell r="F728">
            <v>4.91</v>
          </cell>
          <cell r="I728">
            <v>37511</v>
          </cell>
          <cell r="J728">
            <v>4.8146000000000004</v>
          </cell>
          <cell r="M728">
            <v>38300</v>
          </cell>
          <cell r="N728">
            <v>5.9934000000000003</v>
          </cell>
          <cell r="Q728">
            <v>37560</v>
          </cell>
          <cell r="R728">
            <v>7.21</v>
          </cell>
        </row>
        <row r="729">
          <cell r="A729">
            <v>37546</v>
          </cell>
          <cell r="B729">
            <v>5.7</v>
          </cell>
          <cell r="E729">
            <v>39003</v>
          </cell>
          <cell r="F729">
            <v>4.9399999999999995</v>
          </cell>
          <cell r="I729">
            <v>37512</v>
          </cell>
          <cell r="J729">
            <v>4.7668999999999997</v>
          </cell>
          <cell r="M729">
            <v>38301</v>
          </cell>
          <cell r="N729">
            <v>5.9889999999999999</v>
          </cell>
          <cell r="Q729">
            <v>37561</v>
          </cell>
          <cell r="R729">
            <v>7.23</v>
          </cell>
        </row>
        <row r="730">
          <cell r="A730">
            <v>37547</v>
          </cell>
          <cell r="B730">
            <v>5.68</v>
          </cell>
          <cell r="E730">
            <v>39006</v>
          </cell>
          <cell r="F730">
            <v>4.92</v>
          </cell>
          <cell r="I730">
            <v>37515</v>
          </cell>
          <cell r="J730">
            <v>4.7594000000000003</v>
          </cell>
          <cell r="M730">
            <v>38302</v>
          </cell>
          <cell r="N730">
            <v>5.9802999999999997</v>
          </cell>
          <cell r="Q730">
            <v>37564</v>
          </cell>
          <cell r="R730">
            <v>7.25</v>
          </cell>
        </row>
        <row r="731">
          <cell r="A731">
            <v>37550</v>
          </cell>
          <cell r="B731">
            <v>5.74</v>
          </cell>
          <cell r="E731">
            <v>39007</v>
          </cell>
          <cell r="F731">
            <v>4.91</v>
          </cell>
          <cell r="I731">
            <v>37516</v>
          </cell>
          <cell r="J731">
            <v>4.7272999999999996</v>
          </cell>
          <cell r="M731">
            <v>38303</v>
          </cell>
          <cell r="N731">
            <v>5.9112999999999998</v>
          </cell>
          <cell r="Q731">
            <v>37565</v>
          </cell>
          <cell r="R731">
            <v>7.26</v>
          </cell>
        </row>
        <row r="732">
          <cell r="A732">
            <v>37551</v>
          </cell>
          <cell r="B732">
            <v>5.72</v>
          </cell>
          <cell r="E732">
            <v>39008</v>
          </cell>
          <cell r="F732">
            <v>4.8899999999999997</v>
          </cell>
          <cell r="I732">
            <v>37517</v>
          </cell>
          <cell r="J732">
            <v>4.7442000000000002</v>
          </cell>
          <cell r="M732">
            <v>38306</v>
          </cell>
          <cell r="N732">
            <v>5.9272999999999998</v>
          </cell>
          <cell r="Q732">
            <v>37566</v>
          </cell>
          <cell r="R732">
            <v>7.27</v>
          </cell>
        </row>
        <row r="733">
          <cell r="A733">
            <v>37552</v>
          </cell>
          <cell r="B733">
            <v>5.72</v>
          </cell>
          <cell r="E733">
            <v>39009</v>
          </cell>
          <cell r="F733">
            <v>4.91</v>
          </cell>
          <cell r="I733">
            <v>37518</v>
          </cell>
          <cell r="J733">
            <v>4.7039</v>
          </cell>
          <cell r="M733">
            <v>38307</v>
          </cell>
          <cell r="N733">
            <v>5.9530000000000003</v>
          </cell>
          <cell r="Q733">
            <v>37567</v>
          </cell>
          <cell r="R733">
            <v>7.12</v>
          </cell>
        </row>
        <row r="734">
          <cell r="A734">
            <v>37553</v>
          </cell>
          <cell r="B734">
            <v>5.7</v>
          </cell>
          <cell r="E734">
            <v>39010</v>
          </cell>
          <cell r="F734">
            <v>4.91</v>
          </cell>
          <cell r="I734">
            <v>37519</v>
          </cell>
          <cell r="J734">
            <v>4.7422000000000004</v>
          </cell>
          <cell r="M734">
            <v>38308</v>
          </cell>
          <cell r="N734">
            <v>5.8875000000000002</v>
          </cell>
          <cell r="Q734">
            <v>37568</v>
          </cell>
          <cell r="R734">
            <v>7.05</v>
          </cell>
        </row>
        <row r="735">
          <cell r="A735">
            <v>37554</v>
          </cell>
          <cell r="B735">
            <v>5.7</v>
          </cell>
          <cell r="E735">
            <v>39013</v>
          </cell>
          <cell r="F735">
            <v>4.95</v>
          </cell>
          <cell r="I735">
            <v>37522</v>
          </cell>
          <cell r="J735">
            <v>4.6711999999999998</v>
          </cell>
          <cell r="M735">
            <v>38309</v>
          </cell>
          <cell r="N735">
            <v>5.8826000000000001</v>
          </cell>
          <cell r="Q735">
            <v>37572</v>
          </cell>
          <cell r="R735">
            <v>7.05</v>
          </cell>
        </row>
        <row r="736">
          <cell r="A736">
            <v>37557</v>
          </cell>
          <cell r="B736">
            <v>5.71</v>
          </cell>
          <cell r="E736">
            <v>39014</v>
          </cell>
          <cell r="F736">
            <v>4.95</v>
          </cell>
          <cell r="I736">
            <v>37523</v>
          </cell>
          <cell r="J736">
            <v>4.6288</v>
          </cell>
          <cell r="M736">
            <v>38310</v>
          </cell>
          <cell r="N736">
            <v>5.9378000000000002</v>
          </cell>
          <cell r="Q736">
            <v>37573</v>
          </cell>
          <cell r="R736">
            <v>7.05</v>
          </cell>
        </row>
        <row r="737">
          <cell r="A737">
            <v>37558</v>
          </cell>
          <cell r="B737">
            <v>5.66</v>
          </cell>
          <cell r="E737">
            <v>39015</v>
          </cell>
          <cell r="F737">
            <v>4.8899999999999997</v>
          </cell>
          <cell r="I737">
            <v>37524</v>
          </cell>
          <cell r="J737">
            <v>4.7186000000000003</v>
          </cell>
          <cell r="M737">
            <v>38313</v>
          </cell>
          <cell r="N737">
            <v>5.9358000000000004</v>
          </cell>
          <cell r="Q737">
            <v>37574</v>
          </cell>
          <cell r="R737">
            <v>7.12</v>
          </cell>
        </row>
        <row r="738">
          <cell r="A738">
            <v>37559</v>
          </cell>
          <cell r="B738">
            <v>5.63</v>
          </cell>
          <cell r="E738">
            <v>39016</v>
          </cell>
          <cell r="F738">
            <v>4.84</v>
          </cell>
          <cell r="I738">
            <v>37525</v>
          </cell>
          <cell r="J738">
            <v>4.7298</v>
          </cell>
          <cell r="M738">
            <v>38314</v>
          </cell>
          <cell r="N738">
            <v>5.8959000000000001</v>
          </cell>
          <cell r="Q738">
            <v>37575</v>
          </cell>
          <cell r="R738">
            <v>7.12</v>
          </cell>
        </row>
        <row r="739">
          <cell r="A739">
            <v>37560</v>
          </cell>
          <cell r="B739">
            <v>5.5600000000000005</v>
          </cell>
          <cell r="E739">
            <v>39017</v>
          </cell>
          <cell r="F739">
            <v>4.8</v>
          </cell>
          <cell r="I739">
            <v>37526</v>
          </cell>
          <cell r="J739">
            <v>4.6783999999999999</v>
          </cell>
          <cell r="M739">
            <v>38315</v>
          </cell>
          <cell r="N739">
            <v>5.8609</v>
          </cell>
          <cell r="Q739">
            <v>37578</v>
          </cell>
          <cell r="R739">
            <v>7.09</v>
          </cell>
        </row>
        <row r="740">
          <cell r="A740">
            <v>37561</v>
          </cell>
          <cell r="B740">
            <v>5.57</v>
          </cell>
          <cell r="E740">
            <v>39020</v>
          </cell>
          <cell r="F740">
            <v>4.78</v>
          </cell>
          <cell r="I740">
            <v>37529</v>
          </cell>
          <cell r="J740">
            <v>4.6681999999999997</v>
          </cell>
          <cell r="M740">
            <v>38316</v>
          </cell>
          <cell r="N740">
            <v>5.8411999999999997</v>
          </cell>
          <cell r="Q740">
            <v>37579</v>
          </cell>
          <cell r="R740">
            <v>7.05</v>
          </cell>
        </row>
        <row r="741">
          <cell r="A741">
            <v>37564</v>
          </cell>
          <cell r="B741">
            <v>5.59</v>
          </cell>
          <cell r="E741">
            <v>39021</v>
          </cell>
          <cell r="F741">
            <v>4.72</v>
          </cell>
          <cell r="I741">
            <v>37530</v>
          </cell>
          <cell r="J741">
            <v>4.7457000000000003</v>
          </cell>
          <cell r="M741">
            <v>38317</v>
          </cell>
          <cell r="N741">
            <v>5.8742000000000001</v>
          </cell>
          <cell r="Q741">
            <v>37580</v>
          </cell>
          <cell r="R741">
            <v>7.11</v>
          </cell>
        </row>
        <row r="742">
          <cell r="A742">
            <v>37565</v>
          </cell>
          <cell r="B742">
            <v>5.66</v>
          </cell>
          <cell r="E742">
            <v>39022</v>
          </cell>
          <cell r="F742">
            <v>4.68</v>
          </cell>
          <cell r="I742">
            <v>37531</v>
          </cell>
          <cell r="J742">
            <v>4.7221000000000002</v>
          </cell>
          <cell r="M742">
            <v>38320</v>
          </cell>
          <cell r="N742">
            <v>5.9362000000000004</v>
          </cell>
          <cell r="Q742">
            <v>37581</v>
          </cell>
          <cell r="R742">
            <v>7.17</v>
          </cell>
        </row>
        <row r="743">
          <cell r="A743">
            <v>37566</v>
          </cell>
          <cell r="B743">
            <v>5.64</v>
          </cell>
          <cell r="E743">
            <v>39023</v>
          </cell>
          <cell r="F743">
            <v>4.72</v>
          </cell>
          <cell r="I743">
            <v>37532</v>
          </cell>
          <cell r="J743">
            <v>4.7333999999999996</v>
          </cell>
          <cell r="M743">
            <v>38321</v>
          </cell>
          <cell r="N743">
            <v>5.9516</v>
          </cell>
          <cell r="Q743">
            <v>37582</v>
          </cell>
          <cell r="R743">
            <v>7.17</v>
          </cell>
        </row>
        <row r="744">
          <cell r="A744">
            <v>37567</v>
          </cell>
          <cell r="B744">
            <v>5.55</v>
          </cell>
          <cell r="E744">
            <v>39024</v>
          </cell>
          <cell r="F744">
            <v>4.8100000000000005</v>
          </cell>
          <cell r="I744">
            <v>37533</v>
          </cell>
          <cell r="J744">
            <v>4.7135999999999996</v>
          </cell>
          <cell r="M744">
            <v>38322</v>
          </cell>
          <cell r="N744">
            <v>5.9024000000000001</v>
          </cell>
          <cell r="Q744">
            <v>37585</v>
          </cell>
          <cell r="R744">
            <v>7.15</v>
          </cell>
        </row>
        <row r="745">
          <cell r="A745">
            <v>37568</v>
          </cell>
          <cell r="B745">
            <v>5.51</v>
          </cell>
          <cell r="E745">
            <v>39027</v>
          </cell>
          <cell r="F745">
            <v>4.79</v>
          </cell>
          <cell r="I745">
            <v>37536</v>
          </cell>
          <cell r="J745">
            <v>4.7079000000000004</v>
          </cell>
          <cell r="M745">
            <v>38323</v>
          </cell>
          <cell r="N745">
            <v>5.9249999999999998</v>
          </cell>
          <cell r="Q745">
            <v>37586</v>
          </cell>
          <cell r="R745">
            <v>7.1</v>
          </cell>
        </row>
        <row r="746">
          <cell r="A746">
            <v>37572</v>
          </cell>
          <cell r="B746">
            <v>5.51</v>
          </cell>
          <cell r="E746">
            <v>39028</v>
          </cell>
          <cell r="F746">
            <v>4.76</v>
          </cell>
          <cell r="I746">
            <v>37537</v>
          </cell>
          <cell r="J746">
            <v>4.6958000000000002</v>
          </cell>
          <cell r="M746">
            <v>38324</v>
          </cell>
          <cell r="N746">
            <v>5.8506</v>
          </cell>
          <cell r="Q746">
            <v>37587</v>
          </cell>
          <cell r="R746">
            <v>7.2</v>
          </cell>
        </row>
        <row r="747">
          <cell r="A747">
            <v>37573</v>
          </cell>
          <cell r="B747">
            <v>5.52</v>
          </cell>
          <cell r="E747">
            <v>39029</v>
          </cell>
          <cell r="F747">
            <v>4.7300000000000004</v>
          </cell>
          <cell r="I747">
            <v>37538</v>
          </cell>
          <cell r="J747">
            <v>4.6548999999999996</v>
          </cell>
          <cell r="M747">
            <v>38327</v>
          </cell>
          <cell r="N747">
            <v>5.8065999999999995</v>
          </cell>
          <cell r="Q747">
            <v>37589</v>
          </cell>
          <cell r="R747">
            <v>7.17</v>
          </cell>
        </row>
        <row r="748">
          <cell r="A748">
            <v>37574</v>
          </cell>
          <cell r="B748">
            <v>5.59</v>
          </cell>
          <cell r="E748">
            <v>39030</v>
          </cell>
          <cell r="F748">
            <v>4.7300000000000004</v>
          </cell>
          <cell r="I748">
            <v>37539</v>
          </cell>
          <cell r="J748">
            <v>4.7153</v>
          </cell>
          <cell r="M748">
            <v>38328</v>
          </cell>
          <cell r="N748">
            <v>5.8075999999999999</v>
          </cell>
          <cell r="Q748">
            <v>37592</v>
          </cell>
          <cell r="R748">
            <v>7.16</v>
          </cell>
        </row>
        <row r="749">
          <cell r="A749">
            <v>37575</v>
          </cell>
          <cell r="B749">
            <v>5.55</v>
          </cell>
          <cell r="E749">
            <v>39031</v>
          </cell>
          <cell r="F749">
            <v>4.6899999999999995</v>
          </cell>
          <cell r="I749">
            <v>37540</v>
          </cell>
          <cell r="J749">
            <v>4.8041</v>
          </cell>
          <cell r="M749">
            <v>38329</v>
          </cell>
          <cell r="N749">
            <v>5.7568000000000001</v>
          </cell>
          <cell r="Q749">
            <v>37593</v>
          </cell>
          <cell r="R749">
            <v>7.18</v>
          </cell>
        </row>
        <row r="750">
          <cell r="A750">
            <v>37578</v>
          </cell>
          <cell r="B750">
            <v>5.51</v>
          </cell>
          <cell r="E750">
            <v>39034</v>
          </cell>
          <cell r="F750">
            <v>4.71</v>
          </cell>
          <cell r="I750">
            <v>37543</v>
          </cell>
          <cell r="J750">
            <v>4.8106999999999998</v>
          </cell>
          <cell r="M750">
            <v>38330</v>
          </cell>
          <cell r="N750">
            <v>5.8143000000000002</v>
          </cell>
          <cell r="Q750">
            <v>37594</v>
          </cell>
          <cell r="R750">
            <v>7.14</v>
          </cell>
        </row>
        <row r="751">
          <cell r="A751">
            <v>37579</v>
          </cell>
          <cell r="B751">
            <v>5.49</v>
          </cell>
          <cell r="E751">
            <v>39035</v>
          </cell>
          <cell r="F751">
            <v>4.66</v>
          </cell>
          <cell r="I751">
            <v>37544</v>
          </cell>
          <cell r="J751">
            <v>4.9683000000000002</v>
          </cell>
          <cell r="M751">
            <v>38331</v>
          </cell>
          <cell r="N751">
            <v>5.8037999999999998</v>
          </cell>
          <cell r="Q751">
            <v>37595</v>
          </cell>
          <cell r="R751">
            <v>7.1</v>
          </cell>
        </row>
        <row r="752">
          <cell r="A752">
            <v>37580</v>
          </cell>
          <cell r="B752">
            <v>5.51</v>
          </cell>
          <cell r="E752">
            <v>39036</v>
          </cell>
          <cell r="F752">
            <v>4.6899999999999995</v>
          </cell>
          <cell r="I752">
            <v>37545</v>
          </cell>
          <cell r="J752">
            <v>5.0060000000000002</v>
          </cell>
          <cell r="M752">
            <v>38334</v>
          </cell>
          <cell r="N752">
            <v>5.7747999999999999</v>
          </cell>
          <cell r="Q752">
            <v>37596</v>
          </cell>
          <cell r="R752">
            <v>7.1</v>
          </cell>
        </row>
        <row r="753">
          <cell r="A753">
            <v>37581</v>
          </cell>
          <cell r="B753">
            <v>5.57</v>
          </cell>
          <cell r="E753">
            <v>39037</v>
          </cell>
          <cell r="F753">
            <v>4.74</v>
          </cell>
          <cell r="I753">
            <v>37546</v>
          </cell>
          <cell r="J753">
            <v>5.1089000000000002</v>
          </cell>
          <cell r="M753">
            <v>38335</v>
          </cell>
          <cell r="N753">
            <v>5.7207999999999997</v>
          </cell>
          <cell r="Q753">
            <v>37599</v>
          </cell>
          <cell r="R753">
            <v>7.06</v>
          </cell>
        </row>
        <row r="754">
          <cell r="A754">
            <v>37582</v>
          </cell>
          <cell r="B754">
            <v>5.58</v>
          </cell>
          <cell r="E754">
            <v>39038</v>
          </cell>
          <cell r="F754">
            <v>4.6899999999999995</v>
          </cell>
          <cell r="I754">
            <v>37547</v>
          </cell>
          <cell r="J754">
            <v>5.0580999999999996</v>
          </cell>
          <cell r="M754">
            <v>38336</v>
          </cell>
          <cell r="N754">
            <v>5.6852</v>
          </cell>
          <cell r="Q754">
            <v>37600</v>
          </cell>
          <cell r="R754">
            <v>7.08</v>
          </cell>
        </row>
        <row r="755">
          <cell r="A755">
            <v>37585</v>
          </cell>
          <cell r="B755">
            <v>5.5600000000000005</v>
          </cell>
          <cell r="E755">
            <v>39041</v>
          </cell>
          <cell r="F755">
            <v>4.68</v>
          </cell>
          <cell r="I755">
            <v>37550</v>
          </cell>
          <cell r="J755">
            <v>5.1425999999999998</v>
          </cell>
          <cell r="M755">
            <v>38337</v>
          </cell>
          <cell r="N755">
            <v>5.7397</v>
          </cell>
          <cell r="Q755">
            <v>37601</v>
          </cell>
          <cell r="R755">
            <v>7.04</v>
          </cell>
        </row>
        <row r="756">
          <cell r="A756">
            <v>37586</v>
          </cell>
          <cell r="B756">
            <v>5.51</v>
          </cell>
          <cell r="E756">
            <v>39042</v>
          </cell>
          <cell r="F756">
            <v>4.66</v>
          </cell>
          <cell r="I756">
            <v>37551</v>
          </cell>
          <cell r="J756">
            <v>5.1539000000000001</v>
          </cell>
          <cell r="M756">
            <v>38338</v>
          </cell>
          <cell r="N756">
            <v>5.7714999999999996</v>
          </cell>
          <cell r="Q756">
            <v>37602</v>
          </cell>
          <cell r="R756">
            <v>7.05</v>
          </cell>
        </row>
        <row r="757">
          <cell r="A757">
            <v>37587</v>
          </cell>
          <cell r="B757">
            <v>5.58</v>
          </cell>
          <cell r="E757">
            <v>39043</v>
          </cell>
          <cell r="F757">
            <v>4.6500000000000004</v>
          </cell>
          <cell r="I757">
            <v>37552</v>
          </cell>
          <cell r="J757">
            <v>5.1642000000000001</v>
          </cell>
          <cell r="M757">
            <v>38341</v>
          </cell>
          <cell r="N757">
            <v>5.7454999999999998</v>
          </cell>
          <cell r="Q757">
            <v>37603</v>
          </cell>
          <cell r="R757">
            <v>7.11</v>
          </cell>
        </row>
        <row r="758">
          <cell r="A758">
            <v>37588</v>
          </cell>
          <cell r="B758">
            <v>5.57</v>
          </cell>
          <cell r="E758">
            <v>39045</v>
          </cell>
          <cell r="F758">
            <v>4.63</v>
          </cell>
          <cell r="I758">
            <v>37553</v>
          </cell>
          <cell r="J758">
            <v>5.0864000000000003</v>
          </cell>
          <cell r="M758">
            <v>38342</v>
          </cell>
          <cell r="N758">
            <v>5.7275</v>
          </cell>
          <cell r="Q758">
            <v>37606</v>
          </cell>
          <cell r="R758">
            <v>7.13</v>
          </cell>
        </row>
        <row r="759">
          <cell r="A759">
            <v>37589</v>
          </cell>
          <cell r="B759">
            <v>5.53</v>
          </cell>
          <cell r="E759">
            <v>39048</v>
          </cell>
          <cell r="F759">
            <v>4.62</v>
          </cell>
          <cell r="I759">
            <v>37554</v>
          </cell>
          <cell r="J759">
            <v>5.0833000000000004</v>
          </cell>
          <cell r="M759">
            <v>38343</v>
          </cell>
          <cell r="N759">
            <v>5.7675000000000001</v>
          </cell>
          <cell r="Q759">
            <v>37607</v>
          </cell>
          <cell r="R759">
            <v>7.12</v>
          </cell>
        </row>
        <row r="760">
          <cell r="A760">
            <v>37592</v>
          </cell>
          <cell r="B760">
            <v>5.57</v>
          </cell>
          <cell r="E760">
            <v>39049</v>
          </cell>
          <cell r="F760">
            <v>4.59</v>
          </cell>
          <cell r="I760">
            <v>37557</v>
          </cell>
          <cell r="J760">
            <v>5.1047000000000002</v>
          </cell>
          <cell r="M760">
            <v>38344</v>
          </cell>
          <cell r="N760">
            <v>5.7426000000000004</v>
          </cell>
          <cell r="Q760">
            <v>37608</v>
          </cell>
          <cell r="R760">
            <v>7.09</v>
          </cell>
        </row>
        <row r="761">
          <cell r="A761">
            <v>37593</v>
          </cell>
          <cell r="B761">
            <v>5.54</v>
          </cell>
          <cell r="E761">
            <v>39050</v>
          </cell>
          <cell r="F761">
            <v>4.6100000000000003</v>
          </cell>
          <cell r="I761">
            <v>37558</v>
          </cell>
          <cell r="J761">
            <v>5.0118</v>
          </cell>
          <cell r="M761">
            <v>38345</v>
          </cell>
          <cell r="N761">
            <v>5.7530999999999999</v>
          </cell>
          <cell r="Q761">
            <v>37609</v>
          </cell>
          <cell r="R761">
            <v>7.03</v>
          </cell>
        </row>
        <row r="762">
          <cell r="A762">
            <v>37594</v>
          </cell>
          <cell r="B762">
            <v>5.51</v>
          </cell>
          <cell r="E762">
            <v>39051</v>
          </cell>
          <cell r="F762">
            <v>4.5600000000000005</v>
          </cell>
          <cell r="I762">
            <v>37559</v>
          </cell>
          <cell r="J762">
            <v>5.0267999999999997</v>
          </cell>
          <cell r="M762">
            <v>38348</v>
          </cell>
          <cell r="N762">
            <v>5.7530999999999999</v>
          </cell>
          <cell r="Q762">
            <v>37610</v>
          </cell>
          <cell r="R762">
            <v>7.02</v>
          </cell>
        </row>
        <row r="763">
          <cell r="A763">
            <v>37595</v>
          </cell>
          <cell r="B763">
            <v>5.51</v>
          </cell>
          <cell r="E763">
            <v>39052</v>
          </cell>
          <cell r="F763">
            <v>4.54</v>
          </cell>
          <cell r="I763">
            <v>37560</v>
          </cell>
          <cell r="J763">
            <v>4.9858000000000002</v>
          </cell>
          <cell r="M763">
            <v>38349</v>
          </cell>
          <cell r="N763">
            <v>5.7580999999999998</v>
          </cell>
          <cell r="Q763">
            <v>37613</v>
          </cell>
          <cell r="R763">
            <v>7.04</v>
          </cell>
        </row>
        <row r="764">
          <cell r="A764">
            <v>37596</v>
          </cell>
          <cell r="B764">
            <v>5.51</v>
          </cell>
          <cell r="E764">
            <v>39055</v>
          </cell>
          <cell r="F764">
            <v>4.55</v>
          </cell>
          <cell r="I764">
            <v>37561</v>
          </cell>
          <cell r="J764">
            <v>5.0407999999999999</v>
          </cell>
          <cell r="M764">
            <v>38350</v>
          </cell>
          <cell r="N764">
            <v>5.8041</v>
          </cell>
          <cell r="Q764">
            <v>37614</v>
          </cell>
          <cell r="R764">
            <v>7.01</v>
          </cell>
        </row>
        <row r="765">
          <cell r="A765">
            <v>37599</v>
          </cell>
          <cell r="B765">
            <v>5.47</v>
          </cell>
          <cell r="E765">
            <v>39056</v>
          </cell>
          <cell r="F765">
            <v>4.57</v>
          </cell>
          <cell r="I765">
            <v>37564</v>
          </cell>
          <cell r="J765">
            <v>5.0589000000000004</v>
          </cell>
          <cell r="M765">
            <v>38351</v>
          </cell>
          <cell r="N765">
            <v>5.7727000000000004</v>
          </cell>
          <cell r="Q765">
            <v>37616</v>
          </cell>
          <cell r="R765">
            <v>7.01</v>
          </cell>
        </row>
        <row r="766">
          <cell r="A766">
            <v>37600</v>
          </cell>
          <cell r="B766">
            <v>5.48</v>
          </cell>
          <cell r="E766">
            <v>39057</v>
          </cell>
          <cell r="F766">
            <v>4.5999999999999996</v>
          </cell>
          <cell r="I766">
            <v>37565</v>
          </cell>
          <cell r="J766">
            <v>5.0770999999999997</v>
          </cell>
          <cell r="M766">
            <v>38352</v>
          </cell>
          <cell r="N766">
            <v>5.7346000000000004</v>
          </cell>
          <cell r="Q766">
            <v>37617</v>
          </cell>
          <cell r="R766">
            <v>6.98</v>
          </cell>
        </row>
        <row r="767">
          <cell r="A767">
            <v>37601</v>
          </cell>
          <cell r="B767">
            <v>5.46</v>
          </cell>
          <cell r="E767">
            <v>39058</v>
          </cell>
          <cell r="F767">
            <v>4.5999999999999996</v>
          </cell>
          <cell r="I767">
            <v>37566</v>
          </cell>
          <cell r="J767">
            <v>5.0579000000000001</v>
          </cell>
          <cell r="M767">
            <v>38355</v>
          </cell>
          <cell r="N767">
            <v>5.7366000000000001</v>
          </cell>
          <cell r="Q767">
            <v>37620</v>
          </cell>
          <cell r="R767">
            <v>6.97</v>
          </cell>
        </row>
        <row r="768">
          <cell r="A768">
            <v>37602</v>
          </cell>
          <cell r="B768">
            <v>5.47</v>
          </cell>
          <cell r="E768">
            <v>39059</v>
          </cell>
          <cell r="F768">
            <v>4.66</v>
          </cell>
          <cell r="I768">
            <v>37567</v>
          </cell>
          <cell r="J768">
            <v>4.8853999999999997</v>
          </cell>
          <cell r="M768">
            <v>38356</v>
          </cell>
          <cell r="N768">
            <v>5.7591000000000001</v>
          </cell>
          <cell r="Q768">
            <v>37621</v>
          </cell>
          <cell r="R768">
            <v>6.99</v>
          </cell>
        </row>
        <row r="769">
          <cell r="A769">
            <v>37603</v>
          </cell>
          <cell r="B769">
            <v>5.47</v>
          </cell>
          <cell r="E769">
            <v>39062</v>
          </cell>
          <cell r="F769">
            <v>4.63</v>
          </cell>
          <cell r="I769">
            <v>37568</v>
          </cell>
          <cell r="J769">
            <v>4.7633999999999999</v>
          </cell>
          <cell r="M769">
            <v>38357</v>
          </cell>
          <cell r="N769">
            <v>5.7470999999999997</v>
          </cell>
          <cell r="Q769">
            <v>37623</v>
          </cell>
          <cell r="R769">
            <v>7.11</v>
          </cell>
        </row>
        <row r="770">
          <cell r="A770">
            <v>37606</v>
          </cell>
          <cell r="B770">
            <v>5.48</v>
          </cell>
          <cell r="E770">
            <v>39063</v>
          </cell>
          <cell r="F770">
            <v>4.5999999999999996</v>
          </cell>
          <cell r="I770">
            <v>37571</v>
          </cell>
          <cell r="J770">
            <v>4.7889999999999997</v>
          </cell>
          <cell r="M770">
            <v>38358</v>
          </cell>
          <cell r="N770">
            <v>5.7374000000000001</v>
          </cell>
          <cell r="Q770">
            <v>37624</v>
          </cell>
          <cell r="R770">
            <v>7.1</v>
          </cell>
        </row>
        <row r="771">
          <cell r="A771">
            <v>37607</v>
          </cell>
          <cell r="B771">
            <v>5.47</v>
          </cell>
          <cell r="E771">
            <v>39064</v>
          </cell>
          <cell r="F771">
            <v>4.6899999999999995</v>
          </cell>
          <cell r="I771">
            <v>37572</v>
          </cell>
          <cell r="J771">
            <v>4.7975000000000003</v>
          </cell>
          <cell r="M771">
            <v>38359</v>
          </cell>
          <cell r="N771">
            <v>5.7725999999999997</v>
          </cell>
          <cell r="Q771">
            <v>37627</v>
          </cell>
          <cell r="R771">
            <v>7.1</v>
          </cell>
        </row>
        <row r="772">
          <cell r="A772">
            <v>37608</v>
          </cell>
          <cell r="B772">
            <v>5.43</v>
          </cell>
          <cell r="E772">
            <v>39065</v>
          </cell>
          <cell r="F772">
            <v>4.72</v>
          </cell>
          <cell r="I772">
            <v>37573</v>
          </cell>
          <cell r="J772">
            <v>4.7880000000000003</v>
          </cell>
          <cell r="M772">
            <v>38362</v>
          </cell>
          <cell r="N772">
            <v>5.7920999999999996</v>
          </cell>
          <cell r="Q772">
            <v>37628</v>
          </cell>
          <cell r="R772">
            <v>7.08</v>
          </cell>
        </row>
        <row r="773">
          <cell r="A773">
            <v>37609</v>
          </cell>
          <cell r="B773">
            <v>5.41</v>
          </cell>
          <cell r="E773">
            <v>39066</v>
          </cell>
          <cell r="F773">
            <v>4.72</v>
          </cell>
          <cell r="I773">
            <v>37574</v>
          </cell>
          <cell r="J773">
            <v>4.9539</v>
          </cell>
          <cell r="M773">
            <v>38363</v>
          </cell>
          <cell r="N773">
            <v>5.7491000000000003</v>
          </cell>
          <cell r="Q773">
            <v>37629</v>
          </cell>
          <cell r="R773">
            <v>7.02</v>
          </cell>
        </row>
        <row r="774">
          <cell r="A774">
            <v>37610</v>
          </cell>
          <cell r="B774">
            <v>5.42</v>
          </cell>
          <cell r="E774">
            <v>39069</v>
          </cell>
          <cell r="F774">
            <v>4.72</v>
          </cell>
          <cell r="I774">
            <v>37575</v>
          </cell>
          <cell r="J774">
            <v>4.9096000000000002</v>
          </cell>
          <cell r="M774">
            <v>38364</v>
          </cell>
          <cell r="N774">
            <v>5.7260999999999997</v>
          </cell>
          <cell r="Q774">
            <v>37630</v>
          </cell>
          <cell r="R774">
            <v>7.1</v>
          </cell>
        </row>
        <row r="775">
          <cell r="A775">
            <v>37613</v>
          </cell>
          <cell r="B775">
            <v>5.44</v>
          </cell>
          <cell r="E775">
            <v>39070</v>
          </cell>
          <cell r="F775">
            <v>4.7300000000000004</v>
          </cell>
          <cell r="I775">
            <v>37578</v>
          </cell>
          <cell r="J775">
            <v>4.8638000000000003</v>
          </cell>
          <cell r="M775">
            <v>38365</v>
          </cell>
          <cell r="N775">
            <v>5.6879</v>
          </cell>
          <cell r="Q775">
            <v>37631</v>
          </cell>
          <cell r="R775">
            <v>7.11</v>
          </cell>
        </row>
        <row r="776">
          <cell r="A776">
            <v>37614</v>
          </cell>
          <cell r="B776">
            <v>5.42</v>
          </cell>
          <cell r="E776">
            <v>39071</v>
          </cell>
          <cell r="F776">
            <v>4.7300000000000004</v>
          </cell>
          <cell r="I776">
            <v>37579</v>
          </cell>
          <cell r="J776">
            <v>4.8502000000000001</v>
          </cell>
          <cell r="M776">
            <v>38366</v>
          </cell>
          <cell r="N776">
            <v>5.6840000000000002</v>
          </cell>
          <cell r="Q776">
            <v>37634</v>
          </cell>
          <cell r="R776">
            <v>7.09</v>
          </cell>
        </row>
        <row r="777">
          <cell r="A777">
            <v>37617</v>
          </cell>
          <cell r="B777">
            <v>5.37</v>
          </cell>
          <cell r="E777">
            <v>39072</v>
          </cell>
          <cell r="F777">
            <v>4.7</v>
          </cell>
          <cell r="I777">
            <v>37580</v>
          </cell>
          <cell r="J777">
            <v>4.9350000000000005</v>
          </cell>
          <cell r="M777">
            <v>38369</v>
          </cell>
          <cell r="N777">
            <v>5.6863000000000001</v>
          </cell>
          <cell r="Q777">
            <v>37635</v>
          </cell>
          <cell r="R777">
            <v>7.09</v>
          </cell>
        </row>
        <row r="778">
          <cell r="A778">
            <v>37620</v>
          </cell>
          <cell r="B778">
            <v>5.36</v>
          </cell>
          <cell r="E778">
            <v>39073</v>
          </cell>
          <cell r="F778">
            <v>4.76</v>
          </cell>
          <cell r="I778">
            <v>37581</v>
          </cell>
          <cell r="J778">
            <v>5.0263999999999998</v>
          </cell>
          <cell r="M778">
            <v>38370</v>
          </cell>
          <cell r="N778">
            <v>5.6952999999999996</v>
          </cell>
          <cell r="Q778">
            <v>37636</v>
          </cell>
          <cell r="R778">
            <v>7.09</v>
          </cell>
        </row>
        <row r="779">
          <cell r="A779">
            <v>37621</v>
          </cell>
          <cell r="B779">
            <v>5.36</v>
          </cell>
          <cell r="E779">
            <v>39077</v>
          </cell>
          <cell r="F779">
            <v>4.7300000000000004</v>
          </cell>
          <cell r="I779">
            <v>37582</v>
          </cell>
          <cell r="J779">
            <v>5.0213999999999999</v>
          </cell>
          <cell r="M779">
            <v>38371</v>
          </cell>
          <cell r="N779">
            <v>5.6703000000000001</v>
          </cell>
          <cell r="Q779">
            <v>37637</v>
          </cell>
          <cell r="R779">
            <v>7.08</v>
          </cell>
        </row>
        <row r="780">
          <cell r="A780">
            <v>37623</v>
          </cell>
          <cell r="B780">
            <v>5.45</v>
          </cell>
          <cell r="E780">
            <v>39078</v>
          </cell>
          <cell r="F780">
            <v>4.78</v>
          </cell>
          <cell r="I780">
            <v>37585</v>
          </cell>
          <cell r="J780">
            <v>5.0244</v>
          </cell>
          <cell r="M780">
            <v>38372</v>
          </cell>
          <cell r="N780">
            <v>5.6952999999999996</v>
          </cell>
          <cell r="Q780">
            <v>37638</v>
          </cell>
          <cell r="R780">
            <v>7.06</v>
          </cell>
        </row>
        <row r="781">
          <cell r="A781">
            <v>37624</v>
          </cell>
          <cell r="B781">
            <v>5.46</v>
          </cell>
          <cell r="E781">
            <v>39079</v>
          </cell>
          <cell r="F781">
            <v>4.8100000000000005</v>
          </cell>
          <cell r="I781">
            <v>37586</v>
          </cell>
          <cell r="J781">
            <v>4.9368999999999996</v>
          </cell>
          <cell r="M781">
            <v>38373</v>
          </cell>
          <cell r="N781">
            <v>5.6923000000000004</v>
          </cell>
          <cell r="Q781">
            <v>37642</v>
          </cell>
          <cell r="R781">
            <v>7.05</v>
          </cell>
        </row>
        <row r="782">
          <cell r="A782">
            <v>37627</v>
          </cell>
          <cell r="B782">
            <v>5.48</v>
          </cell>
          <cell r="E782">
            <v>39080</v>
          </cell>
          <cell r="F782">
            <v>4.8100000000000005</v>
          </cell>
          <cell r="I782">
            <v>37587</v>
          </cell>
          <cell r="J782">
            <v>5.1083999999999996</v>
          </cell>
          <cell r="M782">
            <v>38376</v>
          </cell>
          <cell r="N782">
            <v>5.6856999999999998</v>
          </cell>
          <cell r="Q782">
            <v>37643</v>
          </cell>
          <cell r="R782">
            <v>7.04</v>
          </cell>
        </row>
        <row r="783">
          <cell r="A783">
            <v>37628</v>
          </cell>
          <cell r="B783">
            <v>5.45</v>
          </cell>
          <cell r="E783">
            <v>39084</v>
          </cell>
          <cell r="F783">
            <v>4.79</v>
          </cell>
          <cell r="I783">
            <v>37588</v>
          </cell>
          <cell r="J783">
            <v>5.1073000000000004</v>
          </cell>
          <cell r="M783">
            <v>38377</v>
          </cell>
          <cell r="N783">
            <v>5.6997</v>
          </cell>
          <cell r="Q783">
            <v>37644</v>
          </cell>
          <cell r="R783">
            <v>7.06</v>
          </cell>
        </row>
        <row r="784">
          <cell r="A784">
            <v>37629</v>
          </cell>
          <cell r="B784">
            <v>5.45</v>
          </cell>
          <cell r="E784">
            <v>39085</v>
          </cell>
          <cell r="F784">
            <v>4.7699999999999996</v>
          </cell>
          <cell r="I784">
            <v>37589</v>
          </cell>
          <cell r="J784">
            <v>5.0353000000000003</v>
          </cell>
          <cell r="M784">
            <v>38378</v>
          </cell>
          <cell r="N784">
            <v>5.6962000000000002</v>
          </cell>
          <cell r="Q784">
            <v>37645</v>
          </cell>
          <cell r="R784">
            <v>7.02</v>
          </cell>
        </row>
        <row r="785">
          <cell r="A785">
            <v>37630</v>
          </cell>
          <cell r="B785">
            <v>5.5</v>
          </cell>
          <cell r="E785">
            <v>39086</v>
          </cell>
          <cell r="F785">
            <v>4.72</v>
          </cell>
          <cell r="I785">
            <v>37592</v>
          </cell>
          <cell r="J785">
            <v>5.0444000000000004</v>
          </cell>
          <cell r="M785">
            <v>38379</v>
          </cell>
          <cell r="N785">
            <v>5.6886000000000001</v>
          </cell>
          <cell r="Q785">
            <v>37648</v>
          </cell>
          <cell r="R785">
            <v>7.04</v>
          </cell>
        </row>
        <row r="786">
          <cell r="A786">
            <v>37631</v>
          </cell>
          <cell r="B786">
            <v>5.49</v>
          </cell>
          <cell r="E786">
            <v>39087</v>
          </cell>
          <cell r="F786">
            <v>4.74</v>
          </cell>
          <cell r="I786">
            <v>37593</v>
          </cell>
          <cell r="J786">
            <v>5.0323000000000002</v>
          </cell>
          <cell r="M786">
            <v>38380</v>
          </cell>
          <cell r="N786">
            <v>5.6693999999999996</v>
          </cell>
          <cell r="Q786">
            <v>37649</v>
          </cell>
          <cell r="R786">
            <v>7.02</v>
          </cell>
        </row>
        <row r="787">
          <cell r="A787">
            <v>37634</v>
          </cell>
          <cell r="B787">
            <v>5.51</v>
          </cell>
          <cell r="E787">
            <v>39090</v>
          </cell>
          <cell r="F787">
            <v>4.74</v>
          </cell>
          <cell r="I787">
            <v>37594</v>
          </cell>
          <cell r="J787">
            <v>4.9972000000000003</v>
          </cell>
          <cell r="M787">
            <v>38383</v>
          </cell>
          <cell r="N787">
            <v>5.6764000000000001</v>
          </cell>
          <cell r="Q787">
            <v>37650</v>
          </cell>
          <cell r="R787">
            <v>7.06</v>
          </cell>
        </row>
        <row r="788">
          <cell r="A788">
            <v>37635</v>
          </cell>
          <cell r="B788">
            <v>5.5</v>
          </cell>
          <cell r="E788">
            <v>39091</v>
          </cell>
          <cell r="F788">
            <v>4.74</v>
          </cell>
          <cell r="I788">
            <v>37595</v>
          </cell>
          <cell r="J788">
            <v>4.9873000000000003</v>
          </cell>
          <cell r="M788">
            <v>38384</v>
          </cell>
          <cell r="N788">
            <v>5.6824000000000003</v>
          </cell>
          <cell r="Q788">
            <v>37651</v>
          </cell>
          <cell r="R788">
            <v>7.03</v>
          </cell>
        </row>
        <row r="789">
          <cell r="A789">
            <v>37636</v>
          </cell>
          <cell r="B789">
            <v>5.49</v>
          </cell>
          <cell r="E789">
            <v>39092</v>
          </cell>
          <cell r="F789">
            <v>4.7699999999999996</v>
          </cell>
          <cell r="I789">
            <v>37596</v>
          </cell>
          <cell r="J789">
            <v>4.9772999999999996</v>
          </cell>
          <cell r="M789">
            <v>38385</v>
          </cell>
          <cell r="N789">
            <v>5.6967999999999996</v>
          </cell>
          <cell r="Q789">
            <v>37652</v>
          </cell>
          <cell r="R789">
            <v>7.01</v>
          </cell>
        </row>
        <row r="790">
          <cell r="A790">
            <v>37637</v>
          </cell>
          <cell r="B790">
            <v>5.48</v>
          </cell>
          <cell r="E790">
            <v>39093</v>
          </cell>
          <cell r="F790">
            <v>4.82</v>
          </cell>
          <cell r="I790">
            <v>37599</v>
          </cell>
          <cell r="J790">
            <v>4.9307999999999996</v>
          </cell>
          <cell r="M790">
            <v>38386</v>
          </cell>
          <cell r="N790">
            <v>5.7141000000000002</v>
          </cell>
          <cell r="Q790">
            <v>37655</v>
          </cell>
          <cell r="R790">
            <v>6.97</v>
          </cell>
        </row>
        <row r="791">
          <cell r="A791">
            <v>37638</v>
          </cell>
          <cell r="B791">
            <v>5.47</v>
          </cell>
          <cell r="E791">
            <v>39094</v>
          </cell>
          <cell r="F791">
            <v>4.8600000000000003</v>
          </cell>
          <cell r="I791">
            <v>37600</v>
          </cell>
          <cell r="J791">
            <v>4.9169999999999998</v>
          </cell>
          <cell r="M791">
            <v>38387</v>
          </cell>
          <cell r="N791">
            <v>5.6378000000000004</v>
          </cell>
          <cell r="Q791">
            <v>37656</v>
          </cell>
          <cell r="R791">
            <v>6.92</v>
          </cell>
        </row>
        <row r="792">
          <cell r="A792">
            <v>37641</v>
          </cell>
          <cell r="B792">
            <v>5.45</v>
          </cell>
          <cell r="E792">
            <v>39098</v>
          </cell>
          <cell r="F792">
            <v>4.8499999999999996</v>
          </cell>
          <cell r="I792">
            <v>37601</v>
          </cell>
          <cell r="J792">
            <v>4.8856999999999999</v>
          </cell>
          <cell r="M792">
            <v>38390</v>
          </cell>
          <cell r="N792">
            <v>5.5941999999999998</v>
          </cell>
          <cell r="Q792">
            <v>37657</v>
          </cell>
          <cell r="R792">
            <v>6.96</v>
          </cell>
        </row>
        <row r="793">
          <cell r="A793">
            <v>37642</v>
          </cell>
          <cell r="B793">
            <v>5.43</v>
          </cell>
          <cell r="E793">
            <v>39099</v>
          </cell>
          <cell r="F793">
            <v>4.88</v>
          </cell>
          <cell r="I793">
            <v>37602</v>
          </cell>
          <cell r="J793">
            <v>4.8925000000000001</v>
          </cell>
          <cell r="M793">
            <v>38391</v>
          </cell>
          <cell r="N793">
            <v>5.5762999999999998</v>
          </cell>
          <cell r="Q793">
            <v>37658</v>
          </cell>
          <cell r="R793">
            <v>6.9399999999999995</v>
          </cell>
        </row>
        <row r="794">
          <cell r="A794">
            <v>37643</v>
          </cell>
          <cell r="B794">
            <v>5.44</v>
          </cell>
          <cell r="E794">
            <v>39100</v>
          </cell>
          <cell r="F794">
            <v>4.8499999999999996</v>
          </cell>
          <cell r="I794">
            <v>37603</v>
          </cell>
          <cell r="J794">
            <v>4.9484000000000004</v>
          </cell>
          <cell r="M794">
            <v>38392</v>
          </cell>
          <cell r="N794">
            <v>5.5463000000000005</v>
          </cell>
          <cell r="Q794">
            <v>37659</v>
          </cell>
          <cell r="R794">
            <v>6.93</v>
          </cell>
        </row>
        <row r="795">
          <cell r="A795">
            <v>37644</v>
          </cell>
          <cell r="B795">
            <v>5.44</v>
          </cell>
          <cell r="E795">
            <v>39101</v>
          </cell>
          <cell r="F795">
            <v>4.87</v>
          </cell>
          <cell r="I795">
            <v>37606</v>
          </cell>
          <cell r="J795">
            <v>5.0210999999999997</v>
          </cell>
          <cell r="M795">
            <v>38393</v>
          </cell>
          <cell r="N795">
            <v>5.5894000000000004</v>
          </cell>
          <cell r="Q795">
            <v>37662</v>
          </cell>
          <cell r="R795">
            <v>6.95</v>
          </cell>
        </row>
        <row r="796">
          <cell r="A796">
            <v>37645</v>
          </cell>
          <cell r="B796">
            <v>5.44</v>
          </cell>
          <cell r="E796">
            <v>39104</v>
          </cell>
          <cell r="F796">
            <v>4.84</v>
          </cell>
          <cell r="I796">
            <v>37607</v>
          </cell>
          <cell r="J796">
            <v>5.0190999999999999</v>
          </cell>
          <cell r="M796">
            <v>38394</v>
          </cell>
          <cell r="N796">
            <v>5.6040999999999999</v>
          </cell>
          <cell r="Q796">
            <v>37663</v>
          </cell>
          <cell r="R796">
            <v>6.95</v>
          </cell>
        </row>
        <row r="797">
          <cell r="A797">
            <v>37648</v>
          </cell>
          <cell r="B797">
            <v>5.44</v>
          </cell>
          <cell r="E797">
            <v>39105</v>
          </cell>
          <cell r="F797">
            <v>4.9000000000000004</v>
          </cell>
          <cell r="I797">
            <v>37608</v>
          </cell>
          <cell r="J797">
            <v>4.9603000000000002</v>
          </cell>
          <cell r="M797">
            <v>38397</v>
          </cell>
          <cell r="N797">
            <v>5.5766</v>
          </cell>
          <cell r="Q797">
            <v>37664</v>
          </cell>
          <cell r="R797">
            <v>6.96</v>
          </cell>
        </row>
        <row r="798">
          <cell r="A798">
            <v>37649</v>
          </cell>
          <cell r="B798">
            <v>5.45</v>
          </cell>
          <cell r="E798">
            <v>39106</v>
          </cell>
          <cell r="F798">
            <v>4.91</v>
          </cell>
          <cell r="I798">
            <v>37609</v>
          </cell>
          <cell r="J798">
            <v>4.8894000000000002</v>
          </cell>
          <cell r="M798">
            <v>38398</v>
          </cell>
          <cell r="N798">
            <v>5.5739000000000001</v>
          </cell>
          <cell r="Q798">
            <v>37665</v>
          </cell>
          <cell r="R798">
            <v>6.95</v>
          </cell>
        </row>
        <row r="799">
          <cell r="A799">
            <v>37650</v>
          </cell>
          <cell r="B799">
            <v>5.49</v>
          </cell>
          <cell r="E799">
            <v>39107</v>
          </cell>
          <cell r="F799">
            <v>4.96</v>
          </cell>
          <cell r="I799">
            <v>37610</v>
          </cell>
          <cell r="J799">
            <v>4.8933</v>
          </cell>
          <cell r="M799">
            <v>38399</v>
          </cell>
          <cell r="N799">
            <v>5.6024000000000003</v>
          </cell>
          <cell r="Q799">
            <v>37666</v>
          </cell>
          <cell r="R799">
            <v>6.98</v>
          </cell>
        </row>
        <row r="800">
          <cell r="A800">
            <v>37651</v>
          </cell>
          <cell r="B800">
            <v>5.5</v>
          </cell>
          <cell r="E800">
            <v>39108</v>
          </cell>
          <cell r="F800">
            <v>4.9800000000000004</v>
          </cell>
          <cell r="I800">
            <v>37613</v>
          </cell>
          <cell r="J800">
            <v>4.8943000000000003</v>
          </cell>
          <cell r="M800">
            <v>38400</v>
          </cell>
          <cell r="N800">
            <v>5.6261999999999999</v>
          </cell>
          <cell r="Q800">
            <v>37670</v>
          </cell>
          <cell r="R800">
            <v>6.98</v>
          </cell>
        </row>
        <row r="801">
          <cell r="A801">
            <v>37652</v>
          </cell>
          <cell r="B801">
            <v>5.47</v>
          </cell>
          <cell r="E801">
            <v>39111</v>
          </cell>
          <cell r="F801">
            <v>4.99</v>
          </cell>
          <cell r="I801">
            <v>37614</v>
          </cell>
          <cell r="J801">
            <v>4.867</v>
          </cell>
          <cell r="M801">
            <v>38401</v>
          </cell>
          <cell r="N801">
            <v>5.6782000000000004</v>
          </cell>
          <cell r="Q801">
            <v>37671</v>
          </cell>
          <cell r="R801">
            <v>6.93</v>
          </cell>
        </row>
        <row r="802">
          <cell r="A802">
            <v>37655</v>
          </cell>
          <cell r="B802">
            <v>5.49</v>
          </cell>
          <cell r="E802">
            <v>39112</v>
          </cell>
          <cell r="F802">
            <v>4.9800000000000004</v>
          </cell>
          <cell r="I802">
            <v>37615</v>
          </cell>
          <cell r="J802">
            <v>4.8669000000000002</v>
          </cell>
          <cell r="M802">
            <v>38404</v>
          </cell>
          <cell r="N802">
            <v>5.6798999999999999</v>
          </cell>
          <cell r="Q802">
            <v>37672</v>
          </cell>
          <cell r="R802">
            <v>6.92</v>
          </cell>
        </row>
        <row r="803">
          <cell r="A803">
            <v>37656</v>
          </cell>
          <cell r="B803">
            <v>5.48</v>
          </cell>
          <cell r="E803">
            <v>39113</v>
          </cell>
          <cell r="F803">
            <v>4.93</v>
          </cell>
          <cell r="I803">
            <v>37616</v>
          </cell>
          <cell r="J803">
            <v>4.8571999999999997</v>
          </cell>
          <cell r="M803">
            <v>38405</v>
          </cell>
          <cell r="N803">
            <v>5.6859000000000002</v>
          </cell>
          <cell r="Q803">
            <v>37673</v>
          </cell>
          <cell r="R803">
            <v>6.95</v>
          </cell>
        </row>
        <row r="804">
          <cell r="A804">
            <v>37657</v>
          </cell>
          <cell r="B804">
            <v>5.52</v>
          </cell>
          <cell r="E804">
            <v>39114</v>
          </cell>
          <cell r="F804">
            <v>4.93</v>
          </cell>
          <cell r="I804">
            <v>37617</v>
          </cell>
          <cell r="J804">
            <v>4.7812000000000001</v>
          </cell>
          <cell r="M804">
            <v>38406</v>
          </cell>
          <cell r="N804">
            <v>5.6966000000000001</v>
          </cell>
          <cell r="Q804">
            <v>37676</v>
          </cell>
          <cell r="R804">
            <v>6.92</v>
          </cell>
        </row>
        <row r="805">
          <cell r="A805">
            <v>37658</v>
          </cell>
          <cell r="B805">
            <v>5.49</v>
          </cell>
          <cell r="E805">
            <v>39115</v>
          </cell>
          <cell r="F805">
            <v>4.93</v>
          </cell>
          <cell r="I805">
            <v>37620</v>
          </cell>
          <cell r="J805">
            <v>4.7526999999999999</v>
          </cell>
          <cell r="M805">
            <v>38407</v>
          </cell>
          <cell r="N805">
            <v>5.7476000000000003</v>
          </cell>
          <cell r="Q805">
            <v>37677</v>
          </cell>
          <cell r="R805">
            <v>6.9</v>
          </cell>
        </row>
        <row r="806">
          <cell r="A806">
            <v>37659</v>
          </cell>
          <cell r="B806">
            <v>5.5</v>
          </cell>
          <cell r="E806">
            <v>39118</v>
          </cell>
          <cell r="F806">
            <v>4.91</v>
          </cell>
          <cell r="I806">
            <v>37621</v>
          </cell>
          <cell r="J806">
            <v>4.7780000000000005</v>
          </cell>
          <cell r="M806">
            <v>38408</v>
          </cell>
          <cell r="N806">
            <v>5.6815999999999995</v>
          </cell>
          <cell r="Q806">
            <v>37678</v>
          </cell>
          <cell r="R806">
            <v>6.86</v>
          </cell>
        </row>
        <row r="807">
          <cell r="A807">
            <v>37662</v>
          </cell>
          <cell r="B807">
            <v>5.53</v>
          </cell>
          <cell r="E807">
            <v>39119</v>
          </cell>
          <cell r="F807">
            <v>4.87</v>
          </cell>
          <cell r="I807">
            <v>37622</v>
          </cell>
          <cell r="J807">
            <v>4.7792000000000003</v>
          </cell>
          <cell r="M807">
            <v>38411</v>
          </cell>
          <cell r="N807">
            <v>5.6946000000000003</v>
          </cell>
          <cell r="Q807">
            <v>37679</v>
          </cell>
          <cell r="R807">
            <v>6.85</v>
          </cell>
        </row>
        <row r="808">
          <cell r="A808">
            <v>37663</v>
          </cell>
          <cell r="B808">
            <v>5.52</v>
          </cell>
          <cell r="E808">
            <v>39120</v>
          </cell>
          <cell r="F808">
            <v>4.8600000000000003</v>
          </cell>
          <cell r="I808">
            <v>37623</v>
          </cell>
          <cell r="J808">
            <v>4.9550999999999998</v>
          </cell>
          <cell r="M808">
            <v>38412</v>
          </cell>
          <cell r="N808">
            <v>5.6966000000000001</v>
          </cell>
          <cell r="Q808">
            <v>37680</v>
          </cell>
          <cell r="R808">
            <v>6.82</v>
          </cell>
        </row>
        <row r="809">
          <cell r="A809">
            <v>37664</v>
          </cell>
          <cell r="B809">
            <v>5.52</v>
          </cell>
          <cell r="E809">
            <v>39121</v>
          </cell>
          <cell r="F809">
            <v>4.8100000000000005</v>
          </cell>
          <cell r="I809">
            <v>37624</v>
          </cell>
          <cell r="J809">
            <v>4.9531000000000001</v>
          </cell>
          <cell r="M809">
            <v>38413</v>
          </cell>
          <cell r="N809">
            <v>5.6975999999999996</v>
          </cell>
          <cell r="Q809">
            <v>37683</v>
          </cell>
          <cell r="R809">
            <v>6.79</v>
          </cell>
        </row>
        <row r="810">
          <cell r="A810">
            <v>37665</v>
          </cell>
          <cell r="B810">
            <v>5.48</v>
          </cell>
          <cell r="E810">
            <v>39122</v>
          </cell>
          <cell r="F810">
            <v>4.87</v>
          </cell>
          <cell r="I810">
            <v>37627</v>
          </cell>
          <cell r="J810">
            <v>4.9748999999999999</v>
          </cell>
          <cell r="M810">
            <v>38414</v>
          </cell>
          <cell r="N810">
            <v>5.6825999999999999</v>
          </cell>
          <cell r="Q810">
            <v>37684</v>
          </cell>
          <cell r="R810">
            <v>6.74</v>
          </cell>
        </row>
        <row r="811">
          <cell r="A811">
            <v>37666</v>
          </cell>
          <cell r="B811">
            <v>5.52</v>
          </cell>
          <cell r="E811">
            <v>39125</v>
          </cell>
          <cell r="F811">
            <v>4.88</v>
          </cell>
          <cell r="I811">
            <v>37628</v>
          </cell>
          <cell r="J811">
            <v>4.9490999999999996</v>
          </cell>
          <cell r="M811">
            <v>38415</v>
          </cell>
          <cell r="N811">
            <v>5.6386000000000003</v>
          </cell>
          <cell r="Q811">
            <v>37685</v>
          </cell>
          <cell r="R811">
            <v>6.73</v>
          </cell>
        </row>
        <row r="812">
          <cell r="A812">
            <v>37669</v>
          </cell>
          <cell r="B812">
            <v>5.52</v>
          </cell>
          <cell r="E812">
            <v>39126</v>
          </cell>
          <cell r="F812">
            <v>4.9000000000000004</v>
          </cell>
          <cell r="I812">
            <v>37629</v>
          </cell>
          <cell r="J812">
            <v>4.9432</v>
          </cell>
          <cell r="M812">
            <v>38418</v>
          </cell>
          <cell r="N812">
            <v>5.6226000000000003</v>
          </cell>
          <cell r="Q812">
            <v>37686</v>
          </cell>
          <cell r="R812">
            <v>6.75</v>
          </cell>
        </row>
        <row r="813">
          <cell r="A813">
            <v>37670</v>
          </cell>
          <cell r="B813">
            <v>5.52</v>
          </cell>
          <cell r="E813">
            <v>39127</v>
          </cell>
          <cell r="F813">
            <v>4.83</v>
          </cell>
          <cell r="I813">
            <v>37630</v>
          </cell>
          <cell r="J813">
            <v>5.0713999999999997</v>
          </cell>
          <cell r="M813">
            <v>38419</v>
          </cell>
          <cell r="N813">
            <v>5.6436000000000002</v>
          </cell>
          <cell r="Q813">
            <v>37687</v>
          </cell>
          <cell r="R813">
            <v>6.75</v>
          </cell>
        </row>
        <row r="814">
          <cell r="A814">
            <v>37671</v>
          </cell>
          <cell r="B814">
            <v>5.5</v>
          </cell>
          <cell r="E814">
            <v>39128</v>
          </cell>
          <cell r="F814">
            <v>4.8100000000000005</v>
          </cell>
          <cell r="I814">
            <v>37631</v>
          </cell>
          <cell r="J814">
            <v>5.0449999999999999</v>
          </cell>
          <cell r="M814">
            <v>38420</v>
          </cell>
          <cell r="N814">
            <v>5.7275999999999998</v>
          </cell>
          <cell r="Q814">
            <v>37690</v>
          </cell>
          <cell r="R814">
            <v>6.74</v>
          </cell>
        </row>
        <row r="815">
          <cell r="A815">
            <v>37672</v>
          </cell>
          <cell r="B815">
            <v>5.48</v>
          </cell>
          <cell r="E815">
            <v>39129</v>
          </cell>
          <cell r="F815">
            <v>4.79</v>
          </cell>
          <cell r="I815">
            <v>37634</v>
          </cell>
          <cell r="J815">
            <v>5.0248999999999997</v>
          </cell>
          <cell r="M815">
            <v>38421</v>
          </cell>
          <cell r="N815">
            <v>5.7274000000000003</v>
          </cell>
          <cell r="Q815">
            <v>37691</v>
          </cell>
          <cell r="R815">
            <v>6.74</v>
          </cell>
        </row>
        <row r="816">
          <cell r="A816">
            <v>37673</v>
          </cell>
          <cell r="B816">
            <v>5.51</v>
          </cell>
          <cell r="E816">
            <v>39133</v>
          </cell>
          <cell r="F816">
            <v>4.78</v>
          </cell>
          <cell r="I816">
            <v>37635</v>
          </cell>
          <cell r="J816">
            <v>4.9988000000000001</v>
          </cell>
          <cell r="M816">
            <v>38422</v>
          </cell>
          <cell r="N816">
            <v>5.7653999999999996</v>
          </cell>
          <cell r="Q816">
            <v>37692</v>
          </cell>
          <cell r="R816">
            <v>6.72</v>
          </cell>
        </row>
        <row r="817">
          <cell r="A817">
            <v>37676</v>
          </cell>
          <cell r="B817">
            <v>5.5</v>
          </cell>
          <cell r="E817">
            <v>39134</v>
          </cell>
          <cell r="F817">
            <v>4.79</v>
          </cell>
          <cell r="I817">
            <v>37636</v>
          </cell>
          <cell r="J817">
            <v>4.9608999999999996</v>
          </cell>
          <cell r="M817">
            <v>38425</v>
          </cell>
          <cell r="N817">
            <v>5.7519</v>
          </cell>
          <cell r="Q817">
            <v>37693</v>
          </cell>
          <cell r="R817">
            <v>6.79</v>
          </cell>
        </row>
        <row r="818">
          <cell r="A818">
            <v>37677</v>
          </cell>
          <cell r="B818">
            <v>5.49</v>
          </cell>
          <cell r="E818">
            <v>39135</v>
          </cell>
          <cell r="F818">
            <v>4.83</v>
          </cell>
          <cell r="I818">
            <v>37637</v>
          </cell>
          <cell r="J818">
            <v>4.9687999999999999</v>
          </cell>
          <cell r="M818">
            <v>38426</v>
          </cell>
          <cell r="N818">
            <v>5.7828999999999997</v>
          </cell>
          <cell r="Q818">
            <v>37694</v>
          </cell>
          <cell r="R818">
            <v>6.77</v>
          </cell>
        </row>
        <row r="819">
          <cell r="A819">
            <v>37678</v>
          </cell>
          <cell r="B819">
            <v>5.46</v>
          </cell>
          <cell r="E819">
            <v>39136</v>
          </cell>
          <cell r="F819">
            <v>4.79</v>
          </cell>
          <cell r="I819">
            <v>37638</v>
          </cell>
          <cell r="J819">
            <v>4.9213000000000005</v>
          </cell>
          <cell r="M819">
            <v>38427</v>
          </cell>
          <cell r="N819">
            <v>5.7499000000000002</v>
          </cell>
          <cell r="Q819">
            <v>37697</v>
          </cell>
          <cell r="R819">
            <v>6.84</v>
          </cell>
        </row>
        <row r="820">
          <cell r="A820">
            <v>37679</v>
          </cell>
          <cell r="B820">
            <v>5.45</v>
          </cell>
          <cell r="E820">
            <v>39139</v>
          </cell>
          <cell r="F820">
            <v>4.7300000000000004</v>
          </cell>
          <cell r="I820">
            <v>37641</v>
          </cell>
          <cell r="J820">
            <v>4.9222999999999999</v>
          </cell>
          <cell r="M820">
            <v>38428</v>
          </cell>
          <cell r="N820">
            <v>5.7251000000000003</v>
          </cell>
          <cell r="Q820">
            <v>37698</v>
          </cell>
          <cell r="R820">
            <v>6.86</v>
          </cell>
        </row>
        <row r="821">
          <cell r="A821">
            <v>37680</v>
          </cell>
          <cell r="B821">
            <v>5.44</v>
          </cell>
          <cell r="E821">
            <v>39140</v>
          </cell>
          <cell r="F821">
            <v>4.62</v>
          </cell>
          <cell r="I821">
            <v>37642</v>
          </cell>
          <cell r="J821">
            <v>4.8918999999999997</v>
          </cell>
          <cell r="M821">
            <v>38429</v>
          </cell>
          <cell r="N821">
            <v>5.7050999999999998</v>
          </cell>
          <cell r="Q821">
            <v>37699</v>
          </cell>
          <cell r="R821">
            <v>6.87</v>
          </cell>
        </row>
        <row r="822">
          <cell r="A822">
            <v>37683</v>
          </cell>
          <cell r="B822">
            <v>5.44</v>
          </cell>
          <cell r="E822">
            <v>39141</v>
          </cell>
          <cell r="F822">
            <v>4.68</v>
          </cell>
          <cell r="I822">
            <v>37643</v>
          </cell>
          <cell r="J822">
            <v>4.8529</v>
          </cell>
          <cell r="M822">
            <v>38432</v>
          </cell>
          <cell r="N822">
            <v>5.7161</v>
          </cell>
          <cell r="Q822">
            <v>37700</v>
          </cell>
          <cell r="R822">
            <v>6.9</v>
          </cell>
        </row>
        <row r="823">
          <cell r="A823">
            <v>37684</v>
          </cell>
          <cell r="B823">
            <v>5.43</v>
          </cell>
          <cell r="E823">
            <v>39142</v>
          </cell>
          <cell r="F823">
            <v>4.68</v>
          </cell>
          <cell r="I823">
            <v>37644</v>
          </cell>
          <cell r="J823">
            <v>4.8849999999999998</v>
          </cell>
          <cell r="M823">
            <v>38433</v>
          </cell>
          <cell r="N823">
            <v>5.7731000000000003</v>
          </cell>
          <cell r="Q823">
            <v>37701</v>
          </cell>
          <cell r="R823">
            <v>6.92</v>
          </cell>
        </row>
        <row r="824">
          <cell r="A824">
            <v>37685</v>
          </cell>
          <cell r="B824">
            <v>5.39</v>
          </cell>
          <cell r="E824">
            <v>39143</v>
          </cell>
          <cell r="F824">
            <v>4.6500000000000004</v>
          </cell>
          <cell r="I824">
            <v>37645</v>
          </cell>
          <cell r="J824">
            <v>4.8616000000000001</v>
          </cell>
          <cell r="M824">
            <v>38434</v>
          </cell>
          <cell r="N824">
            <v>5.7728999999999999</v>
          </cell>
          <cell r="Q824">
            <v>37704</v>
          </cell>
          <cell r="R824">
            <v>6.83</v>
          </cell>
        </row>
        <row r="825">
          <cell r="A825">
            <v>37686</v>
          </cell>
          <cell r="B825">
            <v>5.39</v>
          </cell>
          <cell r="E825">
            <v>39146</v>
          </cell>
          <cell r="F825">
            <v>4.6399999999999997</v>
          </cell>
          <cell r="I825">
            <v>37648</v>
          </cell>
          <cell r="J825">
            <v>4.883</v>
          </cell>
          <cell r="M825">
            <v>38435</v>
          </cell>
          <cell r="N825">
            <v>5.7594000000000003</v>
          </cell>
          <cell r="Q825">
            <v>37705</v>
          </cell>
          <cell r="R825">
            <v>6.83</v>
          </cell>
        </row>
        <row r="826">
          <cell r="A826">
            <v>37687</v>
          </cell>
          <cell r="B826">
            <v>5.38</v>
          </cell>
          <cell r="E826">
            <v>39147</v>
          </cell>
          <cell r="F826">
            <v>4.66</v>
          </cell>
          <cell r="I826">
            <v>37649</v>
          </cell>
          <cell r="J826">
            <v>4.8703000000000003</v>
          </cell>
          <cell r="M826">
            <v>38436</v>
          </cell>
          <cell r="N826">
            <v>5.7594000000000003</v>
          </cell>
          <cell r="Q826">
            <v>37706</v>
          </cell>
          <cell r="R826">
            <v>6.79</v>
          </cell>
        </row>
        <row r="827">
          <cell r="A827">
            <v>37690</v>
          </cell>
          <cell r="B827">
            <v>5.37</v>
          </cell>
          <cell r="E827">
            <v>39148</v>
          </cell>
          <cell r="F827">
            <v>4.6399999999999997</v>
          </cell>
          <cell r="I827">
            <v>37650</v>
          </cell>
          <cell r="J827">
            <v>4.9085000000000001</v>
          </cell>
          <cell r="M827">
            <v>38439</v>
          </cell>
          <cell r="N827">
            <v>5.7751999999999999</v>
          </cell>
          <cell r="Q827">
            <v>37707</v>
          </cell>
          <cell r="R827">
            <v>6.77</v>
          </cell>
        </row>
        <row r="828">
          <cell r="A828">
            <v>37691</v>
          </cell>
          <cell r="B828">
            <v>5.35</v>
          </cell>
          <cell r="E828">
            <v>39149</v>
          </cell>
          <cell r="F828">
            <v>4.6500000000000004</v>
          </cell>
          <cell r="I828">
            <v>37651</v>
          </cell>
          <cell r="J828">
            <v>4.8684000000000003</v>
          </cell>
          <cell r="M828">
            <v>38440</v>
          </cell>
          <cell r="N828">
            <v>5.7382999999999997</v>
          </cell>
          <cell r="Q828">
            <v>37708</v>
          </cell>
          <cell r="R828">
            <v>6.75</v>
          </cell>
        </row>
        <row r="829">
          <cell r="A829">
            <v>37692</v>
          </cell>
          <cell r="B829">
            <v>5.35</v>
          </cell>
          <cell r="E829">
            <v>39150</v>
          </cell>
          <cell r="F829">
            <v>4.72</v>
          </cell>
          <cell r="I829">
            <v>37652</v>
          </cell>
          <cell r="J829">
            <v>4.8411</v>
          </cell>
          <cell r="M829">
            <v>38441</v>
          </cell>
          <cell r="N829">
            <v>5.7038000000000002</v>
          </cell>
          <cell r="Q829">
            <v>37711</v>
          </cell>
          <cell r="R829">
            <v>6.68</v>
          </cell>
        </row>
        <row r="830">
          <cell r="A830">
            <v>37693</v>
          </cell>
          <cell r="B830">
            <v>5.44</v>
          </cell>
          <cell r="E830">
            <v>39153</v>
          </cell>
          <cell r="F830">
            <v>4.6899999999999995</v>
          </cell>
          <cell r="I830">
            <v>37655</v>
          </cell>
          <cell r="J830">
            <v>4.8381999999999996</v>
          </cell>
          <cell r="M830">
            <v>38442</v>
          </cell>
          <cell r="N830">
            <v>5.6508000000000003</v>
          </cell>
          <cell r="Q830">
            <v>37712</v>
          </cell>
          <cell r="R830">
            <v>6.65</v>
          </cell>
        </row>
        <row r="831">
          <cell r="A831">
            <v>37694</v>
          </cell>
          <cell r="B831">
            <v>5.43</v>
          </cell>
          <cell r="E831">
            <v>39154</v>
          </cell>
          <cell r="F831">
            <v>4.66</v>
          </cell>
          <cell r="I831">
            <v>37656</v>
          </cell>
          <cell r="J831">
            <v>4.7892000000000001</v>
          </cell>
          <cell r="M831">
            <v>38443</v>
          </cell>
          <cell r="N831">
            <v>5.6325000000000003</v>
          </cell>
          <cell r="Q831">
            <v>37713</v>
          </cell>
          <cell r="R831">
            <v>6.68</v>
          </cell>
        </row>
        <row r="832">
          <cell r="A832">
            <v>37697</v>
          </cell>
          <cell r="B832">
            <v>5.5</v>
          </cell>
          <cell r="E832">
            <v>39155</v>
          </cell>
          <cell r="F832">
            <v>4.6899999999999995</v>
          </cell>
          <cell r="I832">
            <v>37657</v>
          </cell>
          <cell r="J832">
            <v>4.8555999999999999</v>
          </cell>
          <cell r="M832">
            <v>38446</v>
          </cell>
          <cell r="N832">
            <v>5.6391999999999998</v>
          </cell>
          <cell r="Q832">
            <v>37714</v>
          </cell>
          <cell r="R832">
            <v>6.67</v>
          </cell>
        </row>
        <row r="833">
          <cell r="A833">
            <v>37698</v>
          </cell>
          <cell r="B833">
            <v>5.52</v>
          </cell>
          <cell r="E833">
            <v>39156</v>
          </cell>
          <cell r="F833">
            <v>4.6899999999999995</v>
          </cell>
          <cell r="I833">
            <v>37658</v>
          </cell>
          <cell r="J833">
            <v>4.8112000000000004</v>
          </cell>
          <cell r="M833">
            <v>38447</v>
          </cell>
          <cell r="N833">
            <v>5.6652000000000005</v>
          </cell>
          <cell r="Q833">
            <v>37715</v>
          </cell>
          <cell r="R833">
            <v>6.6899999999999995</v>
          </cell>
        </row>
        <row r="834">
          <cell r="A834">
            <v>37699</v>
          </cell>
          <cell r="B834">
            <v>5.58</v>
          </cell>
          <cell r="E834">
            <v>39157</v>
          </cell>
          <cell r="F834">
            <v>4.7</v>
          </cell>
          <cell r="I834">
            <v>37659</v>
          </cell>
          <cell r="J834">
            <v>4.8063000000000002</v>
          </cell>
          <cell r="M834">
            <v>38448</v>
          </cell>
          <cell r="N834">
            <v>5.6462000000000003</v>
          </cell>
          <cell r="Q834">
            <v>37718</v>
          </cell>
          <cell r="R834">
            <v>6.72</v>
          </cell>
        </row>
        <row r="835">
          <cell r="A835">
            <v>37700</v>
          </cell>
          <cell r="B835">
            <v>5.6</v>
          </cell>
          <cell r="E835">
            <v>39160</v>
          </cell>
          <cell r="F835">
            <v>4.72</v>
          </cell>
          <cell r="I835">
            <v>37662</v>
          </cell>
          <cell r="J835">
            <v>4.8498000000000001</v>
          </cell>
          <cell r="M835">
            <v>38449</v>
          </cell>
          <cell r="N835">
            <v>5.6741999999999999</v>
          </cell>
          <cell r="Q835">
            <v>37719</v>
          </cell>
          <cell r="R835">
            <v>6.67</v>
          </cell>
        </row>
        <row r="836">
          <cell r="A836">
            <v>37701</v>
          </cell>
          <cell r="B836">
            <v>5.66</v>
          </cell>
          <cell r="E836">
            <v>39161</v>
          </cell>
          <cell r="F836">
            <v>4.71</v>
          </cell>
          <cell r="I836">
            <v>37663</v>
          </cell>
          <cell r="J836">
            <v>4.8613999999999997</v>
          </cell>
          <cell r="M836">
            <v>38450</v>
          </cell>
          <cell r="N836">
            <v>5.6581999999999999</v>
          </cell>
          <cell r="Q836">
            <v>37720</v>
          </cell>
          <cell r="R836">
            <v>6.66</v>
          </cell>
        </row>
        <row r="837">
          <cell r="A837">
            <v>37704</v>
          </cell>
          <cell r="B837">
            <v>5.59</v>
          </cell>
          <cell r="E837">
            <v>39162</v>
          </cell>
          <cell r="F837">
            <v>4.7</v>
          </cell>
          <cell r="I837">
            <v>37664</v>
          </cell>
          <cell r="J837">
            <v>4.8438999999999997</v>
          </cell>
          <cell r="M837">
            <v>38453</v>
          </cell>
          <cell r="N837">
            <v>5.6002000000000001</v>
          </cell>
          <cell r="Q837">
            <v>37721</v>
          </cell>
          <cell r="R837">
            <v>6.68</v>
          </cell>
        </row>
        <row r="838">
          <cell r="A838">
            <v>37705</v>
          </cell>
          <cell r="B838">
            <v>5.59</v>
          </cell>
          <cell r="E838">
            <v>39163</v>
          </cell>
          <cell r="F838">
            <v>4.78</v>
          </cell>
          <cell r="I838">
            <v>37665</v>
          </cell>
          <cell r="J838">
            <v>4.8091999999999997</v>
          </cell>
          <cell r="M838">
            <v>38454</v>
          </cell>
          <cell r="N838">
            <v>5.5612000000000004</v>
          </cell>
          <cell r="Q838">
            <v>37722</v>
          </cell>
          <cell r="R838">
            <v>6.6899999999999995</v>
          </cell>
        </row>
        <row r="839">
          <cell r="A839">
            <v>37706</v>
          </cell>
          <cell r="B839">
            <v>5.58</v>
          </cell>
          <cell r="E839">
            <v>39164</v>
          </cell>
          <cell r="F839">
            <v>4.8</v>
          </cell>
          <cell r="I839">
            <v>37666</v>
          </cell>
          <cell r="J839">
            <v>4.8798000000000004</v>
          </cell>
          <cell r="M839">
            <v>38455</v>
          </cell>
          <cell r="N839">
            <v>5.5842000000000001</v>
          </cell>
          <cell r="Q839">
            <v>37725</v>
          </cell>
          <cell r="R839">
            <v>6.7</v>
          </cell>
        </row>
        <row r="840">
          <cell r="A840">
            <v>37707</v>
          </cell>
          <cell r="B840">
            <v>5.6</v>
          </cell>
          <cell r="E840">
            <v>39167</v>
          </cell>
          <cell r="F840">
            <v>4.79</v>
          </cell>
          <cell r="I840">
            <v>37669</v>
          </cell>
          <cell r="J840">
            <v>4.8826999999999998</v>
          </cell>
          <cell r="M840">
            <v>38456</v>
          </cell>
          <cell r="N840">
            <v>5.5952000000000002</v>
          </cell>
          <cell r="Q840">
            <v>37726</v>
          </cell>
          <cell r="R840">
            <v>6.67</v>
          </cell>
        </row>
        <row r="841">
          <cell r="A841">
            <v>37708</v>
          </cell>
          <cell r="B841">
            <v>5.57</v>
          </cell>
          <cell r="E841">
            <v>39168</v>
          </cell>
          <cell r="F841">
            <v>4.8100000000000005</v>
          </cell>
          <cell r="I841">
            <v>37670</v>
          </cell>
          <cell r="J841">
            <v>4.8632</v>
          </cell>
          <cell r="M841">
            <v>38457</v>
          </cell>
          <cell r="N841">
            <v>5.5602</v>
          </cell>
          <cell r="Q841">
            <v>37727</v>
          </cell>
          <cell r="R841">
            <v>6.63</v>
          </cell>
        </row>
        <row r="842">
          <cell r="A842">
            <v>37711</v>
          </cell>
          <cell r="B842">
            <v>5.55</v>
          </cell>
          <cell r="E842">
            <v>39169</v>
          </cell>
          <cell r="F842">
            <v>4.83</v>
          </cell>
          <cell r="I842">
            <v>37671</v>
          </cell>
          <cell r="J842">
            <v>4.8167</v>
          </cell>
          <cell r="M842">
            <v>38460</v>
          </cell>
          <cell r="N842">
            <v>5.5792000000000002</v>
          </cell>
          <cell r="Q842">
            <v>37728</v>
          </cell>
          <cell r="R842">
            <v>6.22</v>
          </cell>
        </row>
        <row r="843">
          <cell r="A843">
            <v>37712</v>
          </cell>
          <cell r="B843">
            <v>5.59</v>
          </cell>
          <cell r="E843">
            <v>39170</v>
          </cell>
          <cell r="F843">
            <v>4.83</v>
          </cell>
          <cell r="I843">
            <v>37672</v>
          </cell>
          <cell r="J843">
            <v>4.8088999999999995</v>
          </cell>
          <cell r="M843">
            <v>38461</v>
          </cell>
          <cell r="N843">
            <v>5.5472000000000001</v>
          </cell>
          <cell r="Q843">
            <v>37732</v>
          </cell>
          <cell r="R843">
            <v>6.63</v>
          </cell>
        </row>
        <row r="844">
          <cell r="A844">
            <v>37713</v>
          </cell>
          <cell r="B844">
            <v>5.61</v>
          </cell>
          <cell r="E844">
            <v>39171</v>
          </cell>
          <cell r="F844">
            <v>4.84</v>
          </cell>
          <cell r="I844">
            <v>37673</v>
          </cell>
          <cell r="J844">
            <v>4.8455000000000004</v>
          </cell>
          <cell r="M844">
            <v>38462</v>
          </cell>
          <cell r="N844">
            <v>5.5496999999999996</v>
          </cell>
          <cell r="Q844">
            <v>37733</v>
          </cell>
          <cell r="R844">
            <v>6.63</v>
          </cell>
        </row>
        <row r="845">
          <cell r="A845">
            <v>37714</v>
          </cell>
          <cell r="B845">
            <v>5.61</v>
          </cell>
          <cell r="E845">
            <v>39174</v>
          </cell>
          <cell r="F845">
            <v>4.84</v>
          </cell>
          <cell r="I845">
            <v>37676</v>
          </cell>
          <cell r="J845">
            <v>4.8098000000000001</v>
          </cell>
          <cell r="M845">
            <v>38463</v>
          </cell>
          <cell r="N845">
            <v>5.5907</v>
          </cell>
          <cell r="Q845">
            <v>37734</v>
          </cell>
          <cell r="R845">
            <v>6.63</v>
          </cell>
        </row>
        <row r="846">
          <cell r="A846">
            <v>37715</v>
          </cell>
          <cell r="B846">
            <v>5.62</v>
          </cell>
          <cell r="E846">
            <v>39175</v>
          </cell>
          <cell r="F846">
            <v>4.8499999999999996</v>
          </cell>
          <cell r="I846">
            <v>37677</v>
          </cell>
          <cell r="J846">
            <v>4.7781000000000002</v>
          </cell>
          <cell r="M846">
            <v>38464</v>
          </cell>
          <cell r="N846">
            <v>5.5747999999999998</v>
          </cell>
          <cell r="Q846">
            <v>37735</v>
          </cell>
          <cell r="R846">
            <v>6.58</v>
          </cell>
        </row>
        <row r="847">
          <cell r="A847">
            <v>37718</v>
          </cell>
          <cell r="B847">
            <v>5.62</v>
          </cell>
          <cell r="E847">
            <v>39176</v>
          </cell>
          <cell r="F847">
            <v>4.8499999999999996</v>
          </cell>
          <cell r="I847">
            <v>37678</v>
          </cell>
          <cell r="J847">
            <v>4.7419000000000002</v>
          </cell>
          <cell r="M847">
            <v>38467</v>
          </cell>
          <cell r="N847">
            <v>5.5754000000000001</v>
          </cell>
          <cell r="Q847">
            <v>37736</v>
          </cell>
          <cell r="R847">
            <v>6.58</v>
          </cell>
        </row>
        <row r="848">
          <cell r="A848">
            <v>37719</v>
          </cell>
          <cell r="B848">
            <v>5.5600000000000005</v>
          </cell>
          <cell r="E848">
            <v>39177</v>
          </cell>
          <cell r="F848">
            <v>4.87</v>
          </cell>
          <cell r="I848">
            <v>37679</v>
          </cell>
          <cell r="J848">
            <v>4.7172000000000001</v>
          </cell>
          <cell r="M848">
            <v>38468</v>
          </cell>
          <cell r="N848">
            <v>5.5724</v>
          </cell>
          <cell r="Q848">
            <v>37739</v>
          </cell>
          <cell r="R848">
            <v>6.57</v>
          </cell>
        </row>
        <row r="849">
          <cell r="A849">
            <v>37720</v>
          </cell>
          <cell r="B849">
            <v>5.53</v>
          </cell>
          <cell r="E849">
            <v>39178</v>
          </cell>
          <cell r="F849">
            <v>4.92</v>
          </cell>
          <cell r="I849">
            <v>37680</v>
          </cell>
          <cell r="J849">
            <v>4.6692</v>
          </cell>
          <cell r="M849">
            <v>38469</v>
          </cell>
          <cell r="N849">
            <v>5.5594000000000001</v>
          </cell>
          <cell r="Q849">
            <v>37740</v>
          </cell>
          <cell r="R849">
            <v>6.58</v>
          </cell>
        </row>
        <row r="850">
          <cell r="A850">
            <v>37721</v>
          </cell>
          <cell r="B850">
            <v>5.52</v>
          </cell>
          <cell r="E850">
            <v>39181</v>
          </cell>
          <cell r="F850">
            <v>4.92</v>
          </cell>
          <cell r="I850">
            <v>37683</v>
          </cell>
          <cell r="J850">
            <v>4.6692</v>
          </cell>
          <cell r="M850">
            <v>38470</v>
          </cell>
          <cell r="N850">
            <v>5.5274000000000001</v>
          </cell>
          <cell r="Q850">
            <v>37741</v>
          </cell>
          <cell r="R850">
            <v>6.54</v>
          </cell>
        </row>
        <row r="851">
          <cell r="A851">
            <v>37722</v>
          </cell>
          <cell r="B851">
            <v>5.53</v>
          </cell>
          <cell r="E851">
            <v>39182</v>
          </cell>
          <cell r="F851">
            <v>4.91</v>
          </cell>
          <cell r="I851">
            <v>37684</v>
          </cell>
          <cell r="J851">
            <v>4.6700999999999997</v>
          </cell>
          <cell r="M851">
            <v>38471</v>
          </cell>
          <cell r="N851">
            <v>5.5479000000000003</v>
          </cell>
          <cell r="Q851">
            <v>37742</v>
          </cell>
          <cell r="R851">
            <v>6.54</v>
          </cell>
        </row>
        <row r="852">
          <cell r="A852">
            <v>37725</v>
          </cell>
          <cell r="B852">
            <v>5.5600000000000005</v>
          </cell>
          <cell r="E852">
            <v>39183</v>
          </cell>
          <cell r="F852">
            <v>4.92</v>
          </cell>
          <cell r="I852">
            <v>37685</v>
          </cell>
          <cell r="J852">
            <v>4.6635</v>
          </cell>
          <cell r="M852">
            <v>38474</v>
          </cell>
          <cell r="N852">
            <v>5.5429000000000004</v>
          </cell>
          <cell r="Q852">
            <v>37743</v>
          </cell>
          <cell r="R852">
            <v>6.57</v>
          </cell>
        </row>
        <row r="853">
          <cell r="A853">
            <v>37726</v>
          </cell>
          <cell r="B853">
            <v>5.55</v>
          </cell>
          <cell r="E853">
            <v>39184</v>
          </cell>
          <cell r="F853">
            <v>4.91</v>
          </cell>
          <cell r="I853">
            <v>37686</v>
          </cell>
          <cell r="J853">
            <v>4.6972000000000005</v>
          </cell>
          <cell r="M853">
            <v>38475</v>
          </cell>
          <cell r="N853">
            <v>5.5099</v>
          </cell>
          <cell r="Q853">
            <v>37746</v>
          </cell>
          <cell r="R853">
            <v>6.55</v>
          </cell>
        </row>
        <row r="854">
          <cell r="A854">
            <v>37727</v>
          </cell>
          <cell r="B854">
            <v>5.53</v>
          </cell>
          <cell r="E854">
            <v>39185</v>
          </cell>
          <cell r="F854">
            <v>4.93</v>
          </cell>
          <cell r="I854">
            <v>37687</v>
          </cell>
          <cell r="J854">
            <v>4.6838999999999995</v>
          </cell>
          <cell r="M854">
            <v>38476</v>
          </cell>
          <cell r="N854">
            <v>5.5259</v>
          </cell>
          <cell r="Q854">
            <v>37747</v>
          </cell>
          <cell r="R854">
            <v>6.5</v>
          </cell>
        </row>
        <row r="855">
          <cell r="A855">
            <v>37728</v>
          </cell>
          <cell r="B855">
            <v>5.53</v>
          </cell>
          <cell r="E855">
            <v>39188</v>
          </cell>
          <cell r="F855">
            <v>4.8899999999999997</v>
          </cell>
          <cell r="I855">
            <v>37690</v>
          </cell>
          <cell r="J855">
            <v>4.641</v>
          </cell>
          <cell r="M855">
            <v>38477</v>
          </cell>
          <cell r="N855">
            <v>5.5240999999999998</v>
          </cell>
          <cell r="Q855">
            <v>37748</v>
          </cell>
          <cell r="R855">
            <v>6.42</v>
          </cell>
        </row>
        <row r="856">
          <cell r="A856">
            <v>37732</v>
          </cell>
          <cell r="B856">
            <v>5.51</v>
          </cell>
          <cell r="E856">
            <v>39189</v>
          </cell>
          <cell r="F856">
            <v>4.8499999999999996</v>
          </cell>
          <cell r="I856">
            <v>37691</v>
          </cell>
          <cell r="J856">
            <v>4.6436999999999999</v>
          </cell>
          <cell r="M856">
            <v>38478</v>
          </cell>
          <cell r="N856">
            <v>5.5930999999999997</v>
          </cell>
          <cell r="Q856">
            <v>37749</v>
          </cell>
          <cell r="R856">
            <v>6.42</v>
          </cell>
        </row>
        <row r="857">
          <cell r="A857">
            <v>37733</v>
          </cell>
          <cell r="B857">
            <v>5.52</v>
          </cell>
          <cell r="E857">
            <v>39190</v>
          </cell>
          <cell r="F857">
            <v>4.8100000000000005</v>
          </cell>
          <cell r="I857">
            <v>37692</v>
          </cell>
          <cell r="J857">
            <v>4.6104000000000003</v>
          </cell>
          <cell r="M857">
            <v>38481</v>
          </cell>
          <cell r="N857">
            <v>5.5731000000000002</v>
          </cell>
          <cell r="Q857">
            <v>37750</v>
          </cell>
          <cell r="R857">
            <v>6.41</v>
          </cell>
        </row>
        <row r="858">
          <cell r="A858">
            <v>37734</v>
          </cell>
          <cell r="B858">
            <v>5.53</v>
          </cell>
          <cell r="E858">
            <v>39191</v>
          </cell>
          <cell r="F858">
            <v>4.84</v>
          </cell>
          <cell r="I858">
            <v>37693</v>
          </cell>
          <cell r="J858">
            <v>4.7450999999999999</v>
          </cell>
          <cell r="M858">
            <v>38482</v>
          </cell>
          <cell r="N858">
            <v>5.5330000000000004</v>
          </cell>
          <cell r="Q858">
            <v>37753</v>
          </cell>
          <cell r="R858">
            <v>6.4</v>
          </cell>
        </row>
        <row r="859">
          <cell r="A859">
            <v>37735</v>
          </cell>
          <cell r="B859">
            <v>5.49</v>
          </cell>
          <cell r="E859">
            <v>39192</v>
          </cell>
          <cell r="F859">
            <v>4.8499999999999996</v>
          </cell>
          <cell r="I859">
            <v>37694</v>
          </cell>
          <cell r="J859">
            <v>4.7061999999999999</v>
          </cell>
          <cell r="M859">
            <v>38483</v>
          </cell>
          <cell r="N859">
            <v>5.492</v>
          </cell>
          <cell r="Q859">
            <v>37754</v>
          </cell>
          <cell r="R859">
            <v>6.39</v>
          </cell>
        </row>
        <row r="860">
          <cell r="A860">
            <v>37736</v>
          </cell>
          <cell r="B860">
            <v>5.45</v>
          </cell>
          <cell r="E860">
            <v>39195</v>
          </cell>
          <cell r="F860">
            <v>4.83</v>
          </cell>
          <cell r="I860">
            <v>37697</v>
          </cell>
          <cell r="J860">
            <v>4.8003999999999998</v>
          </cell>
          <cell r="M860">
            <v>38484</v>
          </cell>
          <cell r="N860">
            <v>5.4832000000000001</v>
          </cell>
          <cell r="Q860">
            <v>37755</v>
          </cell>
          <cell r="R860">
            <v>6.34</v>
          </cell>
        </row>
        <row r="861">
          <cell r="A861">
            <v>37739</v>
          </cell>
          <cell r="B861">
            <v>5.43</v>
          </cell>
          <cell r="E861">
            <v>39196</v>
          </cell>
          <cell r="F861">
            <v>4.8</v>
          </cell>
          <cell r="I861">
            <v>37698</v>
          </cell>
          <cell r="J861">
            <v>4.8760000000000003</v>
          </cell>
          <cell r="M861">
            <v>38485</v>
          </cell>
          <cell r="N861">
            <v>5.4291999999999998</v>
          </cell>
          <cell r="Q861">
            <v>37756</v>
          </cell>
          <cell r="R861">
            <v>6.33</v>
          </cell>
        </row>
        <row r="862">
          <cell r="A862">
            <v>37740</v>
          </cell>
          <cell r="B862">
            <v>5.44</v>
          </cell>
          <cell r="E862">
            <v>39197</v>
          </cell>
          <cell r="F862">
            <v>4.83</v>
          </cell>
          <cell r="I862">
            <v>37699</v>
          </cell>
          <cell r="J862">
            <v>4.9249999999999998</v>
          </cell>
          <cell r="M862">
            <v>38488</v>
          </cell>
          <cell r="N862">
            <v>5.4470000000000001</v>
          </cell>
          <cell r="Q862">
            <v>37757</v>
          </cell>
          <cell r="R862">
            <v>6.3</v>
          </cell>
        </row>
        <row r="863">
          <cell r="A863">
            <v>37741</v>
          </cell>
          <cell r="B863">
            <v>5.41</v>
          </cell>
          <cell r="E863">
            <v>39198</v>
          </cell>
          <cell r="F863">
            <v>4.87</v>
          </cell>
          <cell r="I863">
            <v>37700</v>
          </cell>
          <cell r="J863">
            <v>4.9279999999999999</v>
          </cell>
          <cell r="M863">
            <v>38489</v>
          </cell>
          <cell r="N863">
            <v>5.43</v>
          </cell>
          <cell r="Q863">
            <v>37760</v>
          </cell>
          <cell r="R863">
            <v>6.3</v>
          </cell>
        </row>
        <row r="864">
          <cell r="A864">
            <v>37742</v>
          </cell>
          <cell r="B864">
            <v>5.4</v>
          </cell>
          <cell r="E864">
            <v>39199</v>
          </cell>
          <cell r="F864">
            <v>4.8899999999999997</v>
          </cell>
          <cell r="I864">
            <v>37701</v>
          </cell>
          <cell r="J864">
            <v>5.0399000000000003</v>
          </cell>
          <cell r="M864">
            <v>38490</v>
          </cell>
          <cell r="N864">
            <v>5.4054000000000002</v>
          </cell>
          <cell r="Q864">
            <v>37761</v>
          </cell>
          <cell r="R864">
            <v>6.26</v>
          </cell>
        </row>
        <row r="865">
          <cell r="A865">
            <v>37743</v>
          </cell>
          <cell r="B865">
            <v>5.43</v>
          </cell>
          <cell r="E865">
            <v>39202</v>
          </cell>
          <cell r="F865">
            <v>4.8100000000000005</v>
          </cell>
          <cell r="I865">
            <v>37704</v>
          </cell>
          <cell r="J865">
            <v>4.9268999999999998</v>
          </cell>
          <cell r="M865">
            <v>38491</v>
          </cell>
          <cell r="N865">
            <v>5.4539</v>
          </cell>
          <cell r="Q865">
            <v>37762</v>
          </cell>
          <cell r="R865">
            <v>6.13</v>
          </cell>
        </row>
        <row r="866">
          <cell r="A866">
            <v>37746</v>
          </cell>
          <cell r="B866">
            <v>5.43</v>
          </cell>
          <cell r="E866">
            <v>39203</v>
          </cell>
          <cell r="F866">
            <v>4.8100000000000005</v>
          </cell>
          <cell r="I866">
            <v>37705</v>
          </cell>
          <cell r="J866">
            <v>4.9238999999999997</v>
          </cell>
          <cell r="M866">
            <v>38492</v>
          </cell>
          <cell r="N866">
            <v>5.4539</v>
          </cell>
          <cell r="Q866">
            <v>37763</v>
          </cell>
          <cell r="R866">
            <v>6.1</v>
          </cell>
        </row>
        <row r="867">
          <cell r="A867">
            <v>37747</v>
          </cell>
          <cell r="B867">
            <v>5.39</v>
          </cell>
          <cell r="E867">
            <v>39204</v>
          </cell>
          <cell r="F867">
            <v>4.82</v>
          </cell>
          <cell r="I867">
            <v>37706</v>
          </cell>
          <cell r="J867">
            <v>4.9249000000000001</v>
          </cell>
          <cell r="M867">
            <v>38495</v>
          </cell>
          <cell r="N867">
            <v>5.4558999999999997</v>
          </cell>
          <cell r="Q867">
            <v>37764</v>
          </cell>
          <cell r="R867">
            <v>6.22</v>
          </cell>
        </row>
        <row r="868">
          <cell r="A868">
            <v>37748</v>
          </cell>
          <cell r="B868">
            <v>5.35</v>
          </cell>
          <cell r="E868">
            <v>39205</v>
          </cell>
          <cell r="F868">
            <v>4.84</v>
          </cell>
          <cell r="I868">
            <v>37707</v>
          </cell>
          <cell r="J868">
            <v>4.9298000000000002</v>
          </cell>
          <cell r="M868">
            <v>38496</v>
          </cell>
          <cell r="N868">
            <v>5.4033999999999995</v>
          </cell>
          <cell r="Q868">
            <v>37768</v>
          </cell>
          <cell r="R868">
            <v>6.27</v>
          </cell>
        </row>
        <row r="869">
          <cell r="A869">
            <v>37749</v>
          </cell>
          <cell r="B869">
            <v>5.36</v>
          </cell>
          <cell r="E869">
            <v>39206</v>
          </cell>
          <cell r="F869">
            <v>4.8</v>
          </cell>
          <cell r="I869">
            <v>37708</v>
          </cell>
          <cell r="J869">
            <v>4.9129000000000005</v>
          </cell>
          <cell r="M869">
            <v>38497</v>
          </cell>
          <cell r="N869">
            <v>5.4104000000000001</v>
          </cell>
          <cell r="Q869">
            <v>37769</v>
          </cell>
          <cell r="R869">
            <v>6.29</v>
          </cell>
        </row>
        <row r="870">
          <cell r="A870">
            <v>37750</v>
          </cell>
          <cell r="B870">
            <v>5.37</v>
          </cell>
          <cell r="E870">
            <v>39209</v>
          </cell>
          <cell r="F870">
            <v>4.79</v>
          </cell>
          <cell r="I870">
            <v>37711</v>
          </cell>
          <cell r="J870">
            <v>4.8154000000000003</v>
          </cell>
          <cell r="M870">
            <v>38498</v>
          </cell>
          <cell r="N870">
            <v>5.4054000000000002</v>
          </cell>
          <cell r="Q870">
            <v>37770</v>
          </cell>
          <cell r="R870">
            <v>6.26</v>
          </cell>
        </row>
        <row r="871">
          <cell r="A871">
            <v>37753</v>
          </cell>
          <cell r="B871">
            <v>5.37</v>
          </cell>
          <cell r="E871">
            <v>39210</v>
          </cell>
          <cell r="F871">
            <v>4.8</v>
          </cell>
          <cell r="I871">
            <v>37712</v>
          </cell>
          <cell r="J871">
            <v>4.8250000000000002</v>
          </cell>
          <cell r="M871">
            <v>38499</v>
          </cell>
          <cell r="N871">
            <v>5.3643999999999998</v>
          </cell>
          <cell r="Q871">
            <v>37771</v>
          </cell>
          <cell r="R871">
            <v>6.26</v>
          </cell>
        </row>
        <row r="872">
          <cell r="A872">
            <v>37754</v>
          </cell>
          <cell r="B872">
            <v>5.35</v>
          </cell>
          <cell r="E872">
            <v>39211</v>
          </cell>
          <cell r="F872">
            <v>4.83</v>
          </cell>
          <cell r="I872">
            <v>37713</v>
          </cell>
          <cell r="J872">
            <v>4.9207000000000001</v>
          </cell>
          <cell r="M872">
            <v>38502</v>
          </cell>
          <cell r="N872">
            <v>5.351</v>
          </cell>
          <cell r="Q872">
            <v>37774</v>
          </cell>
          <cell r="R872">
            <v>6.31</v>
          </cell>
        </row>
        <row r="873">
          <cell r="A873">
            <v>37755</v>
          </cell>
          <cell r="B873">
            <v>5.28</v>
          </cell>
          <cell r="E873">
            <v>39212</v>
          </cell>
          <cell r="F873">
            <v>4.83</v>
          </cell>
          <cell r="I873">
            <v>37714</v>
          </cell>
          <cell r="J873">
            <v>4.9276</v>
          </cell>
          <cell r="M873">
            <v>38503</v>
          </cell>
          <cell r="N873">
            <v>5.3094999999999999</v>
          </cell>
          <cell r="Q873">
            <v>37775</v>
          </cell>
          <cell r="R873">
            <v>6.27</v>
          </cell>
        </row>
        <row r="874">
          <cell r="A874">
            <v>37756</v>
          </cell>
          <cell r="B874">
            <v>5.27</v>
          </cell>
          <cell r="E874">
            <v>39213</v>
          </cell>
          <cell r="F874">
            <v>4.8499999999999996</v>
          </cell>
          <cell r="I874">
            <v>37715</v>
          </cell>
          <cell r="J874">
            <v>4.9642999999999997</v>
          </cell>
          <cell r="M874">
            <v>38504</v>
          </cell>
          <cell r="N874">
            <v>5.2039999999999997</v>
          </cell>
          <cell r="Q874">
            <v>37776</v>
          </cell>
          <cell r="R874">
            <v>6.27</v>
          </cell>
        </row>
        <row r="875">
          <cell r="A875">
            <v>37757</v>
          </cell>
          <cell r="B875">
            <v>5.24</v>
          </cell>
          <cell r="E875">
            <v>39216</v>
          </cell>
          <cell r="F875">
            <v>4.8600000000000003</v>
          </cell>
          <cell r="I875">
            <v>37718</v>
          </cell>
          <cell r="J875">
            <v>4.9683000000000002</v>
          </cell>
          <cell r="M875">
            <v>38505</v>
          </cell>
          <cell r="N875">
            <v>5.2210000000000001</v>
          </cell>
          <cell r="Q875">
            <v>37777</v>
          </cell>
          <cell r="R875">
            <v>6.31</v>
          </cell>
        </row>
        <row r="876">
          <cell r="A876">
            <v>37761</v>
          </cell>
          <cell r="B876">
            <v>5.16</v>
          </cell>
          <cell r="E876">
            <v>39217</v>
          </cell>
          <cell r="F876">
            <v>4.88</v>
          </cell>
          <cell r="I876">
            <v>37719</v>
          </cell>
          <cell r="J876">
            <v>4.9254999999999995</v>
          </cell>
          <cell r="M876">
            <v>38506</v>
          </cell>
          <cell r="N876">
            <v>5.2725</v>
          </cell>
          <cell r="Q876">
            <v>37778</v>
          </cell>
          <cell r="R876">
            <v>6.31</v>
          </cell>
        </row>
        <row r="877">
          <cell r="A877">
            <v>37762</v>
          </cell>
          <cell r="B877">
            <v>5.13</v>
          </cell>
          <cell r="E877">
            <v>39218</v>
          </cell>
          <cell r="F877">
            <v>4.88</v>
          </cell>
          <cell r="I877">
            <v>37720</v>
          </cell>
          <cell r="J877">
            <v>4.9017999999999997</v>
          </cell>
          <cell r="M877">
            <v>38509</v>
          </cell>
          <cell r="N877">
            <v>5.2525000000000004</v>
          </cell>
          <cell r="Q877">
            <v>37781</v>
          </cell>
          <cell r="R877">
            <v>6.23</v>
          </cell>
        </row>
        <row r="878">
          <cell r="A878">
            <v>37763</v>
          </cell>
          <cell r="B878">
            <v>5.0599999999999996</v>
          </cell>
          <cell r="E878">
            <v>39219</v>
          </cell>
          <cell r="F878">
            <v>4.91</v>
          </cell>
          <cell r="I878">
            <v>37721</v>
          </cell>
          <cell r="J878">
            <v>4.9382999999999999</v>
          </cell>
          <cell r="M878">
            <v>38510</v>
          </cell>
          <cell r="N878">
            <v>5.1944999999999997</v>
          </cell>
          <cell r="Q878">
            <v>37782</v>
          </cell>
          <cell r="R878">
            <v>6.13</v>
          </cell>
        </row>
        <row r="879">
          <cell r="A879">
            <v>37764</v>
          </cell>
          <cell r="B879">
            <v>5.05</v>
          </cell>
          <cell r="E879">
            <v>39220</v>
          </cell>
          <cell r="F879">
            <v>4.96</v>
          </cell>
          <cell r="I879">
            <v>37722</v>
          </cell>
          <cell r="J879">
            <v>4.9481999999999999</v>
          </cell>
          <cell r="M879">
            <v>38511</v>
          </cell>
          <cell r="N879">
            <v>5.2065999999999999</v>
          </cell>
          <cell r="Q879">
            <v>37783</v>
          </cell>
          <cell r="R879">
            <v>6.1</v>
          </cell>
        </row>
        <row r="880">
          <cell r="A880">
            <v>37767</v>
          </cell>
          <cell r="B880">
            <v>5.01</v>
          </cell>
          <cell r="E880">
            <v>39223</v>
          </cell>
          <cell r="F880">
            <v>4.9399999999999995</v>
          </cell>
          <cell r="I880">
            <v>37725</v>
          </cell>
          <cell r="J880">
            <v>4.9780999999999995</v>
          </cell>
          <cell r="M880">
            <v>38512</v>
          </cell>
          <cell r="N880">
            <v>5.2065999999999999</v>
          </cell>
          <cell r="Q880">
            <v>37784</v>
          </cell>
          <cell r="R880">
            <v>6.08</v>
          </cell>
        </row>
        <row r="881">
          <cell r="A881">
            <v>37768</v>
          </cell>
          <cell r="B881">
            <v>5.09</v>
          </cell>
          <cell r="E881">
            <v>39224</v>
          </cell>
          <cell r="F881">
            <v>4.9800000000000004</v>
          </cell>
          <cell r="I881">
            <v>37726</v>
          </cell>
          <cell r="J881">
            <v>4.9531000000000001</v>
          </cell>
          <cell r="M881">
            <v>38513</v>
          </cell>
          <cell r="N881">
            <v>5.2695999999999996</v>
          </cell>
          <cell r="Q881">
            <v>37785</v>
          </cell>
          <cell r="R881">
            <v>6.04</v>
          </cell>
        </row>
        <row r="882">
          <cell r="A882">
            <v>37769</v>
          </cell>
          <cell r="B882">
            <v>5.12</v>
          </cell>
          <cell r="E882">
            <v>39225</v>
          </cell>
          <cell r="F882">
            <v>5.01</v>
          </cell>
          <cell r="I882">
            <v>37727</v>
          </cell>
          <cell r="J882">
            <v>4.9066000000000001</v>
          </cell>
          <cell r="M882">
            <v>38516</v>
          </cell>
          <cell r="N882">
            <v>5.2915999999999999</v>
          </cell>
          <cell r="Q882">
            <v>37788</v>
          </cell>
          <cell r="R882">
            <v>6.08</v>
          </cell>
        </row>
        <row r="883">
          <cell r="A883">
            <v>37770</v>
          </cell>
          <cell r="B883">
            <v>5.0199999999999996</v>
          </cell>
          <cell r="E883">
            <v>39226</v>
          </cell>
          <cell r="F883">
            <v>5</v>
          </cell>
          <cell r="I883">
            <v>37728</v>
          </cell>
          <cell r="J883">
            <v>4.8906999999999998</v>
          </cell>
          <cell r="M883">
            <v>38517</v>
          </cell>
          <cell r="N883">
            <v>5.3154000000000003</v>
          </cell>
          <cell r="Q883">
            <v>37789</v>
          </cell>
          <cell r="R883">
            <v>6.15</v>
          </cell>
        </row>
        <row r="884">
          <cell r="A884">
            <v>37771</v>
          </cell>
          <cell r="B884">
            <v>5</v>
          </cell>
          <cell r="E884">
            <v>39227</v>
          </cell>
          <cell r="F884">
            <v>5.01</v>
          </cell>
          <cell r="I884">
            <v>37729</v>
          </cell>
          <cell r="J884">
            <v>4.8897000000000004</v>
          </cell>
          <cell r="M884">
            <v>38518</v>
          </cell>
          <cell r="N884">
            <v>5.3133999999999997</v>
          </cell>
          <cell r="Q884">
            <v>37790</v>
          </cell>
          <cell r="R884">
            <v>6.19</v>
          </cell>
        </row>
        <row r="885">
          <cell r="A885">
            <v>37774</v>
          </cell>
          <cell r="B885">
            <v>5.05</v>
          </cell>
          <cell r="E885">
            <v>39231</v>
          </cell>
          <cell r="F885">
            <v>5.01</v>
          </cell>
          <cell r="I885">
            <v>37732</v>
          </cell>
          <cell r="J885">
            <v>4.8975999999999997</v>
          </cell>
          <cell r="M885">
            <v>38519</v>
          </cell>
          <cell r="N885">
            <v>5.2851999999999997</v>
          </cell>
          <cell r="Q885">
            <v>37791</v>
          </cell>
          <cell r="R885">
            <v>6.2</v>
          </cell>
        </row>
        <row r="886">
          <cell r="A886">
            <v>37775</v>
          </cell>
          <cell r="B886">
            <v>4.99</v>
          </cell>
          <cell r="E886">
            <v>39232</v>
          </cell>
          <cell r="F886">
            <v>5.01</v>
          </cell>
          <cell r="I886">
            <v>37733</v>
          </cell>
          <cell r="J886">
            <v>4.8917000000000002</v>
          </cell>
          <cell r="M886">
            <v>38520</v>
          </cell>
          <cell r="N886">
            <v>5.2685000000000004</v>
          </cell>
          <cell r="Q886">
            <v>37792</v>
          </cell>
          <cell r="R886">
            <v>6.24</v>
          </cell>
        </row>
        <row r="887">
          <cell r="A887">
            <v>37776</v>
          </cell>
          <cell r="B887">
            <v>4.99</v>
          </cell>
          <cell r="E887">
            <v>39233</v>
          </cell>
          <cell r="F887">
            <v>5.01</v>
          </cell>
          <cell r="I887">
            <v>37734</v>
          </cell>
          <cell r="J887">
            <v>4.8837999999999999</v>
          </cell>
          <cell r="M887">
            <v>38523</v>
          </cell>
          <cell r="N887">
            <v>5.2549999999999999</v>
          </cell>
          <cell r="Q887">
            <v>37795</v>
          </cell>
          <cell r="R887">
            <v>6.2</v>
          </cell>
        </row>
        <row r="888">
          <cell r="A888">
            <v>37777</v>
          </cell>
          <cell r="B888">
            <v>4.99</v>
          </cell>
          <cell r="E888">
            <v>39234</v>
          </cell>
          <cell r="F888">
            <v>5.0599999999999996</v>
          </cell>
          <cell r="I888">
            <v>37735</v>
          </cell>
          <cell r="J888">
            <v>4.8369</v>
          </cell>
          <cell r="M888">
            <v>38524</v>
          </cell>
          <cell r="N888">
            <v>5.2104999999999997</v>
          </cell>
          <cell r="Q888">
            <v>37796</v>
          </cell>
          <cell r="R888">
            <v>6.13</v>
          </cell>
        </row>
        <row r="889">
          <cell r="A889">
            <v>37778</v>
          </cell>
          <cell r="B889">
            <v>4.96</v>
          </cell>
          <cell r="E889">
            <v>39237</v>
          </cell>
          <cell r="F889">
            <v>5.0199999999999996</v>
          </cell>
          <cell r="I889">
            <v>37736</v>
          </cell>
          <cell r="J889">
            <v>4.8146000000000004</v>
          </cell>
          <cell r="M889">
            <v>38525</v>
          </cell>
          <cell r="N889">
            <v>5.1615000000000002</v>
          </cell>
          <cell r="Q889">
            <v>37797</v>
          </cell>
          <cell r="R889">
            <v>6.21</v>
          </cell>
        </row>
        <row r="890">
          <cell r="A890">
            <v>37781</v>
          </cell>
          <cell r="B890">
            <v>4.91</v>
          </cell>
          <cell r="E890">
            <v>39238</v>
          </cell>
          <cell r="F890">
            <v>5.07</v>
          </cell>
          <cell r="I890">
            <v>37739</v>
          </cell>
          <cell r="J890">
            <v>4.8251999999999997</v>
          </cell>
          <cell r="M890">
            <v>38526</v>
          </cell>
          <cell r="N890">
            <v>5.1524999999999999</v>
          </cell>
          <cell r="Q890">
            <v>37798</v>
          </cell>
          <cell r="R890">
            <v>6.31</v>
          </cell>
        </row>
        <row r="891">
          <cell r="A891">
            <v>37782</v>
          </cell>
          <cell r="B891">
            <v>4.84</v>
          </cell>
          <cell r="E891">
            <v>39239</v>
          </cell>
          <cell r="F891">
            <v>5.08</v>
          </cell>
          <cell r="I891">
            <v>37740</v>
          </cell>
          <cell r="J891">
            <v>4.8377999999999997</v>
          </cell>
          <cell r="M891">
            <v>38527</v>
          </cell>
          <cell r="N891">
            <v>5.1261999999999999</v>
          </cell>
          <cell r="Q891">
            <v>37799</v>
          </cell>
          <cell r="R891">
            <v>6.34</v>
          </cell>
        </row>
        <row r="892">
          <cell r="A892">
            <v>37783</v>
          </cell>
          <cell r="B892">
            <v>4.87</v>
          </cell>
          <cell r="E892">
            <v>39240</v>
          </cell>
          <cell r="F892">
            <v>5.2</v>
          </cell>
          <cell r="I892">
            <v>37741</v>
          </cell>
          <cell r="J892">
            <v>4.7645</v>
          </cell>
          <cell r="M892">
            <v>38530</v>
          </cell>
          <cell r="N892">
            <v>5.1231</v>
          </cell>
          <cell r="Q892">
            <v>37802</v>
          </cell>
          <cell r="R892">
            <v>6.32</v>
          </cell>
        </row>
        <row r="893">
          <cell r="A893">
            <v>37784</v>
          </cell>
          <cell r="B893">
            <v>4.82</v>
          </cell>
          <cell r="E893">
            <v>39241</v>
          </cell>
          <cell r="F893">
            <v>5.22</v>
          </cell>
          <cell r="I893">
            <v>37742</v>
          </cell>
          <cell r="J893">
            <v>4.7750000000000004</v>
          </cell>
          <cell r="M893">
            <v>38531</v>
          </cell>
          <cell r="N893">
            <v>5.1596000000000002</v>
          </cell>
          <cell r="Q893">
            <v>37803</v>
          </cell>
          <cell r="R893">
            <v>6.37</v>
          </cell>
        </row>
        <row r="894">
          <cell r="A894">
            <v>37785</v>
          </cell>
          <cell r="B894">
            <v>4.74</v>
          </cell>
          <cell r="E894">
            <v>39244</v>
          </cell>
          <cell r="F894">
            <v>5.24</v>
          </cell>
          <cell r="I894">
            <v>37743</v>
          </cell>
          <cell r="J894">
            <v>4.8318000000000003</v>
          </cell>
          <cell r="M894">
            <v>38532</v>
          </cell>
          <cell r="N894">
            <v>5.2000999999999999</v>
          </cell>
          <cell r="Q894">
            <v>37804</v>
          </cell>
          <cell r="R894">
            <v>6.38</v>
          </cell>
        </row>
        <row r="895">
          <cell r="A895">
            <v>37788</v>
          </cell>
          <cell r="B895">
            <v>4.82</v>
          </cell>
          <cell r="E895">
            <v>39245</v>
          </cell>
          <cell r="F895">
            <v>5.35</v>
          </cell>
          <cell r="I895">
            <v>37746</v>
          </cell>
          <cell r="J895">
            <v>4.7999000000000001</v>
          </cell>
          <cell r="M895">
            <v>38533</v>
          </cell>
          <cell r="N895">
            <v>5.1285999999999996</v>
          </cell>
          <cell r="Q895">
            <v>37805</v>
          </cell>
          <cell r="R895">
            <v>6.46</v>
          </cell>
        </row>
        <row r="896">
          <cell r="A896">
            <v>37789</v>
          </cell>
          <cell r="B896">
            <v>4.91</v>
          </cell>
          <cell r="E896">
            <v>39246</v>
          </cell>
          <cell r="F896">
            <v>5.28</v>
          </cell>
          <cell r="I896">
            <v>37747</v>
          </cell>
          <cell r="J896">
            <v>4.7529000000000003</v>
          </cell>
          <cell r="M896">
            <v>38534</v>
          </cell>
          <cell r="N896">
            <v>5.1105999999999998</v>
          </cell>
          <cell r="Q896">
            <v>37809</v>
          </cell>
          <cell r="R896">
            <v>6.49</v>
          </cell>
        </row>
        <row r="897">
          <cell r="A897">
            <v>37790</v>
          </cell>
          <cell r="B897">
            <v>4.95</v>
          </cell>
          <cell r="E897">
            <v>39247</v>
          </cell>
          <cell r="F897">
            <v>5.3</v>
          </cell>
          <cell r="I897">
            <v>37748</v>
          </cell>
          <cell r="J897">
            <v>4.6771000000000003</v>
          </cell>
          <cell r="M897">
            <v>38537</v>
          </cell>
          <cell r="N897">
            <v>5.2035999999999998</v>
          </cell>
          <cell r="Q897">
            <v>37810</v>
          </cell>
          <cell r="R897">
            <v>6.49</v>
          </cell>
        </row>
        <row r="898">
          <cell r="A898">
            <v>37791</v>
          </cell>
          <cell r="B898">
            <v>4.97</v>
          </cell>
          <cell r="E898">
            <v>39248</v>
          </cell>
          <cell r="F898">
            <v>5.26</v>
          </cell>
          <cell r="I898">
            <v>37749</v>
          </cell>
          <cell r="J898">
            <v>4.6809000000000003</v>
          </cell>
          <cell r="M898">
            <v>38538</v>
          </cell>
          <cell r="N898">
            <v>5.2411000000000003</v>
          </cell>
          <cell r="Q898">
            <v>37811</v>
          </cell>
          <cell r="R898">
            <v>6.47</v>
          </cell>
        </row>
        <row r="899">
          <cell r="A899">
            <v>37792</v>
          </cell>
          <cell r="B899">
            <v>5.01</v>
          </cell>
          <cell r="E899">
            <v>39251</v>
          </cell>
          <cell r="F899">
            <v>5.26</v>
          </cell>
          <cell r="I899">
            <v>37750</v>
          </cell>
          <cell r="J899">
            <v>4.6703999999999999</v>
          </cell>
          <cell r="M899">
            <v>38539</v>
          </cell>
          <cell r="N899">
            <v>5.2271000000000001</v>
          </cell>
          <cell r="Q899">
            <v>37812</v>
          </cell>
          <cell r="R899">
            <v>6.46</v>
          </cell>
        </row>
        <row r="900">
          <cell r="A900">
            <v>37795</v>
          </cell>
          <cell r="B900">
            <v>4.96</v>
          </cell>
          <cell r="E900">
            <v>39252</v>
          </cell>
          <cell r="F900">
            <v>5.2</v>
          </cell>
          <cell r="I900">
            <v>37753</v>
          </cell>
          <cell r="J900">
            <v>4.6460999999999997</v>
          </cell>
          <cell r="M900">
            <v>38540</v>
          </cell>
          <cell r="N900">
            <v>5.2012999999999998</v>
          </cell>
          <cell r="Q900">
            <v>37813</v>
          </cell>
          <cell r="R900">
            <v>6.17</v>
          </cell>
        </row>
        <row r="901">
          <cell r="A901">
            <v>37796</v>
          </cell>
          <cell r="B901">
            <v>4.9399999999999995</v>
          </cell>
          <cell r="E901">
            <v>39253</v>
          </cell>
          <cell r="F901">
            <v>5.24</v>
          </cell>
          <cell r="I901">
            <v>37754</v>
          </cell>
          <cell r="J901">
            <v>4.6108000000000002</v>
          </cell>
          <cell r="M901">
            <v>38541</v>
          </cell>
          <cell r="N901">
            <v>5.2144000000000004</v>
          </cell>
          <cell r="Q901">
            <v>37816</v>
          </cell>
          <cell r="R901">
            <v>6.49</v>
          </cell>
        </row>
        <row r="902">
          <cell r="A902">
            <v>37797</v>
          </cell>
          <cell r="B902">
            <v>5.03</v>
          </cell>
          <cell r="E902">
            <v>39254</v>
          </cell>
          <cell r="F902">
            <v>5.28</v>
          </cell>
          <cell r="I902">
            <v>37755</v>
          </cell>
          <cell r="J902">
            <v>4.5091000000000001</v>
          </cell>
          <cell r="M902">
            <v>38544</v>
          </cell>
          <cell r="N902">
            <v>5.2022000000000004</v>
          </cell>
          <cell r="Q902">
            <v>37817</v>
          </cell>
          <cell r="R902">
            <v>6.58</v>
          </cell>
        </row>
        <row r="903">
          <cell r="A903">
            <v>37798</v>
          </cell>
          <cell r="B903">
            <v>5.0999999999999996</v>
          </cell>
          <cell r="E903">
            <v>39255</v>
          </cell>
          <cell r="F903">
            <v>5.25</v>
          </cell>
          <cell r="I903">
            <v>37756</v>
          </cell>
          <cell r="J903">
            <v>4.4838000000000005</v>
          </cell>
          <cell r="M903">
            <v>38545</v>
          </cell>
          <cell r="N903">
            <v>5.2262000000000004</v>
          </cell>
          <cell r="Q903">
            <v>37818</v>
          </cell>
          <cell r="R903">
            <v>6.5600000000000005</v>
          </cell>
        </row>
        <row r="904">
          <cell r="A904">
            <v>37799</v>
          </cell>
          <cell r="B904">
            <v>5.13</v>
          </cell>
          <cell r="E904">
            <v>39258</v>
          </cell>
          <cell r="F904">
            <v>5.2</v>
          </cell>
          <cell r="I904">
            <v>37757</v>
          </cell>
          <cell r="J904">
            <v>4.4138999999999999</v>
          </cell>
          <cell r="M904">
            <v>38546</v>
          </cell>
          <cell r="N904">
            <v>5.2125000000000004</v>
          </cell>
          <cell r="Q904">
            <v>37819</v>
          </cell>
          <cell r="R904">
            <v>6.5600000000000005</v>
          </cell>
        </row>
        <row r="905">
          <cell r="A905">
            <v>37802</v>
          </cell>
          <cell r="B905">
            <v>5.09</v>
          </cell>
          <cell r="E905">
            <v>39259</v>
          </cell>
          <cell r="F905">
            <v>5.22</v>
          </cell>
          <cell r="I905">
            <v>37760</v>
          </cell>
          <cell r="J905">
            <v>4.4809000000000001</v>
          </cell>
          <cell r="M905">
            <v>38547</v>
          </cell>
          <cell r="N905">
            <v>5.1959999999999997</v>
          </cell>
          <cell r="Q905">
            <v>37820</v>
          </cell>
          <cell r="R905">
            <v>6.55</v>
          </cell>
        </row>
        <row r="906">
          <cell r="A906">
            <v>37804</v>
          </cell>
          <cell r="B906">
            <v>5.09</v>
          </cell>
          <cell r="E906">
            <v>39260</v>
          </cell>
          <cell r="F906">
            <v>5.2</v>
          </cell>
          <cell r="I906">
            <v>37761</v>
          </cell>
          <cell r="J906">
            <v>4.3539000000000003</v>
          </cell>
          <cell r="M906">
            <v>38548</v>
          </cell>
          <cell r="N906">
            <v>5.1704999999999997</v>
          </cell>
          <cell r="Q906">
            <v>37823</v>
          </cell>
          <cell r="R906">
            <v>6.67</v>
          </cell>
        </row>
        <row r="907">
          <cell r="A907">
            <v>37805</v>
          </cell>
          <cell r="B907">
            <v>5.17</v>
          </cell>
          <cell r="E907">
            <v>39261</v>
          </cell>
          <cell r="F907">
            <v>5.22</v>
          </cell>
          <cell r="I907">
            <v>37762</v>
          </cell>
          <cell r="J907">
            <v>4.3486000000000002</v>
          </cell>
          <cell r="M907">
            <v>38551</v>
          </cell>
          <cell r="N907">
            <v>5.1995000000000005</v>
          </cell>
          <cell r="Q907">
            <v>37824</v>
          </cell>
          <cell r="R907">
            <v>6.64</v>
          </cell>
        </row>
        <row r="908">
          <cell r="A908">
            <v>37806</v>
          </cell>
          <cell r="B908">
            <v>5.16</v>
          </cell>
          <cell r="E908">
            <v>39262</v>
          </cell>
          <cell r="F908">
            <v>5.12</v>
          </cell>
          <cell r="I908">
            <v>37763</v>
          </cell>
          <cell r="J908">
            <v>4.2645</v>
          </cell>
          <cell r="M908">
            <v>38552</v>
          </cell>
          <cell r="N908">
            <v>5.1779999999999999</v>
          </cell>
          <cell r="Q908">
            <v>37825</v>
          </cell>
          <cell r="R908">
            <v>6.6</v>
          </cell>
        </row>
        <row r="909">
          <cell r="A909">
            <v>37809</v>
          </cell>
          <cell r="B909">
            <v>5.26</v>
          </cell>
          <cell r="E909">
            <v>39265</v>
          </cell>
          <cell r="F909">
            <v>5.09</v>
          </cell>
          <cell r="I909">
            <v>37764</v>
          </cell>
          <cell r="J909">
            <v>4.2591000000000001</v>
          </cell>
          <cell r="M909">
            <v>38553</v>
          </cell>
          <cell r="N909">
            <v>5.173</v>
          </cell>
          <cell r="Q909">
            <v>37826</v>
          </cell>
          <cell r="R909">
            <v>6.64</v>
          </cell>
        </row>
        <row r="910">
          <cell r="A910">
            <v>37810</v>
          </cell>
          <cell r="B910">
            <v>5.25</v>
          </cell>
          <cell r="E910">
            <v>39266</v>
          </cell>
          <cell r="F910">
            <v>5.14</v>
          </cell>
          <cell r="I910">
            <v>37767</v>
          </cell>
          <cell r="J910">
            <v>4.2573999999999996</v>
          </cell>
          <cell r="M910">
            <v>38554</v>
          </cell>
          <cell r="N910">
            <v>5.2130000000000001</v>
          </cell>
          <cell r="Q910">
            <v>37827</v>
          </cell>
          <cell r="R910">
            <v>6.64</v>
          </cell>
        </row>
        <row r="911">
          <cell r="A911">
            <v>37811</v>
          </cell>
          <cell r="B911">
            <v>5.23</v>
          </cell>
          <cell r="E911">
            <v>39268</v>
          </cell>
          <cell r="F911">
            <v>5.24</v>
          </cell>
          <cell r="I911">
            <v>37768</v>
          </cell>
          <cell r="J911">
            <v>4.3878000000000004</v>
          </cell>
          <cell r="M911">
            <v>38555</v>
          </cell>
          <cell r="N911">
            <v>5.1567999999999996</v>
          </cell>
          <cell r="Q911">
            <v>37830</v>
          </cell>
          <cell r="R911">
            <v>6.71</v>
          </cell>
        </row>
        <row r="912">
          <cell r="A912">
            <v>37812</v>
          </cell>
          <cell r="B912">
            <v>5.22</v>
          </cell>
          <cell r="E912">
            <v>39269</v>
          </cell>
          <cell r="F912">
            <v>5.28</v>
          </cell>
          <cell r="I912">
            <v>37769</v>
          </cell>
          <cell r="J912">
            <v>4.4063999999999997</v>
          </cell>
          <cell r="M912">
            <v>38558</v>
          </cell>
          <cell r="N912">
            <v>5.1528</v>
          </cell>
          <cell r="Q912">
            <v>37831</v>
          </cell>
          <cell r="R912">
            <v>6.78</v>
          </cell>
        </row>
        <row r="913">
          <cell r="A913">
            <v>37813</v>
          </cell>
          <cell r="B913">
            <v>5.23</v>
          </cell>
          <cell r="E913">
            <v>39272</v>
          </cell>
          <cell r="F913">
            <v>5.25</v>
          </cell>
          <cell r="I913">
            <v>37770</v>
          </cell>
          <cell r="J913">
            <v>4.3395000000000001</v>
          </cell>
          <cell r="M913">
            <v>38559</v>
          </cell>
          <cell r="N913">
            <v>5.1573000000000002</v>
          </cell>
          <cell r="Q913">
            <v>37832</v>
          </cell>
          <cell r="R913">
            <v>6.73</v>
          </cell>
        </row>
        <row r="914">
          <cell r="A914">
            <v>37816</v>
          </cell>
          <cell r="B914">
            <v>5.27</v>
          </cell>
          <cell r="E914">
            <v>39273</v>
          </cell>
          <cell r="F914">
            <v>5.14</v>
          </cell>
          <cell r="I914">
            <v>37771</v>
          </cell>
          <cell r="J914">
            <v>4.3761999999999999</v>
          </cell>
          <cell r="M914">
            <v>38560</v>
          </cell>
          <cell r="N914">
            <v>5.1597999999999997</v>
          </cell>
          <cell r="Q914">
            <v>37833</v>
          </cell>
          <cell r="R914">
            <v>6.88</v>
          </cell>
        </row>
        <row r="915">
          <cell r="A915">
            <v>37817</v>
          </cell>
          <cell r="B915">
            <v>5.38</v>
          </cell>
          <cell r="E915">
            <v>39274</v>
          </cell>
          <cell r="F915">
            <v>5.18</v>
          </cell>
          <cell r="I915">
            <v>37774</v>
          </cell>
          <cell r="J915">
            <v>4.4213000000000005</v>
          </cell>
          <cell r="M915">
            <v>38561</v>
          </cell>
          <cell r="N915">
            <v>5.1357999999999997</v>
          </cell>
          <cell r="Q915">
            <v>37834</v>
          </cell>
          <cell r="R915">
            <v>6.82</v>
          </cell>
        </row>
        <row r="916">
          <cell r="A916">
            <v>37818</v>
          </cell>
          <cell r="B916">
            <v>5.3</v>
          </cell>
          <cell r="E916">
            <v>39275</v>
          </cell>
          <cell r="F916">
            <v>5.22</v>
          </cell>
          <cell r="I916">
            <v>37775</v>
          </cell>
          <cell r="J916">
            <v>4.3690999999999995</v>
          </cell>
          <cell r="M916">
            <v>38562</v>
          </cell>
          <cell r="N916">
            <v>5.1266999999999996</v>
          </cell>
          <cell r="Q916">
            <v>37837</v>
          </cell>
          <cell r="R916">
            <v>6.78</v>
          </cell>
        </row>
        <row r="917">
          <cell r="A917">
            <v>37819</v>
          </cell>
          <cell r="B917">
            <v>5.28</v>
          </cell>
          <cell r="E917">
            <v>39276</v>
          </cell>
          <cell r="F917">
            <v>5.19</v>
          </cell>
          <cell r="I917">
            <v>37776</v>
          </cell>
          <cell r="J917">
            <v>4.3532000000000002</v>
          </cell>
          <cell r="M917">
            <v>38565</v>
          </cell>
          <cell r="N917">
            <v>5.1292999999999997</v>
          </cell>
          <cell r="Q917">
            <v>37838</v>
          </cell>
          <cell r="R917">
            <v>6.88</v>
          </cell>
        </row>
        <row r="918">
          <cell r="A918">
            <v>37820</v>
          </cell>
          <cell r="B918">
            <v>5.3</v>
          </cell>
          <cell r="E918">
            <v>39279</v>
          </cell>
          <cell r="F918">
            <v>5.14</v>
          </cell>
          <cell r="I918">
            <v>37777</v>
          </cell>
          <cell r="J918">
            <v>4.4051999999999998</v>
          </cell>
          <cell r="M918">
            <v>38566</v>
          </cell>
          <cell r="N918">
            <v>5.1623000000000001</v>
          </cell>
          <cell r="Q918">
            <v>37839</v>
          </cell>
          <cell r="R918">
            <v>6.73</v>
          </cell>
        </row>
        <row r="919">
          <cell r="A919">
            <v>37823</v>
          </cell>
          <cell r="B919">
            <v>5.37</v>
          </cell>
          <cell r="E919">
            <v>39280</v>
          </cell>
          <cell r="F919">
            <v>5.16</v>
          </cell>
          <cell r="I919">
            <v>37778</v>
          </cell>
          <cell r="J919">
            <v>4.3962000000000003</v>
          </cell>
          <cell r="M919">
            <v>38567</v>
          </cell>
          <cell r="N919">
            <v>5.1733000000000002</v>
          </cell>
          <cell r="Q919">
            <v>37840</v>
          </cell>
          <cell r="R919">
            <v>6.72</v>
          </cell>
        </row>
        <row r="920">
          <cell r="A920">
            <v>37824</v>
          </cell>
          <cell r="B920">
            <v>5.34</v>
          </cell>
          <cell r="E920">
            <v>39281</v>
          </cell>
          <cell r="F920">
            <v>5.0999999999999996</v>
          </cell>
          <cell r="I920">
            <v>37781</v>
          </cell>
          <cell r="J920">
            <v>4.3415999999999997</v>
          </cell>
          <cell r="M920">
            <v>38568</v>
          </cell>
          <cell r="N920">
            <v>5.1692999999999998</v>
          </cell>
          <cell r="Q920">
            <v>37841</v>
          </cell>
          <cell r="R920">
            <v>6.73</v>
          </cell>
        </row>
        <row r="921">
          <cell r="A921">
            <v>37825</v>
          </cell>
          <cell r="B921">
            <v>5.32</v>
          </cell>
          <cell r="E921">
            <v>39282</v>
          </cell>
          <cell r="F921">
            <v>5.12</v>
          </cell>
          <cell r="I921">
            <v>37782</v>
          </cell>
          <cell r="J921">
            <v>4.2531999999999996</v>
          </cell>
          <cell r="M921">
            <v>38569</v>
          </cell>
          <cell r="N921">
            <v>5.2287999999999997</v>
          </cell>
          <cell r="Q921">
            <v>37844</v>
          </cell>
          <cell r="R921">
            <v>6.76</v>
          </cell>
        </row>
        <row r="922">
          <cell r="A922">
            <v>37826</v>
          </cell>
          <cell r="B922">
            <v>5.35</v>
          </cell>
          <cell r="E922">
            <v>39283</v>
          </cell>
          <cell r="F922">
            <v>5.07</v>
          </cell>
          <cell r="I922">
            <v>37783</v>
          </cell>
          <cell r="J922">
            <v>4.2618</v>
          </cell>
          <cell r="M922">
            <v>38572</v>
          </cell>
          <cell r="N922">
            <v>5.2358000000000002</v>
          </cell>
          <cell r="Q922">
            <v>37845</v>
          </cell>
          <cell r="R922">
            <v>6.77</v>
          </cell>
        </row>
        <row r="923">
          <cell r="A923">
            <v>37827</v>
          </cell>
          <cell r="B923">
            <v>5.37</v>
          </cell>
          <cell r="E923">
            <v>39286</v>
          </cell>
          <cell r="F923">
            <v>5.07</v>
          </cell>
          <cell r="I923">
            <v>37784</v>
          </cell>
          <cell r="J923">
            <v>4.2121000000000004</v>
          </cell>
          <cell r="M923">
            <v>38573</v>
          </cell>
          <cell r="N923">
            <v>5.2278000000000002</v>
          </cell>
          <cell r="Q923">
            <v>37846</v>
          </cell>
          <cell r="R923">
            <v>6.91</v>
          </cell>
        </row>
        <row r="924">
          <cell r="A924">
            <v>37830</v>
          </cell>
          <cell r="B924">
            <v>5.41</v>
          </cell>
          <cell r="E924">
            <v>39287</v>
          </cell>
          <cell r="F924">
            <v>5.05</v>
          </cell>
          <cell r="I924">
            <v>37785</v>
          </cell>
          <cell r="J924">
            <v>4.173</v>
          </cell>
          <cell r="M924">
            <v>38574</v>
          </cell>
          <cell r="N924">
            <v>5.2422000000000004</v>
          </cell>
          <cell r="Q924">
            <v>37847</v>
          </cell>
          <cell r="R924">
            <v>6.89</v>
          </cell>
        </row>
        <row r="925">
          <cell r="A925">
            <v>37831</v>
          </cell>
          <cell r="B925">
            <v>5.41</v>
          </cell>
          <cell r="E925">
            <v>39288</v>
          </cell>
          <cell r="F925">
            <v>5.04</v>
          </cell>
          <cell r="I925">
            <v>37788</v>
          </cell>
          <cell r="J925">
            <v>4.2314999999999996</v>
          </cell>
          <cell r="M925">
            <v>38575</v>
          </cell>
          <cell r="N925">
            <v>5.2096999999999998</v>
          </cell>
          <cell r="Q925">
            <v>37848</v>
          </cell>
          <cell r="R925">
            <v>6.85</v>
          </cell>
        </row>
        <row r="926">
          <cell r="A926">
            <v>37832</v>
          </cell>
          <cell r="B926">
            <v>5.4</v>
          </cell>
          <cell r="E926">
            <v>39289</v>
          </cell>
          <cell r="F926">
            <v>4.95</v>
          </cell>
          <cell r="I926">
            <v>37789</v>
          </cell>
          <cell r="J926">
            <v>4.2995000000000001</v>
          </cell>
          <cell r="M926">
            <v>38576</v>
          </cell>
          <cell r="N926">
            <v>5.1326999999999998</v>
          </cell>
          <cell r="Q926">
            <v>37851</v>
          </cell>
          <cell r="R926">
            <v>6.83</v>
          </cell>
        </row>
        <row r="927">
          <cell r="A927">
            <v>37833</v>
          </cell>
          <cell r="B927">
            <v>5.44</v>
          </cell>
          <cell r="E927">
            <v>39290</v>
          </cell>
          <cell r="F927">
            <v>4.95</v>
          </cell>
          <cell r="I927">
            <v>37790</v>
          </cell>
          <cell r="J927">
            <v>4.3967000000000001</v>
          </cell>
          <cell r="M927">
            <v>38579</v>
          </cell>
          <cell r="N927">
            <v>5.1497000000000002</v>
          </cell>
          <cell r="Q927">
            <v>37852</v>
          </cell>
          <cell r="R927">
            <v>6.74</v>
          </cell>
        </row>
        <row r="928">
          <cell r="A928">
            <v>37834</v>
          </cell>
          <cell r="B928">
            <v>5.4</v>
          </cell>
          <cell r="E928">
            <v>39293</v>
          </cell>
          <cell r="F928">
            <v>4.97</v>
          </cell>
          <cell r="I928">
            <v>37791</v>
          </cell>
          <cell r="J928">
            <v>4.4063999999999997</v>
          </cell>
          <cell r="M928">
            <v>38580</v>
          </cell>
          <cell r="N928">
            <v>5.0945</v>
          </cell>
          <cell r="Q928">
            <v>37853</v>
          </cell>
          <cell r="R928">
            <v>6.77</v>
          </cell>
        </row>
        <row r="929">
          <cell r="A929">
            <v>37838</v>
          </cell>
          <cell r="B929">
            <v>5.45</v>
          </cell>
          <cell r="E929">
            <v>39294</v>
          </cell>
          <cell r="F929">
            <v>4.92</v>
          </cell>
          <cell r="I929">
            <v>37792</v>
          </cell>
          <cell r="J929">
            <v>4.4320000000000004</v>
          </cell>
          <cell r="M929">
            <v>38581</v>
          </cell>
          <cell r="N929">
            <v>5.1265000000000001</v>
          </cell>
          <cell r="Q929">
            <v>37854</v>
          </cell>
          <cell r="R929">
            <v>6.79</v>
          </cell>
        </row>
        <row r="930">
          <cell r="A930">
            <v>37839</v>
          </cell>
          <cell r="B930">
            <v>5.42</v>
          </cell>
          <cell r="E930">
            <v>39295</v>
          </cell>
          <cell r="F930">
            <v>4.9000000000000004</v>
          </cell>
          <cell r="I930">
            <v>37795</v>
          </cell>
          <cell r="J930">
            <v>4.3956</v>
          </cell>
          <cell r="M930">
            <v>38582</v>
          </cell>
          <cell r="N930">
            <v>5.0883000000000003</v>
          </cell>
          <cell r="Q930">
            <v>37855</v>
          </cell>
          <cell r="R930">
            <v>6.75</v>
          </cell>
        </row>
        <row r="931">
          <cell r="A931">
            <v>37840</v>
          </cell>
          <cell r="B931">
            <v>5.4</v>
          </cell>
          <cell r="E931">
            <v>39296</v>
          </cell>
          <cell r="F931">
            <v>4.91</v>
          </cell>
          <cell r="I931">
            <v>37796</v>
          </cell>
          <cell r="J931">
            <v>4.3338999999999999</v>
          </cell>
          <cell r="M931">
            <v>38583</v>
          </cell>
          <cell r="N931">
            <v>5.0658000000000003</v>
          </cell>
          <cell r="Q931">
            <v>37858</v>
          </cell>
          <cell r="R931">
            <v>6.8</v>
          </cell>
        </row>
        <row r="932">
          <cell r="A932">
            <v>37841</v>
          </cell>
          <cell r="B932">
            <v>5.38</v>
          </cell>
          <cell r="E932">
            <v>39297</v>
          </cell>
          <cell r="F932">
            <v>4.87</v>
          </cell>
          <cell r="I932">
            <v>37797</v>
          </cell>
          <cell r="J932">
            <v>4.4623999999999997</v>
          </cell>
          <cell r="M932">
            <v>38586</v>
          </cell>
          <cell r="N932">
            <v>5.0655999999999999</v>
          </cell>
          <cell r="Q932">
            <v>37859</v>
          </cell>
          <cell r="R932">
            <v>6.78</v>
          </cell>
        </row>
        <row r="933">
          <cell r="A933">
            <v>37844</v>
          </cell>
          <cell r="B933">
            <v>5.44</v>
          </cell>
          <cell r="E933">
            <v>39300</v>
          </cell>
          <cell r="F933">
            <v>4.8899999999999997</v>
          </cell>
          <cell r="I933">
            <v>37798</v>
          </cell>
          <cell r="J933">
            <v>4.5640999999999998</v>
          </cell>
          <cell r="M933">
            <v>38587</v>
          </cell>
          <cell r="N933">
            <v>5.0506000000000002</v>
          </cell>
          <cell r="Q933">
            <v>37860</v>
          </cell>
          <cell r="R933">
            <v>6.8100000000000005</v>
          </cell>
        </row>
        <row r="934">
          <cell r="A934">
            <v>37845</v>
          </cell>
          <cell r="B934">
            <v>5.46</v>
          </cell>
          <cell r="E934">
            <v>39301</v>
          </cell>
          <cell r="F934">
            <v>4.92</v>
          </cell>
          <cell r="I934">
            <v>37799</v>
          </cell>
          <cell r="J934">
            <v>4.5823999999999998</v>
          </cell>
          <cell r="M934">
            <v>38588</v>
          </cell>
          <cell r="N934">
            <v>5.0255000000000001</v>
          </cell>
          <cell r="Q934">
            <v>37861</v>
          </cell>
          <cell r="R934">
            <v>6.72</v>
          </cell>
        </row>
        <row r="935">
          <cell r="A935">
            <v>37846</v>
          </cell>
          <cell r="B935">
            <v>5.53</v>
          </cell>
          <cell r="E935">
            <v>39302</v>
          </cell>
          <cell r="F935">
            <v>5.01</v>
          </cell>
          <cell r="I935">
            <v>37802</v>
          </cell>
          <cell r="J935">
            <v>4.5565999999999995</v>
          </cell>
          <cell r="M935">
            <v>38589</v>
          </cell>
          <cell r="N935">
            <v>4.9714</v>
          </cell>
          <cell r="Q935">
            <v>37862</v>
          </cell>
          <cell r="R935">
            <v>6.71</v>
          </cell>
        </row>
        <row r="936">
          <cell r="A936">
            <v>37847</v>
          </cell>
          <cell r="B936">
            <v>5.53</v>
          </cell>
          <cell r="E936">
            <v>39303</v>
          </cell>
          <cell r="F936">
            <v>5.0199999999999996</v>
          </cell>
          <cell r="I936">
            <v>37803</v>
          </cell>
          <cell r="J936">
            <v>4.5860000000000003</v>
          </cell>
          <cell r="M936">
            <v>38590</v>
          </cell>
          <cell r="N936">
            <v>4.9618000000000002</v>
          </cell>
          <cell r="Q936">
            <v>37866</v>
          </cell>
          <cell r="R936">
            <v>6.8100000000000005</v>
          </cell>
        </row>
        <row r="937">
          <cell r="A937">
            <v>37848</v>
          </cell>
          <cell r="B937">
            <v>5.47</v>
          </cell>
          <cell r="E937">
            <v>39304</v>
          </cell>
          <cell r="F937">
            <v>5.03</v>
          </cell>
          <cell r="I937">
            <v>37804</v>
          </cell>
          <cell r="J937">
            <v>4.5795000000000003</v>
          </cell>
          <cell r="M937">
            <v>38593</v>
          </cell>
          <cell r="N937">
            <v>4.9465000000000003</v>
          </cell>
          <cell r="Q937">
            <v>37867</v>
          </cell>
          <cell r="R937">
            <v>6.82</v>
          </cell>
        </row>
        <row r="938">
          <cell r="A938">
            <v>37851</v>
          </cell>
          <cell r="B938">
            <v>5.41</v>
          </cell>
          <cell r="E938">
            <v>39307</v>
          </cell>
          <cell r="F938">
            <v>5.01</v>
          </cell>
          <cell r="I938">
            <v>37805</v>
          </cell>
          <cell r="J938">
            <v>4.6905000000000001</v>
          </cell>
          <cell r="M938">
            <v>38594</v>
          </cell>
          <cell r="N938">
            <v>4.9416000000000002</v>
          </cell>
          <cell r="Q938">
            <v>37868</v>
          </cell>
          <cell r="R938">
            <v>6.78</v>
          </cell>
        </row>
        <row r="939">
          <cell r="A939">
            <v>37852</v>
          </cell>
          <cell r="B939">
            <v>5.32</v>
          </cell>
          <cell r="E939">
            <v>39308</v>
          </cell>
          <cell r="F939">
            <v>4.99</v>
          </cell>
          <cell r="I939">
            <v>37806</v>
          </cell>
          <cell r="J939">
            <v>4.6837999999999997</v>
          </cell>
          <cell r="M939">
            <v>38595</v>
          </cell>
          <cell r="N939">
            <v>4.9276</v>
          </cell>
          <cell r="Q939">
            <v>37869</v>
          </cell>
          <cell r="R939">
            <v>6.67</v>
          </cell>
        </row>
        <row r="940">
          <cell r="A940">
            <v>37853</v>
          </cell>
          <cell r="B940">
            <v>5.35</v>
          </cell>
          <cell r="E940">
            <v>39309</v>
          </cell>
          <cell r="F940">
            <v>5</v>
          </cell>
          <cell r="I940">
            <v>37809</v>
          </cell>
          <cell r="J940">
            <v>4.7454999999999998</v>
          </cell>
          <cell r="M940">
            <v>38596</v>
          </cell>
          <cell r="N940">
            <v>4.9177999999999997</v>
          </cell>
          <cell r="Q940">
            <v>37872</v>
          </cell>
          <cell r="R940">
            <v>6.6899999999999995</v>
          </cell>
        </row>
        <row r="941">
          <cell r="A941">
            <v>37854</v>
          </cell>
          <cell r="B941">
            <v>5.39</v>
          </cell>
          <cell r="E941">
            <v>39310</v>
          </cell>
          <cell r="F941">
            <v>4.92</v>
          </cell>
          <cell r="I941">
            <v>37810</v>
          </cell>
          <cell r="J941">
            <v>4.7130999999999998</v>
          </cell>
          <cell r="M941">
            <v>38597</v>
          </cell>
          <cell r="N941">
            <v>4.9310999999999998</v>
          </cell>
          <cell r="Q941">
            <v>37873</v>
          </cell>
          <cell r="R941">
            <v>6.6899999999999995</v>
          </cell>
        </row>
        <row r="942">
          <cell r="A942">
            <v>37855</v>
          </cell>
          <cell r="B942">
            <v>5.38</v>
          </cell>
          <cell r="E942">
            <v>39311</v>
          </cell>
          <cell r="F942">
            <v>5</v>
          </cell>
          <cell r="I942">
            <v>37811</v>
          </cell>
          <cell r="J942">
            <v>4.6970000000000001</v>
          </cell>
          <cell r="M942">
            <v>38600</v>
          </cell>
          <cell r="N942">
            <v>4.9227999999999996</v>
          </cell>
          <cell r="Q942">
            <v>37874</v>
          </cell>
          <cell r="R942">
            <v>6.62</v>
          </cell>
        </row>
        <row r="943">
          <cell r="A943">
            <v>37858</v>
          </cell>
          <cell r="B943">
            <v>5.41</v>
          </cell>
          <cell r="E943">
            <v>39314</v>
          </cell>
          <cell r="F943">
            <v>4.9800000000000004</v>
          </cell>
          <cell r="I943">
            <v>37812</v>
          </cell>
          <cell r="J943">
            <v>4.6970000000000001</v>
          </cell>
          <cell r="M943">
            <v>38601</v>
          </cell>
          <cell r="N943">
            <v>4.9553000000000003</v>
          </cell>
          <cell r="Q943">
            <v>37875</v>
          </cell>
          <cell r="R943">
            <v>6.68</v>
          </cell>
        </row>
        <row r="944">
          <cell r="A944">
            <v>37859</v>
          </cell>
          <cell r="B944">
            <v>5.4</v>
          </cell>
          <cell r="E944">
            <v>39315</v>
          </cell>
          <cell r="F944">
            <v>4.95</v>
          </cell>
          <cell r="I944">
            <v>37813</v>
          </cell>
          <cell r="J944">
            <v>4.6818</v>
          </cell>
          <cell r="M944">
            <v>38602</v>
          </cell>
          <cell r="N944">
            <v>5.0152000000000001</v>
          </cell>
          <cell r="Q944">
            <v>37876</v>
          </cell>
          <cell r="R944">
            <v>6.63</v>
          </cell>
        </row>
        <row r="945">
          <cell r="A945">
            <v>37860</v>
          </cell>
          <cell r="B945">
            <v>5.44</v>
          </cell>
          <cell r="E945">
            <v>39316</v>
          </cell>
          <cell r="F945">
            <v>4.96</v>
          </cell>
          <cell r="I945">
            <v>37816</v>
          </cell>
          <cell r="J945">
            <v>4.7693000000000003</v>
          </cell>
          <cell r="M945">
            <v>38603</v>
          </cell>
          <cell r="N945">
            <v>5.0152000000000001</v>
          </cell>
          <cell r="Q945">
            <v>37879</v>
          </cell>
          <cell r="R945">
            <v>6.58</v>
          </cell>
        </row>
        <row r="946">
          <cell r="A946">
            <v>37861</v>
          </cell>
          <cell r="B946">
            <v>5.38</v>
          </cell>
          <cell r="E946">
            <v>39317</v>
          </cell>
          <cell r="F946">
            <v>4.93</v>
          </cell>
          <cell r="I946">
            <v>37817</v>
          </cell>
          <cell r="J946">
            <v>4.9645999999999999</v>
          </cell>
          <cell r="M946">
            <v>38604</v>
          </cell>
          <cell r="N946">
            <v>4.9817</v>
          </cell>
          <cell r="Q946">
            <v>37880</v>
          </cell>
          <cell r="R946">
            <v>6.62</v>
          </cell>
        </row>
        <row r="947">
          <cell r="A947">
            <v>37862</v>
          </cell>
          <cell r="B947">
            <v>5.35</v>
          </cell>
          <cell r="E947">
            <v>39318</v>
          </cell>
          <cell r="F947">
            <v>4.88</v>
          </cell>
          <cell r="I947">
            <v>37818</v>
          </cell>
          <cell r="J947">
            <v>4.8929999999999998</v>
          </cell>
          <cell r="M947">
            <v>38607</v>
          </cell>
          <cell r="N947">
            <v>4.9897</v>
          </cell>
          <cell r="Q947">
            <v>37881</v>
          </cell>
          <cell r="R947">
            <v>6.53</v>
          </cell>
        </row>
        <row r="948">
          <cell r="A948">
            <v>37866</v>
          </cell>
          <cell r="B948">
            <v>5.41</v>
          </cell>
          <cell r="E948">
            <v>39321</v>
          </cell>
          <cell r="F948">
            <v>4.87</v>
          </cell>
          <cell r="I948">
            <v>37819</v>
          </cell>
          <cell r="J948">
            <v>4.8920000000000003</v>
          </cell>
          <cell r="M948">
            <v>38608</v>
          </cell>
          <cell r="N948">
            <v>4.9652000000000003</v>
          </cell>
          <cell r="Q948">
            <v>37882</v>
          </cell>
          <cell r="R948">
            <v>6.52</v>
          </cell>
        </row>
        <row r="949">
          <cell r="A949">
            <v>37867</v>
          </cell>
          <cell r="B949">
            <v>5.44</v>
          </cell>
          <cell r="E949">
            <v>39322</v>
          </cell>
          <cell r="F949">
            <v>4.8600000000000003</v>
          </cell>
          <cell r="I949">
            <v>37820</v>
          </cell>
          <cell r="J949">
            <v>4.9325999999999999</v>
          </cell>
          <cell r="M949">
            <v>38609</v>
          </cell>
          <cell r="N949">
            <v>4.9795999999999996</v>
          </cell>
          <cell r="Q949">
            <v>37883</v>
          </cell>
          <cell r="R949">
            <v>6.46</v>
          </cell>
        </row>
        <row r="950">
          <cell r="A950">
            <v>37868</v>
          </cell>
          <cell r="B950">
            <v>5.39</v>
          </cell>
          <cell r="E950">
            <v>39323</v>
          </cell>
          <cell r="F950">
            <v>4.88</v>
          </cell>
          <cell r="I950">
            <v>37823</v>
          </cell>
          <cell r="J950">
            <v>5.0873999999999997</v>
          </cell>
          <cell r="M950">
            <v>38610</v>
          </cell>
          <cell r="N950">
            <v>4.9976000000000003</v>
          </cell>
          <cell r="Q950">
            <v>37886</v>
          </cell>
          <cell r="R950">
            <v>6.52</v>
          </cell>
        </row>
        <row r="951">
          <cell r="A951">
            <v>37869</v>
          </cell>
          <cell r="B951">
            <v>5.34</v>
          </cell>
          <cell r="E951">
            <v>39324</v>
          </cell>
          <cell r="F951">
            <v>4.83</v>
          </cell>
          <cell r="I951">
            <v>37824</v>
          </cell>
          <cell r="J951">
            <v>5.0403000000000002</v>
          </cell>
          <cell r="M951">
            <v>38611</v>
          </cell>
          <cell r="N951">
            <v>5.0236000000000001</v>
          </cell>
          <cell r="Q951">
            <v>37887</v>
          </cell>
          <cell r="R951">
            <v>6.48</v>
          </cell>
        </row>
        <row r="952">
          <cell r="A952">
            <v>37872</v>
          </cell>
          <cell r="B952">
            <v>5.37</v>
          </cell>
          <cell r="E952">
            <v>39325</v>
          </cell>
          <cell r="F952">
            <v>4.83</v>
          </cell>
          <cell r="I952">
            <v>37825</v>
          </cell>
          <cell r="J952">
            <v>5.0412999999999997</v>
          </cell>
          <cell r="M952">
            <v>38614</v>
          </cell>
          <cell r="N952">
            <v>5.0201000000000002</v>
          </cell>
          <cell r="Q952">
            <v>37888</v>
          </cell>
          <cell r="R952">
            <v>6.42</v>
          </cell>
        </row>
        <row r="953">
          <cell r="A953">
            <v>37873</v>
          </cell>
          <cell r="B953">
            <v>5.34</v>
          </cell>
          <cell r="E953">
            <v>39329</v>
          </cell>
          <cell r="F953">
            <v>4.84</v>
          </cell>
          <cell r="I953">
            <v>37826</v>
          </cell>
          <cell r="J953">
            <v>5.0914999999999999</v>
          </cell>
          <cell r="M953">
            <v>38615</v>
          </cell>
          <cell r="N953">
            <v>5.0033000000000003</v>
          </cell>
          <cell r="Q953">
            <v>37889</v>
          </cell>
          <cell r="R953">
            <v>6.39</v>
          </cell>
        </row>
        <row r="954">
          <cell r="A954">
            <v>37874</v>
          </cell>
          <cell r="B954">
            <v>5.32</v>
          </cell>
          <cell r="E954">
            <v>39330</v>
          </cell>
          <cell r="F954">
            <v>4.78</v>
          </cell>
          <cell r="I954">
            <v>37827</v>
          </cell>
          <cell r="J954">
            <v>5.1162999999999998</v>
          </cell>
          <cell r="M954">
            <v>38616</v>
          </cell>
          <cell r="N954">
            <v>4.9683000000000002</v>
          </cell>
          <cell r="Q954">
            <v>37890</v>
          </cell>
          <cell r="R954">
            <v>6.31</v>
          </cell>
        </row>
        <row r="955">
          <cell r="A955">
            <v>37875</v>
          </cell>
          <cell r="B955">
            <v>5.35</v>
          </cell>
          <cell r="E955">
            <v>39331</v>
          </cell>
          <cell r="F955">
            <v>4.79</v>
          </cell>
          <cell r="I955">
            <v>37830</v>
          </cell>
          <cell r="J955">
            <v>5.2134999999999998</v>
          </cell>
          <cell r="M955">
            <v>38617</v>
          </cell>
          <cell r="N955">
            <v>4.9737999999999998</v>
          </cell>
          <cell r="Q955">
            <v>37893</v>
          </cell>
          <cell r="R955">
            <v>6.34</v>
          </cell>
        </row>
        <row r="956">
          <cell r="A956">
            <v>37876</v>
          </cell>
          <cell r="B956">
            <v>5.33</v>
          </cell>
          <cell r="E956">
            <v>39332</v>
          </cell>
          <cell r="F956">
            <v>4.7</v>
          </cell>
          <cell r="I956">
            <v>37831</v>
          </cell>
          <cell r="J956">
            <v>5.3367000000000004</v>
          </cell>
          <cell r="M956">
            <v>38618</v>
          </cell>
          <cell r="N956">
            <v>5.0152999999999999</v>
          </cell>
          <cell r="Q956">
            <v>37894</v>
          </cell>
          <cell r="R956">
            <v>6.23</v>
          </cell>
        </row>
        <row r="957">
          <cell r="A957">
            <v>37879</v>
          </cell>
          <cell r="B957">
            <v>5.34</v>
          </cell>
          <cell r="E957">
            <v>39335</v>
          </cell>
          <cell r="F957">
            <v>4.6500000000000004</v>
          </cell>
          <cell r="I957">
            <v>37832</v>
          </cell>
          <cell r="J957">
            <v>5.2474999999999996</v>
          </cell>
          <cell r="M957">
            <v>38621</v>
          </cell>
          <cell r="N957">
            <v>5.0462999999999996</v>
          </cell>
          <cell r="Q957">
            <v>37895</v>
          </cell>
          <cell r="R957">
            <v>6.23</v>
          </cell>
        </row>
        <row r="958">
          <cell r="A958">
            <v>37880</v>
          </cell>
          <cell r="B958">
            <v>5.36</v>
          </cell>
          <cell r="E958">
            <v>39336</v>
          </cell>
          <cell r="F958">
            <v>4.6500000000000004</v>
          </cell>
          <cell r="I958">
            <v>37833</v>
          </cell>
          <cell r="J958">
            <v>5.3574000000000002</v>
          </cell>
          <cell r="M958">
            <v>38622</v>
          </cell>
          <cell r="N958">
            <v>5.0290999999999997</v>
          </cell>
          <cell r="Q958">
            <v>37896</v>
          </cell>
          <cell r="R958">
            <v>6.28</v>
          </cell>
        </row>
        <row r="959">
          <cell r="A959">
            <v>37881</v>
          </cell>
          <cell r="B959">
            <v>5.32</v>
          </cell>
          <cell r="E959">
            <v>39337</v>
          </cell>
          <cell r="F959">
            <v>4.68</v>
          </cell>
          <cell r="I959">
            <v>37834</v>
          </cell>
          <cell r="J959">
            <v>5.3140000000000001</v>
          </cell>
          <cell r="M959">
            <v>38623</v>
          </cell>
          <cell r="N959">
            <v>5.0095999999999998</v>
          </cell>
          <cell r="Q959">
            <v>37897</v>
          </cell>
          <cell r="R959">
            <v>6.43</v>
          </cell>
        </row>
        <row r="960">
          <cell r="A960">
            <v>37882</v>
          </cell>
          <cell r="B960">
            <v>5.31</v>
          </cell>
          <cell r="E960">
            <v>39338</v>
          </cell>
          <cell r="F960">
            <v>4.75</v>
          </cell>
          <cell r="I960">
            <v>37837</v>
          </cell>
          <cell r="J960">
            <v>5.2518000000000002</v>
          </cell>
          <cell r="M960">
            <v>38624</v>
          </cell>
          <cell r="N960">
            <v>5.0340999999999996</v>
          </cell>
          <cell r="Q960">
            <v>37900</v>
          </cell>
          <cell r="R960">
            <v>6.36</v>
          </cell>
        </row>
        <row r="961">
          <cell r="A961">
            <v>37883</v>
          </cell>
          <cell r="B961">
            <v>5.29</v>
          </cell>
          <cell r="E961">
            <v>39339</v>
          </cell>
          <cell r="F961">
            <v>4.72</v>
          </cell>
          <cell r="I961">
            <v>37838</v>
          </cell>
          <cell r="J961">
            <v>5.3606999999999996</v>
          </cell>
          <cell r="M961">
            <v>38625</v>
          </cell>
          <cell r="N961">
            <v>5.0240999999999998</v>
          </cell>
          <cell r="Q961">
            <v>37901</v>
          </cell>
          <cell r="R961">
            <v>6.44</v>
          </cell>
        </row>
        <row r="962">
          <cell r="A962">
            <v>37886</v>
          </cell>
          <cell r="B962">
            <v>5.28</v>
          </cell>
          <cell r="E962">
            <v>39342</v>
          </cell>
          <cell r="F962">
            <v>4.72</v>
          </cell>
          <cell r="I962">
            <v>37839</v>
          </cell>
          <cell r="J962">
            <v>5.2369000000000003</v>
          </cell>
          <cell r="M962">
            <v>38628</v>
          </cell>
          <cell r="N962">
            <v>5.0366</v>
          </cell>
          <cell r="Q962">
            <v>37902</v>
          </cell>
          <cell r="R962">
            <v>6.43</v>
          </cell>
        </row>
        <row r="963">
          <cell r="A963">
            <v>37887</v>
          </cell>
          <cell r="B963">
            <v>5.26</v>
          </cell>
          <cell r="E963">
            <v>39343</v>
          </cell>
          <cell r="F963">
            <v>4.7699999999999996</v>
          </cell>
          <cell r="I963">
            <v>37840</v>
          </cell>
          <cell r="J963">
            <v>5.2135999999999996</v>
          </cell>
          <cell r="M963">
            <v>38629</v>
          </cell>
          <cell r="N963">
            <v>5.0121000000000002</v>
          </cell>
          <cell r="Q963">
            <v>37903</v>
          </cell>
          <cell r="R963">
            <v>6.48</v>
          </cell>
        </row>
        <row r="964">
          <cell r="A964">
            <v>37888</v>
          </cell>
          <cell r="B964">
            <v>5.23</v>
          </cell>
          <cell r="E964">
            <v>39344</v>
          </cell>
          <cell r="F964">
            <v>4.83</v>
          </cell>
          <cell r="I964">
            <v>37841</v>
          </cell>
          <cell r="J964">
            <v>5.2305000000000001</v>
          </cell>
          <cell r="M964">
            <v>38630</v>
          </cell>
          <cell r="N964">
            <v>4.9876000000000005</v>
          </cell>
          <cell r="Q964">
            <v>37904</v>
          </cell>
          <cell r="R964">
            <v>6.44</v>
          </cell>
        </row>
        <row r="965">
          <cell r="A965">
            <v>37889</v>
          </cell>
          <cell r="B965">
            <v>5.2</v>
          </cell>
          <cell r="E965">
            <v>39345</v>
          </cell>
          <cell r="F965">
            <v>4.96</v>
          </cell>
          <cell r="I965">
            <v>37844</v>
          </cell>
          <cell r="J965">
            <v>5.2689000000000004</v>
          </cell>
          <cell r="M965">
            <v>38631</v>
          </cell>
          <cell r="N965">
            <v>5.0026999999999999</v>
          </cell>
          <cell r="Q965">
            <v>37908</v>
          </cell>
          <cell r="R965">
            <v>6.51</v>
          </cell>
        </row>
        <row r="966">
          <cell r="A966">
            <v>37890</v>
          </cell>
          <cell r="B966">
            <v>5.16</v>
          </cell>
          <cell r="E966">
            <v>39346</v>
          </cell>
          <cell r="F966">
            <v>4.8899999999999997</v>
          </cell>
          <cell r="I966">
            <v>37845</v>
          </cell>
          <cell r="J966">
            <v>5.3498999999999999</v>
          </cell>
          <cell r="M966">
            <v>38632</v>
          </cell>
          <cell r="N966">
            <v>4.9931999999999999</v>
          </cell>
          <cell r="Q966">
            <v>37909</v>
          </cell>
          <cell r="R966">
            <v>6.55</v>
          </cell>
        </row>
        <row r="967">
          <cell r="A967">
            <v>37893</v>
          </cell>
          <cell r="B967">
            <v>5.22</v>
          </cell>
          <cell r="E967">
            <v>39349</v>
          </cell>
          <cell r="F967">
            <v>4.88</v>
          </cell>
          <cell r="I967">
            <v>37846</v>
          </cell>
          <cell r="J967">
            <v>5.4489000000000001</v>
          </cell>
          <cell r="M967">
            <v>38635</v>
          </cell>
          <cell r="N967">
            <v>4.9977</v>
          </cell>
          <cell r="Q967">
            <v>37910</v>
          </cell>
          <cell r="R967">
            <v>6.5600000000000005</v>
          </cell>
        </row>
        <row r="968">
          <cell r="A968">
            <v>37894</v>
          </cell>
          <cell r="B968">
            <v>5.14</v>
          </cell>
          <cell r="E968">
            <v>39350</v>
          </cell>
          <cell r="F968">
            <v>4.8899999999999997</v>
          </cell>
          <cell r="I968">
            <v>37847</v>
          </cell>
          <cell r="J968">
            <v>5.3804999999999996</v>
          </cell>
          <cell r="M968">
            <v>38636</v>
          </cell>
          <cell r="N968">
            <v>5.0342000000000002</v>
          </cell>
          <cell r="Q968">
            <v>37911</v>
          </cell>
          <cell r="R968">
            <v>6.51</v>
          </cell>
        </row>
        <row r="969">
          <cell r="A969">
            <v>37895</v>
          </cell>
          <cell r="B969">
            <v>5.14</v>
          </cell>
          <cell r="E969">
            <v>39351</v>
          </cell>
          <cell r="F969">
            <v>4.9000000000000004</v>
          </cell>
          <cell r="I969">
            <v>37848</v>
          </cell>
          <cell r="J969">
            <v>5.3968999999999996</v>
          </cell>
          <cell r="M969">
            <v>38637</v>
          </cell>
          <cell r="N969">
            <v>5.0972</v>
          </cell>
          <cell r="Q969">
            <v>37914</v>
          </cell>
          <cell r="R969">
            <v>6.49</v>
          </cell>
        </row>
        <row r="970">
          <cell r="A970">
            <v>37896</v>
          </cell>
          <cell r="B970">
            <v>5.18</v>
          </cell>
          <cell r="E970">
            <v>39352</v>
          </cell>
          <cell r="F970">
            <v>4.84</v>
          </cell>
          <cell r="I970">
            <v>37851</v>
          </cell>
          <cell r="J970">
            <v>5.3444000000000003</v>
          </cell>
          <cell r="M970">
            <v>38638</v>
          </cell>
          <cell r="N970">
            <v>5.1132</v>
          </cell>
          <cell r="Q970">
            <v>37915</v>
          </cell>
          <cell r="R970">
            <v>6.47</v>
          </cell>
        </row>
        <row r="971">
          <cell r="A971">
            <v>37897</v>
          </cell>
          <cell r="B971">
            <v>5.29</v>
          </cell>
          <cell r="E971">
            <v>39353</v>
          </cell>
          <cell r="F971">
            <v>4.83</v>
          </cell>
          <cell r="I971">
            <v>37852</v>
          </cell>
          <cell r="J971">
            <v>5.2422000000000004</v>
          </cell>
          <cell r="M971">
            <v>38639</v>
          </cell>
          <cell r="N971">
            <v>5.1113999999999997</v>
          </cell>
          <cell r="Q971">
            <v>37916</v>
          </cell>
          <cell r="R971">
            <v>6.41</v>
          </cell>
        </row>
        <row r="972">
          <cell r="A972">
            <v>37900</v>
          </cell>
          <cell r="B972">
            <v>5.27</v>
          </cell>
          <cell r="E972">
            <v>39356</v>
          </cell>
          <cell r="F972">
            <v>4.79</v>
          </cell>
          <cell r="I972">
            <v>37853</v>
          </cell>
          <cell r="J972">
            <v>5.2849000000000004</v>
          </cell>
          <cell r="M972">
            <v>38642</v>
          </cell>
          <cell r="N972">
            <v>5.1189</v>
          </cell>
          <cell r="Q972">
            <v>37917</v>
          </cell>
          <cell r="R972">
            <v>6.45</v>
          </cell>
        </row>
        <row r="973">
          <cell r="A973">
            <v>37901</v>
          </cell>
          <cell r="B973">
            <v>5.32</v>
          </cell>
          <cell r="E973">
            <v>39357</v>
          </cell>
          <cell r="F973">
            <v>4.7699999999999996</v>
          </cell>
          <cell r="I973">
            <v>37854</v>
          </cell>
          <cell r="J973">
            <v>5.2752999999999997</v>
          </cell>
          <cell r="M973">
            <v>38643</v>
          </cell>
          <cell r="N973">
            <v>5.1169000000000002</v>
          </cell>
          <cell r="Q973">
            <v>37918</v>
          </cell>
          <cell r="R973">
            <v>6.36</v>
          </cell>
        </row>
        <row r="974">
          <cell r="A974">
            <v>37902</v>
          </cell>
          <cell r="B974">
            <v>5.31</v>
          </cell>
          <cell r="E974">
            <v>39358</v>
          </cell>
          <cell r="F974">
            <v>4.79</v>
          </cell>
          <cell r="I974">
            <v>37855</v>
          </cell>
          <cell r="J974">
            <v>5.2580999999999998</v>
          </cell>
          <cell r="M974">
            <v>38644</v>
          </cell>
          <cell r="N974">
            <v>5.1323999999999996</v>
          </cell>
          <cell r="Q974">
            <v>37921</v>
          </cell>
          <cell r="R974">
            <v>6.4</v>
          </cell>
        </row>
        <row r="975">
          <cell r="A975">
            <v>37903</v>
          </cell>
          <cell r="B975">
            <v>5.35</v>
          </cell>
          <cell r="E975">
            <v>39359</v>
          </cell>
          <cell r="F975">
            <v>4.7699999999999996</v>
          </cell>
          <cell r="I975">
            <v>37858</v>
          </cell>
          <cell r="J975">
            <v>5.3021000000000003</v>
          </cell>
          <cell r="M975">
            <v>38645</v>
          </cell>
          <cell r="N975">
            <v>5.1210000000000004</v>
          </cell>
          <cell r="Q975">
            <v>37922</v>
          </cell>
          <cell r="R975">
            <v>6.35</v>
          </cell>
        </row>
        <row r="976">
          <cell r="A976">
            <v>37904</v>
          </cell>
          <cell r="B976">
            <v>5.33</v>
          </cell>
          <cell r="E976">
            <v>39360</v>
          </cell>
          <cell r="F976">
            <v>4.87</v>
          </cell>
          <cell r="I976">
            <v>37859</v>
          </cell>
          <cell r="J976">
            <v>5.2709000000000001</v>
          </cell>
          <cell r="M976">
            <v>38646</v>
          </cell>
          <cell r="N976">
            <v>5.08</v>
          </cell>
          <cell r="Q976">
            <v>37923</v>
          </cell>
          <cell r="R976">
            <v>6.41</v>
          </cell>
        </row>
        <row r="977">
          <cell r="A977">
            <v>37908</v>
          </cell>
          <cell r="B977">
            <v>5.41</v>
          </cell>
          <cell r="E977">
            <v>39364</v>
          </cell>
          <cell r="F977">
            <v>4.87</v>
          </cell>
          <cell r="I977">
            <v>37860</v>
          </cell>
          <cell r="J977">
            <v>5.3128000000000002</v>
          </cell>
          <cell r="M977">
            <v>38649</v>
          </cell>
          <cell r="N977">
            <v>5.0919999999999996</v>
          </cell>
          <cell r="Q977">
            <v>37924</v>
          </cell>
          <cell r="R977">
            <v>6.45</v>
          </cell>
        </row>
        <row r="978">
          <cell r="A978">
            <v>37909</v>
          </cell>
          <cell r="B978">
            <v>5.47</v>
          </cell>
          <cell r="E978">
            <v>39365</v>
          </cell>
          <cell r="F978">
            <v>4.8600000000000003</v>
          </cell>
          <cell r="I978">
            <v>37861</v>
          </cell>
          <cell r="J978">
            <v>5.2069999999999999</v>
          </cell>
          <cell r="M978">
            <v>38650</v>
          </cell>
          <cell r="N978">
            <v>5.141</v>
          </cell>
          <cell r="Q978">
            <v>37925</v>
          </cell>
          <cell r="R978">
            <v>6.4</v>
          </cell>
        </row>
        <row r="979">
          <cell r="A979">
            <v>37910</v>
          </cell>
          <cell r="B979">
            <v>5.5</v>
          </cell>
          <cell r="E979">
            <v>39366</v>
          </cell>
          <cell r="F979">
            <v>4.87</v>
          </cell>
          <cell r="I979">
            <v>37862</v>
          </cell>
          <cell r="J979">
            <v>5.2228000000000003</v>
          </cell>
          <cell r="M979">
            <v>38651</v>
          </cell>
          <cell r="N979">
            <v>5.2015000000000002</v>
          </cell>
          <cell r="Q979">
            <v>37928</v>
          </cell>
          <cell r="R979">
            <v>6.43</v>
          </cell>
        </row>
        <row r="980">
          <cell r="A980">
            <v>37911</v>
          </cell>
          <cell r="B980">
            <v>5.43</v>
          </cell>
          <cell r="E980">
            <v>39367</v>
          </cell>
          <cell r="F980">
            <v>4.91</v>
          </cell>
          <cell r="I980">
            <v>37865</v>
          </cell>
          <cell r="J980">
            <v>5.2217000000000002</v>
          </cell>
          <cell r="M980">
            <v>38652</v>
          </cell>
          <cell r="N980">
            <v>5.1955</v>
          </cell>
          <cell r="Q980">
            <v>37929</v>
          </cell>
          <cell r="R980">
            <v>6.39</v>
          </cell>
        </row>
        <row r="981">
          <cell r="A981">
            <v>37914</v>
          </cell>
          <cell r="B981">
            <v>5.39</v>
          </cell>
          <cell r="E981">
            <v>39370</v>
          </cell>
          <cell r="F981">
            <v>4.91</v>
          </cell>
          <cell r="I981">
            <v>37866</v>
          </cell>
          <cell r="J981">
            <v>5.3333000000000004</v>
          </cell>
          <cell r="M981">
            <v>38653</v>
          </cell>
          <cell r="N981">
            <v>5.1929999999999996</v>
          </cell>
          <cell r="Q981">
            <v>37930</v>
          </cell>
          <cell r="R981">
            <v>6.43</v>
          </cell>
        </row>
        <row r="982">
          <cell r="A982">
            <v>37915</v>
          </cell>
          <cell r="B982">
            <v>5.37</v>
          </cell>
          <cell r="E982">
            <v>39371</v>
          </cell>
          <cell r="F982">
            <v>4.9000000000000004</v>
          </cell>
          <cell r="I982">
            <v>37867</v>
          </cell>
          <cell r="J982">
            <v>5.3495999999999997</v>
          </cell>
          <cell r="M982">
            <v>38656</v>
          </cell>
          <cell r="N982">
            <v>5.1905000000000001</v>
          </cell>
          <cell r="Q982">
            <v>37931</v>
          </cell>
          <cell r="R982">
            <v>6.49</v>
          </cell>
        </row>
        <row r="983">
          <cell r="A983">
            <v>37916</v>
          </cell>
          <cell r="B983">
            <v>5.33</v>
          </cell>
          <cell r="E983">
            <v>39372</v>
          </cell>
          <cell r="F983">
            <v>4.82</v>
          </cell>
          <cell r="I983">
            <v>37868</v>
          </cell>
          <cell r="J983">
            <v>5.3052000000000001</v>
          </cell>
          <cell r="M983">
            <v>38657</v>
          </cell>
          <cell r="N983">
            <v>5.1944999999999997</v>
          </cell>
          <cell r="Q983">
            <v>37932</v>
          </cell>
          <cell r="R983">
            <v>6.52</v>
          </cell>
        </row>
        <row r="984">
          <cell r="A984">
            <v>37917</v>
          </cell>
          <cell r="B984">
            <v>5.38</v>
          </cell>
          <cell r="E984">
            <v>39373</v>
          </cell>
          <cell r="F984">
            <v>4.78</v>
          </cell>
          <cell r="I984">
            <v>37869</v>
          </cell>
          <cell r="J984">
            <v>5.1878000000000002</v>
          </cell>
          <cell r="M984">
            <v>38658</v>
          </cell>
          <cell r="N984">
            <v>5.1885000000000003</v>
          </cell>
          <cell r="Q984">
            <v>37935</v>
          </cell>
          <cell r="R984">
            <v>6.53</v>
          </cell>
        </row>
        <row r="985">
          <cell r="A985">
            <v>37918</v>
          </cell>
          <cell r="B985">
            <v>5.32</v>
          </cell>
          <cell r="E985">
            <v>39374</v>
          </cell>
          <cell r="F985">
            <v>4.68</v>
          </cell>
          <cell r="I985">
            <v>37872</v>
          </cell>
          <cell r="J985">
            <v>5.2632000000000003</v>
          </cell>
          <cell r="M985">
            <v>38659</v>
          </cell>
          <cell r="N985">
            <v>5.2079000000000004</v>
          </cell>
          <cell r="Q985">
            <v>37937</v>
          </cell>
          <cell r="R985">
            <v>6.47</v>
          </cell>
        </row>
        <row r="986">
          <cell r="A986">
            <v>37921</v>
          </cell>
          <cell r="B986">
            <v>5.35</v>
          </cell>
          <cell r="E986">
            <v>39377</v>
          </cell>
          <cell r="F986">
            <v>4.68</v>
          </cell>
          <cell r="I986">
            <v>37873</v>
          </cell>
          <cell r="J986">
            <v>5.2259000000000002</v>
          </cell>
          <cell r="M986">
            <v>38660</v>
          </cell>
          <cell r="N986">
            <v>5.2108999999999996</v>
          </cell>
          <cell r="Q986">
            <v>37938</v>
          </cell>
          <cell r="R986">
            <v>6.37</v>
          </cell>
        </row>
        <row r="987">
          <cell r="A987">
            <v>37922</v>
          </cell>
          <cell r="B987">
            <v>5.34</v>
          </cell>
          <cell r="E987">
            <v>39378</v>
          </cell>
          <cell r="F987">
            <v>4.6899999999999995</v>
          </cell>
          <cell r="I987">
            <v>37874</v>
          </cell>
          <cell r="J987">
            <v>5.1532</v>
          </cell>
          <cell r="M987">
            <v>38663</v>
          </cell>
          <cell r="N987">
            <v>5.1889000000000003</v>
          </cell>
          <cell r="Q987">
            <v>37939</v>
          </cell>
          <cell r="R987">
            <v>6.31</v>
          </cell>
        </row>
        <row r="988">
          <cell r="A988">
            <v>37923</v>
          </cell>
          <cell r="B988">
            <v>5.38</v>
          </cell>
          <cell r="E988">
            <v>39379</v>
          </cell>
          <cell r="F988">
            <v>4.6399999999999997</v>
          </cell>
          <cell r="I988">
            <v>37875</v>
          </cell>
          <cell r="J988">
            <v>5.2035999999999998</v>
          </cell>
          <cell r="M988">
            <v>38664</v>
          </cell>
          <cell r="N988">
            <v>5.1440000000000001</v>
          </cell>
          <cell r="Q988">
            <v>37942</v>
          </cell>
          <cell r="R988">
            <v>6.29</v>
          </cell>
        </row>
        <row r="989">
          <cell r="A989">
            <v>37924</v>
          </cell>
          <cell r="B989">
            <v>5.41</v>
          </cell>
          <cell r="E989">
            <v>39380</v>
          </cell>
          <cell r="F989">
            <v>4.66</v>
          </cell>
          <cell r="I989">
            <v>37876</v>
          </cell>
          <cell r="J989">
            <v>5.1593999999999998</v>
          </cell>
          <cell r="M989">
            <v>38665</v>
          </cell>
          <cell r="N989">
            <v>5.1814</v>
          </cell>
          <cell r="Q989">
            <v>37943</v>
          </cell>
          <cell r="R989">
            <v>6.27</v>
          </cell>
        </row>
        <row r="990">
          <cell r="A990">
            <v>37925</v>
          </cell>
          <cell r="B990">
            <v>5.35</v>
          </cell>
          <cell r="E990">
            <v>39381</v>
          </cell>
          <cell r="F990">
            <v>4.68</v>
          </cell>
          <cell r="I990">
            <v>37879</v>
          </cell>
          <cell r="J990">
            <v>5.1824000000000003</v>
          </cell>
          <cell r="M990">
            <v>38666</v>
          </cell>
          <cell r="N990">
            <v>5.1612</v>
          </cell>
          <cell r="Q990">
            <v>37944</v>
          </cell>
          <cell r="R990">
            <v>6.33</v>
          </cell>
        </row>
        <row r="991">
          <cell r="A991">
            <v>37928</v>
          </cell>
          <cell r="B991">
            <v>5.41</v>
          </cell>
          <cell r="E991">
            <v>39384</v>
          </cell>
          <cell r="F991">
            <v>4.66</v>
          </cell>
          <cell r="I991">
            <v>37880</v>
          </cell>
          <cell r="J991">
            <v>5.194</v>
          </cell>
          <cell r="M991">
            <v>38667</v>
          </cell>
          <cell r="N991">
            <v>5.1627000000000001</v>
          </cell>
          <cell r="Q991">
            <v>37945</v>
          </cell>
          <cell r="R991">
            <v>6.26</v>
          </cell>
        </row>
        <row r="992">
          <cell r="A992">
            <v>37929</v>
          </cell>
          <cell r="B992">
            <v>5.38</v>
          </cell>
          <cell r="E992">
            <v>39385</v>
          </cell>
          <cell r="F992">
            <v>4.68</v>
          </cell>
          <cell r="I992">
            <v>37881</v>
          </cell>
          <cell r="J992">
            <v>5.0865</v>
          </cell>
          <cell r="M992">
            <v>38670</v>
          </cell>
          <cell r="N992">
            <v>5.1737000000000002</v>
          </cell>
          <cell r="Q992">
            <v>37946</v>
          </cell>
          <cell r="R992">
            <v>6.24</v>
          </cell>
        </row>
        <row r="993">
          <cell r="A993">
            <v>37930</v>
          </cell>
          <cell r="B993">
            <v>5.41</v>
          </cell>
          <cell r="E993">
            <v>39386</v>
          </cell>
          <cell r="F993">
            <v>4.74</v>
          </cell>
          <cell r="I993">
            <v>37882</v>
          </cell>
          <cell r="J993">
            <v>5.0742000000000003</v>
          </cell>
          <cell r="M993">
            <v>38671</v>
          </cell>
          <cell r="N993">
            <v>5.1346999999999996</v>
          </cell>
          <cell r="Q993">
            <v>37949</v>
          </cell>
          <cell r="R993">
            <v>6.31</v>
          </cell>
        </row>
        <row r="994">
          <cell r="A994">
            <v>37931</v>
          </cell>
          <cell r="B994">
            <v>5.45</v>
          </cell>
          <cell r="E994">
            <v>39387</v>
          </cell>
          <cell r="F994">
            <v>4.6399999999999997</v>
          </cell>
          <cell r="I994">
            <v>37883</v>
          </cell>
          <cell r="J994">
            <v>5.0678999999999998</v>
          </cell>
          <cell r="M994">
            <v>38672</v>
          </cell>
          <cell r="N994">
            <v>5.0852000000000004</v>
          </cell>
          <cell r="Q994">
            <v>37950</v>
          </cell>
          <cell r="R994">
            <v>6.27</v>
          </cell>
        </row>
        <row r="995">
          <cell r="A995">
            <v>37932</v>
          </cell>
          <cell r="B995">
            <v>5.47</v>
          </cell>
          <cell r="E995">
            <v>39388</v>
          </cell>
          <cell r="F995">
            <v>4.6100000000000003</v>
          </cell>
          <cell r="I995">
            <v>37886</v>
          </cell>
          <cell r="J995">
            <v>5.1247999999999996</v>
          </cell>
          <cell r="M995">
            <v>38673</v>
          </cell>
          <cell r="N995">
            <v>5.0774999999999997</v>
          </cell>
          <cell r="Q995">
            <v>37953</v>
          </cell>
          <cell r="R995">
            <v>6.35</v>
          </cell>
        </row>
        <row r="996">
          <cell r="A996">
            <v>37935</v>
          </cell>
          <cell r="B996">
            <v>5.47</v>
          </cell>
          <cell r="E996">
            <v>39391</v>
          </cell>
          <cell r="F996">
            <v>4.63</v>
          </cell>
          <cell r="I996">
            <v>37887</v>
          </cell>
          <cell r="J996">
            <v>5.0915999999999997</v>
          </cell>
          <cell r="M996">
            <v>38674</v>
          </cell>
          <cell r="N996">
            <v>5.0955000000000004</v>
          </cell>
          <cell r="Q996">
            <v>37956</v>
          </cell>
          <cell r="R996">
            <v>6.37</v>
          </cell>
        </row>
        <row r="997">
          <cell r="A997">
            <v>37937</v>
          </cell>
          <cell r="B997">
            <v>5.47</v>
          </cell>
          <cell r="E997">
            <v>39392</v>
          </cell>
          <cell r="F997">
            <v>4.66</v>
          </cell>
          <cell r="I997">
            <v>37888</v>
          </cell>
          <cell r="J997">
            <v>5.0289999999999999</v>
          </cell>
          <cell r="M997">
            <v>38677</v>
          </cell>
          <cell r="N997">
            <v>5.0804999999999998</v>
          </cell>
          <cell r="Q997">
            <v>37957</v>
          </cell>
          <cell r="R997">
            <v>6.36</v>
          </cell>
        </row>
        <row r="998">
          <cell r="A998">
            <v>37938</v>
          </cell>
          <cell r="B998">
            <v>5.39</v>
          </cell>
          <cell r="E998">
            <v>39393</v>
          </cell>
          <cell r="F998">
            <v>4.67</v>
          </cell>
          <cell r="I998">
            <v>37889</v>
          </cell>
          <cell r="J998">
            <v>4.9863</v>
          </cell>
          <cell r="M998">
            <v>38678</v>
          </cell>
          <cell r="N998">
            <v>5.0491999999999999</v>
          </cell>
          <cell r="Q998">
            <v>37958</v>
          </cell>
          <cell r="R998">
            <v>6.39</v>
          </cell>
        </row>
        <row r="999">
          <cell r="A999">
            <v>37939</v>
          </cell>
          <cell r="B999">
            <v>5.35</v>
          </cell>
          <cell r="E999">
            <v>39394</v>
          </cell>
          <cell r="F999">
            <v>4.67</v>
          </cell>
          <cell r="I999">
            <v>37890</v>
          </cell>
          <cell r="J999">
            <v>4.9340000000000002</v>
          </cell>
          <cell r="M999">
            <v>38679</v>
          </cell>
          <cell r="N999">
            <v>5.0316999999999998</v>
          </cell>
          <cell r="Q999">
            <v>37959</v>
          </cell>
          <cell r="R999">
            <v>6.36</v>
          </cell>
        </row>
        <row r="1000">
          <cell r="A1000">
            <v>37942</v>
          </cell>
          <cell r="B1000">
            <v>5.35</v>
          </cell>
          <cell r="E1000">
            <v>39395</v>
          </cell>
          <cell r="F1000">
            <v>4.6100000000000003</v>
          </cell>
          <cell r="I1000">
            <v>37893</v>
          </cell>
          <cell r="J1000">
            <v>5.0054999999999996</v>
          </cell>
          <cell r="M1000">
            <v>38680</v>
          </cell>
          <cell r="N1000">
            <v>5.0289999999999999</v>
          </cell>
          <cell r="Q1000">
            <v>37960</v>
          </cell>
          <cell r="R1000">
            <v>6.25</v>
          </cell>
        </row>
        <row r="1001">
          <cell r="A1001">
            <v>37943</v>
          </cell>
          <cell r="B1001">
            <v>5.3</v>
          </cell>
          <cell r="E1001">
            <v>39399</v>
          </cell>
          <cell r="F1001">
            <v>4.6100000000000003</v>
          </cell>
          <cell r="I1001">
            <v>37894</v>
          </cell>
          <cell r="J1001">
            <v>4.8822999999999999</v>
          </cell>
          <cell r="M1001">
            <v>38681</v>
          </cell>
          <cell r="N1001">
            <v>5.0227000000000004</v>
          </cell>
          <cell r="Q1001">
            <v>37963</v>
          </cell>
          <cell r="R1001">
            <v>6.31</v>
          </cell>
        </row>
        <row r="1002">
          <cell r="A1002">
            <v>37944</v>
          </cell>
          <cell r="B1002">
            <v>5.33</v>
          </cell>
          <cell r="E1002">
            <v>39400</v>
          </cell>
          <cell r="F1002">
            <v>4.6100000000000003</v>
          </cell>
          <cell r="I1002">
            <v>37895</v>
          </cell>
          <cell r="J1002">
            <v>4.8902000000000001</v>
          </cell>
          <cell r="M1002">
            <v>38684</v>
          </cell>
          <cell r="N1002">
            <v>5.0225</v>
          </cell>
          <cell r="Q1002">
            <v>37964</v>
          </cell>
          <cell r="R1002">
            <v>6.35</v>
          </cell>
        </row>
        <row r="1003">
          <cell r="A1003">
            <v>37945</v>
          </cell>
          <cell r="B1003">
            <v>5.29</v>
          </cell>
          <cell r="E1003">
            <v>39401</v>
          </cell>
          <cell r="F1003">
            <v>4.54</v>
          </cell>
          <cell r="I1003">
            <v>37896</v>
          </cell>
          <cell r="J1003">
            <v>4.9329000000000001</v>
          </cell>
          <cell r="M1003">
            <v>38685</v>
          </cell>
          <cell r="N1003">
            <v>5.0484999999999998</v>
          </cell>
          <cell r="Q1003">
            <v>37965</v>
          </cell>
          <cell r="R1003">
            <v>6.33</v>
          </cell>
        </row>
        <row r="1004">
          <cell r="A1004">
            <v>37946</v>
          </cell>
          <cell r="B1004">
            <v>5.26</v>
          </cell>
          <cell r="E1004">
            <v>39402</v>
          </cell>
          <cell r="F1004">
            <v>4.5199999999999996</v>
          </cell>
          <cell r="I1004">
            <v>37897</v>
          </cell>
          <cell r="J1004">
            <v>5.0955000000000004</v>
          </cell>
          <cell r="M1004">
            <v>38686</v>
          </cell>
          <cell r="N1004">
            <v>5.0439999999999996</v>
          </cell>
          <cell r="Q1004">
            <v>37966</v>
          </cell>
          <cell r="R1004">
            <v>6.29</v>
          </cell>
        </row>
        <row r="1005">
          <cell r="A1005">
            <v>37949</v>
          </cell>
          <cell r="B1005">
            <v>5.29</v>
          </cell>
          <cell r="E1005">
            <v>39405</v>
          </cell>
          <cell r="F1005">
            <v>4.47</v>
          </cell>
          <cell r="I1005">
            <v>37900</v>
          </cell>
          <cell r="J1005">
            <v>5.0686999999999998</v>
          </cell>
          <cell r="M1005">
            <v>38687</v>
          </cell>
          <cell r="N1005">
            <v>5.0430000000000001</v>
          </cell>
          <cell r="Q1005">
            <v>37967</v>
          </cell>
          <cell r="R1005">
            <v>6.28</v>
          </cell>
        </row>
        <row r="1006">
          <cell r="A1006">
            <v>37950</v>
          </cell>
          <cell r="B1006">
            <v>5.27</v>
          </cell>
          <cell r="E1006">
            <v>39406</v>
          </cell>
          <cell r="F1006">
            <v>4.49</v>
          </cell>
          <cell r="I1006">
            <v>37901</v>
          </cell>
          <cell r="J1006">
            <v>5.1569000000000003</v>
          </cell>
          <cell r="M1006">
            <v>38688</v>
          </cell>
          <cell r="N1006">
            <v>5.0789999999999997</v>
          </cell>
          <cell r="Q1006">
            <v>37970</v>
          </cell>
          <cell r="R1006">
            <v>6.29</v>
          </cell>
        </row>
        <row r="1007">
          <cell r="A1007">
            <v>37951</v>
          </cell>
          <cell r="B1007">
            <v>5.29</v>
          </cell>
          <cell r="E1007">
            <v>39407</v>
          </cell>
          <cell r="F1007">
            <v>4.46</v>
          </cell>
          <cell r="I1007">
            <v>37902</v>
          </cell>
          <cell r="J1007">
            <v>5.16</v>
          </cell>
          <cell r="M1007">
            <v>38691</v>
          </cell>
          <cell r="N1007">
            <v>5.1059999999999999</v>
          </cell>
          <cell r="Q1007">
            <v>37971</v>
          </cell>
          <cell r="R1007">
            <v>6.27</v>
          </cell>
        </row>
        <row r="1008">
          <cell r="A1008">
            <v>37952</v>
          </cell>
          <cell r="B1008">
            <v>5.31</v>
          </cell>
          <cell r="E1008">
            <v>39409</v>
          </cell>
          <cell r="F1008">
            <v>4.43</v>
          </cell>
          <cell r="I1008">
            <v>37903</v>
          </cell>
          <cell r="J1008">
            <v>5.2138</v>
          </cell>
          <cell r="M1008">
            <v>38692</v>
          </cell>
          <cell r="N1008">
            <v>5.0477999999999996</v>
          </cell>
          <cell r="Q1008">
            <v>37972</v>
          </cell>
          <cell r="R1008">
            <v>6.22</v>
          </cell>
        </row>
        <row r="1009">
          <cell r="A1009">
            <v>37953</v>
          </cell>
          <cell r="B1009">
            <v>5.33</v>
          </cell>
          <cell r="E1009">
            <v>39412</v>
          </cell>
          <cell r="F1009">
            <v>4.26</v>
          </cell>
          <cell r="I1009">
            <v>37904</v>
          </cell>
          <cell r="J1009">
            <v>5.1798999999999999</v>
          </cell>
          <cell r="M1009">
            <v>38693</v>
          </cell>
          <cell r="N1009">
            <v>5.0622999999999996</v>
          </cell>
          <cell r="Q1009">
            <v>37973</v>
          </cell>
          <cell r="R1009">
            <v>6.17</v>
          </cell>
        </row>
        <row r="1010">
          <cell r="A1010">
            <v>37956</v>
          </cell>
          <cell r="B1010">
            <v>5.35</v>
          </cell>
          <cell r="E1010">
            <v>39413</v>
          </cell>
          <cell r="F1010">
            <v>4.3600000000000003</v>
          </cell>
          <cell r="I1010">
            <v>37907</v>
          </cell>
          <cell r="J1010">
            <v>5.1778000000000004</v>
          </cell>
          <cell r="M1010">
            <v>38694</v>
          </cell>
          <cell r="N1010">
            <v>5.0343</v>
          </cell>
          <cell r="Q1010">
            <v>37974</v>
          </cell>
          <cell r="R1010">
            <v>6.16</v>
          </cell>
        </row>
        <row r="1011">
          <cell r="A1011">
            <v>37957</v>
          </cell>
          <cell r="B1011">
            <v>5.32</v>
          </cell>
          <cell r="E1011">
            <v>39414</v>
          </cell>
          <cell r="F1011">
            <v>4.41</v>
          </cell>
          <cell r="I1011">
            <v>37908</v>
          </cell>
          <cell r="J1011">
            <v>5.2510000000000003</v>
          </cell>
          <cell r="M1011">
            <v>38695</v>
          </cell>
          <cell r="N1011">
            <v>5.0975999999999999</v>
          </cell>
          <cell r="Q1011">
            <v>37977</v>
          </cell>
          <cell r="R1011">
            <v>6.18</v>
          </cell>
        </row>
        <row r="1012">
          <cell r="A1012">
            <v>37958</v>
          </cell>
          <cell r="B1012">
            <v>5.34</v>
          </cell>
          <cell r="E1012">
            <v>39415</v>
          </cell>
          <cell r="F1012">
            <v>4.3499999999999996</v>
          </cell>
          <cell r="I1012">
            <v>37909</v>
          </cell>
          <cell r="J1012">
            <v>5.2874999999999996</v>
          </cell>
          <cell r="M1012">
            <v>38698</v>
          </cell>
          <cell r="N1012">
            <v>5.117</v>
          </cell>
          <cell r="Q1012">
            <v>37978</v>
          </cell>
          <cell r="R1012">
            <v>6.25</v>
          </cell>
        </row>
        <row r="1013">
          <cell r="A1013">
            <v>37959</v>
          </cell>
          <cell r="B1013">
            <v>5.35</v>
          </cell>
          <cell r="E1013">
            <v>39416</v>
          </cell>
          <cell r="F1013">
            <v>4.4000000000000004</v>
          </cell>
          <cell r="I1013">
            <v>37910</v>
          </cell>
          <cell r="J1013">
            <v>5.3047000000000004</v>
          </cell>
          <cell r="M1013">
            <v>38699</v>
          </cell>
          <cell r="N1013">
            <v>5.1047000000000002</v>
          </cell>
          <cell r="Q1013">
            <v>37979</v>
          </cell>
          <cell r="R1013">
            <v>6.2</v>
          </cell>
        </row>
        <row r="1014">
          <cell r="A1014">
            <v>37960</v>
          </cell>
          <cell r="B1014">
            <v>5.27</v>
          </cell>
          <cell r="E1014">
            <v>39419</v>
          </cell>
          <cell r="F1014">
            <v>4.34</v>
          </cell>
          <cell r="I1014">
            <v>37911</v>
          </cell>
          <cell r="J1014">
            <v>5.2488000000000001</v>
          </cell>
          <cell r="M1014">
            <v>38700</v>
          </cell>
          <cell r="N1014">
            <v>5.0620000000000003</v>
          </cell>
          <cell r="Q1014">
            <v>37981</v>
          </cell>
          <cell r="R1014">
            <v>6.17</v>
          </cell>
        </row>
        <row r="1015">
          <cell r="A1015">
            <v>37963</v>
          </cell>
          <cell r="B1015">
            <v>5.3</v>
          </cell>
          <cell r="E1015">
            <v>39420</v>
          </cell>
          <cell r="F1015">
            <v>4.34</v>
          </cell>
          <cell r="I1015">
            <v>37914</v>
          </cell>
          <cell r="J1015">
            <v>5.2348999999999997</v>
          </cell>
          <cell r="M1015">
            <v>38701</v>
          </cell>
          <cell r="N1015">
            <v>5.0490000000000004</v>
          </cell>
          <cell r="Q1015">
            <v>37984</v>
          </cell>
          <cell r="R1015">
            <v>6.23</v>
          </cell>
        </row>
        <row r="1016">
          <cell r="A1016">
            <v>37964</v>
          </cell>
          <cell r="B1016">
            <v>5.34</v>
          </cell>
          <cell r="E1016">
            <v>39421</v>
          </cell>
          <cell r="F1016">
            <v>4.3899999999999997</v>
          </cell>
          <cell r="I1016">
            <v>37915</v>
          </cell>
          <cell r="J1016">
            <v>5.2051999999999996</v>
          </cell>
          <cell r="M1016">
            <v>38702</v>
          </cell>
          <cell r="N1016">
            <v>4.9984999999999999</v>
          </cell>
          <cell r="Q1016">
            <v>37985</v>
          </cell>
          <cell r="R1016">
            <v>6.28</v>
          </cell>
        </row>
        <row r="1017">
          <cell r="A1017">
            <v>37965</v>
          </cell>
          <cell r="B1017">
            <v>5.32</v>
          </cell>
          <cell r="E1017">
            <v>39422</v>
          </cell>
          <cell r="F1017">
            <v>4.49</v>
          </cell>
          <cell r="I1017">
            <v>37916</v>
          </cell>
          <cell r="J1017">
            <v>5.1346999999999996</v>
          </cell>
          <cell r="M1017">
            <v>38705</v>
          </cell>
          <cell r="N1017">
            <v>4.9924999999999997</v>
          </cell>
          <cell r="Q1017">
            <v>37986</v>
          </cell>
          <cell r="R1017">
            <v>6.27</v>
          </cell>
        </row>
        <row r="1018">
          <cell r="A1018">
            <v>37966</v>
          </cell>
          <cell r="B1018">
            <v>5.28</v>
          </cell>
          <cell r="E1018">
            <v>39423</v>
          </cell>
          <cell r="F1018">
            <v>4.58</v>
          </cell>
          <cell r="I1018">
            <v>37917</v>
          </cell>
          <cell r="J1018">
            <v>5.1946000000000003</v>
          </cell>
          <cell r="M1018">
            <v>38706</v>
          </cell>
          <cell r="N1018">
            <v>5.0033000000000003</v>
          </cell>
          <cell r="Q1018">
            <v>37988</v>
          </cell>
          <cell r="R1018">
            <v>6.36</v>
          </cell>
        </row>
        <row r="1019">
          <cell r="A1019">
            <v>37967</v>
          </cell>
          <cell r="B1019">
            <v>5.27</v>
          </cell>
          <cell r="E1019">
            <v>39426</v>
          </cell>
          <cell r="F1019">
            <v>4.5999999999999996</v>
          </cell>
          <cell r="I1019">
            <v>37918</v>
          </cell>
          <cell r="J1019">
            <v>5.1189999999999998</v>
          </cell>
          <cell r="M1019">
            <v>38707</v>
          </cell>
          <cell r="N1019">
            <v>4.9930000000000003</v>
          </cell>
          <cell r="Q1019">
            <v>37991</v>
          </cell>
          <cell r="R1019">
            <v>6.36</v>
          </cell>
        </row>
        <row r="1020">
          <cell r="A1020">
            <v>37970</v>
          </cell>
          <cell r="B1020">
            <v>5.26</v>
          </cell>
          <cell r="E1020">
            <v>39427</v>
          </cell>
          <cell r="F1020">
            <v>4.47</v>
          </cell>
          <cell r="I1020">
            <v>37921</v>
          </cell>
          <cell r="J1020">
            <v>5.1398999999999999</v>
          </cell>
          <cell r="M1020">
            <v>38708</v>
          </cell>
          <cell r="N1020">
            <v>4.9684999999999997</v>
          </cell>
          <cell r="Q1020">
            <v>37992</v>
          </cell>
          <cell r="R1020">
            <v>6.29</v>
          </cell>
        </row>
        <row r="1021">
          <cell r="A1021">
            <v>37971</v>
          </cell>
          <cell r="B1021">
            <v>5.24</v>
          </cell>
          <cell r="E1021">
            <v>39428</v>
          </cell>
          <cell r="F1021">
            <v>4.51</v>
          </cell>
          <cell r="I1021">
            <v>37922</v>
          </cell>
          <cell r="J1021">
            <v>5.0899000000000001</v>
          </cell>
          <cell r="M1021">
            <v>38709</v>
          </cell>
          <cell r="N1021">
            <v>4.9493</v>
          </cell>
          <cell r="Q1021">
            <v>37993</v>
          </cell>
          <cell r="R1021">
            <v>6.26</v>
          </cell>
        </row>
        <row r="1022">
          <cell r="A1022">
            <v>37972</v>
          </cell>
          <cell r="B1022">
            <v>5.21</v>
          </cell>
          <cell r="E1022">
            <v>39429</v>
          </cell>
          <cell r="F1022">
            <v>4.6100000000000003</v>
          </cell>
          <cell r="I1022">
            <v>37923</v>
          </cell>
          <cell r="J1022">
            <v>5.1754999999999995</v>
          </cell>
          <cell r="M1022">
            <v>38712</v>
          </cell>
          <cell r="N1022">
            <v>4.9493</v>
          </cell>
          <cell r="Q1022">
            <v>37994</v>
          </cell>
          <cell r="R1022">
            <v>6.25</v>
          </cell>
        </row>
        <row r="1023">
          <cell r="A1023">
            <v>37973</v>
          </cell>
          <cell r="B1023">
            <v>5.17</v>
          </cell>
          <cell r="E1023">
            <v>39430</v>
          </cell>
          <cell r="F1023">
            <v>4.66</v>
          </cell>
          <cell r="I1023">
            <v>37924</v>
          </cell>
          <cell r="J1023">
            <v>5.1977000000000002</v>
          </cell>
          <cell r="M1023">
            <v>38713</v>
          </cell>
          <cell r="N1023">
            <v>4.9505999999999997</v>
          </cell>
          <cell r="Q1023">
            <v>37995</v>
          </cell>
          <cell r="R1023">
            <v>6.14</v>
          </cell>
        </row>
        <row r="1024">
          <cell r="A1024">
            <v>37974</v>
          </cell>
          <cell r="B1024">
            <v>5.19</v>
          </cell>
          <cell r="E1024">
            <v>39433</v>
          </cell>
          <cell r="F1024">
            <v>4.62</v>
          </cell>
          <cell r="I1024">
            <v>37925</v>
          </cell>
          <cell r="J1024">
            <v>5.1314000000000002</v>
          </cell>
          <cell r="M1024">
            <v>38714</v>
          </cell>
          <cell r="N1024">
            <v>4.8971</v>
          </cell>
          <cell r="Q1024">
            <v>37998</v>
          </cell>
          <cell r="R1024">
            <v>6.14</v>
          </cell>
        </row>
        <row r="1025">
          <cell r="A1025">
            <v>37977</v>
          </cell>
          <cell r="B1025">
            <v>5.19</v>
          </cell>
          <cell r="E1025">
            <v>39434</v>
          </cell>
          <cell r="F1025">
            <v>4.55</v>
          </cell>
          <cell r="I1025">
            <v>37928</v>
          </cell>
          <cell r="J1025">
            <v>5.1607000000000003</v>
          </cell>
          <cell r="M1025">
            <v>38715</v>
          </cell>
          <cell r="N1025">
            <v>4.9248000000000003</v>
          </cell>
          <cell r="Q1025">
            <v>37999</v>
          </cell>
          <cell r="R1025">
            <v>6.11</v>
          </cell>
        </row>
        <row r="1026">
          <cell r="A1026">
            <v>37978</v>
          </cell>
          <cell r="B1026">
            <v>5.22</v>
          </cell>
          <cell r="E1026">
            <v>39435</v>
          </cell>
          <cell r="F1026">
            <v>4.47</v>
          </cell>
          <cell r="I1026">
            <v>37929</v>
          </cell>
          <cell r="J1026">
            <v>5.1283000000000003</v>
          </cell>
          <cell r="M1026">
            <v>38716</v>
          </cell>
          <cell r="N1026">
            <v>4.9253</v>
          </cell>
          <cell r="Q1026">
            <v>38000</v>
          </cell>
          <cell r="R1026">
            <v>6.06</v>
          </cell>
        </row>
        <row r="1027">
          <cell r="A1027">
            <v>37979</v>
          </cell>
          <cell r="B1027">
            <v>5.17</v>
          </cell>
          <cell r="E1027">
            <v>39436</v>
          </cell>
          <cell r="F1027">
            <v>4.46</v>
          </cell>
          <cell r="I1027">
            <v>37930</v>
          </cell>
          <cell r="J1027">
            <v>5.1828000000000003</v>
          </cell>
          <cell r="M1027">
            <v>38719</v>
          </cell>
          <cell r="N1027">
            <v>4.9253</v>
          </cell>
          <cell r="Q1027">
            <v>38001</v>
          </cell>
          <cell r="R1027">
            <v>6.04</v>
          </cell>
        </row>
        <row r="1028">
          <cell r="A1028">
            <v>37984</v>
          </cell>
          <cell r="B1028">
            <v>5.18</v>
          </cell>
          <cell r="E1028">
            <v>39437</v>
          </cell>
          <cell r="F1028">
            <v>4.58</v>
          </cell>
          <cell r="I1028">
            <v>37931</v>
          </cell>
          <cell r="J1028">
            <v>5.2432999999999996</v>
          </cell>
          <cell r="M1028">
            <v>38720</v>
          </cell>
          <cell r="N1028">
            <v>4.9443000000000001</v>
          </cell>
          <cell r="Q1028">
            <v>38002</v>
          </cell>
          <cell r="R1028">
            <v>6.05</v>
          </cell>
        </row>
        <row r="1029">
          <cell r="A1029">
            <v>37985</v>
          </cell>
          <cell r="B1029">
            <v>5.2</v>
          </cell>
          <cell r="E1029">
            <v>39440</v>
          </cell>
          <cell r="F1029">
            <v>4.62</v>
          </cell>
          <cell r="I1029">
            <v>37932</v>
          </cell>
          <cell r="J1029">
            <v>5.2529000000000003</v>
          </cell>
          <cell r="M1029">
            <v>38721</v>
          </cell>
          <cell r="N1029">
            <v>4.9367999999999999</v>
          </cell>
          <cell r="Q1029">
            <v>38006</v>
          </cell>
          <cell r="R1029">
            <v>6.09</v>
          </cell>
        </row>
        <row r="1030">
          <cell r="A1030">
            <v>37986</v>
          </cell>
          <cell r="B1030">
            <v>5.2</v>
          </cell>
          <cell r="E1030">
            <v>39442</v>
          </cell>
          <cell r="F1030">
            <v>4.68</v>
          </cell>
          <cell r="I1030">
            <v>37935</v>
          </cell>
          <cell r="J1030">
            <v>5.2636000000000003</v>
          </cell>
          <cell r="M1030">
            <v>38722</v>
          </cell>
          <cell r="N1030">
            <v>4.9554999999999998</v>
          </cell>
          <cell r="Q1030">
            <v>38007</v>
          </cell>
          <cell r="R1030">
            <v>6.09</v>
          </cell>
        </row>
        <row r="1031">
          <cell r="A1031">
            <v>37988</v>
          </cell>
          <cell r="B1031">
            <v>5.31</v>
          </cell>
          <cell r="E1031">
            <v>39443</v>
          </cell>
          <cell r="F1031">
            <v>4.6100000000000003</v>
          </cell>
          <cell r="I1031">
            <v>37936</v>
          </cell>
          <cell r="J1031">
            <v>5.2636000000000003</v>
          </cell>
          <cell r="M1031">
            <v>38723</v>
          </cell>
          <cell r="N1031">
            <v>4.9824999999999999</v>
          </cell>
          <cell r="Q1031">
            <v>38008</v>
          </cell>
          <cell r="R1031">
            <v>6.03</v>
          </cell>
        </row>
        <row r="1032">
          <cell r="A1032">
            <v>37991</v>
          </cell>
          <cell r="B1032">
            <v>5.33</v>
          </cell>
          <cell r="E1032">
            <v>39444</v>
          </cell>
          <cell r="F1032">
            <v>4.51</v>
          </cell>
          <cell r="I1032">
            <v>37937</v>
          </cell>
          <cell r="J1032">
            <v>5.2081</v>
          </cell>
          <cell r="M1032">
            <v>38726</v>
          </cell>
          <cell r="N1032">
            <v>4.9889999999999999</v>
          </cell>
          <cell r="Q1032">
            <v>38009</v>
          </cell>
          <cell r="R1032">
            <v>6.11</v>
          </cell>
        </row>
        <row r="1033">
          <cell r="A1033">
            <v>37992</v>
          </cell>
          <cell r="B1033">
            <v>5.27</v>
          </cell>
          <cell r="E1033">
            <v>39447</v>
          </cell>
          <cell r="F1033">
            <v>4.45</v>
          </cell>
          <cell r="I1033">
            <v>37938</v>
          </cell>
          <cell r="J1033">
            <v>5.1041999999999996</v>
          </cell>
          <cell r="M1033">
            <v>38727</v>
          </cell>
          <cell r="N1033">
            <v>5.024</v>
          </cell>
          <cell r="Q1033">
            <v>38012</v>
          </cell>
          <cell r="R1033">
            <v>6.1</v>
          </cell>
        </row>
        <row r="1034">
          <cell r="A1034">
            <v>37993</v>
          </cell>
          <cell r="B1034">
            <v>5.26</v>
          </cell>
          <cell r="E1034">
            <v>39449</v>
          </cell>
          <cell r="F1034">
            <v>4.3499999999999996</v>
          </cell>
          <cell r="I1034">
            <v>37939</v>
          </cell>
          <cell r="J1034">
            <v>5.0505000000000004</v>
          </cell>
          <cell r="M1034">
            <v>38728</v>
          </cell>
          <cell r="N1034">
            <v>5.0235000000000003</v>
          </cell>
          <cell r="Q1034">
            <v>38013</v>
          </cell>
          <cell r="R1034">
            <v>6.11</v>
          </cell>
        </row>
        <row r="1035">
          <cell r="A1035">
            <v>37994</v>
          </cell>
          <cell r="B1035">
            <v>5.29</v>
          </cell>
          <cell r="E1035">
            <v>39450</v>
          </cell>
          <cell r="F1035">
            <v>4.37</v>
          </cell>
          <cell r="I1035">
            <v>37942</v>
          </cell>
          <cell r="J1035">
            <v>5.0473999999999997</v>
          </cell>
          <cell r="M1035">
            <v>38729</v>
          </cell>
          <cell r="N1035">
            <v>5.0220000000000002</v>
          </cell>
          <cell r="Q1035">
            <v>38014</v>
          </cell>
          <cell r="R1035">
            <v>6.18</v>
          </cell>
        </row>
        <row r="1036">
          <cell r="A1036">
            <v>37995</v>
          </cell>
          <cell r="B1036">
            <v>5.2</v>
          </cell>
          <cell r="E1036">
            <v>39451</v>
          </cell>
          <cell r="F1036">
            <v>4.3600000000000003</v>
          </cell>
          <cell r="I1036">
            <v>37943</v>
          </cell>
          <cell r="J1036">
            <v>4.9984000000000002</v>
          </cell>
          <cell r="M1036">
            <v>38730</v>
          </cell>
          <cell r="N1036">
            <v>4.9901999999999997</v>
          </cell>
          <cell r="Q1036">
            <v>38015</v>
          </cell>
          <cell r="R1036">
            <v>6.15</v>
          </cell>
        </row>
        <row r="1037">
          <cell r="A1037">
            <v>37998</v>
          </cell>
          <cell r="B1037">
            <v>5.19</v>
          </cell>
          <cell r="E1037">
            <v>39454</v>
          </cell>
          <cell r="F1037">
            <v>4.34</v>
          </cell>
          <cell r="I1037">
            <v>37944</v>
          </cell>
          <cell r="J1037">
            <v>5.0814000000000004</v>
          </cell>
          <cell r="M1037">
            <v>38733</v>
          </cell>
          <cell r="N1037">
            <v>4.9827000000000004</v>
          </cell>
          <cell r="Q1037">
            <v>38016</v>
          </cell>
          <cell r="R1037">
            <v>6.11</v>
          </cell>
        </row>
        <row r="1038">
          <cell r="A1038">
            <v>37999</v>
          </cell>
          <cell r="B1038">
            <v>5.16</v>
          </cell>
          <cell r="E1038">
            <v>39455</v>
          </cell>
          <cell r="F1038">
            <v>4.3499999999999996</v>
          </cell>
          <cell r="I1038">
            <v>37945</v>
          </cell>
          <cell r="J1038">
            <v>5.0084999999999997</v>
          </cell>
          <cell r="M1038">
            <v>38734</v>
          </cell>
          <cell r="N1038">
            <v>4.9536999999999995</v>
          </cell>
          <cell r="Q1038">
            <v>38019</v>
          </cell>
          <cell r="R1038">
            <v>6.14</v>
          </cell>
        </row>
        <row r="1039">
          <cell r="A1039">
            <v>38000</v>
          </cell>
          <cell r="B1039">
            <v>5.13</v>
          </cell>
          <cell r="E1039">
            <v>39456</v>
          </cell>
          <cell r="F1039">
            <v>4.32</v>
          </cell>
          <cell r="I1039">
            <v>37946</v>
          </cell>
          <cell r="J1039">
            <v>5.0145999999999997</v>
          </cell>
          <cell r="M1039">
            <v>38735</v>
          </cell>
          <cell r="N1039">
            <v>4.9492000000000003</v>
          </cell>
          <cell r="Q1039">
            <v>38020</v>
          </cell>
          <cell r="R1039">
            <v>6.18</v>
          </cell>
        </row>
        <row r="1040">
          <cell r="A1040">
            <v>38001</v>
          </cell>
          <cell r="B1040">
            <v>5.12</v>
          </cell>
          <cell r="E1040">
            <v>39457</v>
          </cell>
          <cell r="F1040">
            <v>4.4400000000000004</v>
          </cell>
          <cell r="I1040">
            <v>37949</v>
          </cell>
          <cell r="J1040">
            <v>5.0648</v>
          </cell>
          <cell r="M1040">
            <v>38736</v>
          </cell>
          <cell r="N1040">
            <v>4.9916999999999998</v>
          </cell>
          <cell r="Q1040">
            <v>38021</v>
          </cell>
          <cell r="R1040">
            <v>6.19</v>
          </cell>
        </row>
        <row r="1041">
          <cell r="A1041">
            <v>38002</v>
          </cell>
          <cell r="B1041">
            <v>5.15</v>
          </cell>
          <cell r="E1041">
            <v>39458</v>
          </cell>
          <cell r="F1041">
            <v>4.3899999999999997</v>
          </cell>
          <cell r="I1041">
            <v>37950</v>
          </cell>
          <cell r="J1041">
            <v>5.0289000000000001</v>
          </cell>
          <cell r="M1041">
            <v>38737</v>
          </cell>
          <cell r="N1041">
            <v>4.9957000000000003</v>
          </cell>
          <cell r="Q1041">
            <v>38022</v>
          </cell>
          <cell r="R1041">
            <v>6.22</v>
          </cell>
        </row>
        <row r="1042">
          <cell r="A1042">
            <v>38005</v>
          </cell>
          <cell r="B1042">
            <v>5.16</v>
          </cell>
          <cell r="E1042">
            <v>39461</v>
          </cell>
          <cell r="F1042">
            <v>4.37</v>
          </cell>
          <cell r="I1042">
            <v>37951</v>
          </cell>
          <cell r="J1042">
            <v>5.0689000000000002</v>
          </cell>
          <cell r="M1042">
            <v>38740</v>
          </cell>
          <cell r="N1042">
            <v>5.0247000000000002</v>
          </cell>
          <cell r="Q1042">
            <v>38023</v>
          </cell>
          <cell r="R1042">
            <v>6.16</v>
          </cell>
        </row>
        <row r="1043">
          <cell r="A1043">
            <v>38006</v>
          </cell>
          <cell r="B1043">
            <v>5.16</v>
          </cell>
          <cell r="E1043">
            <v>39462</v>
          </cell>
          <cell r="F1043">
            <v>4.28</v>
          </cell>
          <cell r="I1043">
            <v>37952</v>
          </cell>
          <cell r="J1043">
            <v>5.0689000000000002</v>
          </cell>
          <cell r="M1043">
            <v>38741</v>
          </cell>
          <cell r="N1043">
            <v>5.0416999999999996</v>
          </cell>
          <cell r="Q1043">
            <v>38026</v>
          </cell>
          <cell r="R1043">
            <v>6.14</v>
          </cell>
        </row>
        <row r="1044">
          <cell r="A1044">
            <v>38007</v>
          </cell>
          <cell r="B1044">
            <v>5.1100000000000003</v>
          </cell>
          <cell r="E1044">
            <v>39463</v>
          </cell>
          <cell r="F1044">
            <v>4.32</v>
          </cell>
          <cell r="I1044">
            <v>37953</v>
          </cell>
          <cell r="J1044">
            <v>5.1311</v>
          </cell>
          <cell r="M1044">
            <v>38742</v>
          </cell>
          <cell r="N1044">
            <v>5.0873999999999997</v>
          </cell>
          <cell r="Q1044">
            <v>38027</v>
          </cell>
          <cell r="R1044">
            <v>6.17</v>
          </cell>
        </row>
        <row r="1045">
          <cell r="A1045">
            <v>38008</v>
          </cell>
          <cell r="B1045">
            <v>5.05</v>
          </cell>
          <cell r="E1045">
            <v>39464</v>
          </cell>
          <cell r="F1045">
            <v>4.25</v>
          </cell>
          <cell r="I1045">
            <v>37956</v>
          </cell>
          <cell r="J1045">
            <v>5.1509999999999998</v>
          </cell>
          <cell r="M1045">
            <v>38743</v>
          </cell>
          <cell r="N1045">
            <v>5.1139000000000001</v>
          </cell>
          <cell r="Q1045">
            <v>38028</v>
          </cell>
          <cell r="R1045">
            <v>6.13</v>
          </cell>
        </row>
        <row r="1046">
          <cell r="A1046">
            <v>38009</v>
          </cell>
          <cell r="B1046">
            <v>5.15</v>
          </cell>
          <cell r="E1046">
            <v>39465</v>
          </cell>
          <cell r="F1046">
            <v>4.28</v>
          </cell>
          <cell r="I1046">
            <v>37957</v>
          </cell>
          <cell r="J1046">
            <v>5.15</v>
          </cell>
          <cell r="M1046">
            <v>38744</v>
          </cell>
          <cell r="N1046">
            <v>5.1158999999999999</v>
          </cell>
          <cell r="Q1046">
            <v>38029</v>
          </cell>
          <cell r="R1046">
            <v>6.17</v>
          </cell>
        </row>
        <row r="1047">
          <cell r="A1047">
            <v>38012</v>
          </cell>
          <cell r="B1047">
            <v>5.18</v>
          </cell>
          <cell r="E1047">
            <v>39469</v>
          </cell>
          <cell r="F1047">
            <v>4.2300000000000004</v>
          </cell>
          <cell r="I1047">
            <v>37958</v>
          </cell>
          <cell r="J1047">
            <v>5.1847000000000003</v>
          </cell>
          <cell r="M1047">
            <v>38747</v>
          </cell>
          <cell r="N1047">
            <v>5.1280000000000001</v>
          </cell>
          <cell r="Q1047">
            <v>38030</v>
          </cell>
          <cell r="R1047">
            <v>6.14</v>
          </cell>
        </row>
        <row r="1048">
          <cell r="A1048">
            <v>38013</v>
          </cell>
          <cell r="B1048">
            <v>5.16</v>
          </cell>
          <cell r="E1048">
            <v>39470</v>
          </cell>
          <cell r="F1048">
            <v>4.2300000000000004</v>
          </cell>
          <cell r="I1048">
            <v>37959</v>
          </cell>
          <cell r="J1048">
            <v>5.1604000000000001</v>
          </cell>
          <cell r="M1048">
            <v>38748</v>
          </cell>
          <cell r="N1048">
            <v>5.1235999999999997</v>
          </cell>
          <cell r="Q1048">
            <v>38034</v>
          </cell>
          <cell r="R1048">
            <v>6.14</v>
          </cell>
        </row>
        <row r="1049">
          <cell r="A1049">
            <v>38014</v>
          </cell>
          <cell r="B1049">
            <v>5.23</v>
          </cell>
          <cell r="E1049">
            <v>39471</v>
          </cell>
          <cell r="F1049">
            <v>4.3600000000000003</v>
          </cell>
          <cell r="I1049">
            <v>37960</v>
          </cell>
          <cell r="J1049">
            <v>5.0616000000000003</v>
          </cell>
          <cell r="M1049">
            <v>38749</v>
          </cell>
          <cell r="N1049">
            <v>5.1403999999999996</v>
          </cell>
          <cell r="Q1049">
            <v>38035</v>
          </cell>
          <cell r="R1049">
            <v>6.13</v>
          </cell>
        </row>
        <row r="1050">
          <cell r="A1050">
            <v>38015</v>
          </cell>
          <cell r="B1050">
            <v>5.23</v>
          </cell>
          <cell r="E1050">
            <v>39472</v>
          </cell>
          <cell r="F1050">
            <v>4.28</v>
          </cell>
          <cell r="I1050">
            <v>37963</v>
          </cell>
          <cell r="J1050">
            <v>5.1092000000000004</v>
          </cell>
          <cell r="M1050">
            <v>38750</v>
          </cell>
          <cell r="N1050">
            <v>5.1296999999999997</v>
          </cell>
          <cell r="Q1050">
            <v>38036</v>
          </cell>
          <cell r="R1050">
            <v>6.13</v>
          </cell>
        </row>
        <row r="1051">
          <cell r="A1051">
            <v>38016</v>
          </cell>
          <cell r="B1051">
            <v>5.17</v>
          </cell>
          <cell r="E1051">
            <v>39475</v>
          </cell>
          <cell r="F1051">
            <v>4.29</v>
          </cell>
          <cell r="I1051">
            <v>37964</v>
          </cell>
          <cell r="J1051">
            <v>5.1635999999999997</v>
          </cell>
          <cell r="M1051">
            <v>38751</v>
          </cell>
          <cell r="N1051">
            <v>5.0991999999999997</v>
          </cell>
          <cell r="Q1051">
            <v>38037</v>
          </cell>
          <cell r="R1051">
            <v>6.18</v>
          </cell>
        </row>
        <row r="1052">
          <cell r="A1052">
            <v>38019</v>
          </cell>
          <cell r="B1052">
            <v>5.19</v>
          </cell>
          <cell r="E1052">
            <v>39476</v>
          </cell>
          <cell r="F1052">
            <v>4.34</v>
          </cell>
          <cell r="I1052">
            <v>37965</v>
          </cell>
          <cell r="J1052">
            <v>5.1489000000000003</v>
          </cell>
          <cell r="M1052">
            <v>38754</v>
          </cell>
          <cell r="N1052">
            <v>5.1142000000000003</v>
          </cell>
          <cell r="Q1052">
            <v>38040</v>
          </cell>
          <cell r="R1052">
            <v>6.14</v>
          </cell>
        </row>
        <row r="1053">
          <cell r="A1053">
            <v>38020</v>
          </cell>
          <cell r="B1053">
            <v>5.17</v>
          </cell>
          <cell r="E1053">
            <v>39477</v>
          </cell>
          <cell r="F1053">
            <v>4.4400000000000004</v>
          </cell>
          <cell r="I1053">
            <v>37966</v>
          </cell>
          <cell r="J1053">
            <v>5.1018999999999997</v>
          </cell>
          <cell r="M1053">
            <v>38755</v>
          </cell>
          <cell r="N1053">
            <v>5.1237000000000004</v>
          </cell>
          <cell r="Q1053">
            <v>38041</v>
          </cell>
          <cell r="R1053">
            <v>6.12</v>
          </cell>
        </row>
        <row r="1054">
          <cell r="A1054">
            <v>38021</v>
          </cell>
          <cell r="B1054">
            <v>5.18</v>
          </cell>
          <cell r="E1054">
            <v>39478</v>
          </cell>
          <cell r="F1054">
            <v>4.3499999999999996</v>
          </cell>
          <cell r="I1054">
            <v>37967</v>
          </cell>
          <cell r="J1054">
            <v>5.0903999999999998</v>
          </cell>
          <cell r="M1054">
            <v>38756</v>
          </cell>
          <cell r="N1054">
            <v>5.1281999999999996</v>
          </cell>
          <cell r="Q1054">
            <v>38042</v>
          </cell>
          <cell r="R1054">
            <v>6.12</v>
          </cell>
        </row>
        <row r="1055">
          <cell r="A1055">
            <v>38022</v>
          </cell>
          <cell r="B1055">
            <v>5.18</v>
          </cell>
          <cell r="E1055">
            <v>39479</v>
          </cell>
          <cell r="F1055">
            <v>4.32</v>
          </cell>
          <cell r="I1055">
            <v>37970</v>
          </cell>
          <cell r="J1055">
            <v>5.0956000000000001</v>
          </cell>
          <cell r="M1055">
            <v>38757</v>
          </cell>
          <cell r="N1055">
            <v>5.1295000000000002</v>
          </cell>
          <cell r="Q1055">
            <v>38043</v>
          </cell>
          <cell r="R1055">
            <v>6.14</v>
          </cell>
        </row>
        <row r="1056">
          <cell r="A1056">
            <v>38023</v>
          </cell>
          <cell r="B1056">
            <v>5.0999999999999996</v>
          </cell>
          <cell r="E1056">
            <v>39482</v>
          </cell>
          <cell r="F1056">
            <v>4.37</v>
          </cell>
          <cell r="I1056">
            <v>37971</v>
          </cell>
          <cell r="J1056">
            <v>5.0646000000000004</v>
          </cell>
          <cell r="M1056">
            <v>38758</v>
          </cell>
          <cell r="N1056">
            <v>5.1557000000000004</v>
          </cell>
          <cell r="Q1056">
            <v>38044</v>
          </cell>
          <cell r="R1056">
            <v>6.08</v>
          </cell>
        </row>
        <row r="1057">
          <cell r="A1057">
            <v>38026</v>
          </cell>
          <cell r="B1057">
            <v>5.09</v>
          </cell>
          <cell r="E1057">
            <v>39483</v>
          </cell>
          <cell r="F1057">
            <v>4.33</v>
          </cell>
          <cell r="I1057">
            <v>37972</v>
          </cell>
          <cell r="J1057">
            <v>5.0213999999999999</v>
          </cell>
          <cell r="M1057">
            <v>38761</v>
          </cell>
          <cell r="N1057">
            <v>5.1482999999999999</v>
          </cell>
          <cell r="Q1057">
            <v>38047</v>
          </cell>
          <cell r="R1057">
            <v>6.08</v>
          </cell>
        </row>
        <row r="1058">
          <cell r="A1058">
            <v>38027</v>
          </cell>
          <cell r="B1058">
            <v>5.12</v>
          </cell>
          <cell r="E1058">
            <v>39484</v>
          </cell>
          <cell r="F1058">
            <v>4.37</v>
          </cell>
          <cell r="I1058">
            <v>37973</v>
          </cell>
          <cell r="J1058">
            <v>4.9434000000000005</v>
          </cell>
          <cell r="M1058">
            <v>38762</v>
          </cell>
          <cell r="N1058">
            <v>5.1603000000000003</v>
          </cell>
          <cell r="Q1058">
            <v>38048</v>
          </cell>
          <cell r="R1058">
            <v>6.12</v>
          </cell>
        </row>
        <row r="1059">
          <cell r="A1059">
            <v>38028</v>
          </cell>
          <cell r="B1059">
            <v>5.07</v>
          </cell>
          <cell r="E1059">
            <v>39485</v>
          </cell>
          <cell r="F1059">
            <v>4.51</v>
          </cell>
          <cell r="I1059">
            <v>37974</v>
          </cell>
          <cell r="J1059">
            <v>4.9645000000000001</v>
          </cell>
          <cell r="M1059">
            <v>38763</v>
          </cell>
          <cell r="N1059">
            <v>5.1566999999999998</v>
          </cell>
          <cell r="Q1059">
            <v>38049</v>
          </cell>
          <cell r="R1059">
            <v>6.12</v>
          </cell>
        </row>
        <row r="1060">
          <cell r="A1060">
            <v>38029</v>
          </cell>
          <cell r="B1060">
            <v>5.0999999999999996</v>
          </cell>
          <cell r="E1060">
            <v>39486</v>
          </cell>
          <cell r="F1060">
            <v>4.43</v>
          </cell>
          <cell r="I1060">
            <v>37977</v>
          </cell>
          <cell r="J1060">
            <v>4.9795999999999996</v>
          </cell>
          <cell r="M1060">
            <v>38764</v>
          </cell>
          <cell r="N1060">
            <v>5.1337000000000002</v>
          </cell>
          <cell r="Q1060">
            <v>38050</v>
          </cell>
          <cell r="R1060">
            <v>6.09</v>
          </cell>
        </row>
        <row r="1061">
          <cell r="A1061">
            <v>38030</v>
          </cell>
          <cell r="B1061">
            <v>5.09</v>
          </cell>
          <cell r="E1061">
            <v>39489</v>
          </cell>
          <cell r="F1061">
            <v>4.41</v>
          </cell>
          <cell r="I1061">
            <v>37978</v>
          </cell>
          <cell r="J1061">
            <v>5.0510999999999999</v>
          </cell>
          <cell r="M1061">
            <v>38765</v>
          </cell>
          <cell r="N1061">
            <v>5.0762</v>
          </cell>
          <cell r="Q1061">
            <v>38051</v>
          </cell>
          <cell r="R1061">
            <v>5.97</v>
          </cell>
        </row>
        <row r="1062">
          <cell r="A1062">
            <v>38033</v>
          </cell>
          <cell r="B1062">
            <v>5.09</v>
          </cell>
          <cell r="E1062">
            <v>39490</v>
          </cell>
          <cell r="F1062">
            <v>4.46</v>
          </cell>
          <cell r="I1062">
            <v>37979</v>
          </cell>
          <cell r="J1062">
            <v>4.9856999999999996</v>
          </cell>
          <cell r="M1062">
            <v>38768</v>
          </cell>
          <cell r="N1062">
            <v>5.0677000000000003</v>
          </cell>
          <cell r="Q1062">
            <v>38054</v>
          </cell>
          <cell r="R1062">
            <v>5.9399999999999995</v>
          </cell>
        </row>
        <row r="1063">
          <cell r="A1063">
            <v>38034</v>
          </cell>
          <cell r="B1063">
            <v>5.08</v>
          </cell>
          <cell r="E1063">
            <v>39491</v>
          </cell>
          <cell r="F1063">
            <v>4.5199999999999996</v>
          </cell>
          <cell r="I1063">
            <v>37980</v>
          </cell>
          <cell r="J1063">
            <v>4.9856999999999996</v>
          </cell>
          <cell r="M1063">
            <v>38769</v>
          </cell>
          <cell r="N1063">
            <v>5.0833000000000004</v>
          </cell>
          <cell r="Q1063">
            <v>38055</v>
          </cell>
          <cell r="R1063">
            <v>5.89</v>
          </cell>
        </row>
        <row r="1064">
          <cell r="A1064">
            <v>38035</v>
          </cell>
          <cell r="B1064">
            <v>5.1100000000000003</v>
          </cell>
          <cell r="E1064">
            <v>39492</v>
          </cell>
          <cell r="F1064">
            <v>4.67</v>
          </cell>
          <cell r="I1064">
            <v>37981</v>
          </cell>
          <cell r="J1064">
            <v>4.9694000000000003</v>
          </cell>
          <cell r="M1064">
            <v>38770</v>
          </cell>
          <cell r="N1064">
            <v>5.0369000000000002</v>
          </cell>
          <cell r="Q1064">
            <v>38056</v>
          </cell>
          <cell r="R1064">
            <v>5.9</v>
          </cell>
        </row>
        <row r="1065">
          <cell r="A1065">
            <v>38036</v>
          </cell>
          <cell r="B1065">
            <v>5.12</v>
          </cell>
          <cell r="E1065">
            <v>39493</v>
          </cell>
          <cell r="F1065">
            <v>4.58</v>
          </cell>
          <cell r="I1065">
            <v>37984</v>
          </cell>
          <cell r="J1065">
            <v>5.0468999999999999</v>
          </cell>
          <cell r="M1065">
            <v>38771</v>
          </cell>
          <cell r="N1065">
            <v>5.0674000000000001</v>
          </cell>
          <cell r="Q1065">
            <v>38057</v>
          </cell>
          <cell r="R1065">
            <v>5.91</v>
          </cell>
        </row>
        <row r="1066">
          <cell r="A1066">
            <v>38037</v>
          </cell>
          <cell r="B1066">
            <v>5.15</v>
          </cell>
          <cell r="E1066">
            <v>39497</v>
          </cell>
          <cell r="F1066">
            <v>4.66</v>
          </cell>
          <cell r="I1066">
            <v>37985</v>
          </cell>
          <cell r="J1066">
            <v>5.0747999999999998</v>
          </cell>
          <cell r="M1066">
            <v>38772</v>
          </cell>
          <cell r="N1066">
            <v>5.0648999999999997</v>
          </cell>
          <cell r="Q1066">
            <v>38058</v>
          </cell>
          <cell r="R1066">
            <v>5.93</v>
          </cell>
        </row>
        <row r="1067">
          <cell r="A1067">
            <v>38040</v>
          </cell>
          <cell r="B1067">
            <v>5.13</v>
          </cell>
          <cell r="E1067">
            <v>39498</v>
          </cell>
          <cell r="F1067">
            <v>4.6500000000000004</v>
          </cell>
          <cell r="I1067">
            <v>37986</v>
          </cell>
          <cell r="J1067">
            <v>5.0727000000000002</v>
          </cell>
          <cell r="M1067">
            <v>38775</v>
          </cell>
          <cell r="N1067">
            <v>5.0671999999999997</v>
          </cell>
          <cell r="Q1067">
            <v>38061</v>
          </cell>
          <cell r="R1067">
            <v>5.93</v>
          </cell>
        </row>
        <row r="1068">
          <cell r="A1068">
            <v>38041</v>
          </cell>
          <cell r="B1068">
            <v>5.0999999999999996</v>
          </cell>
          <cell r="E1068">
            <v>39499</v>
          </cell>
          <cell r="F1068">
            <v>4.54</v>
          </cell>
          <cell r="I1068">
            <v>37987</v>
          </cell>
          <cell r="J1068">
            <v>5.0725999999999996</v>
          </cell>
          <cell r="M1068">
            <v>38776</v>
          </cell>
          <cell r="N1068">
            <v>5.0366999999999997</v>
          </cell>
          <cell r="Q1068">
            <v>38062</v>
          </cell>
          <cell r="R1068">
            <v>5.88</v>
          </cell>
        </row>
        <row r="1069">
          <cell r="A1069">
            <v>38042</v>
          </cell>
          <cell r="B1069">
            <v>5.09</v>
          </cell>
          <cell r="E1069">
            <v>39500</v>
          </cell>
          <cell r="F1069">
            <v>4.58</v>
          </cell>
          <cell r="I1069">
            <v>37988</v>
          </cell>
          <cell r="J1069">
            <v>5.1698000000000004</v>
          </cell>
          <cell r="M1069">
            <v>38777</v>
          </cell>
          <cell r="N1069">
            <v>5.0742000000000003</v>
          </cell>
          <cell r="Q1069">
            <v>38063</v>
          </cell>
          <cell r="R1069">
            <v>5.88</v>
          </cell>
        </row>
        <row r="1070">
          <cell r="A1070">
            <v>38043</v>
          </cell>
          <cell r="B1070">
            <v>5.0999999999999996</v>
          </cell>
          <cell r="E1070">
            <v>39503</v>
          </cell>
          <cell r="F1070">
            <v>4.67</v>
          </cell>
          <cell r="I1070">
            <v>37991</v>
          </cell>
          <cell r="J1070">
            <v>5.1772</v>
          </cell>
          <cell r="M1070">
            <v>38778</v>
          </cell>
          <cell r="N1070">
            <v>5.1082000000000001</v>
          </cell>
          <cell r="Q1070">
            <v>38064</v>
          </cell>
          <cell r="R1070">
            <v>5.92</v>
          </cell>
        </row>
        <row r="1071">
          <cell r="A1071">
            <v>38044</v>
          </cell>
          <cell r="B1071">
            <v>5.05</v>
          </cell>
          <cell r="E1071">
            <v>39504</v>
          </cell>
          <cell r="F1071">
            <v>4.66</v>
          </cell>
          <cell r="I1071">
            <v>37992</v>
          </cell>
          <cell r="J1071">
            <v>5.1006</v>
          </cell>
          <cell r="M1071">
            <v>38779</v>
          </cell>
          <cell r="N1071">
            <v>5.1317000000000004</v>
          </cell>
          <cell r="Q1071">
            <v>38065</v>
          </cell>
          <cell r="R1071">
            <v>5.95</v>
          </cell>
        </row>
        <row r="1072">
          <cell r="A1072">
            <v>38047</v>
          </cell>
          <cell r="B1072">
            <v>5.0199999999999996</v>
          </cell>
          <cell r="E1072">
            <v>39505</v>
          </cell>
          <cell r="F1072">
            <v>4.6500000000000004</v>
          </cell>
          <cell r="I1072">
            <v>37993</v>
          </cell>
          <cell r="J1072">
            <v>5.0757000000000003</v>
          </cell>
          <cell r="M1072">
            <v>38782</v>
          </cell>
          <cell r="N1072">
            <v>5.1936999999999998</v>
          </cell>
          <cell r="Q1072">
            <v>38068</v>
          </cell>
          <cell r="R1072">
            <v>5.9</v>
          </cell>
        </row>
        <row r="1073">
          <cell r="A1073">
            <v>38048</v>
          </cell>
          <cell r="B1073">
            <v>5.0199999999999996</v>
          </cell>
          <cell r="E1073">
            <v>39506</v>
          </cell>
          <cell r="F1073">
            <v>4.55</v>
          </cell>
          <cell r="I1073">
            <v>37994</v>
          </cell>
          <cell r="J1073">
            <v>5.085</v>
          </cell>
          <cell r="M1073">
            <v>38783</v>
          </cell>
          <cell r="N1073">
            <v>5.1481000000000003</v>
          </cell>
          <cell r="Q1073">
            <v>38069</v>
          </cell>
          <cell r="R1073">
            <v>5.9</v>
          </cell>
        </row>
        <row r="1074">
          <cell r="A1074">
            <v>38049</v>
          </cell>
          <cell r="B1074">
            <v>5.05</v>
          </cell>
          <cell r="E1074">
            <v>39507</v>
          </cell>
          <cell r="F1074">
            <v>4.41</v>
          </cell>
          <cell r="I1074">
            <v>37995</v>
          </cell>
          <cell r="J1074">
            <v>4.9592000000000001</v>
          </cell>
          <cell r="M1074">
            <v>38784</v>
          </cell>
          <cell r="N1074">
            <v>5.1505999999999998</v>
          </cell>
          <cell r="Q1074">
            <v>38070</v>
          </cell>
          <cell r="R1074">
            <v>5.91</v>
          </cell>
        </row>
        <row r="1075">
          <cell r="A1075">
            <v>38050</v>
          </cell>
          <cell r="B1075">
            <v>5.05</v>
          </cell>
          <cell r="E1075">
            <v>39510</v>
          </cell>
          <cell r="F1075">
            <v>4.42</v>
          </cell>
          <cell r="I1075">
            <v>37998</v>
          </cell>
          <cell r="J1075">
            <v>4.9722999999999997</v>
          </cell>
          <cell r="M1075">
            <v>38785</v>
          </cell>
          <cell r="N1075">
            <v>5.1614000000000004</v>
          </cell>
          <cell r="Q1075">
            <v>38071</v>
          </cell>
          <cell r="R1075">
            <v>5.93</v>
          </cell>
        </row>
        <row r="1076">
          <cell r="A1076">
            <v>38051</v>
          </cell>
          <cell r="B1076">
            <v>4.9800000000000004</v>
          </cell>
          <cell r="E1076">
            <v>39511</v>
          </cell>
          <cell r="F1076">
            <v>4.5199999999999996</v>
          </cell>
          <cell r="I1076">
            <v>37999</v>
          </cell>
          <cell r="J1076">
            <v>4.9188999999999998</v>
          </cell>
          <cell r="M1076">
            <v>38786</v>
          </cell>
          <cell r="N1076">
            <v>5.1714000000000002</v>
          </cell>
          <cell r="Q1076">
            <v>38072</v>
          </cell>
          <cell r="R1076">
            <v>6</v>
          </cell>
        </row>
        <row r="1077">
          <cell r="A1077">
            <v>38054</v>
          </cell>
          <cell r="B1077">
            <v>4.95</v>
          </cell>
          <cell r="E1077">
            <v>39512</v>
          </cell>
          <cell r="F1077">
            <v>4.5999999999999996</v>
          </cell>
          <cell r="I1077">
            <v>38000</v>
          </cell>
          <cell r="J1077">
            <v>4.8939000000000004</v>
          </cell>
          <cell r="M1077">
            <v>38789</v>
          </cell>
          <cell r="N1077">
            <v>5.1764000000000001</v>
          </cell>
          <cell r="Q1077">
            <v>38075</v>
          </cell>
          <cell r="R1077">
            <v>6.04</v>
          </cell>
        </row>
        <row r="1078">
          <cell r="A1078">
            <v>38055</v>
          </cell>
          <cell r="B1078">
            <v>4.95</v>
          </cell>
          <cell r="E1078">
            <v>39513</v>
          </cell>
          <cell r="F1078">
            <v>4.57</v>
          </cell>
          <cell r="I1078">
            <v>38001</v>
          </cell>
          <cell r="J1078">
            <v>4.8552</v>
          </cell>
          <cell r="M1078">
            <v>38790</v>
          </cell>
          <cell r="N1078">
            <v>5.1189</v>
          </cell>
          <cell r="Q1078">
            <v>38076</v>
          </cell>
          <cell r="R1078">
            <v>6.05</v>
          </cell>
        </row>
        <row r="1079">
          <cell r="A1079">
            <v>38056</v>
          </cell>
          <cell r="B1079">
            <v>4.97</v>
          </cell>
          <cell r="E1079">
            <v>39514</v>
          </cell>
          <cell r="F1079">
            <v>4.55</v>
          </cell>
          <cell r="I1079">
            <v>38002</v>
          </cell>
          <cell r="J1079">
            <v>4.8918999999999997</v>
          </cell>
          <cell r="M1079">
            <v>38791</v>
          </cell>
          <cell r="N1079">
            <v>5.1444000000000001</v>
          </cell>
          <cell r="Q1079">
            <v>38077</v>
          </cell>
          <cell r="R1079">
            <v>6.01</v>
          </cell>
        </row>
        <row r="1080">
          <cell r="A1080">
            <v>38057</v>
          </cell>
          <cell r="B1080">
            <v>4.97</v>
          </cell>
          <cell r="E1080">
            <v>39517</v>
          </cell>
          <cell r="F1080">
            <v>4.45</v>
          </cell>
          <cell r="I1080">
            <v>38005</v>
          </cell>
          <cell r="J1080">
            <v>4.8917999999999999</v>
          </cell>
          <cell r="M1080">
            <v>38792</v>
          </cell>
          <cell r="N1080">
            <v>5.0768000000000004</v>
          </cell>
          <cell r="Q1080">
            <v>38078</v>
          </cell>
          <cell r="R1080">
            <v>6.04</v>
          </cell>
        </row>
        <row r="1081">
          <cell r="A1081">
            <v>38058</v>
          </cell>
          <cell r="B1081">
            <v>4.99</v>
          </cell>
          <cell r="E1081">
            <v>39518</v>
          </cell>
          <cell r="F1081">
            <v>4.53</v>
          </cell>
          <cell r="I1081">
            <v>38006</v>
          </cell>
          <cell r="J1081">
            <v>4.9238</v>
          </cell>
          <cell r="M1081">
            <v>38793</v>
          </cell>
          <cell r="N1081">
            <v>5.1013000000000002</v>
          </cell>
          <cell r="Q1081">
            <v>38079</v>
          </cell>
          <cell r="R1081">
            <v>6.19</v>
          </cell>
        </row>
        <row r="1082">
          <cell r="A1082">
            <v>38061</v>
          </cell>
          <cell r="B1082">
            <v>4.96</v>
          </cell>
          <cell r="E1082">
            <v>39519</v>
          </cell>
          <cell r="F1082">
            <v>4.4000000000000004</v>
          </cell>
          <cell r="I1082">
            <v>38007</v>
          </cell>
          <cell r="J1082">
            <v>4.9038000000000004</v>
          </cell>
          <cell r="M1082">
            <v>38796</v>
          </cell>
          <cell r="N1082">
            <v>5.1013000000000002</v>
          </cell>
          <cell r="Q1082">
            <v>38082</v>
          </cell>
          <cell r="R1082">
            <v>6.26</v>
          </cell>
        </row>
        <row r="1083">
          <cell r="A1083">
            <v>38062</v>
          </cell>
          <cell r="B1083">
            <v>4.9399999999999995</v>
          </cell>
          <cell r="E1083">
            <v>39520</v>
          </cell>
          <cell r="F1083">
            <v>4.47</v>
          </cell>
          <cell r="I1083">
            <v>38008</v>
          </cell>
          <cell r="J1083">
            <v>4.8431999999999995</v>
          </cell>
          <cell r="M1083">
            <v>38797</v>
          </cell>
          <cell r="N1083">
            <v>5.1242999999999999</v>
          </cell>
          <cell r="Q1083">
            <v>38083</v>
          </cell>
          <cell r="R1083">
            <v>6.23</v>
          </cell>
        </row>
        <row r="1084">
          <cell r="A1084">
            <v>38063</v>
          </cell>
          <cell r="B1084">
            <v>4.91</v>
          </cell>
          <cell r="E1084">
            <v>39521</v>
          </cell>
          <cell r="F1084">
            <v>4.3499999999999996</v>
          </cell>
          <cell r="I1084">
            <v>38009</v>
          </cell>
          <cell r="J1084">
            <v>4.9428999999999998</v>
          </cell>
          <cell r="M1084">
            <v>38798</v>
          </cell>
          <cell r="N1084">
            <v>5.1059000000000001</v>
          </cell>
          <cell r="Q1084">
            <v>38084</v>
          </cell>
          <cell r="R1084">
            <v>6.22</v>
          </cell>
        </row>
        <row r="1085">
          <cell r="A1085">
            <v>38064</v>
          </cell>
          <cell r="B1085">
            <v>4.92</v>
          </cell>
          <cell r="E1085">
            <v>39524</v>
          </cell>
          <cell r="F1085">
            <v>4.29</v>
          </cell>
          <cell r="I1085">
            <v>38012</v>
          </cell>
          <cell r="J1085">
            <v>4.9832999999999998</v>
          </cell>
          <cell r="M1085">
            <v>38799</v>
          </cell>
          <cell r="N1085">
            <v>5.1238999999999999</v>
          </cell>
          <cell r="Q1085">
            <v>38085</v>
          </cell>
          <cell r="R1085">
            <v>6.25</v>
          </cell>
        </row>
        <row r="1086">
          <cell r="A1086">
            <v>38065</v>
          </cell>
          <cell r="B1086">
            <v>4.93</v>
          </cell>
          <cell r="E1086">
            <v>39525</v>
          </cell>
          <cell r="F1086">
            <v>4.3499999999999996</v>
          </cell>
          <cell r="I1086">
            <v>38013</v>
          </cell>
          <cell r="J1086">
            <v>4.9367999999999999</v>
          </cell>
          <cell r="M1086">
            <v>38800</v>
          </cell>
          <cell r="N1086">
            <v>5.0769000000000002</v>
          </cell>
          <cell r="Q1086">
            <v>38089</v>
          </cell>
          <cell r="R1086">
            <v>6.27</v>
          </cell>
        </row>
        <row r="1087">
          <cell r="A1087">
            <v>38068</v>
          </cell>
          <cell r="B1087">
            <v>4.8899999999999997</v>
          </cell>
          <cell r="E1087">
            <v>39526</v>
          </cell>
          <cell r="F1087">
            <v>4.22</v>
          </cell>
          <cell r="I1087">
            <v>38014</v>
          </cell>
          <cell r="J1087">
            <v>5.0026000000000002</v>
          </cell>
          <cell r="M1087">
            <v>38803</v>
          </cell>
          <cell r="N1087">
            <v>5.0989000000000004</v>
          </cell>
          <cell r="Q1087">
            <v>38090</v>
          </cell>
          <cell r="R1087">
            <v>6.36</v>
          </cell>
        </row>
        <row r="1088">
          <cell r="A1088">
            <v>38069</v>
          </cell>
          <cell r="B1088">
            <v>4.9000000000000004</v>
          </cell>
          <cell r="E1088">
            <v>39527</v>
          </cell>
          <cell r="F1088">
            <v>4.17</v>
          </cell>
          <cell r="I1088">
            <v>38015</v>
          </cell>
          <cell r="J1088">
            <v>4.9996</v>
          </cell>
          <cell r="M1088">
            <v>38804</v>
          </cell>
          <cell r="N1088">
            <v>5.1249000000000002</v>
          </cell>
          <cell r="Q1088">
            <v>38091</v>
          </cell>
          <cell r="R1088">
            <v>6.38</v>
          </cell>
        </row>
        <row r="1089">
          <cell r="A1089">
            <v>38070</v>
          </cell>
          <cell r="B1089">
            <v>4.8899999999999997</v>
          </cell>
          <cell r="E1089">
            <v>39531</v>
          </cell>
          <cell r="F1089">
            <v>4.33</v>
          </cell>
          <cell r="I1089">
            <v>38016</v>
          </cell>
          <cell r="J1089">
            <v>4.9610000000000003</v>
          </cell>
          <cell r="M1089">
            <v>38805</v>
          </cell>
          <cell r="N1089">
            <v>5.1444000000000001</v>
          </cell>
          <cell r="Q1089">
            <v>38092</v>
          </cell>
          <cell r="R1089">
            <v>6.41</v>
          </cell>
        </row>
        <row r="1090">
          <cell r="A1090">
            <v>38071</v>
          </cell>
          <cell r="B1090">
            <v>4.9000000000000004</v>
          </cell>
          <cell r="E1090">
            <v>39532</v>
          </cell>
          <cell r="F1090">
            <v>4.3</v>
          </cell>
          <cell r="I1090">
            <v>38019</v>
          </cell>
          <cell r="J1090">
            <v>4.9832999999999998</v>
          </cell>
          <cell r="M1090">
            <v>38806</v>
          </cell>
          <cell r="N1090">
            <v>5.1917</v>
          </cell>
          <cell r="Q1090">
            <v>38093</v>
          </cell>
          <cell r="R1090">
            <v>6.39</v>
          </cell>
        </row>
        <row r="1091">
          <cell r="A1091">
            <v>38072</v>
          </cell>
          <cell r="B1091">
            <v>4.9800000000000004</v>
          </cell>
          <cell r="E1091">
            <v>39533</v>
          </cell>
          <cell r="F1091">
            <v>4.33</v>
          </cell>
          <cell r="I1091">
            <v>38020</v>
          </cell>
          <cell r="J1091">
            <v>4.9488000000000003</v>
          </cell>
          <cell r="M1091">
            <v>38807</v>
          </cell>
          <cell r="N1091">
            <v>5.1752000000000002</v>
          </cell>
          <cell r="Q1091">
            <v>38096</v>
          </cell>
          <cell r="R1091">
            <v>6.41</v>
          </cell>
        </row>
        <row r="1092">
          <cell r="A1092">
            <v>38075</v>
          </cell>
          <cell r="B1092">
            <v>5.03</v>
          </cell>
          <cell r="E1092">
            <v>39534</v>
          </cell>
          <cell r="F1092">
            <v>4.38</v>
          </cell>
          <cell r="I1092">
            <v>38021</v>
          </cell>
          <cell r="J1092">
            <v>4.9549000000000003</v>
          </cell>
          <cell r="M1092">
            <v>38810</v>
          </cell>
          <cell r="N1092">
            <v>5.2046999999999999</v>
          </cell>
          <cell r="Q1092">
            <v>38097</v>
          </cell>
          <cell r="R1092">
            <v>6.44</v>
          </cell>
        </row>
        <row r="1093">
          <cell r="A1093">
            <v>38076</v>
          </cell>
          <cell r="B1093">
            <v>5.04</v>
          </cell>
          <cell r="E1093">
            <v>39535</v>
          </cell>
          <cell r="F1093">
            <v>4.33</v>
          </cell>
          <cell r="I1093">
            <v>38022</v>
          </cell>
          <cell r="J1093">
            <v>4.9812000000000003</v>
          </cell>
          <cell r="M1093">
            <v>38811</v>
          </cell>
          <cell r="N1093">
            <v>5.2286999999999999</v>
          </cell>
          <cell r="Q1093">
            <v>38098</v>
          </cell>
          <cell r="R1093">
            <v>6.44</v>
          </cell>
        </row>
        <row r="1094">
          <cell r="A1094">
            <v>38077</v>
          </cell>
          <cell r="B1094">
            <v>5.04</v>
          </cell>
          <cell r="E1094">
            <v>39538</v>
          </cell>
          <cell r="F1094">
            <v>4.3</v>
          </cell>
          <cell r="I1094">
            <v>38023</v>
          </cell>
          <cell r="J1094">
            <v>4.9165999999999999</v>
          </cell>
          <cell r="M1094">
            <v>38812</v>
          </cell>
          <cell r="N1094">
            <v>5.2321999999999997</v>
          </cell>
          <cell r="Q1094">
            <v>38099</v>
          </cell>
          <cell r="R1094">
            <v>6.38</v>
          </cell>
        </row>
        <row r="1095">
          <cell r="A1095">
            <v>38078</v>
          </cell>
          <cell r="B1095">
            <v>5.05</v>
          </cell>
          <cell r="E1095">
            <v>39539</v>
          </cell>
          <cell r="F1095">
            <v>4.4000000000000004</v>
          </cell>
          <cell r="I1095">
            <v>38026</v>
          </cell>
          <cell r="J1095">
            <v>4.8995999999999995</v>
          </cell>
          <cell r="M1095">
            <v>38813</v>
          </cell>
          <cell r="N1095">
            <v>5.2807000000000004</v>
          </cell>
          <cell r="Q1095">
            <v>38100</v>
          </cell>
          <cell r="R1095">
            <v>6.43</v>
          </cell>
        </row>
        <row r="1096">
          <cell r="A1096">
            <v>38079</v>
          </cell>
          <cell r="B1096">
            <v>5.17</v>
          </cell>
          <cell r="E1096">
            <v>39540</v>
          </cell>
          <cell r="F1096">
            <v>4.38</v>
          </cell>
          <cell r="I1096">
            <v>38027</v>
          </cell>
          <cell r="J1096">
            <v>4.9497999999999998</v>
          </cell>
          <cell r="M1096">
            <v>38814</v>
          </cell>
          <cell r="N1096">
            <v>5.3469999999999995</v>
          </cell>
          <cell r="Q1096">
            <v>38103</v>
          </cell>
          <cell r="R1096">
            <v>6.4</v>
          </cell>
        </row>
        <row r="1097">
          <cell r="A1097">
            <v>38082</v>
          </cell>
          <cell r="B1097">
            <v>5.2</v>
          </cell>
          <cell r="E1097">
            <v>39541</v>
          </cell>
          <cell r="F1097">
            <v>4.4000000000000004</v>
          </cell>
          <cell r="I1097">
            <v>38028</v>
          </cell>
          <cell r="J1097">
            <v>4.8994999999999997</v>
          </cell>
          <cell r="M1097">
            <v>38817</v>
          </cell>
          <cell r="N1097">
            <v>5.3375000000000004</v>
          </cell>
          <cell r="Q1097">
            <v>38104</v>
          </cell>
          <cell r="R1097">
            <v>6.39</v>
          </cell>
        </row>
        <row r="1098">
          <cell r="A1098">
            <v>38083</v>
          </cell>
          <cell r="B1098">
            <v>5.19</v>
          </cell>
          <cell r="E1098">
            <v>39542</v>
          </cell>
          <cell r="F1098">
            <v>4.32</v>
          </cell>
          <cell r="I1098">
            <v>38029</v>
          </cell>
          <cell r="J1098">
            <v>4.9265999999999996</v>
          </cell>
          <cell r="M1098">
            <v>38818</v>
          </cell>
          <cell r="N1098">
            <v>5.3194999999999997</v>
          </cell>
          <cell r="Q1098">
            <v>38105</v>
          </cell>
          <cell r="R1098">
            <v>6.44</v>
          </cell>
        </row>
        <row r="1099">
          <cell r="A1099">
            <v>38084</v>
          </cell>
          <cell r="B1099">
            <v>5.16</v>
          </cell>
          <cell r="E1099">
            <v>39545</v>
          </cell>
          <cell r="F1099">
            <v>4.3600000000000003</v>
          </cell>
          <cell r="I1099">
            <v>38030</v>
          </cell>
          <cell r="J1099">
            <v>4.9165000000000001</v>
          </cell>
          <cell r="M1099">
            <v>38819</v>
          </cell>
          <cell r="N1099">
            <v>5.3533999999999997</v>
          </cell>
          <cell r="Q1099">
            <v>38106</v>
          </cell>
          <cell r="R1099">
            <v>6.49</v>
          </cell>
        </row>
        <row r="1100">
          <cell r="A1100">
            <v>38085</v>
          </cell>
          <cell r="B1100">
            <v>5.16</v>
          </cell>
          <cell r="E1100">
            <v>39546</v>
          </cell>
          <cell r="F1100">
            <v>4.37</v>
          </cell>
          <cell r="I1100">
            <v>38033</v>
          </cell>
          <cell r="J1100">
            <v>4.9164000000000003</v>
          </cell>
          <cell r="M1100">
            <v>38820</v>
          </cell>
          <cell r="N1100">
            <v>5.3977000000000004</v>
          </cell>
          <cell r="Q1100">
            <v>38107</v>
          </cell>
          <cell r="R1100">
            <v>6.46</v>
          </cell>
        </row>
        <row r="1101">
          <cell r="A1101">
            <v>38089</v>
          </cell>
          <cell r="B1101">
            <v>5.19</v>
          </cell>
          <cell r="E1101">
            <v>39547</v>
          </cell>
          <cell r="F1101">
            <v>4.3099999999999996</v>
          </cell>
          <cell r="I1101">
            <v>38034</v>
          </cell>
          <cell r="J1101">
            <v>4.9114000000000004</v>
          </cell>
          <cell r="M1101">
            <v>38821</v>
          </cell>
          <cell r="N1101">
            <v>5.4019000000000004</v>
          </cell>
          <cell r="Q1101">
            <v>38110</v>
          </cell>
          <cell r="R1101">
            <v>6.45</v>
          </cell>
        </row>
        <row r="1102">
          <cell r="A1102">
            <v>38090</v>
          </cell>
          <cell r="B1102">
            <v>5.25</v>
          </cell>
          <cell r="E1102">
            <v>39548</v>
          </cell>
          <cell r="F1102">
            <v>4.34</v>
          </cell>
          <cell r="I1102">
            <v>38035</v>
          </cell>
          <cell r="J1102">
            <v>4.9104000000000001</v>
          </cell>
          <cell r="M1102">
            <v>38824</v>
          </cell>
          <cell r="N1102">
            <v>5.3864000000000001</v>
          </cell>
          <cell r="Q1102">
            <v>38111</v>
          </cell>
          <cell r="R1102">
            <v>6.5</v>
          </cell>
        </row>
        <row r="1103">
          <cell r="A1103">
            <v>38091</v>
          </cell>
          <cell r="B1103">
            <v>5.27</v>
          </cell>
          <cell r="E1103">
            <v>39549</v>
          </cell>
          <cell r="F1103">
            <v>4.3</v>
          </cell>
          <cell r="I1103">
            <v>38036</v>
          </cell>
          <cell r="J1103">
            <v>4.8944000000000001</v>
          </cell>
          <cell r="M1103">
            <v>38825</v>
          </cell>
          <cell r="N1103">
            <v>5.3757999999999999</v>
          </cell>
          <cell r="Q1103">
            <v>38112</v>
          </cell>
          <cell r="R1103">
            <v>6.52</v>
          </cell>
        </row>
        <row r="1104">
          <cell r="A1104">
            <v>38092</v>
          </cell>
          <cell r="B1104">
            <v>5.27</v>
          </cell>
          <cell r="E1104">
            <v>39552</v>
          </cell>
          <cell r="F1104">
            <v>4.3499999999999996</v>
          </cell>
          <cell r="I1104">
            <v>38037</v>
          </cell>
          <cell r="J1104">
            <v>4.9524999999999997</v>
          </cell>
          <cell r="M1104">
            <v>38826</v>
          </cell>
          <cell r="N1104">
            <v>5.4183000000000003</v>
          </cell>
          <cell r="Q1104">
            <v>38113</v>
          </cell>
          <cell r="R1104">
            <v>6.5600000000000005</v>
          </cell>
        </row>
        <row r="1105">
          <cell r="A1105">
            <v>38093</v>
          </cell>
          <cell r="B1105">
            <v>5.23</v>
          </cell>
          <cell r="E1105">
            <v>39553</v>
          </cell>
          <cell r="F1105">
            <v>4.42</v>
          </cell>
          <cell r="I1105">
            <v>38040</v>
          </cell>
          <cell r="J1105">
            <v>4.9012000000000002</v>
          </cell>
          <cell r="M1105">
            <v>38827</v>
          </cell>
          <cell r="N1105">
            <v>5.4592999999999998</v>
          </cell>
          <cell r="Q1105">
            <v>38114</v>
          </cell>
          <cell r="R1105">
            <v>6.64</v>
          </cell>
        </row>
        <row r="1106">
          <cell r="A1106">
            <v>38096</v>
          </cell>
          <cell r="B1106">
            <v>5.26</v>
          </cell>
          <cell r="E1106">
            <v>39554</v>
          </cell>
          <cell r="F1106">
            <v>4.54</v>
          </cell>
          <cell r="I1106">
            <v>38041</v>
          </cell>
          <cell r="J1106">
            <v>4.8962000000000003</v>
          </cell>
          <cell r="M1106">
            <v>38828</v>
          </cell>
          <cell r="N1106">
            <v>5.4367999999999999</v>
          </cell>
          <cell r="Q1106">
            <v>38117</v>
          </cell>
          <cell r="R1106">
            <v>6.66</v>
          </cell>
        </row>
        <row r="1107">
          <cell r="A1107">
            <v>38097</v>
          </cell>
          <cell r="B1107">
            <v>5.31</v>
          </cell>
          <cell r="E1107">
            <v>39555</v>
          </cell>
          <cell r="F1107">
            <v>4.54</v>
          </cell>
          <cell r="I1107">
            <v>38042</v>
          </cell>
          <cell r="J1107">
            <v>4.8861999999999997</v>
          </cell>
          <cell r="M1107">
            <v>38831</v>
          </cell>
          <cell r="N1107">
            <v>5.3972999999999995</v>
          </cell>
          <cell r="Q1107">
            <v>38118</v>
          </cell>
          <cell r="R1107">
            <v>6.65</v>
          </cell>
        </row>
        <row r="1108">
          <cell r="A1108">
            <v>38098</v>
          </cell>
          <cell r="B1108">
            <v>5.27</v>
          </cell>
          <cell r="E1108">
            <v>39556</v>
          </cell>
          <cell r="F1108">
            <v>4.51</v>
          </cell>
          <cell r="I1108">
            <v>38043</v>
          </cell>
          <cell r="J1108">
            <v>4.9051</v>
          </cell>
          <cell r="M1108">
            <v>38832</v>
          </cell>
          <cell r="N1108">
            <v>5.4622999999999999</v>
          </cell>
          <cell r="Q1108">
            <v>38119</v>
          </cell>
          <cell r="R1108">
            <v>6.74</v>
          </cell>
        </row>
        <row r="1109">
          <cell r="A1109">
            <v>38099</v>
          </cell>
          <cell r="B1109">
            <v>5.23</v>
          </cell>
          <cell r="E1109">
            <v>39559</v>
          </cell>
          <cell r="F1109">
            <v>4.4800000000000004</v>
          </cell>
          <cell r="I1109">
            <v>38044</v>
          </cell>
          <cell r="J1109">
            <v>4.8373999999999997</v>
          </cell>
          <cell r="M1109">
            <v>38833</v>
          </cell>
          <cell r="N1109">
            <v>5.4728000000000003</v>
          </cell>
          <cell r="Q1109">
            <v>38120</v>
          </cell>
          <cell r="R1109">
            <v>6.79</v>
          </cell>
        </row>
        <row r="1110">
          <cell r="A1110">
            <v>38100</v>
          </cell>
          <cell r="B1110">
            <v>5.27</v>
          </cell>
          <cell r="E1110">
            <v>39560</v>
          </cell>
          <cell r="F1110">
            <v>4.46</v>
          </cell>
          <cell r="I1110">
            <v>38047</v>
          </cell>
          <cell r="J1110">
            <v>4.8384</v>
          </cell>
          <cell r="M1110">
            <v>38834</v>
          </cell>
          <cell r="N1110">
            <v>5.4614000000000003</v>
          </cell>
          <cell r="Q1110">
            <v>38121</v>
          </cell>
          <cell r="R1110">
            <v>6.74</v>
          </cell>
        </row>
        <row r="1111">
          <cell r="A1111">
            <v>38103</v>
          </cell>
          <cell r="B1111">
            <v>5.27</v>
          </cell>
          <cell r="E1111">
            <v>39561</v>
          </cell>
          <cell r="F1111">
            <v>4.49</v>
          </cell>
          <cell r="I1111">
            <v>38048</v>
          </cell>
          <cell r="J1111">
            <v>4.9009999999999998</v>
          </cell>
          <cell r="M1111">
            <v>38835</v>
          </cell>
          <cell r="N1111">
            <v>5.4298999999999999</v>
          </cell>
          <cell r="Q1111">
            <v>38124</v>
          </cell>
          <cell r="R1111">
            <v>6.68</v>
          </cell>
        </row>
        <row r="1112">
          <cell r="A1112">
            <v>38104</v>
          </cell>
          <cell r="B1112">
            <v>5.26</v>
          </cell>
          <cell r="E1112">
            <v>39562</v>
          </cell>
          <cell r="F1112">
            <v>4.5600000000000005</v>
          </cell>
          <cell r="I1112">
            <v>38049</v>
          </cell>
          <cell r="J1112">
            <v>4.9028999999999998</v>
          </cell>
          <cell r="M1112">
            <v>38838</v>
          </cell>
          <cell r="N1112">
            <v>5.4513999999999996</v>
          </cell>
          <cell r="Q1112">
            <v>38125</v>
          </cell>
          <cell r="R1112">
            <v>6.68</v>
          </cell>
        </row>
        <row r="1113">
          <cell r="A1113">
            <v>38105</v>
          </cell>
          <cell r="B1113">
            <v>5.31</v>
          </cell>
          <cell r="E1113">
            <v>39563</v>
          </cell>
          <cell r="F1113">
            <v>4.6100000000000003</v>
          </cell>
          <cell r="I1113">
            <v>38050</v>
          </cell>
          <cell r="J1113">
            <v>4.8769</v>
          </cell>
          <cell r="M1113">
            <v>38839</v>
          </cell>
          <cell r="N1113">
            <v>5.4214000000000002</v>
          </cell>
          <cell r="Q1113">
            <v>38126</v>
          </cell>
          <cell r="R1113">
            <v>6.7</v>
          </cell>
        </row>
        <row r="1114">
          <cell r="A1114">
            <v>38106</v>
          </cell>
          <cell r="B1114">
            <v>5.32</v>
          </cell>
          <cell r="E1114">
            <v>39566</v>
          </cell>
          <cell r="F1114">
            <v>4.57</v>
          </cell>
          <cell r="I1114">
            <v>38051</v>
          </cell>
          <cell r="J1114">
            <v>4.7628000000000004</v>
          </cell>
          <cell r="M1114">
            <v>38840</v>
          </cell>
          <cell r="N1114">
            <v>5.4089</v>
          </cell>
          <cell r="Q1114">
            <v>38127</v>
          </cell>
          <cell r="R1114">
            <v>6.64</v>
          </cell>
        </row>
        <row r="1115">
          <cell r="A1115">
            <v>38107</v>
          </cell>
          <cell r="B1115">
            <v>5.24</v>
          </cell>
          <cell r="E1115">
            <v>39567</v>
          </cell>
          <cell r="F1115">
            <v>4.55</v>
          </cell>
          <cell r="I1115">
            <v>38054</v>
          </cell>
          <cell r="J1115">
            <v>4.7076000000000002</v>
          </cell>
          <cell r="M1115">
            <v>38841</v>
          </cell>
          <cell r="N1115">
            <v>5.4058999999999999</v>
          </cell>
          <cell r="Q1115">
            <v>38128</v>
          </cell>
          <cell r="R1115">
            <v>6.66</v>
          </cell>
        </row>
        <row r="1116">
          <cell r="A1116">
            <v>38110</v>
          </cell>
          <cell r="B1116">
            <v>5.22</v>
          </cell>
          <cell r="E1116">
            <v>39568</v>
          </cell>
          <cell r="F1116">
            <v>4.49</v>
          </cell>
          <cell r="I1116">
            <v>38055</v>
          </cell>
          <cell r="J1116">
            <v>4.6692999999999998</v>
          </cell>
          <cell r="M1116">
            <v>38842</v>
          </cell>
          <cell r="N1116">
            <v>5.3963999999999999</v>
          </cell>
          <cell r="Q1116">
            <v>38131</v>
          </cell>
          <cell r="R1116">
            <v>6.64</v>
          </cell>
        </row>
        <row r="1117">
          <cell r="A1117">
            <v>38111</v>
          </cell>
          <cell r="B1117">
            <v>5.25</v>
          </cell>
          <cell r="E1117">
            <v>39569</v>
          </cell>
          <cell r="F1117">
            <v>4.49</v>
          </cell>
          <cell r="I1117">
            <v>38056</v>
          </cell>
          <cell r="J1117">
            <v>4.6692999999999998</v>
          </cell>
          <cell r="M1117">
            <v>38845</v>
          </cell>
          <cell r="N1117">
            <v>5.3842999999999996</v>
          </cell>
          <cell r="Q1117">
            <v>38132</v>
          </cell>
          <cell r="R1117">
            <v>6.61</v>
          </cell>
        </row>
        <row r="1118">
          <cell r="A1118">
            <v>38112</v>
          </cell>
          <cell r="B1118">
            <v>5.27</v>
          </cell>
          <cell r="E1118">
            <v>39570</v>
          </cell>
          <cell r="F1118">
            <v>4.57</v>
          </cell>
          <cell r="I1118">
            <v>38057</v>
          </cell>
          <cell r="J1118">
            <v>4.6645000000000003</v>
          </cell>
          <cell r="M1118">
            <v>38846</v>
          </cell>
          <cell r="N1118">
            <v>5.4097999999999997</v>
          </cell>
          <cell r="Q1118">
            <v>38133</v>
          </cell>
          <cell r="R1118">
            <v>6.58</v>
          </cell>
        </row>
        <row r="1119">
          <cell r="A1119">
            <v>38113</v>
          </cell>
          <cell r="B1119">
            <v>5.26</v>
          </cell>
          <cell r="E1119">
            <v>39573</v>
          </cell>
          <cell r="F1119">
            <v>4.58</v>
          </cell>
          <cell r="I1119">
            <v>38058</v>
          </cell>
          <cell r="J1119">
            <v>4.7169999999999996</v>
          </cell>
          <cell r="M1119">
            <v>38847</v>
          </cell>
          <cell r="N1119">
            <v>5.4032999999999998</v>
          </cell>
          <cell r="Q1119">
            <v>38134</v>
          </cell>
          <cell r="R1119">
            <v>6.51</v>
          </cell>
        </row>
        <row r="1120">
          <cell r="A1120">
            <v>38114</v>
          </cell>
          <cell r="B1120">
            <v>5.36</v>
          </cell>
          <cell r="E1120">
            <v>39574</v>
          </cell>
          <cell r="F1120">
            <v>4.6399999999999997</v>
          </cell>
          <cell r="I1120">
            <v>38061</v>
          </cell>
          <cell r="J1120">
            <v>4.7054</v>
          </cell>
          <cell r="M1120">
            <v>38848</v>
          </cell>
          <cell r="N1120">
            <v>5.4157999999999999</v>
          </cell>
          <cell r="Q1120">
            <v>38135</v>
          </cell>
          <cell r="R1120">
            <v>6.53</v>
          </cell>
        </row>
        <row r="1121">
          <cell r="A1121">
            <v>38117</v>
          </cell>
          <cell r="B1121">
            <v>5.35</v>
          </cell>
          <cell r="E1121">
            <v>39575</v>
          </cell>
          <cell r="F1121">
            <v>4.6100000000000003</v>
          </cell>
          <cell r="I1121">
            <v>38062</v>
          </cell>
          <cell r="J1121">
            <v>4.6424000000000003</v>
          </cell>
          <cell r="M1121">
            <v>38849</v>
          </cell>
          <cell r="N1121">
            <v>5.4101999999999997</v>
          </cell>
          <cell r="Q1121">
            <v>38139</v>
          </cell>
          <cell r="R1121">
            <v>6.55</v>
          </cell>
        </row>
        <row r="1122">
          <cell r="A1122">
            <v>38118</v>
          </cell>
          <cell r="B1122">
            <v>5.34</v>
          </cell>
          <cell r="E1122">
            <v>39576</v>
          </cell>
          <cell r="F1122">
            <v>4.5</v>
          </cell>
          <cell r="I1122">
            <v>38063</v>
          </cell>
          <cell r="J1122">
            <v>4.6642000000000001</v>
          </cell>
          <cell r="M1122">
            <v>38852</v>
          </cell>
          <cell r="N1122">
            <v>5.3712</v>
          </cell>
          <cell r="Q1122">
            <v>38140</v>
          </cell>
          <cell r="R1122">
            <v>6.55</v>
          </cell>
        </row>
        <row r="1123">
          <cell r="A1123">
            <v>38119</v>
          </cell>
          <cell r="B1123">
            <v>5.42</v>
          </cell>
          <cell r="E1123">
            <v>39577</v>
          </cell>
          <cell r="F1123">
            <v>4.53</v>
          </cell>
          <cell r="I1123">
            <v>38064</v>
          </cell>
          <cell r="J1123">
            <v>4.6996000000000002</v>
          </cell>
          <cell r="M1123">
            <v>38853</v>
          </cell>
          <cell r="N1123">
            <v>5.3239999999999998</v>
          </cell>
          <cell r="Q1123">
            <v>38141</v>
          </cell>
          <cell r="R1123">
            <v>6.51</v>
          </cell>
        </row>
        <row r="1124">
          <cell r="A1124">
            <v>38120</v>
          </cell>
          <cell r="B1124">
            <v>5.44</v>
          </cell>
          <cell r="E1124">
            <v>39580</v>
          </cell>
          <cell r="F1124">
            <v>4.53</v>
          </cell>
          <cell r="I1124">
            <v>38065</v>
          </cell>
          <cell r="J1124">
            <v>4.7042000000000002</v>
          </cell>
          <cell r="M1124">
            <v>38854</v>
          </cell>
          <cell r="N1124">
            <v>5.3193000000000001</v>
          </cell>
          <cell r="Q1124">
            <v>38142</v>
          </cell>
          <cell r="R1124">
            <v>6.54</v>
          </cell>
        </row>
        <row r="1125">
          <cell r="A1125">
            <v>38121</v>
          </cell>
          <cell r="B1125">
            <v>5.39</v>
          </cell>
          <cell r="E1125">
            <v>39581</v>
          </cell>
          <cell r="F1125">
            <v>4.62</v>
          </cell>
          <cell r="I1125">
            <v>38068</v>
          </cell>
          <cell r="J1125">
            <v>4.6639999999999997</v>
          </cell>
          <cell r="M1125">
            <v>38855</v>
          </cell>
          <cell r="N1125">
            <v>5.2613000000000003</v>
          </cell>
          <cell r="Q1125">
            <v>38145</v>
          </cell>
          <cell r="R1125">
            <v>6.52</v>
          </cell>
        </row>
        <row r="1126">
          <cell r="A1126">
            <v>38124</v>
          </cell>
          <cell r="B1126">
            <v>5.33</v>
          </cell>
          <cell r="E1126">
            <v>39582</v>
          </cell>
          <cell r="F1126">
            <v>4.63</v>
          </cell>
          <cell r="I1126">
            <v>38069</v>
          </cell>
          <cell r="J1126">
            <v>4.6516000000000002</v>
          </cell>
          <cell r="M1126">
            <v>38856</v>
          </cell>
          <cell r="N1126">
            <v>5.2771999999999997</v>
          </cell>
          <cell r="Q1126">
            <v>38146</v>
          </cell>
          <cell r="R1126">
            <v>6.49</v>
          </cell>
        </row>
        <row r="1127">
          <cell r="A1127">
            <v>38125</v>
          </cell>
          <cell r="B1127">
            <v>5.35</v>
          </cell>
          <cell r="E1127">
            <v>39583</v>
          </cell>
          <cell r="F1127">
            <v>4.5600000000000005</v>
          </cell>
          <cell r="I1127">
            <v>38070</v>
          </cell>
          <cell r="J1127">
            <v>4.6581999999999999</v>
          </cell>
          <cell r="M1127">
            <v>38859</v>
          </cell>
          <cell r="N1127">
            <v>5.2442000000000002</v>
          </cell>
          <cell r="Q1127">
            <v>38147</v>
          </cell>
          <cell r="R1127">
            <v>6.52</v>
          </cell>
        </row>
        <row r="1128">
          <cell r="A1128">
            <v>38126</v>
          </cell>
          <cell r="B1128">
            <v>5.39</v>
          </cell>
          <cell r="E1128">
            <v>39584</v>
          </cell>
          <cell r="F1128">
            <v>4.58</v>
          </cell>
          <cell r="I1128">
            <v>38071</v>
          </cell>
          <cell r="J1128">
            <v>4.6916000000000002</v>
          </cell>
          <cell r="M1128">
            <v>38860</v>
          </cell>
          <cell r="N1128">
            <v>5.2721999999999998</v>
          </cell>
          <cell r="Q1128">
            <v>38148</v>
          </cell>
          <cell r="R1128">
            <v>6.5</v>
          </cell>
        </row>
        <row r="1129">
          <cell r="A1129">
            <v>38127</v>
          </cell>
          <cell r="B1129">
            <v>5.36</v>
          </cell>
          <cell r="E1129">
            <v>39587</v>
          </cell>
          <cell r="F1129">
            <v>4.5600000000000005</v>
          </cell>
          <cell r="I1129">
            <v>38072</v>
          </cell>
          <cell r="J1129">
            <v>4.7610000000000001</v>
          </cell>
          <cell r="M1129">
            <v>38861</v>
          </cell>
          <cell r="N1129">
            <v>5.2317</v>
          </cell>
          <cell r="Q1129">
            <v>38152</v>
          </cell>
          <cell r="R1129">
            <v>6.5600000000000005</v>
          </cell>
        </row>
        <row r="1130">
          <cell r="A1130">
            <v>38128</v>
          </cell>
          <cell r="B1130">
            <v>5.38</v>
          </cell>
          <cell r="E1130">
            <v>39588</v>
          </cell>
          <cell r="F1130">
            <v>4.53</v>
          </cell>
          <cell r="I1130">
            <v>38075</v>
          </cell>
          <cell r="J1130">
            <v>4.8098999999999998</v>
          </cell>
          <cell r="M1130">
            <v>38862</v>
          </cell>
          <cell r="N1130">
            <v>5.2248000000000001</v>
          </cell>
          <cell r="Q1130">
            <v>38153</v>
          </cell>
          <cell r="R1130">
            <v>6.4</v>
          </cell>
        </row>
        <row r="1131">
          <cell r="A1131">
            <v>38132</v>
          </cell>
          <cell r="B1131">
            <v>5.39</v>
          </cell>
          <cell r="E1131">
            <v>39589</v>
          </cell>
          <cell r="F1131">
            <v>4.55</v>
          </cell>
          <cell r="I1131">
            <v>38076</v>
          </cell>
          <cell r="J1131">
            <v>4.8128000000000002</v>
          </cell>
          <cell r="M1131">
            <v>38863</v>
          </cell>
          <cell r="N1131">
            <v>5.2427999999999999</v>
          </cell>
          <cell r="Q1131">
            <v>38154</v>
          </cell>
          <cell r="R1131">
            <v>6.44</v>
          </cell>
        </row>
        <row r="1132">
          <cell r="A1132">
            <v>38133</v>
          </cell>
          <cell r="B1132">
            <v>5.32</v>
          </cell>
          <cell r="E1132">
            <v>39590</v>
          </cell>
          <cell r="F1132">
            <v>4.63</v>
          </cell>
          <cell r="I1132">
            <v>38077</v>
          </cell>
          <cell r="J1132">
            <v>4.7716000000000003</v>
          </cell>
          <cell r="M1132">
            <v>38866</v>
          </cell>
          <cell r="N1132">
            <v>5.2370000000000001</v>
          </cell>
          <cell r="Q1132">
            <v>38155</v>
          </cell>
          <cell r="R1132">
            <v>6.4</v>
          </cell>
        </row>
        <row r="1133">
          <cell r="A1133">
            <v>38134</v>
          </cell>
          <cell r="B1133">
            <v>5.27</v>
          </cell>
          <cell r="E1133">
            <v>39591</v>
          </cell>
          <cell r="F1133">
            <v>4.57</v>
          </cell>
          <cell r="I1133">
            <v>38078</v>
          </cell>
          <cell r="J1133">
            <v>4.8009000000000004</v>
          </cell>
          <cell r="M1133">
            <v>38867</v>
          </cell>
          <cell r="N1133">
            <v>5.2885</v>
          </cell>
          <cell r="Q1133">
            <v>38156</v>
          </cell>
          <cell r="R1133">
            <v>6.41</v>
          </cell>
        </row>
        <row r="1134">
          <cell r="A1134">
            <v>38135</v>
          </cell>
          <cell r="B1134">
            <v>5.3</v>
          </cell>
          <cell r="E1134">
            <v>39595</v>
          </cell>
          <cell r="F1134">
            <v>4.6500000000000004</v>
          </cell>
          <cell r="I1134">
            <v>38079</v>
          </cell>
          <cell r="J1134">
            <v>4.9777000000000005</v>
          </cell>
          <cell r="M1134">
            <v>38868</v>
          </cell>
          <cell r="N1134">
            <v>5.3739999999999997</v>
          </cell>
          <cell r="Q1134">
            <v>38159</v>
          </cell>
          <cell r="R1134">
            <v>6.41</v>
          </cell>
        </row>
        <row r="1135">
          <cell r="A1135">
            <v>38138</v>
          </cell>
          <cell r="B1135">
            <v>5.31</v>
          </cell>
          <cell r="E1135">
            <v>39596</v>
          </cell>
          <cell r="F1135">
            <v>4.71</v>
          </cell>
          <cell r="I1135">
            <v>38082</v>
          </cell>
          <cell r="J1135">
            <v>5.0412999999999997</v>
          </cell>
          <cell r="M1135">
            <v>38869</v>
          </cell>
          <cell r="N1135">
            <v>5.3265000000000002</v>
          </cell>
          <cell r="Q1135">
            <v>38160</v>
          </cell>
          <cell r="R1135">
            <v>6.42</v>
          </cell>
        </row>
        <row r="1136">
          <cell r="A1136">
            <v>38139</v>
          </cell>
          <cell r="B1136">
            <v>5.32</v>
          </cell>
          <cell r="E1136">
            <v>39597</v>
          </cell>
          <cell r="F1136">
            <v>4.76</v>
          </cell>
          <cell r="I1136">
            <v>38083</v>
          </cell>
          <cell r="J1136">
            <v>4.9970999999999997</v>
          </cell>
          <cell r="M1136">
            <v>38870</v>
          </cell>
          <cell r="N1136">
            <v>5.2602000000000002</v>
          </cell>
          <cell r="Q1136">
            <v>38161</v>
          </cell>
          <cell r="R1136">
            <v>6.42</v>
          </cell>
        </row>
        <row r="1137">
          <cell r="A1137">
            <v>38140</v>
          </cell>
          <cell r="B1137">
            <v>5.39</v>
          </cell>
          <cell r="E1137">
            <v>39598</v>
          </cell>
          <cell r="F1137">
            <v>4.72</v>
          </cell>
          <cell r="I1137">
            <v>38084</v>
          </cell>
          <cell r="J1137">
            <v>5.0042</v>
          </cell>
          <cell r="M1137">
            <v>38873</v>
          </cell>
          <cell r="N1137">
            <v>5.2655000000000003</v>
          </cell>
          <cell r="Q1137">
            <v>38162</v>
          </cell>
          <cell r="R1137">
            <v>6.37</v>
          </cell>
        </row>
        <row r="1138">
          <cell r="A1138">
            <v>38141</v>
          </cell>
          <cell r="B1138">
            <v>5.39</v>
          </cell>
          <cell r="E1138">
            <v>39601</v>
          </cell>
          <cell r="F1138">
            <v>4.68</v>
          </cell>
          <cell r="I1138">
            <v>38085</v>
          </cell>
          <cell r="J1138">
            <v>5.0278</v>
          </cell>
          <cell r="M1138">
            <v>38874</v>
          </cell>
          <cell r="N1138">
            <v>5.2431000000000001</v>
          </cell>
          <cell r="Q1138">
            <v>38163</v>
          </cell>
          <cell r="R1138">
            <v>6.37</v>
          </cell>
        </row>
        <row r="1139">
          <cell r="A1139">
            <v>38142</v>
          </cell>
          <cell r="B1139">
            <v>5.46</v>
          </cell>
          <cell r="E1139">
            <v>39602</v>
          </cell>
          <cell r="F1139">
            <v>4.63</v>
          </cell>
          <cell r="I1139">
            <v>38086</v>
          </cell>
          <cell r="J1139">
            <v>5.0277000000000003</v>
          </cell>
          <cell r="M1139">
            <v>38875</v>
          </cell>
          <cell r="N1139">
            <v>5.2645</v>
          </cell>
          <cell r="Q1139">
            <v>38166</v>
          </cell>
          <cell r="R1139">
            <v>6.45</v>
          </cell>
        </row>
        <row r="1140">
          <cell r="A1140">
            <v>38145</v>
          </cell>
          <cell r="B1140">
            <v>5.46</v>
          </cell>
          <cell r="E1140">
            <v>39603</v>
          </cell>
          <cell r="F1140">
            <v>4.71</v>
          </cell>
          <cell r="I1140">
            <v>38089</v>
          </cell>
          <cell r="J1140">
            <v>5.0597000000000003</v>
          </cell>
          <cell r="M1140">
            <v>38876</v>
          </cell>
          <cell r="N1140">
            <v>5.2789999999999999</v>
          </cell>
          <cell r="Q1140">
            <v>38167</v>
          </cell>
          <cell r="R1140">
            <v>6.41</v>
          </cell>
        </row>
        <row r="1141">
          <cell r="A1141">
            <v>38146</v>
          </cell>
          <cell r="B1141">
            <v>5.43</v>
          </cell>
          <cell r="E1141">
            <v>39604</v>
          </cell>
          <cell r="F1141">
            <v>4.75</v>
          </cell>
          <cell r="I1141">
            <v>38090</v>
          </cell>
          <cell r="J1141">
            <v>5.1550000000000002</v>
          </cell>
          <cell r="M1141">
            <v>38877</v>
          </cell>
          <cell r="N1141">
            <v>5.3215000000000003</v>
          </cell>
          <cell r="Q1141">
            <v>38168</v>
          </cell>
          <cell r="R1141">
            <v>6.36</v>
          </cell>
        </row>
        <row r="1142">
          <cell r="A1142">
            <v>38147</v>
          </cell>
          <cell r="B1142">
            <v>5.44</v>
          </cell>
          <cell r="E1142">
            <v>39605</v>
          </cell>
          <cell r="F1142">
            <v>4.6500000000000004</v>
          </cell>
          <cell r="I1142">
            <v>38091</v>
          </cell>
          <cell r="J1142">
            <v>5.1592000000000002</v>
          </cell>
          <cell r="M1142">
            <v>38880</v>
          </cell>
          <cell r="N1142">
            <v>5.3062000000000005</v>
          </cell>
          <cell r="Q1142">
            <v>38169</v>
          </cell>
          <cell r="R1142">
            <v>6.33</v>
          </cell>
        </row>
        <row r="1143">
          <cell r="A1143">
            <v>38148</v>
          </cell>
          <cell r="B1143">
            <v>5.44</v>
          </cell>
          <cell r="E1143">
            <v>39608</v>
          </cell>
          <cell r="F1143">
            <v>4.6399999999999997</v>
          </cell>
          <cell r="I1143">
            <v>38092</v>
          </cell>
          <cell r="J1143">
            <v>5.2092000000000001</v>
          </cell>
          <cell r="M1143">
            <v>38881</v>
          </cell>
          <cell r="N1143">
            <v>5.2763999999999998</v>
          </cell>
          <cell r="Q1143">
            <v>38170</v>
          </cell>
          <cell r="R1143">
            <v>6.25</v>
          </cell>
        </row>
        <row r="1144">
          <cell r="A1144">
            <v>38149</v>
          </cell>
          <cell r="B1144">
            <v>5.47</v>
          </cell>
          <cell r="E1144">
            <v>39609</v>
          </cell>
          <cell r="F1144">
            <v>4.7</v>
          </cell>
          <cell r="I1144">
            <v>38093</v>
          </cell>
          <cell r="J1144">
            <v>5.1687000000000003</v>
          </cell>
          <cell r="M1144">
            <v>38882</v>
          </cell>
          <cell r="N1144">
            <v>5.3094000000000001</v>
          </cell>
          <cell r="Q1144">
            <v>38174</v>
          </cell>
          <cell r="R1144">
            <v>6.27</v>
          </cell>
        </row>
        <row r="1145">
          <cell r="A1145">
            <v>38152</v>
          </cell>
          <cell r="B1145">
            <v>5.49</v>
          </cell>
          <cell r="E1145">
            <v>39610</v>
          </cell>
          <cell r="F1145">
            <v>4.72</v>
          </cell>
          <cell r="I1145">
            <v>38096</v>
          </cell>
          <cell r="J1145">
            <v>5.2091000000000003</v>
          </cell>
          <cell r="M1145">
            <v>38883</v>
          </cell>
          <cell r="N1145">
            <v>5.3548999999999998</v>
          </cell>
          <cell r="Q1145">
            <v>38175</v>
          </cell>
          <cell r="R1145">
            <v>6.26</v>
          </cell>
        </row>
        <row r="1146">
          <cell r="A1146">
            <v>38153</v>
          </cell>
          <cell r="B1146">
            <v>5.39</v>
          </cell>
          <cell r="E1146">
            <v>39611</v>
          </cell>
          <cell r="F1146">
            <v>4.7699999999999996</v>
          </cell>
          <cell r="I1146">
            <v>38097</v>
          </cell>
          <cell r="J1146">
            <v>5.2606999999999999</v>
          </cell>
          <cell r="M1146">
            <v>38884</v>
          </cell>
          <cell r="N1146">
            <v>5.3449</v>
          </cell>
          <cell r="Q1146">
            <v>38176</v>
          </cell>
          <cell r="R1146">
            <v>6.26</v>
          </cell>
        </row>
        <row r="1147">
          <cell r="A1147">
            <v>38154</v>
          </cell>
          <cell r="B1147">
            <v>5.43</v>
          </cell>
          <cell r="E1147">
            <v>39612</v>
          </cell>
          <cell r="F1147">
            <v>4.79</v>
          </cell>
          <cell r="I1147">
            <v>38098</v>
          </cell>
          <cell r="J1147">
            <v>5.2262000000000004</v>
          </cell>
          <cell r="M1147">
            <v>38887</v>
          </cell>
          <cell r="N1147">
            <v>5.3704000000000001</v>
          </cell>
          <cell r="Q1147">
            <v>38177</v>
          </cell>
          <cell r="R1147">
            <v>6.26</v>
          </cell>
        </row>
        <row r="1148">
          <cell r="A1148">
            <v>38155</v>
          </cell>
          <cell r="B1148">
            <v>5.42</v>
          </cell>
          <cell r="E1148">
            <v>39615</v>
          </cell>
          <cell r="F1148">
            <v>4.7699999999999996</v>
          </cell>
          <cell r="I1148">
            <v>38099</v>
          </cell>
          <cell r="J1148">
            <v>5.1940999999999997</v>
          </cell>
          <cell r="M1148">
            <v>38888</v>
          </cell>
          <cell r="N1148">
            <v>5.4264000000000001</v>
          </cell>
          <cell r="Q1148">
            <v>38180</v>
          </cell>
          <cell r="R1148">
            <v>6.24</v>
          </cell>
        </row>
        <row r="1149">
          <cell r="A1149">
            <v>38156</v>
          </cell>
          <cell r="B1149">
            <v>5.44</v>
          </cell>
          <cell r="E1149">
            <v>39616</v>
          </cell>
          <cell r="F1149">
            <v>4.78</v>
          </cell>
          <cell r="I1149">
            <v>38100</v>
          </cell>
          <cell r="J1149">
            <v>5.2390999999999996</v>
          </cell>
          <cell r="M1149">
            <v>38889</v>
          </cell>
          <cell r="N1149">
            <v>5.4623999999999997</v>
          </cell>
          <cell r="Q1149">
            <v>38181</v>
          </cell>
          <cell r="R1149">
            <v>6.27</v>
          </cell>
        </row>
        <row r="1150">
          <cell r="A1150">
            <v>38159</v>
          </cell>
          <cell r="B1150">
            <v>5.42</v>
          </cell>
          <cell r="E1150">
            <v>39617</v>
          </cell>
          <cell r="F1150">
            <v>4.72</v>
          </cell>
          <cell r="I1150">
            <v>38103</v>
          </cell>
          <cell r="J1150">
            <v>5.2271999999999998</v>
          </cell>
          <cell r="M1150">
            <v>38890</v>
          </cell>
          <cell r="N1150">
            <v>5.5064000000000002</v>
          </cell>
          <cell r="Q1150">
            <v>38182</v>
          </cell>
          <cell r="R1150">
            <v>6.26</v>
          </cell>
        </row>
        <row r="1151">
          <cell r="A1151">
            <v>38160</v>
          </cell>
          <cell r="B1151">
            <v>5.44</v>
          </cell>
          <cell r="E1151">
            <v>39618</v>
          </cell>
          <cell r="F1151">
            <v>4.76</v>
          </cell>
          <cell r="I1151">
            <v>38104</v>
          </cell>
          <cell r="J1151">
            <v>5.1993999999999998</v>
          </cell>
          <cell r="M1151">
            <v>38891</v>
          </cell>
          <cell r="N1151">
            <v>5.5457999999999998</v>
          </cell>
          <cell r="Q1151">
            <v>38183</v>
          </cell>
          <cell r="R1151">
            <v>6.26</v>
          </cell>
        </row>
        <row r="1152">
          <cell r="A1152">
            <v>38161</v>
          </cell>
          <cell r="B1152">
            <v>5.38</v>
          </cell>
          <cell r="E1152">
            <v>39619</v>
          </cell>
          <cell r="F1152">
            <v>4.71</v>
          </cell>
          <cell r="I1152">
            <v>38105</v>
          </cell>
          <cell r="J1152">
            <v>5.2855999999999996</v>
          </cell>
          <cell r="M1152">
            <v>38894</v>
          </cell>
          <cell r="N1152">
            <v>5.5712999999999999</v>
          </cell>
          <cell r="Q1152">
            <v>38184</v>
          </cell>
          <cell r="R1152">
            <v>6.17</v>
          </cell>
        </row>
        <row r="1153">
          <cell r="A1153">
            <v>38162</v>
          </cell>
          <cell r="B1153">
            <v>5.35</v>
          </cell>
          <cell r="E1153">
            <v>39622</v>
          </cell>
          <cell r="F1153">
            <v>4.71</v>
          </cell>
          <cell r="I1153">
            <v>38106</v>
          </cell>
          <cell r="J1153">
            <v>5.3139000000000003</v>
          </cell>
          <cell r="M1153">
            <v>38895</v>
          </cell>
          <cell r="N1153">
            <v>5.5448000000000004</v>
          </cell>
          <cell r="Q1153">
            <v>38187</v>
          </cell>
          <cell r="R1153">
            <v>6.15</v>
          </cell>
        </row>
        <row r="1154">
          <cell r="A1154">
            <v>38163</v>
          </cell>
          <cell r="B1154">
            <v>5.36</v>
          </cell>
          <cell r="E1154">
            <v>39623</v>
          </cell>
          <cell r="F1154">
            <v>4.6500000000000004</v>
          </cell>
          <cell r="I1154">
            <v>38107</v>
          </cell>
          <cell r="J1154">
            <v>5.2843999999999998</v>
          </cell>
          <cell r="M1154">
            <v>38896</v>
          </cell>
          <cell r="N1154">
            <v>5.5808</v>
          </cell>
          <cell r="Q1154">
            <v>38188</v>
          </cell>
          <cell r="R1154">
            <v>6.25</v>
          </cell>
        </row>
        <row r="1155">
          <cell r="A1155">
            <v>38166</v>
          </cell>
          <cell r="B1155">
            <v>5.41</v>
          </cell>
          <cell r="E1155">
            <v>39624</v>
          </cell>
          <cell r="F1155">
            <v>4.6500000000000004</v>
          </cell>
          <cell r="I1155">
            <v>38110</v>
          </cell>
          <cell r="J1155">
            <v>5.2778999999999998</v>
          </cell>
          <cell r="M1155">
            <v>38897</v>
          </cell>
          <cell r="N1155">
            <v>5.5518000000000001</v>
          </cell>
          <cell r="Q1155">
            <v>38189</v>
          </cell>
          <cell r="R1155">
            <v>6.27</v>
          </cell>
        </row>
        <row r="1156">
          <cell r="A1156">
            <v>38167</v>
          </cell>
          <cell r="B1156">
            <v>5.39</v>
          </cell>
          <cell r="E1156">
            <v>39625</v>
          </cell>
          <cell r="F1156">
            <v>4.62</v>
          </cell>
          <cell r="I1156">
            <v>38111</v>
          </cell>
          <cell r="J1156">
            <v>5.3434999999999997</v>
          </cell>
          <cell r="M1156">
            <v>38898</v>
          </cell>
          <cell r="N1156">
            <v>5.5347999999999997</v>
          </cell>
          <cell r="Q1156">
            <v>38190</v>
          </cell>
          <cell r="R1156">
            <v>6.26</v>
          </cell>
        </row>
        <row r="1157">
          <cell r="A1157">
            <v>38168</v>
          </cell>
          <cell r="B1157">
            <v>5.33</v>
          </cell>
          <cell r="E1157">
            <v>39626</v>
          </cell>
          <cell r="F1157">
            <v>4.53</v>
          </cell>
          <cell r="I1157">
            <v>38112</v>
          </cell>
          <cell r="J1157">
            <v>5.3567</v>
          </cell>
          <cell r="M1157">
            <v>38901</v>
          </cell>
          <cell r="N1157">
            <v>5.5397999999999996</v>
          </cell>
          <cell r="Q1157">
            <v>38191</v>
          </cell>
          <cell r="R1157">
            <v>6.24</v>
          </cell>
        </row>
        <row r="1158">
          <cell r="A1158">
            <v>38170</v>
          </cell>
          <cell r="B1158">
            <v>5.26</v>
          </cell>
          <cell r="E1158">
            <v>39629</v>
          </cell>
          <cell r="F1158">
            <v>4.53</v>
          </cell>
          <cell r="I1158">
            <v>38113</v>
          </cell>
          <cell r="J1158">
            <v>5.3666</v>
          </cell>
          <cell r="M1158">
            <v>38902</v>
          </cell>
          <cell r="N1158">
            <v>5.5637999999999996</v>
          </cell>
          <cell r="Q1158">
            <v>38194</v>
          </cell>
          <cell r="R1158">
            <v>6.26</v>
          </cell>
        </row>
        <row r="1159">
          <cell r="A1159">
            <v>38173</v>
          </cell>
          <cell r="B1159">
            <v>5.27</v>
          </cell>
          <cell r="E1159">
            <v>39630</v>
          </cell>
          <cell r="F1159">
            <v>4.55</v>
          </cell>
          <cell r="I1159">
            <v>38114</v>
          </cell>
          <cell r="J1159">
            <v>5.4660000000000002</v>
          </cell>
          <cell r="M1159">
            <v>38903</v>
          </cell>
          <cell r="N1159">
            <v>5.5663</v>
          </cell>
          <cell r="Q1159">
            <v>38195</v>
          </cell>
          <cell r="R1159">
            <v>6.37</v>
          </cell>
        </row>
        <row r="1160">
          <cell r="A1160">
            <v>38174</v>
          </cell>
          <cell r="B1160">
            <v>5.29</v>
          </cell>
          <cell r="E1160">
            <v>39631</v>
          </cell>
          <cell r="F1160">
            <v>4.51</v>
          </cell>
          <cell r="I1160">
            <v>38117</v>
          </cell>
          <cell r="J1160">
            <v>5.4908999999999999</v>
          </cell>
          <cell r="M1160">
            <v>38904</v>
          </cell>
          <cell r="N1160">
            <v>5.5431999999999997</v>
          </cell>
          <cell r="Q1160">
            <v>38196</v>
          </cell>
          <cell r="R1160">
            <v>6.37</v>
          </cell>
        </row>
        <row r="1161">
          <cell r="A1161">
            <v>38175</v>
          </cell>
          <cell r="B1161">
            <v>5.3</v>
          </cell>
          <cell r="E1161">
            <v>39632</v>
          </cell>
          <cell r="F1161">
            <v>4.53</v>
          </cell>
          <cell r="I1161">
            <v>38118</v>
          </cell>
          <cell r="J1161">
            <v>5.4524999999999997</v>
          </cell>
          <cell r="M1161">
            <v>38905</v>
          </cell>
          <cell r="N1161">
            <v>5.4694000000000003</v>
          </cell>
          <cell r="Q1161">
            <v>38197</v>
          </cell>
          <cell r="R1161">
            <v>6.36</v>
          </cell>
        </row>
        <row r="1162">
          <cell r="A1162">
            <v>38176</v>
          </cell>
          <cell r="B1162">
            <v>5.29</v>
          </cell>
          <cell r="E1162">
            <v>39636</v>
          </cell>
          <cell r="F1162">
            <v>4.51</v>
          </cell>
          <cell r="I1162">
            <v>38119</v>
          </cell>
          <cell r="J1162">
            <v>5.5217000000000001</v>
          </cell>
          <cell r="M1162">
            <v>38908</v>
          </cell>
          <cell r="N1162">
            <v>5.4429999999999996</v>
          </cell>
          <cell r="Q1162">
            <v>38198</v>
          </cell>
          <cell r="R1162">
            <v>6.27</v>
          </cell>
        </row>
        <row r="1163">
          <cell r="A1163">
            <v>38177</v>
          </cell>
          <cell r="B1163">
            <v>5.27</v>
          </cell>
          <cell r="E1163">
            <v>39637</v>
          </cell>
          <cell r="F1163">
            <v>4.46</v>
          </cell>
          <cell r="I1163">
            <v>38120</v>
          </cell>
          <cell r="J1163">
            <v>5.5606</v>
          </cell>
          <cell r="M1163">
            <v>38909</v>
          </cell>
          <cell r="N1163">
            <v>5.4157000000000002</v>
          </cell>
          <cell r="Q1163">
            <v>38201</v>
          </cell>
          <cell r="R1163">
            <v>6.25</v>
          </cell>
        </row>
        <row r="1164">
          <cell r="A1164">
            <v>38180</v>
          </cell>
          <cell r="B1164">
            <v>5.28</v>
          </cell>
          <cell r="E1164">
            <v>39638</v>
          </cell>
          <cell r="F1164">
            <v>4.42</v>
          </cell>
          <cell r="I1164">
            <v>38121</v>
          </cell>
          <cell r="J1164">
            <v>5.4852999999999996</v>
          </cell>
          <cell r="M1164">
            <v>38910</v>
          </cell>
          <cell r="N1164">
            <v>5.4581999999999997</v>
          </cell>
          <cell r="Q1164">
            <v>38202</v>
          </cell>
          <cell r="R1164">
            <v>6.23</v>
          </cell>
        </row>
        <row r="1165">
          <cell r="A1165">
            <v>38181</v>
          </cell>
          <cell r="B1165">
            <v>5.29</v>
          </cell>
          <cell r="E1165">
            <v>39639</v>
          </cell>
          <cell r="F1165">
            <v>4.42</v>
          </cell>
          <cell r="I1165">
            <v>38124</v>
          </cell>
          <cell r="J1165">
            <v>5.4222000000000001</v>
          </cell>
          <cell r="M1165">
            <v>38911</v>
          </cell>
          <cell r="N1165">
            <v>5.4477000000000002</v>
          </cell>
          <cell r="Q1165">
            <v>38203</v>
          </cell>
          <cell r="R1165">
            <v>6.24</v>
          </cell>
        </row>
        <row r="1166">
          <cell r="A1166">
            <v>38182</v>
          </cell>
          <cell r="B1166">
            <v>5.29</v>
          </cell>
          <cell r="E1166">
            <v>39640</v>
          </cell>
          <cell r="F1166">
            <v>4.5199999999999996</v>
          </cell>
          <cell r="I1166">
            <v>38125</v>
          </cell>
          <cell r="J1166">
            <v>5.4536999999999995</v>
          </cell>
          <cell r="M1166">
            <v>38912</v>
          </cell>
          <cell r="N1166">
            <v>5.4439000000000002</v>
          </cell>
          <cell r="Q1166">
            <v>38204</v>
          </cell>
          <cell r="R1166">
            <v>6.23</v>
          </cell>
        </row>
        <row r="1167">
          <cell r="A1167">
            <v>38183</v>
          </cell>
          <cell r="B1167">
            <v>5.29</v>
          </cell>
          <cell r="E1167">
            <v>39643</v>
          </cell>
          <cell r="F1167">
            <v>4.47</v>
          </cell>
          <cell r="I1167">
            <v>38126</v>
          </cell>
          <cell r="J1167">
            <v>5.4762000000000004</v>
          </cell>
          <cell r="M1167">
            <v>38915</v>
          </cell>
          <cell r="N1167">
            <v>5.4404000000000003</v>
          </cell>
          <cell r="Q1167">
            <v>38205</v>
          </cell>
          <cell r="R1167">
            <v>6.12</v>
          </cell>
        </row>
        <row r="1168">
          <cell r="A1168">
            <v>38184</v>
          </cell>
          <cell r="B1168">
            <v>5.22</v>
          </cell>
          <cell r="E1168">
            <v>39644</v>
          </cell>
          <cell r="F1168">
            <v>4.4800000000000004</v>
          </cell>
          <cell r="I1168">
            <v>38127</v>
          </cell>
          <cell r="J1168">
            <v>5.4188999999999998</v>
          </cell>
          <cell r="M1168">
            <v>38916</v>
          </cell>
          <cell r="N1168">
            <v>5.4805000000000001</v>
          </cell>
          <cell r="Q1168">
            <v>38208</v>
          </cell>
          <cell r="R1168">
            <v>6.13</v>
          </cell>
        </row>
        <row r="1169">
          <cell r="A1169">
            <v>38187</v>
          </cell>
          <cell r="B1169">
            <v>5.19</v>
          </cell>
          <cell r="E1169">
            <v>39645</v>
          </cell>
          <cell r="F1169">
            <v>4.59</v>
          </cell>
          <cell r="I1169">
            <v>38128</v>
          </cell>
          <cell r="J1169">
            <v>5.4581999999999997</v>
          </cell>
          <cell r="M1169">
            <v>38917</v>
          </cell>
          <cell r="N1169">
            <v>5.4242999999999997</v>
          </cell>
          <cell r="Q1169">
            <v>38209</v>
          </cell>
          <cell r="R1169">
            <v>6.15</v>
          </cell>
        </row>
        <row r="1170">
          <cell r="A1170">
            <v>38188</v>
          </cell>
          <cell r="B1170">
            <v>5.23</v>
          </cell>
          <cell r="E1170">
            <v>39646</v>
          </cell>
          <cell r="F1170">
            <v>4.6500000000000004</v>
          </cell>
          <cell r="I1170">
            <v>38131</v>
          </cell>
          <cell r="J1170">
            <v>5.4322999999999997</v>
          </cell>
          <cell r="M1170">
            <v>38918</v>
          </cell>
          <cell r="N1170">
            <v>5.4252000000000002</v>
          </cell>
          <cell r="Q1170">
            <v>38210</v>
          </cell>
          <cell r="R1170">
            <v>6.14</v>
          </cell>
        </row>
        <row r="1171">
          <cell r="A1171">
            <v>38189</v>
          </cell>
          <cell r="B1171">
            <v>5.25</v>
          </cell>
          <cell r="E1171">
            <v>39647</v>
          </cell>
          <cell r="F1171">
            <v>4.66</v>
          </cell>
          <cell r="I1171">
            <v>38132</v>
          </cell>
          <cell r="J1171">
            <v>5.41</v>
          </cell>
          <cell r="M1171">
            <v>38919</v>
          </cell>
          <cell r="N1171">
            <v>5.3926999999999996</v>
          </cell>
          <cell r="Q1171">
            <v>38211</v>
          </cell>
          <cell r="R1171">
            <v>6.13</v>
          </cell>
        </row>
        <row r="1172">
          <cell r="A1172">
            <v>38190</v>
          </cell>
          <cell r="B1172">
            <v>5.24</v>
          </cell>
          <cell r="E1172">
            <v>39650</v>
          </cell>
          <cell r="F1172">
            <v>4.6399999999999997</v>
          </cell>
          <cell r="I1172">
            <v>38133</v>
          </cell>
          <cell r="J1172">
            <v>5.3643999999999998</v>
          </cell>
          <cell r="M1172">
            <v>38922</v>
          </cell>
          <cell r="N1172">
            <v>5.3853</v>
          </cell>
          <cell r="Q1172">
            <v>38212</v>
          </cell>
          <cell r="R1172">
            <v>6.09</v>
          </cell>
        </row>
        <row r="1173">
          <cell r="A1173">
            <v>38191</v>
          </cell>
          <cell r="B1173">
            <v>5.22</v>
          </cell>
          <cell r="E1173">
            <v>39651</v>
          </cell>
          <cell r="F1173">
            <v>4.67</v>
          </cell>
          <cell r="I1173">
            <v>38134</v>
          </cell>
          <cell r="J1173">
            <v>5.3148999999999997</v>
          </cell>
          <cell r="M1173">
            <v>38923</v>
          </cell>
          <cell r="N1173">
            <v>5.3971999999999998</v>
          </cell>
          <cell r="Q1173">
            <v>38215</v>
          </cell>
          <cell r="R1173">
            <v>6.13</v>
          </cell>
        </row>
        <row r="1174">
          <cell r="A1174">
            <v>38194</v>
          </cell>
          <cell r="B1174">
            <v>5.22</v>
          </cell>
          <cell r="E1174">
            <v>39652</v>
          </cell>
          <cell r="F1174">
            <v>4.6899999999999995</v>
          </cell>
          <cell r="I1174">
            <v>38135</v>
          </cell>
          <cell r="J1174">
            <v>5.3445</v>
          </cell>
          <cell r="M1174">
            <v>38924</v>
          </cell>
          <cell r="N1174">
            <v>5.3789999999999996</v>
          </cell>
          <cell r="Q1174">
            <v>38216</v>
          </cell>
          <cell r="R1174">
            <v>6.1</v>
          </cell>
        </row>
        <row r="1175">
          <cell r="A1175">
            <v>38195</v>
          </cell>
          <cell r="B1175">
            <v>5.3</v>
          </cell>
          <cell r="E1175">
            <v>39653</v>
          </cell>
          <cell r="F1175">
            <v>4.5999999999999996</v>
          </cell>
          <cell r="I1175">
            <v>38138</v>
          </cell>
          <cell r="J1175">
            <v>5.3445999999999998</v>
          </cell>
          <cell r="M1175">
            <v>38925</v>
          </cell>
          <cell r="N1175">
            <v>5.3743999999999996</v>
          </cell>
          <cell r="Q1175">
            <v>38217</v>
          </cell>
          <cell r="R1175">
            <v>6.12</v>
          </cell>
        </row>
        <row r="1176">
          <cell r="A1176">
            <v>38196</v>
          </cell>
          <cell r="B1176">
            <v>5.29</v>
          </cell>
          <cell r="E1176">
            <v>39654</v>
          </cell>
          <cell r="F1176">
            <v>4.6899999999999995</v>
          </cell>
          <cell r="I1176">
            <v>38139</v>
          </cell>
          <cell r="J1176">
            <v>5.3955000000000002</v>
          </cell>
          <cell r="M1176">
            <v>38926</v>
          </cell>
          <cell r="N1176">
            <v>5.3457999999999997</v>
          </cell>
          <cell r="Q1176">
            <v>38218</v>
          </cell>
          <cell r="R1176">
            <v>6.11</v>
          </cell>
        </row>
        <row r="1177">
          <cell r="A1177">
            <v>38197</v>
          </cell>
          <cell r="B1177">
            <v>5.28</v>
          </cell>
          <cell r="E1177">
            <v>39657</v>
          </cell>
          <cell r="F1177">
            <v>4.63</v>
          </cell>
          <cell r="I1177">
            <v>38140</v>
          </cell>
          <cell r="J1177">
            <v>5.4268000000000001</v>
          </cell>
          <cell r="M1177">
            <v>38929</v>
          </cell>
          <cell r="N1177">
            <v>5.3132999999999999</v>
          </cell>
          <cell r="Q1177">
            <v>38219</v>
          </cell>
          <cell r="R1177">
            <v>6.12</v>
          </cell>
        </row>
        <row r="1178">
          <cell r="A1178">
            <v>38198</v>
          </cell>
          <cell r="B1178">
            <v>5.24</v>
          </cell>
          <cell r="E1178">
            <v>39658</v>
          </cell>
          <cell r="F1178">
            <v>4.6399999999999997</v>
          </cell>
          <cell r="I1178">
            <v>38141</v>
          </cell>
          <cell r="J1178">
            <v>5.4145000000000003</v>
          </cell>
          <cell r="M1178">
            <v>38930</v>
          </cell>
          <cell r="N1178">
            <v>5.3108000000000004</v>
          </cell>
          <cell r="Q1178">
            <v>38222</v>
          </cell>
          <cell r="R1178">
            <v>6.15</v>
          </cell>
        </row>
        <row r="1179">
          <cell r="A1179">
            <v>38202</v>
          </cell>
          <cell r="B1179">
            <v>5.18</v>
          </cell>
          <cell r="E1179">
            <v>39659</v>
          </cell>
          <cell r="F1179">
            <v>4.6399999999999997</v>
          </cell>
          <cell r="I1179">
            <v>38142</v>
          </cell>
          <cell r="J1179">
            <v>5.4572000000000003</v>
          </cell>
          <cell r="M1179">
            <v>38931</v>
          </cell>
          <cell r="N1179">
            <v>5.3143000000000002</v>
          </cell>
          <cell r="Q1179">
            <v>38223</v>
          </cell>
          <cell r="R1179">
            <v>6.15</v>
          </cell>
        </row>
        <row r="1180">
          <cell r="A1180">
            <v>38203</v>
          </cell>
          <cell r="B1180">
            <v>5.18</v>
          </cell>
          <cell r="E1180">
            <v>39660</v>
          </cell>
          <cell r="F1180">
            <v>4.59</v>
          </cell>
          <cell r="I1180">
            <v>38145</v>
          </cell>
          <cell r="J1180">
            <v>5.4527000000000001</v>
          </cell>
          <cell r="M1180">
            <v>38932</v>
          </cell>
          <cell r="N1180">
            <v>5.3187999999999995</v>
          </cell>
          <cell r="Q1180">
            <v>38224</v>
          </cell>
          <cell r="R1180">
            <v>6.13</v>
          </cell>
        </row>
        <row r="1181">
          <cell r="A1181">
            <v>38204</v>
          </cell>
          <cell r="B1181">
            <v>5.18</v>
          </cell>
          <cell r="E1181">
            <v>39661</v>
          </cell>
          <cell r="F1181">
            <v>4.57</v>
          </cell>
          <cell r="I1181">
            <v>38146</v>
          </cell>
          <cell r="J1181">
            <v>5.4481999999999999</v>
          </cell>
          <cell r="M1181">
            <v>38933</v>
          </cell>
          <cell r="N1181">
            <v>5.2957000000000001</v>
          </cell>
          <cell r="Q1181">
            <v>38225</v>
          </cell>
          <cell r="R1181">
            <v>6.1</v>
          </cell>
        </row>
        <row r="1182">
          <cell r="A1182">
            <v>38205</v>
          </cell>
          <cell r="B1182">
            <v>5.09</v>
          </cell>
          <cell r="E1182">
            <v>39664</v>
          </cell>
          <cell r="F1182">
            <v>4.58</v>
          </cell>
          <cell r="I1182">
            <v>38147</v>
          </cell>
          <cell r="J1182">
            <v>5.4798</v>
          </cell>
          <cell r="M1182">
            <v>38936</v>
          </cell>
          <cell r="N1182">
            <v>5.2935999999999996</v>
          </cell>
          <cell r="Q1182">
            <v>38226</v>
          </cell>
          <cell r="R1182">
            <v>6.1</v>
          </cell>
        </row>
        <row r="1183">
          <cell r="A1183">
            <v>38208</v>
          </cell>
          <cell r="B1183">
            <v>5.13</v>
          </cell>
          <cell r="E1183">
            <v>39665</v>
          </cell>
          <cell r="F1183">
            <v>4.63</v>
          </cell>
          <cell r="I1183">
            <v>38148</v>
          </cell>
          <cell r="J1183">
            <v>5.4684999999999997</v>
          </cell>
          <cell r="M1183">
            <v>38937</v>
          </cell>
          <cell r="N1183">
            <v>5.2775999999999996</v>
          </cell>
          <cell r="Q1183">
            <v>38229</v>
          </cell>
          <cell r="R1183">
            <v>6.07</v>
          </cell>
        </row>
        <row r="1184">
          <cell r="A1184">
            <v>38209</v>
          </cell>
          <cell r="B1184">
            <v>5.18</v>
          </cell>
          <cell r="E1184">
            <v>39666</v>
          </cell>
          <cell r="F1184">
            <v>4.68</v>
          </cell>
          <cell r="I1184">
            <v>38149</v>
          </cell>
          <cell r="J1184">
            <v>5.4741999999999997</v>
          </cell>
          <cell r="M1184">
            <v>38938</v>
          </cell>
          <cell r="N1184">
            <v>5.2766000000000002</v>
          </cell>
          <cell r="Q1184">
            <v>38230</v>
          </cell>
          <cell r="R1184">
            <v>6.02</v>
          </cell>
        </row>
        <row r="1185">
          <cell r="A1185">
            <v>38210</v>
          </cell>
          <cell r="B1185">
            <v>5.14</v>
          </cell>
          <cell r="E1185">
            <v>39667</v>
          </cell>
          <cell r="F1185">
            <v>4.5600000000000005</v>
          </cell>
          <cell r="I1185">
            <v>38152</v>
          </cell>
          <cell r="J1185">
            <v>5.53</v>
          </cell>
          <cell r="M1185">
            <v>38939</v>
          </cell>
          <cell r="N1185">
            <v>5.3064999999999998</v>
          </cell>
          <cell r="Q1185">
            <v>38231</v>
          </cell>
          <cell r="R1185">
            <v>6.02</v>
          </cell>
        </row>
        <row r="1186">
          <cell r="A1186">
            <v>38211</v>
          </cell>
          <cell r="B1186">
            <v>5.12</v>
          </cell>
          <cell r="E1186">
            <v>39668</v>
          </cell>
          <cell r="F1186">
            <v>4.55</v>
          </cell>
          <cell r="I1186">
            <v>38153</v>
          </cell>
          <cell r="J1186">
            <v>5.3634000000000004</v>
          </cell>
          <cell r="M1186">
            <v>38940</v>
          </cell>
          <cell r="N1186">
            <v>5.3357000000000001</v>
          </cell>
          <cell r="Q1186">
            <v>38232</v>
          </cell>
          <cell r="R1186">
            <v>6.07</v>
          </cell>
        </row>
        <row r="1187">
          <cell r="A1187">
            <v>38212</v>
          </cell>
          <cell r="B1187">
            <v>5.1100000000000003</v>
          </cell>
          <cell r="E1187">
            <v>39671</v>
          </cell>
          <cell r="F1187">
            <v>4.6100000000000003</v>
          </cell>
          <cell r="I1187">
            <v>38154</v>
          </cell>
          <cell r="J1187">
            <v>5.4</v>
          </cell>
          <cell r="M1187">
            <v>38943</v>
          </cell>
          <cell r="N1187">
            <v>5.3513999999999999</v>
          </cell>
          <cell r="Q1187">
            <v>38233</v>
          </cell>
          <cell r="R1187">
            <v>6.14</v>
          </cell>
        </row>
        <row r="1188">
          <cell r="A1188">
            <v>38215</v>
          </cell>
          <cell r="B1188">
            <v>5.14</v>
          </cell>
          <cell r="E1188">
            <v>39672</v>
          </cell>
          <cell r="F1188">
            <v>4.55</v>
          </cell>
          <cell r="I1188">
            <v>38155</v>
          </cell>
          <cell r="J1188">
            <v>5.3501000000000003</v>
          </cell>
          <cell r="M1188">
            <v>38944</v>
          </cell>
          <cell r="N1188">
            <v>5.3037999999999998</v>
          </cell>
          <cell r="Q1188">
            <v>38237</v>
          </cell>
          <cell r="R1188">
            <v>6.09</v>
          </cell>
        </row>
        <row r="1189">
          <cell r="A1189">
            <v>38216</v>
          </cell>
          <cell r="B1189">
            <v>5.1100000000000003</v>
          </cell>
          <cell r="E1189">
            <v>39673</v>
          </cell>
          <cell r="F1189">
            <v>4.57</v>
          </cell>
          <cell r="I1189">
            <v>38156</v>
          </cell>
          <cell r="J1189">
            <v>5.3766999999999996</v>
          </cell>
          <cell r="M1189">
            <v>38945</v>
          </cell>
          <cell r="N1189">
            <v>5.2663000000000002</v>
          </cell>
          <cell r="Q1189">
            <v>38238</v>
          </cell>
          <cell r="R1189">
            <v>6.04</v>
          </cell>
        </row>
        <row r="1190">
          <cell r="A1190">
            <v>38217</v>
          </cell>
          <cell r="B1190">
            <v>5.15</v>
          </cell>
          <cell r="E1190">
            <v>39674</v>
          </cell>
          <cell r="F1190">
            <v>4.5199999999999996</v>
          </cell>
          <cell r="I1190">
            <v>38159</v>
          </cell>
          <cell r="J1190">
            <v>5.3677999999999999</v>
          </cell>
          <cell r="M1190">
            <v>38946</v>
          </cell>
          <cell r="N1190">
            <v>5.2606999999999999</v>
          </cell>
          <cell r="Q1190">
            <v>38239</v>
          </cell>
          <cell r="R1190">
            <v>6.07</v>
          </cell>
        </row>
        <row r="1191">
          <cell r="A1191">
            <v>38218</v>
          </cell>
          <cell r="B1191">
            <v>5.12</v>
          </cell>
          <cell r="E1191">
            <v>39675</v>
          </cell>
          <cell r="F1191">
            <v>4.47</v>
          </cell>
          <cell r="I1191">
            <v>38160</v>
          </cell>
          <cell r="J1191">
            <v>5.4044999999999996</v>
          </cell>
          <cell r="M1191">
            <v>38947</v>
          </cell>
          <cell r="N1191">
            <v>5.2298</v>
          </cell>
          <cell r="Q1191">
            <v>38240</v>
          </cell>
          <cell r="R1191">
            <v>6.05</v>
          </cell>
        </row>
        <row r="1192">
          <cell r="A1192">
            <v>38219</v>
          </cell>
          <cell r="B1192">
            <v>5.12</v>
          </cell>
          <cell r="E1192">
            <v>39678</v>
          </cell>
          <cell r="F1192">
            <v>4.4400000000000004</v>
          </cell>
          <cell r="I1192">
            <v>38161</v>
          </cell>
          <cell r="J1192">
            <v>5.3822999999999999</v>
          </cell>
          <cell r="M1192">
            <v>38950</v>
          </cell>
          <cell r="N1192">
            <v>5.2127999999999997</v>
          </cell>
          <cell r="Q1192">
            <v>38243</v>
          </cell>
          <cell r="R1192">
            <v>6.02</v>
          </cell>
        </row>
        <row r="1193">
          <cell r="A1193">
            <v>38222</v>
          </cell>
          <cell r="B1193">
            <v>5.17</v>
          </cell>
          <cell r="E1193">
            <v>39679</v>
          </cell>
          <cell r="F1193">
            <v>4.47</v>
          </cell>
          <cell r="I1193">
            <v>38162</v>
          </cell>
          <cell r="J1193">
            <v>5.3369</v>
          </cell>
          <cell r="M1193">
            <v>38951</v>
          </cell>
          <cell r="N1193">
            <v>5.2012</v>
          </cell>
          <cell r="Q1193">
            <v>38244</v>
          </cell>
          <cell r="R1193">
            <v>6.01</v>
          </cell>
        </row>
        <row r="1194">
          <cell r="A1194">
            <v>38223</v>
          </cell>
          <cell r="B1194">
            <v>5.18</v>
          </cell>
          <cell r="E1194">
            <v>39680</v>
          </cell>
          <cell r="F1194">
            <v>4.43</v>
          </cell>
          <cell r="I1194">
            <v>38163</v>
          </cell>
          <cell r="J1194">
            <v>5.3346999999999998</v>
          </cell>
          <cell r="M1194">
            <v>38952</v>
          </cell>
          <cell r="N1194">
            <v>5.1952999999999996</v>
          </cell>
          <cell r="Q1194">
            <v>38245</v>
          </cell>
          <cell r="R1194">
            <v>6.04</v>
          </cell>
        </row>
        <row r="1195">
          <cell r="A1195">
            <v>38224</v>
          </cell>
          <cell r="B1195">
            <v>5.15</v>
          </cell>
          <cell r="E1195">
            <v>39681</v>
          </cell>
          <cell r="F1195">
            <v>4.46</v>
          </cell>
          <cell r="I1195">
            <v>38166</v>
          </cell>
          <cell r="J1195">
            <v>5.4078999999999997</v>
          </cell>
          <cell r="M1195">
            <v>38953</v>
          </cell>
          <cell r="N1195">
            <v>5.1957000000000004</v>
          </cell>
          <cell r="Q1195">
            <v>38246</v>
          </cell>
          <cell r="R1195">
            <v>5.95</v>
          </cell>
        </row>
        <row r="1196">
          <cell r="A1196">
            <v>38225</v>
          </cell>
          <cell r="B1196">
            <v>5.13</v>
          </cell>
          <cell r="E1196">
            <v>39682</v>
          </cell>
          <cell r="F1196">
            <v>4.46</v>
          </cell>
          <cell r="I1196">
            <v>38167</v>
          </cell>
          <cell r="J1196">
            <v>5.3644999999999996</v>
          </cell>
          <cell r="M1196">
            <v>38954</v>
          </cell>
          <cell r="N1196">
            <v>5.1803999999999997</v>
          </cell>
          <cell r="Q1196">
            <v>38247</v>
          </cell>
          <cell r="R1196">
            <v>5.99</v>
          </cell>
        </row>
        <row r="1197">
          <cell r="A1197">
            <v>38226</v>
          </cell>
          <cell r="B1197">
            <v>5.13</v>
          </cell>
          <cell r="E1197">
            <v>39685</v>
          </cell>
          <cell r="F1197">
            <v>4.4000000000000004</v>
          </cell>
          <cell r="I1197">
            <v>38168</v>
          </cell>
          <cell r="J1197">
            <v>5.2876000000000003</v>
          </cell>
          <cell r="M1197">
            <v>38957</v>
          </cell>
          <cell r="N1197">
            <v>5.1776999999999997</v>
          </cell>
          <cell r="Q1197">
            <v>38250</v>
          </cell>
          <cell r="R1197">
            <v>5.9399999999999995</v>
          </cell>
        </row>
        <row r="1198">
          <cell r="A1198">
            <v>38229</v>
          </cell>
          <cell r="B1198">
            <v>5.1100000000000003</v>
          </cell>
          <cell r="E1198">
            <v>39686</v>
          </cell>
          <cell r="F1198">
            <v>4.4000000000000004</v>
          </cell>
          <cell r="I1198">
            <v>38169</v>
          </cell>
          <cell r="J1198">
            <v>5.2865000000000002</v>
          </cell>
          <cell r="M1198">
            <v>38958</v>
          </cell>
          <cell r="N1198">
            <v>5.1696999999999997</v>
          </cell>
          <cell r="Q1198">
            <v>38251</v>
          </cell>
          <cell r="R1198">
            <v>5.91</v>
          </cell>
        </row>
        <row r="1199">
          <cell r="A1199">
            <v>38230</v>
          </cell>
          <cell r="B1199">
            <v>5.09</v>
          </cell>
          <cell r="E1199">
            <v>39687</v>
          </cell>
          <cell r="F1199">
            <v>4.38</v>
          </cell>
          <cell r="I1199">
            <v>38170</v>
          </cell>
          <cell r="J1199">
            <v>5.2054</v>
          </cell>
          <cell r="M1199">
            <v>38959</v>
          </cell>
          <cell r="N1199">
            <v>5.1589999999999998</v>
          </cell>
          <cell r="Q1199">
            <v>38252</v>
          </cell>
          <cell r="R1199">
            <v>5.86</v>
          </cell>
        </row>
        <row r="1200">
          <cell r="A1200">
            <v>38231</v>
          </cell>
          <cell r="B1200">
            <v>5.08</v>
          </cell>
          <cell r="E1200">
            <v>39688</v>
          </cell>
          <cell r="F1200">
            <v>4.38</v>
          </cell>
          <cell r="I1200">
            <v>38173</v>
          </cell>
          <cell r="J1200">
            <v>5.2054</v>
          </cell>
          <cell r="M1200">
            <v>38960</v>
          </cell>
          <cell r="N1200">
            <v>5.1470000000000002</v>
          </cell>
          <cell r="Q1200">
            <v>38253</v>
          </cell>
          <cell r="R1200">
            <v>5.87</v>
          </cell>
        </row>
        <row r="1201">
          <cell r="A1201">
            <v>38232</v>
          </cell>
          <cell r="B1201">
            <v>5.12</v>
          </cell>
          <cell r="E1201">
            <v>39689</v>
          </cell>
          <cell r="F1201">
            <v>4.43</v>
          </cell>
          <cell r="I1201">
            <v>38174</v>
          </cell>
          <cell r="J1201">
            <v>5.2183000000000002</v>
          </cell>
          <cell r="M1201">
            <v>38961</v>
          </cell>
          <cell r="N1201">
            <v>5.1326000000000001</v>
          </cell>
          <cell r="Q1201">
            <v>38254</v>
          </cell>
          <cell r="R1201">
            <v>5.88</v>
          </cell>
        </row>
        <row r="1202">
          <cell r="A1202">
            <v>38233</v>
          </cell>
          <cell r="B1202">
            <v>5.16</v>
          </cell>
          <cell r="E1202">
            <v>39693</v>
          </cell>
          <cell r="F1202">
            <v>4.3600000000000003</v>
          </cell>
          <cell r="I1202">
            <v>38175</v>
          </cell>
          <cell r="J1202">
            <v>5.2237</v>
          </cell>
          <cell r="M1202">
            <v>38964</v>
          </cell>
          <cell r="N1202">
            <v>5.1314000000000002</v>
          </cell>
          <cell r="Q1202">
            <v>38257</v>
          </cell>
          <cell r="R1202">
            <v>5.85</v>
          </cell>
        </row>
        <row r="1203">
          <cell r="A1203">
            <v>38237</v>
          </cell>
          <cell r="B1203">
            <v>5.16</v>
          </cell>
          <cell r="E1203">
            <v>39694</v>
          </cell>
          <cell r="F1203">
            <v>4.32</v>
          </cell>
          <cell r="I1203">
            <v>38176</v>
          </cell>
          <cell r="J1203">
            <v>5.2225999999999999</v>
          </cell>
          <cell r="M1203">
            <v>38965</v>
          </cell>
          <cell r="N1203">
            <v>5.1829000000000001</v>
          </cell>
          <cell r="Q1203">
            <v>38258</v>
          </cell>
          <cell r="R1203">
            <v>5.88</v>
          </cell>
        </row>
        <row r="1204">
          <cell r="A1204">
            <v>38238</v>
          </cell>
          <cell r="B1204">
            <v>5.1100000000000003</v>
          </cell>
          <cell r="E1204">
            <v>39695</v>
          </cell>
          <cell r="F1204">
            <v>4.2699999999999996</v>
          </cell>
          <cell r="I1204">
            <v>38177</v>
          </cell>
          <cell r="J1204">
            <v>5.2065000000000001</v>
          </cell>
          <cell r="M1204">
            <v>38966</v>
          </cell>
          <cell r="N1204">
            <v>5.1929999999999996</v>
          </cell>
          <cell r="Q1204">
            <v>38259</v>
          </cell>
          <cell r="R1204">
            <v>5.93</v>
          </cell>
        </row>
        <row r="1205">
          <cell r="A1205">
            <v>38239</v>
          </cell>
          <cell r="B1205">
            <v>5.13</v>
          </cell>
          <cell r="E1205">
            <v>39696</v>
          </cell>
          <cell r="F1205">
            <v>4.2699999999999996</v>
          </cell>
          <cell r="I1205">
            <v>38180</v>
          </cell>
          <cell r="J1205">
            <v>5.1978999999999997</v>
          </cell>
          <cell r="M1205">
            <v>38967</v>
          </cell>
          <cell r="N1205">
            <v>5.1825000000000001</v>
          </cell>
          <cell r="Q1205">
            <v>38260</v>
          </cell>
          <cell r="R1205">
            <v>5.96</v>
          </cell>
        </row>
        <row r="1206">
          <cell r="A1206">
            <v>38240</v>
          </cell>
          <cell r="B1206">
            <v>5.12</v>
          </cell>
          <cell r="E1206">
            <v>39699</v>
          </cell>
          <cell r="F1206">
            <v>4.26</v>
          </cell>
          <cell r="I1206">
            <v>38181</v>
          </cell>
          <cell r="J1206">
            <v>5.2096999999999998</v>
          </cell>
          <cell r="M1206">
            <v>38968</v>
          </cell>
          <cell r="N1206">
            <v>5.1608000000000001</v>
          </cell>
          <cell r="Q1206">
            <v>38261</v>
          </cell>
          <cell r="R1206">
            <v>6.01</v>
          </cell>
        </row>
        <row r="1207">
          <cell r="A1207">
            <v>38243</v>
          </cell>
          <cell r="B1207">
            <v>5.1100000000000003</v>
          </cell>
          <cell r="E1207">
            <v>39700</v>
          </cell>
          <cell r="F1207">
            <v>4.2</v>
          </cell>
          <cell r="I1207">
            <v>38182</v>
          </cell>
          <cell r="J1207">
            <v>5.2172000000000001</v>
          </cell>
          <cell r="M1207">
            <v>38971</v>
          </cell>
          <cell r="N1207">
            <v>5.1978</v>
          </cell>
          <cell r="Q1207">
            <v>38264</v>
          </cell>
          <cell r="R1207">
            <v>6</v>
          </cell>
        </row>
        <row r="1208">
          <cell r="A1208">
            <v>38244</v>
          </cell>
          <cell r="B1208">
            <v>5.0999999999999996</v>
          </cell>
          <cell r="E1208">
            <v>39701</v>
          </cell>
          <cell r="F1208">
            <v>4.2300000000000004</v>
          </cell>
          <cell r="I1208">
            <v>38183</v>
          </cell>
          <cell r="J1208">
            <v>5.2119</v>
          </cell>
          <cell r="M1208">
            <v>38972</v>
          </cell>
          <cell r="N1208">
            <v>5.1638000000000002</v>
          </cell>
          <cell r="Q1208">
            <v>38265</v>
          </cell>
          <cell r="R1208">
            <v>6</v>
          </cell>
        </row>
        <row r="1209">
          <cell r="A1209">
            <v>38245</v>
          </cell>
          <cell r="B1209">
            <v>5.0999999999999996</v>
          </cell>
          <cell r="E1209">
            <v>39702</v>
          </cell>
          <cell r="F1209">
            <v>4.2</v>
          </cell>
          <cell r="I1209">
            <v>38184</v>
          </cell>
          <cell r="J1209">
            <v>5.1150000000000002</v>
          </cell>
          <cell r="M1209">
            <v>38973</v>
          </cell>
          <cell r="N1209">
            <v>5.1684000000000001</v>
          </cell>
          <cell r="Q1209">
            <v>38266</v>
          </cell>
          <cell r="R1209">
            <v>6.04</v>
          </cell>
        </row>
        <row r="1210">
          <cell r="A1210">
            <v>38246</v>
          </cell>
          <cell r="B1210">
            <v>5.05</v>
          </cell>
          <cell r="E1210">
            <v>39703</v>
          </cell>
          <cell r="F1210">
            <v>4.32</v>
          </cell>
          <cell r="I1210">
            <v>38187</v>
          </cell>
          <cell r="J1210">
            <v>5.1097999999999999</v>
          </cell>
          <cell r="M1210">
            <v>38974</v>
          </cell>
          <cell r="N1210">
            <v>5.1768999999999998</v>
          </cell>
          <cell r="Q1210">
            <v>38267</v>
          </cell>
          <cell r="R1210">
            <v>6.06</v>
          </cell>
        </row>
        <row r="1211">
          <cell r="A1211">
            <v>38247</v>
          </cell>
          <cell r="B1211">
            <v>5.07</v>
          </cell>
          <cell r="E1211">
            <v>39706</v>
          </cell>
          <cell r="F1211">
            <v>4.12</v>
          </cell>
          <cell r="I1211">
            <v>38188</v>
          </cell>
          <cell r="J1211">
            <v>5.1733000000000002</v>
          </cell>
          <cell r="M1211">
            <v>38975</v>
          </cell>
          <cell r="N1211">
            <v>5.1554000000000002</v>
          </cell>
          <cell r="Q1211">
            <v>38268</v>
          </cell>
          <cell r="R1211">
            <v>5.97</v>
          </cell>
        </row>
        <row r="1212">
          <cell r="A1212">
            <v>38250</v>
          </cell>
          <cell r="B1212">
            <v>5.03</v>
          </cell>
          <cell r="E1212">
            <v>39707</v>
          </cell>
          <cell r="F1212">
            <v>4.08</v>
          </cell>
          <cell r="I1212">
            <v>38189</v>
          </cell>
          <cell r="J1212">
            <v>5.1978999999999997</v>
          </cell>
          <cell r="M1212">
            <v>38978</v>
          </cell>
          <cell r="N1212">
            <v>5.1609999999999996</v>
          </cell>
          <cell r="Q1212">
            <v>38272</v>
          </cell>
          <cell r="R1212">
            <v>5.96</v>
          </cell>
        </row>
        <row r="1213">
          <cell r="A1213">
            <v>38251</v>
          </cell>
          <cell r="B1213">
            <v>5.04</v>
          </cell>
          <cell r="E1213">
            <v>39708</v>
          </cell>
          <cell r="F1213">
            <v>4.08</v>
          </cell>
          <cell r="I1213">
            <v>38190</v>
          </cell>
          <cell r="J1213">
            <v>5.1860999999999997</v>
          </cell>
          <cell r="M1213">
            <v>38979</v>
          </cell>
          <cell r="N1213">
            <v>5.1150000000000002</v>
          </cell>
          <cell r="Q1213">
            <v>38273</v>
          </cell>
          <cell r="R1213">
            <v>5.95</v>
          </cell>
        </row>
        <row r="1214">
          <cell r="A1214">
            <v>38252</v>
          </cell>
          <cell r="B1214">
            <v>5.03</v>
          </cell>
          <cell r="E1214">
            <v>39709</v>
          </cell>
          <cell r="F1214">
            <v>4.1399999999999997</v>
          </cell>
          <cell r="I1214">
            <v>38191</v>
          </cell>
          <cell r="J1214">
            <v>5.1658999999999997</v>
          </cell>
          <cell r="M1214">
            <v>38980</v>
          </cell>
          <cell r="N1214">
            <v>5.1189999999999998</v>
          </cell>
          <cell r="Q1214">
            <v>38274</v>
          </cell>
          <cell r="R1214">
            <v>5.91</v>
          </cell>
        </row>
        <row r="1215">
          <cell r="A1215">
            <v>38253</v>
          </cell>
          <cell r="B1215">
            <v>5.04</v>
          </cell>
          <cell r="E1215">
            <v>39710</v>
          </cell>
          <cell r="F1215">
            <v>4.3600000000000003</v>
          </cell>
          <cell r="I1215">
            <v>38194</v>
          </cell>
          <cell r="J1215">
            <v>5.2096999999999998</v>
          </cell>
          <cell r="M1215">
            <v>38981</v>
          </cell>
          <cell r="N1215">
            <v>5.0664999999999996</v>
          </cell>
          <cell r="Q1215">
            <v>38275</v>
          </cell>
          <cell r="R1215">
            <v>5.93</v>
          </cell>
        </row>
        <row r="1216">
          <cell r="A1216">
            <v>38254</v>
          </cell>
          <cell r="B1216">
            <v>5.03</v>
          </cell>
          <cell r="E1216">
            <v>39713</v>
          </cell>
          <cell r="F1216">
            <v>4.41</v>
          </cell>
          <cell r="I1216">
            <v>38195</v>
          </cell>
          <cell r="J1216">
            <v>5.3173000000000004</v>
          </cell>
          <cell r="M1216">
            <v>38982</v>
          </cell>
          <cell r="N1216">
            <v>5.0396000000000001</v>
          </cell>
          <cell r="Q1216">
            <v>38278</v>
          </cell>
          <cell r="R1216">
            <v>5.92</v>
          </cell>
        </row>
        <row r="1217">
          <cell r="A1217">
            <v>38257</v>
          </cell>
          <cell r="B1217">
            <v>5.01</v>
          </cell>
          <cell r="E1217">
            <v>39714</v>
          </cell>
          <cell r="F1217">
            <v>4.43</v>
          </cell>
          <cell r="I1217">
            <v>38196</v>
          </cell>
          <cell r="J1217">
            <v>5.3117999999999999</v>
          </cell>
          <cell r="M1217">
            <v>38985</v>
          </cell>
          <cell r="N1217">
            <v>4.9695999999999998</v>
          </cell>
          <cell r="Q1217">
            <v>38279</v>
          </cell>
          <cell r="R1217">
            <v>5.91</v>
          </cell>
        </row>
        <row r="1218">
          <cell r="A1218">
            <v>38258</v>
          </cell>
          <cell r="B1218">
            <v>5</v>
          </cell>
          <cell r="E1218">
            <v>39715</v>
          </cell>
          <cell r="F1218">
            <v>4.4000000000000004</v>
          </cell>
          <cell r="I1218">
            <v>38197</v>
          </cell>
          <cell r="J1218">
            <v>5.2942999999999998</v>
          </cell>
          <cell r="M1218">
            <v>38986</v>
          </cell>
          <cell r="N1218">
            <v>5.0053999999999998</v>
          </cell>
          <cell r="Q1218">
            <v>38280</v>
          </cell>
          <cell r="R1218">
            <v>5.87</v>
          </cell>
        </row>
        <row r="1219">
          <cell r="A1219">
            <v>38259</v>
          </cell>
          <cell r="B1219">
            <v>5.04</v>
          </cell>
          <cell r="E1219">
            <v>39716</v>
          </cell>
          <cell r="F1219">
            <v>4.4000000000000004</v>
          </cell>
          <cell r="I1219">
            <v>38198</v>
          </cell>
          <cell r="J1219">
            <v>5.1969000000000003</v>
          </cell>
          <cell r="M1219">
            <v>38987</v>
          </cell>
          <cell r="N1219">
            <v>5.0239000000000003</v>
          </cell>
          <cell r="Q1219">
            <v>38281</v>
          </cell>
          <cell r="R1219">
            <v>5.87</v>
          </cell>
        </row>
        <row r="1220">
          <cell r="A1220">
            <v>38260</v>
          </cell>
          <cell r="B1220">
            <v>5.08</v>
          </cell>
          <cell r="E1220">
            <v>39717</v>
          </cell>
          <cell r="F1220">
            <v>4.3600000000000003</v>
          </cell>
          <cell r="I1220">
            <v>38201</v>
          </cell>
          <cell r="J1220">
            <v>5.1882999999999999</v>
          </cell>
          <cell r="M1220">
            <v>38988</v>
          </cell>
          <cell r="N1220">
            <v>5.0339</v>
          </cell>
          <cell r="Q1220">
            <v>38282</v>
          </cell>
          <cell r="R1220">
            <v>6.86</v>
          </cell>
        </row>
        <row r="1221">
          <cell r="A1221">
            <v>38261</v>
          </cell>
          <cell r="B1221">
            <v>5.12</v>
          </cell>
          <cell r="E1221">
            <v>39720</v>
          </cell>
          <cell r="F1221">
            <v>4.13</v>
          </cell>
          <cell r="I1221">
            <v>38202</v>
          </cell>
          <cell r="J1221">
            <v>5.1669</v>
          </cell>
          <cell r="M1221">
            <v>38989</v>
          </cell>
          <cell r="N1221">
            <v>5.0358000000000001</v>
          </cell>
          <cell r="Q1221">
            <v>38285</v>
          </cell>
          <cell r="R1221">
            <v>5.86</v>
          </cell>
        </row>
        <row r="1222">
          <cell r="A1222">
            <v>38264</v>
          </cell>
          <cell r="B1222">
            <v>5.1100000000000003</v>
          </cell>
          <cell r="E1222">
            <v>39721</v>
          </cell>
          <cell r="F1222">
            <v>4.3099999999999996</v>
          </cell>
          <cell r="I1222">
            <v>38203</v>
          </cell>
          <cell r="J1222">
            <v>5.1647999999999996</v>
          </cell>
          <cell r="M1222">
            <v>38992</v>
          </cell>
          <cell r="N1222">
            <v>5.0223000000000004</v>
          </cell>
          <cell r="Q1222">
            <v>38286</v>
          </cell>
          <cell r="R1222">
            <v>5.86</v>
          </cell>
        </row>
        <row r="1223">
          <cell r="A1223">
            <v>38265</v>
          </cell>
          <cell r="B1223">
            <v>5.09</v>
          </cell>
          <cell r="E1223">
            <v>39722</v>
          </cell>
          <cell r="F1223">
            <v>4.22</v>
          </cell>
          <cell r="I1223">
            <v>38204</v>
          </cell>
          <cell r="J1223">
            <v>5.1531000000000002</v>
          </cell>
          <cell r="M1223">
            <v>38993</v>
          </cell>
          <cell r="N1223">
            <v>5.0152999999999999</v>
          </cell>
          <cell r="Q1223">
            <v>38287</v>
          </cell>
          <cell r="R1223">
            <v>5.9399999999999995</v>
          </cell>
        </row>
        <row r="1224">
          <cell r="A1224">
            <v>38266</v>
          </cell>
          <cell r="B1224">
            <v>5.13</v>
          </cell>
          <cell r="E1224">
            <v>39723</v>
          </cell>
          <cell r="F1224">
            <v>4.16</v>
          </cell>
          <cell r="I1224">
            <v>38205</v>
          </cell>
          <cell r="J1224">
            <v>5.0354999999999999</v>
          </cell>
          <cell r="M1224">
            <v>38994</v>
          </cell>
          <cell r="N1224">
            <v>4.9927999999999999</v>
          </cell>
          <cell r="Q1224">
            <v>38288</v>
          </cell>
          <cell r="R1224">
            <v>5.93</v>
          </cell>
        </row>
        <row r="1225">
          <cell r="A1225">
            <v>38267</v>
          </cell>
          <cell r="B1225">
            <v>5.15</v>
          </cell>
          <cell r="E1225">
            <v>39724</v>
          </cell>
          <cell r="F1225">
            <v>4.1100000000000003</v>
          </cell>
          <cell r="I1225">
            <v>38208</v>
          </cell>
          <cell r="J1225">
            <v>5.0583999999999998</v>
          </cell>
          <cell r="M1225">
            <v>38995</v>
          </cell>
          <cell r="N1225">
            <v>5.0346000000000002</v>
          </cell>
          <cell r="Q1225">
            <v>38289</v>
          </cell>
          <cell r="R1225">
            <v>5.89</v>
          </cell>
        </row>
        <row r="1226">
          <cell r="A1226">
            <v>38268</v>
          </cell>
          <cell r="B1226">
            <v>5.09</v>
          </cell>
          <cell r="E1226">
            <v>39727</v>
          </cell>
          <cell r="F1226">
            <v>3.99</v>
          </cell>
          <cell r="I1226">
            <v>38209</v>
          </cell>
          <cell r="J1226">
            <v>5.0667</v>
          </cell>
          <cell r="M1226">
            <v>38996</v>
          </cell>
          <cell r="N1226">
            <v>5.0956000000000001</v>
          </cell>
          <cell r="Q1226">
            <v>38292</v>
          </cell>
          <cell r="R1226">
            <v>5.9399999999999995</v>
          </cell>
        </row>
        <row r="1227">
          <cell r="A1227">
            <v>38272</v>
          </cell>
          <cell r="B1227">
            <v>5.0599999999999996</v>
          </cell>
          <cell r="E1227">
            <v>39728</v>
          </cell>
          <cell r="F1227">
            <v>4.01</v>
          </cell>
          <cell r="I1227">
            <v>38210</v>
          </cell>
          <cell r="J1227">
            <v>5.0552999999999999</v>
          </cell>
          <cell r="M1227">
            <v>38999</v>
          </cell>
          <cell r="N1227">
            <v>5.0956000000000001</v>
          </cell>
          <cell r="Q1227">
            <v>38293</v>
          </cell>
          <cell r="R1227">
            <v>5.93</v>
          </cell>
        </row>
        <row r="1228">
          <cell r="A1228">
            <v>38273</v>
          </cell>
          <cell r="B1228">
            <v>5.05</v>
          </cell>
          <cell r="E1228">
            <v>39729</v>
          </cell>
          <cell r="F1228">
            <v>4.09</v>
          </cell>
          <cell r="I1228">
            <v>38211</v>
          </cell>
          <cell r="J1228">
            <v>5.048</v>
          </cell>
          <cell r="M1228">
            <v>39000</v>
          </cell>
          <cell r="N1228">
            <v>5.1215999999999999</v>
          </cell>
          <cell r="Q1228">
            <v>38294</v>
          </cell>
          <cell r="R1228">
            <v>5.92</v>
          </cell>
        </row>
        <row r="1229">
          <cell r="A1229">
            <v>38274</v>
          </cell>
          <cell r="B1229">
            <v>5.0199999999999996</v>
          </cell>
          <cell r="E1229">
            <v>39730</v>
          </cell>
          <cell r="F1229">
            <v>4.1399999999999997</v>
          </cell>
          <cell r="I1229">
            <v>38212</v>
          </cell>
          <cell r="J1229">
            <v>5.0167999999999999</v>
          </cell>
          <cell r="M1229">
            <v>39001</v>
          </cell>
          <cell r="N1229">
            <v>5.1431000000000004</v>
          </cell>
          <cell r="Q1229">
            <v>38295</v>
          </cell>
          <cell r="R1229">
            <v>5.91</v>
          </cell>
        </row>
        <row r="1230">
          <cell r="A1230">
            <v>38275</v>
          </cell>
          <cell r="B1230">
            <v>5.04</v>
          </cell>
          <cell r="E1230">
            <v>39731</v>
          </cell>
          <cell r="F1230">
            <v>4.1500000000000004</v>
          </cell>
          <cell r="I1230">
            <v>38215</v>
          </cell>
          <cell r="J1230">
            <v>5.05</v>
          </cell>
          <cell r="M1230">
            <v>39002</v>
          </cell>
          <cell r="N1230">
            <v>5.1520999999999999</v>
          </cell>
          <cell r="Q1230">
            <v>38296</v>
          </cell>
          <cell r="R1230">
            <v>6</v>
          </cell>
        </row>
        <row r="1231">
          <cell r="A1231">
            <v>38278</v>
          </cell>
          <cell r="B1231">
            <v>5.0199999999999996</v>
          </cell>
          <cell r="E1231">
            <v>39735</v>
          </cell>
          <cell r="F1231">
            <v>4.2699999999999996</v>
          </cell>
          <cell r="I1231">
            <v>38216</v>
          </cell>
          <cell r="J1231">
            <v>5.0033000000000003</v>
          </cell>
          <cell r="M1231">
            <v>39003</v>
          </cell>
          <cell r="N1231">
            <v>5.1745000000000001</v>
          </cell>
          <cell r="Q1231">
            <v>38299</v>
          </cell>
          <cell r="R1231">
            <v>6.02</v>
          </cell>
        </row>
        <row r="1232">
          <cell r="A1232">
            <v>38279</v>
          </cell>
          <cell r="B1232">
            <v>4.99</v>
          </cell>
          <cell r="E1232">
            <v>39736</v>
          </cell>
          <cell r="F1232">
            <v>4.25</v>
          </cell>
          <cell r="I1232">
            <v>38217</v>
          </cell>
          <cell r="J1232">
            <v>5.0373999999999999</v>
          </cell>
          <cell r="M1232">
            <v>39006</v>
          </cell>
          <cell r="N1232">
            <v>5.1669999999999998</v>
          </cell>
          <cell r="Q1232">
            <v>38300</v>
          </cell>
          <cell r="R1232">
            <v>6.03</v>
          </cell>
        </row>
        <row r="1233">
          <cell r="A1233">
            <v>38280</v>
          </cell>
          <cell r="B1233">
            <v>4.97</v>
          </cell>
          <cell r="E1233">
            <v>39737</v>
          </cell>
          <cell r="F1233">
            <v>4.25</v>
          </cell>
          <cell r="I1233">
            <v>38218</v>
          </cell>
          <cell r="J1233">
            <v>5.0259999999999998</v>
          </cell>
          <cell r="M1233">
            <v>39007</v>
          </cell>
          <cell r="N1233">
            <v>5.1680999999999999</v>
          </cell>
          <cell r="Q1233">
            <v>38301</v>
          </cell>
          <cell r="R1233">
            <v>6.04</v>
          </cell>
        </row>
        <row r="1234">
          <cell r="A1234">
            <v>38281</v>
          </cell>
          <cell r="B1234">
            <v>4.97</v>
          </cell>
          <cell r="E1234">
            <v>39738</v>
          </cell>
          <cell r="F1234">
            <v>4.32</v>
          </cell>
          <cell r="I1234">
            <v>38219</v>
          </cell>
          <cell r="J1234">
            <v>5.0239000000000003</v>
          </cell>
          <cell r="M1234">
            <v>39008</v>
          </cell>
          <cell r="N1234">
            <v>5.1531000000000002</v>
          </cell>
          <cell r="Q1234">
            <v>38303</v>
          </cell>
          <cell r="R1234">
            <v>5.99</v>
          </cell>
        </row>
        <row r="1235">
          <cell r="A1235">
            <v>38282</v>
          </cell>
          <cell r="B1235">
            <v>4.9399999999999995</v>
          </cell>
          <cell r="E1235">
            <v>39741</v>
          </cell>
          <cell r="F1235">
            <v>4.26</v>
          </cell>
          <cell r="I1235">
            <v>38222</v>
          </cell>
          <cell r="J1235">
            <v>5.0738000000000003</v>
          </cell>
          <cell r="M1235">
            <v>39009</v>
          </cell>
          <cell r="N1235">
            <v>5.1711</v>
          </cell>
          <cell r="Q1235">
            <v>38306</v>
          </cell>
          <cell r="R1235">
            <v>5.97</v>
          </cell>
        </row>
        <row r="1236">
          <cell r="A1236">
            <v>38285</v>
          </cell>
          <cell r="B1236">
            <v>4.9399999999999995</v>
          </cell>
          <cell r="E1236">
            <v>39742</v>
          </cell>
          <cell r="F1236">
            <v>4.2</v>
          </cell>
          <cell r="I1236">
            <v>38223</v>
          </cell>
          <cell r="J1236">
            <v>5.0632999999999999</v>
          </cell>
          <cell r="M1236">
            <v>39010</v>
          </cell>
          <cell r="N1236">
            <v>5.1736000000000004</v>
          </cell>
          <cell r="Q1236">
            <v>38307</v>
          </cell>
          <cell r="R1236">
            <v>5.98</v>
          </cell>
        </row>
        <row r="1237">
          <cell r="A1237">
            <v>38286</v>
          </cell>
          <cell r="B1237">
            <v>4.95</v>
          </cell>
          <cell r="E1237">
            <v>39743</v>
          </cell>
          <cell r="F1237">
            <v>4.07</v>
          </cell>
          <cell r="I1237">
            <v>38224</v>
          </cell>
          <cell r="J1237">
            <v>5.0476999999999999</v>
          </cell>
          <cell r="M1237">
            <v>39013</v>
          </cell>
          <cell r="N1237">
            <v>5.1961000000000004</v>
          </cell>
          <cell r="Q1237">
            <v>38308</v>
          </cell>
          <cell r="R1237">
            <v>5.92</v>
          </cell>
        </row>
        <row r="1238">
          <cell r="A1238">
            <v>38287</v>
          </cell>
          <cell r="B1238">
            <v>5</v>
          </cell>
          <cell r="E1238">
            <v>39744</v>
          </cell>
          <cell r="F1238">
            <v>3.99</v>
          </cell>
          <cell r="I1238">
            <v>38225</v>
          </cell>
          <cell r="J1238">
            <v>5.0082000000000004</v>
          </cell>
          <cell r="M1238">
            <v>39014</v>
          </cell>
          <cell r="N1238">
            <v>5.1830999999999996</v>
          </cell>
          <cell r="Q1238">
            <v>38309</v>
          </cell>
          <cell r="R1238">
            <v>5.88</v>
          </cell>
        </row>
        <row r="1239">
          <cell r="A1239">
            <v>38288</v>
          </cell>
          <cell r="B1239">
            <v>4.97</v>
          </cell>
          <cell r="E1239">
            <v>39745</v>
          </cell>
          <cell r="F1239">
            <v>4.1100000000000003</v>
          </cell>
          <cell r="I1239">
            <v>38226</v>
          </cell>
          <cell r="J1239">
            <v>5.0194999999999999</v>
          </cell>
          <cell r="M1239">
            <v>39015</v>
          </cell>
          <cell r="N1239">
            <v>5.1471</v>
          </cell>
          <cell r="Q1239">
            <v>38310</v>
          </cell>
          <cell r="R1239">
            <v>5.9399999999999995</v>
          </cell>
        </row>
        <row r="1240">
          <cell r="A1240">
            <v>38289</v>
          </cell>
          <cell r="B1240">
            <v>4.9399999999999995</v>
          </cell>
          <cell r="E1240">
            <v>39748</v>
          </cell>
          <cell r="F1240">
            <v>4.12</v>
          </cell>
          <cell r="I1240">
            <v>38229</v>
          </cell>
          <cell r="J1240">
            <v>4.9802999999999997</v>
          </cell>
          <cell r="M1240">
            <v>39016</v>
          </cell>
          <cell r="N1240">
            <v>5.0754000000000001</v>
          </cell>
          <cell r="Q1240">
            <v>38313</v>
          </cell>
          <cell r="R1240">
            <v>5.9</v>
          </cell>
        </row>
        <row r="1241">
          <cell r="A1241">
            <v>38292</v>
          </cell>
          <cell r="B1241">
            <v>4.97</v>
          </cell>
          <cell r="E1241">
            <v>39749</v>
          </cell>
          <cell r="F1241">
            <v>4.1900000000000004</v>
          </cell>
          <cell r="I1241">
            <v>38230</v>
          </cell>
          <cell r="J1241">
            <v>4.9272</v>
          </cell>
          <cell r="M1241">
            <v>39017</v>
          </cell>
          <cell r="N1241">
            <v>5.0423999999999998</v>
          </cell>
          <cell r="Q1241">
            <v>38314</v>
          </cell>
          <cell r="R1241">
            <v>5.91</v>
          </cell>
        </row>
        <row r="1242">
          <cell r="A1242">
            <v>38293</v>
          </cell>
          <cell r="B1242">
            <v>4.95</v>
          </cell>
          <cell r="E1242">
            <v>39750</v>
          </cell>
          <cell r="F1242">
            <v>4.26</v>
          </cell>
          <cell r="I1242">
            <v>38231</v>
          </cell>
          <cell r="J1242">
            <v>4.9251000000000005</v>
          </cell>
          <cell r="M1242">
            <v>39020</v>
          </cell>
          <cell r="N1242">
            <v>5.0334000000000003</v>
          </cell>
          <cell r="Q1242">
            <v>38315</v>
          </cell>
          <cell r="R1242">
            <v>5.91</v>
          </cell>
        </row>
        <row r="1243">
          <cell r="A1243">
            <v>38294</v>
          </cell>
          <cell r="B1243">
            <v>4.9399999999999995</v>
          </cell>
          <cell r="E1243">
            <v>39751</v>
          </cell>
          <cell r="F1243">
            <v>4.3</v>
          </cell>
          <cell r="I1243">
            <v>38232</v>
          </cell>
          <cell r="J1243">
            <v>5.0007999999999999</v>
          </cell>
          <cell r="M1243">
            <v>39021</v>
          </cell>
          <cell r="N1243">
            <v>4.9813999999999998</v>
          </cell>
          <cell r="Q1243">
            <v>38317</v>
          </cell>
          <cell r="R1243">
            <v>5.95</v>
          </cell>
        </row>
        <row r="1244">
          <cell r="A1244">
            <v>38295</v>
          </cell>
          <cell r="B1244">
            <v>4.95</v>
          </cell>
          <cell r="E1244">
            <v>39752</v>
          </cell>
          <cell r="F1244">
            <v>4.3499999999999996</v>
          </cell>
          <cell r="I1244">
            <v>38233</v>
          </cell>
          <cell r="J1244">
            <v>5.0578000000000003</v>
          </cell>
          <cell r="M1244">
            <v>39022</v>
          </cell>
          <cell r="N1244">
            <v>4.9541000000000004</v>
          </cell>
          <cell r="Q1244">
            <v>38320</v>
          </cell>
          <cell r="R1244">
            <v>6.03</v>
          </cell>
        </row>
        <row r="1245">
          <cell r="A1245">
            <v>38296</v>
          </cell>
          <cell r="B1245">
            <v>5</v>
          </cell>
          <cell r="E1245">
            <v>39755</v>
          </cell>
          <cell r="F1245">
            <v>4.33</v>
          </cell>
          <cell r="I1245">
            <v>38236</v>
          </cell>
          <cell r="J1245">
            <v>5.0598000000000001</v>
          </cell>
          <cell r="M1245">
            <v>39023</v>
          </cell>
          <cell r="N1245">
            <v>4.9850000000000003</v>
          </cell>
          <cell r="Q1245">
            <v>38321</v>
          </cell>
          <cell r="R1245">
            <v>6.07</v>
          </cell>
        </row>
        <row r="1246">
          <cell r="A1246">
            <v>38299</v>
          </cell>
          <cell r="B1246">
            <v>5</v>
          </cell>
          <cell r="E1246">
            <v>39756</v>
          </cell>
          <cell r="F1246">
            <v>4.2</v>
          </cell>
          <cell r="I1246">
            <v>38237</v>
          </cell>
          <cell r="J1246">
            <v>5.0088999999999997</v>
          </cell>
          <cell r="M1246">
            <v>39024</v>
          </cell>
          <cell r="N1246">
            <v>5.0656999999999996</v>
          </cell>
          <cell r="Q1246">
            <v>38322</v>
          </cell>
          <cell r="R1246">
            <v>6.08</v>
          </cell>
        </row>
        <row r="1247">
          <cell r="A1247">
            <v>38300</v>
          </cell>
          <cell r="B1247">
            <v>5.0199999999999996</v>
          </cell>
          <cell r="E1247">
            <v>39757</v>
          </cell>
          <cell r="F1247">
            <v>4.13</v>
          </cell>
          <cell r="I1247">
            <v>38238</v>
          </cell>
          <cell r="J1247">
            <v>4.9534000000000002</v>
          </cell>
          <cell r="M1247">
            <v>39027</v>
          </cell>
          <cell r="N1247">
            <v>5.0599999999999996</v>
          </cell>
          <cell r="Q1247">
            <v>38323</v>
          </cell>
          <cell r="R1247">
            <v>6.1</v>
          </cell>
        </row>
        <row r="1248">
          <cell r="A1248">
            <v>38301</v>
          </cell>
          <cell r="B1248">
            <v>5</v>
          </cell>
          <cell r="E1248">
            <v>39758</v>
          </cell>
          <cell r="F1248">
            <v>4.1900000000000004</v>
          </cell>
          <cell r="I1248">
            <v>38239</v>
          </cell>
          <cell r="J1248">
            <v>4.9882999999999997</v>
          </cell>
          <cell r="M1248">
            <v>39028</v>
          </cell>
          <cell r="N1248">
            <v>5.0068000000000001</v>
          </cell>
          <cell r="Q1248">
            <v>38324</v>
          </cell>
          <cell r="R1248">
            <v>5.99</v>
          </cell>
        </row>
        <row r="1249">
          <cell r="A1249">
            <v>38303</v>
          </cell>
          <cell r="B1249">
            <v>4.9399999999999995</v>
          </cell>
          <cell r="E1249">
            <v>39759</v>
          </cell>
          <cell r="F1249">
            <v>4.25</v>
          </cell>
          <cell r="I1249">
            <v>38240</v>
          </cell>
          <cell r="J1249">
            <v>4.9840999999999998</v>
          </cell>
          <cell r="M1249">
            <v>39029</v>
          </cell>
          <cell r="N1249">
            <v>4.9985999999999997</v>
          </cell>
          <cell r="Q1249">
            <v>38327</v>
          </cell>
          <cell r="R1249">
            <v>5.96</v>
          </cell>
        </row>
        <row r="1250">
          <cell r="A1250">
            <v>38306</v>
          </cell>
          <cell r="B1250">
            <v>4.96</v>
          </cell>
          <cell r="E1250">
            <v>39762</v>
          </cell>
          <cell r="F1250">
            <v>4.21</v>
          </cell>
          <cell r="I1250">
            <v>38243</v>
          </cell>
          <cell r="J1250">
            <v>4.9409999999999998</v>
          </cell>
          <cell r="M1250">
            <v>39030</v>
          </cell>
          <cell r="N1250">
            <v>4.9973000000000001</v>
          </cell>
          <cell r="Q1250">
            <v>38328</v>
          </cell>
          <cell r="R1250">
            <v>5.95</v>
          </cell>
        </row>
        <row r="1251">
          <cell r="A1251">
            <v>38307</v>
          </cell>
          <cell r="B1251">
            <v>4.97</v>
          </cell>
          <cell r="E1251">
            <v>39764</v>
          </cell>
          <cell r="F1251">
            <v>4.17</v>
          </cell>
          <cell r="I1251">
            <v>38244</v>
          </cell>
          <cell r="J1251">
            <v>4.9329000000000001</v>
          </cell>
          <cell r="M1251">
            <v>39031</v>
          </cell>
          <cell r="N1251">
            <v>4.9768999999999997</v>
          </cell>
          <cell r="Q1251">
            <v>38329</v>
          </cell>
          <cell r="R1251">
            <v>5.84</v>
          </cell>
        </row>
        <row r="1252">
          <cell r="A1252">
            <v>38308</v>
          </cell>
          <cell r="B1252">
            <v>4.92</v>
          </cell>
          <cell r="E1252">
            <v>39765</v>
          </cell>
          <cell r="F1252">
            <v>4.34</v>
          </cell>
          <cell r="I1252">
            <v>38245</v>
          </cell>
          <cell r="J1252">
            <v>4.9594000000000005</v>
          </cell>
          <cell r="M1252">
            <v>39034</v>
          </cell>
          <cell r="N1252">
            <v>4.9818999999999996</v>
          </cell>
          <cell r="Q1252">
            <v>38330</v>
          </cell>
          <cell r="R1252">
            <v>5.88</v>
          </cell>
        </row>
        <row r="1253">
          <cell r="A1253">
            <v>38309</v>
          </cell>
          <cell r="B1253">
            <v>4.92</v>
          </cell>
          <cell r="E1253">
            <v>39766</v>
          </cell>
          <cell r="F1253">
            <v>4.22</v>
          </cell>
          <cell r="I1253">
            <v>38246</v>
          </cell>
          <cell r="J1253">
            <v>4.8731</v>
          </cell>
          <cell r="M1253">
            <v>39035</v>
          </cell>
          <cell r="N1253">
            <v>4.9694000000000003</v>
          </cell>
          <cell r="Q1253">
            <v>38331</v>
          </cell>
          <cell r="R1253">
            <v>5.88</v>
          </cell>
        </row>
        <row r="1254">
          <cell r="A1254">
            <v>38310</v>
          </cell>
          <cell r="B1254">
            <v>4.97</v>
          </cell>
          <cell r="E1254">
            <v>39769</v>
          </cell>
          <cell r="F1254">
            <v>4.2</v>
          </cell>
          <cell r="I1254">
            <v>38247</v>
          </cell>
          <cell r="J1254">
            <v>4.9094999999999995</v>
          </cell>
          <cell r="M1254">
            <v>39036</v>
          </cell>
          <cell r="N1254">
            <v>4.9923999999999999</v>
          </cell>
          <cell r="Q1254">
            <v>38334</v>
          </cell>
          <cell r="R1254">
            <v>5.87</v>
          </cell>
        </row>
        <row r="1255">
          <cell r="A1255">
            <v>38313</v>
          </cell>
          <cell r="B1255">
            <v>4.96</v>
          </cell>
          <cell r="E1255">
            <v>39770</v>
          </cell>
          <cell r="F1255">
            <v>4.1399999999999997</v>
          </cell>
          <cell r="I1255">
            <v>38250</v>
          </cell>
          <cell r="J1255">
            <v>4.8659999999999997</v>
          </cell>
          <cell r="M1255">
            <v>39037</v>
          </cell>
          <cell r="N1255">
            <v>5.0064000000000002</v>
          </cell>
          <cell r="Q1255">
            <v>38335</v>
          </cell>
          <cell r="R1255">
            <v>5.84</v>
          </cell>
        </row>
        <row r="1256">
          <cell r="A1256">
            <v>38314</v>
          </cell>
          <cell r="B1256">
            <v>4.93</v>
          </cell>
          <cell r="E1256">
            <v>39771</v>
          </cell>
          <cell r="F1256">
            <v>3.96</v>
          </cell>
          <cell r="I1256">
            <v>38251</v>
          </cell>
          <cell r="J1256">
            <v>4.8379000000000003</v>
          </cell>
          <cell r="M1256">
            <v>39038</v>
          </cell>
          <cell r="N1256">
            <v>4.9804000000000004</v>
          </cell>
          <cell r="Q1256">
            <v>38336</v>
          </cell>
          <cell r="R1256">
            <v>5.78</v>
          </cell>
        </row>
        <row r="1257">
          <cell r="A1257">
            <v>38315</v>
          </cell>
          <cell r="B1257">
            <v>4.9000000000000004</v>
          </cell>
          <cell r="E1257">
            <v>39772</v>
          </cell>
          <cell r="F1257">
            <v>3.64</v>
          </cell>
          <cell r="I1257">
            <v>38252</v>
          </cell>
          <cell r="J1257">
            <v>4.7733999999999996</v>
          </cell>
          <cell r="M1257">
            <v>39041</v>
          </cell>
          <cell r="N1257">
            <v>4.9843999999999999</v>
          </cell>
          <cell r="Q1257">
            <v>38337</v>
          </cell>
          <cell r="R1257">
            <v>5.88</v>
          </cell>
        </row>
        <row r="1258">
          <cell r="A1258">
            <v>38316</v>
          </cell>
          <cell r="B1258">
            <v>4.88</v>
          </cell>
          <cell r="E1258">
            <v>39773</v>
          </cell>
          <cell r="F1258">
            <v>3.7</v>
          </cell>
          <cell r="I1258">
            <v>38253</v>
          </cell>
          <cell r="J1258">
            <v>4.7902000000000005</v>
          </cell>
          <cell r="M1258">
            <v>39042</v>
          </cell>
          <cell r="N1258">
            <v>4.9744999999999999</v>
          </cell>
          <cell r="Q1258">
            <v>38338</v>
          </cell>
          <cell r="R1258">
            <v>5.89</v>
          </cell>
        </row>
        <row r="1259">
          <cell r="A1259">
            <v>38317</v>
          </cell>
          <cell r="B1259">
            <v>4.9000000000000004</v>
          </cell>
          <cell r="E1259">
            <v>39776</v>
          </cell>
          <cell r="F1259">
            <v>3.7800000000000002</v>
          </cell>
          <cell r="I1259">
            <v>38254</v>
          </cell>
          <cell r="J1259">
            <v>4.798</v>
          </cell>
          <cell r="M1259">
            <v>39043</v>
          </cell>
          <cell r="N1259">
            <v>4.9574999999999996</v>
          </cell>
          <cell r="Q1259">
            <v>38341</v>
          </cell>
          <cell r="R1259">
            <v>5.88</v>
          </cell>
        </row>
        <row r="1260">
          <cell r="A1260">
            <v>38320</v>
          </cell>
          <cell r="B1260">
            <v>4.96</v>
          </cell>
          <cell r="E1260">
            <v>39777</v>
          </cell>
          <cell r="F1260">
            <v>3.63</v>
          </cell>
          <cell r="I1260">
            <v>38257</v>
          </cell>
          <cell r="J1260">
            <v>4.7683</v>
          </cell>
          <cell r="M1260">
            <v>39044</v>
          </cell>
          <cell r="N1260">
            <v>4.9627999999999997</v>
          </cell>
          <cell r="Q1260">
            <v>38342</v>
          </cell>
          <cell r="R1260">
            <v>5.86</v>
          </cell>
        </row>
        <row r="1261">
          <cell r="A1261">
            <v>38321</v>
          </cell>
          <cell r="B1261">
            <v>4.9800000000000004</v>
          </cell>
          <cell r="E1261">
            <v>39778</v>
          </cell>
          <cell r="F1261">
            <v>3.54</v>
          </cell>
          <cell r="I1261">
            <v>38258</v>
          </cell>
          <cell r="J1261">
            <v>4.7979000000000003</v>
          </cell>
          <cell r="M1261">
            <v>39045</v>
          </cell>
          <cell r="N1261">
            <v>4.9447999999999999</v>
          </cell>
          <cell r="Q1261">
            <v>38343</v>
          </cell>
          <cell r="R1261">
            <v>5.88</v>
          </cell>
        </row>
        <row r="1262">
          <cell r="A1262">
            <v>38322</v>
          </cell>
          <cell r="B1262">
            <v>4.95</v>
          </cell>
          <cell r="E1262">
            <v>39780</v>
          </cell>
          <cell r="F1262">
            <v>3.45</v>
          </cell>
          <cell r="I1262">
            <v>38259</v>
          </cell>
          <cell r="J1262">
            <v>4.8657000000000004</v>
          </cell>
          <cell r="M1262">
            <v>39048</v>
          </cell>
          <cell r="N1262">
            <v>4.9393000000000002</v>
          </cell>
          <cell r="Q1262">
            <v>38344</v>
          </cell>
          <cell r="R1262">
            <v>5.9</v>
          </cell>
        </row>
        <row r="1263">
          <cell r="A1263">
            <v>38323</v>
          </cell>
          <cell r="B1263">
            <v>4.97</v>
          </cell>
          <cell r="E1263">
            <v>39783</v>
          </cell>
          <cell r="F1263">
            <v>3.22</v>
          </cell>
          <cell r="I1263">
            <v>38260</v>
          </cell>
          <cell r="J1263">
            <v>4.8918999999999997</v>
          </cell>
          <cell r="M1263">
            <v>39049</v>
          </cell>
          <cell r="N1263">
            <v>4.8977000000000004</v>
          </cell>
          <cell r="Q1263">
            <v>38348</v>
          </cell>
          <cell r="R1263">
            <v>5.97</v>
          </cell>
        </row>
        <row r="1264">
          <cell r="A1264">
            <v>38324</v>
          </cell>
          <cell r="B1264">
            <v>4.88</v>
          </cell>
          <cell r="E1264">
            <v>39784</v>
          </cell>
          <cell r="F1264">
            <v>3.18</v>
          </cell>
          <cell r="I1264">
            <v>38261</v>
          </cell>
          <cell r="J1264">
            <v>4.9436</v>
          </cell>
          <cell r="M1264">
            <v>39050</v>
          </cell>
          <cell r="N1264">
            <v>4.9222000000000001</v>
          </cell>
          <cell r="Q1264">
            <v>38349</v>
          </cell>
          <cell r="R1264">
            <v>5.97</v>
          </cell>
        </row>
        <row r="1265">
          <cell r="A1265">
            <v>38327</v>
          </cell>
          <cell r="B1265">
            <v>4.8600000000000003</v>
          </cell>
          <cell r="E1265">
            <v>39785</v>
          </cell>
          <cell r="F1265">
            <v>3.17</v>
          </cell>
          <cell r="I1265">
            <v>38264</v>
          </cell>
          <cell r="J1265">
            <v>4.9272</v>
          </cell>
          <cell r="M1265">
            <v>39051</v>
          </cell>
          <cell r="N1265">
            <v>4.8962000000000003</v>
          </cell>
          <cell r="Q1265">
            <v>38350</v>
          </cell>
          <cell r="R1265">
            <v>5.99</v>
          </cell>
        </row>
        <row r="1266">
          <cell r="A1266">
            <v>38328</v>
          </cell>
          <cell r="B1266">
            <v>4.8600000000000003</v>
          </cell>
          <cell r="E1266">
            <v>39786</v>
          </cell>
          <cell r="F1266">
            <v>3.06</v>
          </cell>
          <cell r="I1266">
            <v>38265</v>
          </cell>
          <cell r="J1266">
            <v>4.9313000000000002</v>
          </cell>
          <cell r="M1266">
            <v>39052</v>
          </cell>
          <cell r="N1266">
            <v>4.8632</v>
          </cell>
          <cell r="Q1266">
            <v>38351</v>
          </cell>
          <cell r="R1266">
            <v>5.93</v>
          </cell>
        </row>
        <row r="1267">
          <cell r="A1267">
            <v>38329</v>
          </cell>
          <cell r="B1267">
            <v>4.82</v>
          </cell>
          <cell r="E1267">
            <v>39787</v>
          </cell>
          <cell r="F1267">
            <v>3.11</v>
          </cell>
          <cell r="I1267">
            <v>38266</v>
          </cell>
          <cell r="J1267">
            <v>4.968</v>
          </cell>
          <cell r="M1267">
            <v>39055</v>
          </cell>
          <cell r="N1267">
            <v>4.8728999999999996</v>
          </cell>
          <cell r="Q1267">
            <v>38352</v>
          </cell>
          <cell r="R1267">
            <v>5.88</v>
          </cell>
        </row>
        <row r="1268">
          <cell r="A1268">
            <v>38330</v>
          </cell>
          <cell r="B1268">
            <v>4.8899999999999997</v>
          </cell>
          <cell r="E1268">
            <v>39790</v>
          </cell>
          <cell r="F1268">
            <v>3.16</v>
          </cell>
          <cell r="I1268">
            <v>38267</v>
          </cell>
          <cell r="J1268">
            <v>4.9947999999999997</v>
          </cell>
          <cell r="M1268">
            <v>39056</v>
          </cell>
          <cell r="N1268">
            <v>4.8734999999999999</v>
          </cell>
          <cell r="Q1268">
            <v>38355</v>
          </cell>
          <cell r="R1268">
            <v>5.87</v>
          </cell>
        </row>
        <row r="1269">
          <cell r="A1269">
            <v>38331</v>
          </cell>
          <cell r="B1269">
            <v>4.8600000000000003</v>
          </cell>
          <cell r="E1269">
            <v>39791</v>
          </cell>
          <cell r="F1269">
            <v>3.06</v>
          </cell>
          <cell r="I1269">
            <v>38268</v>
          </cell>
          <cell r="J1269">
            <v>4.9066999999999998</v>
          </cell>
          <cell r="M1269">
            <v>39057</v>
          </cell>
          <cell r="N1269">
            <v>4.8865999999999996</v>
          </cell>
          <cell r="Q1269">
            <v>38356</v>
          </cell>
          <cell r="R1269">
            <v>5.92</v>
          </cell>
        </row>
        <row r="1270">
          <cell r="A1270">
            <v>38334</v>
          </cell>
          <cell r="B1270">
            <v>4.84</v>
          </cell>
          <cell r="E1270">
            <v>39792</v>
          </cell>
          <cell r="F1270">
            <v>3.09</v>
          </cell>
          <cell r="I1270">
            <v>38271</v>
          </cell>
          <cell r="J1270">
            <v>4.8986000000000001</v>
          </cell>
          <cell r="M1270">
            <v>39058</v>
          </cell>
          <cell r="N1270">
            <v>4.8891</v>
          </cell>
          <cell r="Q1270">
            <v>38357</v>
          </cell>
          <cell r="R1270">
            <v>5.9</v>
          </cell>
        </row>
        <row r="1271">
          <cell r="A1271">
            <v>38335</v>
          </cell>
          <cell r="B1271">
            <v>4.8100000000000005</v>
          </cell>
          <cell r="E1271">
            <v>39793</v>
          </cell>
          <cell r="F1271">
            <v>3.07</v>
          </cell>
          <cell r="I1271">
            <v>38272</v>
          </cell>
          <cell r="J1271">
            <v>4.8784000000000001</v>
          </cell>
          <cell r="M1271">
            <v>39059</v>
          </cell>
          <cell r="N1271">
            <v>4.9196</v>
          </cell>
          <cell r="Q1271">
            <v>38358</v>
          </cell>
          <cell r="R1271">
            <v>5.91</v>
          </cell>
        </row>
        <row r="1272">
          <cell r="A1272">
            <v>38336</v>
          </cell>
          <cell r="B1272">
            <v>4.79</v>
          </cell>
          <cell r="E1272">
            <v>39794</v>
          </cell>
          <cell r="F1272">
            <v>3.07</v>
          </cell>
          <cell r="I1272">
            <v>38273</v>
          </cell>
          <cell r="J1272">
            <v>4.8682999999999996</v>
          </cell>
          <cell r="M1272">
            <v>39062</v>
          </cell>
          <cell r="N1272">
            <v>4.8936000000000002</v>
          </cell>
          <cell r="Q1272">
            <v>38359</v>
          </cell>
          <cell r="R1272">
            <v>5.9</v>
          </cell>
        </row>
        <row r="1273">
          <cell r="A1273">
            <v>38337</v>
          </cell>
          <cell r="B1273">
            <v>4.84</v>
          </cell>
          <cell r="E1273">
            <v>39797</v>
          </cell>
          <cell r="F1273">
            <v>2.98</v>
          </cell>
          <cell r="I1273">
            <v>38274</v>
          </cell>
          <cell r="J1273">
            <v>4.8222000000000005</v>
          </cell>
          <cell r="M1273">
            <v>39063</v>
          </cell>
          <cell r="N1273">
            <v>4.8786000000000005</v>
          </cell>
          <cell r="Q1273">
            <v>38362</v>
          </cell>
          <cell r="R1273">
            <v>5.88</v>
          </cell>
        </row>
        <row r="1274">
          <cell r="A1274">
            <v>38338</v>
          </cell>
          <cell r="B1274">
            <v>4.87</v>
          </cell>
          <cell r="E1274">
            <v>39798</v>
          </cell>
          <cell r="F1274">
            <v>2.86</v>
          </cell>
          <cell r="I1274">
            <v>38275</v>
          </cell>
          <cell r="J1274">
            <v>4.8451000000000004</v>
          </cell>
          <cell r="M1274">
            <v>39064</v>
          </cell>
          <cell r="N1274">
            <v>4.9401000000000002</v>
          </cell>
          <cell r="Q1274">
            <v>38363</v>
          </cell>
          <cell r="R1274">
            <v>5.83</v>
          </cell>
        </row>
        <row r="1275">
          <cell r="A1275">
            <v>38341</v>
          </cell>
          <cell r="B1275">
            <v>4.8499999999999996</v>
          </cell>
          <cell r="E1275">
            <v>39799</v>
          </cell>
          <cell r="F1275">
            <v>2.66</v>
          </cell>
          <cell r="I1275">
            <v>38278</v>
          </cell>
          <cell r="J1275">
            <v>4.8380999999999998</v>
          </cell>
          <cell r="M1275">
            <v>39065</v>
          </cell>
          <cell r="N1275">
            <v>4.9581</v>
          </cell>
          <cell r="Q1275">
            <v>38364</v>
          </cell>
          <cell r="R1275">
            <v>5.82</v>
          </cell>
        </row>
        <row r="1276">
          <cell r="A1276">
            <v>38342</v>
          </cell>
          <cell r="B1276">
            <v>4.84</v>
          </cell>
          <cell r="E1276">
            <v>39800</v>
          </cell>
          <cell r="F1276">
            <v>2.5300000000000002</v>
          </cell>
          <cell r="I1276">
            <v>38279</v>
          </cell>
          <cell r="J1276">
            <v>4.8151000000000002</v>
          </cell>
          <cell r="M1276">
            <v>39066</v>
          </cell>
          <cell r="N1276">
            <v>4.9861000000000004</v>
          </cell>
          <cell r="Q1276">
            <v>38365</v>
          </cell>
          <cell r="R1276">
            <v>5.77</v>
          </cell>
        </row>
        <row r="1277">
          <cell r="A1277">
            <v>38343</v>
          </cell>
          <cell r="B1277">
            <v>4.88</v>
          </cell>
          <cell r="E1277">
            <v>39801</v>
          </cell>
          <cell r="F1277">
            <v>2.5499999999999998</v>
          </cell>
          <cell r="I1277">
            <v>38280</v>
          </cell>
          <cell r="J1277">
            <v>4.7725</v>
          </cell>
          <cell r="M1277">
            <v>39069</v>
          </cell>
          <cell r="N1277">
            <v>5.0125999999999999</v>
          </cell>
          <cell r="Q1277">
            <v>38366</v>
          </cell>
          <cell r="R1277">
            <v>5.78</v>
          </cell>
        </row>
        <row r="1278">
          <cell r="A1278">
            <v>38344</v>
          </cell>
          <cell r="B1278">
            <v>4.8499999999999996</v>
          </cell>
          <cell r="E1278">
            <v>39804</v>
          </cell>
          <cell r="F1278">
            <v>2.6</v>
          </cell>
          <cell r="I1278">
            <v>38281</v>
          </cell>
          <cell r="J1278">
            <v>4.7694999999999999</v>
          </cell>
          <cell r="M1278">
            <v>39070</v>
          </cell>
          <cell r="N1278">
            <v>4.9992999999999999</v>
          </cell>
          <cell r="Q1278">
            <v>38370</v>
          </cell>
          <cell r="R1278">
            <v>5.74</v>
          </cell>
        </row>
        <row r="1279">
          <cell r="A1279">
            <v>38345</v>
          </cell>
          <cell r="B1279">
            <v>4.8600000000000003</v>
          </cell>
          <cell r="E1279">
            <v>39805</v>
          </cell>
          <cell r="F1279">
            <v>2.63</v>
          </cell>
          <cell r="I1279">
            <v>38282</v>
          </cell>
          <cell r="J1279">
            <v>4.7605000000000004</v>
          </cell>
          <cell r="M1279">
            <v>39071</v>
          </cell>
          <cell r="N1279">
            <v>4.9911000000000003</v>
          </cell>
          <cell r="Q1279">
            <v>38371</v>
          </cell>
          <cell r="R1279">
            <v>5.73</v>
          </cell>
        </row>
        <row r="1280">
          <cell r="A1280">
            <v>38350</v>
          </cell>
          <cell r="B1280">
            <v>4.92</v>
          </cell>
          <cell r="E1280">
            <v>39806</v>
          </cell>
          <cell r="F1280">
            <v>2.63</v>
          </cell>
          <cell r="I1280">
            <v>38285</v>
          </cell>
          <cell r="J1280">
            <v>4.7526000000000002</v>
          </cell>
          <cell r="M1280">
            <v>39072</v>
          </cell>
          <cell r="N1280">
            <v>4.9475999999999996</v>
          </cell>
          <cell r="Q1280">
            <v>38372</v>
          </cell>
          <cell r="R1280">
            <v>5.71</v>
          </cell>
        </row>
        <row r="1281">
          <cell r="A1281">
            <v>38351</v>
          </cell>
          <cell r="B1281">
            <v>4.87</v>
          </cell>
          <cell r="E1281">
            <v>39808</v>
          </cell>
          <cell r="F1281">
            <v>2.61</v>
          </cell>
          <cell r="I1281">
            <v>38286</v>
          </cell>
          <cell r="J1281">
            <v>4.7732999999999999</v>
          </cell>
          <cell r="M1281">
            <v>39073</v>
          </cell>
          <cell r="N1281">
            <v>4.9686000000000003</v>
          </cell>
          <cell r="Q1281">
            <v>38373</v>
          </cell>
          <cell r="R1281">
            <v>5.7</v>
          </cell>
        </row>
        <row r="1282">
          <cell r="A1282">
            <v>38352</v>
          </cell>
          <cell r="B1282">
            <v>4.83</v>
          </cell>
          <cell r="E1282">
            <v>39811</v>
          </cell>
          <cell r="F1282">
            <v>2.63</v>
          </cell>
          <cell r="I1282">
            <v>38287</v>
          </cell>
          <cell r="J1282">
            <v>4.8437999999999999</v>
          </cell>
          <cell r="M1282">
            <v>39076</v>
          </cell>
          <cell r="N1282">
            <v>4.9676</v>
          </cell>
          <cell r="Q1282">
            <v>38376</v>
          </cell>
          <cell r="R1282">
            <v>5.67</v>
          </cell>
        </row>
        <row r="1283">
          <cell r="A1283">
            <v>38356</v>
          </cell>
          <cell r="B1283">
            <v>4.8499999999999996</v>
          </cell>
          <cell r="E1283">
            <v>39812</v>
          </cell>
          <cell r="F1283">
            <v>2.58</v>
          </cell>
          <cell r="I1283">
            <v>38288</v>
          </cell>
          <cell r="J1283">
            <v>4.8167999999999997</v>
          </cell>
          <cell r="M1283">
            <v>39077</v>
          </cell>
          <cell r="N1283">
            <v>4.9676</v>
          </cell>
          <cell r="Q1283">
            <v>38377</v>
          </cell>
          <cell r="R1283">
            <v>5.73</v>
          </cell>
        </row>
        <row r="1284">
          <cell r="A1284">
            <v>38357</v>
          </cell>
          <cell r="B1284">
            <v>4.84</v>
          </cell>
          <cell r="E1284">
            <v>39813</v>
          </cell>
          <cell r="F1284">
            <v>2.69</v>
          </cell>
          <cell r="I1284">
            <v>38289</v>
          </cell>
          <cell r="J1284">
            <v>4.7888999999999999</v>
          </cell>
          <cell r="M1284">
            <v>39078</v>
          </cell>
          <cell r="N1284">
            <v>4.9714</v>
          </cell>
          <cell r="Q1284">
            <v>38378</v>
          </cell>
          <cell r="R1284">
            <v>5.73</v>
          </cell>
        </row>
        <row r="1285">
          <cell r="A1285">
            <v>38358</v>
          </cell>
          <cell r="B1285">
            <v>4.83</v>
          </cell>
          <cell r="E1285">
            <v>39815</v>
          </cell>
          <cell r="F1285">
            <v>2.83</v>
          </cell>
          <cell r="I1285">
            <v>38292</v>
          </cell>
          <cell r="J1285">
            <v>4.8357000000000001</v>
          </cell>
          <cell r="M1285">
            <v>39079</v>
          </cell>
          <cell r="N1285">
            <v>5.0319000000000003</v>
          </cell>
          <cell r="Q1285">
            <v>38379</v>
          </cell>
          <cell r="R1285">
            <v>5.73</v>
          </cell>
        </row>
        <row r="1286">
          <cell r="A1286">
            <v>38359</v>
          </cell>
          <cell r="B1286">
            <v>4.8600000000000003</v>
          </cell>
          <cell r="E1286">
            <v>39818</v>
          </cell>
          <cell r="F1286">
            <v>3</v>
          </cell>
          <cell r="I1286">
            <v>38293</v>
          </cell>
          <cell r="J1286">
            <v>4.8126999999999995</v>
          </cell>
          <cell r="M1286">
            <v>39080</v>
          </cell>
          <cell r="N1286">
            <v>5.0349000000000004</v>
          </cell>
          <cell r="Q1286">
            <v>38380</v>
          </cell>
          <cell r="R1286">
            <v>5.67</v>
          </cell>
        </row>
        <row r="1287">
          <cell r="A1287">
            <v>38362</v>
          </cell>
          <cell r="B1287">
            <v>4.87</v>
          </cell>
          <cell r="E1287">
            <v>39819</v>
          </cell>
          <cell r="F1287">
            <v>3.04</v>
          </cell>
          <cell r="I1287">
            <v>38294</v>
          </cell>
          <cell r="J1287">
            <v>4.8255999999999997</v>
          </cell>
          <cell r="M1287">
            <v>39083</v>
          </cell>
          <cell r="N1287">
            <v>5.0354000000000001</v>
          </cell>
          <cell r="Q1287">
            <v>38383</v>
          </cell>
          <cell r="R1287">
            <v>5.65</v>
          </cell>
        </row>
        <row r="1288">
          <cell r="A1288">
            <v>38363</v>
          </cell>
          <cell r="B1288">
            <v>4.83</v>
          </cell>
          <cell r="E1288">
            <v>39820</v>
          </cell>
          <cell r="F1288">
            <v>3.05</v>
          </cell>
          <cell r="I1288">
            <v>38295</v>
          </cell>
          <cell r="J1288">
            <v>4.8146000000000004</v>
          </cell>
          <cell r="M1288">
            <v>39084</v>
          </cell>
          <cell r="N1288">
            <v>5.0129000000000001</v>
          </cell>
          <cell r="Q1288">
            <v>38384</v>
          </cell>
          <cell r="R1288">
            <v>5.66</v>
          </cell>
        </row>
        <row r="1289">
          <cell r="A1289">
            <v>38364</v>
          </cell>
          <cell r="B1289">
            <v>4.83</v>
          </cell>
          <cell r="E1289">
            <v>39821</v>
          </cell>
          <cell r="F1289">
            <v>3.04</v>
          </cell>
          <cell r="I1289">
            <v>38296</v>
          </cell>
          <cell r="J1289">
            <v>4.8969000000000005</v>
          </cell>
          <cell r="M1289">
            <v>39085</v>
          </cell>
          <cell r="N1289">
            <v>4.9999000000000002</v>
          </cell>
          <cell r="Q1289">
            <v>38385</v>
          </cell>
          <cell r="R1289">
            <v>5.65</v>
          </cell>
        </row>
        <row r="1290">
          <cell r="A1290">
            <v>38365</v>
          </cell>
          <cell r="B1290">
            <v>4.7699999999999996</v>
          </cell>
          <cell r="E1290">
            <v>39822</v>
          </cell>
          <cell r="F1290">
            <v>3.04</v>
          </cell>
          <cell r="I1290">
            <v>38299</v>
          </cell>
          <cell r="J1290">
            <v>4.9314999999999998</v>
          </cell>
          <cell r="M1290">
            <v>39086</v>
          </cell>
          <cell r="N1290">
            <v>4.9581999999999997</v>
          </cell>
          <cell r="Q1290">
            <v>38386</v>
          </cell>
          <cell r="R1290">
            <v>5.65</v>
          </cell>
        </row>
        <row r="1291">
          <cell r="A1291">
            <v>38366</v>
          </cell>
          <cell r="B1291">
            <v>4.7699999999999996</v>
          </cell>
          <cell r="E1291">
            <v>39825</v>
          </cell>
          <cell r="F1291">
            <v>2.99</v>
          </cell>
          <cell r="I1291">
            <v>38300</v>
          </cell>
          <cell r="J1291">
            <v>4.9436999999999998</v>
          </cell>
          <cell r="M1291">
            <v>39087</v>
          </cell>
          <cell r="N1291">
            <v>4.9892000000000003</v>
          </cell>
          <cell r="Q1291">
            <v>38387</v>
          </cell>
          <cell r="R1291">
            <v>5.55</v>
          </cell>
        </row>
        <row r="1292">
          <cell r="A1292">
            <v>38369</v>
          </cell>
          <cell r="B1292">
            <v>4.76</v>
          </cell>
          <cell r="E1292">
            <v>39826</v>
          </cell>
          <cell r="F1292">
            <v>3</v>
          </cell>
          <cell r="I1292">
            <v>38301</v>
          </cell>
          <cell r="J1292">
            <v>4.9580000000000002</v>
          </cell>
          <cell r="M1292">
            <v>39090</v>
          </cell>
          <cell r="N1292">
            <v>5.0052000000000003</v>
          </cell>
          <cell r="Q1292">
            <v>38390</v>
          </cell>
          <cell r="R1292">
            <v>5.5</v>
          </cell>
        </row>
        <row r="1293">
          <cell r="A1293">
            <v>38370</v>
          </cell>
          <cell r="B1293">
            <v>4.76</v>
          </cell>
          <cell r="E1293">
            <v>39827</v>
          </cell>
          <cell r="F1293">
            <v>2.89</v>
          </cell>
          <cell r="I1293">
            <v>38302</v>
          </cell>
          <cell r="J1293">
            <v>4.9672000000000001</v>
          </cell>
          <cell r="M1293">
            <v>39091</v>
          </cell>
          <cell r="N1293">
            <v>5.0092999999999996</v>
          </cell>
          <cell r="Q1293">
            <v>38391</v>
          </cell>
          <cell r="R1293">
            <v>5.47</v>
          </cell>
        </row>
        <row r="1294">
          <cell r="A1294">
            <v>38371</v>
          </cell>
          <cell r="B1294">
            <v>4.7300000000000004</v>
          </cell>
          <cell r="E1294">
            <v>39828</v>
          </cell>
          <cell r="F1294">
            <v>2.86</v>
          </cell>
          <cell r="I1294">
            <v>38303</v>
          </cell>
          <cell r="J1294">
            <v>4.8967000000000001</v>
          </cell>
          <cell r="M1294">
            <v>39092</v>
          </cell>
          <cell r="N1294">
            <v>5.0290999999999997</v>
          </cell>
          <cell r="Q1294">
            <v>38392</v>
          </cell>
          <cell r="R1294">
            <v>5.44</v>
          </cell>
        </row>
        <row r="1295">
          <cell r="A1295">
            <v>38372</v>
          </cell>
          <cell r="B1295">
            <v>4.75</v>
          </cell>
          <cell r="E1295">
            <v>39829</v>
          </cell>
          <cell r="F1295">
            <v>2.89</v>
          </cell>
          <cell r="I1295">
            <v>38306</v>
          </cell>
          <cell r="J1295">
            <v>4.8956999999999997</v>
          </cell>
          <cell r="M1295">
            <v>39093</v>
          </cell>
          <cell r="N1295">
            <v>5.0599999999999996</v>
          </cell>
          <cell r="Q1295">
            <v>38393</v>
          </cell>
          <cell r="R1295">
            <v>5.54</v>
          </cell>
        </row>
        <row r="1296">
          <cell r="A1296">
            <v>38373</v>
          </cell>
          <cell r="B1296">
            <v>4.74</v>
          </cell>
          <cell r="E1296">
            <v>39833</v>
          </cell>
          <cell r="F1296">
            <v>2.9699999999999998</v>
          </cell>
          <cell r="I1296">
            <v>38307</v>
          </cell>
          <cell r="J1296">
            <v>4.9008000000000003</v>
          </cell>
          <cell r="M1296">
            <v>39094</v>
          </cell>
          <cell r="N1296">
            <v>5.0823</v>
          </cell>
          <cell r="Q1296">
            <v>38394</v>
          </cell>
          <cell r="R1296">
            <v>5.5600000000000005</v>
          </cell>
        </row>
        <row r="1297">
          <cell r="A1297">
            <v>38376</v>
          </cell>
          <cell r="B1297">
            <v>4.72</v>
          </cell>
          <cell r="E1297">
            <v>39834</v>
          </cell>
          <cell r="F1297">
            <v>3.15</v>
          </cell>
          <cell r="I1297">
            <v>38308</v>
          </cell>
          <cell r="J1297">
            <v>4.8402000000000003</v>
          </cell>
          <cell r="M1297">
            <v>39097</v>
          </cell>
          <cell r="N1297">
            <v>5.093</v>
          </cell>
          <cell r="Q1297">
            <v>38397</v>
          </cell>
          <cell r="R1297">
            <v>5.52</v>
          </cell>
        </row>
        <row r="1298">
          <cell r="A1298">
            <v>38377</v>
          </cell>
          <cell r="B1298">
            <v>4.74</v>
          </cell>
          <cell r="E1298">
            <v>39835</v>
          </cell>
          <cell r="F1298">
            <v>3.25</v>
          </cell>
          <cell r="I1298">
            <v>38309</v>
          </cell>
          <cell r="J1298">
            <v>4.8063000000000002</v>
          </cell>
          <cell r="M1298">
            <v>39098</v>
          </cell>
          <cell r="N1298">
            <v>5.093</v>
          </cell>
          <cell r="Q1298">
            <v>38398</v>
          </cell>
          <cell r="R1298">
            <v>5.55</v>
          </cell>
        </row>
        <row r="1299">
          <cell r="A1299">
            <v>38378</v>
          </cell>
          <cell r="B1299">
            <v>4.74</v>
          </cell>
          <cell r="E1299">
            <v>39836</v>
          </cell>
          <cell r="F1299">
            <v>3.32</v>
          </cell>
          <cell r="I1299">
            <v>38310</v>
          </cell>
          <cell r="J1299">
            <v>4.8844000000000003</v>
          </cell>
          <cell r="M1299">
            <v>39099</v>
          </cell>
          <cell r="N1299">
            <v>5.1075999999999997</v>
          </cell>
          <cell r="Q1299">
            <v>38399</v>
          </cell>
          <cell r="R1299">
            <v>5.6</v>
          </cell>
        </row>
        <row r="1300">
          <cell r="A1300">
            <v>38379</v>
          </cell>
          <cell r="B1300">
            <v>4.74</v>
          </cell>
          <cell r="E1300">
            <v>39839</v>
          </cell>
          <cell r="F1300">
            <v>3.39</v>
          </cell>
          <cell r="I1300">
            <v>38313</v>
          </cell>
          <cell r="J1300">
            <v>4.8421000000000003</v>
          </cell>
          <cell r="M1300">
            <v>39100</v>
          </cell>
          <cell r="N1300">
            <v>5.1125999999999996</v>
          </cell>
          <cell r="Q1300">
            <v>38400</v>
          </cell>
          <cell r="R1300">
            <v>5.64</v>
          </cell>
        </row>
        <row r="1301">
          <cell r="A1301">
            <v>38380</v>
          </cell>
          <cell r="B1301">
            <v>4.7</v>
          </cell>
          <cell r="E1301">
            <v>39840</v>
          </cell>
          <cell r="F1301">
            <v>3.26</v>
          </cell>
          <cell r="I1301">
            <v>38314</v>
          </cell>
          <cell r="J1301">
            <v>4.8361000000000001</v>
          </cell>
          <cell r="M1301">
            <v>39101</v>
          </cell>
          <cell r="N1301">
            <v>5.0549999999999997</v>
          </cell>
          <cell r="Q1301">
            <v>38401</v>
          </cell>
          <cell r="R1301">
            <v>5.71</v>
          </cell>
        </row>
        <row r="1302">
          <cell r="A1302">
            <v>38383</v>
          </cell>
          <cell r="B1302">
            <v>4.71</v>
          </cell>
          <cell r="E1302">
            <v>39841</v>
          </cell>
          <cell r="F1302">
            <v>3.44</v>
          </cell>
          <cell r="I1302">
            <v>38315</v>
          </cell>
          <cell r="J1302">
            <v>4.8430999999999997</v>
          </cell>
          <cell r="M1302">
            <v>39104</v>
          </cell>
          <cell r="N1302">
            <v>5.0750000000000002</v>
          </cell>
          <cell r="Q1302">
            <v>38405</v>
          </cell>
          <cell r="R1302">
            <v>5.74</v>
          </cell>
        </row>
        <row r="1303">
          <cell r="A1303">
            <v>38384</v>
          </cell>
          <cell r="B1303">
            <v>4.72</v>
          </cell>
          <cell r="E1303">
            <v>39842</v>
          </cell>
          <cell r="F1303">
            <v>3.57</v>
          </cell>
          <cell r="I1303">
            <v>38316</v>
          </cell>
          <cell r="J1303">
            <v>4.8390000000000004</v>
          </cell>
          <cell r="M1303">
            <v>39105</v>
          </cell>
          <cell r="N1303">
            <v>5.1050000000000004</v>
          </cell>
          <cell r="Q1303">
            <v>38406</v>
          </cell>
          <cell r="R1303">
            <v>5.72</v>
          </cell>
        </row>
        <row r="1304">
          <cell r="A1304">
            <v>38385</v>
          </cell>
          <cell r="B1304">
            <v>4.7300000000000004</v>
          </cell>
          <cell r="E1304">
            <v>39843</v>
          </cell>
          <cell r="F1304">
            <v>3.58</v>
          </cell>
          <cell r="I1304">
            <v>38317</v>
          </cell>
          <cell r="J1304">
            <v>4.8853</v>
          </cell>
          <cell r="M1304">
            <v>39106</v>
          </cell>
          <cell r="N1304">
            <v>5.1180000000000003</v>
          </cell>
          <cell r="Q1304">
            <v>38407</v>
          </cell>
          <cell r="R1304">
            <v>5.72</v>
          </cell>
        </row>
        <row r="1305">
          <cell r="A1305">
            <v>38386</v>
          </cell>
          <cell r="B1305">
            <v>4.75</v>
          </cell>
          <cell r="E1305">
            <v>39846</v>
          </cell>
          <cell r="F1305">
            <v>3.4699999999999998</v>
          </cell>
          <cell r="I1305">
            <v>38320</v>
          </cell>
          <cell r="J1305">
            <v>4.9638</v>
          </cell>
          <cell r="M1305">
            <v>39107</v>
          </cell>
          <cell r="N1305">
            <v>5.1479999999999997</v>
          </cell>
          <cell r="Q1305">
            <v>38408</v>
          </cell>
          <cell r="R1305">
            <v>5.7</v>
          </cell>
        </row>
        <row r="1306">
          <cell r="A1306">
            <v>38387</v>
          </cell>
          <cell r="B1306">
            <v>4.67</v>
          </cell>
          <cell r="E1306">
            <v>39847</v>
          </cell>
          <cell r="F1306">
            <v>3.64</v>
          </cell>
          <cell r="I1306">
            <v>38321</v>
          </cell>
          <cell r="J1306">
            <v>5.0019999999999998</v>
          </cell>
          <cell r="M1306">
            <v>39108</v>
          </cell>
          <cell r="N1306">
            <v>5.1436000000000002</v>
          </cell>
          <cell r="Q1306">
            <v>38411</v>
          </cell>
          <cell r="R1306">
            <v>5.76</v>
          </cell>
        </row>
        <row r="1307">
          <cell r="A1307">
            <v>38390</v>
          </cell>
          <cell r="B1307">
            <v>4.63</v>
          </cell>
          <cell r="E1307">
            <v>39848</v>
          </cell>
          <cell r="F1307">
            <v>3.65</v>
          </cell>
          <cell r="I1307">
            <v>38322</v>
          </cell>
          <cell r="J1307">
            <v>5.0113000000000003</v>
          </cell>
          <cell r="M1307">
            <v>39111</v>
          </cell>
          <cell r="N1307">
            <v>5.1630000000000003</v>
          </cell>
          <cell r="Q1307">
            <v>38412</v>
          </cell>
          <cell r="R1307">
            <v>5.77</v>
          </cell>
        </row>
        <row r="1308">
          <cell r="A1308">
            <v>38391</v>
          </cell>
          <cell r="B1308">
            <v>4.6100000000000003</v>
          </cell>
          <cell r="E1308">
            <v>39849</v>
          </cell>
          <cell r="F1308">
            <v>3.63</v>
          </cell>
          <cell r="I1308">
            <v>38323</v>
          </cell>
          <cell r="J1308">
            <v>5.0613999999999999</v>
          </cell>
          <cell r="M1308">
            <v>39112</v>
          </cell>
          <cell r="N1308">
            <v>5.1721000000000004</v>
          </cell>
          <cell r="Q1308">
            <v>38413</v>
          </cell>
          <cell r="R1308">
            <v>5.79</v>
          </cell>
        </row>
        <row r="1309">
          <cell r="A1309">
            <v>38392</v>
          </cell>
          <cell r="B1309">
            <v>4.58</v>
          </cell>
          <cell r="E1309">
            <v>39850</v>
          </cell>
          <cell r="F1309">
            <v>3.7</v>
          </cell>
          <cell r="I1309">
            <v>38324</v>
          </cell>
          <cell r="J1309">
            <v>4.9268000000000001</v>
          </cell>
          <cell r="M1309">
            <v>39113</v>
          </cell>
          <cell r="N1309">
            <v>5.1161000000000003</v>
          </cell>
          <cell r="Q1309">
            <v>38414</v>
          </cell>
          <cell r="R1309">
            <v>5.79</v>
          </cell>
        </row>
        <row r="1310">
          <cell r="A1310">
            <v>38393</v>
          </cell>
          <cell r="B1310">
            <v>4.63</v>
          </cell>
          <cell r="E1310">
            <v>39853</v>
          </cell>
          <cell r="F1310">
            <v>3.69</v>
          </cell>
          <cell r="I1310">
            <v>38327</v>
          </cell>
          <cell r="J1310">
            <v>4.8921999999999999</v>
          </cell>
          <cell r="M1310">
            <v>39114</v>
          </cell>
          <cell r="N1310">
            <v>5.1231</v>
          </cell>
          <cell r="Q1310">
            <v>38415</v>
          </cell>
          <cell r="R1310">
            <v>5.71</v>
          </cell>
        </row>
        <row r="1311">
          <cell r="A1311">
            <v>38394</v>
          </cell>
          <cell r="B1311">
            <v>4.6399999999999997</v>
          </cell>
          <cell r="E1311">
            <v>39854</v>
          </cell>
          <cell r="F1311">
            <v>3.54</v>
          </cell>
          <cell r="I1311">
            <v>38328</v>
          </cell>
          <cell r="J1311">
            <v>4.8871000000000002</v>
          </cell>
          <cell r="M1311">
            <v>39115</v>
          </cell>
          <cell r="N1311">
            <v>5.1208</v>
          </cell>
          <cell r="Q1311">
            <v>38418</v>
          </cell>
          <cell r="R1311">
            <v>5.68</v>
          </cell>
        </row>
        <row r="1312">
          <cell r="A1312">
            <v>38397</v>
          </cell>
          <cell r="B1312">
            <v>4.6100000000000003</v>
          </cell>
          <cell r="E1312">
            <v>39855</v>
          </cell>
          <cell r="F1312">
            <v>3.45</v>
          </cell>
          <cell r="I1312">
            <v>38329</v>
          </cell>
          <cell r="J1312">
            <v>4.7828999999999997</v>
          </cell>
          <cell r="M1312">
            <v>39118</v>
          </cell>
          <cell r="N1312">
            <v>5.1078000000000001</v>
          </cell>
          <cell r="Q1312">
            <v>38419</v>
          </cell>
          <cell r="R1312">
            <v>5.75</v>
          </cell>
        </row>
        <row r="1313">
          <cell r="A1313">
            <v>38398</v>
          </cell>
          <cell r="B1313">
            <v>4.62</v>
          </cell>
          <cell r="E1313">
            <v>39856</v>
          </cell>
          <cell r="F1313">
            <v>3.4699999999999998</v>
          </cell>
          <cell r="I1313">
            <v>38330</v>
          </cell>
          <cell r="J1313">
            <v>4.8327</v>
          </cell>
          <cell r="M1313">
            <v>39119</v>
          </cell>
          <cell r="N1313">
            <v>5.0869999999999997</v>
          </cell>
          <cell r="Q1313">
            <v>38420</v>
          </cell>
          <cell r="R1313">
            <v>5.87</v>
          </cell>
        </row>
        <row r="1314">
          <cell r="A1314">
            <v>38399</v>
          </cell>
          <cell r="B1314">
            <v>4.6399999999999997</v>
          </cell>
          <cell r="E1314">
            <v>39857</v>
          </cell>
          <cell r="F1314">
            <v>3.68</v>
          </cell>
          <cell r="I1314">
            <v>38331</v>
          </cell>
          <cell r="J1314">
            <v>4.8175999999999997</v>
          </cell>
          <cell r="M1314">
            <v>39120</v>
          </cell>
          <cell r="N1314">
            <v>5.0679999999999996</v>
          </cell>
          <cell r="Q1314">
            <v>38421</v>
          </cell>
          <cell r="R1314">
            <v>5.8100000000000005</v>
          </cell>
        </row>
        <row r="1315">
          <cell r="A1315">
            <v>38400</v>
          </cell>
          <cell r="B1315">
            <v>4.66</v>
          </cell>
          <cell r="E1315">
            <v>39861</v>
          </cell>
          <cell r="F1315">
            <v>3.4699999999999998</v>
          </cell>
          <cell r="I1315">
            <v>38334</v>
          </cell>
          <cell r="J1315">
            <v>4.8036000000000003</v>
          </cell>
          <cell r="M1315">
            <v>39121</v>
          </cell>
          <cell r="N1315">
            <v>5.0664999999999996</v>
          </cell>
          <cell r="Q1315">
            <v>38422</v>
          </cell>
          <cell r="R1315">
            <v>5.87</v>
          </cell>
        </row>
        <row r="1316">
          <cell r="A1316">
            <v>38401</v>
          </cell>
          <cell r="B1316">
            <v>4.71</v>
          </cell>
          <cell r="E1316">
            <v>39862</v>
          </cell>
          <cell r="F1316">
            <v>3.54</v>
          </cell>
          <cell r="I1316">
            <v>38335</v>
          </cell>
          <cell r="J1316">
            <v>4.7689000000000004</v>
          </cell>
          <cell r="M1316">
            <v>39122</v>
          </cell>
          <cell r="N1316">
            <v>5.1130000000000004</v>
          </cell>
          <cell r="Q1316">
            <v>38425</v>
          </cell>
          <cell r="R1316">
            <v>5.84</v>
          </cell>
        </row>
        <row r="1317">
          <cell r="A1317">
            <v>38404</v>
          </cell>
          <cell r="B1317">
            <v>4.7300000000000004</v>
          </cell>
          <cell r="E1317">
            <v>39863</v>
          </cell>
          <cell r="F1317">
            <v>3.68</v>
          </cell>
          <cell r="I1317">
            <v>38336</v>
          </cell>
          <cell r="J1317">
            <v>4.7108999999999996</v>
          </cell>
          <cell r="M1317">
            <v>39125</v>
          </cell>
          <cell r="N1317">
            <v>5.1429999999999998</v>
          </cell>
          <cell r="Q1317">
            <v>38426</v>
          </cell>
          <cell r="R1317">
            <v>5.87</v>
          </cell>
        </row>
        <row r="1318">
          <cell r="A1318">
            <v>38405</v>
          </cell>
          <cell r="B1318">
            <v>4.7300000000000004</v>
          </cell>
          <cell r="E1318">
            <v>39864</v>
          </cell>
          <cell r="F1318">
            <v>3.56</v>
          </cell>
          <cell r="I1318">
            <v>38337</v>
          </cell>
          <cell r="J1318">
            <v>4.8245000000000005</v>
          </cell>
          <cell r="M1318">
            <v>39126</v>
          </cell>
          <cell r="N1318">
            <v>5.1680000000000001</v>
          </cell>
          <cell r="Q1318">
            <v>38427</v>
          </cell>
          <cell r="R1318">
            <v>5.86</v>
          </cell>
        </row>
        <row r="1319">
          <cell r="A1319">
            <v>38406</v>
          </cell>
          <cell r="B1319">
            <v>4.76</v>
          </cell>
          <cell r="E1319">
            <v>39867</v>
          </cell>
          <cell r="F1319">
            <v>3.5300000000000002</v>
          </cell>
          <cell r="I1319">
            <v>38338</v>
          </cell>
          <cell r="J1319">
            <v>4.8265000000000002</v>
          </cell>
          <cell r="M1319">
            <v>39127</v>
          </cell>
          <cell r="N1319">
            <v>5.0925000000000002</v>
          </cell>
          <cell r="Q1319">
            <v>38428</v>
          </cell>
          <cell r="R1319">
            <v>5.83</v>
          </cell>
        </row>
        <row r="1320">
          <cell r="A1320">
            <v>38407</v>
          </cell>
          <cell r="B1320">
            <v>4.7699999999999996</v>
          </cell>
          <cell r="E1320">
            <v>39868</v>
          </cell>
          <cell r="F1320">
            <v>3.49</v>
          </cell>
          <cell r="I1320">
            <v>38341</v>
          </cell>
          <cell r="J1320">
            <v>4.8113999999999999</v>
          </cell>
          <cell r="M1320">
            <v>39128</v>
          </cell>
          <cell r="N1320">
            <v>5.0712000000000002</v>
          </cell>
          <cell r="Q1320">
            <v>38429</v>
          </cell>
          <cell r="R1320">
            <v>5.88</v>
          </cell>
        </row>
        <row r="1321">
          <cell r="A1321">
            <v>38408</v>
          </cell>
          <cell r="B1321">
            <v>4.71</v>
          </cell>
          <cell r="E1321">
            <v>39869</v>
          </cell>
          <cell r="F1321">
            <v>3.59</v>
          </cell>
          <cell r="I1321">
            <v>38342</v>
          </cell>
          <cell r="J1321">
            <v>4.7954999999999997</v>
          </cell>
          <cell r="M1321">
            <v>39129</v>
          </cell>
          <cell r="N1321">
            <v>5.0556999999999999</v>
          </cell>
          <cell r="Q1321">
            <v>38432</v>
          </cell>
          <cell r="R1321">
            <v>5.9</v>
          </cell>
        </row>
        <row r="1322">
          <cell r="A1322">
            <v>38411</v>
          </cell>
          <cell r="B1322">
            <v>4.75</v>
          </cell>
          <cell r="E1322">
            <v>39870</v>
          </cell>
          <cell r="F1322">
            <v>3.66</v>
          </cell>
          <cell r="I1322">
            <v>38343</v>
          </cell>
          <cell r="J1322">
            <v>4.8273999999999999</v>
          </cell>
          <cell r="M1322">
            <v>39132</v>
          </cell>
          <cell r="N1322">
            <v>5.0483000000000002</v>
          </cell>
          <cell r="Q1322">
            <v>38433</v>
          </cell>
          <cell r="R1322">
            <v>5.97</v>
          </cell>
        </row>
        <row r="1323">
          <cell r="A1323">
            <v>38412</v>
          </cell>
          <cell r="B1323">
            <v>4.74</v>
          </cell>
          <cell r="E1323">
            <v>39871</v>
          </cell>
          <cell r="F1323">
            <v>3.71</v>
          </cell>
          <cell r="I1323">
            <v>38344</v>
          </cell>
          <cell r="J1323">
            <v>4.8422999999999998</v>
          </cell>
          <cell r="M1323">
            <v>39133</v>
          </cell>
          <cell r="N1323">
            <v>5.0303000000000004</v>
          </cell>
          <cell r="Q1323">
            <v>38434</v>
          </cell>
          <cell r="R1323">
            <v>5.95</v>
          </cell>
        </row>
        <row r="1324">
          <cell r="A1324">
            <v>38413</v>
          </cell>
          <cell r="B1324">
            <v>4.75</v>
          </cell>
          <cell r="E1324">
            <v>39874</v>
          </cell>
          <cell r="F1324">
            <v>3.64</v>
          </cell>
          <cell r="I1324">
            <v>38345</v>
          </cell>
          <cell r="J1324">
            <v>4.8443000000000005</v>
          </cell>
          <cell r="M1324">
            <v>39134</v>
          </cell>
          <cell r="N1324">
            <v>5.0393999999999997</v>
          </cell>
          <cell r="Q1324">
            <v>38435</v>
          </cell>
          <cell r="R1324">
            <v>5.8100000000000005</v>
          </cell>
        </row>
        <row r="1325">
          <cell r="A1325">
            <v>38414</v>
          </cell>
          <cell r="B1325">
            <v>4.74</v>
          </cell>
          <cell r="E1325">
            <v>39875</v>
          </cell>
          <cell r="F1325">
            <v>3.67</v>
          </cell>
          <cell r="I1325">
            <v>38348</v>
          </cell>
          <cell r="J1325">
            <v>4.9192</v>
          </cell>
          <cell r="M1325">
            <v>39135</v>
          </cell>
          <cell r="N1325">
            <v>5.0769000000000002</v>
          </cell>
          <cell r="Q1325">
            <v>38439</v>
          </cell>
          <cell r="R1325">
            <v>5.85</v>
          </cell>
        </row>
        <row r="1326">
          <cell r="A1326">
            <v>38415</v>
          </cell>
          <cell r="B1326">
            <v>4.7</v>
          </cell>
          <cell r="E1326">
            <v>39876</v>
          </cell>
          <cell r="F1326">
            <v>3.69</v>
          </cell>
          <cell r="I1326">
            <v>38349</v>
          </cell>
          <cell r="J1326">
            <v>4.9152000000000005</v>
          </cell>
          <cell r="M1326">
            <v>39136</v>
          </cell>
          <cell r="N1326">
            <v>5.0532000000000004</v>
          </cell>
          <cell r="Q1326">
            <v>38440</v>
          </cell>
          <cell r="R1326">
            <v>5.83</v>
          </cell>
        </row>
        <row r="1327">
          <cell r="A1327">
            <v>38418</v>
          </cell>
          <cell r="B1327">
            <v>4.68</v>
          </cell>
          <cell r="E1327">
            <v>39877</v>
          </cell>
          <cell r="F1327">
            <v>3.51</v>
          </cell>
          <cell r="I1327">
            <v>38350</v>
          </cell>
          <cell r="J1327">
            <v>4.9428000000000001</v>
          </cell>
          <cell r="M1327">
            <v>39139</v>
          </cell>
          <cell r="N1327">
            <v>5.0106999999999999</v>
          </cell>
          <cell r="Q1327">
            <v>38441</v>
          </cell>
          <cell r="R1327">
            <v>5.79</v>
          </cell>
        </row>
        <row r="1328">
          <cell r="A1328">
            <v>38419</v>
          </cell>
          <cell r="B1328">
            <v>4.7</v>
          </cell>
          <cell r="E1328">
            <v>39878</v>
          </cell>
          <cell r="F1328">
            <v>3.5</v>
          </cell>
          <cell r="I1328">
            <v>38351</v>
          </cell>
          <cell r="J1328">
            <v>4.8725000000000005</v>
          </cell>
          <cell r="M1328">
            <v>39140</v>
          </cell>
          <cell r="N1328">
            <v>4.9568000000000003</v>
          </cell>
          <cell r="Q1328">
            <v>38442</v>
          </cell>
          <cell r="R1328">
            <v>5.75</v>
          </cell>
        </row>
        <row r="1329">
          <cell r="A1329">
            <v>38420</v>
          </cell>
          <cell r="B1329">
            <v>4.79</v>
          </cell>
          <cell r="E1329">
            <v>39881</v>
          </cell>
          <cell r="F1329">
            <v>3.59</v>
          </cell>
          <cell r="I1329">
            <v>38352</v>
          </cell>
          <cell r="J1329">
            <v>4.8261000000000003</v>
          </cell>
          <cell r="M1329">
            <v>39141</v>
          </cell>
          <cell r="N1329">
            <v>5.0014000000000003</v>
          </cell>
          <cell r="Q1329">
            <v>38443</v>
          </cell>
          <cell r="R1329">
            <v>5.71</v>
          </cell>
        </row>
        <row r="1330">
          <cell r="A1330">
            <v>38421</v>
          </cell>
          <cell r="B1330">
            <v>4.79</v>
          </cell>
          <cell r="E1330">
            <v>39882</v>
          </cell>
          <cell r="F1330">
            <v>3.7</v>
          </cell>
          <cell r="I1330">
            <v>38355</v>
          </cell>
          <cell r="J1330">
            <v>4.8121</v>
          </cell>
          <cell r="M1330">
            <v>39142</v>
          </cell>
          <cell r="N1330">
            <v>4.9970999999999997</v>
          </cell>
          <cell r="Q1330">
            <v>38446</v>
          </cell>
          <cell r="R1330">
            <v>5.71</v>
          </cell>
        </row>
        <row r="1331">
          <cell r="A1331">
            <v>38422</v>
          </cell>
          <cell r="B1331">
            <v>4.83</v>
          </cell>
          <cell r="E1331">
            <v>39883</v>
          </cell>
          <cell r="F1331">
            <v>3.67</v>
          </cell>
          <cell r="I1331">
            <v>38356</v>
          </cell>
          <cell r="J1331">
            <v>4.8856000000000002</v>
          </cell>
          <cell r="M1331">
            <v>39143</v>
          </cell>
          <cell r="N1331">
            <v>4.9865000000000004</v>
          </cell>
          <cell r="Q1331">
            <v>38447</v>
          </cell>
          <cell r="R1331">
            <v>5.73</v>
          </cell>
        </row>
        <row r="1332">
          <cell r="A1332">
            <v>38425</v>
          </cell>
          <cell r="B1332">
            <v>4.8100000000000005</v>
          </cell>
          <cell r="E1332">
            <v>39884</v>
          </cell>
          <cell r="F1332">
            <v>3.63</v>
          </cell>
          <cell r="I1332">
            <v>38357</v>
          </cell>
          <cell r="J1332">
            <v>4.8472</v>
          </cell>
          <cell r="M1332">
            <v>39146</v>
          </cell>
          <cell r="N1332">
            <v>4.9848999999999997</v>
          </cell>
          <cell r="Q1332">
            <v>38448</v>
          </cell>
          <cell r="R1332">
            <v>5.72</v>
          </cell>
        </row>
        <row r="1333">
          <cell r="A1333">
            <v>38426</v>
          </cell>
          <cell r="B1333">
            <v>4.8499999999999996</v>
          </cell>
          <cell r="E1333">
            <v>39885</v>
          </cell>
          <cell r="F1333">
            <v>3.66</v>
          </cell>
          <cell r="I1333">
            <v>38358</v>
          </cell>
          <cell r="J1333">
            <v>4.8451000000000004</v>
          </cell>
          <cell r="M1333">
            <v>39147</v>
          </cell>
          <cell r="N1333">
            <v>4.9904000000000002</v>
          </cell>
          <cell r="Q1333">
            <v>38449</v>
          </cell>
          <cell r="R1333">
            <v>5.76</v>
          </cell>
        </row>
        <row r="1334">
          <cell r="A1334">
            <v>38427</v>
          </cell>
          <cell r="B1334">
            <v>4.8100000000000005</v>
          </cell>
          <cell r="E1334">
            <v>39888</v>
          </cell>
          <cell r="F1334">
            <v>3.76</v>
          </cell>
          <cell r="I1334">
            <v>38359</v>
          </cell>
          <cell r="J1334">
            <v>4.835</v>
          </cell>
          <cell r="M1334">
            <v>39148</v>
          </cell>
          <cell r="N1334">
            <v>4.9518000000000004</v>
          </cell>
          <cell r="Q1334">
            <v>38450</v>
          </cell>
          <cell r="R1334">
            <v>5.76</v>
          </cell>
        </row>
        <row r="1335">
          <cell r="A1335">
            <v>38428</v>
          </cell>
          <cell r="B1335">
            <v>4.78</v>
          </cell>
          <cell r="E1335">
            <v>39889</v>
          </cell>
          <cell r="F1335">
            <v>3.83</v>
          </cell>
          <cell r="I1335">
            <v>38362</v>
          </cell>
          <cell r="J1335">
            <v>4.8170000000000002</v>
          </cell>
          <cell r="M1335">
            <v>39149</v>
          </cell>
          <cell r="N1335">
            <v>4.9736000000000002</v>
          </cell>
          <cell r="Q1335">
            <v>38453</v>
          </cell>
          <cell r="R1335">
            <v>5.72</v>
          </cell>
        </row>
        <row r="1336">
          <cell r="A1336">
            <v>38429</v>
          </cell>
          <cell r="B1336">
            <v>4.7699999999999996</v>
          </cell>
          <cell r="E1336">
            <v>39890</v>
          </cell>
          <cell r="F1336">
            <v>3.57</v>
          </cell>
          <cell r="I1336">
            <v>38363</v>
          </cell>
          <cell r="J1336">
            <v>4.7801</v>
          </cell>
          <cell r="M1336">
            <v>39150</v>
          </cell>
          <cell r="N1336">
            <v>5.0221</v>
          </cell>
          <cell r="Q1336">
            <v>38454</v>
          </cell>
          <cell r="R1336">
            <v>5.64</v>
          </cell>
        </row>
        <row r="1337">
          <cell r="A1337">
            <v>38432</v>
          </cell>
          <cell r="B1337">
            <v>4.79</v>
          </cell>
          <cell r="E1337">
            <v>39891</v>
          </cell>
          <cell r="F1337">
            <v>3.62</v>
          </cell>
          <cell r="I1337">
            <v>38364</v>
          </cell>
          <cell r="J1337">
            <v>4.7671999999999999</v>
          </cell>
          <cell r="M1337">
            <v>39153</v>
          </cell>
          <cell r="N1337">
            <v>5.0050999999999997</v>
          </cell>
          <cell r="Q1337">
            <v>38455</v>
          </cell>
          <cell r="R1337">
            <v>5.67</v>
          </cell>
        </row>
        <row r="1338">
          <cell r="A1338">
            <v>38433</v>
          </cell>
          <cell r="B1338">
            <v>4.83</v>
          </cell>
          <cell r="E1338">
            <v>39892</v>
          </cell>
          <cell r="F1338">
            <v>3.65</v>
          </cell>
          <cell r="I1338">
            <v>38365</v>
          </cell>
          <cell r="J1338">
            <v>4.6896000000000004</v>
          </cell>
          <cell r="M1338">
            <v>39154</v>
          </cell>
          <cell r="N1338">
            <v>4.9907000000000004</v>
          </cell>
          <cell r="Q1338">
            <v>38456</v>
          </cell>
          <cell r="R1338">
            <v>5.7</v>
          </cell>
        </row>
        <row r="1339">
          <cell r="A1339">
            <v>38434</v>
          </cell>
          <cell r="B1339">
            <v>4.82</v>
          </cell>
          <cell r="E1339">
            <v>39895</v>
          </cell>
          <cell r="F1339">
            <v>3.69</v>
          </cell>
          <cell r="I1339">
            <v>38366</v>
          </cell>
          <cell r="J1339">
            <v>4.7275999999999998</v>
          </cell>
          <cell r="M1339">
            <v>39155</v>
          </cell>
          <cell r="N1339">
            <v>5.0258000000000003</v>
          </cell>
          <cell r="Q1339">
            <v>38457</v>
          </cell>
          <cell r="R1339">
            <v>5.62</v>
          </cell>
        </row>
        <row r="1340">
          <cell r="A1340">
            <v>38435</v>
          </cell>
          <cell r="B1340">
            <v>4.82</v>
          </cell>
          <cell r="E1340">
            <v>39896</v>
          </cell>
          <cell r="F1340">
            <v>3.6</v>
          </cell>
          <cell r="I1340">
            <v>38369</v>
          </cell>
          <cell r="J1340">
            <v>4.7256</v>
          </cell>
          <cell r="M1340">
            <v>39156</v>
          </cell>
          <cell r="N1340">
            <v>5.0312000000000001</v>
          </cell>
          <cell r="Q1340">
            <v>38460</v>
          </cell>
          <cell r="R1340">
            <v>5.6</v>
          </cell>
        </row>
        <row r="1341">
          <cell r="A1341">
            <v>38439</v>
          </cell>
          <cell r="B1341">
            <v>4.84</v>
          </cell>
          <cell r="E1341">
            <v>39897</v>
          </cell>
          <cell r="F1341">
            <v>3.73</v>
          </cell>
          <cell r="I1341">
            <v>38370</v>
          </cell>
          <cell r="J1341">
            <v>4.6787000000000001</v>
          </cell>
          <cell r="M1341">
            <v>39157</v>
          </cell>
          <cell r="N1341">
            <v>5.0457999999999998</v>
          </cell>
          <cell r="Q1341">
            <v>38461</v>
          </cell>
          <cell r="R1341">
            <v>5.55</v>
          </cell>
        </row>
        <row r="1342">
          <cell r="A1342">
            <v>38440</v>
          </cell>
          <cell r="B1342">
            <v>4.8100000000000005</v>
          </cell>
          <cell r="E1342">
            <v>39898</v>
          </cell>
          <cell r="F1342">
            <v>3.66</v>
          </cell>
          <cell r="I1342">
            <v>38371</v>
          </cell>
          <cell r="J1342">
            <v>4.6554000000000002</v>
          </cell>
          <cell r="M1342">
            <v>39160</v>
          </cell>
          <cell r="N1342">
            <v>5.0731000000000002</v>
          </cell>
          <cell r="Q1342">
            <v>38462</v>
          </cell>
          <cell r="R1342">
            <v>5.58</v>
          </cell>
        </row>
        <row r="1343">
          <cell r="A1343">
            <v>38441</v>
          </cell>
          <cell r="B1343">
            <v>4.7699999999999996</v>
          </cell>
          <cell r="E1343">
            <v>39899</v>
          </cell>
          <cell r="F1343">
            <v>3.62</v>
          </cell>
          <cell r="I1343">
            <v>38372</v>
          </cell>
          <cell r="J1343">
            <v>4.6562999999999999</v>
          </cell>
          <cell r="M1343">
            <v>39161</v>
          </cell>
          <cell r="N1343">
            <v>5.09</v>
          </cell>
          <cell r="Q1343">
            <v>38463</v>
          </cell>
          <cell r="R1343">
            <v>5.64</v>
          </cell>
        </row>
        <row r="1344">
          <cell r="A1344">
            <v>38442</v>
          </cell>
          <cell r="B1344">
            <v>4.71</v>
          </cell>
          <cell r="E1344">
            <v>39902</v>
          </cell>
          <cell r="F1344">
            <v>3.6</v>
          </cell>
          <cell r="I1344">
            <v>38373</v>
          </cell>
          <cell r="J1344">
            <v>4.6426999999999996</v>
          </cell>
          <cell r="M1344">
            <v>39162</v>
          </cell>
          <cell r="N1344">
            <v>5.0933999999999999</v>
          </cell>
          <cell r="Q1344">
            <v>38464</v>
          </cell>
          <cell r="R1344">
            <v>5.58</v>
          </cell>
        </row>
        <row r="1345">
          <cell r="A1345">
            <v>38443</v>
          </cell>
          <cell r="B1345">
            <v>4.68</v>
          </cell>
          <cell r="E1345">
            <v>39903</v>
          </cell>
          <cell r="F1345">
            <v>3.56</v>
          </cell>
          <cell r="I1345">
            <v>38376</v>
          </cell>
          <cell r="J1345">
            <v>4.6004000000000005</v>
          </cell>
          <cell r="M1345">
            <v>39163</v>
          </cell>
          <cell r="N1345">
            <v>5.1215000000000002</v>
          </cell>
          <cell r="Q1345">
            <v>38467</v>
          </cell>
          <cell r="R1345">
            <v>5.5600000000000005</v>
          </cell>
        </row>
        <row r="1346">
          <cell r="A1346">
            <v>38446</v>
          </cell>
          <cell r="B1346">
            <v>4.6899999999999995</v>
          </cell>
          <cell r="E1346">
            <v>39904</v>
          </cell>
          <cell r="F1346">
            <v>3.51</v>
          </cell>
          <cell r="I1346">
            <v>38377</v>
          </cell>
          <cell r="J1346">
            <v>4.6814</v>
          </cell>
          <cell r="M1346">
            <v>39164</v>
          </cell>
          <cell r="N1346">
            <v>5.1246</v>
          </cell>
          <cell r="Q1346">
            <v>38468</v>
          </cell>
          <cell r="R1346">
            <v>5.57</v>
          </cell>
        </row>
        <row r="1347">
          <cell r="A1347">
            <v>38447</v>
          </cell>
          <cell r="B1347">
            <v>4.72</v>
          </cell>
          <cell r="E1347">
            <v>39905</v>
          </cell>
          <cell r="F1347">
            <v>3.57</v>
          </cell>
          <cell r="I1347">
            <v>38378</v>
          </cell>
          <cell r="J1347">
            <v>4.6668000000000003</v>
          </cell>
          <cell r="M1347">
            <v>39167</v>
          </cell>
          <cell r="N1347">
            <v>5.1289999999999996</v>
          </cell>
          <cell r="Q1347">
            <v>38469</v>
          </cell>
          <cell r="R1347">
            <v>5.5600000000000005</v>
          </cell>
        </row>
        <row r="1348">
          <cell r="A1348">
            <v>38448</v>
          </cell>
          <cell r="B1348">
            <v>4.7</v>
          </cell>
          <cell r="E1348">
            <v>39906</v>
          </cell>
          <cell r="F1348">
            <v>3.7</v>
          </cell>
          <cell r="I1348">
            <v>38379</v>
          </cell>
          <cell r="J1348">
            <v>4.6843000000000004</v>
          </cell>
          <cell r="M1348">
            <v>39168</v>
          </cell>
          <cell r="N1348">
            <v>5.1207000000000003</v>
          </cell>
          <cell r="Q1348">
            <v>38470</v>
          </cell>
          <cell r="R1348">
            <v>5.51</v>
          </cell>
        </row>
        <row r="1349">
          <cell r="A1349">
            <v>38449</v>
          </cell>
          <cell r="B1349">
            <v>4.74</v>
          </cell>
          <cell r="E1349">
            <v>39909</v>
          </cell>
          <cell r="F1349">
            <v>3.73</v>
          </cell>
          <cell r="I1349">
            <v>38380</v>
          </cell>
          <cell r="J1349">
            <v>4.6078999999999999</v>
          </cell>
          <cell r="M1349">
            <v>39169</v>
          </cell>
          <cell r="N1349">
            <v>5.1281999999999996</v>
          </cell>
          <cell r="Q1349">
            <v>38471</v>
          </cell>
          <cell r="R1349">
            <v>5.54</v>
          </cell>
        </row>
        <row r="1350">
          <cell r="A1350">
            <v>38450</v>
          </cell>
          <cell r="B1350">
            <v>4.71</v>
          </cell>
          <cell r="E1350">
            <v>39910</v>
          </cell>
          <cell r="F1350">
            <v>3.7199999999999998</v>
          </cell>
          <cell r="I1350">
            <v>38383</v>
          </cell>
          <cell r="J1350">
            <v>4.5849000000000002</v>
          </cell>
          <cell r="M1350">
            <v>39170</v>
          </cell>
          <cell r="N1350">
            <v>5.1387999999999998</v>
          </cell>
          <cell r="Q1350">
            <v>38474</v>
          </cell>
          <cell r="R1350">
            <v>5.54</v>
          </cell>
        </row>
        <row r="1351">
          <cell r="A1351">
            <v>38453</v>
          </cell>
          <cell r="B1351">
            <v>4.6500000000000004</v>
          </cell>
          <cell r="E1351">
            <v>39911</v>
          </cell>
          <cell r="F1351">
            <v>3.66</v>
          </cell>
          <cell r="I1351">
            <v>38384</v>
          </cell>
          <cell r="J1351">
            <v>4.5944000000000003</v>
          </cell>
          <cell r="M1351">
            <v>39171</v>
          </cell>
          <cell r="N1351">
            <v>5.1264000000000003</v>
          </cell>
          <cell r="Q1351">
            <v>38475</v>
          </cell>
          <cell r="R1351">
            <v>5.54</v>
          </cell>
        </row>
        <row r="1352">
          <cell r="A1352">
            <v>38454</v>
          </cell>
          <cell r="B1352">
            <v>4.62</v>
          </cell>
          <cell r="E1352">
            <v>39912</v>
          </cell>
          <cell r="F1352">
            <v>3.76</v>
          </cell>
          <cell r="I1352">
            <v>38385</v>
          </cell>
          <cell r="J1352">
            <v>4.5791000000000004</v>
          </cell>
          <cell r="M1352">
            <v>39174</v>
          </cell>
          <cell r="N1352">
            <v>5.1273999999999997</v>
          </cell>
          <cell r="Q1352">
            <v>38476</v>
          </cell>
          <cell r="R1352">
            <v>5.61</v>
          </cell>
        </row>
        <row r="1353">
          <cell r="A1353">
            <v>38455</v>
          </cell>
          <cell r="B1353">
            <v>4.6500000000000004</v>
          </cell>
          <cell r="E1353">
            <v>39916</v>
          </cell>
          <cell r="F1353">
            <v>3.69</v>
          </cell>
          <cell r="I1353">
            <v>38386</v>
          </cell>
          <cell r="J1353">
            <v>4.5809999999999995</v>
          </cell>
          <cell r="M1353">
            <v>39175</v>
          </cell>
          <cell r="N1353">
            <v>5.1421000000000001</v>
          </cell>
          <cell r="Q1353">
            <v>38477</v>
          </cell>
          <cell r="R1353">
            <v>5.61</v>
          </cell>
        </row>
        <row r="1354">
          <cell r="A1354">
            <v>38456</v>
          </cell>
          <cell r="B1354">
            <v>4.6500000000000004</v>
          </cell>
          <cell r="E1354">
            <v>39917</v>
          </cell>
          <cell r="F1354">
            <v>3.64</v>
          </cell>
          <cell r="I1354">
            <v>38387</v>
          </cell>
          <cell r="J1354">
            <v>4.4817</v>
          </cell>
          <cell r="M1354">
            <v>39176</v>
          </cell>
          <cell r="N1354">
            <v>5.1134000000000004</v>
          </cell>
          <cell r="Q1354">
            <v>38478</v>
          </cell>
          <cell r="R1354">
            <v>5.65</v>
          </cell>
        </row>
        <row r="1355">
          <cell r="A1355">
            <v>38457</v>
          </cell>
          <cell r="B1355">
            <v>4.6100000000000003</v>
          </cell>
          <cell r="E1355">
            <v>39918</v>
          </cell>
          <cell r="F1355">
            <v>3.66</v>
          </cell>
          <cell r="I1355">
            <v>38390</v>
          </cell>
          <cell r="J1355">
            <v>4.4222000000000001</v>
          </cell>
          <cell r="M1355">
            <v>39177</v>
          </cell>
          <cell r="N1355">
            <v>5.1332000000000004</v>
          </cell>
          <cell r="Q1355">
            <v>38481</v>
          </cell>
          <cell r="R1355">
            <v>5.64</v>
          </cell>
        </row>
        <row r="1356">
          <cell r="A1356">
            <v>38460</v>
          </cell>
          <cell r="B1356">
            <v>4.62</v>
          </cell>
          <cell r="E1356">
            <v>39919</v>
          </cell>
          <cell r="F1356">
            <v>3.7199999999999998</v>
          </cell>
          <cell r="I1356">
            <v>38391</v>
          </cell>
          <cell r="J1356">
            <v>4.3734999999999999</v>
          </cell>
          <cell r="M1356">
            <v>39178</v>
          </cell>
          <cell r="N1356">
            <v>5.1367000000000003</v>
          </cell>
          <cell r="Q1356">
            <v>38482</v>
          </cell>
          <cell r="R1356">
            <v>5.59</v>
          </cell>
        </row>
        <row r="1357">
          <cell r="A1357">
            <v>38461</v>
          </cell>
          <cell r="B1357">
            <v>4.59</v>
          </cell>
          <cell r="E1357">
            <v>39920</v>
          </cell>
          <cell r="F1357">
            <v>3.79</v>
          </cell>
          <cell r="I1357">
            <v>38392</v>
          </cell>
          <cell r="J1357">
            <v>4.3689</v>
          </cell>
          <cell r="M1357">
            <v>39181</v>
          </cell>
          <cell r="N1357">
            <v>5.1563999999999997</v>
          </cell>
          <cell r="Q1357">
            <v>38483</v>
          </cell>
          <cell r="R1357">
            <v>5.58</v>
          </cell>
        </row>
        <row r="1358">
          <cell r="A1358">
            <v>38462</v>
          </cell>
          <cell r="B1358">
            <v>4.59</v>
          </cell>
          <cell r="E1358">
            <v>39923</v>
          </cell>
          <cell r="F1358">
            <v>3.69</v>
          </cell>
          <cell r="I1358">
            <v>38393</v>
          </cell>
          <cell r="J1358">
            <v>4.4732000000000003</v>
          </cell>
          <cell r="M1358">
            <v>39182</v>
          </cell>
          <cell r="N1358">
            <v>5.1437999999999997</v>
          </cell>
          <cell r="Q1358">
            <v>38484</v>
          </cell>
          <cell r="R1358">
            <v>5.57</v>
          </cell>
        </row>
        <row r="1359">
          <cell r="A1359">
            <v>38463</v>
          </cell>
          <cell r="B1359">
            <v>4.63</v>
          </cell>
          <cell r="E1359">
            <v>39924</v>
          </cell>
          <cell r="F1359">
            <v>3.74</v>
          </cell>
          <cell r="I1359">
            <v>38394</v>
          </cell>
          <cell r="J1359">
            <v>4.4805000000000001</v>
          </cell>
          <cell r="M1359">
            <v>39183</v>
          </cell>
          <cell r="N1359">
            <v>5.1623000000000001</v>
          </cell>
          <cell r="Q1359">
            <v>38485</v>
          </cell>
          <cell r="R1359">
            <v>5.53</v>
          </cell>
        </row>
        <row r="1360">
          <cell r="A1360">
            <v>38464</v>
          </cell>
          <cell r="B1360">
            <v>4.6100000000000003</v>
          </cell>
          <cell r="E1360">
            <v>39925</v>
          </cell>
          <cell r="F1360">
            <v>3.82</v>
          </cell>
          <cell r="I1360">
            <v>38397</v>
          </cell>
          <cell r="J1360">
            <v>4.4488000000000003</v>
          </cell>
          <cell r="M1360">
            <v>39184</v>
          </cell>
          <cell r="N1360">
            <v>5.1718000000000002</v>
          </cell>
          <cell r="Q1360">
            <v>38488</v>
          </cell>
          <cell r="R1360">
            <v>5.55</v>
          </cell>
        </row>
        <row r="1361">
          <cell r="A1361">
            <v>38467</v>
          </cell>
          <cell r="B1361">
            <v>4.5999999999999996</v>
          </cell>
          <cell r="E1361">
            <v>39926</v>
          </cell>
          <cell r="F1361">
            <v>3.8</v>
          </cell>
          <cell r="I1361">
            <v>38398</v>
          </cell>
          <cell r="J1361">
            <v>4.4851000000000001</v>
          </cell>
          <cell r="M1361">
            <v>39185</v>
          </cell>
          <cell r="N1361">
            <v>5.1917</v>
          </cell>
          <cell r="Q1361">
            <v>38489</v>
          </cell>
          <cell r="R1361">
            <v>5.53</v>
          </cell>
        </row>
        <row r="1362">
          <cell r="A1362">
            <v>38468</v>
          </cell>
          <cell r="B1362">
            <v>4.5999999999999996</v>
          </cell>
          <cell r="E1362">
            <v>39927</v>
          </cell>
          <cell r="F1362">
            <v>3.89</v>
          </cell>
          <cell r="I1362">
            <v>38399</v>
          </cell>
          <cell r="J1362">
            <v>4.5179</v>
          </cell>
          <cell r="M1362">
            <v>39188</v>
          </cell>
          <cell r="N1362">
            <v>5.1943000000000001</v>
          </cell>
          <cell r="Q1362">
            <v>38490</v>
          </cell>
          <cell r="R1362">
            <v>5.5</v>
          </cell>
        </row>
        <row r="1363">
          <cell r="A1363">
            <v>38469</v>
          </cell>
          <cell r="B1363">
            <v>4.59</v>
          </cell>
          <cell r="E1363">
            <v>39930</v>
          </cell>
          <cell r="F1363">
            <v>3.84</v>
          </cell>
          <cell r="I1363">
            <v>38400</v>
          </cell>
          <cell r="J1363">
            <v>4.5738000000000003</v>
          </cell>
          <cell r="M1363">
            <v>39189</v>
          </cell>
          <cell r="N1363">
            <v>5.1578999999999997</v>
          </cell>
          <cell r="Q1363">
            <v>38491</v>
          </cell>
          <cell r="R1363">
            <v>5.51</v>
          </cell>
        </row>
        <row r="1364">
          <cell r="A1364">
            <v>38470</v>
          </cell>
          <cell r="B1364">
            <v>4.5600000000000005</v>
          </cell>
          <cell r="E1364">
            <v>39931</v>
          </cell>
          <cell r="F1364">
            <v>3.9699999999999998</v>
          </cell>
          <cell r="I1364">
            <v>38401</v>
          </cell>
          <cell r="J1364">
            <v>4.6494999999999997</v>
          </cell>
          <cell r="M1364">
            <v>39190</v>
          </cell>
          <cell r="N1364">
            <v>5.1554000000000002</v>
          </cell>
          <cell r="Q1364">
            <v>38492</v>
          </cell>
          <cell r="R1364">
            <v>5.5</v>
          </cell>
        </row>
        <row r="1365">
          <cell r="A1365">
            <v>38471</v>
          </cell>
          <cell r="B1365">
            <v>4.58</v>
          </cell>
          <cell r="E1365">
            <v>39932</v>
          </cell>
          <cell r="F1365">
            <v>4.01</v>
          </cell>
          <cell r="I1365">
            <v>38404</v>
          </cell>
          <cell r="J1365">
            <v>4.6445999999999996</v>
          </cell>
          <cell r="M1365">
            <v>39191</v>
          </cell>
          <cell r="N1365">
            <v>5.1623999999999999</v>
          </cell>
          <cell r="Q1365">
            <v>38495</v>
          </cell>
          <cell r="R1365">
            <v>5.45</v>
          </cell>
        </row>
        <row r="1366">
          <cell r="A1366">
            <v>38474</v>
          </cell>
          <cell r="B1366">
            <v>4.57</v>
          </cell>
          <cell r="E1366">
            <v>39933</v>
          </cell>
          <cell r="F1366">
            <v>4.05</v>
          </cell>
          <cell r="I1366">
            <v>38405</v>
          </cell>
          <cell r="J1366">
            <v>4.6853999999999996</v>
          </cell>
          <cell r="M1366">
            <v>39192</v>
          </cell>
          <cell r="N1366">
            <v>5.1954000000000002</v>
          </cell>
          <cell r="Q1366">
            <v>38496</v>
          </cell>
          <cell r="R1366">
            <v>5.43</v>
          </cell>
        </row>
        <row r="1367">
          <cell r="A1367">
            <v>38475</v>
          </cell>
          <cell r="B1367">
            <v>4.55</v>
          </cell>
          <cell r="E1367">
            <v>39934</v>
          </cell>
          <cell r="F1367">
            <v>4.09</v>
          </cell>
          <cell r="I1367">
            <v>38406</v>
          </cell>
          <cell r="J1367">
            <v>4.6523000000000003</v>
          </cell>
          <cell r="M1367">
            <v>39195</v>
          </cell>
          <cell r="N1367">
            <v>5.1664000000000003</v>
          </cell>
          <cell r="Q1367">
            <v>38497</v>
          </cell>
          <cell r="R1367">
            <v>5.48</v>
          </cell>
        </row>
        <row r="1368">
          <cell r="A1368">
            <v>38476</v>
          </cell>
          <cell r="B1368">
            <v>4.57</v>
          </cell>
          <cell r="E1368">
            <v>39937</v>
          </cell>
          <cell r="F1368">
            <v>4.0599999999999996</v>
          </cell>
          <cell r="I1368">
            <v>38407</v>
          </cell>
          <cell r="J1368">
            <v>4.6688000000000001</v>
          </cell>
          <cell r="M1368">
            <v>39196</v>
          </cell>
          <cell r="N1368">
            <v>5.1334</v>
          </cell>
          <cell r="Q1368">
            <v>38498</v>
          </cell>
          <cell r="R1368">
            <v>5.49</v>
          </cell>
        </row>
        <row r="1369">
          <cell r="A1369">
            <v>38477</v>
          </cell>
          <cell r="B1369">
            <v>4.58</v>
          </cell>
          <cell r="E1369">
            <v>39938</v>
          </cell>
          <cell r="F1369">
            <v>4.0599999999999996</v>
          </cell>
          <cell r="I1369">
            <v>38408</v>
          </cell>
          <cell r="J1369">
            <v>4.6386000000000003</v>
          </cell>
          <cell r="M1369">
            <v>39197</v>
          </cell>
          <cell r="N1369">
            <v>5.1334</v>
          </cell>
          <cell r="Q1369">
            <v>38499</v>
          </cell>
          <cell r="R1369">
            <v>5.49</v>
          </cell>
        </row>
        <row r="1370">
          <cell r="A1370">
            <v>38478</v>
          </cell>
          <cell r="B1370">
            <v>4.63</v>
          </cell>
          <cell r="E1370">
            <v>39939</v>
          </cell>
          <cell r="F1370">
            <v>4.09</v>
          </cell>
          <cell r="I1370">
            <v>38411</v>
          </cell>
          <cell r="J1370">
            <v>4.7195</v>
          </cell>
          <cell r="M1370">
            <v>39198</v>
          </cell>
          <cell r="N1370">
            <v>5.1791</v>
          </cell>
          <cell r="Q1370">
            <v>38503</v>
          </cell>
          <cell r="R1370">
            <v>5.41</v>
          </cell>
        </row>
        <row r="1371">
          <cell r="A1371">
            <v>38481</v>
          </cell>
          <cell r="B1371">
            <v>4.6100000000000003</v>
          </cell>
          <cell r="E1371">
            <v>39940</v>
          </cell>
          <cell r="F1371">
            <v>4.25</v>
          </cell>
          <cell r="I1371">
            <v>38412</v>
          </cell>
          <cell r="J1371">
            <v>4.7145000000000001</v>
          </cell>
          <cell r="M1371">
            <v>39199</v>
          </cell>
          <cell r="N1371">
            <v>5.2035999999999998</v>
          </cell>
          <cell r="Q1371">
            <v>38504</v>
          </cell>
          <cell r="R1371">
            <v>5.32</v>
          </cell>
        </row>
        <row r="1372">
          <cell r="A1372">
            <v>38482</v>
          </cell>
          <cell r="B1372">
            <v>4.57</v>
          </cell>
          <cell r="E1372">
            <v>39941</v>
          </cell>
          <cell r="F1372">
            <v>4.28</v>
          </cell>
          <cell r="I1372">
            <v>38413</v>
          </cell>
          <cell r="J1372">
            <v>4.7340999999999998</v>
          </cell>
          <cell r="M1372">
            <v>39202</v>
          </cell>
          <cell r="N1372">
            <v>5.1311</v>
          </cell>
          <cell r="Q1372">
            <v>38505</v>
          </cell>
          <cell r="R1372">
            <v>5.29</v>
          </cell>
        </row>
        <row r="1373">
          <cell r="A1373">
            <v>38483</v>
          </cell>
          <cell r="B1373">
            <v>4.54</v>
          </cell>
          <cell r="E1373">
            <v>39944</v>
          </cell>
          <cell r="F1373">
            <v>4.18</v>
          </cell>
          <cell r="I1373">
            <v>38414</v>
          </cell>
          <cell r="J1373">
            <v>4.7381000000000002</v>
          </cell>
          <cell r="M1373">
            <v>39203</v>
          </cell>
          <cell r="N1373">
            <v>5.1417000000000002</v>
          </cell>
          <cell r="Q1373">
            <v>38506</v>
          </cell>
          <cell r="R1373">
            <v>5.38</v>
          </cell>
        </row>
        <row r="1374">
          <cell r="A1374">
            <v>38484</v>
          </cell>
          <cell r="B1374">
            <v>4.5199999999999996</v>
          </cell>
          <cell r="E1374">
            <v>39945</v>
          </cell>
          <cell r="F1374">
            <v>4.16</v>
          </cell>
          <cell r="I1374">
            <v>38415</v>
          </cell>
          <cell r="J1374">
            <v>4.6489000000000003</v>
          </cell>
          <cell r="M1374">
            <v>39204</v>
          </cell>
          <cell r="N1374">
            <v>5.1669</v>
          </cell>
          <cell r="Q1374">
            <v>38509</v>
          </cell>
          <cell r="R1374">
            <v>5.35</v>
          </cell>
        </row>
        <row r="1375">
          <cell r="A1375">
            <v>38485</v>
          </cell>
          <cell r="B1375">
            <v>4.47</v>
          </cell>
          <cell r="E1375">
            <v>39946</v>
          </cell>
          <cell r="F1375">
            <v>4.09</v>
          </cell>
          <cell r="I1375">
            <v>38418</v>
          </cell>
          <cell r="J1375">
            <v>4.6237000000000004</v>
          </cell>
          <cell r="M1375">
            <v>39205</v>
          </cell>
          <cell r="N1375">
            <v>5.1985999999999999</v>
          </cell>
          <cell r="Q1375">
            <v>38510</v>
          </cell>
          <cell r="R1375">
            <v>5.3</v>
          </cell>
        </row>
        <row r="1376">
          <cell r="A1376">
            <v>38488</v>
          </cell>
          <cell r="B1376">
            <v>4.49</v>
          </cell>
          <cell r="E1376">
            <v>39947</v>
          </cell>
          <cell r="F1376">
            <v>4.0599999999999996</v>
          </cell>
          <cell r="I1376">
            <v>38419</v>
          </cell>
          <cell r="J1376">
            <v>4.7073</v>
          </cell>
          <cell r="M1376">
            <v>39206</v>
          </cell>
          <cell r="N1376">
            <v>5.1806000000000001</v>
          </cell>
          <cell r="Q1376">
            <v>38511</v>
          </cell>
          <cell r="R1376">
            <v>5.33</v>
          </cell>
        </row>
        <row r="1377">
          <cell r="A1377">
            <v>38489</v>
          </cell>
          <cell r="B1377">
            <v>4.4800000000000004</v>
          </cell>
          <cell r="E1377">
            <v>39948</v>
          </cell>
          <cell r="F1377">
            <v>4.09</v>
          </cell>
          <cell r="I1377">
            <v>38420</v>
          </cell>
          <cell r="J1377">
            <v>4.8304999999999998</v>
          </cell>
          <cell r="M1377">
            <v>39209</v>
          </cell>
          <cell r="N1377">
            <v>5.1641000000000004</v>
          </cell>
          <cell r="Q1377">
            <v>38512</v>
          </cell>
          <cell r="R1377">
            <v>5.36</v>
          </cell>
        </row>
        <row r="1378">
          <cell r="A1378">
            <v>38490</v>
          </cell>
          <cell r="B1378">
            <v>4.46</v>
          </cell>
          <cell r="E1378">
            <v>39951</v>
          </cell>
          <cell r="F1378">
            <v>4.18</v>
          </cell>
          <cell r="I1378">
            <v>38421</v>
          </cell>
          <cell r="J1378">
            <v>4.7634999999999996</v>
          </cell>
          <cell r="M1378">
            <v>39210</v>
          </cell>
          <cell r="N1378">
            <v>5.1619000000000002</v>
          </cell>
          <cell r="Q1378">
            <v>38513</v>
          </cell>
          <cell r="R1378">
            <v>5.44</v>
          </cell>
        </row>
        <row r="1379">
          <cell r="A1379">
            <v>38491</v>
          </cell>
          <cell r="B1379">
            <v>4.5</v>
          </cell>
          <cell r="E1379">
            <v>39952</v>
          </cell>
          <cell r="F1379">
            <v>4.21</v>
          </cell>
          <cell r="I1379">
            <v>38422</v>
          </cell>
          <cell r="J1379">
            <v>4.8093000000000004</v>
          </cell>
          <cell r="M1379">
            <v>39211</v>
          </cell>
          <cell r="N1379">
            <v>5.1672000000000002</v>
          </cell>
          <cell r="Q1379">
            <v>38516</v>
          </cell>
          <cell r="R1379">
            <v>5.49</v>
          </cell>
        </row>
        <row r="1380">
          <cell r="A1380">
            <v>38492</v>
          </cell>
          <cell r="B1380">
            <v>4.5</v>
          </cell>
          <cell r="E1380">
            <v>39953</v>
          </cell>
          <cell r="F1380">
            <v>4.1399999999999997</v>
          </cell>
          <cell r="I1380">
            <v>38425</v>
          </cell>
          <cell r="J1380">
            <v>4.7793000000000001</v>
          </cell>
          <cell r="M1380">
            <v>39212</v>
          </cell>
          <cell r="N1380">
            <v>5.1608999999999998</v>
          </cell>
          <cell r="Q1380">
            <v>38517</v>
          </cell>
          <cell r="R1380">
            <v>5.55</v>
          </cell>
        </row>
        <row r="1381">
          <cell r="A1381">
            <v>38496</v>
          </cell>
          <cell r="B1381">
            <v>4.45</v>
          </cell>
          <cell r="E1381">
            <v>39954</v>
          </cell>
          <cell r="F1381">
            <v>4.3</v>
          </cell>
          <cell r="I1381">
            <v>38426</v>
          </cell>
          <cell r="J1381">
            <v>4.8253000000000004</v>
          </cell>
          <cell r="M1381">
            <v>39213</v>
          </cell>
          <cell r="N1381">
            <v>5.1524999999999999</v>
          </cell>
          <cell r="Q1381">
            <v>38518</v>
          </cell>
          <cell r="R1381">
            <v>5.54</v>
          </cell>
        </row>
        <row r="1382">
          <cell r="A1382">
            <v>38497</v>
          </cell>
          <cell r="B1382">
            <v>4.46</v>
          </cell>
          <cell r="E1382">
            <v>39955</v>
          </cell>
          <cell r="F1382">
            <v>4.38</v>
          </cell>
          <cell r="I1382">
            <v>38427</v>
          </cell>
          <cell r="J1382">
            <v>4.7941000000000003</v>
          </cell>
          <cell r="M1382">
            <v>39216</v>
          </cell>
          <cell r="N1382">
            <v>5.1936</v>
          </cell>
          <cell r="Q1382">
            <v>38519</v>
          </cell>
          <cell r="R1382">
            <v>5.49</v>
          </cell>
        </row>
        <row r="1383">
          <cell r="A1383">
            <v>38498</v>
          </cell>
          <cell r="B1383">
            <v>4.45</v>
          </cell>
          <cell r="E1383">
            <v>39959</v>
          </cell>
          <cell r="F1383">
            <v>4.45</v>
          </cell>
          <cell r="I1383">
            <v>38428</v>
          </cell>
          <cell r="J1383">
            <v>4.7661999999999995</v>
          </cell>
          <cell r="M1383">
            <v>39217</v>
          </cell>
          <cell r="N1383">
            <v>5.1877000000000004</v>
          </cell>
          <cell r="Q1383">
            <v>38520</v>
          </cell>
          <cell r="R1383">
            <v>5.48</v>
          </cell>
        </row>
        <row r="1384">
          <cell r="A1384">
            <v>38499</v>
          </cell>
          <cell r="B1384">
            <v>4.42</v>
          </cell>
          <cell r="E1384">
            <v>39960</v>
          </cell>
          <cell r="F1384">
            <v>4.59</v>
          </cell>
          <cell r="I1384">
            <v>38429</v>
          </cell>
          <cell r="J1384">
            <v>4.8100000000000005</v>
          </cell>
          <cell r="M1384">
            <v>39218</v>
          </cell>
          <cell r="N1384">
            <v>5.1829999999999998</v>
          </cell>
          <cell r="Q1384">
            <v>38523</v>
          </cell>
          <cell r="R1384">
            <v>5.5</v>
          </cell>
        </row>
        <row r="1385">
          <cell r="A1385">
            <v>38502</v>
          </cell>
          <cell r="B1385">
            <v>4.41</v>
          </cell>
          <cell r="E1385">
            <v>39961</v>
          </cell>
          <cell r="F1385">
            <v>4.54</v>
          </cell>
          <cell r="I1385">
            <v>38432</v>
          </cell>
          <cell r="J1385">
            <v>4.8350999999999997</v>
          </cell>
          <cell r="M1385">
            <v>39219</v>
          </cell>
          <cell r="N1385">
            <v>5.2236000000000002</v>
          </cell>
          <cell r="Q1385">
            <v>38524</v>
          </cell>
          <cell r="R1385">
            <v>5.45</v>
          </cell>
        </row>
        <row r="1386">
          <cell r="A1386">
            <v>38503</v>
          </cell>
          <cell r="B1386">
            <v>4.37</v>
          </cell>
          <cell r="E1386">
            <v>39962</v>
          </cell>
          <cell r="F1386">
            <v>4.34</v>
          </cell>
          <cell r="I1386">
            <v>38433</v>
          </cell>
          <cell r="J1386">
            <v>4.9051</v>
          </cell>
          <cell r="M1386">
            <v>39220</v>
          </cell>
          <cell r="N1386">
            <v>5.2245999999999997</v>
          </cell>
          <cell r="Q1386">
            <v>38525</v>
          </cell>
          <cell r="R1386">
            <v>5.37</v>
          </cell>
        </row>
        <row r="1387">
          <cell r="A1387">
            <v>38504</v>
          </cell>
          <cell r="B1387">
            <v>4.28</v>
          </cell>
          <cell r="E1387">
            <v>39965</v>
          </cell>
          <cell r="F1387">
            <v>4.55</v>
          </cell>
          <cell r="I1387">
            <v>38434</v>
          </cell>
          <cell r="J1387">
            <v>4.8502000000000001</v>
          </cell>
          <cell r="M1387">
            <v>39223</v>
          </cell>
          <cell r="N1387">
            <v>5.2366000000000001</v>
          </cell>
          <cell r="Q1387">
            <v>38526</v>
          </cell>
          <cell r="R1387">
            <v>5.38</v>
          </cell>
        </row>
        <row r="1388">
          <cell r="A1388">
            <v>38505</v>
          </cell>
          <cell r="B1388">
            <v>4.29</v>
          </cell>
          <cell r="E1388">
            <v>39966</v>
          </cell>
          <cell r="F1388">
            <v>4.5</v>
          </cell>
          <cell r="I1388">
            <v>38435</v>
          </cell>
          <cell r="J1388">
            <v>4.8440000000000003</v>
          </cell>
          <cell r="M1388">
            <v>39224</v>
          </cell>
          <cell r="N1388">
            <v>5.2515999999999998</v>
          </cell>
          <cell r="Q1388">
            <v>38527</v>
          </cell>
          <cell r="R1388">
            <v>5.34</v>
          </cell>
        </row>
        <row r="1389">
          <cell r="A1389">
            <v>38506</v>
          </cell>
          <cell r="B1389">
            <v>4.34</v>
          </cell>
          <cell r="E1389">
            <v>39967</v>
          </cell>
          <cell r="F1389">
            <v>4.45</v>
          </cell>
          <cell r="I1389">
            <v>38436</v>
          </cell>
          <cell r="J1389">
            <v>4.8440000000000003</v>
          </cell>
          <cell r="M1389">
            <v>39225</v>
          </cell>
          <cell r="N1389">
            <v>5.2953000000000001</v>
          </cell>
          <cell r="Q1389">
            <v>38530</v>
          </cell>
          <cell r="R1389">
            <v>5.31</v>
          </cell>
        </row>
        <row r="1390">
          <cell r="A1390">
            <v>38509</v>
          </cell>
          <cell r="B1390">
            <v>4.3099999999999996</v>
          </cell>
          <cell r="E1390">
            <v>39968</v>
          </cell>
          <cell r="F1390">
            <v>4.58</v>
          </cell>
          <cell r="I1390">
            <v>38439</v>
          </cell>
          <cell r="J1390">
            <v>4.8886000000000003</v>
          </cell>
          <cell r="M1390">
            <v>39226</v>
          </cell>
          <cell r="N1390">
            <v>5.3124000000000002</v>
          </cell>
          <cell r="Q1390">
            <v>38531</v>
          </cell>
          <cell r="R1390">
            <v>5.37</v>
          </cell>
        </row>
        <row r="1391">
          <cell r="A1391">
            <v>38510</v>
          </cell>
          <cell r="B1391">
            <v>4.26</v>
          </cell>
          <cell r="E1391">
            <v>39969</v>
          </cell>
          <cell r="F1391">
            <v>4.63</v>
          </cell>
          <cell r="I1391">
            <v>38440</v>
          </cell>
          <cell r="J1391">
            <v>4.8408999999999995</v>
          </cell>
          <cell r="M1391">
            <v>39227</v>
          </cell>
          <cell r="N1391">
            <v>5.3209</v>
          </cell>
          <cell r="Q1391">
            <v>38532</v>
          </cell>
          <cell r="R1391">
            <v>5.4</v>
          </cell>
        </row>
        <row r="1392">
          <cell r="A1392">
            <v>38511</v>
          </cell>
          <cell r="B1392">
            <v>4.29</v>
          </cell>
          <cell r="E1392">
            <v>39972</v>
          </cell>
          <cell r="F1392">
            <v>4.6500000000000004</v>
          </cell>
          <cell r="I1392">
            <v>38441</v>
          </cell>
          <cell r="J1392">
            <v>4.7976000000000001</v>
          </cell>
          <cell r="M1392">
            <v>39230</v>
          </cell>
          <cell r="N1392">
            <v>5.3376999999999999</v>
          </cell>
          <cell r="Q1392">
            <v>38533</v>
          </cell>
          <cell r="R1392">
            <v>5.35</v>
          </cell>
        </row>
        <row r="1393">
          <cell r="A1393">
            <v>38512</v>
          </cell>
          <cell r="B1393">
            <v>4.29</v>
          </cell>
          <cell r="E1393">
            <v>39973</v>
          </cell>
          <cell r="F1393">
            <v>4.6399999999999997</v>
          </cell>
          <cell r="I1393">
            <v>38442</v>
          </cell>
          <cell r="J1393">
            <v>4.7548000000000004</v>
          </cell>
          <cell r="M1393">
            <v>39231</v>
          </cell>
          <cell r="N1393">
            <v>5.3635999999999999</v>
          </cell>
          <cell r="Q1393">
            <v>38534</v>
          </cell>
          <cell r="R1393">
            <v>5.44</v>
          </cell>
        </row>
        <row r="1394">
          <cell r="A1394">
            <v>38513</v>
          </cell>
          <cell r="B1394">
            <v>4.3499999999999996</v>
          </cell>
          <cell r="E1394">
            <v>39974</v>
          </cell>
          <cell r="F1394">
            <v>4.76</v>
          </cell>
          <cell r="I1394">
            <v>38443</v>
          </cell>
          <cell r="J1394">
            <v>4.7210000000000001</v>
          </cell>
          <cell r="M1394">
            <v>39232</v>
          </cell>
          <cell r="N1394">
            <v>5.3300999999999998</v>
          </cell>
          <cell r="Q1394">
            <v>38538</v>
          </cell>
          <cell r="R1394">
            <v>5.49</v>
          </cell>
        </row>
        <row r="1395">
          <cell r="A1395">
            <v>38516</v>
          </cell>
          <cell r="B1395">
            <v>4.37</v>
          </cell>
          <cell r="E1395">
            <v>39975</v>
          </cell>
          <cell r="F1395">
            <v>4.6899999999999995</v>
          </cell>
          <cell r="I1395">
            <v>38446</v>
          </cell>
          <cell r="J1395">
            <v>4.7347999999999999</v>
          </cell>
          <cell r="M1395">
            <v>39233</v>
          </cell>
          <cell r="N1395">
            <v>5.3281000000000001</v>
          </cell>
          <cell r="Q1395">
            <v>38539</v>
          </cell>
          <cell r="R1395">
            <v>5.48</v>
          </cell>
        </row>
        <row r="1396">
          <cell r="A1396">
            <v>38517</v>
          </cell>
          <cell r="B1396">
            <v>4.4000000000000004</v>
          </cell>
          <cell r="E1396">
            <v>39976</v>
          </cell>
          <cell r="F1396">
            <v>4.6500000000000004</v>
          </cell>
          <cell r="I1396">
            <v>38447</v>
          </cell>
          <cell r="J1396">
            <v>4.7515999999999998</v>
          </cell>
          <cell r="M1396">
            <v>39234</v>
          </cell>
          <cell r="N1396">
            <v>5.33</v>
          </cell>
          <cell r="Q1396">
            <v>38540</v>
          </cell>
          <cell r="R1396">
            <v>5.44</v>
          </cell>
        </row>
        <row r="1397">
          <cell r="A1397">
            <v>38518</v>
          </cell>
          <cell r="B1397">
            <v>4.3899999999999997</v>
          </cell>
          <cell r="E1397">
            <v>39979</v>
          </cell>
          <cell r="F1397">
            <v>4.6100000000000003</v>
          </cell>
          <cell r="I1397">
            <v>38448</v>
          </cell>
          <cell r="J1397">
            <v>4.7336999999999998</v>
          </cell>
          <cell r="M1397">
            <v>39237</v>
          </cell>
          <cell r="N1397">
            <v>5.298</v>
          </cell>
          <cell r="Q1397">
            <v>38541</v>
          </cell>
          <cell r="R1397">
            <v>5.5</v>
          </cell>
        </row>
        <row r="1398">
          <cell r="A1398">
            <v>38519</v>
          </cell>
          <cell r="B1398">
            <v>4.3600000000000003</v>
          </cell>
          <cell r="E1398">
            <v>39980</v>
          </cell>
          <cell r="F1398">
            <v>4.4800000000000004</v>
          </cell>
          <cell r="I1398">
            <v>38449</v>
          </cell>
          <cell r="J1398">
            <v>4.7943999999999996</v>
          </cell>
          <cell r="M1398">
            <v>39238</v>
          </cell>
          <cell r="N1398">
            <v>5.3289999999999997</v>
          </cell>
          <cell r="Q1398">
            <v>38544</v>
          </cell>
          <cell r="R1398">
            <v>5.48</v>
          </cell>
        </row>
        <row r="1399">
          <cell r="A1399">
            <v>38520</v>
          </cell>
          <cell r="B1399">
            <v>4.3499999999999996</v>
          </cell>
          <cell r="E1399">
            <v>39981</v>
          </cell>
          <cell r="F1399">
            <v>4.5</v>
          </cell>
          <cell r="I1399">
            <v>38450</v>
          </cell>
          <cell r="J1399">
            <v>4.7683</v>
          </cell>
          <cell r="M1399">
            <v>39239</v>
          </cell>
          <cell r="N1399">
            <v>5.327</v>
          </cell>
          <cell r="Q1399">
            <v>38545</v>
          </cell>
          <cell r="R1399">
            <v>5.51</v>
          </cell>
        </row>
        <row r="1400">
          <cell r="A1400">
            <v>38523</v>
          </cell>
          <cell r="B1400">
            <v>4.3499999999999996</v>
          </cell>
          <cell r="E1400">
            <v>39982</v>
          </cell>
          <cell r="F1400">
            <v>4.63</v>
          </cell>
          <cell r="I1400">
            <v>38453</v>
          </cell>
          <cell r="J1400">
            <v>4.7237</v>
          </cell>
          <cell r="M1400">
            <v>39240</v>
          </cell>
          <cell r="N1400">
            <v>5.4474</v>
          </cell>
          <cell r="Q1400">
            <v>38546</v>
          </cell>
          <cell r="R1400">
            <v>5.53</v>
          </cell>
        </row>
        <row r="1401">
          <cell r="A1401">
            <v>38524</v>
          </cell>
          <cell r="B1401">
            <v>4.3099999999999996</v>
          </cell>
          <cell r="E1401">
            <v>39983</v>
          </cell>
          <cell r="F1401">
            <v>4.5199999999999996</v>
          </cell>
          <cell r="I1401">
            <v>38454</v>
          </cell>
          <cell r="J1401">
            <v>4.6580000000000004</v>
          </cell>
          <cell r="M1401">
            <v>39241</v>
          </cell>
          <cell r="N1401">
            <v>5.48</v>
          </cell>
          <cell r="Q1401">
            <v>38547</v>
          </cell>
          <cell r="R1401">
            <v>5.54</v>
          </cell>
        </row>
        <row r="1402">
          <cell r="A1402">
            <v>38525</v>
          </cell>
          <cell r="B1402">
            <v>4.25</v>
          </cell>
          <cell r="E1402">
            <v>39986</v>
          </cell>
          <cell r="F1402">
            <v>4.45</v>
          </cell>
          <cell r="I1402">
            <v>38455</v>
          </cell>
          <cell r="J1402">
            <v>4.6814</v>
          </cell>
          <cell r="M1402">
            <v>39244</v>
          </cell>
          <cell r="N1402">
            <v>5.4953000000000003</v>
          </cell>
          <cell r="Q1402">
            <v>38548</v>
          </cell>
          <cell r="R1402">
            <v>5.53</v>
          </cell>
        </row>
        <row r="1403">
          <cell r="A1403">
            <v>38526</v>
          </cell>
          <cell r="B1403">
            <v>4.24</v>
          </cell>
          <cell r="E1403">
            <v>39987</v>
          </cell>
          <cell r="F1403">
            <v>4.37</v>
          </cell>
          <cell r="I1403">
            <v>38456</v>
          </cell>
          <cell r="J1403">
            <v>4.6803999999999997</v>
          </cell>
          <cell r="M1403">
            <v>39245</v>
          </cell>
          <cell r="N1403">
            <v>5.5967000000000002</v>
          </cell>
          <cell r="Q1403">
            <v>38551</v>
          </cell>
          <cell r="R1403">
            <v>5.59</v>
          </cell>
        </row>
        <row r="1404">
          <cell r="A1404">
            <v>38527</v>
          </cell>
          <cell r="B1404">
            <v>4.2300000000000004</v>
          </cell>
          <cell r="E1404">
            <v>39988</v>
          </cell>
          <cell r="F1404">
            <v>4.4400000000000004</v>
          </cell>
          <cell r="I1404">
            <v>38457</v>
          </cell>
          <cell r="J1404">
            <v>4.6083999999999996</v>
          </cell>
          <cell r="M1404">
            <v>39246</v>
          </cell>
          <cell r="N1404">
            <v>5.5263999999999998</v>
          </cell>
          <cell r="Q1404">
            <v>38552</v>
          </cell>
          <cell r="R1404">
            <v>5.52</v>
          </cell>
        </row>
        <row r="1405">
          <cell r="A1405">
            <v>38530</v>
          </cell>
          <cell r="B1405">
            <v>4.22</v>
          </cell>
          <cell r="E1405">
            <v>39989</v>
          </cell>
          <cell r="F1405">
            <v>4.33</v>
          </cell>
          <cell r="I1405">
            <v>38460</v>
          </cell>
          <cell r="J1405">
            <v>4.6093000000000002</v>
          </cell>
          <cell r="M1405">
            <v>39247</v>
          </cell>
          <cell r="N1405">
            <v>5.5343</v>
          </cell>
          <cell r="Q1405">
            <v>38553</v>
          </cell>
          <cell r="R1405">
            <v>5.48</v>
          </cell>
        </row>
        <row r="1406">
          <cell r="A1406">
            <v>38531</v>
          </cell>
          <cell r="B1406">
            <v>4.25</v>
          </cell>
          <cell r="E1406">
            <v>39990</v>
          </cell>
          <cell r="F1406">
            <v>4.3</v>
          </cell>
          <cell r="I1406">
            <v>38461</v>
          </cell>
          <cell r="J1406">
            <v>4.5423</v>
          </cell>
          <cell r="M1406">
            <v>39248</v>
          </cell>
          <cell r="N1406">
            <v>5.4622999999999999</v>
          </cell>
          <cell r="Q1406">
            <v>38554</v>
          </cell>
          <cell r="R1406">
            <v>5.58</v>
          </cell>
        </row>
        <row r="1407">
          <cell r="A1407">
            <v>38532</v>
          </cell>
          <cell r="B1407">
            <v>4.29</v>
          </cell>
          <cell r="E1407">
            <v>39993</v>
          </cell>
          <cell r="F1407">
            <v>4.3099999999999996</v>
          </cell>
          <cell r="I1407">
            <v>38462</v>
          </cell>
          <cell r="J1407">
            <v>4.5479000000000003</v>
          </cell>
          <cell r="M1407">
            <v>39251</v>
          </cell>
          <cell r="N1407">
            <v>5.4809000000000001</v>
          </cell>
          <cell r="Q1407">
            <v>38555</v>
          </cell>
          <cell r="R1407">
            <v>5.52</v>
          </cell>
        </row>
        <row r="1408">
          <cell r="A1408">
            <v>38533</v>
          </cell>
          <cell r="B1408">
            <v>4.21</v>
          </cell>
          <cell r="E1408">
            <v>39994</v>
          </cell>
          <cell r="F1408">
            <v>4.32</v>
          </cell>
          <cell r="I1408">
            <v>38463</v>
          </cell>
          <cell r="J1408">
            <v>4.6363000000000003</v>
          </cell>
          <cell r="M1408">
            <v>39252</v>
          </cell>
          <cell r="N1408">
            <v>5.4664000000000001</v>
          </cell>
          <cell r="Q1408">
            <v>38558</v>
          </cell>
          <cell r="R1408">
            <v>5.52</v>
          </cell>
        </row>
        <row r="1409">
          <cell r="A1409">
            <v>38537</v>
          </cell>
          <cell r="B1409">
            <v>4.3099999999999996</v>
          </cell>
          <cell r="E1409">
            <v>39995</v>
          </cell>
          <cell r="F1409">
            <v>4.34</v>
          </cell>
          <cell r="I1409">
            <v>38464</v>
          </cell>
          <cell r="J1409">
            <v>4.5792999999999999</v>
          </cell>
          <cell r="M1409">
            <v>39253</v>
          </cell>
          <cell r="N1409">
            <v>5.4843999999999999</v>
          </cell>
          <cell r="Q1409">
            <v>38559</v>
          </cell>
          <cell r="R1409">
            <v>5.51</v>
          </cell>
        </row>
        <row r="1410">
          <cell r="A1410">
            <v>38538</v>
          </cell>
          <cell r="B1410">
            <v>4.3499999999999996</v>
          </cell>
          <cell r="E1410">
            <v>39996</v>
          </cell>
          <cell r="F1410">
            <v>4.32</v>
          </cell>
          <cell r="I1410">
            <v>38467</v>
          </cell>
          <cell r="J1410">
            <v>4.5533999999999999</v>
          </cell>
          <cell r="M1410">
            <v>39254</v>
          </cell>
          <cell r="N1410">
            <v>5.5419</v>
          </cell>
          <cell r="Q1410">
            <v>38560</v>
          </cell>
          <cell r="R1410">
            <v>5.53</v>
          </cell>
        </row>
        <row r="1411">
          <cell r="A1411">
            <v>38539</v>
          </cell>
          <cell r="B1411">
            <v>4.32</v>
          </cell>
          <cell r="E1411">
            <v>40000</v>
          </cell>
          <cell r="F1411">
            <v>4.3499999999999996</v>
          </cell>
          <cell r="I1411">
            <v>38468</v>
          </cell>
          <cell r="J1411">
            <v>4.5715000000000003</v>
          </cell>
          <cell r="M1411">
            <v>39255</v>
          </cell>
          <cell r="N1411">
            <v>5.5254000000000003</v>
          </cell>
          <cell r="Q1411">
            <v>38561</v>
          </cell>
          <cell r="R1411">
            <v>5.45</v>
          </cell>
        </row>
        <row r="1412">
          <cell r="A1412">
            <v>38540</v>
          </cell>
          <cell r="B1412">
            <v>4.32</v>
          </cell>
          <cell r="E1412">
            <v>40001</v>
          </cell>
          <cell r="F1412">
            <v>4.3099999999999996</v>
          </cell>
          <cell r="I1412">
            <v>38469</v>
          </cell>
          <cell r="J1412">
            <v>4.5476000000000001</v>
          </cell>
          <cell r="M1412">
            <v>39258</v>
          </cell>
          <cell r="N1412">
            <v>5.4913999999999996</v>
          </cell>
          <cell r="Q1412">
            <v>38562</v>
          </cell>
          <cell r="R1412">
            <v>5.53</v>
          </cell>
        </row>
        <row r="1413">
          <cell r="A1413">
            <v>38541</v>
          </cell>
          <cell r="B1413">
            <v>4.32</v>
          </cell>
          <cell r="E1413">
            <v>40002</v>
          </cell>
          <cell r="F1413">
            <v>4.17</v>
          </cell>
          <cell r="I1413">
            <v>38470</v>
          </cell>
          <cell r="J1413">
            <v>4.4851000000000001</v>
          </cell>
          <cell r="M1413">
            <v>39259</v>
          </cell>
          <cell r="N1413">
            <v>5.5103</v>
          </cell>
          <cell r="Q1413">
            <v>38565</v>
          </cell>
          <cell r="R1413">
            <v>5.5600000000000005</v>
          </cell>
        </row>
        <row r="1414">
          <cell r="A1414">
            <v>38544</v>
          </cell>
          <cell r="B1414">
            <v>4.33</v>
          </cell>
          <cell r="E1414">
            <v>40003</v>
          </cell>
          <cell r="F1414">
            <v>4.3099999999999996</v>
          </cell>
          <cell r="I1414">
            <v>38471</v>
          </cell>
          <cell r="J1414">
            <v>4.5133000000000001</v>
          </cell>
          <cell r="M1414">
            <v>39260</v>
          </cell>
          <cell r="N1414">
            <v>5.5148999999999999</v>
          </cell>
          <cell r="Q1414">
            <v>38566</v>
          </cell>
          <cell r="R1414">
            <v>5.59</v>
          </cell>
        </row>
        <row r="1415">
          <cell r="A1415">
            <v>38545</v>
          </cell>
          <cell r="B1415">
            <v>4.3600000000000003</v>
          </cell>
          <cell r="E1415">
            <v>40004</v>
          </cell>
          <cell r="F1415">
            <v>4.2</v>
          </cell>
          <cell r="I1415">
            <v>38474</v>
          </cell>
          <cell r="J1415">
            <v>4.5132000000000003</v>
          </cell>
          <cell r="M1415">
            <v>39261</v>
          </cell>
          <cell r="N1415">
            <v>5.5270999999999999</v>
          </cell>
          <cell r="Q1415">
            <v>38567</v>
          </cell>
          <cell r="R1415">
            <v>5.5600000000000005</v>
          </cell>
        </row>
        <row r="1416">
          <cell r="A1416">
            <v>38546</v>
          </cell>
          <cell r="B1416">
            <v>4.3499999999999996</v>
          </cell>
          <cell r="E1416">
            <v>40007</v>
          </cell>
          <cell r="F1416">
            <v>4.25</v>
          </cell>
          <cell r="I1416">
            <v>38475</v>
          </cell>
          <cell r="J1416">
            <v>4.4820000000000002</v>
          </cell>
          <cell r="M1416">
            <v>39262</v>
          </cell>
          <cell r="N1416">
            <v>5.4505999999999997</v>
          </cell>
          <cell r="Q1416">
            <v>38568</v>
          </cell>
          <cell r="R1416">
            <v>5.57</v>
          </cell>
        </row>
        <row r="1417">
          <cell r="A1417">
            <v>38547</v>
          </cell>
          <cell r="B1417">
            <v>4.33</v>
          </cell>
          <cell r="E1417">
            <v>40008</v>
          </cell>
          <cell r="F1417">
            <v>4.38</v>
          </cell>
          <cell r="I1417">
            <v>38476</v>
          </cell>
          <cell r="J1417">
            <v>4.5903</v>
          </cell>
          <cell r="M1417">
            <v>39265</v>
          </cell>
          <cell r="N1417">
            <v>5.4546999999999999</v>
          </cell>
          <cell r="Q1417">
            <v>38569</v>
          </cell>
          <cell r="R1417">
            <v>5.63</v>
          </cell>
        </row>
        <row r="1418">
          <cell r="A1418">
            <v>38548</v>
          </cell>
          <cell r="B1418">
            <v>4.3099999999999996</v>
          </cell>
          <cell r="E1418">
            <v>40009</v>
          </cell>
          <cell r="F1418">
            <v>4.4800000000000004</v>
          </cell>
          <cell r="I1418">
            <v>38477</v>
          </cell>
          <cell r="J1418">
            <v>4.5769000000000002</v>
          </cell>
          <cell r="M1418">
            <v>39266</v>
          </cell>
          <cell r="N1418">
            <v>5.4527000000000001</v>
          </cell>
          <cell r="Q1418">
            <v>38572</v>
          </cell>
          <cell r="R1418">
            <v>5.65</v>
          </cell>
        </row>
        <row r="1419">
          <cell r="A1419">
            <v>38551</v>
          </cell>
          <cell r="B1419">
            <v>4.34</v>
          </cell>
          <cell r="E1419">
            <v>40010</v>
          </cell>
          <cell r="F1419">
            <v>4.45</v>
          </cell>
          <cell r="I1419">
            <v>38478</v>
          </cell>
          <cell r="J1419">
            <v>4.6277999999999997</v>
          </cell>
          <cell r="M1419">
            <v>39267</v>
          </cell>
          <cell r="N1419">
            <v>5.4739000000000004</v>
          </cell>
          <cell r="Q1419">
            <v>38573</v>
          </cell>
          <cell r="R1419">
            <v>5.63</v>
          </cell>
        </row>
        <row r="1420">
          <cell r="A1420">
            <v>38552</v>
          </cell>
          <cell r="B1420">
            <v>4.32</v>
          </cell>
          <cell r="E1420">
            <v>40011</v>
          </cell>
          <cell r="F1420">
            <v>4.53</v>
          </cell>
          <cell r="I1420">
            <v>38481</v>
          </cell>
          <cell r="J1420">
            <v>4.6238999999999999</v>
          </cell>
          <cell r="M1420">
            <v>39268</v>
          </cell>
          <cell r="N1420">
            <v>5.5297999999999998</v>
          </cell>
          <cell r="Q1420">
            <v>38574</v>
          </cell>
          <cell r="R1420">
            <v>5.63</v>
          </cell>
        </row>
        <row r="1421">
          <cell r="A1421">
            <v>38553</v>
          </cell>
          <cell r="B1421">
            <v>4.32</v>
          </cell>
          <cell r="E1421">
            <v>40014</v>
          </cell>
          <cell r="F1421">
            <v>4.47</v>
          </cell>
          <cell r="I1421">
            <v>38482</v>
          </cell>
          <cell r="J1421">
            <v>4.5679999999999996</v>
          </cell>
          <cell r="M1421">
            <v>39269</v>
          </cell>
          <cell r="N1421">
            <v>5.6062000000000003</v>
          </cell>
          <cell r="Q1421">
            <v>38575</v>
          </cell>
          <cell r="R1421">
            <v>5.57</v>
          </cell>
        </row>
        <row r="1422">
          <cell r="A1422">
            <v>38554</v>
          </cell>
          <cell r="B1422">
            <v>4.3600000000000003</v>
          </cell>
          <cell r="E1422">
            <v>40015</v>
          </cell>
          <cell r="F1422">
            <v>4.38</v>
          </cell>
          <cell r="I1422">
            <v>38483</v>
          </cell>
          <cell r="J1422">
            <v>4.5450999999999997</v>
          </cell>
          <cell r="M1422">
            <v>39272</v>
          </cell>
          <cell r="N1422">
            <v>5.5792000000000002</v>
          </cell>
          <cell r="Q1422">
            <v>38576</v>
          </cell>
          <cell r="R1422">
            <v>5.48</v>
          </cell>
        </row>
        <row r="1423">
          <cell r="A1423">
            <v>38555</v>
          </cell>
          <cell r="B1423">
            <v>4.29</v>
          </cell>
          <cell r="E1423">
            <v>40016</v>
          </cell>
          <cell r="F1423">
            <v>4.45</v>
          </cell>
          <cell r="I1423">
            <v>38484</v>
          </cell>
          <cell r="J1423">
            <v>4.5145999999999997</v>
          </cell>
          <cell r="M1423">
            <v>39273</v>
          </cell>
          <cell r="N1423">
            <v>5.4896000000000003</v>
          </cell>
          <cell r="Q1423">
            <v>38579</v>
          </cell>
          <cell r="R1423">
            <v>5.51</v>
          </cell>
        </row>
        <row r="1424">
          <cell r="A1424">
            <v>38558</v>
          </cell>
          <cell r="B1424">
            <v>4.28</v>
          </cell>
          <cell r="E1424">
            <v>40017</v>
          </cell>
          <cell r="F1424">
            <v>4.58</v>
          </cell>
          <cell r="I1424">
            <v>38485</v>
          </cell>
          <cell r="J1424">
            <v>4.4805000000000001</v>
          </cell>
          <cell r="M1424">
            <v>39274</v>
          </cell>
          <cell r="N1424">
            <v>5.5327999999999999</v>
          </cell>
          <cell r="Q1424">
            <v>38580</v>
          </cell>
          <cell r="R1424">
            <v>5.47</v>
          </cell>
        </row>
        <row r="1425">
          <cell r="A1425">
            <v>38559</v>
          </cell>
          <cell r="B1425">
            <v>4.3</v>
          </cell>
          <cell r="E1425">
            <v>40018</v>
          </cell>
          <cell r="F1425">
            <v>4.55</v>
          </cell>
          <cell r="I1425">
            <v>38488</v>
          </cell>
          <cell r="J1425">
            <v>4.4955999999999996</v>
          </cell>
          <cell r="M1425">
            <v>39275</v>
          </cell>
          <cell r="N1425">
            <v>5.5910000000000002</v>
          </cell>
          <cell r="Q1425">
            <v>38581</v>
          </cell>
          <cell r="R1425">
            <v>5.51</v>
          </cell>
        </row>
        <row r="1426">
          <cell r="A1426">
            <v>38560</v>
          </cell>
          <cell r="B1426">
            <v>4.3099999999999996</v>
          </cell>
          <cell r="E1426">
            <v>40021</v>
          </cell>
          <cell r="F1426">
            <v>4.62</v>
          </cell>
          <cell r="I1426">
            <v>38489</v>
          </cell>
          <cell r="J1426">
            <v>4.4729000000000001</v>
          </cell>
          <cell r="M1426">
            <v>39276</v>
          </cell>
          <cell r="N1426">
            <v>5.5690999999999997</v>
          </cell>
          <cell r="Q1426">
            <v>38582</v>
          </cell>
          <cell r="R1426">
            <v>5.46</v>
          </cell>
        </row>
        <row r="1427">
          <cell r="A1427">
            <v>38561</v>
          </cell>
          <cell r="B1427">
            <v>4.2699999999999996</v>
          </cell>
          <cell r="E1427">
            <v>40022</v>
          </cell>
          <cell r="F1427">
            <v>4.5600000000000005</v>
          </cell>
          <cell r="I1427">
            <v>38490</v>
          </cell>
          <cell r="J1427">
            <v>4.4391999999999996</v>
          </cell>
          <cell r="M1427">
            <v>39279</v>
          </cell>
          <cell r="N1427">
            <v>5.5251000000000001</v>
          </cell>
          <cell r="Q1427">
            <v>38583</v>
          </cell>
          <cell r="R1427">
            <v>5.46</v>
          </cell>
        </row>
        <row r="1428">
          <cell r="A1428">
            <v>38562</v>
          </cell>
          <cell r="B1428">
            <v>4.2699999999999996</v>
          </cell>
          <cell r="E1428">
            <v>40023</v>
          </cell>
          <cell r="F1428">
            <v>4.5</v>
          </cell>
          <cell r="I1428">
            <v>38491</v>
          </cell>
          <cell r="J1428">
            <v>4.4428999999999998</v>
          </cell>
          <cell r="M1428">
            <v>39280</v>
          </cell>
          <cell r="N1428">
            <v>5.5501000000000005</v>
          </cell>
          <cell r="Q1428">
            <v>38586</v>
          </cell>
          <cell r="R1428">
            <v>5.46</v>
          </cell>
        </row>
        <row r="1429">
          <cell r="A1429">
            <v>38566</v>
          </cell>
          <cell r="B1429">
            <v>4.34</v>
          </cell>
          <cell r="E1429">
            <v>40024</v>
          </cell>
          <cell r="F1429">
            <v>4.4400000000000004</v>
          </cell>
          <cell r="I1429">
            <v>38492</v>
          </cell>
          <cell r="J1429">
            <v>4.4381000000000004</v>
          </cell>
          <cell r="M1429">
            <v>39281</v>
          </cell>
          <cell r="N1429">
            <v>5.5071000000000003</v>
          </cell>
          <cell r="Q1429">
            <v>38587</v>
          </cell>
          <cell r="R1429">
            <v>5.44</v>
          </cell>
        </row>
        <row r="1430">
          <cell r="A1430">
            <v>38567</v>
          </cell>
          <cell r="B1430">
            <v>4.32</v>
          </cell>
          <cell r="E1430">
            <v>40025</v>
          </cell>
          <cell r="F1430">
            <v>4.3099999999999996</v>
          </cell>
          <cell r="I1430">
            <v>38495</v>
          </cell>
          <cell r="J1430">
            <v>4.3795999999999999</v>
          </cell>
          <cell r="M1430">
            <v>39282</v>
          </cell>
          <cell r="N1430">
            <v>5.5121000000000002</v>
          </cell>
          <cell r="Q1430">
            <v>38588</v>
          </cell>
          <cell r="R1430">
            <v>5.43</v>
          </cell>
        </row>
        <row r="1431">
          <cell r="A1431">
            <v>38568</v>
          </cell>
          <cell r="B1431">
            <v>4.32</v>
          </cell>
          <cell r="E1431">
            <v>40028</v>
          </cell>
          <cell r="F1431">
            <v>4.42</v>
          </cell>
          <cell r="I1431">
            <v>38496</v>
          </cell>
          <cell r="J1431">
            <v>4.3583999999999996</v>
          </cell>
          <cell r="M1431">
            <v>39283</v>
          </cell>
          <cell r="N1431">
            <v>5.4890999999999996</v>
          </cell>
          <cell r="Q1431">
            <v>38589</v>
          </cell>
          <cell r="R1431">
            <v>5.4</v>
          </cell>
        </row>
        <row r="1432">
          <cell r="A1432">
            <v>38569</v>
          </cell>
          <cell r="B1432">
            <v>4.37</v>
          </cell>
          <cell r="E1432">
            <v>40029</v>
          </cell>
          <cell r="F1432">
            <v>4.45</v>
          </cell>
          <cell r="I1432">
            <v>38497</v>
          </cell>
          <cell r="J1432">
            <v>4.4322999999999997</v>
          </cell>
          <cell r="M1432">
            <v>39286</v>
          </cell>
          <cell r="N1432">
            <v>5.4996999999999998</v>
          </cell>
          <cell r="Q1432">
            <v>38590</v>
          </cell>
          <cell r="R1432">
            <v>5.42</v>
          </cell>
        </row>
        <row r="1433">
          <cell r="A1433">
            <v>38572</v>
          </cell>
          <cell r="B1433">
            <v>4.38</v>
          </cell>
          <cell r="E1433">
            <v>40030</v>
          </cell>
          <cell r="F1433">
            <v>4.57</v>
          </cell>
          <cell r="I1433">
            <v>38498</v>
          </cell>
          <cell r="J1433">
            <v>4.4276</v>
          </cell>
          <cell r="M1433">
            <v>39287</v>
          </cell>
          <cell r="N1433">
            <v>5.5117000000000003</v>
          </cell>
          <cell r="Q1433">
            <v>38593</v>
          </cell>
          <cell r="R1433">
            <v>5.4</v>
          </cell>
        </row>
        <row r="1434">
          <cell r="A1434">
            <v>38573</v>
          </cell>
          <cell r="B1434">
            <v>4.37</v>
          </cell>
          <cell r="E1434">
            <v>40031</v>
          </cell>
          <cell r="F1434">
            <v>4.53</v>
          </cell>
          <cell r="I1434">
            <v>38499</v>
          </cell>
          <cell r="J1434">
            <v>4.4292999999999996</v>
          </cell>
          <cell r="M1434">
            <v>39288</v>
          </cell>
          <cell r="N1434">
            <v>5.4827000000000004</v>
          </cell>
          <cell r="Q1434">
            <v>38594</v>
          </cell>
          <cell r="R1434">
            <v>5.35</v>
          </cell>
        </row>
        <row r="1435">
          <cell r="A1435">
            <v>38574</v>
          </cell>
          <cell r="B1435">
            <v>4.4000000000000004</v>
          </cell>
          <cell r="E1435">
            <v>40032</v>
          </cell>
          <cell r="F1435">
            <v>4.6100000000000003</v>
          </cell>
          <cell r="I1435">
            <v>38502</v>
          </cell>
          <cell r="J1435">
            <v>4.4291999999999998</v>
          </cell>
          <cell r="M1435">
            <v>39289</v>
          </cell>
          <cell r="N1435">
            <v>5.4577</v>
          </cell>
          <cell r="Q1435">
            <v>38595</v>
          </cell>
          <cell r="R1435">
            <v>5.3</v>
          </cell>
        </row>
        <row r="1436">
          <cell r="A1436">
            <v>38575</v>
          </cell>
          <cell r="B1436">
            <v>4.3600000000000003</v>
          </cell>
          <cell r="E1436">
            <v>40035</v>
          </cell>
          <cell r="F1436">
            <v>4.5199999999999996</v>
          </cell>
          <cell r="I1436">
            <v>38503</v>
          </cell>
          <cell r="J1436">
            <v>4.3205</v>
          </cell>
          <cell r="M1436">
            <v>39290</v>
          </cell>
          <cell r="N1436">
            <v>5.4631999999999996</v>
          </cell>
          <cell r="Q1436">
            <v>38596</v>
          </cell>
          <cell r="R1436">
            <v>5.33</v>
          </cell>
        </row>
        <row r="1437">
          <cell r="A1437">
            <v>38576</v>
          </cell>
          <cell r="B1437">
            <v>4.3</v>
          </cell>
          <cell r="E1437">
            <v>40036</v>
          </cell>
          <cell r="F1437">
            <v>4.4400000000000004</v>
          </cell>
          <cell r="I1437">
            <v>38504</v>
          </cell>
          <cell r="J1437">
            <v>4.2365000000000004</v>
          </cell>
          <cell r="M1437">
            <v>39293</v>
          </cell>
          <cell r="N1437">
            <v>5.4897</v>
          </cell>
          <cell r="Q1437">
            <v>38597</v>
          </cell>
          <cell r="R1437">
            <v>5.34</v>
          </cell>
        </row>
        <row r="1438">
          <cell r="A1438">
            <v>38579</v>
          </cell>
          <cell r="B1438">
            <v>4.32</v>
          </cell>
          <cell r="E1438">
            <v>40037</v>
          </cell>
          <cell r="F1438">
            <v>4.53</v>
          </cell>
          <cell r="I1438">
            <v>38505</v>
          </cell>
          <cell r="J1438">
            <v>4.24</v>
          </cell>
          <cell r="M1438">
            <v>39294</v>
          </cell>
          <cell r="N1438">
            <v>5.4747000000000003</v>
          </cell>
          <cell r="Q1438">
            <v>38601</v>
          </cell>
          <cell r="R1438">
            <v>5.4</v>
          </cell>
        </row>
        <row r="1439">
          <cell r="A1439">
            <v>38580</v>
          </cell>
          <cell r="B1439">
            <v>4.26</v>
          </cell>
          <cell r="E1439">
            <v>40038</v>
          </cell>
          <cell r="F1439">
            <v>4.4400000000000004</v>
          </cell>
          <cell r="I1439">
            <v>38506</v>
          </cell>
          <cell r="J1439">
            <v>4.2812000000000001</v>
          </cell>
          <cell r="M1439">
            <v>39295</v>
          </cell>
          <cell r="N1439">
            <v>5.4566999999999997</v>
          </cell>
          <cell r="Q1439">
            <v>38602</v>
          </cell>
          <cell r="R1439">
            <v>5.47</v>
          </cell>
        </row>
        <row r="1440">
          <cell r="A1440">
            <v>38581</v>
          </cell>
          <cell r="B1440">
            <v>4.29</v>
          </cell>
          <cell r="E1440">
            <v>40039</v>
          </cell>
          <cell r="F1440">
            <v>4.41</v>
          </cell>
          <cell r="I1440">
            <v>38509</v>
          </cell>
          <cell r="J1440">
            <v>4.2434000000000003</v>
          </cell>
          <cell r="M1440">
            <v>39296</v>
          </cell>
          <cell r="N1440">
            <v>5.4539</v>
          </cell>
          <cell r="Q1440">
            <v>38603</v>
          </cell>
          <cell r="R1440">
            <v>5.47</v>
          </cell>
        </row>
        <row r="1441">
          <cell r="A1441">
            <v>38582</v>
          </cell>
          <cell r="B1441">
            <v>4.25</v>
          </cell>
          <cell r="E1441">
            <v>40042</v>
          </cell>
          <cell r="F1441">
            <v>4.33</v>
          </cell>
          <cell r="I1441">
            <v>38510</v>
          </cell>
          <cell r="J1441">
            <v>4.1906999999999996</v>
          </cell>
          <cell r="M1441">
            <v>39297</v>
          </cell>
          <cell r="N1441">
            <v>5.4237000000000002</v>
          </cell>
          <cell r="Q1441">
            <v>38604</v>
          </cell>
          <cell r="R1441">
            <v>5.45</v>
          </cell>
        </row>
        <row r="1442">
          <cell r="A1442">
            <v>38583</v>
          </cell>
          <cell r="B1442">
            <v>4.2300000000000004</v>
          </cell>
          <cell r="E1442">
            <v>40043</v>
          </cell>
          <cell r="F1442">
            <v>4.3499999999999996</v>
          </cell>
          <cell r="I1442">
            <v>38511</v>
          </cell>
          <cell r="J1442">
            <v>4.22</v>
          </cell>
          <cell r="M1442">
            <v>39300</v>
          </cell>
          <cell r="N1442">
            <v>5.4202000000000004</v>
          </cell>
          <cell r="Q1442">
            <v>38607</v>
          </cell>
          <cell r="R1442">
            <v>5.49</v>
          </cell>
        </row>
        <row r="1443">
          <cell r="A1443">
            <v>38586</v>
          </cell>
          <cell r="B1443">
            <v>4.24</v>
          </cell>
          <cell r="E1443">
            <v>40044</v>
          </cell>
          <cell r="F1443">
            <v>4.28</v>
          </cell>
          <cell r="I1443">
            <v>38512</v>
          </cell>
          <cell r="J1443">
            <v>4.2314999999999996</v>
          </cell>
          <cell r="M1443">
            <v>39301</v>
          </cell>
          <cell r="N1443">
            <v>5.4386999999999999</v>
          </cell>
          <cell r="Q1443">
            <v>38608</v>
          </cell>
          <cell r="R1443">
            <v>5.47</v>
          </cell>
        </row>
        <row r="1444">
          <cell r="A1444">
            <v>38587</v>
          </cell>
          <cell r="B1444">
            <v>4.2300000000000004</v>
          </cell>
          <cell r="E1444">
            <v>40045</v>
          </cell>
          <cell r="F1444">
            <v>4.24</v>
          </cell>
          <cell r="I1444">
            <v>38513</v>
          </cell>
          <cell r="J1444">
            <v>4.3243999999999998</v>
          </cell>
          <cell r="M1444">
            <v>39302</v>
          </cell>
          <cell r="N1444">
            <v>5.4892000000000003</v>
          </cell>
          <cell r="Q1444">
            <v>38609</v>
          </cell>
          <cell r="R1444">
            <v>5.5</v>
          </cell>
        </row>
        <row r="1445">
          <cell r="A1445">
            <v>38588</v>
          </cell>
          <cell r="B1445">
            <v>4.2</v>
          </cell>
          <cell r="E1445">
            <v>40046</v>
          </cell>
          <cell r="F1445">
            <v>4.3600000000000003</v>
          </cell>
          <cell r="I1445">
            <v>38516</v>
          </cell>
          <cell r="J1445">
            <v>4.3730000000000002</v>
          </cell>
          <cell r="M1445">
            <v>39303</v>
          </cell>
          <cell r="N1445">
            <v>5.4966999999999997</v>
          </cell>
          <cell r="Q1445">
            <v>38610</v>
          </cell>
          <cell r="R1445">
            <v>5.5600000000000005</v>
          </cell>
        </row>
        <row r="1446">
          <cell r="A1446">
            <v>38589</v>
          </cell>
          <cell r="B1446">
            <v>4.16</v>
          </cell>
          <cell r="E1446">
            <v>40049</v>
          </cell>
          <cell r="F1446">
            <v>4.2699999999999996</v>
          </cell>
          <cell r="I1446">
            <v>38517</v>
          </cell>
          <cell r="J1446">
            <v>4.4137000000000004</v>
          </cell>
          <cell r="M1446">
            <v>39304</v>
          </cell>
          <cell r="N1446">
            <v>5.5122</v>
          </cell>
          <cell r="Q1446">
            <v>38611</v>
          </cell>
          <cell r="R1446">
            <v>5.61</v>
          </cell>
        </row>
        <row r="1447">
          <cell r="A1447">
            <v>38590</v>
          </cell>
          <cell r="B1447">
            <v>4.16</v>
          </cell>
          <cell r="E1447">
            <v>40050</v>
          </cell>
          <cell r="F1447">
            <v>4.22</v>
          </cell>
          <cell r="I1447">
            <v>38518</v>
          </cell>
          <cell r="J1447">
            <v>4.4016000000000002</v>
          </cell>
          <cell r="M1447">
            <v>39307</v>
          </cell>
          <cell r="N1447">
            <v>5.5044000000000004</v>
          </cell>
          <cell r="Q1447">
            <v>38614</v>
          </cell>
          <cell r="R1447">
            <v>5.6</v>
          </cell>
        </row>
        <row r="1448">
          <cell r="A1448">
            <v>38593</v>
          </cell>
          <cell r="B1448">
            <v>4.1500000000000004</v>
          </cell>
          <cell r="E1448">
            <v>40051</v>
          </cell>
          <cell r="F1448">
            <v>4.2</v>
          </cell>
          <cell r="I1448">
            <v>38519</v>
          </cell>
          <cell r="J1448">
            <v>4.3673000000000002</v>
          </cell>
          <cell r="M1448">
            <v>39308</v>
          </cell>
          <cell r="N1448">
            <v>5.4644000000000004</v>
          </cell>
          <cell r="Q1448">
            <v>38615</v>
          </cell>
          <cell r="R1448">
            <v>5.5600000000000005</v>
          </cell>
        </row>
        <row r="1449">
          <cell r="A1449">
            <v>38594</v>
          </cell>
          <cell r="B1449">
            <v>4.13</v>
          </cell>
          <cell r="E1449">
            <v>40052</v>
          </cell>
          <cell r="F1449">
            <v>4.2300000000000004</v>
          </cell>
          <cell r="I1449">
            <v>38520</v>
          </cell>
          <cell r="J1449">
            <v>4.3606999999999996</v>
          </cell>
          <cell r="M1449">
            <v>39309</v>
          </cell>
          <cell r="N1449">
            <v>5.5239000000000003</v>
          </cell>
          <cell r="Q1449">
            <v>38616</v>
          </cell>
          <cell r="R1449">
            <v>5.5</v>
          </cell>
        </row>
        <row r="1450">
          <cell r="A1450">
            <v>38595</v>
          </cell>
          <cell r="B1450">
            <v>4.12</v>
          </cell>
          <cell r="E1450">
            <v>40053</v>
          </cell>
          <cell r="F1450">
            <v>4.21</v>
          </cell>
          <cell r="I1450">
            <v>38523</v>
          </cell>
          <cell r="J1450">
            <v>4.3874000000000004</v>
          </cell>
          <cell r="M1450">
            <v>39310</v>
          </cell>
          <cell r="N1450">
            <v>5.5269000000000004</v>
          </cell>
          <cell r="Q1450">
            <v>38617</v>
          </cell>
          <cell r="R1450">
            <v>5.51</v>
          </cell>
        </row>
        <row r="1451">
          <cell r="A1451">
            <v>38596</v>
          </cell>
          <cell r="B1451">
            <v>4.0999999999999996</v>
          </cell>
          <cell r="E1451">
            <v>40056</v>
          </cell>
          <cell r="F1451">
            <v>4.18</v>
          </cell>
          <cell r="I1451">
            <v>38524</v>
          </cell>
          <cell r="J1451">
            <v>4.3249000000000004</v>
          </cell>
          <cell r="M1451">
            <v>39311</v>
          </cell>
          <cell r="N1451">
            <v>5.5449999999999999</v>
          </cell>
          <cell r="Q1451">
            <v>38618</v>
          </cell>
          <cell r="R1451">
            <v>5.5600000000000005</v>
          </cell>
        </row>
        <row r="1452">
          <cell r="A1452">
            <v>38597</v>
          </cell>
          <cell r="B1452">
            <v>4.0999999999999996</v>
          </cell>
          <cell r="E1452">
            <v>40057</v>
          </cell>
          <cell r="F1452">
            <v>4.1900000000000004</v>
          </cell>
          <cell r="I1452">
            <v>38525</v>
          </cell>
          <cell r="J1452">
            <v>4.2423999999999999</v>
          </cell>
          <cell r="M1452">
            <v>39314</v>
          </cell>
          <cell r="N1452">
            <v>5.524</v>
          </cell>
          <cell r="Q1452">
            <v>38621</v>
          </cell>
          <cell r="R1452">
            <v>5.62</v>
          </cell>
        </row>
        <row r="1453">
          <cell r="A1453">
            <v>38601</v>
          </cell>
          <cell r="B1453">
            <v>4.1399999999999997</v>
          </cell>
          <cell r="E1453">
            <v>40058</v>
          </cell>
          <cell r="F1453">
            <v>4.09</v>
          </cell>
          <cell r="I1453">
            <v>38526</v>
          </cell>
          <cell r="J1453">
            <v>4.2523</v>
          </cell>
          <cell r="M1453">
            <v>39315</v>
          </cell>
          <cell r="N1453">
            <v>5.5309999999999997</v>
          </cell>
          <cell r="Q1453">
            <v>38622</v>
          </cell>
          <cell r="R1453">
            <v>5.63</v>
          </cell>
        </row>
        <row r="1454">
          <cell r="A1454">
            <v>38602</v>
          </cell>
          <cell r="B1454">
            <v>4.1900000000000004</v>
          </cell>
          <cell r="E1454">
            <v>40059</v>
          </cell>
          <cell r="F1454">
            <v>4.1500000000000004</v>
          </cell>
          <cell r="I1454">
            <v>38527</v>
          </cell>
          <cell r="J1454">
            <v>4.2206999999999999</v>
          </cell>
          <cell r="M1454">
            <v>39316</v>
          </cell>
          <cell r="N1454">
            <v>5.5579999999999998</v>
          </cell>
          <cell r="Q1454">
            <v>38623</v>
          </cell>
          <cell r="R1454">
            <v>5.5600000000000005</v>
          </cell>
        </row>
        <row r="1455">
          <cell r="A1455">
            <v>38603</v>
          </cell>
          <cell r="B1455">
            <v>4.1900000000000004</v>
          </cell>
          <cell r="E1455">
            <v>40060</v>
          </cell>
          <cell r="F1455">
            <v>4.2699999999999996</v>
          </cell>
          <cell r="I1455">
            <v>38530</v>
          </cell>
          <cell r="J1455">
            <v>4.1912000000000003</v>
          </cell>
          <cell r="M1455">
            <v>39317</v>
          </cell>
          <cell r="N1455">
            <v>5.5359999999999996</v>
          </cell>
          <cell r="Q1455">
            <v>38624</v>
          </cell>
          <cell r="R1455">
            <v>5.62</v>
          </cell>
        </row>
        <row r="1456">
          <cell r="A1456">
            <v>38604</v>
          </cell>
          <cell r="B1456">
            <v>4.1500000000000004</v>
          </cell>
          <cell r="E1456">
            <v>40064</v>
          </cell>
          <cell r="F1456">
            <v>4.3099999999999996</v>
          </cell>
          <cell r="I1456">
            <v>38531</v>
          </cell>
          <cell r="J1456">
            <v>4.2474999999999996</v>
          </cell>
          <cell r="M1456">
            <v>39318</v>
          </cell>
          <cell r="N1456">
            <v>5.5019999999999998</v>
          </cell>
          <cell r="Q1456">
            <v>38625</v>
          </cell>
          <cell r="R1456">
            <v>5.65</v>
          </cell>
        </row>
        <row r="1457">
          <cell r="A1457">
            <v>38607</v>
          </cell>
          <cell r="B1457">
            <v>4.1900000000000004</v>
          </cell>
          <cell r="E1457">
            <v>40065</v>
          </cell>
          <cell r="F1457">
            <v>4.33</v>
          </cell>
          <cell r="I1457">
            <v>38532</v>
          </cell>
          <cell r="J1457">
            <v>4.26</v>
          </cell>
          <cell r="M1457">
            <v>39321</v>
          </cell>
          <cell r="N1457">
            <v>5.4705000000000004</v>
          </cell>
          <cell r="Q1457">
            <v>38628</v>
          </cell>
          <cell r="R1457">
            <v>5.71</v>
          </cell>
        </row>
        <row r="1458">
          <cell r="A1458">
            <v>38608</v>
          </cell>
          <cell r="B1458">
            <v>4.16</v>
          </cell>
          <cell r="E1458">
            <v>40066</v>
          </cell>
          <cell r="F1458">
            <v>4.1900000000000004</v>
          </cell>
          <cell r="I1458">
            <v>38533</v>
          </cell>
          <cell r="J1458">
            <v>4.1910999999999996</v>
          </cell>
          <cell r="M1458">
            <v>39322</v>
          </cell>
          <cell r="N1458">
            <v>5.4390999999999998</v>
          </cell>
          <cell r="Q1458">
            <v>38629</v>
          </cell>
          <cell r="R1458">
            <v>5.7</v>
          </cell>
        </row>
        <row r="1459">
          <cell r="A1459">
            <v>38609</v>
          </cell>
          <cell r="B1459">
            <v>4.17</v>
          </cell>
          <cell r="E1459">
            <v>40067</v>
          </cell>
          <cell r="F1459">
            <v>4.18</v>
          </cell>
          <cell r="I1459">
            <v>38534</v>
          </cell>
          <cell r="J1459">
            <v>4.2942</v>
          </cell>
          <cell r="M1459">
            <v>39323</v>
          </cell>
          <cell r="N1459">
            <v>5.5122</v>
          </cell>
          <cell r="Q1459">
            <v>38630</v>
          </cell>
          <cell r="R1459">
            <v>5.67</v>
          </cell>
        </row>
        <row r="1460">
          <cell r="A1460">
            <v>38610</v>
          </cell>
          <cell r="B1460">
            <v>4.1900000000000004</v>
          </cell>
          <cell r="E1460">
            <v>40070</v>
          </cell>
          <cell r="F1460">
            <v>4.22</v>
          </cell>
          <cell r="I1460">
            <v>38537</v>
          </cell>
          <cell r="J1460">
            <v>4.2995999999999999</v>
          </cell>
          <cell r="M1460">
            <v>39324</v>
          </cell>
          <cell r="N1460">
            <v>5.5076000000000001</v>
          </cell>
          <cell r="Q1460">
            <v>38631</v>
          </cell>
          <cell r="R1460">
            <v>5.68</v>
          </cell>
        </row>
        <row r="1461">
          <cell r="A1461">
            <v>38611</v>
          </cell>
          <cell r="B1461">
            <v>4.2300000000000004</v>
          </cell>
          <cell r="E1461">
            <v>40071</v>
          </cell>
          <cell r="F1461">
            <v>4.2699999999999996</v>
          </cell>
          <cell r="I1461">
            <v>38538</v>
          </cell>
          <cell r="J1461">
            <v>4.3616999999999999</v>
          </cell>
          <cell r="M1461">
            <v>39325</v>
          </cell>
          <cell r="N1461">
            <v>5.5320999999999998</v>
          </cell>
          <cell r="Q1461">
            <v>38632</v>
          </cell>
          <cell r="R1461">
            <v>5.66</v>
          </cell>
        </row>
        <row r="1462">
          <cell r="A1462">
            <v>38614</v>
          </cell>
          <cell r="B1462">
            <v>4.21</v>
          </cell>
          <cell r="E1462">
            <v>40072</v>
          </cell>
          <cell r="F1462">
            <v>4.26</v>
          </cell>
          <cell r="I1462">
            <v>38539</v>
          </cell>
          <cell r="J1462">
            <v>4.3269000000000002</v>
          </cell>
          <cell r="M1462">
            <v>39328</v>
          </cell>
          <cell r="N1462">
            <v>5.5320999999999998</v>
          </cell>
          <cell r="Q1462">
            <v>38635</v>
          </cell>
          <cell r="R1462">
            <v>5.66</v>
          </cell>
        </row>
        <row r="1463">
          <cell r="A1463">
            <v>38615</v>
          </cell>
          <cell r="B1463">
            <v>4.21</v>
          </cell>
          <cell r="E1463">
            <v>40073</v>
          </cell>
          <cell r="F1463">
            <v>4.1900000000000004</v>
          </cell>
          <cell r="I1463">
            <v>38540</v>
          </cell>
          <cell r="J1463">
            <v>4.3186</v>
          </cell>
          <cell r="M1463">
            <v>39329</v>
          </cell>
          <cell r="N1463">
            <v>5.5103999999999997</v>
          </cell>
          <cell r="Q1463">
            <v>38636</v>
          </cell>
          <cell r="R1463">
            <v>5.6899999999999995</v>
          </cell>
        </row>
        <row r="1464">
          <cell r="A1464">
            <v>38616</v>
          </cell>
          <cell r="B1464">
            <v>4.17</v>
          </cell>
          <cell r="E1464">
            <v>40074</v>
          </cell>
          <cell r="F1464">
            <v>4.24</v>
          </cell>
          <cell r="I1464">
            <v>38541</v>
          </cell>
          <cell r="J1464">
            <v>4.3413000000000004</v>
          </cell>
          <cell r="M1464">
            <v>39330</v>
          </cell>
          <cell r="N1464">
            <v>5.4634</v>
          </cell>
          <cell r="Q1464">
            <v>38637</v>
          </cell>
          <cell r="R1464">
            <v>5.77</v>
          </cell>
        </row>
        <row r="1465">
          <cell r="A1465">
            <v>38617</v>
          </cell>
          <cell r="B1465">
            <v>4.18</v>
          </cell>
          <cell r="E1465">
            <v>40077</v>
          </cell>
          <cell r="F1465">
            <v>4.2300000000000004</v>
          </cell>
          <cell r="I1465">
            <v>38544</v>
          </cell>
          <cell r="J1465">
            <v>4.3394000000000004</v>
          </cell>
          <cell r="M1465">
            <v>39331</v>
          </cell>
          <cell r="N1465">
            <v>5.4710999999999999</v>
          </cell>
          <cell r="Q1465">
            <v>38638</v>
          </cell>
          <cell r="R1465">
            <v>5.83</v>
          </cell>
        </row>
        <row r="1466">
          <cell r="A1466">
            <v>38618</v>
          </cell>
          <cell r="B1466">
            <v>4.22</v>
          </cell>
          <cell r="E1466">
            <v>40078</v>
          </cell>
          <cell r="F1466">
            <v>4.2</v>
          </cell>
          <cell r="I1466">
            <v>38545</v>
          </cell>
          <cell r="J1466">
            <v>4.3853999999999997</v>
          </cell>
          <cell r="M1466">
            <v>39332</v>
          </cell>
          <cell r="N1466">
            <v>5.4535999999999998</v>
          </cell>
          <cell r="Q1466">
            <v>38639</v>
          </cell>
          <cell r="R1466">
            <v>5.84</v>
          </cell>
        </row>
        <row r="1467">
          <cell r="A1467">
            <v>38621</v>
          </cell>
          <cell r="B1467">
            <v>4.24</v>
          </cell>
          <cell r="E1467">
            <v>40079</v>
          </cell>
          <cell r="F1467">
            <v>4.21</v>
          </cell>
          <cell r="I1467">
            <v>38546</v>
          </cell>
          <cell r="J1467">
            <v>4.3947000000000003</v>
          </cell>
          <cell r="M1467">
            <v>39335</v>
          </cell>
          <cell r="N1467">
            <v>5.4570999999999996</v>
          </cell>
          <cell r="Q1467">
            <v>38642</v>
          </cell>
          <cell r="R1467">
            <v>5.83</v>
          </cell>
        </row>
        <row r="1468">
          <cell r="A1468">
            <v>38622</v>
          </cell>
          <cell r="B1468">
            <v>4.2300000000000004</v>
          </cell>
          <cell r="E1468">
            <v>40080</v>
          </cell>
          <cell r="F1468">
            <v>4.17</v>
          </cell>
          <cell r="I1468">
            <v>38547</v>
          </cell>
          <cell r="J1468">
            <v>4.4141000000000004</v>
          </cell>
          <cell r="M1468">
            <v>39336</v>
          </cell>
          <cell r="N1468">
            <v>5.5011000000000001</v>
          </cell>
          <cell r="Q1468">
            <v>38643</v>
          </cell>
          <cell r="R1468">
            <v>5.82</v>
          </cell>
        </row>
        <row r="1469">
          <cell r="A1469">
            <v>38623</v>
          </cell>
          <cell r="B1469">
            <v>4.21</v>
          </cell>
          <cell r="E1469">
            <v>40081</v>
          </cell>
          <cell r="F1469">
            <v>4.0999999999999996</v>
          </cell>
          <cell r="I1469">
            <v>38548</v>
          </cell>
          <cell r="J1469">
            <v>4.3963000000000001</v>
          </cell>
          <cell r="M1469">
            <v>39337</v>
          </cell>
          <cell r="N1469">
            <v>5.5021000000000004</v>
          </cell>
          <cell r="Q1469">
            <v>38644</v>
          </cell>
          <cell r="R1469">
            <v>5.82</v>
          </cell>
        </row>
        <row r="1470">
          <cell r="A1470">
            <v>38624</v>
          </cell>
          <cell r="B1470">
            <v>4.24</v>
          </cell>
          <cell r="E1470">
            <v>40084</v>
          </cell>
          <cell r="F1470">
            <v>4.04</v>
          </cell>
          <cell r="I1470">
            <v>38551</v>
          </cell>
          <cell r="J1470">
            <v>4.4645000000000001</v>
          </cell>
          <cell r="M1470">
            <v>39338</v>
          </cell>
          <cell r="N1470">
            <v>5.5141</v>
          </cell>
          <cell r="Q1470">
            <v>38645</v>
          </cell>
          <cell r="R1470">
            <v>5.8</v>
          </cell>
        </row>
        <row r="1471">
          <cell r="A1471">
            <v>38625</v>
          </cell>
          <cell r="B1471">
            <v>4.22</v>
          </cell>
          <cell r="E1471">
            <v>40085</v>
          </cell>
          <cell r="F1471">
            <v>4.03</v>
          </cell>
          <cell r="I1471">
            <v>38552</v>
          </cell>
          <cell r="J1471">
            <v>4.4231999999999996</v>
          </cell>
          <cell r="M1471">
            <v>39339</v>
          </cell>
          <cell r="N1471">
            <v>5.4909999999999997</v>
          </cell>
          <cell r="Q1471">
            <v>38646</v>
          </cell>
          <cell r="R1471">
            <v>5.74</v>
          </cell>
        </row>
        <row r="1472">
          <cell r="A1472">
            <v>38628</v>
          </cell>
          <cell r="B1472">
            <v>4.24</v>
          </cell>
          <cell r="E1472">
            <v>40086</v>
          </cell>
          <cell r="F1472">
            <v>4.03</v>
          </cell>
          <cell r="I1472">
            <v>38553</v>
          </cell>
          <cell r="J1472">
            <v>4.3933999999999997</v>
          </cell>
          <cell r="M1472">
            <v>39342</v>
          </cell>
          <cell r="N1472">
            <v>5.4610000000000003</v>
          </cell>
          <cell r="Q1472">
            <v>38649</v>
          </cell>
          <cell r="R1472">
            <v>5.79</v>
          </cell>
        </row>
        <row r="1473">
          <cell r="A1473">
            <v>38629</v>
          </cell>
          <cell r="B1473">
            <v>4.2</v>
          </cell>
          <cell r="E1473">
            <v>40087</v>
          </cell>
          <cell r="F1473">
            <v>3.9699999999999998</v>
          </cell>
          <cell r="I1473">
            <v>38554</v>
          </cell>
          <cell r="J1473">
            <v>4.5003000000000002</v>
          </cell>
          <cell r="M1473">
            <v>39343</v>
          </cell>
          <cell r="N1473">
            <v>5.4960000000000004</v>
          </cell>
          <cell r="Q1473">
            <v>38650</v>
          </cell>
          <cell r="R1473">
            <v>5.85</v>
          </cell>
        </row>
        <row r="1474">
          <cell r="A1474">
            <v>38630</v>
          </cell>
          <cell r="B1474">
            <v>4.1900000000000004</v>
          </cell>
          <cell r="E1474">
            <v>40088</v>
          </cell>
          <cell r="F1474">
            <v>4.01</v>
          </cell>
          <cell r="I1474">
            <v>38555</v>
          </cell>
          <cell r="J1474">
            <v>4.4398999999999997</v>
          </cell>
          <cell r="M1474">
            <v>39344</v>
          </cell>
          <cell r="N1474">
            <v>5.5964999999999998</v>
          </cell>
          <cell r="Q1474">
            <v>38651</v>
          </cell>
          <cell r="R1474">
            <v>5.9399999999999995</v>
          </cell>
        </row>
        <row r="1475">
          <cell r="A1475">
            <v>38631</v>
          </cell>
          <cell r="B1475">
            <v>4.2</v>
          </cell>
          <cell r="E1475">
            <v>40091</v>
          </cell>
          <cell r="F1475">
            <v>4.01</v>
          </cell>
          <cell r="I1475">
            <v>38558</v>
          </cell>
          <cell r="J1475">
            <v>4.4661</v>
          </cell>
          <cell r="M1475">
            <v>39345</v>
          </cell>
          <cell r="N1475">
            <v>5.6835000000000004</v>
          </cell>
          <cell r="Q1475">
            <v>38652</v>
          </cell>
          <cell r="R1475">
            <v>5.91</v>
          </cell>
        </row>
        <row r="1476">
          <cell r="A1476">
            <v>38632</v>
          </cell>
          <cell r="B1476">
            <v>4.1900000000000004</v>
          </cell>
          <cell r="E1476">
            <v>40092</v>
          </cell>
          <cell r="F1476">
            <v>4.07</v>
          </cell>
          <cell r="I1476">
            <v>38559</v>
          </cell>
          <cell r="J1476">
            <v>4.4473000000000003</v>
          </cell>
          <cell r="M1476">
            <v>39346</v>
          </cell>
          <cell r="N1476">
            <v>5.6165000000000003</v>
          </cell>
          <cell r="Q1476">
            <v>38653</v>
          </cell>
          <cell r="R1476">
            <v>5.91</v>
          </cell>
        </row>
        <row r="1477">
          <cell r="A1477">
            <v>38636</v>
          </cell>
          <cell r="B1477">
            <v>4.2300000000000004</v>
          </cell>
          <cell r="E1477">
            <v>40093</v>
          </cell>
          <cell r="F1477">
            <v>3.99</v>
          </cell>
          <cell r="I1477">
            <v>38560</v>
          </cell>
          <cell r="J1477">
            <v>4.4688999999999997</v>
          </cell>
          <cell r="M1477">
            <v>39349</v>
          </cell>
          <cell r="N1477">
            <v>5.6215000000000002</v>
          </cell>
          <cell r="Q1477">
            <v>38656</v>
          </cell>
          <cell r="R1477">
            <v>5.9</v>
          </cell>
        </row>
        <row r="1478">
          <cell r="A1478">
            <v>38637</v>
          </cell>
          <cell r="B1478">
            <v>4.29</v>
          </cell>
          <cell r="E1478">
            <v>40094</v>
          </cell>
          <cell r="F1478">
            <v>4.09</v>
          </cell>
          <cell r="I1478">
            <v>38561</v>
          </cell>
          <cell r="J1478">
            <v>4.3977000000000004</v>
          </cell>
          <cell r="M1478">
            <v>39350</v>
          </cell>
          <cell r="N1478">
            <v>5.6254999999999997</v>
          </cell>
          <cell r="Q1478">
            <v>38657</v>
          </cell>
          <cell r="R1478">
            <v>5.91</v>
          </cell>
        </row>
        <row r="1479">
          <cell r="A1479">
            <v>38638</v>
          </cell>
          <cell r="B1479">
            <v>4.3</v>
          </cell>
          <cell r="E1479">
            <v>40095</v>
          </cell>
          <cell r="F1479">
            <v>4.22</v>
          </cell>
          <cell r="I1479">
            <v>38562</v>
          </cell>
          <cell r="J1479">
            <v>4.4706000000000001</v>
          </cell>
          <cell r="M1479">
            <v>39351</v>
          </cell>
          <cell r="N1479">
            <v>5.6604999999999999</v>
          </cell>
          <cell r="Q1479">
            <v>38658</v>
          </cell>
          <cell r="R1479">
            <v>5.95</v>
          </cell>
        </row>
        <row r="1480">
          <cell r="A1480">
            <v>38639</v>
          </cell>
          <cell r="B1480">
            <v>4.3</v>
          </cell>
          <cell r="E1480">
            <v>40099</v>
          </cell>
          <cell r="F1480">
            <v>4.16</v>
          </cell>
          <cell r="I1480">
            <v>38565</v>
          </cell>
          <cell r="J1480">
            <v>4.5084</v>
          </cell>
          <cell r="M1480">
            <v>39352</v>
          </cell>
          <cell r="N1480">
            <v>5.6470000000000002</v>
          </cell>
          <cell r="Q1480">
            <v>38659</v>
          </cell>
          <cell r="R1480">
            <v>5.98</v>
          </cell>
        </row>
        <row r="1481">
          <cell r="A1481">
            <v>38642</v>
          </cell>
          <cell r="B1481">
            <v>4.3099999999999996</v>
          </cell>
          <cell r="E1481">
            <v>40100</v>
          </cell>
          <cell r="F1481">
            <v>4.28</v>
          </cell>
          <cell r="I1481">
            <v>38566</v>
          </cell>
          <cell r="J1481">
            <v>4.5437000000000003</v>
          </cell>
          <cell r="M1481">
            <v>39353</v>
          </cell>
          <cell r="N1481">
            <v>5.5979999999999999</v>
          </cell>
          <cell r="Q1481">
            <v>38660</v>
          </cell>
          <cell r="R1481">
            <v>5.99</v>
          </cell>
        </row>
        <row r="1482">
          <cell r="A1482">
            <v>38643</v>
          </cell>
          <cell r="B1482">
            <v>4.3</v>
          </cell>
          <cell r="E1482">
            <v>40101</v>
          </cell>
          <cell r="F1482">
            <v>4.3099999999999996</v>
          </cell>
          <cell r="I1482">
            <v>38567</v>
          </cell>
          <cell r="J1482">
            <v>4.4998000000000005</v>
          </cell>
          <cell r="M1482">
            <v>39356</v>
          </cell>
          <cell r="N1482">
            <v>5.5735000000000001</v>
          </cell>
          <cell r="Q1482">
            <v>38663</v>
          </cell>
          <cell r="R1482">
            <v>5.97</v>
          </cell>
        </row>
        <row r="1483">
          <cell r="A1483">
            <v>38644</v>
          </cell>
          <cell r="B1483">
            <v>4.33</v>
          </cell>
          <cell r="E1483">
            <v>40102</v>
          </cell>
          <cell r="F1483">
            <v>4.24</v>
          </cell>
          <cell r="I1483">
            <v>38568</v>
          </cell>
          <cell r="J1483">
            <v>4.5206999999999997</v>
          </cell>
          <cell r="M1483">
            <v>39357</v>
          </cell>
          <cell r="N1483">
            <v>5.5641999999999996</v>
          </cell>
          <cell r="Q1483">
            <v>38664</v>
          </cell>
          <cell r="R1483">
            <v>5.9</v>
          </cell>
        </row>
        <row r="1484">
          <cell r="A1484">
            <v>38645</v>
          </cell>
          <cell r="B1484">
            <v>4.3</v>
          </cell>
          <cell r="E1484">
            <v>40105</v>
          </cell>
          <cell r="F1484">
            <v>4.21</v>
          </cell>
          <cell r="I1484">
            <v>38569</v>
          </cell>
          <cell r="J1484">
            <v>4.5819999999999999</v>
          </cell>
          <cell r="M1484">
            <v>39358</v>
          </cell>
          <cell r="N1484">
            <v>5.5827</v>
          </cell>
          <cell r="Q1484">
            <v>38665</v>
          </cell>
          <cell r="R1484">
            <v>5.97</v>
          </cell>
        </row>
        <row r="1485">
          <cell r="A1485">
            <v>38646</v>
          </cell>
          <cell r="B1485">
            <v>4.26</v>
          </cell>
          <cell r="E1485">
            <v>40106</v>
          </cell>
          <cell r="F1485">
            <v>4.16</v>
          </cell>
          <cell r="I1485">
            <v>38572</v>
          </cell>
          <cell r="J1485">
            <v>4.5994000000000002</v>
          </cell>
          <cell r="M1485">
            <v>39359</v>
          </cell>
          <cell r="N1485">
            <v>5.5316999999999998</v>
          </cell>
          <cell r="Q1485">
            <v>38666</v>
          </cell>
          <cell r="R1485">
            <v>5.89</v>
          </cell>
        </row>
        <row r="1486">
          <cell r="A1486">
            <v>38649</v>
          </cell>
          <cell r="B1486">
            <v>4.2699999999999996</v>
          </cell>
          <cell r="E1486">
            <v>40107</v>
          </cell>
          <cell r="F1486">
            <v>4.22</v>
          </cell>
          <cell r="I1486">
            <v>38573</v>
          </cell>
          <cell r="J1486">
            <v>4.5723000000000003</v>
          </cell>
          <cell r="M1486">
            <v>39360</v>
          </cell>
          <cell r="N1486">
            <v>5.5926999999999998</v>
          </cell>
          <cell r="Q1486">
            <v>38667</v>
          </cell>
          <cell r="R1486">
            <v>5.89</v>
          </cell>
        </row>
        <row r="1487">
          <cell r="A1487">
            <v>38650</v>
          </cell>
          <cell r="B1487">
            <v>4.32</v>
          </cell>
          <cell r="E1487">
            <v>40108</v>
          </cell>
          <cell r="F1487">
            <v>4.24</v>
          </cell>
          <cell r="I1487">
            <v>38574</v>
          </cell>
          <cell r="J1487">
            <v>4.5770999999999997</v>
          </cell>
          <cell r="M1487">
            <v>39363</v>
          </cell>
          <cell r="N1487">
            <v>5.5757000000000003</v>
          </cell>
          <cell r="Q1487">
            <v>38670</v>
          </cell>
          <cell r="R1487">
            <v>5.9399999999999995</v>
          </cell>
        </row>
        <row r="1488">
          <cell r="A1488">
            <v>38651</v>
          </cell>
          <cell r="B1488">
            <v>4.37</v>
          </cell>
          <cell r="E1488">
            <v>40109</v>
          </cell>
          <cell r="F1488">
            <v>4.29</v>
          </cell>
          <cell r="I1488">
            <v>38575</v>
          </cell>
          <cell r="J1488">
            <v>4.5137999999999998</v>
          </cell>
          <cell r="M1488">
            <v>39364</v>
          </cell>
          <cell r="N1488">
            <v>5.5946999999999996</v>
          </cell>
          <cell r="Q1488">
            <v>38671</v>
          </cell>
          <cell r="R1488">
            <v>5.89</v>
          </cell>
        </row>
        <row r="1489">
          <cell r="A1489">
            <v>38652</v>
          </cell>
          <cell r="B1489">
            <v>4.3499999999999996</v>
          </cell>
          <cell r="E1489">
            <v>40112</v>
          </cell>
          <cell r="F1489">
            <v>4.37</v>
          </cell>
          <cell r="I1489">
            <v>38576</v>
          </cell>
          <cell r="J1489">
            <v>4.4484000000000004</v>
          </cell>
          <cell r="M1489">
            <v>39365</v>
          </cell>
          <cell r="N1489">
            <v>5.5722000000000005</v>
          </cell>
          <cell r="Q1489">
            <v>38672</v>
          </cell>
          <cell r="R1489">
            <v>5.82</v>
          </cell>
        </row>
        <row r="1490">
          <cell r="A1490">
            <v>38653</v>
          </cell>
          <cell r="B1490">
            <v>4.3499999999999996</v>
          </cell>
          <cell r="E1490">
            <v>40113</v>
          </cell>
          <cell r="F1490">
            <v>4.29</v>
          </cell>
          <cell r="I1490">
            <v>38579</v>
          </cell>
          <cell r="J1490">
            <v>4.4804000000000004</v>
          </cell>
          <cell r="M1490">
            <v>39366</v>
          </cell>
          <cell r="N1490">
            <v>5.5757000000000003</v>
          </cell>
          <cell r="Q1490">
            <v>38673</v>
          </cell>
          <cell r="R1490">
            <v>5.79</v>
          </cell>
        </row>
        <row r="1491">
          <cell r="A1491">
            <v>38656</v>
          </cell>
          <cell r="B1491">
            <v>4.3499999999999996</v>
          </cell>
          <cell r="E1491">
            <v>40114</v>
          </cell>
          <cell r="F1491">
            <v>4.25</v>
          </cell>
          <cell r="I1491">
            <v>38580</v>
          </cell>
          <cell r="J1491">
            <v>4.4183000000000003</v>
          </cell>
          <cell r="M1491">
            <v>39367</v>
          </cell>
          <cell r="N1491">
            <v>5.6131000000000002</v>
          </cell>
          <cell r="Q1491">
            <v>38674</v>
          </cell>
          <cell r="R1491">
            <v>5.84</v>
          </cell>
        </row>
        <row r="1492">
          <cell r="A1492">
            <v>38657</v>
          </cell>
          <cell r="B1492">
            <v>4.3499999999999996</v>
          </cell>
          <cell r="E1492">
            <v>40115</v>
          </cell>
          <cell r="F1492">
            <v>4.3499999999999996</v>
          </cell>
          <cell r="I1492">
            <v>38581</v>
          </cell>
          <cell r="J1492">
            <v>4.4755000000000003</v>
          </cell>
          <cell r="M1492">
            <v>39370</v>
          </cell>
          <cell r="N1492">
            <v>5.6075999999999997</v>
          </cell>
          <cell r="Q1492">
            <v>38677</v>
          </cell>
          <cell r="R1492">
            <v>5.8100000000000005</v>
          </cell>
        </row>
        <row r="1493">
          <cell r="A1493">
            <v>38658</v>
          </cell>
          <cell r="B1493">
            <v>4.3600000000000003</v>
          </cell>
          <cell r="E1493">
            <v>40116</v>
          </cell>
          <cell r="F1493">
            <v>4.2300000000000004</v>
          </cell>
          <cell r="I1493">
            <v>38582</v>
          </cell>
          <cell r="J1493">
            <v>4.4181999999999997</v>
          </cell>
          <cell r="M1493">
            <v>39371</v>
          </cell>
          <cell r="N1493">
            <v>5.5835999999999997</v>
          </cell>
          <cell r="Q1493">
            <v>38678</v>
          </cell>
          <cell r="R1493">
            <v>5.8</v>
          </cell>
        </row>
        <row r="1494">
          <cell r="A1494">
            <v>38659</v>
          </cell>
          <cell r="B1494">
            <v>4.3600000000000003</v>
          </cell>
          <cell r="E1494">
            <v>40119</v>
          </cell>
          <cell r="F1494">
            <v>4.26</v>
          </cell>
          <cell r="I1494">
            <v>38583</v>
          </cell>
          <cell r="J1494">
            <v>4.4188999999999998</v>
          </cell>
          <cell r="M1494">
            <v>39372</v>
          </cell>
          <cell r="N1494">
            <v>5.5552000000000001</v>
          </cell>
          <cell r="Q1494">
            <v>38679</v>
          </cell>
          <cell r="R1494">
            <v>5.85</v>
          </cell>
        </row>
        <row r="1495">
          <cell r="A1495">
            <v>38660</v>
          </cell>
          <cell r="B1495">
            <v>4.37</v>
          </cell>
          <cell r="E1495">
            <v>40120</v>
          </cell>
          <cell r="F1495">
            <v>4.34</v>
          </cell>
          <cell r="I1495">
            <v>38586</v>
          </cell>
          <cell r="J1495">
            <v>4.4272999999999998</v>
          </cell>
          <cell r="M1495">
            <v>39373</v>
          </cell>
          <cell r="N1495">
            <v>5.5381999999999998</v>
          </cell>
          <cell r="Q1495">
            <v>38681</v>
          </cell>
          <cell r="R1495">
            <v>5.8</v>
          </cell>
        </row>
        <row r="1496">
          <cell r="A1496">
            <v>38663</v>
          </cell>
          <cell r="B1496">
            <v>4.34</v>
          </cell>
          <cell r="E1496">
            <v>40121</v>
          </cell>
          <cell r="F1496">
            <v>4.41</v>
          </cell>
          <cell r="I1496">
            <v>38587</v>
          </cell>
          <cell r="J1496">
            <v>4.3982999999999999</v>
          </cell>
          <cell r="M1496">
            <v>39374</v>
          </cell>
          <cell r="N1496">
            <v>5.4871999999999996</v>
          </cell>
          <cell r="Q1496">
            <v>38684</v>
          </cell>
          <cell r="R1496">
            <v>5.78</v>
          </cell>
        </row>
        <row r="1497">
          <cell r="A1497">
            <v>38664</v>
          </cell>
          <cell r="B1497">
            <v>4.3</v>
          </cell>
          <cell r="E1497">
            <v>40122</v>
          </cell>
          <cell r="F1497">
            <v>4.41</v>
          </cell>
          <cell r="I1497">
            <v>38588</v>
          </cell>
          <cell r="J1497">
            <v>4.3888999999999996</v>
          </cell>
          <cell r="M1497">
            <v>39377</v>
          </cell>
          <cell r="N1497">
            <v>5.4631999999999996</v>
          </cell>
          <cell r="Q1497">
            <v>38685</v>
          </cell>
          <cell r="R1497">
            <v>5.84</v>
          </cell>
        </row>
        <row r="1498">
          <cell r="A1498">
            <v>38665</v>
          </cell>
          <cell r="B1498">
            <v>4.34</v>
          </cell>
          <cell r="E1498">
            <v>40123</v>
          </cell>
          <cell r="F1498">
            <v>4.4000000000000004</v>
          </cell>
          <cell r="I1498">
            <v>38589</v>
          </cell>
          <cell r="J1498">
            <v>4.3647999999999998</v>
          </cell>
          <cell r="M1498">
            <v>39378</v>
          </cell>
          <cell r="N1498">
            <v>5.4611999999999998</v>
          </cell>
          <cell r="Q1498">
            <v>38686</v>
          </cell>
          <cell r="R1498">
            <v>5.85</v>
          </cell>
        </row>
        <row r="1499">
          <cell r="A1499">
            <v>38666</v>
          </cell>
          <cell r="B1499">
            <v>4.3099999999999996</v>
          </cell>
          <cell r="E1499">
            <v>40126</v>
          </cell>
          <cell r="F1499">
            <v>4.4000000000000004</v>
          </cell>
          <cell r="I1499">
            <v>38590</v>
          </cell>
          <cell r="J1499">
            <v>4.3719999999999999</v>
          </cell>
          <cell r="M1499">
            <v>39379</v>
          </cell>
          <cell r="N1499">
            <v>5.4389000000000003</v>
          </cell>
          <cell r="Q1499">
            <v>38687</v>
          </cell>
          <cell r="R1499">
            <v>5.86</v>
          </cell>
        </row>
        <row r="1500">
          <cell r="A1500">
            <v>38670</v>
          </cell>
          <cell r="B1500">
            <v>4.33</v>
          </cell>
          <cell r="E1500">
            <v>40127</v>
          </cell>
          <cell r="F1500">
            <v>4.41</v>
          </cell>
          <cell r="I1500">
            <v>38593</v>
          </cell>
          <cell r="J1500">
            <v>4.359</v>
          </cell>
          <cell r="M1500">
            <v>39380</v>
          </cell>
          <cell r="N1500">
            <v>5.4569000000000001</v>
          </cell>
          <cell r="Q1500">
            <v>38688</v>
          </cell>
          <cell r="R1500">
            <v>5.86</v>
          </cell>
        </row>
        <row r="1501">
          <cell r="A1501">
            <v>38671</v>
          </cell>
          <cell r="B1501">
            <v>4.29</v>
          </cell>
          <cell r="E1501">
            <v>40129</v>
          </cell>
          <cell r="F1501">
            <v>4.41</v>
          </cell>
          <cell r="I1501">
            <v>38594</v>
          </cell>
          <cell r="J1501">
            <v>4.3110999999999997</v>
          </cell>
          <cell r="M1501">
            <v>39381</v>
          </cell>
          <cell r="N1501">
            <v>5.4348999999999998</v>
          </cell>
          <cell r="Q1501">
            <v>38691</v>
          </cell>
          <cell r="R1501">
            <v>5.9</v>
          </cell>
        </row>
        <row r="1502">
          <cell r="A1502">
            <v>38672</v>
          </cell>
          <cell r="B1502">
            <v>4.24</v>
          </cell>
          <cell r="E1502">
            <v>40130</v>
          </cell>
          <cell r="F1502">
            <v>4.3600000000000003</v>
          </cell>
          <cell r="I1502">
            <v>38595</v>
          </cell>
          <cell r="J1502">
            <v>4.2537000000000003</v>
          </cell>
          <cell r="M1502">
            <v>39384</v>
          </cell>
          <cell r="N1502">
            <v>5.4259000000000004</v>
          </cell>
          <cell r="Q1502">
            <v>38692</v>
          </cell>
          <cell r="R1502">
            <v>5.83</v>
          </cell>
        </row>
        <row r="1503">
          <cell r="A1503">
            <v>38673</v>
          </cell>
          <cell r="B1503">
            <v>4.2300000000000004</v>
          </cell>
          <cell r="E1503">
            <v>40133</v>
          </cell>
          <cell r="F1503">
            <v>4.26</v>
          </cell>
          <cell r="I1503">
            <v>38596</v>
          </cell>
          <cell r="J1503">
            <v>4.3101000000000003</v>
          </cell>
          <cell r="M1503">
            <v>39385</v>
          </cell>
          <cell r="N1503">
            <v>5.4271000000000003</v>
          </cell>
          <cell r="Q1503">
            <v>38693</v>
          </cell>
          <cell r="R1503">
            <v>5.86</v>
          </cell>
        </row>
        <row r="1504">
          <cell r="A1504">
            <v>38674</v>
          </cell>
          <cell r="B1504">
            <v>4.25</v>
          </cell>
          <cell r="E1504">
            <v>40134</v>
          </cell>
          <cell r="F1504">
            <v>4.26</v>
          </cell>
          <cell r="I1504">
            <v>38597</v>
          </cell>
          <cell r="J1504">
            <v>4.2961</v>
          </cell>
          <cell r="M1504">
            <v>39386</v>
          </cell>
          <cell r="N1504">
            <v>5.4451000000000001</v>
          </cell>
          <cell r="Q1504">
            <v>38694</v>
          </cell>
          <cell r="R1504">
            <v>5.82</v>
          </cell>
        </row>
        <row r="1505">
          <cell r="A1505">
            <v>38677</v>
          </cell>
          <cell r="B1505">
            <v>4.2300000000000004</v>
          </cell>
          <cell r="E1505">
            <v>40135</v>
          </cell>
          <cell r="F1505">
            <v>4.29</v>
          </cell>
          <cell r="I1505">
            <v>38600</v>
          </cell>
          <cell r="J1505">
            <v>4.2968999999999999</v>
          </cell>
          <cell r="M1505">
            <v>39387</v>
          </cell>
          <cell r="N1505">
            <v>5.4226000000000001</v>
          </cell>
          <cell r="Q1505">
            <v>38695</v>
          </cell>
          <cell r="R1505">
            <v>5.88</v>
          </cell>
        </row>
        <row r="1506">
          <cell r="A1506">
            <v>38678</v>
          </cell>
          <cell r="B1506">
            <v>4.2</v>
          </cell>
          <cell r="E1506">
            <v>40136</v>
          </cell>
          <cell r="F1506">
            <v>4.29</v>
          </cell>
          <cell r="I1506">
            <v>38601</v>
          </cell>
          <cell r="J1506">
            <v>4.3583999999999996</v>
          </cell>
          <cell r="M1506">
            <v>39388</v>
          </cell>
          <cell r="N1506">
            <v>5.4576000000000002</v>
          </cell>
          <cell r="Q1506">
            <v>38698</v>
          </cell>
          <cell r="R1506">
            <v>5.88</v>
          </cell>
        </row>
        <row r="1507">
          <cell r="A1507">
            <v>38679</v>
          </cell>
          <cell r="B1507">
            <v>4.18</v>
          </cell>
          <cell r="E1507">
            <v>40137</v>
          </cell>
          <cell r="F1507">
            <v>4.3</v>
          </cell>
          <cell r="I1507">
            <v>38602</v>
          </cell>
          <cell r="J1507">
            <v>4.4217000000000004</v>
          </cell>
          <cell r="M1507">
            <v>39391</v>
          </cell>
          <cell r="N1507">
            <v>5.4516</v>
          </cell>
          <cell r="Q1507">
            <v>38699</v>
          </cell>
          <cell r="R1507">
            <v>5.88</v>
          </cell>
        </row>
        <row r="1508">
          <cell r="A1508">
            <v>38680</v>
          </cell>
          <cell r="B1508">
            <v>4.18</v>
          </cell>
          <cell r="E1508">
            <v>40140</v>
          </cell>
          <cell r="F1508">
            <v>4.29</v>
          </cell>
          <cell r="I1508">
            <v>38603</v>
          </cell>
          <cell r="J1508">
            <v>4.4318999999999997</v>
          </cell>
          <cell r="M1508">
            <v>39392</v>
          </cell>
          <cell r="N1508">
            <v>5.4718999999999998</v>
          </cell>
          <cell r="Q1508">
            <v>38700</v>
          </cell>
          <cell r="R1508">
            <v>5.8</v>
          </cell>
        </row>
        <row r="1509">
          <cell r="A1509">
            <v>38681</v>
          </cell>
          <cell r="B1509">
            <v>4.17</v>
          </cell>
          <cell r="E1509">
            <v>40141</v>
          </cell>
          <cell r="F1509">
            <v>4.25</v>
          </cell>
          <cell r="I1509">
            <v>38604</v>
          </cell>
          <cell r="J1509">
            <v>4.399</v>
          </cell>
          <cell r="M1509">
            <v>39393</v>
          </cell>
          <cell r="N1509">
            <v>5.4580000000000002</v>
          </cell>
          <cell r="Q1509">
            <v>38701</v>
          </cell>
          <cell r="R1509">
            <v>5.8100000000000005</v>
          </cell>
        </row>
        <row r="1510">
          <cell r="A1510">
            <v>38684</v>
          </cell>
          <cell r="B1510">
            <v>4.1500000000000004</v>
          </cell>
          <cell r="E1510">
            <v>40142</v>
          </cell>
          <cell r="F1510">
            <v>4.2300000000000004</v>
          </cell>
          <cell r="I1510">
            <v>38607</v>
          </cell>
          <cell r="J1510">
            <v>4.4466999999999999</v>
          </cell>
          <cell r="M1510">
            <v>39394</v>
          </cell>
          <cell r="N1510">
            <v>5.4669999999999996</v>
          </cell>
          <cell r="Q1510">
            <v>38702</v>
          </cell>
          <cell r="R1510">
            <v>5.79</v>
          </cell>
        </row>
        <row r="1511">
          <cell r="A1511">
            <v>38685</v>
          </cell>
          <cell r="B1511">
            <v>4.18</v>
          </cell>
          <cell r="E1511">
            <v>40144</v>
          </cell>
          <cell r="F1511">
            <v>4.21</v>
          </cell>
          <cell r="I1511">
            <v>38608</v>
          </cell>
          <cell r="J1511">
            <v>4.4147999999999996</v>
          </cell>
          <cell r="M1511">
            <v>39395</v>
          </cell>
          <cell r="N1511">
            <v>5.4414999999999996</v>
          </cell>
          <cell r="Q1511">
            <v>38705</v>
          </cell>
          <cell r="R1511">
            <v>5.78</v>
          </cell>
        </row>
        <row r="1512">
          <cell r="A1512">
            <v>38686</v>
          </cell>
          <cell r="B1512">
            <v>4.18</v>
          </cell>
          <cell r="E1512">
            <v>40147</v>
          </cell>
          <cell r="F1512">
            <v>4.2</v>
          </cell>
          <cell r="I1512">
            <v>38609</v>
          </cell>
          <cell r="J1512">
            <v>4.4485000000000001</v>
          </cell>
          <cell r="M1512">
            <v>39398</v>
          </cell>
          <cell r="N1512">
            <v>5.4509999999999996</v>
          </cell>
          <cell r="Q1512">
            <v>38706</v>
          </cell>
          <cell r="R1512">
            <v>5.79</v>
          </cell>
        </row>
        <row r="1513">
          <cell r="A1513">
            <v>38687</v>
          </cell>
          <cell r="B1513">
            <v>4.18</v>
          </cell>
          <cell r="E1513">
            <v>40148</v>
          </cell>
          <cell r="F1513">
            <v>4.26</v>
          </cell>
          <cell r="I1513">
            <v>38610</v>
          </cell>
          <cell r="J1513">
            <v>4.5148000000000001</v>
          </cell>
          <cell r="M1513">
            <v>39399</v>
          </cell>
          <cell r="N1513">
            <v>5.4580000000000002</v>
          </cell>
          <cell r="Q1513">
            <v>38707</v>
          </cell>
          <cell r="R1513">
            <v>5.8100000000000005</v>
          </cell>
        </row>
        <row r="1514">
          <cell r="A1514">
            <v>38688</v>
          </cell>
          <cell r="B1514">
            <v>4.21</v>
          </cell>
          <cell r="E1514">
            <v>40149</v>
          </cell>
          <cell r="F1514">
            <v>4.26</v>
          </cell>
          <cell r="I1514">
            <v>38611</v>
          </cell>
          <cell r="J1514">
            <v>4.5646000000000004</v>
          </cell>
          <cell r="M1514">
            <v>39400</v>
          </cell>
          <cell r="N1514">
            <v>5.4290000000000003</v>
          </cell>
          <cell r="Q1514">
            <v>38708</v>
          </cell>
          <cell r="R1514">
            <v>5.75</v>
          </cell>
        </row>
        <row r="1515">
          <cell r="A1515">
            <v>38691</v>
          </cell>
          <cell r="B1515">
            <v>4.24</v>
          </cell>
          <cell r="E1515">
            <v>40150</v>
          </cell>
          <cell r="F1515">
            <v>4.33</v>
          </cell>
          <cell r="I1515">
            <v>38614</v>
          </cell>
          <cell r="J1515">
            <v>4.5461999999999998</v>
          </cell>
          <cell r="M1515">
            <v>39401</v>
          </cell>
          <cell r="N1515">
            <v>5.37</v>
          </cell>
          <cell r="Q1515">
            <v>38709</v>
          </cell>
          <cell r="R1515">
            <v>5.6899999999999995</v>
          </cell>
        </row>
        <row r="1516">
          <cell r="A1516">
            <v>38692</v>
          </cell>
          <cell r="B1516">
            <v>4.18</v>
          </cell>
          <cell r="E1516">
            <v>40151</v>
          </cell>
          <cell r="F1516">
            <v>4.4000000000000004</v>
          </cell>
          <cell r="I1516">
            <v>38615</v>
          </cell>
          <cell r="J1516">
            <v>4.5240999999999998</v>
          </cell>
          <cell r="M1516">
            <v>39402</v>
          </cell>
          <cell r="N1516">
            <v>5.4032</v>
          </cell>
          <cell r="Q1516">
            <v>38713</v>
          </cell>
          <cell r="R1516">
            <v>5.64</v>
          </cell>
        </row>
        <row r="1517">
          <cell r="A1517">
            <v>38693</v>
          </cell>
          <cell r="B1517">
            <v>4.2</v>
          </cell>
          <cell r="E1517">
            <v>40154</v>
          </cell>
          <cell r="F1517">
            <v>4.4000000000000004</v>
          </cell>
          <cell r="I1517">
            <v>38616</v>
          </cell>
          <cell r="J1517">
            <v>4.4565999999999999</v>
          </cell>
          <cell r="M1517">
            <v>39405</v>
          </cell>
          <cell r="N1517">
            <v>5.3887</v>
          </cell>
          <cell r="Q1517">
            <v>38714</v>
          </cell>
          <cell r="R1517">
            <v>5.68</v>
          </cell>
        </row>
        <row r="1518">
          <cell r="A1518">
            <v>38694</v>
          </cell>
          <cell r="B1518">
            <v>4.17</v>
          </cell>
          <cell r="E1518">
            <v>40155</v>
          </cell>
          <cell r="F1518">
            <v>4.3899999999999997</v>
          </cell>
          <cell r="I1518">
            <v>38617</v>
          </cell>
          <cell r="J1518">
            <v>4.4622000000000002</v>
          </cell>
          <cell r="M1518">
            <v>39406</v>
          </cell>
          <cell r="N1518">
            <v>5.4306999999999999</v>
          </cell>
          <cell r="Q1518">
            <v>38715</v>
          </cell>
          <cell r="R1518">
            <v>5.68</v>
          </cell>
        </row>
        <row r="1519">
          <cell r="A1519">
            <v>38695</v>
          </cell>
          <cell r="B1519">
            <v>4.22</v>
          </cell>
          <cell r="E1519">
            <v>40156</v>
          </cell>
          <cell r="F1519">
            <v>4.41</v>
          </cell>
          <cell r="I1519">
            <v>38618</v>
          </cell>
          <cell r="J1519">
            <v>4.5190999999999999</v>
          </cell>
          <cell r="M1519">
            <v>39407</v>
          </cell>
          <cell r="N1519">
            <v>5.4267000000000003</v>
          </cell>
          <cell r="Q1519">
            <v>38716</v>
          </cell>
          <cell r="R1519">
            <v>5.6899999999999995</v>
          </cell>
        </row>
        <row r="1520">
          <cell r="A1520">
            <v>38698</v>
          </cell>
          <cell r="B1520">
            <v>4.24</v>
          </cell>
          <cell r="E1520">
            <v>40157</v>
          </cell>
          <cell r="F1520">
            <v>4.5</v>
          </cell>
          <cell r="I1520">
            <v>38621</v>
          </cell>
          <cell r="J1520">
            <v>4.5593000000000004</v>
          </cell>
          <cell r="M1520">
            <v>39408</v>
          </cell>
          <cell r="N1520">
            <v>5.4322999999999997</v>
          </cell>
          <cell r="Q1520">
            <v>38720</v>
          </cell>
          <cell r="R1520">
            <v>5.7</v>
          </cell>
        </row>
        <row r="1521">
          <cell r="A1521">
            <v>38699</v>
          </cell>
          <cell r="B1521">
            <v>4.2300000000000004</v>
          </cell>
          <cell r="E1521">
            <v>40158</v>
          </cell>
          <cell r="F1521">
            <v>4.49</v>
          </cell>
          <cell r="I1521">
            <v>38622</v>
          </cell>
          <cell r="J1521">
            <v>4.5381</v>
          </cell>
          <cell r="M1521">
            <v>39409</v>
          </cell>
          <cell r="N1521">
            <v>5.4474999999999998</v>
          </cell>
          <cell r="Q1521">
            <v>38721</v>
          </cell>
          <cell r="R1521">
            <v>5.6899999999999995</v>
          </cell>
        </row>
        <row r="1522">
          <cell r="A1522">
            <v>38700</v>
          </cell>
          <cell r="B1522">
            <v>4.1900000000000004</v>
          </cell>
          <cell r="E1522">
            <v>40161</v>
          </cell>
          <cell r="F1522">
            <v>4.4800000000000004</v>
          </cell>
          <cell r="I1522">
            <v>38623</v>
          </cell>
          <cell r="J1522">
            <v>4.5026999999999999</v>
          </cell>
          <cell r="M1522">
            <v>39412</v>
          </cell>
          <cell r="N1522">
            <v>5.3834999999999997</v>
          </cell>
          <cell r="Q1522">
            <v>38722</v>
          </cell>
          <cell r="R1522">
            <v>5.6899999999999995</v>
          </cell>
        </row>
        <row r="1523">
          <cell r="A1523">
            <v>38701</v>
          </cell>
          <cell r="B1523">
            <v>4.17</v>
          </cell>
          <cell r="E1523">
            <v>40162</v>
          </cell>
          <cell r="F1523">
            <v>4.5199999999999996</v>
          </cell>
          <cell r="I1523">
            <v>38624</v>
          </cell>
          <cell r="J1523">
            <v>4.5448000000000004</v>
          </cell>
          <cell r="M1523">
            <v>39413</v>
          </cell>
          <cell r="N1523">
            <v>5.4444999999999997</v>
          </cell>
          <cell r="Q1523">
            <v>38723</v>
          </cell>
          <cell r="R1523">
            <v>5.71</v>
          </cell>
        </row>
        <row r="1524">
          <cell r="A1524">
            <v>38702</v>
          </cell>
          <cell r="B1524">
            <v>4.12</v>
          </cell>
          <cell r="E1524">
            <v>40163</v>
          </cell>
          <cell r="F1524">
            <v>4.5199999999999996</v>
          </cell>
          <cell r="I1524">
            <v>38625</v>
          </cell>
          <cell r="J1524">
            <v>4.5667999999999997</v>
          </cell>
          <cell r="M1524">
            <v>39414</v>
          </cell>
          <cell r="N1524">
            <v>5.4829999999999997</v>
          </cell>
          <cell r="Q1524">
            <v>38726</v>
          </cell>
          <cell r="R1524">
            <v>5.72</v>
          </cell>
        </row>
        <row r="1525">
          <cell r="A1525">
            <v>38705</v>
          </cell>
          <cell r="B1525">
            <v>4.1100000000000003</v>
          </cell>
          <cell r="E1525">
            <v>40164</v>
          </cell>
          <cell r="F1525">
            <v>4.42</v>
          </cell>
          <cell r="I1525">
            <v>38628</v>
          </cell>
          <cell r="J1525">
            <v>4.6211000000000002</v>
          </cell>
          <cell r="M1525">
            <v>39415</v>
          </cell>
          <cell r="N1525">
            <v>5.391</v>
          </cell>
          <cell r="Q1525">
            <v>38727</v>
          </cell>
          <cell r="R1525">
            <v>5.76</v>
          </cell>
        </row>
        <row r="1526">
          <cell r="A1526">
            <v>38706</v>
          </cell>
          <cell r="B1526">
            <v>4.12</v>
          </cell>
          <cell r="E1526">
            <v>40165</v>
          </cell>
          <cell r="F1526">
            <v>4.46</v>
          </cell>
          <cell r="I1526">
            <v>38629</v>
          </cell>
          <cell r="J1526">
            <v>4.6006</v>
          </cell>
          <cell r="M1526">
            <v>39416</v>
          </cell>
          <cell r="N1526">
            <v>5.4038000000000004</v>
          </cell>
          <cell r="Q1526">
            <v>38728</v>
          </cell>
          <cell r="R1526">
            <v>5.79</v>
          </cell>
        </row>
        <row r="1527">
          <cell r="A1527">
            <v>38707</v>
          </cell>
          <cell r="B1527">
            <v>4.12</v>
          </cell>
          <cell r="E1527">
            <v>40168</v>
          </cell>
          <cell r="F1527">
            <v>4.5600000000000005</v>
          </cell>
          <cell r="I1527">
            <v>38630</v>
          </cell>
          <cell r="J1527">
            <v>4.5647000000000002</v>
          </cell>
          <cell r="M1527">
            <v>39419</v>
          </cell>
          <cell r="N1527">
            <v>5.3507999999999996</v>
          </cell>
          <cell r="Q1527">
            <v>38729</v>
          </cell>
          <cell r="R1527">
            <v>5.75</v>
          </cell>
        </row>
        <row r="1528">
          <cell r="A1528">
            <v>38708</v>
          </cell>
          <cell r="B1528">
            <v>4.09</v>
          </cell>
          <cell r="E1528">
            <v>40169</v>
          </cell>
          <cell r="F1528">
            <v>4.5999999999999996</v>
          </cell>
          <cell r="I1528">
            <v>38631</v>
          </cell>
          <cell r="J1528">
            <v>4.6121999999999996</v>
          </cell>
          <cell r="M1528">
            <v>39420</v>
          </cell>
          <cell r="N1528">
            <v>5.3407999999999998</v>
          </cell>
          <cell r="Q1528">
            <v>38730</v>
          </cell>
          <cell r="R1528">
            <v>5.68</v>
          </cell>
        </row>
        <row r="1529">
          <cell r="A1529">
            <v>38709</v>
          </cell>
          <cell r="B1529">
            <v>4.07</v>
          </cell>
          <cell r="E1529">
            <v>40170</v>
          </cell>
          <cell r="F1529">
            <v>4.6100000000000003</v>
          </cell>
          <cell r="I1529">
            <v>38632</v>
          </cell>
          <cell r="J1529">
            <v>4.5644999999999998</v>
          </cell>
          <cell r="M1529">
            <v>39421</v>
          </cell>
          <cell r="N1529">
            <v>5.4053000000000004</v>
          </cell>
          <cell r="Q1529">
            <v>38734</v>
          </cell>
          <cell r="R1529">
            <v>5.66</v>
          </cell>
        </row>
        <row r="1530">
          <cell r="A1530">
            <v>38714</v>
          </cell>
          <cell r="B1530">
            <v>4.0199999999999996</v>
          </cell>
          <cell r="E1530">
            <v>40171</v>
          </cell>
          <cell r="F1530">
            <v>4.68</v>
          </cell>
          <cell r="I1530">
            <v>38635</v>
          </cell>
          <cell r="J1530">
            <v>4.5673000000000004</v>
          </cell>
          <cell r="M1530">
            <v>39422</v>
          </cell>
          <cell r="N1530">
            <v>5.4279999999999999</v>
          </cell>
          <cell r="Q1530">
            <v>38735</v>
          </cell>
          <cell r="R1530">
            <v>5.67</v>
          </cell>
        </row>
        <row r="1531">
          <cell r="A1531">
            <v>38715</v>
          </cell>
          <cell r="B1531">
            <v>4.04</v>
          </cell>
          <cell r="E1531">
            <v>40175</v>
          </cell>
          <cell r="F1531">
            <v>4.6899999999999995</v>
          </cell>
          <cell r="I1531">
            <v>38636</v>
          </cell>
          <cell r="J1531">
            <v>4.5972999999999997</v>
          </cell>
          <cell r="M1531">
            <v>39423</v>
          </cell>
          <cell r="N1531">
            <v>5.4455</v>
          </cell>
          <cell r="Q1531">
            <v>38736</v>
          </cell>
          <cell r="R1531">
            <v>5.71</v>
          </cell>
        </row>
        <row r="1532">
          <cell r="A1532">
            <v>38716</v>
          </cell>
          <cell r="B1532">
            <v>4.05</v>
          </cell>
          <cell r="E1532">
            <v>40176</v>
          </cell>
          <cell r="F1532">
            <v>4.6399999999999997</v>
          </cell>
          <cell r="I1532">
            <v>38637</v>
          </cell>
          <cell r="J1532">
            <v>4.6599000000000004</v>
          </cell>
          <cell r="M1532">
            <v>39426</v>
          </cell>
          <cell r="N1532">
            <v>5.4655000000000005</v>
          </cell>
          <cell r="Q1532">
            <v>38737</v>
          </cell>
          <cell r="R1532">
            <v>5.7</v>
          </cell>
        </row>
        <row r="1533">
          <cell r="A1533">
            <v>38720</v>
          </cell>
          <cell r="B1533">
            <v>4.0599999999999996</v>
          </cell>
          <cell r="E1533">
            <v>40177</v>
          </cell>
          <cell r="F1533">
            <v>4.6100000000000003</v>
          </cell>
          <cell r="I1533">
            <v>38638</v>
          </cell>
          <cell r="J1533">
            <v>4.6914999999999996</v>
          </cell>
          <cell r="M1533">
            <v>39427</v>
          </cell>
          <cell r="N1533">
            <v>5.3685</v>
          </cell>
          <cell r="Q1533">
            <v>38740</v>
          </cell>
          <cell r="R1533">
            <v>5.7</v>
          </cell>
        </row>
        <row r="1534">
          <cell r="A1534">
            <v>38721</v>
          </cell>
          <cell r="B1534">
            <v>4.0599999999999996</v>
          </cell>
          <cell r="E1534">
            <v>40178</v>
          </cell>
          <cell r="F1534">
            <v>4.63</v>
          </cell>
          <cell r="I1534">
            <v>38639</v>
          </cell>
          <cell r="J1534">
            <v>4.7023000000000001</v>
          </cell>
          <cell r="M1534">
            <v>39428</v>
          </cell>
          <cell r="N1534">
            <v>5.4124999999999996</v>
          </cell>
          <cell r="Q1534">
            <v>38741</v>
          </cell>
          <cell r="R1534">
            <v>5.74</v>
          </cell>
        </row>
        <row r="1535">
          <cell r="A1535">
            <v>38722</v>
          </cell>
          <cell r="B1535">
            <v>4.08</v>
          </cell>
          <cell r="E1535">
            <v>40182</v>
          </cell>
          <cell r="F1535">
            <v>4.6500000000000004</v>
          </cell>
          <cell r="I1535">
            <v>38642</v>
          </cell>
          <cell r="J1535">
            <v>4.7141999999999999</v>
          </cell>
          <cell r="M1535">
            <v>39429</v>
          </cell>
          <cell r="N1535">
            <v>5.4932999999999996</v>
          </cell>
          <cell r="Q1535">
            <v>38742</v>
          </cell>
          <cell r="R1535">
            <v>5.82</v>
          </cell>
        </row>
        <row r="1536">
          <cell r="A1536">
            <v>38723</v>
          </cell>
          <cell r="B1536">
            <v>4.0999999999999996</v>
          </cell>
          <cell r="E1536">
            <v>40183</v>
          </cell>
          <cell r="F1536">
            <v>4.59</v>
          </cell>
          <cell r="I1536">
            <v>38643</v>
          </cell>
          <cell r="J1536">
            <v>4.6932999999999998</v>
          </cell>
          <cell r="M1536">
            <v>39430</v>
          </cell>
          <cell r="N1536">
            <v>5.5072999999999999</v>
          </cell>
          <cell r="Q1536">
            <v>38743</v>
          </cell>
          <cell r="R1536">
            <v>5.87</v>
          </cell>
        </row>
        <row r="1537">
          <cell r="A1537">
            <v>38726</v>
          </cell>
          <cell r="B1537">
            <v>4.1100000000000003</v>
          </cell>
          <cell r="E1537">
            <v>40184</v>
          </cell>
          <cell r="F1537">
            <v>4.7</v>
          </cell>
          <cell r="I1537">
            <v>38644</v>
          </cell>
          <cell r="J1537">
            <v>4.6893000000000002</v>
          </cell>
          <cell r="M1537">
            <v>39433</v>
          </cell>
          <cell r="N1537">
            <v>5.4058000000000002</v>
          </cell>
          <cell r="Q1537">
            <v>38744</v>
          </cell>
          <cell r="R1537">
            <v>5.84</v>
          </cell>
        </row>
        <row r="1538">
          <cell r="A1538">
            <v>38727</v>
          </cell>
          <cell r="B1538">
            <v>4.1500000000000004</v>
          </cell>
          <cell r="E1538">
            <v>40185</v>
          </cell>
          <cell r="F1538">
            <v>4.6899999999999995</v>
          </cell>
          <cell r="I1538">
            <v>38645</v>
          </cell>
          <cell r="J1538">
            <v>4.6616</v>
          </cell>
          <cell r="M1538">
            <v>39434</v>
          </cell>
          <cell r="N1538">
            <v>5.3650000000000002</v>
          </cell>
          <cell r="Q1538">
            <v>38747</v>
          </cell>
          <cell r="R1538">
            <v>5.86</v>
          </cell>
        </row>
        <row r="1539">
          <cell r="A1539">
            <v>38728</v>
          </cell>
          <cell r="B1539">
            <v>4.1500000000000004</v>
          </cell>
          <cell r="E1539">
            <v>40186</v>
          </cell>
          <cell r="F1539">
            <v>4.7</v>
          </cell>
          <cell r="I1539">
            <v>38646</v>
          </cell>
          <cell r="J1539">
            <v>4.6017000000000001</v>
          </cell>
          <cell r="M1539">
            <v>39435</v>
          </cell>
          <cell r="N1539">
            <v>5.319</v>
          </cell>
          <cell r="Q1539">
            <v>38748</v>
          </cell>
          <cell r="R1539">
            <v>5.84</v>
          </cell>
        </row>
        <row r="1540">
          <cell r="A1540">
            <v>38729</v>
          </cell>
          <cell r="B1540">
            <v>4.1399999999999997</v>
          </cell>
          <cell r="E1540">
            <v>40189</v>
          </cell>
          <cell r="F1540">
            <v>4.74</v>
          </cell>
          <cell r="I1540">
            <v>38649</v>
          </cell>
          <cell r="J1540">
            <v>4.6614000000000004</v>
          </cell>
          <cell r="M1540">
            <v>39436</v>
          </cell>
          <cell r="N1540">
            <v>5.3261000000000003</v>
          </cell>
          <cell r="Q1540">
            <v>38749</v>
          </cell>
          <cell r="R1540">
            <v>5.87</v>
          </cell>
        </row>
        <row r="1541">
          <cell r="A1541">
            <v>38730</v>
          </cell>
          <cell r="B1541">
            <v>4.0999999999999996</v>
          </cell>
          <cell r="E1541">
            <v>40190</v>
          </cell>
          <cell r="F1541">
            <v>4.62</v>
          </cell>
          <cell r="I1541">
            <v>38650</v>
          </cell>
          <cell r="J1541">
            <v>4.7348999999999997</v>
          </cell>
          <cell r="M1541">
            <v>39437</v>
          </cell>
          <cell r="N1541">
            <v>5.4006999999999996</v>
          </cell>
          <cell r="Q1541">
            <v>38750</v>
          </cell>
          <cell r="R1541">
            <v>5.85</v>
          </cell>
        </row>
        <row r="1542">
          <cell r="A1542">
            <v>38733</v>
          </cell>
          <cell r="B1542">
            <v>4.09</v>
          </cell>
          <cell r="E1542">
            <v>40191</v>
          </cell>
          <cell r="F1542">
            <v>4.71</v>
          </cell>
          <cell r="I1542">
            <v>38651</v>
          </cell>
          <cell r="J1542">
            <v>4.7931999999999997</v>
          </cell>
          <cell r="M1542">
            <v>39440</v>
          </cell>
          <cell r="N1542">
            <v>5.3936999999999999</v>
          </cell>
          <cell r="Q1542">
            <v>38751</v>
          </cell>
          <cell r="R1542">
            <v>5.79</v>
          </cell>
        </row>
        <row r="1543">
          <cell r="A1543">
            <v>38734</v>
          </cell>
          <cell r="B1543">
            <v>4.0599999999999996</v>
          </cell>
          <cell r="E1543">
            <v>40192</v>
          </cell>
          <cell r="F1543">
            <v>4.63</v>
          </cell>
          <cell r="I1543">
            <v>38652</v>
          </cell>
          <cell r="J1543">
            <v>4.7659000000000002</v>
          </cell>
          <cell r="M1543">
            <v>39441</v>
          </cell>
          <cell r="N1543">
            <v>5.3947000000000003</v>
          </cell>
          <cell r="Q1543">
            <v>38754</v>
          </cell>
          <cell r="R1543">
            <v>5.77</v>
          </cell>
        </row>
        <row r="1544">
          <cell r="A1544">
            <v>38735</v>
          </cell>
          <cell r="B1544">
            <v>4.0599999999999996</v>
          </cell>
          <cell r="E1544">
            <v>40193</v>
          </cell>
          <cell r="F1544">
            <v>4.58</v>
          </cell>
          <cell r="I1544">
            <v>38653</v>
          </cell>
          <cell r="J1544">
            <v>4.7719000000000005</v>
          </cell>
          <cell r="M1544">
            <v>39442</v>
          </cell>
          <cell r="N1544">
            <v>5.3947000000000003</v>
          </cell>
          <cell r="Q1544">
            <v>38755</v>
          </cell>
          <cell r="R1544">
            <v>5.8100000000000005</v>
          </cell>
        </row>
        <row r="1545">
          <cell r="A1545">
            <v>38736</v>
          </cell>
          <cell r="B1545">
            <v>4.0999999999999996</v>
          </cell>
          <cell r="E1545">
            <v>40197</v>
          </cell>
          <cell r="F1545">
            <v>4.5999999999999996</v>
          </cell>
          <cell r="I1545">
            <v>38656</v>
          </cell>
          <cell r="J1545">
            <v>4.7537000000000003</v>
          </cell>
          <cell r="M1545">
            <v>39443</v>
          </cell>
          <cell r="N1545">
            <v>5.4047000000000001</v>
          </cell>
          <cell r="Q1545">
            <v>38756</v>
          </cell>
          <cell r="R1545">
            <v>5.83</v>
          </cell>
        </row>
        <row r="1546">
          <cell r="A1546">
            <v>38737</v>
          </cell>
          <cell r="B1546">
            <v>4.1100000000000003</v>
          </cell>
          <cell r="E1546">
            <v>40198</v>
          </cell>
          <cell r="F1546">
            <v>4.54</v>
          </cell>
          <cell r="I1546">
            <v>38657</v>
          </cell>
          <cell r="J1546">
            <v>4.7587000000000002</v>
          </cell>
          <cell r="M1546">
            <v>39444</v>
          </cell>
          <cell r="N1546">
            <v>5.3301999999999996</v>
          </cell>
          <cell r="Q1546">
            <v>38757</v>
          </cell>
          <cell r="R1546">
            <v>5.8</v>
          </cell>
        </row>
        <row r="1547">
          <cell r="A1547">
            <v>38740</v>
          </cell>
          <cell r="B1547">
            <v>4.13</v>
          </cell>
          <cell r="E1547">
            <v>40199</v>
          </cell>
          <cell r="F1547">
            <v>4.5</v>
          </cell>
          <cell r="I1547">
            <v>38658</v>
          </cell>
          <cell r="J1547">
            <v>4.7991000000000001</v>
          </cell>
          <cell r="M1547">
            <v>39447</v>
          </cell>
          <cell r="N1547">
            <v>5.3121999999999998</v>
          </cell>
          <cell r="Q1547">
            <v>38758</v>
          </cell>
          <cell r="R1547">
            <v>5.83</v>
          </cell>
        </row>
        <row r="1548">
          <cell r="A1548">
            <v>38741</v>
          </cell>
          <cell r="B1548">
            <v>4.16</v>
          </cell>
          <cell r="E1548">
            <v>40200</v>
          </cell>
          <cell r="F1548">
            <v>4.5</v>
          </cell>
          <cell r="I1548">
            <v>38659</v>
          </cell>
          <cell r="J1548">
            <v>4.8437999999999999</v>
          </cell>
          <cell r="M1548">
            <v>39448</v>
          </cell>
          <cell r="N1548">
            <v>5.3132000000000001</v>
          </cell>
          <cell r="Q1548">
            <v>38761</v>
          </cell>
          <cell r="R1548">
            <v>5.86</v>
          </cell>
        </row>
        <row r="1549">
          <cell r="A1549">
            <v>38742</v>
          </cell>
          <cell r="B1549">
            <v>4.2</v>
          </cell>
          <cell r="E1549">
            <v>40203</v>
          </cell>
          <cell r="F1549">
            <v>4.55</v>
          </cell>
          <cell r="I1549">
            <v>38660</v>
          </cell>
          <cell r="J1549">
            <v>4.8571</v>
          </cell>
          <cell r="M1549">
            <v>39449</v>
          </cell>
          <cell r="N1549">
            <v>5.2637</v>
          </cell>
          <cell r="Q1549">
            <v>38762</v>
          </cell>
          <cell r="R1549">
            <v>5.88</v>
          </cell>
        </row>
        <row r="1550">
          <cell r="A1550">
            <v>38743</v>
          </cell>
          <cell r="B1550">
            <v>4.2300000000000004</v>
          </cell>
          <cell r="E1550">
            <v>40204</v>
          </cell>
          <cell r="F1550">
            <v>4.5600000000000005</v>
          </cell>
          <cell r="I1550">
            <v>38663</v>
          </cell>
          <cell r="J1550">
            <v>4.8151999999999999</v>
          </cell>
          <cell r="M1550">
            <v>39450</v>
          </cell>
          <cell r="N1550">
            <v>5.2801999999999998</v>
          </cell>
          <cell r="Q1550">
            <v>38763</v>
          </cell>
          <cell r="R1550">
            <v>5.86</v>
          </cell>
        </row>
        <row r="1551">
          <cell r="A1551">
            <v>38744</v>
          </cell>
          <cell r="B1551">
            <v>4.2300000000000004</v>
          </cell>
          <cell r="E1551">
            <v>40205</v>
          </cell>
          <cell r="F1551">
            <v>4.55</v>
          </cell>
          <cell r="I1551">
            <v>38664</v>
          </cell>
          <cell r="J1551">
            <v>4.7584999999999997</v>
          </cell>
          <cell r="M1551">
            <v>39451</v>
          </cell>
          <cell r="N1551">
            <v>5.2720000000000002</v>
          </cell>
          <cell r="Q1551">
            <v>38764</v>
          </cell>
          <cell r="R1551">
            <v>5.86</v>
          </cell>
        </row>
        <row r="1552">
          <cell r="A1552">
            <v>38747</v>
          </cell>
          <cell r="B1552">
            <v>4.25</v>
          </cell>
          <cell r="E1552">
            <v>40206</v>
          </cell>
          <cell r="F1552">
            <v>4.57</v>
          </cell>
          <cell r="I1552">
            <v>38665</v>
          </cell>
          <cell r="J1552">
            <v>4.8375000000000004</v>
          </cell>
          <cell r="M1552">
            <v>39454</v>
          </cell>
          <cell r="N1552">
            <v>5.2634999999999996</v>
          </cell>
          <cell r="Q1552">
            <v>38765</v>
          </cell>
          <cell r="R1552">
            <v>5.8</v>
          </cell>
        </row>
        <row r="1553">
          <cell r="A1553">
            <v>38748</v>
          </cell>
          <cell r="B1553">
            <v>4.24</v>
          </cell>
          <cell r="E1553">
            <v>40207</v>
          </cell>
          <cell r="F1553">
            <v>4.51</v>
          </cell>
          <cell r="I1553">
            <v>38666</v>
          </cell>
          <cell r="J1553">
            <v>4.7371999999999996</v>
          </cell>
          <cell r="M1553">
            <v>39455</v>
          </cell>
          <cell r="N1553">
            <v>5.2545000000000002</v>
          </cell>
          <cell r="Q1553">
            <v>38769</v>
          </cell>
          <cell r="R1553">
            <v>5.8100000000000005</v>
          </cell>
        </row>
        <row r="1554">
          <cell r="A1554">
            <v>38749</v>
          </cell>
          <cell r="B1554">
            <v>4.26</v>
          </cell>
          <cell r="E1554">
            <v>40210</v>
          </cell>
          <cell r="F1554">
            <v>4.5600000000000005</v>
          </cell>
          <cell r="I1554">
            <v>38667</v>
          </cell>
          <cell r="J1554">
            <v>4.7412000000000001</v>
          </cell>
          <cell r="M1554">
            <v>39456</v>
          </cell>
          <cell r="N1554">
            <v>5.2888000000000002</v>
          </cell>
          <cell r="Q1554">
            <v>38770</v>
          </cell>
          <cell r="R1554">
            <v>5.76</v>
          </cell>
        </row>
        <row r="1555">
          <cell r="A1555">
            <v>38750</v>
          </cell>
          <cell r="B1555">
            <v>4.25</v>
          </cell>
          <cell r="E1555">
            <v>40211</v>
          </cell>
          <cell r="F1555">
            <v>4.55</v>
          </cell>
          <cell r="I1555">
            <v>38670</v>
          </cell>
          <cell r="J1555">
            <v>4.7956000000000003</v>
          </cell>
          <cell r="M1555">
            <v>39457</v>
          </cell>
          <cell r="N1555">
            <v>5.3357999999999999</v>
          </cell>
          <cell r="Q1555">
            <v>38771</v>
          </cell>
          <cell r="R1555">
            <v>5.78</v>
          </cell>
        </row>
        <row r="1556">
          <cell r="A1556">
            <v>38751</v>
          </cell>
          <cell r="B1556">
            <v>4.21</v>
          </cell>
          <cell r="E1556">
            <v>40212</v>
          </cell>
          <cell r="F1556">
            <v>4.62</v>
          </cell>
          <cell r="I1556">
            <v>38671</v>
          </cell>
          <cell r="J1556">
            <v>4.7481999999999998</v>
          </cell>
          <cell r="M1556">
            <v>39458</v>
          </cell>
          <cell r="N1556">
            <v>5.3512000000000004</v>
          </cell>
          <cell r="Q1556">
            <v>38772</v>
          </cell>
          <cell r="R1556">
            <v>5.78</v>
          </cell>
        </row>
        <row r="1557">
          <cell r="A1557">
            <v>38754</v>
          </cell>
          <cell r="B1557">
            <v>4.2300000000000004</v>
          </cell>
          <cell r="E1557">
            <v>40213</v>
          </cell>
          <cell r="F1557">
            <v>4.53</v>
          </cell>
          <cell r="I1557">
            <v>38672</v>
          </cell>
          <cell r="J1557">
            <v>4.6635</v>
          </cell>
          <cell r="M1557">
            <v>39461</v>
          </cell>
          <cell r="N1557">
            <v>5.3588000000000005</v>
          </cell>
          <cell r="Q1557">
            <v>38775</v>
          </cell>
          <cell r="R1557">
            <v>5.8100000000000005</v>
          </cell>
        </row>
        <row r="1558">
          <cell r="A1558">
            <v>38755</v>
          </cell>
          <cell r="B1558">
            <v>4.24</v>
          </cell>
          <cell r="E1558">
            <v>40214</v>
          </cell>
          <cell r="F1558">
            <v>4.51</v>
          </cell>
          <cell r="I1558">
            <v>38673</v>
          </cell>
          <cell r="J1558">
            <v>4.6486999999999998</v>
          </cell>
          <cell r="M1558">
            <v>39462</v>
          </cell>
          <cell r="N1558">
            <v>5.3303000000000003</v>
          </cell>
          <cell r="Q1558">
            <v>38776</v>
          </cell>
          <cell r="R1558">
            <v>5.77</v>
          </cell>
        </row>
        <row r="1559">
          <cell r="A1559">
            <v>38756</v>
          </cell>
          <cell r="B1559">
            <v>4.25</v>
          </cell>
          <cell r="E1559">
            <v>40217</v>
          </cell>
          <cell r="F1559">
            <v>4.5199999999999996</v>
          </cell>
          <cell r="I1559">
            <v>38674</v>
          </cell>
          <cell r="J1559">
            <v>4.6830999999999996</v>
          </cell>
          <cell r="M1559">
            <v>39463</v>
          </cell>
          <cell r="N1559">
            <v>5.3669000000000002</v>
          </cell>
          <cell r="Q1559">
            <v>38777</v>
          </cell>
          <cell r="R1559">
            <v>5.82</v>
          </cell>
        </row>
        <row r="1560">
          <cell r="A1560">
            <v>38757</v>
          </cell>
          <cell r="B1560">
            <v>4.24</v>
          </cell>
          <cell r="E1560">
            <v>40218</v>
          </cell>
          <cell r="F1560">
            <v>4.58</v>
          </cell>
          <cell r="I1560">
            <v>38677</v>
          </cell>
          <cell r="J1560">
            <v>4.6593999999999998</v>
          </cell>
          <cell r="M1560">
            <v>39464</v>
          </cell>
          <cell r="N1560">
            <v>5.3468999999999998</v>
          </cell>
          <cell r="Q1560">
            <v>38778</v>
          </cell>
          <cell r="R1560">
            <v>5.87</v>
          </cell>
        </row>
        <row r="1561">
          <cell r="A1561">
            <v>38758</v>
          </cell>
          <cell r="B1561">
            <v>4.2699999999999996</v>
          </cell>
          <cell r="E1561">
            <v>40219</v>
          </cell>
          <cell r="F1561">
            <v>4.6500000000000004</v>
          </cell>
          <cell r="I1561">
            <v>38678</v>
          </cell>
          <cell r="J1561">
            <v>4.6543999999999999</v>
          </cell>
          <cell r="M1561">
            <v>39465</v>
          </cell>
          <cell r="N1561">
            <v>5.3875000000000002</v>
          </cell>
          <cell r="Q1561">
            <v>38779</v>
          </cell>
          <cell r="R1561">
            <v>5.91</v>
          </cell>
        </row>
        <row r="1562">
          <cell r="A1562">
            <v>38761</v>
          </cell>
          <cell r="B1562">
            <v>4.26</v>
          </cell>
          <cell r="E1562">
            <v>40220</v>
          </cell>
          <cell r="F1562">
            <v>4.6899999999999995</v>
          </cell>
          <cell r="I1562">
            <v>38679</v>
          </cell>
          <cell r="J1562">
            <v>4.7008999999999999</v>
          </cell>
          <cell r="M1562">
            <v>39468</v>
          </cell>
          <cell r="N1562">
            <v>5.3615000000000004</v>
          </cell>
          <cell r="Q1562">
            <v>38782</v>
          </cell>
          <cell r="R1562">
            <v>5.98</v>
          </cell>
        </row>
        <row r="1563">
          <cell r="A1563">
            <v>38762</v>
          </cell>
          <cell r="B1563">
            <v>4.2699999999999996</v>
          </cell>
          <cell r="E1563">
            <v>40221</v>
          </cell>
          <cell r="F1563">
            <v>4.66</v>
          </cell>
          <cell r="I1563">
            <v>38680</v>
          </cell>
          <cell r="J1563">
            <v>4.6997999999999998</v>
          </cell>
          <cell r="M1563">
            <v>39469</v>
          </cell>
          <cell r="N1563">
            <v>5.4409999999999998</v>
          </cell>
          <cell r="Q1563">
            <v>38783</v>
          </cell>
          <cell r="R1563">
            <v>5.97</v>
          </cell>
        </row>
        <row r="1564">
          <cell r="A1564">
            <v>38763</v>
          </cell>
          <cell r="B1564">
            <v>4.2699999999999996</v>
          </cell>
          <cell r="E1564">
            <v>40225</v>
          </cell>
          <cell r="F1564">
            <v>4.63</v>
          </cell>
          <cell r="I1564">
            <v>38681</v>
          </cell>
          <cell r="J1564">
            <v>4.6581000000000001</v>
          </cell>
          <cell r="M1564">
            <v>39470</v>
          </cell>
          <cell r="N1564">
            <v>5.4945000000000004</v>
          </cell>
          <cell r="Q1564">
            <v>38784</v>
          </cell>
          <cell r="R1564">
            <v>5.98</v>
          </cell>
        </row>
        <row r="1565">
          <cell r="A1565">
            <v>38764</v>
          </cell>
          <cell r="B1565">
            <v>4.25</v>
          </cell>
          <cell r="E1565">
            <v>40226</v>
          </cell>
          <cell r="F1565">
            <v>4.7</v>
          </cell>
          <cell r="I1565">
            <v>38684</v>
          </cell>
          <cell r="J1565">
            <v>4.6188000000000002</v>
          </cell>
          <cell r="M1565">
            <v>39471</v>
          </cell>
          <cell r="N1565">
            <v>5.5354999999999999</v>
          </cell>
          <cell r="Q1565">
            <v>38785</v>
          </cell>
          <cell r="R1565">
            <v>5.97</v>
          </cell>
        </row>
        <row r="1566">
          <cell r="A1566">
            <v>38765</v>
          </cell>
          <cell r="B1566">
            <v>4.18</v>
          </cell>
          <cell r="E1566">
            <v>40227</v>
          </cell>
          <cell r="F1566">
            <v>4.74</v>
          </cell>
          <cell r="I1566">
            <v>38685</v>
          </cell>
          <cell r="J1566">
            <v>4.6908000000000003</v>
          </cell>
          <cell r="M1566">
            <v>39472</v>
          </cell>
          <cell r="N1566">
            <v>5.4619999999999997</v>
          </cell>
          <cell r="Q1566">
            <v>38786</v>
          </cell>
          <cell r="R1566">
            <v>5.99</v>
          </cell>
        </row>
        <row r="1567">
          <cell r="A1567">
            <v>38768</v>
          </cell>
          <cell r="B1567">
            <v>4.17</v>
          </cell>
          <cell r="E1567">
            <v>40228</v>
          </cell>
          <cell r="F1567">
            <v>4.71</v>
          </cell>
          <cell r="I1567">
            <v>38686</v>
          </cell>
          <cell r="J1567">
            <v>4.6927000000000003</v>
          </cell>
          <cell r="M1567">
            <v>39475</v>
          </cell>
          <cell r="N1567">
            <v>5.4375</v>
          </cell>
          <cell r="Q1567">
            <v>38789</v>
          </cell>
          <cell r="R1567">
            <v>6.02</v>
          </cell>
        </row>
        <row r="1568">
          <cell r="A1568">
            <v>38769</v>
          </cell>
          <cell r="B1568">
            <v>4.1900000000000004</v>
          </cell>
          <cell r="E1568">
            <v>40231</v>
          </cell>
          <cell r="F1568">
            <v>4.7300000000000004</v>
          </cell>
          <cell r="I1568">
            <v>38687</v>
          </cell>
          <cell r="J1568">
            <v>4.7145999999999999</v>
          </cell>
          <cell r="M1568">
            <v>39476</v>
          </cell>
          <cell r="N1568">
            <v>5.4705000000000004</v>
          </cell>
          <cell r="Q1568">
            <v>38790</v>
          </cell>
          <cell r="R1568">
            <v>5.96</v>
          </cell>
        </row>
        <row r="1569">
          <cell r="A1569">
            <v>38770</v>
          </cell>
          <cell r="B1569">
            <v>4.1500000000000004</v>
          </cell>
          <cell r="E1569">
            <v>40232</v>
          </cell>
          <cell r="F1569">
            <v>4.63</v>
          </cell>
          <cell r="I1569">
            <v>38688</v>
          </cell>
          <cell r="J1569">
            <v>4.7134999999999998</v>
          </cell>
          <cell r="M1569">
            <v>39477</v>
          </cell>
          <cell r="N1569">
            <v>5.5</v>
          </cell>
          <cell r="Q1569">
            <v>38791</v>
          </cell>
          <cell r="R1569">
            <v>6</v>
          </cell>
        </row>
        <row r="1570">
          <cell r="A1570">
            <v>38771</v>
          </cell>
          <cell r="B1570">
            <v>4.17</v>
          </cell>
          <cell r="E1570">
            <v>40233</v>
          </cell>
          <cell r="F1570">
            <v>4.63</v>
          </cell>
          <cell r="I1570">
            <v>38691</v>
          </cell>
          <cell r="J1570">
            <v>4.7606000000000002</v>
          </cell>
          <cell r="M1570">
            <v>39478</v>
          </cell>
          <cell r="N1570">
            <v>5.4755000000000003</v>
          </cell>
          <cell r="Q1570">
            <v>38792</v>
          </cell>
          <cell r="R1570">
            <v>5.9399999999999995</v>
          </cell>
        </row>
        <row r="1571">
          <cell r="A1571">
            <v>38772</v>
          </cell>
          <cell r="B1571">
            <v>4.17</v>
          </cell>
          <cell r="E1571">
            <v>40234</v>
          </cell>
          <cell r="F1571">
            <v>4.58</v>
          </cell>
          <cell r="I1571">
            <v>38692</v>
          </cell>
          <cell r="J1571">
            <v>4.6776</v>
          </cell>
          <cell r="M1571">
            <v>39479</v>
          </cell>
          <cell r="N1571">
            <v>5.4375</v>
          </cell>
          <cell r="Q1571">
            <v>38793</v>
          </cell>
          <cell r="R1571">
            <v>5.96</v>
          </cell>
        </row>
        <row r="1572">
          <cell r="A1572">
            <v>38775</v>
          </cell>
          <cell r="B1572">
            <v>4.17</v>
          </cell>
          <cell r="E1572">
            <v>40235</v>
          </cell>
          <cell r="F1572">
            <v>4.55</v>
          </cell>
          <cell r="I1572">
            <v>38693</v>
          </cell>
          <cell r="J1572">
            <v>4.7134</v>
          </cell>
          <cell r="M1572">
            <v>39482</v>
          </cell>
          <cell r="N1572">
            <v>5.4554999999999998</v>
          </cell>
          <cell r="Q1572">
            <v>38796</v>
          </cell>
          <cell r="R1572">
            <v>5.95</v>
          </cell>
        </row>
        <row r="1573">
          <cell r="A1573">
            <v>38776</v>
          </cell>
          <cell r="B1573">
            <v>4.1500000000000004</v>
          </cell>
          <cell r="E1573">
            <v>40238</v>
          </cell>
          <cell r="F1573">
            <v>4.5600000000000005</v>
          </cell>
          <cell r="I1573">
            <v>38694</v>
          </cell>
          <cell r="J1573">
            <v>4.6676000000000002</v>
          </cell>
          <cell r="M1573">
            <v>39483</v>
          </cell>
          <cell r="N1573">
            <v>5.4080000000000004</v>
          </cell>
          <cell r="Q1573">
            <v>38797</v>
          </cell>
          <cell r="R1573">
            <v>5.99</v>
          </cell>
        </row>
        <row r="1574">
          <cell r="A1574">
            <v>38777</v>
          </cell>
          <cell r="B1574">
            <v>4.17</v>
          </cell>
          <cell r="E1574">
            <v>40239</v>
          </cell>
          <cell r="F1574">
            <v>4.57</v>
          </cell>
          <cell r="I1574">
            <v>38695</v>
          </cell>
          <cell r="J1574">
            <v>4.7272999999999996</v>
          </cell>
          <cell r="M1574">
            <v>39484</v>
          </cell>
          <cell r="N1574">
            <v>5.4527999999999999</v>
          </cell>
          <cell r="Q1574">
            <v>38798</v>
          </cell>
          <cell r="R1574">
            <v>5.98</v>
          </cell>
        </row>
        <row r="1575">
          <cell r="A1575">
            <v>38778</v>
          </cell>
          <cell r="B1575">
            <v>4.2</v>
          </cell>
          <cell r="E1575">
            <v>40240</v>
          </cell>
          <cell r="F1575">
            <v>4.58</v>
          </cell>
          <cell r="I1575">
            <v>38698</v>
          </cell>
          <cell r="J1575">
            <v>4.7453000000000003</v>
          </cell>
          <cell r="M1575">
            <v>39485</v>
          </cell>
          <cell r="N1575">
            <v>5.5418000000000003</v>
          </cell>
          <cell r="Q1575">
            <v>38799</v>
          </cell>
          <cell r="R1575">
            <v>6.01</v>
          </cell>
        </row>
        <row r="1576">
          <cell r="A1576">
            <v>38779</v>
          </cell>
          <cell r="B1576">
            <v>4.24</v>
          </cell>
          <cell r="E1576">
            <v>40241</v>
          </cell>
          <cell r="F1576">
            <v>4.5600000000000005</v>
          </cell>
          <cell r="I1576">
            <v>38699</v>
          </cell>
          <cell r="J1576">
            <v>4.7241999999999997</v>
          </cell>
          <cell r="M1576">
            <v>39486</v>
          </cell>
          <cell r="N1576">
            <v>5.5293000000000001</v>
          </cell>
          <cell r="Q1576">
            <v>38800</v>
          </cell>
          <cell r="R1576">
            <v>5.95</v>
          </cell>
        </row>
        <row r="1577">
          <cell r="A1577">
            <v>38782</v>
          </cell>
          <cell r="B1577">
            <v>4.29</v>
          </cell>
          <cell r="E1577">
            <v>40242</v>
          </cell>
          <cell r="F1577">
            <v>4.6399999999999997</v>
          </cell>
          <cell r="I1577">
            <v>38700</v>
          </cell>
          <cell r="J1577">
            <v>4.6615000000000002</v>
          </cell>
          <cell r="M1577">
            <v>39489</v>
          </cell>
          <cell r="N1577">
            <v>5.5029000000000003</v>
          </cell>
          <cell r="Q1577">
            <v>38803</v>
          </cell>
          <cell r="R1577">
            <v>5.98</v>
          </cell>
        </row>
        <row r="1578">
          <cell r="A1578">
            <v>38783</v>
          </cell>
          <cell r="B1578">
            <v>4.25</v>
          </cell>
          <cell r="E1578">
            <v>40245</v>
          </cell>
          <cell r="F1578">
            <v>4.68</v>
          </cell>
          <cell r="I1578">
            <v>38701</v>
          </cell>
          <cell r="J1578">
            <v>4.6722999999999999</v>
          </cell>
          <cell r="M1578">
            <v>39490</v>
          </cell>
          <cell r="N1578">
            <v>5.5678999999999998</v>
          </cell>
          <cell r="Q1578">
            <v>38804</v>
          </cell>
          <cell r="R1578">
            <v>6.05</v>
          </cell>
        </row>
        <row r="1579">
          <cell r="A1579">
            <v>38784</v>
          </cell>
          <cell r="B1579">
            <v>4.24</v>
          </cell>
          <cell r="E1579">
            <v>40246</v>
          </cell>
          <cell r="F1579">
            <v>4.68</v>
          </cell>
          <cell r="I1579">
            <v>38702</v>
          </cell>
          <cell r="J1579">
            <v>4.6425999999999998</v>
          </cell>
          <cell r="M1579">
            <v>39491</v>
          </cell>
          <cell r="N1579">
            <v>5.5778999999999996</v>
          </cell>
          <cell r="Q1579">
            <v>38805</v>
          </cell>
          <cell r="R1579">
            <v>6.09</v>
          </cell>
        </row>
        <row r="1580">
          <cell r="A1580">
            <v>38785</v>
          </cell>
          <cell r="B1580">
            <v>4.24</v>
          </cell>
          <cell r="E1580">
            <v>40247</v>
          </cell>
          <cell r="F1580">
            <v>4.6899999999999995</v>
          </cell>
          <cell r="I1580">
            <v>38705</v>
          </cell>
          <cell r="J1580">
            <v>4.6386000000000003</v>
          </cell>
          <cell r="M1580">
            <v>39492</v>
          </cell>
          <cell r="N1580">
            <v>5.6300999999999997</v>
          </cell>
          <cell r="Q1580">
            <v>38806</v>
          </cell>
          <cell r="R1580">
            <v>6.14</v>
          </cell>
        </row>
        <row r="1581">
          <cell r="A1581">
            <v>38786</v>
          </cell>
          <cell r="B1581">
            <v>4.26</v>
          </cell>
          <cell r="E1581">
            <v>40248</v>
          </cell>
          <cell r="F1581">
            <v>4.66</v>
          </cell>
          <cell r="I1581">
            <v>38706</v>
          </cell>
          <cell r="J1581">
            <v>4.6533999999999995</v>
          </cell>
          <cell r="M1581">
            <v>39493</v>
          </cell>
          <cell r="N1581">
            <v>5.5430999999999999</v>
          </cell>
          <cell r="Q1581">
            <v>38807</v>
          </cell>
          <cell r="R1581">
            <v>6.14</v>
          </cell>
        </row>
        <row r="1582">
          <cell r="A1582">
            <v>38789</v>
          </cell>
          <cell r="B1582">
            <v>4.26</v>
          </cell>
          <cell r="E1582">
            <v>40249</v>
          </cell>
          <cell r="F1582">
            <v>4.62</v>
          </cell>
          <cell r="I1582">
            <v>38707</v>
          </cell>
          <cell r="J1582">
            <v>4.6751000000000005</v>
          </cell>
          <cell r="M1582">
            <v>39496</v>
          </cell>
          <cell r="N1582">
            <v>5.5430999999999999</v>
          </cell>
          <cell r="Q1582">
            <v>38810</v>
          </cell>
          <cell r="R1582">
            <v>6.14</v>
          </cell>
        </row>
        <row r="1583">
          <cell r="A1583">
            <v>38790</v>
          </cell>
          <cell r="B1583">
            <v>4.2</v>
          </cell>
          <cell r="E1583">
            <v>40252</v>
          </cell>
          <cell r="F1583">
            <v>4.63</v>
          </cell>
          <cell r="I1583">
            <v>38708</v>
          </cell>
          <cell r="J1583">
            <v>4.6060999999999996</v>
          </cell>
          <cell r="M1583">
            <v>39497</v>
          </cell>
          <cell r="N1583">
            <v>5.6284999999999998</v>
          </cell>
          <cell r="Q1583">
            <v>38811</v>
          </cell>
          <cell r="R1583">
            <v>6.15</v>
          </cell>
        </row>
        <row r="1584">
          <cell r="A1584">
            <v>38791</v>
          </cell>
          <cell r="B1584">
            <v>4.22</v>
          </cell>
          <cell r="E1584">
            <v>40253</v>
          </cell>
          <cell r="F1584">
            <v>4.59</v>
          </cell>
          <cell r="I1584">
            <v>38709</v>
          </cell>
          <cell r="J1584">
            <v>4.5446999999999997</v>
          </cell>
          <cell r="M1584">
            <v>39498</v>
          </cell>
          <cell r="N1584">
            <v>5.6115000000000004</v>
          </cell>
          <cell r="Q1584">
            <v>38812</v>
          </cell>
          <cell r="R1584">
            <v>6.13</v>
          </cell>
        </row>
        <row r="1585">
          <cell r="A1585">
            <v>38792</v>
          </cell>
          <cell r="B1585">
            <v>4.16</v>
          </cell>
          <cell r="E1585">
            <v>40254</v>
          </cell>
          <cell r="F1585">
            <v>4.5600000000000005</v>
          </cell>
          <cell r="I1585">
            <v>38713</v>
          </cell>
          <cell r="J1585">
            <v>4.5042</v>
          </cell>
          <cell r="M1585">
            <v>39499</v>
          </cell>
          <cell r="N1585">
            <v>5.5834999999999999</v>
          </cell>
          <cell r="Q1585">
            <v>38813</v>
          </cell>
          <cell r="R1585">
            <v>6.2</v>
          </cell>
        </row>
        <row r="1586">
          <cell r="A1586">
            <v>38793</v>
          </cell>
          <cell r="B1586">
            <v>4.18</v>
          </cell>
          <cell r="E1586">
            <v>40255</v>
          </cell>
          <cell r="F1586">
            <v>4.59</v>
          </cell>
          <cell r="I1586">
            <v>38714</v>
          </cell>
          <cell r="J1586">
            <v>4.5311000000000003</v>
          </cell>
          <cell r="M1586">
            <v>39500</v>
          </cell>
          <cell r="N1586">
            <v>5.5953999999999997</v>
          </cell>
          <cell r="Q1586">
            <v>38814</v>
          </cell>
          <cell r="R1586">
            <v>6.27</v>
          </cell>
        </row>
        <row r="1587">
          <cell r="A1587">
            <v>38796</v>
          </cell>
          <cell r="B1587">
            <v>4.18</v>
          </cell>
          <cell r="E1587">
            <v>40256</v>
          </cell>
          <cell r="F1587">
            <v>4.58</v>
          </cell>
          <cell r="I1587">
            <v>38715</v>
          </cell>
          <cell r="J1587">
            <v>4.5128000000000004</v>
          </cell>
          <cell r="M1587">
            <v>39503</v>
          </cell>
          <cell r="N1587">
            <v>5.6178999999999997</v>
          </cell>
          <cell r="Q1587">
            <v>38817</v>
          </cell>
          <cell r="R1587">
            <v>6.27</v>
          </cell>
        </row>
        <row r="1588">
          <cell r="A1588">
            <v>38797</v>
          </cell>
          <cell r="B1588">
            <v>4.2</v>
          </cell>
          <cell r="E1588">
            <v>40259</v>
          </cell>
          <cell r="F1588">
            <v>4.57</v>
          </cell>
          <cell r="I1588">
            <v>38716</v>
          </cell>
          <cell r="J1588">
            <v>4.5347999999999997</v>
          </cell>
          <cell r="M1588">
            <v>39504</v>
          </cell>
          <cell r="N1588">
            <v>5.5609000000000002</v>
          </cell>
          <cell r="Q1588">
            <v>38818</v>
          </cell>
          <cell r="R1588">
            <v>6.24</v>
          </cell>
        </row>
        <row r="1589">
          <cell r="A1589">
            <v>38798</v>
          </cell>
          <cell r="B1589">
            <v>4.1900000000000004</v>
          </cell>
          <cell r="E1589">
            <v>40260</v>
          </cell>
          <cell r="F1589">
            <v>4.5999999999999996</v>
          </cell>
          <cell r="I1589">
            <v>38719</v>
          </cell>
          <cell r="J1589">
            <v>4.5347</v>
          </cell>
          <cell r="M1589">
            <v>39505</v>
          </cell>
          <cell r="N1589">
            <v>5.5133999999999999</v>
          </cell>
          <cell r="Q1589">
            <v>38819</v>
          </cell>
          <cell r="R1589">
            <v>6.29</v>
          </cell>
        </row>
        <row r="1590">
          <cell r="A1590">
            <v>38799</v>
          </cell>
          <cell r="B1590">
            <v>4.2</v>
          </cell>
          <cell r="E1590">
            <v>40261</v>
          </cell>
          <cell r="F1590">
            <v>4.72</v>
          </cell>
          <cell r="I1590">
            <v>38720</v>
          </cell>
          <cell r="J1590">
            <v>4.5463000000000005</v>
          </cell>
          <cell r="M1590">
            <v>39506</v>
          </cell>
          <cell r="N1590">
            <v>5.4420000000000002</v>
          </cell>
          <cell r="Q1590">
            <v>38820</v>
          </cell>
          <cell r="R1590">
            <v>6.34</v>
          </cell>
        </row>
        <row r="1591">
          <cell r="A1591">
            <v>38800</v>
          </cell>
          <cell r="B1591">
            <v>4.16</v>
          </cell>
          <cell r="E1591">
            <v>40262</v>
          </cell>
          <cell r="F1591">
            <v>4.7699999999999996</v>
          </cell>
          <cell r="I1591">
            <v>38721</v>
          </cell>
          <cell r="J1591">
            <v>4.5366</v>
          </cell>
          <cell r="M1591">
            <v>39507</v>
          </cell>
          <cell r="N1591">
            <v>5.4314999999999998</v>
          </cell>
          <cell r="Q1591">
            <v>38824</v>
          </cell>
          <cell r="R1591">
            <v>6.31</v>
          </cell>
        </row>
        <row r="1592">
          <cell r="A1592">
            <v>38803</v>
          </cell>
          <cell r="B1592">
            <v>4.18</v>
          </cell>
          <cell r="E1592">
            <v>40263</v>
          </cell>
          <cell r="F1592">
            <v>4.75</v>
          </cell>
          <cell r="I1592">
            <v>38722</v>
          </cell>
          <cell r="J1592">
            <v>4.5453000000000001</v>
          </cell>
          <cell r="M1592">
            <v>39510</v>
          </cell>
          <cell r="N1592">
            <v>5.4436999999999998</v>
          </cell>
          <cell r="Q1592">
            <v>38825</v>
          </cell>
          <cell r="R1592">
            <v>6.3</v>
          </cell>
        </row>
        <row r="1593">
          <cell r="A1593">
            <v>38804</v>
          </cell>
          <cell r="B1593">
            <v>4.21</v>
          </cell>
          <cell r="E1593">
            <v>40266</v>
          </cell>
          <cell r="F1593">
            <v>4.76</v>
          </cell>
          <cell r="I1593">
            <v>38723</v>
          </cell>
          <cell r="J1593">
            <v>4.5606999999999998</v>
          </cell>
          <cell r="M1593">
            <v>39511</v>
          </cell>
          <cell r="N1593">
            <v>5.4637000000000002</v>
          </cell>
          <cell r="Q1593">
            <v>38826</v>
          </cell>
          <cell r="R1593">
            <v>6.36</v>
          </cell>
        </row>
        <row r="1594">
          <cell r="A1594">
            <v>38805</v>
          </cell>
          <cell r="B1594">
            <v>4.2300000000000004</v>
          </cell>
          <cell r="E1594">
            <v>40267</v>
          </cell>
          <cell r="F1594">
            <v>4.75</v>
          </cell>
          <cell r="I1594">
            <v>38726</v>
          </cell>
          <cell r="J1594">
            <v>4.5509000000000004</v>
          </cell>
          <cell r="M1594">
            <v>39512</v>
          </cell>
          <cell r="N1594">
            <v>5.4866999999999999</v>
          </cell>
          <cell r="Q1594">
            <v>38827</v>
          </cell>
          <cell r="R1594">
            <v>6.35</v>
          </cell>
        </row>
        <row r="1595">
          <cell r="A1595">
            <v>38806</v>
          </cell>
          <cell r="B1595">
            <v>4.28</v>
          </cell>
          <cell r="E1595">
            <v>40268</v>
          </cell>
          <cell r="F1595">
            <v>4.72</v>
          </cell>
          <cell r="I1595">
            <v>38727</v>
          </cell>
          <cell r="J1595">
            <v>4.6113</v>
          </cell>
          <cell r="M1595">
            <v>39513</v>
          </cell>
          <cell r="N1595">
            <v>5.4421999999999997</v>
          </cell>
          <cell r="Q1595">
            <v>38828</v>
          </cell>
          <cell r="R1595">
            <v>6.32</v>
          </cell>
        </row>
        <row r="1596">
          <cell r="A1596">
            <v>38807</v>
          </cell>
          <cell r="B1596">
            <v>4.26</v>
          </cell>
          <cell r="E1596">
            <v>40269</v>
          </cell>
          <cell r="F1596">
            <v>4.74</v>
          </cell>
          <cell r="I1596">
            <v>38728</v>
          </cell>
          <cell r="J1596">
            <v>4.6318999999999999</v>
          </cell>
          <cell r="M1596">
            <v>39514</v>
          </cell>
          <cell r="N1596">
            <v>5.4291999999999998</v>
          </cell>
          <cell r="Q1596">
            <v>38831</v>
          </cell>
          <cell r="R1596">
            <v>6.28</v>
          </cell>
        </row>
        <row r="1597">
          <cell r="A1597">
            <v>38810</v>
          </cell>
          <cell r="B1597">
            <v>4.29</v>
          </cell>
          <cell r="E1597">
            <v>40270</v>
          </cell>
          <cell r="F1597">
            <v>4.8100000000000005</v>
          </cell>
          <cell r="I1597">
            <v>38729</v>
          </cell>
          <cell r="J1597">
            <v>4.5838999999999999</v>
          </cell>
          <cell r="M1597">
            <v>39517</v>
          </cell>
          <cell r="N1597">
            <v>5.4126000000000003</v>
          </cell>
          <cell r="Q1597">
            <v>38832</v>
          </cell>
          <cell r="R1597">
            <v>6.37</v>
          </cell>
        </row>
        <row r="1598">
          <cell r="A1598">
            <v>38811</v>
          </cell>
          <cell r="B1598">
            <v>4.3099999999999996</v>
          </cell>
          <cell r="E1598">
            <v>40273</v>
          </cell>
          <cell r="F1598">
            <v>4.8499999999999996</v>
          </cell>
          <cell r="I1598">
            <v>38730</v>
          </cell>
          <cell r="J1598">
            <v>4.5283999999999995</v>
          </cell>
          <cell r="M1598">
            <v>39518</v>
          </cell>
          <cell r="N1598">
            <v>5.4451000000000001</v>
          </cell>
          <cell r="Q1598">
            <v>38833</v>
          </cell>
          <cell r="R1598">
            <v>6.39</v>
          </cell>
        </row>
        <row r="1599">
          <cell r="A1599">
            <v>38812</v>
          </cell>
          <cell r="B1599">
            <v>4.32</v>
          </cell>
          <cell r="E1599">
            <v>40274</v>
          </cell>
          <cell r="F1599">
            <v>4.84</v>
          </cell>
          <cell r="I1599">
            <v>38733</v>
          </cell>
          <cell r="J1599">
            <v>4.5283999999999995</v>
          </cell>
          <cell r="M1599">
            <v>39519</v>
          </cell>
          <cell r="N1599">
            <v>5.3986000000000001</v>
          </cell>
          <cell r="Q1599">
            <v>38834</v>
          </cell>
          <cell r="R1599">
            <v>6.39</v>
          </cell>
        </row>
        <row r="1600">
          <cell r="A1600">
            <v>38813</v>
          </cell>
          <cell r="B1600">
            <v>4.37</v>
          </cell>
          <cell r="E1600">
            <v>40275</v>
          </cell>
          <cell r="F1600">
            <v>4.74</v>
          </cell>
          <cell r="I1600">
            <v>38734</v>
          </cell>
          <cell r="J1600">
            <v>4.5023999999999997</v>
          </cell>
          <cell r="M1600">
            <v>39520</v>
          </cell>
          <cell r="N1600">
            <v>5.3960999999999997</v>
          </cell>
          <cell r="Q1600">
            <v>38835</v>
          </cell>
          <cell r="R1600">
            <v>6.37</v>
          </cell>
        </row>
        <row r="1601">
          <cell r="A1601">
            <v>38814</v>
          </cell>
          <cell r="B1601">
            <v>4.4400000000000004</v>
          </cell>
          <cell r="E1601">
            <v>40276</v>
          </cell>
          <cell r="F1601">
            <v>4.75</v>
          </cell>
          <cell r="I1601">
            <v>38735</v>
          </cell>
          <cell r="J1601">
            <v>4.5110000000000001</v>
          </cell>
          <cell r="M1601">
            <v>39521</v>
          </cell>
          <cell r="N1601">
            <v>5.3815999999999997</v>
          </cell>
          <cell r="Q1601">
            <v>38838</v>
          </cell>
          <cell r="R1601">
            <v>6.44</v>
          </cell>
        </row>
        <row r="1602">
          <cell r="A1602">
            <v>38817</v>
          </cell>
          <cell r="B1602">
            <v>4.43</v>
          </cell>
          <cell r="E1602">
            <v>40277</v>
          </cell>
          <cell r="F1602">
            <v>4.74</v>
          </cell>
          <cell r="I1602">
            <v>38736</v>
          </cell>
          <cell r="J1602">
            <v>4.5466999999999995</v>
          </cell>
          <cell r="M1602">
            <v>39524</v>
          </cell>
          <cell r="N1602">
            <v>5.3466000000000005</v>
          </cell>
          <cell r="Q1602">
            <v>38839</v>
          </cell>
          <cell r="R1602">
            <v>6.41</v>
          </cell>
        </row>
        <row r="1603">
          <cell r="A1603">
            <v>38818</v>
          </cell>
          <cell r="B1603">
            <v>4.41</v>
          </cell>
          <cell r="E1603">
            <v>40280</v>
          </cell>
          <cell r="F1603">
            <v>4.7</v>
          </cell>
          <cell r="I1603">
            <v>38737</v>
          </cell>
          <cell r="J1603">
            <v>4.5213999999999999</v>
          </cell>
          <cell r="M1603">
            <v>39525</v>
          </cell>
          <cell r="N1603">
            <v>5.3685999999999998</v>
          </cell>
          <cell r="Q1603">
            <v>38840</v>
          </cell>
          <cell r="R1603">
            <v>6.44</v>
          </cell>
        </row>
        <row r="1604">
          <cell r="A1604">
            <v>38819</v>
          </cell>
          <cell r="B1604">
            <v>4.4400000000000004</v>
          </cell>
          <cell r="E1604">
            <v>40281</v>
          </cell>
          <cell r="F1604">
            <v>4.68</v>
          </cell>
          <cell r="I1604">
            <v>38740</v>
          </cell>
          <cell r="J1604">
            <v>4.5301</v>
          </cell>
          <cell r="M1604">
            <v>39526</v>
          </cell>
          <cell r="N1604">
            <v>5.3261000000000003</v>
          </cell>
          <cell r="Q1604">
            <v>38841</v>
          </cell>
          <cell r="R1604">
            <v>6.44</v>
          </cell>
        </row>
        <row r="1605">
          <cell r="A1605">
            <v>38820</v>
          </cell>
          <cell r="B1605">
            <v>4.49</v>
          </cell>
          <cell r="E1605">
            <v>40282</v>
          </cell>
          <cell r="F1605">
            <v>4.72</v>
          </cell>
          <cell r="I1605">
            <v>38741</v>
          </cell>
          <cell r="J1605">
            <v>4.5716999999999999</v>
          </cell>
          <cell r="M1605">
            <v>39527</v>
          </cell>
          <cell r="N1605">
            <v>5.3211000000000004</v>
          </cell>
          <cell r="Q1605">
            <v>38842</v>
          </cell>
          <cell r="R1605">
            <v>6.4</v>
          </cell>
        </row>
        <row r="1606">
          <cell r="A1606">
            <v>38824</v>
          </cell>
          <cell r="B1606">
            <v>4.47</v>
          </cell>
          <cell r="E1606">
            <v>40283</v>
          </cell>
          <cell r="F1606">
            <v>4.72</v>
          </cell>
          <cell r="I1606">
            <v>38742</v>
          </cell>
          <cell r="J1606">
            <v>4.6551999999999998</v>
          </cell>
          <cell r="M1606">
            <v>39528</v>
          </cell>
          <cell r="N1606">
            <v>5.3231000000000002</v>
          </cell>
          <cell r="Q1606">
            <v>38845</v>
          </cell>
          <cell r="R1606">
            <v>6.39</v>
          </cell>
        </row>
        <row r="1607">
          <cell r="A1607">
            <v>38825</v>
          </cell>
          <cell r="B1607">
            <v>4.47</v>
          </cell>
          <cell r="E1607">
            <v>40284</v>
          </cell>
          <cell r="F1607">
            <v>4.67</v>
          </cell>
          <cell r="I1607">
            <v>38743</v>
          </cell>
          <cell r="J1607">
            <v>4.6939000000000002</v>
          </cell>
          <cell r="M1607">
            <v>39531</v>
          </cell>
          <cell r="N1607">
            <v>5.3231000000000002</v>
          </cell>
          <cell r="Q1607">
            <v>38846</v>
          </cell>
          <cell r="R1607">
            <v>6.41</v>
          </cell>
        </row>
        <row r="1608">
          <cell r="A1608">
            <v>38826</v>
          </cell>
          <cell r="B1608">
            <v>4.5199999999999996</v>
          </cell>
          <cell r="E1608">
            <v>40287</v>
          </cell>
          <cell r="F1608">
            <v>4.7</v>
          </cell>
          <cell r="I1608">
            <v>38744</v>
          </cell>
          <cell r="J1608">
            <v>4.6917999999999997</v>
          </cell>
          <cell r="M1608">
            <v>39532</v>
          </cell>
          <cell r="N1608">
            <v>5.3250999999999999</v>
          </cell>
          <cell r="Q1608">
            <v>38847</v>
          </cell>
          <cell r="R1608">
            <v>6.4</v>
          </cell>
        </row>
        <row r="1609">
          <cell r="A1609">
            <v>38827</v>
          </cell>
          <cell r="B1609">
            <v>4.55</v>
          </cell>
          <cell r="E1609">
            <v>40288</v>
          </cell>
          <cell r="F1609">
            <v>4.67</v>
          </cell>
          <cell r="I1609">
            <v>38747</v>
          </cell>
          <cell r="J1609">
            <v>4.7018000000000004</v>
          </cell>
          <cell r="M1609">
            <v>39533</v>
          </cell>
          <cell r="N1609">
            <v>5.3451000000000004</v>
          </cell>
          <cell r="Q1609">
            <v>38848</v>
          </cell>
          <cell r="R1609">
            <v>6.43</v>
          </cell>
        </row>
        <row r="1610">
          <cell r="A1610">
            <v>38828</v>
          </cell>
          <cell r="B1610">
            <v>4.5199999999999996</v>
          </cell>
          <cell r="E1610">
            <v>40289</v>
          </cell>
          <cell r="F1610">
            <v>4.6100000000000003</v>
          </cell>
          <cell r="I1610">
            <v>38748</v>
          </cell>
          <cell r="J1610">
            <v>4.6768000000000001</v>
          </cell>
          <cell r="M1610">
            <v>39534</v>
          </cell>
          <cell r="N1610">
            <v>5.3765999999999998</v>
          </cell>
          <cell r="Q1610">
            <v>38849</v>
          </cell>
          <cell r="R1610">
            <v>6.51</v>
          </cell>
        </row>
        <row r="1611">
          <cell r="A1611">
            <v>38831</v>
          </cell>
          <cell r="B1611">
            <v>4.49</v>
          </cell>
          <cell r="E1611">
            <v>40290</v>
          </cell>
          <cell r="F1611">
            <v>4.6500000000000004</v>
          </cell>
          <cell r="I1611">
            <v>38749</v>
          </cell>
          <cell r="J1611">
            <v>4.7058</v>
          </cell>
          <cell r="M1611">
            <v>39535</v>
          </cell>
          <cell r="N1611">
            <v>5.3571</v>
          </cell>
          <cell r="Q1611">
            <v>38852</v>
          </cell>
          <cell r="R1611">
            <v>6.47</v>
          </cell>
        </row>
        <row r="1612">
          <cell r="A1612">
            <v>38832</v>
          </cell>
          <cell r="B1612">
            <v>4.55</v>
          </cell>
          <cell r="E1612">
            <v>40291</v>
          </cell>
          <cell r="F1612">
            <v>4.67</v>
          </cell>
          <cell r="I1612">
            <v>38750</v>
          </cell>
          <cell r="J1612">
            <v>4.6947000000000001</v>
          </cell>
          <cell r="M1612">
            <v>39538</v>
          </cell>
          <cell r="N1612">
            <v>5.3426</v>
          </cell>
          <cell r="Q1612">
            <v>38853</v>
          </cell>
          <cell r="R1612">
            <v>6.43</v>
          </cell>
        </row>
        <row r="1613">
          <cell r="A1613">
            <v>38833</v>
          </cell>
          <cell r="B1613">
            <v>4.57</v>
          </cell>
          <cell r="E1613">
            <v>40294</v>
          </cell>
          <cell r="F1613">
            <v>4.67</v>
          </cell>
          <cell r="I1613">
            <v>38751</v>
          </cell>
          <cell r="J1613">
            <v>4.6242000000000001</v>
          </cell>
          <cell r="M1613">
            <v>39539</v>
          </cell>
          <cell r="N1613">
            <v>5.4375999999999998</v>
          </cell>
          <cell r="Q1613">
            <v>38854</v>
          </cell>
          <cell r="R1613">
            <v>6.49</v>
          </cell>
        </row>
        <row r="1614">
          <cell r="A1614">
            <v>38834</v>
          </cell>
          <cell r="B1614">
            <v>4.55</v>
          </cell>
          <cell r="E1614">
            <v>40295</v>
          </cell>
          <cell r="F1614">
            <v>4.5600000000000005</v>
          </cell>
          <cell r="I1614">
            <v>38754</v>
          </cell>
          <cell r="J1614">
            <v>4.6222000000000003</v>
          </cell>
          <cell r="M1614">
            <v>39540</v>
          </cell>
          <cell r="N1614">
            <v>5.4512</v>
          </cell>
          <cell r="Q1614">
            <v>38855</v>
          </cell>
          <cell r="R1614">
            <v>6.4</v>
          </cell>
        </row>
        <row r="1615">
          <cell r="A1615">
            <v>38835</v>
          </cell>
          <cell r="B1615">
            <v>4.5199999999999996</v>
          </cell>
          <cell r="E1615">
            <v>40296</v>
          </cell>
          <cell r="F1615">
            <v>4.63</v>
          </cell>
          <cell r="I1615">
            <v>38755</v>
          </cell>
          <cell r="J1615">
            <v>4.6538000000000004</v>
          </cell>
          <cell r="M1615">
            <v>39541</v>
          </cell>
          <cell r="N1615">
            <v>5.4592000000000001</v>
          </cell>
          <cell r="Q1615">
            <v>38856</v>
          </cell>
          <cell r="R1615">
            <v>6.35</v>
          </cell>
        </row>
        <row r="1616">
          <cell r="A1616">
            <v>38838</v>
          </cell>
          <cell r="B1616">
            <v>4.55</v>
          </cell>
          <cell r="E1616">
            <v>40297</v>
          </cell>
          <cell r="F1616">
            <v>4.5999999999999996</v>
          </cell>
          <cell r="I1616">
            <v>38756</v>
          </cell>
          <cell r="J1616">
            <v>4.6745999999999999</v>
          </cell>
          <cell r="M1616">
            <v>39542</v>
          </cell>
          <cell r="N1616">
            <v>5.4189999999999996</v>
          </cell>
          <cell r="Q1616">
            <v>38859</v>
          </cell>
          <cell r="R1616">
            <v>6.35</v>
          </cell>
        </row>
        <row r="1617">
          <cell r="A1617">
            <v>38839</v>
          </cell>
          <cell r="B1617">
            <v>4.5199999999999996</v>
          </cell>
          <cell r="E1617">
            <v>40298</v>
          </cell>
          <cell r="F1617">
            <v>4.53</v>
          </cell>
          <cell r="I1617">
            <v>38757</v>
          </cell>
          <cell r="J1617">
            <v>4.6508000000000003</v>
          </cell>
          <cell r="M1617">
            <v>39545</v>
          </cell>
          <cell r="N1617">
            <v>5.4725000000000001</v>
          </cell>
          <cell r="Q1617">
            <v>38860</v>
          </cell>
          <cell r="R1617">
            <v>6.38</v>
          </cell>
        </row>
        <row r="1618">
          <cell r="A1618">
            <v>38840</v>
          </cell>
          <cell r="B1618">
            <v>4.51</v>
          </cell>
          <cell r="E1618">
            <v>40301</v>
          </cell>
          <cell r="F1618">
            <v>4.53</v>
          </cell>
          <cell r="I1618">
            <v>38758</v>
          </cell>
          <cell r="J1618">
            <v>4.5518000000000001</v>
          </cell>
          <cell r="M1618">
            <v>39546</v>
          </cell>
          <cell r="N1618">
            <v>5.5069999999999997</v>
          </cell>
          <cell r="Q1618">
            <v>38861</v>
          </cell>
          <cell r="R1618">
            <v>6.36</v>
          </cell>
        </row>
        <row r="1619">
          <cell r="A1619">
            <v>38841</v>
          </cell>
          <cell r="B1619">
            <v>4.5</v>
          </cell>
          <cell r="E1619">
            <v>40302</v>
          </cell>
          <cell r="F1619">
            <v>4.43</v>
          </cell>
          <cell r="I1619">
            <v>38761</v>
          </cell>
          <cell r="J1619">
            <v>4.5556999999999999</v>
          </cell>
          <cell r="M1619">
            <v>39547</v>
          </cell>
          <cell r="N1619">
            <v>5.4650999999999996</v>
          </cell>
          <cell r="Q1619">
            <v>38862</v>
          </cell>
          <cell r="R1619">
            <v>6.4</v>
          </cell>
        </row>
        <row r="1620">
          <cell r="A1620">
            <v>38842</v>
          </cell>
          <cell r="B1620">
            <v>4.49</v>
          </cell>
          <cell r="E1620">
            <v>40303</v>
          </cell>
          <cell r="F1620">
            <v>4.3899999999999997</v>
          </cell>
          <cell r="I1620">
            <v>38762</v>
          </cell>
          <cell r="J1620">
            <v>4.5887000000000002</v>
          </cell>
          <cell r="M1620">
            <v>39548</v>
          </cell>
          <cell r="N1620">
            <v>5.5305999999999997</v>
          </cell>
          <cell r="Q1620">
            <v>38863</v>
          </cell>
          <cell r="R1620">
            <v>6.38</v>
          </cell>
        </row>
        <row r="1621">
          <cell r="A1621">
            <v>38845</v>
          </cell>
          <cell r="B1621">
            <v>4.49</v>
          </cell>
          <cell r="E1621">
            <v>40304</v>
          </cell>
          <cell r="F1621">
            <v>4.1900000000000004</v>
          </cell>
          <cell r="I1621">
            <v>38763</v>
          </cell>
          <cell r="J1621">
            <v>4.5722000000000005</v>
          </cell>
          <cell r="M1621">
            <v>39549</v>
          </cell>
          <cell r="N1621">
            <v>5.4946000000000002</v>
          </cell>
          <cell r="Q1621">
            <v>38867</v>
          </cell>
          <cell r="R1621">
            <v>6.42</v>
          </cell>
        </row>
        <row r="1622">
          <cell r="A1622">
            <v>38846</v>
          </cell>
          <cell r="B1622">
            <v>4.51</v>
          </cell>
          <cell r="E1622">
            <v>40305</v>
          </cell>
          <cell r="F1622">
            <v>4.28</v>
          </cell>
          <cell r="I1622">
            <v>38764</v>
          </cell>
          <cell r="J1622">
            <v>4.5654000000000003</v>
          </cell>
          <cell r="M1622">
            <v>39552</v>
          </cell>
          <cell r="N1622">
            <v>5.5556000000000001</v>
          </cell>
          <cell r="Q1622">
            <v>38868</v>
          </cell>
          <cell r="R1622">
            <v>6.43</v>
          </cell>
        </row>
        <row r="1623">
          <cell r="A1623">
            <v>38847</v>
          </cell>
          <cell r="B1623">
            <v>4.51</v>
          </cell>
          <cell r="E1623">
            <v>40308</v>
          </cell>
          <cell r="F1623">
            <v>4.41</v>
          </cell>
          <cell r="I1623">
            <v>38765</v>
          </cell>
          <cell r="J1623">
            <v>4.5057</v>
          </cell>
          <cell r="M1623">
            <v>39553</v>
          </cell>
          <cell r="N1623">
            <v>5.5986000000000002</v>
          </cell>
          <cell r="Q1623">
            <v>38869</v>
          </cell>
          <cell r="R1623">
            <v>6.43</v>
          </cell>
        </row>
        <row r="1624">
          <cell r="A1624">
            <v>38848</v>
          </cell>
          <cell r="B1624">
            <v>4.5199999999999996</v>
          </cell>
          <cell r="E1624">
            <v>40309</v>
          </cell>
          <cell r="F1624">
            <v>4.42</v>
          </cell>
          <cell r="I1624">
            <v>38768</v>
          </cell>
          <cell r="J1624">
            <v>4.5057</v>
          </cell>
          <cell r="M1624">
            <v>39554</v>
          </cell>
          <cell r="N1624">
            <v>5.6375000000000002</v>
          </cell>
          <cell r="Q1624">
            <v>38870</v>
          </cell>
          <cell r="R1624">
            <v>6.32</v>
          </cell>
        </row>
        <row r="1625">
          <cell r="A1625">
            <v>38849</v>
          </cell>
          <cell r="B1625">
            <v>4.5199999999999996</v>
          </cell>
          <cell r="E1625">
            <v>40310</v>
          </cell>
          <cell r="F1625">
            <v>4.47</v>
          </cell>
          <cell r="I1625">
            <v>38769</v>
          </cell>
          <cell r="J1625">
            <v>4.5305999999999997</v>
          </cell>
          <cell r="M1625">
            <v>39555</v>
          </cell>
          <cell r="N1625">
            <v>5.6425000000000001</v>
          </cell>
          <cell r="Q1625">
            <v>38873</v>
          </cell>
          <cell r="R1625">
            <v>6.34</v>
          </cell>
        </row>
        <row r="1626">
          <cell r="A1626">
            <v>38852</v>
          </cell>
          <cell r="B1626">
            <v>4.47</v>
          </cell>
          <cell r="E1626">
            <v>40311</v>
          </cell>
          <cell r="F1626">
            <v>4.47</v>
          </cell>
          <cell r="I1626">
            <v>38770</v>
          </cell>
          <cell r="J1626">
            <v>4.4798999999999998</v>
          </cell>
          <cell r="M1626">
            <v>39556</v>
          </cell>
          <cell r="N1626">
            <v>5.6444999999999999</v>
          </cell>
          <cell r="Q1626">
            <v>38874</v>
          </cell>
          <cell r="R1626">
            <v>6.31</v>
          </cell>
        </row>
        <row r="1627">
          <cell r="A1627">
            <v>38853</v>
          </cell>
          <cell r="B1627">
            <v>4.43</v>
          </cell>
          <cell r="E1627">
            <v>40312</v>
          </cell>
          <cell r="F1627">
            <v>4.32</v>
          </cell>
          <cell r="I1627">
            <v>38771</v>
          </cell>
          <cell r="J1627">
            <v>4.5008999999999997</v>
          </cell>
          <cell r="M1627">
            <v>39559</v>
          </cell>
          <cell r="N1627">
            <v>5.6368999999999998</v>
          </cell>
          <cell r="Q1627">
            <v>38875</v>
          </cell>
          <cell r="R1627">
            <v>6.33</v>
          </cell>
        </row>
        <row r="1628">
          <cell r="A1628">
            <v>38854</v>
          </cell>
          <cell r="B1628">
            <v>4.45</v>
          </cell>
          <cell r="E1628">
            <v>40315</v>
          </cell>
          <cell r="F1628">
            <v>4.3499999999999996</v>
          </cell>
          <cell r="I1628">
            <v>38772</v>
          </cell>
          <cell r="J1628">
            <v>4.5258000000000003</v>
          </cell>
          <cell r="M1628">
            <v>39560</v>
          </cell>
          <cell r="N1628">
            <v>5.6233000000000004</v>
          </cell>
          <cell r="Q1628">
            <v>38876</v>
          </cell>
          <cell r="R1628">
            <v>6.3</v>
          </cell>
        </row>
        <row r="1629">
          <cell r="A1629">
            <v>38855</v>
          </cell>
          <cell r="B1629">
            <v>4.3899999999999997</v>
          </cell>
          <cell r="E1629">
            <v>40316</v>
          </cell>
          <cell r="F1629">
            <v>4.26</v>
          </cell>
          <cell r="I1629">
            <v>38775</v>
          </cell>
          <cell r="J1629">
            <v>4.5498000000000003</v>
          </cell>
          <cell r="M1629">
            <v>39561</v>
          </cell>
          <cell r="N1629">
            <v>5.6268000000000002</v>
          </cell>
          <cell r="Q1629">
            <v>38877</v>
          </cell>
          <cell r="R1629">
            <v>6.27</v>
          </cell>
        </row>
        <row r="1630">
          <cell r="A1630">
            <v>38856</v>
          </cell>
          <cell r="B1630">
            <v>4.3899999999999997</v>
          </cell>
          <cell r="E1630">
            <v>40317</v>
          </cell>
          <cell r="F1630">
            <v>4.24</v>
          </cell>
          <cell r="I1630">
            <v>38776</v>
          </cell>
          <cell r="J1630">
            <v>4.5075000000000003</v>
          </cell>
          <cell r="M1630">
            <v>39562</v>
          </cell>
          <cell r="N1630">
            <v>5.6523000000000003</v>
          </cell>
          <cell r="Q1630">
            <v>38880</v>
          </cell>
          <cell r="R1630">
            <v>6.27</v>
          </cell>
        </row>
        <row r="1631">
          <cell r="A1631">
            <v>38860</v>
          </cell>
          <cell r="B1631">
            <v>4.37</v>
          </cell>
          <cell r="E1631">
            <v>40318</v>
          </cell>
          <cell r="F1631">
            <v>4.13</v>
          </cell>
          <cell r="I1631">
            <v>38777</v>
          </cell>
          <cell r="J1631">
            <v>4.5585000000000004</v>
          </cell>
          <cell r="M1631">
            <v>39563</v>
          </cell>
          <cell r="N1631">
            <v>5.6779999999999999</v>
          </cell>
          <cell r="Q1631">
            <v>38881</v>
          </cell>
          <cell r="R1631">
            <v>6.27</v>
          </cell>
        </row>
        <row r="1632">
          <cell r="A1632">
            <v>38861</v>
          </cell>
          <cell r="B1632">
            <v>4.3499999999999996</v>
          </cell>
          <cell r="E1632">
            <v>40319</v>
          </cell>
          <cell r="F1632">
            <v>4.07</v>
          </cell>
          <cell r="I1632">
            <v>38778</v>
          </cell>
          <cell r="J1632">
            <v>4.6111000000000004</v>
          </cell>
          <cell r="M1632">
            <v>39566</v>
          </cell>
          <cell r="N1632">
            <v>5.6434999999999995</v>
          </cell>
          <cell r="Q1632">
            <v>38882</v>
          </cell>
          <cell r="R1632">
            <v>6.34</v>
          </cell>
        </row>
        <row r="1633">
          <cell r="A1633">
            <v>38862</v>
          </cell>
          <cell r="B1633">
            <v>4.34</v>
          </cell>
          <cell r="E1633">
            <v>40322</v>
          </cell>
          <cell r="F1633">
            <v>4.12</v>
          </cell>
          <cell r="I1633">
            <v>38779</v>
          </cell>
          <cell r="J1633">
            <v>4.6593999999999998</v>
          </cell>
          <cell r="M1633">
            <v>39567</v>
          </cell>
          <cell r="N1633">
            <v>5.5972999999999997</v>
          </cell>
          <cell r="Q1633">
            <v>38883</v>
          </cell>
          <cell r="R1633">
            <v>6.38</v>
          </cell>
        </row>
        <row r="1634">
          <cell r="A1634">
            <v>38863</v>
          </cell>
          <cell r="B1634">
            <v>4.3600000000000003</v>
          </cell>
          <cell r="E1634">
            <v>40323</v>
          </cell>
          <cell r="F1634">
            <v>4.07</v>
          </cell>
          <cell r="I1634">
            <v>38782</v>
          </cell>
          <cell r="J1634">
            <v>4.7354000000000003</v>
          </cell>
          <cell r="M1634">
            <v>39568</v>
          </cell>
          <cell r="N1634">
            <v>5.5136000000000003</v>
          </cell>
          <cell r="Q1634">
            <v>38884</v>
          </cell>
          <cell r="R1634">
            <v>6.42</v>
          </cell>
        </row>
        <row r="1635">
          <cell r="A1635">
            <v>38866</v>
          </cell>
          <cell r="B1635">
            <v>4.3499999999999996</v>
          </cell>
          <cell r="E1635">
            <v>40324</v>
          </cell>
          <cell r="F1635">
            <v>4.1100000000000003</v>
          </cell>
          <cell r="I1635">
            <v>38783</v>
          </cell>
          <cell r="J1635">
            <v>4.7092999999999998</v>
          </cell>
          <cell r="M1635">
            <v>39569</v>
          </cell>
          <cell r="N1635">
            <v>5.4935999999999998</v>
          </cell>
          <cell r="Q1635">
            <v>38887</v>
          </cell>
          <cell r="R1635">
            <v>6.43</v>
          </cell>
        </row>
        <row r="1636">
          <cell r="A1636">
            <v>38867</v>
          </cell>
          <cell r="B1636">
            <v>4.4000000000000004</v>
          </cell>
          <cell r="E1636">
            <v>40325</v>
          </cell>
          <cell r="F1636">
            <v>4.24</v>
          </cell>
          <cell r="I1636">
            <v>38784</v>
          </cell>
          <cell r="J1636">
            <v>4.7153</v>
          </cell>
          <cell r="M1636">
            <v>39570</v>
          </cell>
          <cell r="N1636">
            <v>5.5266000000000002</v>
          </cell>
          <cell r="Q1636">
            <v>38888</v>
          </cell>
          <cell r="R1636">
            <v>6.44</v>
          </cell>
        </row>
        <row r="1637">
          <cell r="A1637">
            <v>38868</v>
          </cell>
          <cell r="B1637">
            <v>4.5</v>
          </cell>
          <cell r="E1637">
            <v>40326</v>
          </cell>
          <cell r="F1637">
            <v>4.22</v>
          </cell>
          <cell r="I1637">
            <v>38785</v>
          </cell>
          <cell r="J1637">
            <v>4.7172999999999998</v>
          </cell>
          <cell r="M1637">
            <v>39573</v>
          </cell>
          <cell r="N1637">
            <v>5.5160999999999998</v>
          </cell>
          <cell r="Q1637">
            <v>38889</v>
          </cell>
          <cell r="R1637">
            <v>6.45</v>
          </cell>
        </row>
        <row r="1638">
          <cell r="A1638">
            <v>38869</v>
          </cell>
          <cell r="B1638">
            <v>4.4400000000000004</v>
          </cell>
          <cell r="E1638">
            <v>40330</v>
          </cell>
          <cell r="F1638">
            <v>4.1900000000000004</v>
          </cell>
          <cell r="I1638">
            <v>38786</v>
          </cell>
          <cell r="J1638">
            <v>4.7476000000000003</v>
          </cell>
          <cell r="M1638">
            <v>39574</v>
          </cell>
          <cell r="N1638">
            <v>5.5835999999999997</v>
          </cell>
          <cell r="Q1638">
            <v>38890</v>
          </cell>
          <cell r="R1638">
            <v>6.49</v>
          </cell>
        </row>
        <row r="1639">
          <cell r="A1639">
            <v>38870</v>
          </cell>
          <cell r="B1639">
            <v>4.37</v>
          </cell>
          <cell r="E1639">
            <v>40331</v>
          </cell>
          <cell r="F1639">
            <v>4.24</v>
          </cell>
          <cell r="I1639">
            <v>38789</v>
          </cell>
          <cell r="J1639">
            <v>4.7597000000000005</v>
          </cell>
          <cell r="M1639">
            <v>39575</v>
          </cell>
          <cell r="N1639">
            <v>5.5646000000000004</v>
          </cell>
          <cell r="Q1639">
            <v>38891</v>
          </cell>
          <cell r="R1639">
            <v>6.52</v>
          </cell>
        </row>
        <row r="1640">
          <cell r="A1640">
            <v>38873</v>
          </cell>
          <cell r="B1640">
            <v>4.38</v>
          </cell>
          <cell r="E1640">
            <v>40332</v>
          </cell>
          <cell r="F1640">
            <v>4.29</v>
          </cell>
          <cell r="I1640">
            <v>38790</v>
          </cell>
          <cell r="J1640">
            <v>4.6993</v>
          </cell>
          <cell r="M1640">
            <v>39576</v>
          </cell>
          <cell r="N1640">
            <v>5.5326000000000004</v>
          </cell>
          <cell r="Q1640">
            <v>38894</v>
          </cell>
          <cell r="R1640">
            <v>6.54</v>
          </cell>
        </row>
        <row r="1641">
          <cell r="A1641">
            <v>38874</v>
          </cell>
          <cell r="B1641">
            <v>4.3600000000000003</v>
          </cell>
          <cell r="E1641">
            <v>40333</v>
          </cell>
          <cell r="F1641">
            <v>4.13</v>
          </cell>
          <cell r="I1641">
            <v>38791</v>
          </cell>
          <cell r="J1641">
            <v>4.7496</v>
          </cell>
          <cell r="M1641">
            <v>39577</v>
          </cell>
          <cell r="N1641">
            <v>5.4855999999999998</v>
          </cell>
          <cell r="Q1641">
            <v>38895</v>
          </cell>
          <cell r="R1641">
            <v>6.5</v>
          </cell>
        </row>
        <row r="1642">
          <cell r="A1642">
            <v>38875</v>
          </cell>
          <cell r="B1642">
            <v>4.38</v>
          </cell>
          <cell r="E1642">
            <v>40336</v>
          </cell>
          <cell r="F1642">
            <v>4.1100000000000003</v>
          </cell>
          <cell r="I1642">
            <v>38792</v>
          </cell>
          <cell r="J1642">
            <v>4.6923000000000004</v>
          </cell>
          <cell r="M1642">
            <v>39580</v>
          </cell>
          <cell r="N1642">
            <v>5.4556000000000004</v>
          </cell>
          <cell r="Q1642">
            <v>38896</v>
          </cell>
          <cell r="R1642">
            <v>6.54</v>
          </cell>
        </row>
        <row r="1643">
          <cell r="A1643">
            <v>38876</v>
          </cell>
          <cell r="B1643">
            <v>4.4000000000000004</v>
          </cell>
          <cell r="E1643">
            <v>40337</v>
          </cell>
          <cell r="F1643">
            <v>4.0999999999999996</v>
          </cell>
          <cell r="I1643">
            <v>38793</v>
          </cell>
          <cell r="J1643">
            <v>4.7172999999999998</v>
          </cell>
          <cell r="M1643">
            <v>39581</v>
          </cell>
          <cell r="N1643">
            <v>5.4710999999999999</v>
          </cell>
          <cell r="Q1643">
            <v>38897</v>
          </cell>
          <cell r="R1643">
            <v>6.51</v>
          </cell>
        </row>
        <row r="1644">
          <cell r="A1644">
            <v>38877</v>
          </cell>
          <cell r="B1644">
            <v>4.42</v>
          </cell>
          <cell r="E1644">
            <v>40338</v>
          </cell>
          <cell r="F1644">
            <v>4.12</v>
          </cell>
          <cell r="I1644">
            <v>38796</v>
          </cell>
          <cell r="J1644">
            <v>4.6993</v>
          </cell>
          <cell r="M1644">
            <v>39582</v>
          </cell>
          <cell r="N1644">
            <v>5.4576000000000002</v>
          </cell>
          <cell r="Q1644">
            <v>38898</v>
          </cell>
          <cell r="R1644">
            <v>6.43</v>
          </cell>
        </row>
        <row r="1645">
          <cell r="A1645">
            <v>38880</v>
          </cell>
          <cell r="B1645">
            <v>4.41</v>
          </cell>
          <cell r="E1645">
            <v>40339</v>
          </cell>
          <cell r="F1645">
            <v>4.25</v>
          </cell>
          <cell r="I1645">
            <v>38797</v>
          </cell>
          <cell r="J1645">
            <v>4.7446000000000002</v>
          </cell>
          <cell r="M1645">
            <v>39583</v>
          </cell>
          <cell r="N1645">
            <v>5.4429999999999996</v>
          </cell>
          <cell r="Q1645">
            <v>38901</v>
          </cell>
          <cell r="R1645">
            <v>6.44</v>
          </cell>
        </row>
        <row r="1646">
          <cell r="A1646">
            <v>38881</v>
          </cell>
          <cell r="B1646">
            <v>4.38</v>
          </cell>
          <cell r="E1646">
            <v>40340</v>
          </cell>
          <cell r="F1646">
            <v>4.1500000000000004</v>
          </cell>
          <cell r="I1646">
            <v>38798</v>
          </cell>
          <cell r="J1646">
            <v>4.7224000000000004</v>
          </cell>
          <cell r="M1646">
            <v>39584</v>
          </cell>
          <cell r="N1646">
            <v>5.45</v>
          </cell>
          <cell r="Q1646">
            <v>38903</v>
          </cell>
          <cell r="R1646">
            <v>6.51</v>
          </cell>
        </row>
        <row r="1647">
          <cell r="A1647">
            <v>38882</v>
          </cell>
          <cell r="B1647">
            <v>4.42</v>
          </cell>
          <cell r="E1647">
            <v>40343</v>
          </cell>
          <cell r="F1647">
            <v>4.2</v>
          </cell>
          <cell r="I1647">
            <v>38799</v>
          </cell>
          <cell r="J1647">
            <v>4.7537000000000003</v>
          </cell>
          <cell r="M1647">
            <v>39587</v>
          </cell>
          <cell r="N1647">
            <v>5.4489999999999998</v>
          </cell>
          <cell r="Q1647">
            <v>38904</v>
          </cell>
          <cell r="R1647">
            <v>6.46</v>
          </cell>
        </row>
        <row r="1648">
          <cell r="A1648">
            <v>38883</v>
          </cell>
          <cell r="B1648">
            <v>4.45</v>
          </cell>
          <cell r="E1648">
            <v>40344</v>
          </cell>
          <cell r="F1648">
            <v>4.2300000000000004</v>
          </cell>
          <cell r="I1648">
            <v>38800</v>
          </cell>
          <cell r="J1648">
            <v>4.6893000000000002</v>
          </cell>
          <cell r="M1648">
            <v>39588</v>
          </cell>
          <cell r="N1648">
            <v>5.4314999999999998</v>
          </cell>
          <cell r="Q1648">
            <v>38905</v>
          </cell>
          <cell r="R1648">
            <v>6.41</v>
          </cell>
        </row>
        <row r="1649">
          <cell r="A1649">
            <v>38884</v>
          </cell>
          <cell r="B1649">
            <v>4.4400000000000004</v>
          </cell>
          <cell r="E1649">
            <v>40345</v>
          </cell>
          <cell r="F1649">
            <v>4.18</v>
          </cell>
          <cell r="I1649">
            <v>38803</v>
          </cell>
          <cell r="J1649">
            <v>4.7274000000000003</v>
          </cell>
          <cell r="M1649">
            <v>39589</v>
          </cell>
          <cell r="N1649">
            <v>5.4535</v>
          </cell>
          <cell r="Q1649">
            <v>38908</v>
          </cell>
          <cell r="R1649">
            <v>6.4</v>
          </cell>
        </row>
        <row r="1650">
          <cell r="A1650">
            <v>38887</v>
          </cell>
          <cell r="B1650">
            <v>4.46</v>
          </cell>
          <cell r="E1650">
            <v>40346</v>
          </cell>
          <cell r="F1650">
            <v>4.13</v>
          </cell>
          <cell r="I1650">
            <v>38804</v>
          </cell>
          <cell r="J1650">
            <v>4.7954999999999997</v>
          </cell>
          <cell r="M1650">
            <v>39590</v>
          </cell>
          <cell r="N1650">
            <v>5.5263</v>
          </cell>
          <cell r="Q1650">
            <v>38909</v>
          </cell>
          <cell r="R1650">
            <v>6.37</v>
          </cell>
        </row>
        <row r="1651">
          <cell r="A1651">
            <v>38888</v>
          </cell>
          <cell r="B1651">
            <v>4.5199999999999996</v>
          </cell>
          <cell r="E1651">
            <v>40347</v>
          </cell>
          <cell r="F1651">
            <v>4.1500000000000004</v>
          </cell>
          <cell r="I1651">
            <v>38805</v>
          </cell>
          <cell r="J1651">
            <v>4.8398000000000003</v>
          </cell>
          <cell r="M1651">
            <v>39591</v>
          </cell>
          <cell r="N1651">
            <v>5.4801000000000002</v>
          </cell>
          <cell r="Q1651">
            <v>38910</v>
          </cell>
          <cell r="R1651">
            <v>6.37</v>
          </cell>
        </row>
        <row r="1652">
          <cell r="A1652">
            <v>38889</v>
          </cell>
          <cell r="B1652">
            <v>4.55</v>
          </cell>
          <cell r="E1652">
            <v>40350</v>
          </cell>
          <cell r="F1652">
            <v>4.17</v>
          </cell>
          <cell r="I1652">
            <v>38806</v>
          </cell>
          <cell r="J1652">
            <v>4.8959999999999999</v>
          </cell>
          <cell r="M1652">
            <v>39594</v>
          </cell>
          <cell r="N1652">
            <v>5.4909999999999997</v>
          </cell>
          <cell r="Q1652">
            <v>38911</v>
          </cell>
          <cell r="R1652">
            <v>6.35</v>
          </cell>
        </row>
        <row r="1653">
          <cell r="A1653">
            <v>38890</v>
          </cell>
          <cell r="B1653">
            <v>4.5999999999999996</v>
          </cell>
          <cell r="E1653">
            <v>40351</v>
          </cell>
          <cell r="F1653">
            <v>4.0999999999999996</v>
          </cell>
          <cell r="I1653">
            <v>38807</v>
          </cell>
          <cell r="J1653">
            <v>4.8898000000000001</v>
          </cell>
          <cell r="M1653">
            <v>39595</v>
          </cell>
          <cell r="N1653">
            <v>5.5109000000000004</v>
          </cell>
          <cell r="Q1653">
            <v>38912</v>
          </cell>
          <cell r="R1653">
            <v>6.35</v>
          </cell>
        </row>
        <row r="1654">
          <cell r="A1654">
            <v>38891</v>
          </cell>
          <cell r="B1654">
            <v>4.6399999999999997</v>
          </cell>
          <cell r="E1654">
            <v>40352</v>
          </cell>
          <cell r="F1654">
            <v>4.05</v>
          </cell>
          <cell r="I1654">
            <v>38810</v>
          </cell>
          <cell r="J1654">
            <v>4.8940000000000001</v>
          </cell>
          <cell r="M1654">
            <v>39596</v>
          </cell>
          <cell r="N1654">
            <v>5.5309999999999997</v>
          </cell>
          <cell r="Q1654">
            <v>38915</v>
          </cell>
          <cell r="R1654">
            <v>6.35</v>
          </cell>
        </row>
        <row r="1655">
          <cell r="A1655">
            <v>38894</v>
          </cell>
          <cell r="B1655">
            <v>4.67</v>
          </cell>
          <cell r="E1655">
            <v>40353</v>
          </cell>
          <cell r="F1655">
            <v>4.09</v>
          </cell>
          <cell r="I1655">
            <v>38811</v>
          </cell>
          <cell r="J1655">
            <v>4.9086999999999996</v>
          </cell>
          <cell r="M1655">
            <v>39597</v>
          </cell>
          <cell r="N1655">
            <v>5.5585000000000004</v>
          </cell>
          <cell r="Q1655">
            <v>38916</v>
          </cell>
          <cell r="R1655">
            <v>6.41</v>
          </cell>
        </row>
        <row r="1656">
          <cell r="A1656">
            <v>38895</v>
          </cell>
          <cell r="B1656">
            <v>4.63</v>
          </cell>
          <cell r="E1656">
            <v>40354</v>
          </cell>
          <cell r="F1656">
            <v>4.07</v>
          </cell>
          <cell r="I1656">
            <v>38812</v>
          </cell>
          <cell r="J1656">
            <v>4.9024000000000001</v>
          </cell>
          <cell r="M1656">
            <v>39598</v>
          </cell>
          <cell r="N1656">
            <v>5.5465</v>
          </cell>
          <cell r="Q1656">
            <v>38917</v>
          </cell>
          <cell r="R1656">
            <v>6.35</v>
          </cell>
        </row>
        <row r="1657">
          <cell r="A1657">
            <v>38896</v>
          </cell>
          <cell r="B1657">
            <v>4.67</v>
          </cell>
          <cell r="E1657">
            <v>40357</v>
          </cell>
          <cell r="F1657">
            <v>4.01</v>
          </cell>
          <cell r="I1657">
            <v>38813</v>
          </cell>
          <cell r="J1657">
            <v>4.9733999999999998</v>
          </cell>
          <cell r="M1657">
            <v>39601</v>
          </cell>
          <cell r="N1657">
            <v>5.5076000000000001</v>
          </cell>
          <cell r="Q1657">
            <v>38918</v>
          </cell>
          <cell r="R1657">
            <v>6.32</v>
          </cell>
        </row>
        <row r="1658">
          <cell r="A1658">
            <v>38897</v>
          </cell>
          <cell r="B1658">
            <v>4.63</v>
          </cell>
          <cell r="E1658">
            <v>40358</v>
          </cell>
          <cell r="F1658">
            <v>3.94</v>
          </cell>
          <cell r="I1658">
            <v>38814</v>
          </cell>
          <cell r="J1658">
            <v>5.0552999999999999</v>
          </cell>
          <cell r="M1658">
            <v>39602</v>
          </cell>
          <cell r="N1658">
            <v>5.5006000000000004</v>
          </cell>
          <cell r="Q1658">
            <v>38919</v>
          </cell>
          <cell r="R1658">
            <v>6.32</v>
          </cell>
        </row>
        <row r="1659">
          <cell r="A1659">
            <v>38898</v>
          </cell>
          <cell r="B1659">
            <v>4.6100000000000003</v>
          </cell>
          <cell r="E1659">
            <v>40359</v>
          </cell>
          <cell r="F1659">
            <v>3.91</v>
          </cell>
          <cell r="I1659">
            <v>38817</v>
          </cell>
          <cell r="J1659">
            <v>5.0250000000000004</v>
          </cell>
          <cell r="M1659">
            <v>39603</v>
          </cell>
          <cell r="N1659">
            <v>5.5145999999999997</v>
          </cell>
          <cell r="Q1659">
            <v>38922</v>
          </cell>
          <cell r="R1659">
            <v>6.32</v>
          </cell>
        </row>
        <row r="1660">
          <cell r="A1660">
            <v>38902</v>
          </cell>
          <cell r="B1660">
            <v>4.6399999999999997</v>
          </cell>
          <cell r="E1660">
            <v>40360</v>
          </cell>
          <cell r="F1660">
            <v>3.88</v>
          </cell>
          <cell r="I1660">
            <v>38818</v>
          </cell>
          <cell r="J1660">
            <v>4.9958999999999998</v>
          </cell>
          <cell r="M1660">
            <v>39604</v>
          </cell>
          <cell r="N1660">
            <v>5.5792000000000002</v>
          </cell>
          <cell r="Q1660">
            <v>38923</v>
          </cell>
          <cell r="R1660">
            <v>6.36</v>
          </cell>
        </row>
        <row r="1661">
          <cell r="A1661">
            <v>38903</v>
          </cell>
          <cell r="B1661">
            <v>4.6500000000000004</v>
          </cell>
          <cell r="E1661">
            <v>40361</v>
          </cell>
          <cell r="F1661">
            <v>3.94</v>
          </cell>
          <cell r="I1661">
            <v>38819</v>
          </cell>
          <cell r="J1661">
            <v>5.0575000000000001</v>
          </cell>
          <cell r="M1661">
            <v>39605</v>
          </cell>
          <cell r="N1661">
            <v>5.5412999999999997</v>
          </cell>
          <cell r="Q1661">
            <v>38924</v>
          </cell>
          <cell r="R1661">
            <v>6.33</v>
          </cell>
        </row>
        <row r="1662">
          <cell r="A1662">
            <v>38904</v>
          </cell>
          <cell r="B1662">
            <v>4.62</v>
          </cell>
          <cell r="E1662">
            <v>40365</v>
          </cell>
          <cell r="F1662">
            <v>3.89</v>
          </cell>
          <cell r="I1662">
            <v>38820</v>
          </cell>
          <cell r="J1662">
            <v>5.1124000000000001</v>
          </cell>
          <cell r="M1662">
            <v>39608</v>
          </cell>
          <cell r="N1662">
            <v>5.5270000000000001</v>
          </cell>
          <cell r="Q1662">
            <v>38925</v>
          </cell>
          <cell r="R1662">
            <v>6.34</v>
          </cell>
        </row>
        <row r="1663">
          <cell r="A1663">
            <v>38905</v>
          </cell>
          <cell r="B1663">
            <v>4.54</v>
          </cell>
          <cell r="E1663">
            <v>40366</v>
          </cell>
          <cell r="F1663">
            <v>3.96</v>
          </cell>
          <cell r="I1663">
            <v>38821</v>
          </cell>
          <cell r="J1663">
            <v>5.1124000000000001</v>
          </cell>
          <cell r="M1663">
            <v>39609</v>
          </cell>
          <cell r="N1663">
            <v>5.5876000000000001</v>
          </cell>
          <cell r="Q1663">
            <v>38926</v>
          </cell>
          <cell r="R1663">
            <v>6.29</v>
          </cell>
        </row>
        <row r="1664">
          <cell r="A1664">
            <v>38908</v>
          </cell>
          <cell r="B1664">
            <v>4.51</v>
          </cell>
          <cell r="E1664">
            <v>40367</v>
          </cell>
          <cell r="F1664">
            <v>4</v>
          </cell>
          <cell r="I1664">
            <v>38824</v>
          </cell>
          <cell r="J1664">
            <v>5.0795000000000003</v>
          </cell>
          <cell r="M1664">
            <v>39610</v>
          </cell>
          <cell r="N1664">
            <v>5.6070000000000002</v>
          </cell>
          <cell r="Q1664">
            <v>38929</v>
          </cell>
          <cell r="R1664">
            <v>6.29</v>
          </cell>
        </row>
        <row r="1665">
          <cell r="A1665">
            <v>38909</v>
          </cell>
          <cell r="B1665">
            <v>4.49</v>
          </cell>
          <cell r="E1665">
            <v>40368</v>
          </cell>
          <cell r="F1665">
            <v>4.04</v>
          </cell>
          <cell r="I1665">
            <v>38825</v>
          </cell>
          <cell r="J1665">
            <v>5.0762</v>
          </cell>
          <cell r="M1665">
            <v>39611</v>
          </cell>
          <cell r="N1665">
            <v>5.6348000000000003</v>
          </cell>
          <cell r="Q1665">
            <v>38930</v>
          </cell>
          <cell r="R1665">
            <v>6.29</v>
          </cell>
        </row>
        <row r="1666">
          <cell r="A1666">
            <v>38910</v>
          </cell>
          <cell r="B1666">
            <v>4.5199999999999996</v>
          </cell>
          <cell r="E1666">
            <v>40371</v>
          </cell>
          <cell r="F1666">
            <v>4.05</v>
          </cell>
          <cell r="I1666">
            <v>38826</v>
          </cell>
          <cell r="J1666">
            <v>5.1201999999999996</v>
          </cell>
          <cell r="M1666">
            <v>39612</v>
          </cell>
          <cell r="N1666">
            <v>5.6757</v>
          </cell>
          <cell r="Q1666">
            <v>38931</v>
          </cell>
          <cell r="R1666">
            <v>6.27</v>
          </cell>
        </row>
        <row r="1667">
          <cell r="A1667">
            <v>38911</v>
          </cell>
          <cell r="B1667">
            <v>4.5199999999999996</v>
          </cell>
          <cell r="E1667">
            <v>40372</v>
          </cell>
          <cell r="F1667">
            <v>4.0999999999999996</v>
          </cell>
          <cell r="I1667">
            <v>38827</v>
          </cell>
          <cell r="J1667">
            <v>5.1379000000000001</v>
          </cell>
          <cell r="M1667">
            <v>39615</v>
          </cell>
          <cell r="N1667">
            <v>5.6707000000000001</v>
          </cell>
          <cell r="Q1667">
            <v>38932</v>
          </cell>
          <cell r="R1667">
            <v>6.25</v>
          </cell>
        </row>
        <row r="1668">
          <cell r="A1668">
            <v>38912</v>
          </cell>
          <cell r="B1668">
            <v>4.51</v>
          </cell>
          <cell r="E1668">
            <v>40373</v>
          </cell>
          <cell r="F1668">
            <v>4.03</v>
          </cell>
          <cell r="I1668">
            <v>38828</v>
          </cell>
          <cell r="J1668">
            <v>5.0928000000000004</v>
          </cell>
          <cell r="M1668">
            <v>39616</v>
          </cell>
          <cell r="N1668">
            <v>5.6218000000000004</v>
          </cell>
          <cell r="Q1668">
            <v>38933</v>
          </cell>
          <cell r="R1668">
            <v>6.21</v>
          </cell>
        </row>
        <row r="1669">
          <cell r="A1669">
            <v>38915</v>
          </cell>
          <cell r="B1669">
            <v>4.5</v>
          </cell>
          <cell r="E1669">
            <v>40374</v>
          </cell>
          <cell r="F1669">
            <v>3.9699999999999998</v>
          </cell>
          <cell r="I1669">
            <v>38831</v>
          </cell>
          <cell r="J1669">
            <v>5.0578000000000003</v>
          </cell>
          <cell r="M1669">
            <v>39617</v>
          </cell>
          <cell r="N1669">
            <v>5.6063000000000001</v>
          </cell>
          <cell r="Q1669">
            <v>38936</v>
          </cell>
          <cell r="R1669">
            <v>6.21</v>
          </cell>
        </row>
        <row r="1670">
          <cell r="A1670">
            <v>38916</v>
          </cell>
          <cell r="B1670">
            <v>4.55</v>
          </cell>
          <cell r="E1670">
            <v>40375</v>
          </cell>
          <cell r="F1670">
            <v>3.95</v>
          </cell>
          <cell r="I1670">
            <v>38832</v>
          </cell>
          <cell r="J1670">
            <v>5.1547000000000001</v>
          </cell>
          <cell r="M1670">
            <v>39618</v>
          </cell>
          <cell r="N1670">
            <v>5.6348000000000003</v>
          </cell>
          <cell r="Q1670">
            <v>38937</v>
          </cell>
          <cell r="R1670">
            <v>6.24</v>
          </cell>
        </row>
        <row r="1671">
          <cell r="A1671">
            <v>38917</v>
          </cell>
          <cell r="B1671">
            <v>4.49</v>
          </cell>
          <cell r="E1671">
            <v>40378</v>
          </cell>
          <cell r="F1671">
            <v>3.99</v>
          </cell>
          <cell r="I1671">
            <v>38833</v>
          </cell>
          <cell r="J1671">
            <v>5.1826999999999996</v>
          </cell>
          <cell r="M1671">
            <v>39619</v>
          </cell>
          <cell r="N1671">
            <v>5.6115000000000004</v>
          </cell>
          <cell r="Q1671">
            <v>38938</v>
          </cell>
          <cell r="R1671">
            <v>6.26</v>
          </cell>
        </row>
        <row r="1672">
          <cell r="A1672">
            <v>38918</v>
          </cell>
          <cell r="B1672">
            <v>4.4800000000000004</v>
          </cell>
          <cell r="E1672">
            <v>40379</v>
          </cell>
          <cell r="F1672">
            <v>3.99</v>
          </cell>
          <cell r="I1672">
            <v>38834</v>
          </cell>
          <cell r="J1672">
            <v>5.1703999999999999</v>
          </cell>
          <cell r="M1672">
            <v>39622</v>
          </cell>
          <cell r="N1672">
            <v>5.5857999999999999</v>
          </cell>
          <cell r="Q1672">
            <v>38939</v>
          </cell>
          <cell r="R1672">
            <v>6.27</v>
          </cell>
        </row>
        <row r="1673">
          <cell r="A1673">
            <v>38919</v>
          </cell>
          <cell r="B1673">
            <v>4.46</v>
          </cell>
          <cell r="E1673">
            <v>40380</v>
          </cell>
          <cell r="F1673">
            <v>3.89</v>
          </cell>
          <cell r="I1673">
            <v>38835</v>
          </cell>
          <cell r="J1673">
            <v>5.1615000000000002</v>
          </cell>
          <cell r="M1673">
            <v>39623</v>
          </cell>
          <cell r="N1673">
            <v>5.5045999999999999</v>
          </cell>
          <cell r="Q1673">
            <v>38940</v>
          </cell>
          <cell r="R1673">
            <v>6.31</v>
          </cell>
        </row>
        <row r="1674">
          <cell r="A1674">
            <v>38922</v>
          </cell>
          <cell r="B1674">
            <v>4.45</v>
          </cell>
          <cell r="E1674">
            <v>40381</v>
          </cell>
          <cell r="F1674">
            <v>3.95</v>
          </cell>
          <cell r="I1674">
            <v>38838</v>
          </cell>
          <cell r="J1674">
            <v>5.2267999999999999</v>
          </cell>
          <cell r="M1674">
            <v>39624</v>
          </cell>
          <cell r="N1674">
            <v>5.5049000000000001</v>
          </cell>
          <cell r="Q1674">
            <v>38943</v>
          </cell>
          <cell r="R1674">
            <v>6.31</v>
          </cell>
        </row>
        <row r="1675">
          <cell r="A1675">
            <v>38923</v>
          </cell>
          <cell r="B1675">
            <v>4.47</v>
          </cell>
          <cell r="E1675">
            <v>40382</v>
          </cell>
          <cell r="F1675">
            <v>4.01</v>
          </cell>
          <cell r="I1675">
            <v>38839</v>
          </cell>
          <cell r="J1675">
            <v>5.2076000000000002</v>
          </cell>
          <cell r="M1675">
            <v>39625</v>
          </cell>
          <cell r="N1675">
            <v>5.5377999999999998</v>
          </cell>
          <cell r="Q1675">
            <v>38944</v>
          </cell>
          <cell r="R1675">
            <v>6.24</v>
          </cell>
        </row>
        <row r="1676">
          <cell r="A1676">
            <v>38924</v>
          </cell>
          <cell r="B1676">
            <v>4.45</v>
          </cell>
          <cell r="E1676">
            <v>40385</v>
          </cell>
          <cell r="F1676">
            <v>4.03</v>
          </cell>
          <cell r="I1676">
            <v>38840</v>
          </cell>
          <cell r="J1676">
            <v>5.2336</v>
          </cell>
          <cell r="M1676">
            <v>39626</v>
          </cell>
          <cell r="N1676">
            <v>5.5412999999999997</v>
          </cell>
          <cell r="Q1676">
            <v>38945</v>
          </cell>
          <cell r="R1676">
            <v>6.2</v>
          </cell>
        </row>
        <row r="1677">
          <cell r="A1677">
            <v>38925</v>
          </cell>
          <cell r="B1677">
            <v>4.4400000000000004</v>
          </cell>
          <cell r="E1677">
            <v>40386</v>
          </cell>
          <cell r="F1677">
            <v>4.08</v>
          </cell>
          <cell r="I1677">
            <v>38841</v>
          </cell>
          <cell r="J1677">
            <v>5.2382</v>
          </cell>
          <cell r="M1677">
            <v>39629</v>
          </cell>
          <cell r="N1677">
            <v>5.5713999999999997</v>
          </cell>
          <cell r="Q1677">
            <v>38946</v>
          </cell>
          <cell r="R1677">
            <v>6.19</v>
          </cell>
        </row>
        <row r="1678">
          <cell r="A1678">
            <v>38926</v>
          </cell>
          <cell r="B1678">
            <v>4.41</v>
          </cell>
          <cell r="E1678">
            <v>40387</v>
          </cell>
          <cell r="F1678">
            <v>4.07</v>
          </cell>
          <cell r="I1678">
            <v>38842</v>
          </cell>
          <cell r="J1678">
            <v>5.1875</v>
          </cell>
          <cell r="M1678">
            <v>39630</v>
          </cell>
          <cell r="N1678">
            <v>5.569</v>
          </cell>
          <cell r="Q1678">
            <v>38947</v>
          </cell>
          <cell r="R1678">
            <v>6.16</v>
          </cell>
        </row>
        <row r="1679">
          <cell r="A1679">
            <v>38929</v>
          </cell>
          <cell r="B1679">
            <v>4.37</v>
          </cell>
          <cell r="E1679">
            <v>40388</v>
          </cell>
          <cell r="F1679">
            <v>4.08</v>
          </cell>
          <cell r="I1679">
            <v>38845</v>
          </cell>
          <cell r="J1679">
            <v>5.1818999999999997</v>
          </cell>
          <cell r="M1679">
            <v>39631</v>
          </cell>
          <cell r="N1679">
            <v>5.5656999999999996</v>
          </cell>
          <cell r="Q1679">
            <v>38950</v>
          </cell>
          <cell r="R1679">
            <v>6.15</v>
          </cell>
        </row>
        <row r="1680">
          <cell r="A1680">
            <v>38930</v>
          </cell>
          <cell r="B1680">
            <v>4.37</v>
          </cell>
          <cell r="E1680">
            <v>40389</v>
          </cell>
          <cell r="F1680">
            <v>3.98</v>
          </cell>
          <cell r="I1680">
            <v>38846</v>
          </cell>
          <cell r="J1680">
            <v>5.1975999999999996</v>
          </cell>
          <cell r="M1680">
            <v>39632</v>
          </cell>
          <cell r="N1680">
            <v>5.5605000000000002</v>
          </cell>
          <cell r="Q1680">
            <v>38951</v>
          </cell>
          <cell r="R1680">
            <v>6.14</v>
          </cell>
        </row>
        <row r="1681">
          <cell r="A1681">
            <v>38931</v>
          </cell>
          <cell r="B1681">
            <v>4.3899999999999997</v>
          </cell>
          <cell r="E1681">
            <v>40392</v>
          </cell>
          <cell r="F1681">
            <v>4.0599999999999996</v>
          </cell>
          <cell r="I1681">
            <v>38847</v>
          </cell>
          <cell r="J1681">
            <v>5.1920000000000002</v>
          </cell>
          <cell r="M1681">
            <v>39633</v>
          </cell>
          <cell r="N1681">
            <v>5.5434999999999999</v>
          </cell>
          <cell r="Q1681">
            <v>38952</v>
          </cell>
          <cell r="R1681">
            <v>6.14</v>
          </cell>
        </row>
        <row r="1682">
          <cell r="A1682">
            <v>38932</v>
          </cell>
          <cell r="B1682">
            <v>4.3899999999999997</v>
          </cell>
          <cell r="E1682">
            <v>40393</v>
          </cell>
          <cell r="F1682">
            <v>4.04</v>
          </cell>
          <cell r="I1682">
            <v>38848</v>
          </cell>
          <cell r="J1682">
            <v>5.2304000000000004</v>
          </cell>
          <cell r="M1682">
            <v>39636</v>
          </cell>
          <cell r="N1682">
            <v>5.5289999999999999</v>
          </cell>
          <cell r="Q1682">
            <v>38953</v>
          </cell>
          <cell r="R1682">
            <v>6.13</v>
          </cell>
        </row>
        <row r="1683">
          <cell r="A1683">
            <v>38933</v>
          </cell>
          <cell r="B1683">
            <v>4.3600000000000003</v>
          </cell>
          <cell r="E1683">
            <v>40394</v>
          </cell>
          <cell r="F1683">
            <v>4.07</v>
          </cell>
          <cell r="I1683">
            <v>38849</v>
          </cell>
          <cell r="J1683">
            <v>5.3106</v>
          </cell>
          <cell r="M1683">
            <v>39637</v>
          </cell>
          <cell r="N1683">
            <v>5.5286999999999997</v>
          </cell>
          <cell r="Q1683">
            <v>38954</v>
          </cell>
          <cell r="R1683">
            <v>6.12</v>
          </cell>
        </row>
        <row r="1684">
          <cell r="A1684">
            <v>38937</v>
          </cell>
          <cell r="B1684">
            <v>4.3499999999999996</v>
          </cell>
          <cell r="E1684">
            <v>40395</v>
          </cell>
          <cell r="F1684">
            <v>4.05</v>
          </cell>
          <cell r="I1684">
            <v>38852</v>
          </cell>
          <cell r="J1684">
            <v>5.2716000000000003</v>
          </cell>
          <cell r="M1684">
            <v>39638</v>
          </cell>
          <cell r="N1684">
            <v>5.5454999999999997</v>
          </cell>
          <cell r="Q1684">
            <v>38957</v>
          </cell>
          <cell r="R1684">
            <v>6.13</v>
          </cell>
        </row>
        <row r="1685">
          <cell r="A1685">
            <v>38938</v>
          </cell>
          <cell r="B1685">
            <v>4.3600000000000003</v>
          </cell>
          <cell r="E1685">
            <v>40396</v>
          </cell>
          <cell r="F1685">
            <v>4</v>
          </cell>
          <cell r="I1685">
            <v>38853</v>
          </cell>
          <cell r="J1685">
            <v>5.2091000000000003</v>
          </cell>
          <cell r="M1685">
            <v>39639</v>
          </cell>
          <cell r="N1685">
            <v>5.5541</v>
          </cell>
          <cell r="Q1685">
            <v>38958</v>
          </cell>
          <cell r="R1685">
            <v>6.12</v>
          </cell>
        </row>
        <row r="1686">
          <cell r="A1686">
            <v>38939</v>
          </cell>
          <cell r="B1686">
            <v>4.38</v>
          </cell>
          <cell r="E1686">
            <v>40399</v>
          </cell>
          <cell r="F1686">
            <v>4.01</v>
          </cell>
          <cell r="I1686">
            <v>38854</v>
          </cell>
          <cell r="J1686">
            <v>5.2659000000000002</v>
          </cell>
          <cell r="M1686">
            <v>39640</v>
          </cell>
          <cell r="N1686">
            <v>5.5761000000000003</v>
          </cell>
          <cell r="Q1686">
            <v>38959</v>
          </cell>
          <cell r="R1686">
            <v>6.1</v>
          </cell>
        </row>
        <row r="1687">
          <cell r="A1687">
            <v>38940</v>
          </cell>
          <cell r="B1687">
            <v>4.41</v>
          </cell>
          <cell r="E1687">
            <v>40400</v>
          </cell>
          <cell r="F1687">
            <v>4</v>
          </cell>
          <cell r="I1687">
            <v>38855</v>
          </cell>
          <cell r="J1687">
            <v>5.1654</v>
          </cell>
          <cell r="M1687">
            <v>39643</v>
          </cell>
          <cell r="N1687">
            <v>5.5613000000000001</v>
          </cell>
          <cell r="Q1687">
            <v>38960</v>
          </cell>
          <cell r="R1687">
            <v>6.07</v>
          </cell>
        </row>
        <row r="1688">
          <cell r="A1688">
            <v>38943</v>
          </cell>
          <cell r="B1688">
            <v>4.42</v>
          </cell>
          <cell r="E1688">
            <v>40401</v>
          </cell>
          <cell r="F1688">
            <v>3.93</v>
          </cell>
          <cell r="I1688">
            <v>38856</v>
          </cell>
          <cell r="J1688">
            <v>5.1375999999999999</v>
          </cell>
          <cell r="M1688">
            <v>39644</v>
          </cell>
          <cell r="N1688">
            <v>5.5472000000000001</v>
          </cell>
          <cell r="Q1688">
            <v>38961</v>
          </cell>
          <cell r="R1688">
            <v>6.06</v>
          </cell>
        </row>
        <row r="1689">
          <cell r="A1689">
            <v>38944</v>
          </cell>
          <cell r="B1689">
            <v>4.37</v>
          </cell>
          <cell r="E1689">
            <v>40402</v>
          </cell>
          <cell r="F1689">
            <v>3.94</v>
          </cell>
          <cell r="I1689">
            <v>38859</v>
          </cell>
          <cell r="J1689">
            <v>5.1310000000000002</v>
          </cell>
          <cell r="M1689">
            <v>39645</v>
          </cell>
          <cell r="N1689">
            <v>5.6170999999999998</v>
          </cell>
          <cell r="Q1689">
            <v>38965</v>
          </cell>
          <cell r="R1689">
            <v>6.08</v>
          </cell>
        </row>
        <row r="1690">
          <cell r="A1690">
            <v>38945</v>
          </cell>
          <cell r="B1690">
            <v>4.33</v>
          </cell>
          <cell r="E1690">
            <v>40403</v>
          </cell>
          <cell r="F1690">
            <v>3.87</v>
          </cell>
          <cell r="I1690">
            <v>38860</v>
          </cell>
          <cell r="J1690">
            <v>5.1154999999999999</v>
          </cell>
          <cell r="M1690">
            <v>39646</v>
          </cell>
          <cell r="N1690">
            <v>5.6405000000000003</v>
          </cell>
          <cell r="Q1690">
            <v>38966</v>
          </cell>
          <cell r="R1690">
            <v>6.1</v>
          </cell>
        </row>
        <row r="1691">
          <cell r="A1691">
            <v>38946</v>
          </cell>
          <cell r="B1691">
            <v>4.32</v>
          </cell>
          <cell r="E1691">
            <v>40406</v>
          </cell>
          <cell r="F1691">
            <v>3.7199999999999998</v>
          </cell>
          <cell r="I1691">
            <v>38861</v>
          </cell>
          <cell r="J1691">
            <v>5.1333000000000002</v>
          </cell>
          <cell r="M1691">
            <v>39647</v>
          </cell>
          <cell r="N1691">
            <v>5.6495999999999995</v>
          </cell>
          <cell r="Q1691">
            <v>38967</v>
          </cell>
          <cell r="R1691">
            <v>6.09</v>
          </cell>
        </row>
        <row r="1692">
          <cell r="A1692">
            <v>38947</v>
          </cell>
          <cell r="B1692">
            <v>4.29</v>
          </cell>
          <cell r="E1692">
            <v>40407</v>
          </cell>
          <cell r="F1692">
            <v>3.77</v>
          </cell>
          <cell r="I1692">
            <v>38862</v>
          </cell>
          <cell r="J1692">
            <v>5.1688999999999998</v>
          </cell>
          <cell r="M1692">
            <v>39650</v>
          </cell>
          <cell r="N1692">
            <v>5.6516999999999999</v>
          </cell>
          <cell r="Q1692">
            <v>38968</v>
          </cell>
          <cell r="R1692">
            <v>6.07</v>
          </cell>
        </row>
        <row r="1693">
          <cell r="A1693">
            <v>38950</v>
          </cell>
          <cell r="B1693">
            <v>4.2699999999999996</v>
          </cell>
          <cell r="E1693">
            <v>40408</v>
          </cell>
          <cell r="F1693">
            <v>3.73</v>
          </cell>
          <cell r="I1693">
            <v>38863</v>
          </cell>
          <cell r="J1693">
            <v>5.1544999999999996</v>
          </cell>
          <cell r="M1693">
            <v>39651</v>
          </cell>
          <cell r="N1693">
            <v>5.6631</v>
          </cell>
          <cell r="Q1693">
            <v>38971</v>
          </cell>
          <cell r="R1693">
            <v>6.09</v>
          </cell>
        </row>
        <row r="1694">
          <cell r="A1694">
            <v>38951</v>
          </cell>
          <cell r="B1694">
            <v>4.26</v>
          </cell>
          <cell r="E1694">
            <v>40409</v>
          </cell>
          <cell r="F1694">
            <v>3.66</v>
          </cell>
          <cell r="I1694">
            <v>38866</v>
          </cell>
          <cell r="J1694">
            <v>5.1544999999999996</v>
          </cell>
          <cell r="M1694">
            <v>39652</v>
          </cell>
          <cell r="N1694">
            <v>5.6574</v>
          </cell>
          <cell r="Q1694">
            <v>38972</v>
          </cell>
          <cell r="R1694">
            <v>6.05</v>
          </cell>
        </row>
        <row r="1695">
          <cell r="A1695">
            <v>38952</v>
          </cell>
          <cell r="B1695">
            <v>4.26</v>
          </cell>
          <cell r="E1695">
            <v>40410</v>
          </cell>
          <cell r="F1695">
            <v>3.67</v>
          </cell>
          <cell r="I1695">
            <v>38867</v>
          </cell>
          <cell r="J1695">
            <v>5.1837</v>
          </cell>
          <cell r="M1695">
            <v>39653</v>
          </cell>
          <cell r="N1695">
            <v>5.6300999999999997</v>
          </cell>
          <cell r="Q1695">
            <v>38973</v>
          </cell>
          <cell r="R1695">
            <v>6.04</v>
          </cell>
        </row>
        <row r="1696">
          <cell r="A1696">
            <v>38953</v>
          </cell>
          <cell r="B1696">
            <v>4.26</v>
          </cell>
          <cell r="E1696">
            <v>40413</v>
          </cell>
          <cell r="F1696">
            <v>3.65</v>
          </cell>
          <cell r="I1696">
            <v>38868</v>
          </cell>
          <cell r="J1696">
            <v>5.2277000000000005</v>
          </cell>
          <cell r="M1696">
            <v>39654</v>
          </cell>
          <cell r="N1696">
            <v>5.6416000000000004</v>
          </cell>
          <cell r="Q1696">
            <v>38974</v>
          </cell>
          <cell r="R1696">
            <v>6.06</v>
          </cell>
        </row>
        <row r="1697">
          <cell r="A1697">
            <v>38954</v>
          </cell>
          <cell r="B1697">
            <v>4.25</v>
          </cell>
          <cell r="E1697">
            <v>40414</v>
          </cell>
          <cell r="F1697">
            <v>3.57</v>
          </cell>
          <cell r="I1697">
            <v>38869</v>
          </cell>
          <cell r="J1697">
            <v>5.1927000000000003</v>
          </cell>
          <cell r="M1697">
            <v>39657</v>
          </cell>
          <cell r="N1697">
            <v>5.6105999999999998</v>
          </cell>
          <cell r="Q1697">
            <v>38975</v>
          </cell>
          <cell r="R1697">
            <v>6.06</v>
          </cell>
        </row>
        <row r="1698">
          <cell r="A1698">
            <v>38957</v>
          </cell>
          <cell r="B1698">
            <v>4.25</v>
          </cell>
          <cell r="E1698">
            <v>40415</v>
          </cell>
          <cell r="F1698">
            <v>3.59</v>
          </cell>
          <cell r="I1698">
            <v>38870</v>
          </cell>
          <cell r="J1698">
            <v>5.0949</v>
          </cell>
          <cell r="M1698">
            <v>39658</v>
          </cell>
          <cell r="N1698">
            <v>5.6109999999999998</v>
          </cell>
          <cell r="Q1698">
            <v>38978</v>
          </cell>
          <cell r="R1698">
            <v>6.07</v>
          </cell>
        </row>
        <row r="1699">
          <cell r="A1699">
            <v>38958</v>
          </cell>
          <cell r="B1699">
            <v>4.24</v>
          </cell>
          <cell r="E1699">
            <v>40416</v>
          </cell>
          <cell r="F1699">
            <v>3.5300000000000002</v>
          </cell>
          <cell r="I1699">
            <v>38873</v>
          </cell>
          <cell r="J1699">
            <v>5.1059999999999999</v>
          </cell>
          <cell r="M1699">
            <v>39659</v>
          </cell>
          <cell r="N1699">
            <v>5.6303000000000001</v>
          </cell>
          <cell r="Q1699">
            <v>38979</v>
          </cell>
          <cell r="R1699">
            <v>6</v>
          </cell>
        </row>
        <row r="1700">
          <cell r="A1700">
            <v>38959</v>
          </cell>
          <cell r="B1700">
            <v>4.2</v>
          </cell>
          <cell r="E1700">
            <v>40417</v>
          </cell>
          <cell r="F1700">
            <v>3.69</v>
          </cell>
          <cell r="I1700">
            <v>38874</v>
          </cell>
          <cell r="J1700">
            <v>5.0762999999999998</v>
          </cell>
          <cell r="M1700">
            <v>39660</v>
          </cell>
          <cell r="N1700">
            <v>5.5806000000000004</v>
          </cell>
          <cell r="Q1700">
            <v>38980</v>
          </cell>
          <cell r="R1700">
            <v>5.99</v>
          </cell>
        </row>
        <row r="1701">
          <cell r="A1701">
            <v>38960</v>
          </cell>
          <cell r="B1701">
            <v>4.1900000000000004</v>
          </cell>
          <cell r="E1701">
            <v>40420</v>
          </cell>
          <cell r="F1701">
            <v>3.6</v>
          </cell>
          <cell r="I1701">
            <v>38875</v>
          </cell>
          <cell r="J1701">
            <v>5.0872999999999999</v>
          </cell>
          <cell r="M1701">
            <v>39661</v>
          </cell>
          <cell r="N1701">
            <v>5.5674000000000001</v>
          </cell>
          <cell r="Q1701">
            <v>38981</v>
          </cell>
          <cell r="R1701">
            <v>5.92</v>
          </cell>
        </row>
        <row r="1702">
          <cell r="A1702">
            <v>38961</v>
          </cell>
          <cell r="B1702">
            <v>4.17</v>
          </cell>
          <cell r="E1702">
            <v>40421</v>
          </cell>
          <cell r="F1702">
            <v>3.52</v>
          </cell>
          <cell r="I1702">
            <v>38876</v>
          </cell>
          <cell r="J1702">
            <v>5.0632000000000001</v>
          </cell>
          <cell r="M1702">
            <v>39664</v>
          </cell>
          <cell r="N1702">
            <v>5.5678000000000001</v>
          </cell>
          <cell r="Q1702">
            <v>38982</v>
          </cell>
          <cell r="R1702">
            <v>5.88</v>
          </cell>
        </row>
        <row r="1703">
          <cell r="A1703">
            <v>38965</v>
          </cell>
          <cell r="B1703">
            <v>4.22</v>
          </cell>
          <cell r="E1703">
            <v>40422</v>
          </cell>
          <cell r="F1703">
            <v>3.65</v>
          </cell>
          <cell r="I1703">
            <v>38877</v>
          </cell>
          <cell r="J1703">
            <v>5.0198</v>
          </cell>
          <cell r="M1703">
            <v>39665</v>
          </cell>
          <cell r="N1703">
            <v>5.5846</v>
          </cell>
          <cell r="Q1703">
            <v>38985</v>
          </cell>
          <cell r="R1703">
            <v>5.84</v>
          </cell>
        </row>
        <row r="1704">
          <cell r="A1704">
            <v>38966</v>
          </cell>
          <cell r="B1704">
            <v>4.24</v>
          </cell>
          <cell r="E1704">
            <v>40423</v>
          </cell>
          <cell r="F1704">
            <v>3.7199999999999998</v>
          </cell>
          <cell r="I1704">
            <v>38880</v>
          </cell>
          <cell r="J1704">
            <v>5.0231000000000003</v>
          </cell>
          <cell r="M1704">
            <v>39666</v>
          </cell>
          <cell r="N1704">
            <v>5.5980999999999996</v>
          </cell>
          <cell r="Q1704">
            <v>38986</v>
          </cell>
          <cell r="R1704">
            <v>5.85</v>
          </cell>
        </row>
        <row r="1705">
          <cell r="A1705">
            <v>38967</v>
          </cell>
          <cell r="B1705">
            <v>4.22</v>
          </cell>
          <cell r="E1705">
            <v>40424</v>
          </cell>
          <cell r="F1705">
            <v>3.79</v>
          </cell>
          <cell r="I1705">
            <v>38881</v>
          </cell>
          <cell r="J1705">
            <v>5.0145</v>
          </cell>
          <cell r="M1705">
            <v>39667</v>
          </cell>
          <cell r="N1705">
            <v>5.5526999999999997</v>
          </cell>
          <cell r="Q1705">
            <v>38987</v>
          </cell>
          <cell r="R1705">
            <v>5.87</v>
          </cell>
        </row>
        <row r="1706">
          <cell r="A1706">
            <v>38968</v>
          </cell>
          <cell r="B1706">
            <v>4.2</v>
          </cell>
          <cell r="E1706">
            <v>40428</v>
          </cell>
          <cell r="F1706">
            <v>3.67</v>
          </cell>
          <cell r="I1706">
            <v>38882</v>
          </cell>
          <cell r="J1706">
            <v>5.0918999999999999</v>
          </cell>
          <cell r="M1706">
            <v>39668</v>
          </cell>
          <cell r="N1706">
            <v>5.5420999999999996</v>
          </cell>
          <cell r="Q1706">
            <v>38988</v>
          </cell>
          <cell r="R1706">
            <v>5.9</v>
          </cell>
        </row>
        <row r="1707">
          <cell r="A1707">
            <v>38971</v>
          </cell>
          <cell r="B1707">
            <v>4.24</v>
          </cell>
          <cell r="E1707">
            <v>40429</v>
          </cell>
          <cell r="F1707">
            <v>3.7199999999999998</v>
          </cell>
          <cell r="I1707">
            <v>38883</v>
          </cell>
          <cell r="J1707">
            <v>5.1360999999999999</v>
          </cell>
          <cell r="M1707">
            <v>39671</v>
          </cell>
          <cell r="N1707">
            <v>5.5557999999999996</v>
          </cell>
          <cell r="Q1707">
            <v>38989</v>
          </cell>
          <cell r="R1707">
            <v>5.9</v>
          </cell>
        </row>
        <row r="1708">
          <cell r="A1708">
            <v>38972</v>
          </cell>
          <cell r="B1708">
            <v>4.2</v>
          </cell>
          <cell r="E1708">
            <v>40430</v>
          </cell>
          <cell r="F1708">
            <v>3.84</v>
          </cell>
          <cell r="I1708">
            <v>38884</v>
          </cell>
          <cell r="J1708">
            <v>5.1685999999999996</v>
          </cell>
          <cell r="M1708">
            <v>39672</v>
          </cell>
          <cell r="N1708">
            <v>5.5404999999999998</v>
          </cell>
          <cell r="Q1708">
            <v>38992</v>
          </cell>
          <cell r="R1708">
            <v>5.89</v>
          </cell>
        </row>
        <row r="1709">
          <cell r="A1709">
            <v>38973</v>
          </cell>
          <cell r="B1709">
            <v>4.21</v>
          </cell>
          <cell r="E1709">
            <v>40431</v>
          </cell>
          <cell r="F1709">
            <v>3.88</v>
          </cell>
          <cell r="I1709">
            <v>38887</v>
          </cell>
          <cell r="J1709">
            <v>5.1741999999999999</v>
          </cell>
          <cell r="M1709">
            <v>39673</v>
          </cell>
          <cell r="N1709">
            <v>5.5480999999999998</v>
          </cell>
          <cell r="Q1709">
            <v>38993</v>
          </cell>
          <cell r="R1709">
            <v>5.88</v>
          </cell>
        </row>
        <row r="1710">
          <cell r="A1710">
            <v>38974</v>
          </cell>
          <cell r="B1710">
            <v>4.22</v>
          </cell>
          <cell r="E1710">
            <v>40434</v>
          </cell>
          <cell r="F1710">
            <v>3.83</v>
          </cell>
          <cell r="I1710">
            <v>38888</v>
          </cell>
          <cell r="J1710">
            <v>5.1910999999999996</v>
          </cell>
          <cell r="M1710">
            <v>39674</v>
          </cell>
          <cell r="N1710">
            <v>5.5357000000000003</v>
          </cell>
          <cell r="Q1710">
            <v>38994</v>
          </cell>
          <cell r="R1710">
            <v>5.85</v>
          </cell>
        </row>
        <row r="1711">
          <cell r="A1711">
            <v>38975</v>
          </cell>
          <cell r="B1711">
            <v>4.1900000000000004</v>
          </cell>
          <cell r="E1711">
            <v>40435</v>
          </cell>
          <cell r="F1711">
            <v>3.79</v>
          </cell>
          <cell r="I1711">
            <v>38889</v>
          </cell>
          <cell r="J1711">
            <v>5.1921999999999997</v>
          </cell>
          <cell r="M1711">
            <v>39675</v>
          </cell>
          <cell r="N1711">
            <v>5.5312999999999999</v>
          </cell>
          <cell r="Q1711">
            <v>38995</v>
          </cell>
          <cell r="R1711">
            <v>5.89</v>
          </cell>
        </row>
        <row r="1712">
          <cell r="A1712">
            <v>38978</v>
          </cell>
          <cell r="B1712">
            <v>4.2</v>
          </cell>
          <cell r="E1712">
            <v>40436</v>
          </cell>
          <cell r="F1712">
            <v>3.87</v>
          </cell>
          <cell r="I1712">
            <v>38890</v>
          </cell>
          <cell r="J1712">
            <v>5.2431999999999999</v>
          </cell>
          <cell r="M1712">
            <v>39678</v>
          </cell>
          <cell r="N1712">
            <v>5.5144000000000002</v>
          </cell>
          <cell r="Q1712">
            <v>38996</v>
          </cell>
          <cell r="R1712">
            <v>5.97</v>
          </cell>
        </row>
        <row r="1713">
          <cell r="A1713">
            <v>38979</v>
          </cell>
          <cell r="B1713">
            <v>4.16</v>
          </cell>
          <cell r="E1713">
            <v>40437</v>
          </cell>
          <cell r="F1713">
            <v>3.92</v>
          </cell>
          <cell r="I1713">
            <v>38891</v>
          </cell>
          <cell r="J1713">
            <v>5.2535999999999996</v>
          </cell>
          <cell r="M1713">
            <v>39679</v>
          </cell>
          <cell r="N1713">
            <v>5.5423</v>
          </cell>
          <cell r="Q1713">
            <v>39000</v>
          </cell>
          <cell r="R1713">
            <v>6.01</v>
          </cell>
        </row>
        <row r="1714">
          <cell r="A1714">
            <v>38980</v>
          </cell>
          <cell r="B1714">
            <v>4.16</v>
          </cell>
          <cell r="E1714">
            <v>40438</v>
          </cell>
          <cell r="F1714">
            <v>3.9</v>
          </cell>
          <cell r="I1714">
            <v>38894</v>
          </cell>
          <cell r="J1714">
            <v>5.2718999999999996</v>
          </cell>
          <cell r="M1714">
            <v>39680</v>
          </cell>
          <cell r="N1714">
            <v>5.5983000000000001</v>
          </cell>
          <cell r="Q1714">
            <v>39001</v>
          </cell>
          <cell r="R1714">
            <v>6.04</v>
          </cell>
        </row>
        <row r="1715">
          <cell r="A1715">
            <v>38981</v>
          </cell>
          <cell r="B1715">
            <v>4.1100000000000003</v>
          </cell>
          <cell r="E1715">
            <v>40441</v>
          </cell>
          <cell r="F1715">
            <v>3.87</v>
          </cell>
          <cell r="I1715">
            <v>38895</v>
          </cell>
          <cell r="J1715">
            <v>5.2320000000000002</v>
          </cell>
          <cell r="M1715">
            <v>39681</v>
          </cell>
          <cell r="N1715">
            <v>5.6322999999999999</v>
          </cell>
          <cell r="Q1715">
            <v>39002</v>
          </cell>
          <cell r="R1715">
            <v>6.03</v>
          </cell>
        </row>
        <row r="1716">
          <cell r="A1716">
            <v>38982</v>
          </cell>
          <cell r="B1716">
            <v>4.09</v>
          </cell>
          <cell r="E1716">
            <v>40442</v>
          </cell>
          <cell r="F1716">
            <v>3.79</v>
          </cell>
          <cell r="I1716">
            <v>38896</v>
          </cell>
          <cell r="J1716">
            <v>5.2812000000000001</v>
          </cell>
          <cell r="M1716">
            <v>39682</v>
          </cell>
          <cell r="N1716">
            <v>5.6554000000000002</v>
          </cell>
          <cell r="Q1716">
            <v>39003</v>
          </cell>
          <cell r="R1716">
            <v>6.06</v>
          </cell>
        </row>
        <row r="1717">
          <cell r="A1717">
            <v>38985</v>
          </cell>
          <cell r="B1717">
            <v>4.01</v>
          </cell>
          <cell r="E1717">
            <v>40443</v>
          </cell>
          <cell r="F1717">
            <v>3.74</v>
          </cell>
          <cell r="I1717">
            <v>38897</v>
          </cell>
          <cell r="J1717">
            <v>5.2469000000000001</v>
          </cell>
          <cell r="M1717">
            <v>39685</v>
          </cell>
          <cell r="N1717">
            <v>5.6094999999999997</v>
          </cell>
          <cell r="Q1717">
            <v>39006</v>
          </cell>
          <cell r="R1717">
            <v>6.05</v>
          </cell>
        </row>
        <row r="1718">
          <cell r="A1718">
            <v>38986</v>
          </cell>
          <cell r="B1718">
            <v>4.05</v>
          </cell>
          <cell r="E1718">
            <v>40444</v>
          </cell>
          <cell r="F1718">
            <v>3.73</v>
          </cell>
          <cell r="I1718">
            <v>38898</v>
          </cell>
          <cell r="J1718">
            <v>5.1859000000000002</v>
          </cell>
          <cell r="M1718">
            <v>39686</v>
          </cell>
          <cell r="N1718">
            <v>5.6065000000000005</v>
          </cell>
          <cell r="Q1718">
            <v>39007</v>
          </cell>
          <cell r="R1718">
            <v>6.04</v>
          </cell>
        </row>
        <row r="1719">
          <cell r="A1719">
            <v>38987</v>
          </cell>
          <cell r="B1719">
            <v>4.07</v>
          </cell>
          <cell r="E1719">
            <v>40445</v>
          </cell>
          <cell r="F1719">
            <v>3.79</v>
          </cell>
          <cell r="I1719">
            <v>38901</v>
          </cell>
          <cell r="J1719">
            <v>5.1995000000000005</v>
          </cell>
          <cell r="M1719">
            <v>39687</v>
          </cell>
          <cell r="N1719">
            <v>5.6454000000000004</v>
          </cell>
          <cell r="Q1719">
            <v>39008</v>
          </cell>
          <cell r="R1719">
            <v>6.02</v>
          </cell>
        </row>
        <row r="1720">
          <cell r="A1720">
            <v>38988</v>
          </cell>
          <cell r="B1720">
            <v>4.08</v>
          </cell>
          <cell r="E1720">
            <v>40448</v>
          </cell>
          <cell r="F1720">
            <v>3.7</v>
          </cell>
          <cell r="I1720">
            <v>38902</v>
          </cell>
          <cell r="J1720">
            <v>5.1995000000000005</v>
          </cell>
          <cell r="M1720">
            <v>39688</v>
          </cell>
          <cell r="N1720">
            <v>5.6333000000000002</v>
          </cell>
          <cell r="Q1720">
            <v>39009</v>
          </cell>
          <cell r="R1720">
            <v>6.04</v>
          </cell>
        </row>
        <row r="1721">
          <cell r="A1721">
            <v>38989</v>
          </cell>
          <cell r="B1721">
            <v>4.09</v>
          </cell>
          <cell r="E1721">
            <v>40449</v>
          </cell>
          <cell r="F1721">
            <v>3.66</v>
          </cell>
          <cell r="I1721">
            <v>38903</v>
          </cell>
          <cell r="J1721">
            <v>5.2666000000000004</v>
          </cell>
          <cell r="M1721">
            <v>39689</v>
          </cell>
          <cell r="N1721">
            <v>5.6658999999999997</v>
          </cell>
          <cell r="Q1721">
            <v>39010</v>
          </cell>
          <cell r="R1721">
            <v>6.03</v>
          </cell>
        </row>
        <row r="1722">
          <cell r="A1722">
            <v>38992</v>
          </cell>
          <cell r="B1722">
            <v>4.0599999999999996</v>
          </cell>
          <cell r="E1722">
            <v>40450</v>
          </cell>
          <cell r="F1722">
            <v>3.69</v>
          </cell>
          <cell r="I1722">
            <v>38904</v>
          </cell>
          <cell r="J1722">
            <v>5.2222</v>
          </cell>
          <cell r="M1722">
            <v>39692</v>
          </cell>
          <cell r="N1722">
            <v>5.6665999999999999</v>
          </cell>
          <cell r="Q1722">
            <v>39013</v>
          </cell>
          <cell r="R1722">
            <v>6.08</v>
          </cell>
        </row>
        <row r="1723">
          <cell r="A1723">
            <v>38993</v>
          </cell>
          <cell r="B1723">
            <v>4.07</v>
          </cell>
          <cell r="E1723">
            <v>40451</v>
          </cell>
          <cell r="F1723">
            <v>3.69</v>
          </cell>
          <cell r="I1723">
            <v>38905</v>
          </cell>
          <cell r="J1723">
            <v>5.1738</v>
          </cell>
          <cell r="M1723">
            <v>39693</v>
          </cell>
          <cell r="N1723">
            <v>5.6486000000000001</v>
          </cell>
          <cell r="Q1723">
            <v>39014</v>
          </cell>
          <cell r="R1723">
            <v>6.07</v>
          </cell>
        </row>
        <row r="1724">
          <cell r="A1724">
            <v>38994</v>
          </cell>
          <cell r="B1724">
            <v>4.05</v>
          </cell>
          <cell r="E1724">
            <v>40452</v>
          </cell>
          <cell r="F1724">
            <v>3.71</v>
          </cell>
          <cell r="I1724">
            <v>38908</v>
          </cell>
          <cell r="J1724">
            <v>5.1704999999999997</v>
          </cell>
          <cell r="M1724">
            <v>39694</v>
          </cell>
          <cell r="N1724">
            <v>5.6794000000000002</v>
          </cell>
          <cell r="Q1724">
            <v>39015</v>
          </cell>
          <cell r="R1724">
            <v>6.02</v>
          </cell>
        </row>
        <row r="1725">
          <cell r="A1725">
            <v>38995</v>
          </cell>
          <cell r="B1725">
            <v>4.09</v>
          </cell>
          <cell r="E1725">
            <v>40455</v>
          </cell>
          <cell r="F1725">
            <v>3.71</v>
          </cell>
          <cell r="I1725">
            <v>38909</v>
          </cell>
          <cell r="J1725">
            <v>5.1459000000000001</v>
          </cell>
          <cell r="M1725">
            <v>39695</v>
          </cell>
          <cell r="N1725">
            <v>5.6657999999999999</v>
          </cell>
          <cell r="Q1725">
            <v>39016</v>
          </cell>
          <cell r="R1725">
            <v>5.96</v>
          </cell>
        </row>
        <row r="1726">
          <cell r="A1726">
            <v>38996</v>
          </cell>
          <cell r="B1726">
            <v>4.16</v>
          </cell>
          <cell r="E1726">
            <v>40456</v>
          </cell>
          <cell r="F1726">
            <v>3.74</v>
          </cell>
          <cell r="I1726">
            <v>38910</v>
          </cell>
          <cell r="J1726">
            <v>5.1370000000000005</v>
          </cell>
          <cell r="M1726">
            <v>39696</v>
          </cell>
          <cell r="N1726">
            <v>5.6616</v>
          </cell>
          <cell r="Q1726">
            <v>39017</v>
          </cell>
          <cell r="R1726">
            <v>5.92</v>
          </cell>
        </row>
        <row r="1727">
          <cell r="A1727">
            <v>39000</v>
          </cell>
          <cell r="B1727">
            <v>4.18</v>
          </cell>
          <cell r="E1727">
            <v>40457</v>
          </cell>
          <cell r="F1727">
            <v>3.67</v>
          </cell>
          <cell r="I1727">
            <v>38911</v>
          </cell>
          <cell r="J1727">
            <v>5.1127000000000002</v>
          </cell>
          <cell r="M1727">
            <v>39699</v>
          </cell>
          <cell r="N1727">
            <v>5.6779999999999999</v>
          </cell>
          <cell r="Q1727">
            <v>39020</v>
          </cell>
          <cell r="R1727">
            <v>5.91</v>
          </cell>
        </row>
        <row r="1728">
          <cell r="A1728">
            <v>39001</v>
          </cell>
          <cell r="B1728">
            <v>4.2</v>
          </cell>
          <cell r="E1728">
            <v>40458</v>
          </cell>
          <cell r="F1728">
            <v>3.7199999999999998</v>
          </cell>
          <cell r="I1728">
            <v>38912</v>
          </cell>
          <cell r="J1728">
            <v>5.1150000000000002</v>
          </cell>
          <cell r="M1728">
            <v>39700</v>
          </cell>
          <cell r="N1728">
            <v>5.6715999999999998</v>
          </cell>
          <cell r="Q1728">
            <v>39021</v>
          </cell>
          <cell r="R1728">
            <v>5.84</v>
          </cell>
        </row>
        <row r="1729">
          <cell r="A1729">
            <v>39002</v>
          </cell>
          <cell r="B1729">
            <v>4.21</v>
          </cell>
          <cell r="E1729">
            <v>40459</v>
          </cell>
          <cell r="F1729">
            <v>3.75</v>
          </cell>
          <cell r="I1729">
            <v>38915</v>
          </cell>
          <cell r="J1729">
            <v>5.0983999999999998</v>
          </cell>
          <cell r="M1729">
            <v>39701</v>
          </cell>
          <cell r="N1729">
            <v>5.6624999999999996</v>
          </cell>
          <cell r="Q1729">
            <v>39022</v>
          </cell>
          <cell r="R1729">
            <v>5.8</v>
          </cell>
        </row>
        <row r="1730">
          <cell r="A1730">
            <v>39003</v>
          </cell>
          <cell r="B1730">
            <v>4.2300000000000004</v>
          </cell>
          <cell r="E1730">
            <v>40463</v>
          </cell>
          <cell r="F1730">
            <v>3.8</v>
          </cell>
          <cell r="I1730">
            <v>38916</v>
          </cell>
          <cell r="J1730">
            <v>5.1650999999999998</v>
          </cell>
          <cell r="M1730">
            <v>39702</v>
          </cell>
          <cell r="N1730">
            <v>5.7028999999999996</v>
          </cell>
          <cell r="Q1730">
            <v>39023</v>
          </cell>
          <cell r="R1730">
            <v>5.84</v>
          </cell>
        </row>
        <row r="1731">
          <cell r="A1731">
            <v>39006</v>
          </cell>
          <cell r="B1731">
            <v>4.22</v>
          </cell>
          <cell r="E1731">
            <v>40464</v>
          </cell>
          <cell r="F1731">
            <v>3.84</v>
          </cell>
          <cell r="I1731">
            <v>38917</v>
          </cell>
          <cell r="J1731">
            <v>5.0984999999999996</v>
          </cell>
          <cell r="M1731">
            <v>39703</v>
          </cell>
          <cell r="N1731">
            <v>5.7953000000000001</v>
          </cell>
          <cell r="Q1731">
            <v>39024</v>
          </cell>
          <cell r="R1731">
            <v>5.93</v>
          </cell>
        </row>
        <row r="1732">
          <cell r="A1732">
            <v>39007</v>
          </cell>
          <cell r="B1732">
            <v>4.24</v>
          </cell>
          <cell r="E1732">
            <v>40465</v>
          </cell>
          <cell r="F1732">
            <v>3.91</v>
          </cell>
          <cell r="I1732">
            <v>38918</v>
          </cell>
          <cell r="J1732">
            <v>5.0819999999999999</v>
          </cell>
          <cell r="M1732">
            <v>39706</v>
          </cell>
          <cell r="N1732">
            <v>5.6437999999999997</v>
          </cell>
          <cell r="Q1732">
            <v>39027</v>
          </cell>
          <cell r="R1732">
            <v>5.91</v>
          </cell>
        </row>
        <row r="1733">
          <cell r="A1733">
            <v>39008</v>
          </cell>
          <cell r="B1733">
            <v>4.22</v>
          </cell>
          <cell r="E1733">
            <v>40466</v>
          </cell>
          <cell r="F1733">
            <v>3.98</v>
          </cell>
          <cell r="I1733">
            <v>38919</v>
          </cell>
          <cell r="J1733">
            <v>5.0930999999999997</v>
          </cell>
          <cell r="M1733">
            <v>39707</v>
          </cell>
          <cell r="N1733">
            <v>5.7176</v>
          </cell>
          <cell r="Q1733">
            <v>39028</v>
          </cell>
          <cell r="R1733">
            <v>5.87</v>
          </cell>
        </row>
        <row r="1734">
          <cell r="A1734">
            <v>39009</v>
          </cell>
          <cell r="B1734">
            <v>4.24</v>
          </cell>
          <cell r="E1734">
            <v>40469</v>
          </cell>
          <cell r="F1734">
            <v>3.93</v>
          </cell>
          <cell r="I1734">
            <v>38922</v>
          </cell>
          <cell r="J1734">
            <v>5.1020000000000003</v>
          </cell>
          <cell r="M1734">
            <v>39708</v>
          </cell>
          <cell r="N1734">
            <v>5.7503000000000002</v>
          </cell>
          <cell r="Q1734">
            <v>39029</v>
          </cell>
          <cell r="R1734">
            <v>5.84</v>
          </cell>
        </row>
        <row r="1735">
          <cell r="A1735">
            <v>39010</v>
          </cell>
          <cell r="B1735">
            <v>4.24</v>
          </cell>
          <cell r="E1735">
            <v>40470</v>
          </cell>
          <cell r="F1735">
            <v>3.9</v>
          </cell>
          <cell r="I1735">
            <v>38923</v>
          </cell>
          <cell r="J1735">
            <v>5.1219000000000001</v>
          </cell>
          <cell r="M1735">
            <v>39709</v>
          </cell>
          <cell r="N1735">
            <v>5.8673999999999999</v>
          </cell>
          <cell r="Q1735">
            <v>39030</v>
          </cell>
          <cell r="R1735">
            <v>5.85</v>
          </cell>
        </row>
        <row r="1736">
          <cell r="A1736">
            <v>39013</v>
          </cell>
          <cell r="B1736">
            <v>4.2699999999999996</v>
          </cell>
          <cell r="E1736">
            <v>40471</v>
          </cell>
          <cell r="F1736">
            <v>3.89</v>
          </cell>
          <cell r="I1736">
            <v>38924</v>
          </cell>
          <cell r="J1736">
            <v>5.0942999999999996</v>
          </cell>
          <cell r="M1736">
            <v>39710</v>
          </cell>
          <cell r="N1736">
            <v>5.9603999999999999</v>
          </cell>
          <cell r="Q1736">
            <v>39031</v>
          </cell>
          <cell r="R1736">
            <v>5.8</v>
          </cell>
        </row>
        <row r="1737">
          <cell r="A1737">
            <v>39014</v>
          </cell>
          <cell r="B1737">
            <v>4.2699999999999996</v>
          </cell>
          <cell r="E1737">
            <v>40472</v>
          </cell>
          <cell r="F1737">
            <v>3.95</v>
          </cell>
          <cell r="I1737">
            <v>38925</v>
          </cell>
          <cell r="J1737">
            <v>5.1043000000000003</v>
          </cell>
          <cell r="M1737">
            <v>39713</v>
          </cell>
          <cell r="N1737">
            <v>5.9315999999999995</v>
          </cell>
          <cell r="Q1737">
            <v>39034</v>
          </cell>
          <cell r="R1737">
            <v>5.8100000000000005</v>
          </cell>
        </row>
        <row r="1738">
          <cell r="A1738">
            <v>39015</v>
          </cell>
          <cell r="B1738">
            <v>4.24</v>
          </cell>
          <cell r="E1738">
            <v>40473</v>
          </cell>
          <cell r="F1738">
            <v>3.94</v>
          </cell>
          <cell r="I1738">
            <v>38926</v>
          </cell>
          <cell r="J1738">
            <v>5.0702999999999996</v>
          </cell>
          <cell r="M1738">
            <v>39714</v>
          </cell>
          <cell r="N1738">
            <v>5.9818999999999996</v>
          </cell>
          <cell r="Q1738">
            <v>39035</v>
          </cell>
          <cell r="R1738">
            <v>5.77</v>
          </cell>
        </row>
        <row r="1739">
          <cell r="A1739">
            <v>39016</v>
          </cell>
          <cell r="B1739">
            <v>4.18</v>
          </cell>
          <cell r="E1739">
            <v>40476</v>
          </cell>
          <cell r="F1739">
            <v>3.91</v>
          </cell>
          <cell r="I1739">
            <v>38929</v>
          </cell>
          <cell r="J1739">
            <v>5.0648999999999997</v>
          </cell>
          <cell r="M1739">
            <v>39715</v>
          </cell>
          <cell r="N1739">
            <v>5.9912999999999998</v>
          </cell>
          <cell r="Q1739">
            <v>39036</v>
          </cell>
          <cell r="R1739">
            <v>5.8100000000000005</v>
          </cell>
        </row>
        <row r="1740">
          <cell r="A1740">
            <v>39017</v>
          </cell>
          <cell r="B1740">
            <v>4.1399999999999997</v>
          </cell>
          <cell r="E1740">
            <v>40477</v>
          </cell>
          <cell r="F1740">
            <v>4</v>
          </cell>
          <cell r="I1740">
            <v>38930</v>
          </cell>
          <cell r="J1740">
            <v>5.0605000000000002</v>
          </cell>
          <cell r="M1740">
            <v>39716</v>
          </cell>
          <cell r="N1740">
            <v>5.9950999999999999</v>
          </cell>
          <cell r="Q1740">
            <v>39037</v>
          </cell>
          <cell r="R1740">
            <v>5.85</v>
          </cell>
        </row>
        <row r="1741">
          <cell r="A1741">
            <v>39020</v>
          </cell>
          <cell r="B1741">
            <v>4.13</v>
          </cell>
          <cell r="E1741">
            <v>40478</v>
          </cell>
          <cell r="F1741">
            <v>4.0599999999999996</v>
          </cell>
          <cell r="I1741">
            <v>38931</v>
          </cell>
          <cell r="J1741">
            <v>5.0529000000000002</v>
          </cell>
          <cell r="M1741">
            <v>39717</v>
          </cell>
          <cell r="N1741">
            <v>6.0423</v>
          </cell>
          <cell r="Q1741">
            <v>39038</v>
          </cell>
          <cell r="R1741">
            <v>5.8</v>
          </cell>
        </row>
        <row r="1742">
          <cell r="A1742">
            <v>39021</v>
          </cell>
          <cell r="B1742">
            <v>4.08</v>
          </cell>
          <cell r="E1742">
            <v>40479</v>
          </cell>
          <cell r="F1742">
            <v>4.05</v>
          </cell>
          <cell r="I1742">
            <v>38932</v>
          </cell>
          <cell r="J1742">
            <v>5.0442</v>
          </cell>
          <cell r="M1742">
            <v>39720</v>
          </cell>
          <cell r="N1742">
            <v>5.9291</v>
          </cell>
          <cell r="Q1742">
            <v>39041</v>
          </cell>
          <cell r="R1742">
            <v>5.79</v>
          </cell>
        </row>
        <row r="1743">
          <cell r="A1743">
            <v>39022</v>
          </cell>
          <cell r="B1743">
            <v>4.0599999999999996</v>
          </cell>
          <cell r="E1743">
            <v>40480</v>
          </cell>
          <cell r="F1743">
            <v>3.99</v>
          </cell>
          <cell r="I1743">
            <v>38933</v>
          </cell>
          <cell r="J1743">
            <v>4.9879999999999995</v>
          </cell>
          <cell r="M1743">
            <v>39721</v>
          </cell>
          <cell r="N1743">
            <v>6.1769999999999996</v>
          </cell>
          <cell r="Q1743">
            <v>39042</v>
          </cell>
          <cell r="R1743">
            <v>5.78</v>
          </cell>
        </row>
        <row r="1744">
          <cell r="A1744">
            <v>39023</v>
          </cell>
          <cell r="B1744">
            <v>4.09</v>
          </cell>
          <cell r="E1744">
            <v>40483</v>
          </cell>
          <cell r="F1744">
            <v>4.01</v>
          </cell>
          <cell r="I1744">
            <v>38936</v>
          </cell>
          <cell r="J1744">
            <v>5.0010000000000003</v>
          </cell>
          <cell r="M1744">
            <v>39722</v>
          </cell>
          <cell r="N1744">
            <v>6.1333000000000002</v>
          </cell>
          <cell r="Q1744">
            <v>39043</v>
          </cell>
          <cell r="R1744">
            <v>5.77</v>
          </cell>
        </row>
        <row r="1745">
          <cell r="A1745">
            <v>39024</v>
          </cell>
          <cell r="B1745">
            <v>4.17</v>
          </cell>
          <cell r="E1745">
            <v>40484</v>
          </cell>
          <cell r="F1745">
            <v>3.93</v>
          </cell>
          <cell r="I1745">
            <v>38937</v>
          </cell>
          <cell r="J1745">
            <v>5.0194000000000001</v>
          </cell>
          <cell r="M1745">
            <v>39723</v>
          </cell>
          <cell r="N1745">
            <v>6.0926</v>
          </cell>
          <cell r="Q1745">
            <v>39045</v>
          </cell>
          <cell r="R1745">
            <v>5.75</v>
          </cell>
        </row>
        <row r="1746">
          <cell r="A1746">
            <v>39027</v>
          </cell>
          <cell r="B1746">
            <v>4.16</v>
          </cell>
          <cell r="E1746">
            <v>40485</v>
          </cell>
          <cell r="F1746">
            <v>4.09</v>
          </cell>
          <cell r="I1746">
            <v>38938</v>
          </cell>
          <cell r="J1746">
            <v>5.0488</v>
          </cell>
          <cell r="M1746">
            <v>39724</v>
          </cell>
          <cell r="N1746">
            <v>6.0549999999999997</v>
          </cell>
          <cell r="Q1746">
            <v>39048</v>
          </cell>
          <cell r="R1746">
            <v>5.74</v>
          </cell>
        </row>
        <row r="1747">
          <cell r="A1747">
            <v>39028</v>
          </cell>
          <cell r="B1747">
            <v>4.1100000000000003</v>
          </cell>
          <cell r="E1747">
            <v>40486</v>
          </cell>
          <cell r="F1747">
            <v>4.04</v>
          </cell>
          <cell r="I1747">
            <v>38939</v>
          </cell>
          <cell r="J1747">
            <v>5.0728999999999997</v>
          </cell>
          <cell r="M1747">
            <v>39727</v>
          </cell>
          <cell r="N1747">
            <v>5.9668000000000001</v>
          </cell>
          <cell r="Q1747">
            <v>39049</v>
          </cell>
          <cell r="R1747">
            <v>5.72</v>
          </cell>
        </row>
        <row r="1748">
          <cell r="A1748">
            <v>39029</v>
          </cell>
          <cell r="B1748">
            <v>4.0999999999999996</v>
          </cell>
          <cell r="E1748">
            <v>40487</v>
          </cell>
          <cell r="F1748">
            <v>4.12</v>
          </cell>
          <cell r="I1748">
            <v>38940</v>
          </cell>
          <cell r="J1748">
            <v>5.0938999999999997</v>
          </cell>
          <cell r="M1748">
            <v>39728</v>
          </cell>
          <cell r="N1748">
            <v>6.0601000000000003</v>
          </cell>
          <cell r="Q1748">
            <v>39050</v>
          </cell>
          <cell r="R1748">
            <v>5.73</v>
          </cell>
        </row>
        <row r="1749">
          <cell r="A1749">
            <v>39030</v>
          </cell>
          <cell r="B1749">
            <v>4.0999999999999996</v>
          </cell>
          <cell r="E1749">
            <v>40490</v>
          </cell>
          <cell r="F1749">
            <v>4.12</v>
          </cell>
          <cell r="I1749">
            <v>38943</v>
          </cell>
          <cell r="J1749">
            <v>5.1127000000000002</v>
          </cell>
          <cell r="M1749">
            <v>39729</v>
          </cell>
          <cell r="N1749">
            <v>6.1388999999999996</v>
          </cell>
          <cell r="Q1749">
            <v>39051</v>
          </cell>
          <cell r="R1749">
            <v>5.68</v>
          </cell>
        </row>
        <row r="1750">
          <cell r="A1750">
            <v>39031</v>
          </cell>
          <cell r="B1750">
            <v>4.08</v>
          </cell>
          <cell r="E1750">
            <v>40491</v>
          </cell>
          <cell r="F1750">
            <v>4.25</v>
          </cell>
          <cell r="I1750">
            <v>38944</v>
          </cell>
          <cell r="J1750">
            <v>5.0479000000000003</v>
          </cell>
          <cell r="M1750">
            <v>39730</v>
          </cell>
          <cell r="N1750">
            <v>6.2241999999999997</v>
          </cell>
          <cell r="Q1750">
            <v>39052</v>
          </cell>
          <cell r="R1750">
            <v>5.67</v>
          </cell>
        </row>
        <row r="1751">
          <cell r="A1751">
            <v>39035</v>
          </cell>
          <cell r="B1751">
            <v>4.07</v>
          </cell>
          <cell r="E1751">
            <v>40492</v>
          </cell>
          <cell r="F1751">
            <v>4.25</v>
          </cell>
          <cell r="I1751">
            <v>38945</v>
          </cell>
          <cell r="J1751">
            <v>4.9915000000000003</v>
          </cell>
          <cell r="M1751">
            <v>39731</v>
          </cell>
          <cell r="N1751">
            <v>6.3178000000000001</v>
          </cell>
          <cell r="Q1751">
            <v>39055</v>
          </cell>
          <cell r="R1751">
            <v>5.68</v>
          </cell>
        </row>
        <row r="1752">
          <cell r="A1752">
            <v>39036</v>
          </cell>
          <cell r="B1752">
            <v>4.09</v>
          </cell>
          <cell r="E1752">
            <v>40494</v>
          </cell>
          <cell r="F1752">
            <v>4.26</v>
          </cell>
          <cell r="I1752">
            <v>38946</v>
          </cell>
          <cell r="J1752">
            <v>4.9980000000000002</v>
          </cell>
          <cell r="M1752">
            <v>39734</v>
          </cell>
          <cell r="N1752">
            <v>6.3174999999999999</v>
          </cell>
          <cell r="Q1752">
            <v>39056</v>
          </cell>
          <cell r="R1752">
            <v>5.7</v>
          </cell>
        </row>
        <row r="1753">
          <cell r="A1753">
            <v>39037</v>
          </cell>
          <cell r="B1753">
            <v>4.1100000000000003</v>
          </cell>
          <cell r="E1753">
            <v>40497</v>
          </cell>
          <cell r="F1753">
            <v>4.38</v>
          </cell>
          <cell r="I1753">
            <v>38947</v>
          </cell>
          <cell r="J1753">
            <v>4.9786000000000001</v>
          </cell>
          <cell r="M1753">
            <v>39735</v>
          </cell>
          <cell r="N1753">
            <v>6.4172000000000002</v>
          </cell>
          <cell r="Q1753">
            <v>39057</v>
          </cell>
          <cell r="R1753">
            <v>5.73</v>
          </cell>
        </row>
        <row r="1754">
          <cell r="A1754">
            <v>39038</v>
          </cell>
          <cell r="B1754">
            <v>4.08</v>
          </cell>
          <cell r="E1754">
            <v>40498</v>
          </cell>
          <cell r="F1754">
            <v>4.26</v>
          </cell>
          <cell r="I1754">
            <v>38950</v>
          </cell>
          <cell r="J1754">
            <v>4.9572000000000003</v>
          </cell>
          <cell r="M1754">
            <v>39736</v>
          </cell>
          <cell r="N1754">
            <v>6.3826999999999998</v>
          </cell>
          <cell r="Q1754">
            <v>39058</v>
          </cell>
          <cell r="R1754">
            <v>5.73</v>
          </cell>
        </row>
        <row r="1755">
          <cell r="A1755">
            <v>39041</v>
          </cell>
          <cell r="B1755">
            <v>4.09</v>
          </cell>
          <cell r="E1755">
            <v>40499</v>
          </cell>
          <cell r="F1755">
            <v>4.3099999999999996</v>
          </cell>
          <cell r="I1755">
            <v>38951</v>
          </cell>
          <cell r="J1755">
            <v>4.9432999999999998</v>
          </cell>
          <cell r="M1755">
            <v>39737</v>
          </cell>
          <cell r="N1755">
            <v>6.4231999999999996</v>
          </cell>
          <cell r="Q1755">
            <v>39059</v>
          </cell>
          <cell r="R1755">
            <v>5.79</v>
          </cell>
        </row>
        <row r="1756">
          <cell r="A1756">
            <v>39042</v>
          </cell>
          <cell r="B1756">
            <v>4.07</v>
          </cell>
          <cell r="E1756">
            <v>40500</v>
          </cell>
          <cell r="F1756">
            <v>4.29</v>
          </cell>
          <cell r="I1756">
            <v>38952</v>
          </cell>
          <cell r="J1756">
            <v>4.9455</v>
          </cell>
          <cell r="M1756">
            <v>39738</v>
          </cell>
          <cell r="N1756">
            <v>6.5097000000000005</v>
          </cell>
          <cell r="Q1756">
            <v>39062</v>
          </cell>
          <cell r="R1756">
            <v>5.76</v>
          </cell>
        </row>
        <row r="1757">
          <cell r="A1757">
            <v>39043</v>
          </cell>
          <cell r="B1757">
            <v>4.0599999999999996</v>
          </cell>
          <cell r="E1757">
            <v>40501</v>
          </cell>
          <cell r="F1757">
            <v>4.25</v>
          </cell>
          <cell r="I1757">
            <v>38953</v>
          </cell>
          <cell r="J1757">
            <v>4.9379999999999997</v>
          </cell>
          <cell r="M1757">
            <v>39741</v>
          </cell>
          <cell r="N1757">
            <v>6.5602999999999998</v>
          </cell>
          <cell r="Q1757">
            <v>39063</v>
          </cell>
          <cell r="R1757">
            <v>5.74</v>
          </cell>
        </row>
        <row r="1758">
          <cell r="A1758">
            <v>39044</v>
          </cell>
          <cell r="B1758">
            <v>4.07</v>
          </cell>
          <cell r="E1758">
            <v>40504</v>
          </cell>
          <cell r="F1758">
            <v>4.2</v>
          </cell>
          <cell r="I1758">
            <v>38954</v>
          </cell>
          <cell r="J1758">
            <v>4.9242999999999997</v>
          </cell>
          <cell r="M1758">
            <v>39742</v>
          </cell>
          <cell r="N1758">
            <v>6.5318000000000005</v>
          </cell>
          <cell r="Q1758">
            <v>39064</v>
          </cell>
          <cell r="R1758">
            <v>5.82</v>
          </cell>
        </row>
        <row r="1759">
          <cell r="A1759">
            <v>39045</v>
          </cell>
          <cell r="B1759">
            <v>4.05</v>
          </cell>
          <cell r="E1759">
            <v>40505</v>
          </cell>
          <cell r="F1759">
            <v>4.18</v>
          </cell>
          <cell r="I1759">
            <v>38957</v>
          </cell>
          <cell r="J1759">
            <v>4.9295999999999998</v>
          </cell>
          <cell r="M1759">
            <v>39743</v>
          </cell>
          <cell r="N1759">
            <v>6.4734999999999996</v>
          </cell>
          <cell r="Q1759">
            <v>39065</v>
          </cell>
          <cell r="R1759">
            <v>5.85</v>
          </cell>
        </row>
        <row r="1760">
          <cell r="A1760">
            <v>39048</v>
          </cell>
          <cell r="B1760">
            <v>4.04</v>
          </cell>
          <cell r="E1760">
            <v>40506</v>
          </cell>
          <cell r="F1760">
            <v>4.29</v>
          </cell>
          <cell r="I1760">
            <v>38958</v>
          </cell>
          <cell r="J1760">
            <v>4.9231999999999996</v>
          </cell>
          <cell r="M1760">
            <v>39744</v>
          </cell>
          <cell r="N1760">
            <v>6.4627999999999997</v>
          </cell>
          <cell r="Q1760">
            <v>39066</v>
          </cell>
          <cell r="R1760">
            <v>5.85</v>
          </cell>
        </row>
        <row r="1761">
          <cell r="A1761">
            <v>39049</v>
          </cell>
          <cell r="B1761">
            <v>4</v>
          </cell>
          <cell r="E1761">
            <v>40508</v>
          </cell>
          <cell r="F1761">
            <v>4.21</v>
          </cell>
          <cell r="I1761">
            <v>38959</v>
          </cell>
          <cell r="J1761">
            <v>4.9042000000000003</v>
          </cell>
          <cell r="M1761">
            <v>39745</v>
          </cell>
          <cell r="N1761">
            <v>6.4964000000000004</v>
          </cell>
          <cell r="Q1761">
            <v>39069</v>
          </cell>
          <cell r="R1761">
            <v>5.84</v>
          </cell>
        </row>
        <row r="1762">
          <cell r="A1762">
            <v>39050</v>
          </cell>
          <cell r="B1762">
            <v>4.0199999999999996</v>
          </cell>
          <cell r="E1762">
            <v>40511</v>
          </cell>
          <cell r="F1762">
            <v>4.16</v>
          </cell>
          <cell r="I1762">
            <v>38960</v>
          </cell>
          <cell r="J1762">
            <v>4.8768000000000002</v>
          </cell>
          <cell r="M1762">
            <v>39748</v>
          </cell>
          <cell r="N1762">
            <v>6.5269000000000004</v>
          </cell>
          <cell r="Q1762">
            <v>39070</v>
          </cell>
          <cell r="R1762">
            <v>5.86</v>
          </cell>
        </row>
        <row r="1763">
          <cell r="A1763">
            <v>39051</v>
          </cell>
          <cell r="B1763">
            <v>3.99</v>
          </cell>
          <cell r="E1763">
            <v>40512</v>
          </cell>
          <cell r="F1763">
            <v>4.12</v>
          </cell>
          <cell r="I1763">
            <v>38961</v>
          </cell>
          <cell r="J1763">
            <v>4.8715999999999999</v>
          </cell>
          <cell r="M1763">
            <v>39749</v>
          </cell>
          <cell r="N1763">
            <v>6.6395999999999997</v>
          </cell>
          <cell r="Q1763">
            <v>39071</v>
          </cell>
          <cell r="R1763">
            <v>5.86</v>
          </cell>
        </row>
        <row r="1764">
          <cell r="A1764">
            <v>39052</v>
          </cell>
          <cell r="B1764">
            <v>3.96</v>
          </cell>
          <cell r="E1764">
            <v>40513</v>
          </cell>
          <cell r="F1764">
            <v>4.24</v>
          </cell>
          <cell r="I1764">
            <v>38964</v>
          </cell>
          <cell r="J1764">
            <v>4.8715999999999999</v>
          </cell>
          <cell r="M1764">
            <v>39750</v>
          </cell>
          <cell r="N1764">
            <v>6.7195999999999998</v>
          </cell>
          <cell r="Q1764">
            <v>39072</v>
          </cell>
          <cell r="R1764">
            <v>5.82</v>
          </cell>
        </row>
        <row r="1765">
          <cell r="A1765">
            <v>39055</v>
          </cell>
          <cell r="B1765">
            <v>3.9699999999999998</v>
          </cell>
          <cell r="E1765">
            <v>40514</v>
          </cell>
          <cell r="F1765">
            <v>4.2699999999999996</v>
          </cell>
          <cell r="I1765">
            <v>38965</v>
          </cell>
          <cell r="J1765">
            <v>4.9297000000000004</v>
          </cell>
          <cell r="M1765">
            <v>39751</v>
          </cell>
          <cell r="N1765">
            <v>6.7173999999999996</v>
          </cell>
          <cell r="Q1765">
            <v>39073</v>
          </cell>
          <cell r="R1765">
            <v>5.89</v>
          </cell>
        </row>
        <row r="1766">
          <cell r="A1766">
            <v>39056</v>
          </cell>
          <cell r="B1766">
            <v>3.9699999999999998</v>
          </cell>
          <cell r="E1766">
            <v>40515</v>
          </cell>
          <cell r="F1766">
            <v>4.32</v>
          </cell>
          <cell r="I1766">
            <v>38966</v>
          </cell>
          <cell r="J1766">
            <v>4.9488000000000003</v>
          </cell>
          <cell r="M1766">
            <v>39752</v>
          </cell>
          <cell r="N1766">
            <v>6.7629999999999999</v>
          </cell>
          <cell r="Q1766">
            <v>39077</v>
          </cell>
          <cell r="R1766">
            <v>5.86</v>
          </cell>
        </row>
        <row r="1767">
          <cell r="A1767">
            <v>39057</v>
          </cell>
          <cell r="B1767">
            <v>3.99</v>
          </cell>
          <cell r="E1767">
            <v>40518</v>
          </cell>
          <cell r="F1767">
            <v>4.25</v>
          </cell>
          <cell r="I1767">
            <v>38967</v>
          </cell>
          <cell r="J1767">
            <v>4.9338999999999995</v>
          </cell>
          <cell r="M1767">
            <v>39755</v>
          </cell>
          <cell r="N1767">
            <v>6.7507999999999999</v>
          </cell>
          <cell r="Q1767">
            <v>39078</v>
          </cell>
          <cell r="R1767">
            <v>5.91</v>
          </cell>
        </row>
        <row r="1768">
          <cell r="A1768">
            <v>39058</v>
          </cell>
          <cell r="B1768">
            <v>3.98</v>
          </cell>
          <cell r="E1768">
            <v>40519</v>
          </cell>
          <cell r="F1768">
            <v>4.3899999999999997</v>
          </cell>
          <cell r="I1768">
            <v>38968</v>
          </cell>
          <cell r="J1768">
            <v>4.9180000000000001</v>
          </cell>
          <cell r="M1768">
            <v>39756</v>
          </cell>
          <cell r="N1768">
            <v>6.7359</v>
          </cell>
          <cell r="Q1768">
            <v>39079</v>
          </cell>
          <cell r="R1768">
            <v>5.9399999999999995</v>
          </cell>
        </row>
        <row r="1769">
          <cell r="A1769">
            <v>39059</v>
          </cell>
          <cell r="B1769">
            <v>4.01</v>
          </cell>
          <cell r="E1769">
            <v>40520</v>
          </cell>
          <cell r="F1769">
            <v>4.45</v>
          </cell>
          <cell r="I1769">
            <v>38971</v>
          </cell>
          <cell r="J1769">
            <v>4.9404000000000003</v>
          </cell>
          <cell r="M1769">
            <v>39757</v>
          </cell>
          <cell r="N1769">
            <v>6.7584</v>
          </cell>
          <cell r="Q1769">
            <v>39080</v>
          </cell>
          <cell r="R1769">
            <v>5.95</v>
          </cell>
        </row>
        <row r="1770">
          <cell r="A1770">
            <v>39062</v>
          </cell>
          <cell r="B1770">
            <v>3.98</v>
          </cell>
          <cell r="E1770">
            <v>40521</v>
          </cell>
          <cell r="F1770">
            <v>4.41</v>
          </cell>
          <cell r="I1770">
            <v>38972</v>
          </cell>
          <cell r="J1770">
            <v>4.9032</v>
          </cell>
          <cell r="M1770">
            <v>39758</v>
          </cell>
          <cell r="N1770">
            <v>6.7714999999999996</v>
          </cell>
          <cell r="Q1770">
            <v>39084</v>
          </cell>
          <cell r="R1770">
            <v>5.92</v>
          </cell>
        </row>
        <row r="1771">
          <cell r="A1771">
            <v>39063</v>
          </cell>
          <cell r="B1771">
            <v>3.9699999999999998</v>
          </cell>
          <cell r="E1771">
            <v>40522</v>
          </cell>
          <cell r="F1771">
            <v>4.43</v>
          </cell>
          <cell r="I1771">
            <v>38973</v>
          </cell>
          <cell r="J1771">
            <v>4.8926999999999996</v>
          </cell>
          <cell r="M1771">
            <v>39759</v>
          </cell>
          <cell r="N1771">
            <v>6.7706999999999997</v>
          </cell>
          <cell r="Q1771">
            <v>39085</v>
          </cell>
          <cell r="R1771">
            <v>5.88</v>
          </cell>
        </row>
        <row r="1772">
          <cell r="A1772">
            <v>39064</v>
          </cell>
          <cell r="B1772">
            <v>4.04</v>
          </cell>
          <cell r="E1772">
            <v>40525</v>
          </cell>
          <cell r="F1772">
            <v>4.3899999999999997</v>
          </cell>
          <cell r="I1772">
            <v>38974</v>
          </cell>
          <cell r="J1772">
            <v>4.9160000000000004</v>
          </cell>
          <cell r="M1772">
            <v>39762</v>
          </cell>
          <cell r="N1772">
            <v>6.8506999999999998</v>
          </cell>
          <cell r="Q1772">
            <v>39086</v>
          </cell>
          <cell r="R1772">
            <v>5.84</v>
          </cell>
        </row>
        <row r="1773">
          <cell r="A1773">
            <v>39065</v>
          </cell>
          <cell r="B1773">
            <v>4.05</v>
          </cell>
          <cell r="E1773">
            <v>40526</v>
          </cell>
          <cell r="F1773">
            <v>4.54</v>
          </cell>
          <cell r="I1773">
            <v>38975</v>
          </cell>
          <cell r="J1773">
            <v>4.9096000000000002</v>
          </cell>
          <cell r="M1773">
            <v>39763</v>
          </cell>
          <cell r="N1773">
            <v>6.8513000000000002</v>
          </cell>
          <cell r="Q1773">
            <v>39087</v>
          </cell>
          <cell r="R1773">
            <v>5.85</v>
          </cell>
        </row>
        <row r="1774">
          <cell r="A1774">
            <v>39066</v>
          </cell>
          <cell r="B1774">
            <v>4.08</v>
          </cell>
          <cell r="E1774">
            <v>40527</v>
          </cell>
          <cell r="F1774">
            <v>4.59</v>
          </cell>
          <cell r="I1774">
            <v>38978</v>
          </cell>
          <cell r="J1774">
            <v>4.9234</v>
          </cell>
          <cell r="M1774">
            <v>39764</v>
          </cell>
          <cell r="N1774">
            <v>6.7892999999999999</v>
          </cell>
          <cell r="Q1774">
            <v>39090</v>
          </cell>
          <cell r="R1774">
            <v>5.85</v>
          </cell>
        </row>
        <row r="1775">
          <cell r="A1775">
            <v>39069</v>
          </cell>
          <cell r="B1775">
            <v>4.1100000000000003</v>
          </cell>
          <cell r="E1775">
            <v>40528</v>
          </cell>
          <cell r="F1775">
            <v>4.57</v>
          </cell>
          <cell r="I1775">
            <v>38979</v>
          </cell>
          <cell r="J1775">
            <v>4.8581000000000003</v>
          </cell>
          <cell r="M1775">
            <v>39765</v>
          </cell>
          <cell r="N1775">
            <v>6.8937999999999997</v>
          </cell>
          <cell r="Q1775">
            <v>39091</v>
          </cell>
          <cell r="R1775">
            <v>5.85</v>
          </cell>
        </row>
        <row r="1776">
          <cell r="A1776">
            <v>39070</v>
          </cell>
          <cell r="B1776">
            <v>4.09</v>
          </cell>
          <cell r="E1776">
            <v>40529</v>
          </cell>
          <cell r="F1776">
            <v>4.41</v>
          </cell>
          <cell r="I1776">
            <v>38980</v>
          </cell>
          <cell r="J1776">
            <v>4.8476999999999997</v>
          </cell>
          <cell r="M1776">
            <v>39766</v>
          </cell>
          <cell r="N1776">
            <v>6.8230000000000004</v>
          </cell>
          <cell r="Q1776">
            <v>39092</v>
          </cell>
          <cell r="R1776">
            <v>5.88</v>
          </cell>
        </row>
        <row r="1777">
          <cell r="A1777">
            <v>39071</v>
          </cell>
          <cell r="B1777">
            <v>4.08</v>
          </cell>
          <cell r="E1777">
            <v>40532</v>
          </cell>
          <cell r="F1777">
            <v>4.4400000000000004</v>
          </cell>
          <cell r="I1777">
            <v>38981</v>
          </cell>
          <cell r="J1777">
            <v>4.7721</v>
          </cell>
          <cell r="M1777">
            <v>39769</v>
          </cell>
          <cell r="N1777">
            <v>6.8201999999999998</v>
          </cell>
          <cell r="Q1777">
            <v>39093</v>
          </cell>
          <cell r="R1777">
            <v>5.93</v>
          </cell>
        </row>
        <row r="1778">
          <cell r="A1778">
            <v>39072</v>
          </cell>
          <cell r="B1778">
            <v>4.03</v>
          </cell>
          <cell r="E1778">
            <v>40533</v>
          </cell>
          <cell r="F1778">
            <v>4.4400000000000004</v>
          </cell>
          <cell r="I1778">
            <v>38982</v>
          </cell>
          <cell r="J1778">
            <v>4.7343000000000002</v>
          </cell>
          <cell r="M1778">
            <v>39770</v>
          </cell>
          <cell r="N1778">
            <v>6.8040000000000003</v>
          </cell>
          <cell r="Q1778">
            <v>39094</v>
          </cell>
          <cell r="R1778">
            <v>5.97</v>
          </cell>
        </row>
        <row r="1779">
          <cell r="A1779">
            <v>39073</v>
          </cell>
          <cell r="B1779">
            <v>4.0599999999999996</v>
          </cell>
          <cell r="E1779">
            <v>40534</v>
          </cell>
          <cell r="F1779">
            <v>4.45</v>
          </cell>
          <cell r="I1779">
            <v>38985</v>
          </cell>
          <cell r="J1779">
            <v>4.6878000000000002</v>
          </cell>
          <cell r="M1779">
            <v>39771</v>
          </cell>
          <cell r="N1779">
            <v>6.7611999999999997</v>
          </cell>
          <cell r="Q1779">
            <v>39098</v>
          </cell>
          <cell r="R1779">
            <v>5.95</v>
          </cell>
        </row>
        <row r="1780">
          <cell r="A1780">
            <v>39078</v>
          </cell>
          <cell r="B1780">
            <v>4.0999999999999996</v>
          </cell>
          <cell r="E1780">
            <v>40535</v>
          </cell>
          <cell r="F1780">
            <v>4.47</v>
          </cell>
          <cell r="I1780">
            <v>38986</v>
          </cell>
          <cell r="J1780">
            <v>4.7141000000000002</v>
          </cell>
          <cell r="M1780">
            <v>39772</v>
          </cell>
          <cell r="N1780">
            <v>6.6364999999999998</v>
          </cell>
          <cell r="Q1780">
            <v>39099</v>
          </cell>
          <cell r="R1780">
            <v>5.99</v>
          </cell>
        </row>
        <row r="1781">
          <cell r="A1781">
            <v>39079</v>
          </cell>
          <cell r="B1781">
            <v>4.13</v>
          </cell>
          <cell r="E1781">
            <v>40539</v>
          </cell>
          <cell r="F1781">
            <v>4.42</v>
          </cell>
          <cell r="I1781">
            <v>38987</v>
          </cell>
          <cell r="J1781">
            <v>4.7374000000000001</v>
          </cell>
          <cell r="M1781">
            <v>39773</v>
          </cell>
          <cell r="N1781">
            <v>6.7923</v>
          </cell>
          <cell r="Q1781">
            <v>39100</v>
          </cell>
          <cell r="R1781">
            <v>5.95</v>
          </cell>
        </row>
        <row r="1782">
          <cell r="A1782">
            <v>39080</v>
          </cell>
          <cell r="B1782">
            <v>4.1399999999999997</v>
          </cell>
          <cell r="E1782">
            <v>40540</v>
          </cell>
          <cell r="F1782">
            <v>4.53</v>
          </cell>
          <cell r="I1782">
            <v>38988</v>
          </cell>
          <cell r="J1782">
            <v>4.7548000000000004</v>
          </cell>
          <cell r="M1782">
            <v>39776</v>
          </cell>
          <cell r="N1782">
            <v>6.8</v>
          </cell>
          <cell r="Q1782">
            <v>39101</v>
          </cell>
          <cell r="R1782">
            <v>5.97</v>
          </cell>
        </row>
        <row r="1783">
          <cell r="A1783">
            <v>39084</v>
          </cell>
          <cell r="B1783">
            <v>4.12</v>
          </cell>
          <cell r="E1783">
            <v>40541</v>
          </cell>
          <cell r="F1783">
            <v>4.41</v>
          </cell>
          <cell r="I1783">
            <v>38989</v>
          </cell>
          <cell r="J1783">
            <v>4.7618999999999998</v>
          </cell>
          <cell r="M1783">
            <v>39777</v>
          </cell>
          <cell r="N1783">
            <v>6.6982999999999997</v>
          </cell>
          <cell r="Q1783">
            <v>39104</v>
          </cell>
          <cell r="R1783">
            <v>5.95</v>
          </cell>
        </row>
        <row r="1784">
          <cell r="A1784">
            <v>39085</v>
          </cell>
          <cell r="B1784">
            <v>4.0999999999999996</v>
          </cell>
          <cell r="E1784">
            <v>40542</v>
          </cell>
          <cell r="F1784">
            <v>4.43</v>
          </cell>
          <cell r="I1784">
            <v>38992</v>
          </cell>
          <cell r="J1784">
            <v>4.7476000000000003</v>
          </cell>
          <cell r="M1784">
            <v>39778</v>
          </cell>
          <cell r="N1784">
            <v>6.7172999999999998</v>
          </cell>
          <cell r="Q1784">
            <v>39105</v>
          </cell>
          <cell r="R1784">
            <v>6</v>
          </cell>
        </row>
        <row r="1785">
          <cell r="A1785">
            <v>39086</v>
          </cell>
          <cell r="B1785">
            <v>4.0599999999999996</v>
          </cell>
          <cell r="E1785">
            <v>40543</v>
          </cell>
          <cell r="F1785">
            <v>4.34</v>
          </cell>
          <cell r="I1785">
            <v>38993</v>
          </cell>
          <cell r="J1785">
            <v>4.7538</v>
          </cell>
          <cell r="M1785">
            <v>39779</v>
          </cell>
          <cell r="N1785">
            <v>6.7460000000000004</v>
          </cell>
          <cell r="Q1785">
            <v>39106</v>
          </cell>
          <cell r="R1785">
            <v>6.01</v>
          </cell>
        </row>
        <row r="1786">
          <cell r="A1786">
            <v>39087</v>
          </cell>
          <cell r="B1786">
            <v>4.09</v>
          </cell>
          <cell r="E1786">
            <v>40546</v>
          </cell>
          <cell r="F1786">
            <v>4.3899999999999997</v>
          </cell>
          <cell r="I1786">
            <v>38994</v>
          </cell>
          <cell r="J1786">
            <v>4.7202000000000002</v>
          </cell>
          <cell r="M1786">
            <v>39780</v>
          </cell>
          <cell r="N1786">
            <v>6.7460000000000004</v>
          </cell>
          <cell r="Q1786">
            <v>39107</v>
          </cell>
          <cell r="R1786">
            <v>6.05</v>
          </cell>
        </row>
        <row r="1787">
          <cell r="A1787">
            <v>39090</v>
          </cell>
          <cell r="B1787">
            <v>4.0999999999999996</v>
          </cell>
          <cell r="E1787">
            <v>40547</v>
          </cell>
          <cell r="F1787">
            <v>4.4400000000000004</v>
          </cell>
          <cell r="I1787">
            <v>38995</v>
          </cell>
          <cell r="J1787">
            <v>4.7588999999999997</v>
          </cell>
          <cell r="M1787">
            <v>39783</v>
          </cell>
          <cell r="N1787">
            <v>6.6178999999999997</v>
          </cell>
          <cell r="Q1787">
            <v>39108</v>
          </cell>
          <cell r="R1787">
            <v>6.07</v>
          </cell>
        </row>
        <row r="1788">
          <cell r="A1788">
            <v>39091</v>
          </cell>
          <cell r="B1788">
            <v>4.1100000000000003</v>
          </cell>
          <cell r="E1788">
            <v>40548</v>
          </cell>
          <cell r="F1788">
            <v>4.55</v>
          </cell>
          <cell r="I1788">
            <v>38996</v>
          </cell>
          <cell r="J1788">
            <v>4.8342999999999998</v>
          </cell>
          <cell r="M1788">
            <v>39784</v>
          </cell>
          <cell r="N1788">
            <v>6.6146000000000003</v>
          </cell>
          <cell r="Q1788">
            <v>39111</v>
          </cell>
          <cell r="R1788">
            <v>6.08</v>
          </cell>
        </row>
        <row r="1789">
          <cell r="A1789">
            <v>39092</v>
          </cell>
          <cell r="B1789">
            <v>4.13</v>
          </cell>
          <cell r="E1789">
            <v>40549</v>
          </cell>
          <cell r="F1789">
            <v>4.53</v>
          </cell>
          <cell r="I1789">
            <v>38999</v>
          </cell>
          <cell r="J1789">
            <v>4.8342999999999998</v>
          </cell>
          <cell r="M1789">
            <v>39785</v>
          </cell>
          <cell r="N1789">
            <v>6.7179000000000002</v>
          </cell>
          <cell r="Q1789">
            <v>39112</v>
          </cell>
          <cell r="R1789">
            <v>6.06</v>
          </cell>
        </row>
        <row r="1790">
          <cell r="A1790">
            <v>39093</v>
          </cell>
          <cell r="B1790">
            <v>4.16</v>
          </cell>
          <cell r="E1790">
            <v>40550</v>
          </cell>
          <cell r="F1790">
            <v>4.4800000000000004</v>
          </cell>
          <cell r="I1790">
            <v>39000</v>
          </cell>
          <cell r="J1790">
            <v>4.8834999999999997</v>
          </cell>
          <cell r="M1790">
            <v>39786</v>
          </cell>
          <cell r="N1790">
            <v>6.7119</v>
          </cell>
          <cell r="Q1790">
            <v>39113</v>
          </cell>
          <cell r="R1790">
            <v>6.01</v>
          </cell>
        </row>
        <row r="1791">
          <cell r="A1791">
            <v>39094</v>
          </cell>
          <cell r="B1791">
            <v>4.18</v>
          </cell>
          <cell r="E1791">
            <v>40553</v>
          </cell>
          <cell r="F1791">
            <v>4.47</v>
          </cell>
          <cell r="I1791">
            <v>39001</v>
          </cell>
          <cell r="J1791">
            <v>4.9056999999999995</v>
          </cell>
          <cell r="M1791">
            <v>39787</v>
          </cell>
          <cell r="N1791">
            <v>6.7402999999999995</v>
          </cell>
          <cell r="Q1791">
            <v>39114</v>
          </cell>
          <cell r="R1791">
            <v>6.02</v>
          </cell>
        </row>
        <row r="1792">
          <cell r="A1792">
            <v>39097</v>
          </cell>
          <cell r="B1792">
            <v>4.1900000000000004</v>
          </cell>
          <cell r="E1792">
            <v>40554</v>
          </cell>
          <cell r="F1792">
            <v>4.49</v>
          </cell>
          <cell r="I1792">
            <v>39002</v>
          </cell>
          <cell r="J1792">
            <v>4.9056999999999995</v>
          </cell>
          <cell r="M1792">
            <v>39790</v>
          </cell>
          <cell r="N1792">
            <v>6.7919</v>
          </cell>
          <cell r="Q1792">
            <v>39115</v>
          </cell>
          <cell r="R1792">
            <v>6.01</v>
          </cell>
        </row>
        <row r="1793">
          <cell r="A1793">
            <v>39098</v>
          </cell>
          <cell r="B1793">
            <v>4.1900000000000004</v>
          </cell>
          <cell r="E1793">
            <v>40555</v>
          </cell>
          <cell r="F1793">
            <v>4.5199999999999996</v>
          </cell>
          <cell r="I1793">
            <v>39003</v>
          </cell>
          <cell r="J1793">
            <v>4.9333999999999998</v>
          </cell>
          <cell r="M1793">
            <v>39791</v>
          </cell>
          <cell r="N1793">
            <v>6.7229999999999999</v>
          </cell>
          <cell r="Q1793">
            <v>39118</v>
          </cell>
          <cell r="R1793">
            <v>5.98</v>
          </cell>
        </row>
        <row r="1794">
          <cell r="A1794">
            <v>39099</v>
          </cell>
          <cell r="B1794">
            <v>4.21</v>
          </cell>
          <cell r="E1794">
            <v>40556</v>
          </cell>
          <cell r="F1794">
            <v>4.5</v>
          </cell>
          <cell r="I1794">
            <v>39006</v>
          </cell>
          <cell r="J1794">
            <v>4.9078999999999997</v>
          </cell>
          <cell r="M1794">
            <v>39792</v>
          </cell>
          <cell r="N1794">
            <v>6.6993</v>
          </cell>
          <cell r="Q1794">
            <v>39119</v>
          </cell>
          <cell r="R1794">
            <v>5.9399999999999995</v>
          </cell>
        </row>
        <row r="1795">
          <cell r="A1795">
            <v>39100</v>
          </cell>
          <cell r="B1795">
            <v>4.18</v>
          </cell>
          <cell r="E1795">
            <v>40557</v>
          </cell>
          <cell r="F1795">
            <v>4.53</v>
          </cell>
          <cell r="I1795">
            <v>39007</v>
          </cell>
          <cell r="J1795">
            <v>4.8983999999999996</v>
          </cell>
          <cell r="M1795">
            <v>39793</v>
          </cell>
          <cell r="N1795">
            <v>6.6731999999999996</v>
          </cell>
          <cell r="Q1795">
            <v>39120</v>
          </cell>
          <cell r="R1795">
            <v>5.92</v>
          </cell>
        </row>
        <row r="1796">
          <cell r="A1796">
            <v>39101</v>
          </cell>
          <cell r="B1796">
            <v>4.18</v>
          </cell>
          <cell r="E1796">
            <v>40561</v>
          </cell>
          <cell r="F1796">
            <v>4.5600000000000005</v>
          </cell>
          <cell r="I1796">
            <v>39008</v>
          </cell>
          <cell r="J1796">
            <v>4.8836000000000004</v>
          </cell>
          <cell r="M1796">
            <v>39794</v>
          </cell>
          <cell r="N1796">
            <v>6.6840000000000002</v>
          </cell>
          <cell r="Q1796">
            <v>39121</v>
          </cell>
          <cell r="R1796">
            <v>5.91</v>
          </cell>
        </row>
        <row r="1797">
          <cell r="A1797">
            <v>39104</v>
          </cell>
          <cell r="B1797">
            <v>4.17</v>
          </cell>
          <cell r="E1797">
            <v>40562</v>
          </cell>
          <cell r="F1797">
            <v>4.53</v>
          </cell>
          <cell r="I1797">
            <v>39009</v>
          </cell>
          <cell r="J1797">
            <v>4.9100999999999999</v>
          </cell>
          <cell r="M1797">
            <v>39797</v>
          </cell>
          <cell r="N1797">
            <v>6.6917999999999997</v>
          </cell>
          <cell r="Q1797">
            <v>39122</v>
          </cell>
          <cell r="R1797">
            <v>5.96</v>
          </cell>
        </row>
        <row r="1798">
          <cell r="A1798">
            <v>39105</v>
          </cell>
          <cell r="B1798">
            <v>4.21</v>
          </cell>
          <cell r="E1798">
            <v>40563</v>
          </cell>
          <cell r="F1798">
            <v>4.5999999999999996</v>
          </cell>
          <cell r="I1798">
            <v>39010</v>
          </cell>
          <cell r="J1798">
            <v>4.9080000000000004</v>
          </cell>
          <cell r="M1798">
            <v>39798</v>
          </cell>
          <cell r="N1798">
            <v>6.6151</v>
          </cell>
          <cell r="Q1798">
            <v>39125</v>
          </cell>
          <cell r="R1798">
            <v>5.97</v>
          </cell>
        </row>
        <row r="1799">
          <cell r="A1799">
            <v>39106</v>
          </cell>
          <cell r="B1799">
            <v>4.22</v>
          </cell>
          <cell r="E1799">
            <v>40564</v>
          </cell>
          <cell r="F1799">
            <v>4.57</v>
          </cell>
          <cell r="I1799">
            <v>39013</v>
          </cell>
          <cell r="J1799">
            <v>4.9569999999999999</v>
          </cell>
          <cell r="M1799">
            <v>39799</v>
          </cell>
          <cell r="N1799">
            <v>6.4908999999999999</v>
          </cell>
          <cell r="Q1799">
            <v>39126</v>
          </cell>
          <cell r="R1799">
            <v>5.99</v>
          </cell>
        </row>
        <row r="1800">
          <cell r="A1800">
            <v>39107</v>
          </cell>
          <cell r="B1800">
            <v>4.25</v>
          </cell>
          <cell r="E1800">
            <v>40567</v>
          </cell>
          <cell r="F1800">
            <v>4.55</v>
          </cell>
          <cell r="I1800">
            <v>39014</v>
          </cell>
          <cell r="J1800">
            <v>4.9409999999999998</v>
          </cell>
          <cell r="M1800">
            <v>39800</v>
          </cell>
          <cell r="N1800">
            <v>6.4417999999999997</v>
          </cell>
          <cell r="Q1800">
            <v>39127</v>
          </cell>
          <cell r="R1800">
            <v>5.91</v>
          </cell>
        </row>
        <row r="1801">
          <cell r="A1801">
            <v>39108</v>
          </cell>
          <cell r="B1801">
            <v>4.24</v>
          </cell>
          <cell r="E1801">
            <v>40568</v>
          </cell>
          <cell r="F1801">
            <v>4.4800000000000004</v>
          </cell>
          <cell r="I1801">
            <v>39015</v>
          </cell>
          <cell r="J1801">
            <v>4.8815999999999997</v>
          </cell>
          <cell r="M1801">
            <v>39801</v>
          </cell>
          <cell r="N1801">
            <v>6.5084999999999997</v>
          </cell>
          <cell r="Q1801">
            <v>39128</v>
          </cell>
          <cell r="R1801">
            <v>5.89</v>
          </cell>
        </row>
        <row r="1802">
          <cell r="A1802">
            <v>39111</v>
          </cell>
          <cell r="B1802">
            <v>4.26</v>
          </cell>
          <cell r="E1802">
            <v>40569</v>
          </cell>
          <cell r="F1802">
            <v>4.59</v>
          </cell>
          <cell r="I1802">
            <v>39016</v>
          </cell>
          <cell r="J1802">
            <v>4.8365999999999998</v>
          </cell>
          <cell r="M1802">
            <v>39804</v>
          </cell>
          <cell r="N1802">
            <v>6.4969000000000001</v>
          </cell>
          <cell r="Q1802">
            <v>39129</v>
          </cell>
          <cell r="R1802">
            <v>5.87</v>
          </cell>
        </row>
        <row r="1803">
          <cell r="A1803">
            <v>39112</v>
          </cell>
          <cell r="B1803">
            <v>4.2699999999999996</v>
          </cell>
          <cell r="E1803">
            <v>40570</v>
          </cell>
          <cell r="F1803">
            <v>4.57</v>
          </cell>
          <cell r="I1803">
            <v>39017</v>
          </cell>
          <cell r="J1803">
            <v>4.7930000000000001</v>
          </cell>
          <cell r="M1803">
            <v>39805</v>
          </cell>
          <cell r="N1803">
            <v>6.4926000000000004</v>
          </cell>
          <cell r="Q1803">
            <v>39133</v>
          </cell>
          <cell r="R1803">
            <v>5.86</v>
          </cell>
        </row>
        <row r="1804">
          <cell r="A1804">
            <v>39113</v>
          </cell>
          <cell r="B1804">
            <v>4.22</v>
          </cell>
          <cell r="E1804">
            <v>40571</v>
          </cell>
          <cell r="F1804">
            <v>4.53</v>
          </cell>
          <cell r="I1804">
            <v>39020</v>
          </cell>
          <cell r="J1804">
            <v>4.7827000000000002</v>
          </cell>
          <cell r="M1804">
            <v>39806</v>
          </cell>
          <cell r="N1804">
            <v>6.4859999999999998</v>
          </cell>
          <cell r="Q1804">
            <v>39134</v>
          </cell>
          <cell r="R1804">
            <v>5.87</v>
          </cell>
        </row>
        <row r="1805">
          <cell r="A1805">
            <v>39114</v>
          </cell>
          <cell r="B1805">
            <v>4.2300000000000004</v>
          </cell>
          <cell r="E1805">
            <v>40574</v>
          </cell>
          <cell r="F1805">
            <v>4.58</v>
          </cell>
          <cell r="I1805">
            <v>39021</v>
          </cell>
          <cell r="J1805">
            <v>4.7153</v>
          </cell>
          <cell r="M1805">
            <v>39807</v>
          </cell>
          <cell r="N1805">
            <v>6.4836</v>
          </cell>
          <cell r="Q1805">
            <v>39135</v>
          </cell>
          <cell r="R1805">
            <v>5.9</v>
          </cell>
        </row>
        <row r="1806">
          <cell r="A1806">
            <v>39115</v>
          </cell>
          <cell r="B1806">
            <v>4.22</v>
          </cell>
          <cell r="E1806">
            <v>40575</v>
          </cell>
          <cell r="F1806">
            <v>4.62</v>
          </cell>
          <cell r="I1806">
            <v>39022</v>
          </cell>
          <cell r="J1806">
            <v>4.6840000000000002</v>
          </cell>
          <cell r="M1806">
            <v>39808</v>
          </cell>
          <cell r="N1806">
            <v>6.4838000000000005</v>
          </cell>
          <cell r="Q1806">
            <v>39136</v>
          </cell>
          <cell r="R1806">
            <v>5.85</v>
          </cell>
        </row>
        <row r="1807">
          <cell r="A1807">
            <v>39118</v>
          </cell>
          <cell r="B1807">
            <v>4.21</v>
          </cell>
          <cell r="E1807">
            <v>40576</v>
          </cell>
          <cell r="F1807">
            <v>4.6399999999999997</v>
          </cell>
          <cell r="I1807">
            <v>39023</v>
          </cell>
          <cell r="J1807">
            <v>4.7153</v>
          </cell>
          <cell r="M1807">
            <v>39811</v>
          </cell>
          <cell r="N1807">
            <v>6.3856000000000002</v>
          </cell>
          <cell r="Q1807">
            <v>39139</v>
          </cell>
          <cell r="R1807">
            <v>5.8</v>
          </cell>
        </row>
        <row r="1808">
          <cell r="A1808">
            <v>39119</v>
          </cell>
          <cell r="B1808">
            <v>4.17</v>
          </cell>
          <cell r="E1808">
            <v>40577</v>
          </cell>
          <cell r="F1808">
            <v>4.67</v>
          </cell>
          <cell r="I1808">
            <v>39024</v>
          </cell>
          <cell r="J1808">
            <v>4.8086000000000002</v>
          </cell>
          <cell r="M1808">
            <v>39812</v>
          </cell>
          <cell r="N1808">
            <v>6.4245999999999999</v>
          </cell>
          <cell r="Q1808">
            <v>39140</v>
          </cell>
          <cell r="R1808">
            <v>5.7</v>
          </cell>
        </row>
        <row r="1809">
          <cell r="A1809">
            <v>39120</v>
          </cell>
          <cell r="B1809">
            <v>4.16</v>
          </cell>
          <cell r="E1809">
            <v>40578</v>
          </cell>
          <cell r="F1809">
            <v>4.7300000000000004</v>
          </cell>
          <cell r="I1809">
            <v>39027</v>
          </cell>
          <cell r="J1809">
            <v>4.7839</v>
          </cell>
          <cell r="M1809">
            <v>39813</v>
          </cell>
          <cell r="N1809">
            <v>6.4706999999999999</v>
          </cell>
          <cell r="Q1809">
            <v>39141</v>
          </cell>
          <cell r="R1809">
            <v>5.78</v>
          </cell>
        </row>
        <row r="1810">
          <cell r="A1810">
            <v>39121</v>
          </cell>
          <cell r="B1810">
            <v>4.1500000000000004</v>
          </cell>
          <cell r="E1810">
            <v>40581</v>
          </cell>
          <cell r="F1810">
            <v>4.71</v>
          </cell>
          <cell r="I1810">
            <v>39028</v>
          </cell>
          <cell r="J1810">
            <v>4.7550999999999997</v>
          </cell>
          <cell r="M1810">
            <v>39814</v>
          </cell>
          <cell r="N1810">
            <v>6.4675000000000002</v>
          </cell>
          <cell r="Q1810">
            <v>39142</v>
          </cell>
          <cell r="R1810">
            <v>5.8</v>
          </cell>
        </row>
        <row r="1811">
          <cell r="A1811">
            <v>39122</v>
          </cell>
          <cell r="B1811">
            <v>4.21</v>
          </cell>
          <cell r="E1811">
            <v>40582</v>
          </cell>
          <cell r="F1811">
            <v>4.76</v>
          </cell>
          <cell r="I1811">
            <v>39029</v>
          </cell>
          <cell r="J1811">
            <v>4.7275999999999998</v>
          </cell>
          <cell r="M1811">
            <v>39815</v>
          </cell>
          <cell r="N1811">
            <v>6.5441000000000003</v>
          </cell>
          <cell r="Q1811">
            <v>39143</v>
          </cell>
          <cell r="R1811">
            <v>5.77</v>
          </cell>
        </row>
        <row r="1812">
          <cell r="A1812">
            <v>39125</v>
          </cell>
          <cell r="B1812">
            <v>4.24</v>
          </cell>
          <cell r="E1812">
            <v>40583</v>
          </cell>
          <cell r="F1812">
            <v>4.71</v>
          </cell>
          <cell r="I1812">
            <v>39030</v>
          </cell>
          <cell r="J1812">
            <v>4.7295999999999996</v>
          </cell>
          <cell r="M1812">
            <v>39818</v>
          </cell>
          <cell r="N1812">
            <v>6.6356999999999999</v>
          </cell>
          <cell r="Q1812">
            <v>39146</v>
          </cell>
          <cell r="R1812">
            <v>5.79</v>
          </cell>
        </row>
        <row r="1813">
          <cell r="A1813">
            <v>39126</v>
          </cell>
          <cell r="B1813">
            <v>4.26</v>
          </cell>
          <cell r="E1813">
            <v>40584</v>
          </cell>
          <cell r="F1813">
            <v>4.75</v>
          </cell>
          <cell r="I1813">
            <v>39031</v>
          </cell>
          <cell r="J1813">
            <v>4.6972000000000005</v>
          </cell>
          <cell r="M1813">
            <v>39819</v>
          </cell>
          <cell r="N1813">
            <v>6.6559999999999997</v>
          </cell>
          <cell r="Q1813">
            <v>39147</v>
          </cell>
          <cell r="R1813">
            <v>5.79</v>
          </cell>
        </row>
        <row r="1814">
          <cell r="A1814">
            <v>39127</v>
          </cell>
          <cell r="B1814">
            <v>4.1900000000000004</v>
          </cell>
          <cell r="E1814">
            <v>40585</v>
          </cell>
          <cell r="F1814">
            <v>4.71</v>
          </cell>
          <cell r="I1814">
            <v>39034</v>
          </cell>
          <cell r="J1814">
            <v>4.7053000000000003</v>
          </cell>
          <cell r="M1814">
            <v>39820</v>
          </cell>
          <cell r="N1814">
            <v>6.7084999999999999</v>
          </cell>
          <cell r="Q1814">
            <v>39148</v>
          </cell>
          <cell r="R1814">
            <v>5.77</v>
          </cell>
        </row>
        <row r="1815">
          <cell r="A1815">
            <v>39128</v>
          </cell>
          <cell r="B1815">
            <v>4.16</v>
          </cell>
          <cell r="E1815">
            <v>40588</v>
          </cell>
          <cell r="F1815">
            <v>4.67</v>
          </cell>
          <cell r="I1815">
            <v>39035</v>
          </cell>
          <cell r="J1815">
            <v>4.6559999999999997</v>
          </cell>
          <cell r="M1815">
            <v>39821</v>
          </cell>
          <cell r="N1815">
            <v>6.6779000000000002</v>
          </cell>
          <cell r="Q1815">
            <v>39149</v>
          </cell>
          <cell r="R1815">
            <v>5.78</v>
          </cell>
        </row>
        <row r="1816">
          <cell r="A1816">
            <v>39129</v>
          </cell>
          <cell r="B1816">
            <v>4.1500000000000004</v>
          </cell>
          <cell r="E1816">
            <v>40589</v>
          </cell>
          <cell r="F1816">
            <v>4.66</v>
          </cell>
          <cell r="I1816">
            <v>39036</v>
          </cell>
          <cell r="J1816">
            <v>4.7001999999999997</v>
          </cell>
          <cell r="M1816">
            <v>39822</v>
          </cell>
          <cell r="N1816">
            <v>6.6487999999999996</v>
          </cell>
          <cell r="Q1816">
            <v>39150</v>
          </cell>
          <cell r="R1816">
            <v>5.85</v>
          </cell>
        </row>
        <row r="1817">
          <cell r="A1817">
            <v>39132</v>
          </cell>
          <cell r="B1817">
            <v>4.1399999999999997</v>
          </cell>
          <cell r="E1817">
            <v>40590</v>
          </cell>
          <cell r="F1817">
            <v>4.67</v>
          </cell>
          <cell r="I1817">
            <v>39037</v>
          </cell>
          <cell r="J1817">
            <v>4.7419000000000002</v>
          </cell>
          <cell r="M1817">
            <v>39825</v>
          </cell>
          <cell r="N1817">
            <v>6.63</v>
          </cell>
          <cell r="Q1817">
            <v>39153</v>
          </cell>
          <cell r="R1817">
            <v>5.8100000000000005</v>
          </cell>
        </row>
        <row r="1818">
          <cell r="A1818">
            <v>39133</v>
          </cell>
          <cell r="B1818">
            <v>4.12</v>
          </cell>
          <cell r="E1818">
            <v>40591</v>
          </cell>
          <cell r="F1818">
            <v>4.66</v>
          </cell>
          <cell r="I1818">
            <v>39038</v>
          </cell>
          <cell r="J1818">
            <v>4.6881000000000004</v>
          </cell>
          <cell r="M1818">
            <v>39826</v>
          </cell>
          <cell r="N1818">
            <v>6.5803000000000003</v>
          </cell>
          <cell r="Q1818">
            <v>39154</v>
          </cell>
          <cell r="R1818">
            <v>5.79</v>
          </cell>
        </row>
        <row r="1819">
          <cell r="A1819">
            <v>39134</v>
          </cell>
          <cell r="B1819">
            <v>4.1399999999999997</v>
          </cell>
          <cell r="E1819">
            <v>40592</v>
          </cell>
          <cell r="F1819">
            <v>4.7</v>
          </cell>
          <cell r="I1819">
            <v>39041</v>
          </cell>
          <cell r="J1819">
            <v>4.6791</v>
          </cell>
          <cell r="M1819">
            <v>39827</v>
          </cell>
          <cell r="N1819">
            <v>6.4055</v>
          </cell>
          <cell r="Q1819">
            <v>39155</v>
          </cell>
          <cell r="R1819">
            <v>5.82</v>
          </cell>
        </row>
        <row r="1820">
          <cell r="A1820">
            <v>39135</v>
          </cell>
          <cell r="B1820">
            <v>4.17</v>
          </cell>
          <cell r="E1820">
            <v>40596</v>
          </cell>
          <cell r="F1820">
            <v>4.5999999999999996</v>
          </cell>
          <cell r="I1820">
            <v>39042</v>
          </cell>
          <cell r="J1820">
            <v>4.657</v>
          </cell>
          <cell r="M1820">
            <v>39828</v>
          </cell>
          <cell r="N1820">
            <v>6.444</v>
          </cell>
          <cell r="Q1820">
            <v>39156</v>
          </cell>
          <cell r="R1820">
            <v>5.82</v>
          </cell>
        </row>
        <row r="1821">
          <cell r="A1821">
            <v>39136</v>
          </cell>
          <cell r="B1821">
            <v>4.1500000000000004</v>
          </cell>
          <cell r="E1821">
            <v>40597</v>
          </cell>
          <cell r="F1821">
            <v>4.59</v>
          </cell>
          <cell r="I1821">
            <v>39043</v>
          </cell>
          <cell r="J1821">
            <v>4.6459999999999999</v>
          </cell>
          <cell r="M1821">
            <v>39829</v>
          </cell>
          <cell r="N1821">
            <v>6.5271999999999997</v>
          </cell>
          <cell r="Q1821">
            <v>39157</v>
          </cell>
          <cell r="R1821">
            <v>5.82</v>
          </cell>
        </row>
        <row r="1822">
          <cell r="A1822">
            <v>39139</v>
          </cell>
          <cell r="B1822">
            <v>4.0999999999999996</v>
          </cell>
          <cell r="E1822">
            <v>40598</v>
          </cell>
          <cell r="F1822">
            <v>4.54</v>
          </cell>
          <cell r="I1822">
            <v>39044</v>
          </cell>
          <cell r="J1822">
            <v>4.6459999999999999</v>
          </cell>
          <cell r="M1822">
            <v>39832</v>
          </cell>
          <cell r="N1822">
            <v>6.6077000000000004</v>
          </cell>
          <cell r="Q1822">
            <v>39160</v>
          </cell>
          <cell r="R1822">
            <v>5.85</v>
          </cell>
        </row>
        <row r="1823">
          <cell r="A1823">
            <v>39140</v>
          </cell>
          <cell r="B1823">
            <v>4.04</v>
          </cell>
          <cell r="E1823">
            <v>40599</v>
          </cell>
          <cell r="F1823">
            <v>4.51</v>
          </cell>
          <cell r="I1823">
            <v>39045</v>
          </cell>
          <cell r="J1823">
            <v>4.6311</v>
          </cell>
          <cell r="M1823">
            <v>39833</v>
          </cell>
          <cell r="N1823">
            <v>6.5513000000000003</v>
          </cell>
          <cell r="Q1823">
            <v>39161</v>
          </cell>
          <cell r="R1823">
            <v>5.83</v>
          </cell>
        </row>
        <row r="1824">
          <cell r="A1824">
            <v>39141</v>
          </cell>
          <cell r="B1824">
            <v>4.09</v>
          </cell>
          <cell r="E1824">
            <v>40602</v>
          </cell>
          <cell r="F1824">
            <v>4.49</v>
          </cell>
          <cell r="I1824">
            <v>39048</v>
          </cell>
          <cell r="J1824">
            <v>4.6112000000000002</v>
          </cell>
          <cell r="M1824">
            <v>39834</v>
          </cell>
          <cell r="N1824">
            <v>6.6315</v>
          </cell>
          <cell r="Q1824">
            <v>39162</v>
          </cell>
          <cell r="R1824">
            <v>5.82</v>
          </cell>
        </row>
        <row r="1825">
          <cell r="A1825">
            <v>39142</v>
          </cell>
          <cell r="B1825">
            <v>4.09</v>
          </cell>
          <cell r="E1825">
            <v>40603</v>
          </cell>
          <cell r="F1825">
            <v>4.4800000000000004</v>
          </cell>
          <cell r="I1825">
            <v>39049</v>
          </cell>
          <cell r="J1825">
            <v>4.5914000000000001</v>
          </cell>
          <cell r="M1825">
            <v>39835</v>
          </cell>
          <cell r="N1825">
            <v>6.6513</v>
          </cell>
          <cell r="Q1825">
            <v>39163</v>
          </cell>
          <cell r="R1825">
            <v>5.91</v>
          </cell>
        </row>
        <row r="1826">
          <cell r="A1826">
            <v>39143</v>
          </cell>
          <cell r="B1826">
            <v>4.08</v>
          </cell>
          <cell r="E1826">
            <v>40604</v>
          </cell>
          <cell r="F1826">
            <v>4.54</v>
          </cell>
          <cell r="I1826">
            <v>39050</v>
          </cell>
          <cell r="J1826">
            <v>4.6142000000000003</v>
          </cell>
          <cell r="M1826">
            <v>39836</v>
          </cell>
          <cell r="N1826">
            <v>6.6684000000000001</v>
          </cell>
          <cell r="Q1826">
            <v>39164</v>
          </cell>
          <cell r="R1826">
            <v>5.93</v>
          </cell>
        </row>
        <row r="1827">
          <cell r="A1827">
            <v>39146</v>
          </cell>
          <cell r="B1827">
            <v>4.08</v>
          </cell>
          <cell r="E1827">
            <v>40605</v>
          </cell>
          <cell r="F1827">
            <v>4.6399999999999997</v>
          </cell>
          <cell r="I1827">
            <v>39051</v>
          </cell>
          <cell r="J1827">
            <v>4.5618999999999996</v>
          </cell>
          <cell r="M1827">
            <v>39839</v>
          </cell>
          <cell r="N1827">
            <v>6.7526000000000002</v>
          </cell>
          <cell r="Q1827">
            <v>39167</v>
          </cell>
          <cell r="R1827">
            <v>5.91</v>
          </cell>
        </row>
        <row r="1828">
          <cell r="A1828">
            <v>39147</v>
          </cell>
          <cell r="B1828">
            <v>4.08</v>
          </cell>
          <cell r="E1828">
            <v>40606</v>
          </cell>
          <cell r="F1828">
            <v>4.5999999999999996</v>
          </cell>
          <cell r="I1828">
            <v>39052</v>
          </cell>
          <cell r="J1828">
            <v>4.5463000000000005</v>
          </cell>
          <cell r="M1828">
            <v>39840</v>
          </cell>
          <cell r="N1828">
            <v>6.6982999999999997</v>
          </cell>
          <cell r="Q1828">
            <v>39168</v>
          </cell>
          <cell r="R1828">
            <v>5.9399999999999995</v>
          </cell>
        </row>
        <row r="1829">
          <cell r="A1829">
            <v>39148</v>
          </cell>
          <cell r="B1829">
            <v>4.04</v>
          </cell>
          <cell r="E1829">
            <v>40609</v>
          </cell>
          <cell r="F1829">
            <v>4.6100000000000003</v>
          </cell>
          <cell r="I1829">
            <v>39055</v>
          </cell>
          <cell r="J1829">
            <v>4.5404</v>
          </cell>
          <cell r="M1829">
            <v>39841</v>
          </cell>
          <cell r="N1829">
            <v>6.7218</v>
          </cell>
          <cell r="Q1829">
            <v>39169</v>
          </cell>
          <cell r="R1829">
            <v>5.96</v>
          </cell>
        </row>
        <row r="1830">
          <cell r="A1830">
            <v>39149</v>
          </cell>
          <cell r="B1830">
            <v>4.0599999999999996</v>
          </cell>
          <cell r="E1830">
            <v>40610</v>
          </cell>
          <cell r="F1830">
            <v>4.66</v>
          </cell>
          <cell r="I1830">
            <v>39056</v>
          </cell>
          <cell r="J1830">
            <v>4.5727000000000002</v>
          </cell>
          <cell r="M1830">
            <v>39842</v>
          </cell>
          <cell r="N1830">
            <v>6.7910000000000004</v>
          </cell>
          <cell r="Q1830">
            <v>39170</v>
          </cell>
          <cell r="R1830">
            <v>5.95</v>
          </cell>
        </row>
        <row r="1831">
          <cell r="A1831">
            <v>39150</v>
          </cell>
          <cell r="B1831">
            <v>4.1100000000000003</v>
          </cell>
          <cell r="E1831">
            <v>40611</v>
          </cell>
          <cell r="F1831">
            <v>4.5999999999999996</v>
          </cell>
          <cell r="I1831">
            <v>39057</v>
          </cell>
          <cell r="J1831">
            <v>4.5994000000000002</v>
          </cell>
          <cell r="M1831">
            <v>39843</v>
          </cell>
          <cell r="N1831">
            <v>6.7358000000000002</v>
          </cell>
          <cell r="Q1831">
            <v>39171</v>
          </cell>
          <cell r="R1831">
            <v>5.97</v>
          </cell>
        </row>
        <row r="1832">
          <cell r="A1832">
            <v>39153</v>
          </cell>
          <cell r="B1832">
            <v>4.0999999999999996</v>
          </cell>
          <cell r="E1832">
            <v>40612</v>
          </cell>
          <cell r="F1832">
            <v>4.53</v>
          </cell>
          <cell r="I1832">
            <v>39058</v>
          </cell>
          <cell r="J1832">
            <v>4.6024000000000003</v>
          </cell>
          <cell r="M1832">
            <v>39846</v>
          </cell>
          <cell r="N1832">
            <v>6.6535000000000002</v>
          </cell>
          <cell r="Q1832">
            <v>39174</v>
          </cell>
          <cell r="R1832">
            <v>5.95</v>
          </cell>
        </row>
        <row r="1833">
          <cell r="A1833">
            <v>39154</v>
          </cell>
          <cell r="B1833">
            <v>4.07</v>
          </cell>
          <cell r="E1833">
            <v>40613</v>
          </cell>
          <cell r="F1833">
            <v>4.54</v>
          </cell>
          <cell r="I1833">
            <v>39059</v>
          </cell>
          <cell r="J1833">
            <v>4.6532</v>
          </cell>
          <cell r="M1833">
            <v>39847</v>
          </cell>
          <cell r="N1833">
            <v>6.6919000000000004</v>
          </cell>
          <cell r="Q1833">
            <v>39175</v>
          </cell>
          <cell r="R1833">
            <v>5.96</v>
          </cell>
        </row>
        <row r="1834">
          <cell r="A1834">
            <v>39155</v>
          </cell>
          <cell r="B1834">
            <v>4.1100000000000003</v>
          </cell>
          <cell r="E1834">
            <v>40616</v>
          </cell>
          <cell r="F1834">
            <v>4.5199999999999996</v>
          </cell>
          <cell r="I1834">
            <v>39062</v>
          </cell>
          <cell r="J1834">
            <v>4.6242000000000001</v>
          </cell>
          <cell r="M1834">
            <v>39848</v>
          </cell>
          <cell r="N1834">
            <v>6.6917999999999997</v>
          </cell>
          <cell r="Q1834">
            <v>39176</v>
          </cell>
          <cell r="R1834">
            <v>5.96</v>
          </cell>
        </row>
        <row r="1835">
          <cell r="A1835">
            <v>39156</v>
          </cell>
          <cell r="B1835">
            <v>4.1100000000000003</v>
          </cell>
          <cell r="E1835">
            <v>40617</v>
          </cell>
          <cell r="F1835">
            <v>4.47</v>
          </cell>
          <cell r="I1835">
            <v>39063</v>
          </cell>
          <cell r="J1835">
            <v>4.6063000000000001</v>
          </cell>
          <cell r="M1835">
            <v>39849</v>
          </cell>
          <cell r="N1835">
            <v>6.6188000000000002</v>
          </cell>
          <cell r="Q1835">
            <v>39177</v>
          </cell>
          <cell r="R1835">
            <v>5.99</v>
          </cell>
        </row>
        <row r="1836">
          <cell r="A1836">
            <v>39157</v>
          </cell>
          <cell r="B1836">
            <v>4.12</v>
          </cell>
          <cell r="E1836">
            <v>40618</v>
          </cell>
          <cell r="F1836">
            <v>4.38</v>
          </cell>
          <cell r="I1836">
            <v>39064</v>
          </cell>
          <cell r="J1836">
            <v>4.6965000000000003</v>
          </cell>
          <cell r="M1836">
            <v>39850</v>
          </cell>
          <cell r="N1836">
            <v>6.7054</v>
          </cell>
          <cell r="Q1836">
            <v>39178</v>
          </cell>
          <cell r="R1836">
            <v>6.04</v>
          </cell>
        </row>
        <row r="1837">
          <cell r="A1837">
            <v>39160</v>
          </cell>
          <cell r="B1837">
            <v>4.1500000000000004</v>
          </cell>
          <cell r="E1837">
            <v>40619</v>
          </cell>
          <cell r="F1837">
            <v>4.42</v>
          </cell>
          <cell r="I1837">
            <v>39065</v>
          </cell>
          <cell r="J1837">
            <v>4.7137000000000002</v>
          </cell>
          <cell r="M1837">
            <v>39853</v>
          </cell>
          <cell r="N1837">
            <v>6.7690999999999999</v>
          </cell>
          <cell r="Q1837">
            <v>39181</v>
          </cell>
          <cell r="R1837">
            <v>6.03</v>
          </cell>
        </row>
        <row r="1838">
          <cell r="A1838">
            <v>39161</v>
          </cell>
          <cell r="B1838">
            <v>4.16</v>
          </cell>
          <cell r="E1838">
            <v>40620</v>
          </cell>
          <cell r="F1838">
            <v>4.43</v>
          </cell>
          <cell r="I1838">
            <v>39066</v>
          </cell>
          <cell r="J1838">
            <v>4.7138</v>
          </cell>
          <cell r="M1838">
            <v>39854</v>
          </cell>
          <cell r="N1838">
            <v>6.7131999999999996</v>
          </cell>
          <cell r="Q1838">
            <v>39182</v>
          </cell>
          <cell r="R1838">
            <v>6.02</v>
          </cell>
        </row>
        <row r="1839">
          <cell r="A1839">
            <v>39162</v>
          </cell>
          <cell r="B1839">
            <v>4.18</v>
          </cell>
          <cell r="E1839">
            <v>40623</v>
          </cell>
          <cell r="F1839">
            <v>4.45</v>
          </cell>
          <cell r="I1839">
            <v>39069</v>
          </cell>
          <cell r="J1839">
            <v>4.7057000000000002</v>
          </cell>
          <cell r="M1839">
            <v>39855</v>
          </cell>
          <cell r="N1839">
            <v>6.6813000000000002</v>
          </cell>
          <cell r="Q1839">
            <v>39183</v>
          </cell>
          <cell r="R1839">
            <v>6.02</v>
          </cell>
        </row>
        <row r="1840">
          <cell r="A1840">
            <v>39163</v>
          </cell>
          <cell r="B1840">
            <v>4.21</v>
          </cell>
          <cell r="E1840">
            <v>40624</v>
          </cell>
          <cell r="F1840">
            <v>4.4400000000000004</v>
          </cell>
          <cell r="I1840">
            <v>39070</v>
          </cell>
          <cell r="J1840">
            <v>4.7188999999999997</v>
          </cell>
          <cell r="M1840">
            <v>39856</v>
          </cell>
          <cell r="N1840">
            <v>6.6226000000000003</v>
          </cell>
          <cell r="Q1840">
            <v>39184</v>
          </cell>
          <cell r="R1840">
            <v>6.02</v>
          </cell>
        </row>
        <row r="1841">
          <cell r="A1841">
            <v>39164</v>
          </cell>
          <cell r="B1841">
            <v>4.21</v>
          </cell>
          <cell r="E1841">
            <v>40625</v>
          </cell>
          <cell r="F1841">
            <v>4.4400000000000004</v>
          </cell>
          <cell r="I1841">
            <v>39071</v>
          </cell>
          <cell r="J1841">
            <v>4.7279999999999998</v>
          </cell>
          <cell r="M1841">
            <v>39857</v>
          </cell>
          <cell r="N1841">
            <v>6.6501999999999999</v>
          </cell>
          <cell r="Q1841">
            <v>39185</v>
          </cell>
          <cell r="R1841">
            <v>6.03</v>
          </cell>
        </row>
        <row r="1842">
          <cell r="A1842">
            <v>39167</v>
          </cell>
          <cell r="B1842">
            <v>4.21</v>
          </cell>
          <cell r="E1842">
            <v>40626</v>
          </cell>
          <cell r="F1842">
            <v>4.4800000000000004</v>
          </cell>
          <cell r="I1842">
            <v>39072</v>
          </cell>
          <cell r="J1842">
            <v>4.6875</v>
          </cell>
          <cell r="M1842">
            <v>39860</v>
          </cell>
          <cell r="N1842">
            <v>6.6510999999999996</v>
          </cell>
          <cell r="Q1842">
            <v>39188</v>
          </cell>
          <cell r="R1842">
            <v>6</v>
          </cell>
        </row>
        <row r="1843">
          <cell r="A1843">
            <v>39168</v>
          </cell>
          <cell r="B1843">
            <v>4.1900000000000004</v>
          </cell>
          <cell r="E1843">
            <v>40627</v>
          </cell>
          <cell r="F1843">
            <v>4.51</v>
          </cell>
          <cell r="I1843">
            <v>39073</v>
          </cell>
          <cell r="J1843">
            <v>4.7577999999999996</v>
          </cell>
          <cell r="M1843">
            <v>39861</v>
          </cell>
          <cell r="N1843">
            <v>6.5286</v>
          </cell>
          <cell r="Q1843">
            <v>39189</v>
          </cell>
          <cell r="R1843">
            <v>5.95</v>
          </cell>
        </row>
        <row r="1844">
          <cell r="A1844">
            <v>39169</v>
          </cell>
          <cell r="B1844">
            <v>4.21</v>
          </cell>
          <cell r="E1844">
            <v>40630</v>
          </cell>
          <cell r="F1844">
            <v>4.51</v>
          </cell>
          <cell r="I1844">
            <v>39076</v>
          </cell>
          <cell r="J1844">
            <v>4.7577999999999996</v>
          </cell>
          <cell r="M1844">
            <v>39862</v>
          </cell>
          <cell r="N1844">
            <v>6.5743</v>
          </cell>
          <cell r="Q1844">
            <v>39190</v>
          </cell>
          <cell r="R1844">
            <v>5.92</v>
          </cell>
        </row>
        <row r="1845">
          <cell r="A1845">
            <v>39170</v>
          </cell>
          <cell r="B1845">
            <v>4.21</v>
          </cell>
          <cell r="E1845">
            <v>40631</v>
          </cell>
          <cell r="F1845">
            <v>4.54</v>
          </cell>
          <cell r="I1845">
            <v>39077</v>
          </cell>
          <cell r="J1845">
            <v>4.7312000000000003</v>
          </cell>
          <cell r="M1845">
            <v>39863</v>
          </cell>
          <cell r="N1845">
            <v>6.6494999999999997</v>
          </cell>
          <cell r="Q1845">
            <v>39191</v>
          </cell>
          <cell r="R1845">
            <v>5.9399999999999995</v>
          </cell>
        </row>
        <row r="1846">
          <cell r="A1846">
            <v>39171</v>
          </cell>
          <cell r="B1846">
            <v>4.2</v>
          </cell>
          <cell r="E1846">
            <v>40632</v>
          </cell>
          <cell r="F1846">
            <v>4.5199999999999996</v>
          </cell>
          <cell r="I1846">
            <v>39078</v>
          </cell>
          <cell r="J1846">
            <v>4.7763</v>
          </cell>
          <cell r="M1846">
            <v>39864</v>
          </cell>
          <cell r="N1846">
            <v>6.5736999999999997</v>
          </cell>
          <cell r="Q1846">
            <v>39192</v>
          </cell>
          <cell r="R1846">
            <v>5.9399999999999995</v>
          </cell>
        </row>
        <row r="1847">
          <cell r="A1847">
            <v>39174</v>
          </cell>
          <cell r="B1847">
            <v>4.2</v>
          </cell>
          <cell r="E1847">
            <v>40633</v>
          </cell>
          <cell r="F1847">
            <v>4.51</v>
          </cell>
          <cell r="I1847">
            <v>39079</v>
          </cell>
          <cell r="J1847">
            <v>4.8064</v>
          </cell>
          <cell r="M1847">
            <v>39867</v>
          </cell>
          <cell r="N1847">
            <v>6.5625</v>
          </cell>
          <cell r="Q1847">
            <v>39195</v>
          </cell>
          <cell r="R1847">
            <v>5.93</v>
          </cell>
        </row>
        <row r="1848">
          <cell r="A1848">
            <v>39175</v>
          </cell>
          <cell r="B1848">
            <v>4.22</v>
          </cell>
          <cell r="E1848">
            <v>40634</v>
          </cell>
          <cell r="F1848">
            <v>4.4800000000000004</v>
          </cell>
          <cell r="I1848">
            <v>39080</v>
          </cell>
          <cell r="J1848">
            <v>4.8094999999999999</v>
          </cell>
          <cell r="M1848">
            <v>39868</v>
          </cell>
          <cell r="N1848">
            <v>6.5754000000000001</v>
          </cell>
          <cell r="Q1848">
            <v>39196</v>
          </cell>
          <cell r="R1848">
            <v>5.9</v>
          </cell>
        </row>
        <row r="1849">
          <cell r="A1849">
            <v>39176</v>
          </cell>
          <cell r="B1849">
            <v>4.1900000000000004</v>
          </cell>
          <cell r="E1849">
            <v>40637</v>
          </cell>
          <cell r="F1849">
            <v>4.49</v>
          </cell>
          <cell r="I1849">
            <v>39083</v>
          </cell>
          <cell r="J1849">
            <v>4.8095999999999997</v>
          </cell>
          <cell r="M1849">
            <v>39869</v>
          </cell>
          <cell r="N1849">
            <v>6.6642000000000001</v>
          </cell>
          <cell r="Q1849">
            <v>39197</v>
          </cell>
          <cell r="R1849">
            <v>5.92</v>
          </cell>
        </row>
        <row r="1850">
          <cell r="A1850">
            <v>39177</v>
          </cell>
          <cell r="B1850">
            <v>4.21</v>
          </cell>
          <cell r="E1850">
            <v>40638</v>
          </cell>
          <cell r="F1850">
            <v>4.51</v>
          </cell>
          <cell r="I1850">
            <v>39084</v>
          </cell>
          <cell r="J1850">
            <v>4.7847</v>
          </cell>
          <cell r="M1850">
            <v>39870</v>
          </cell>
          <cell r="N1850">
            <v>6.6817000000000002</v>
          </cell>
          <cell r="Q1850">
            <v>39198</v>
          </cell>
          <cell r="R1850">
            <v>5.96</v>
          </cell>
        </row>
        <row r="1851">
          <cell r="A1851">
            <v>39181</v>
          </cell>
          <cell r="B1851">
            <v>4.24</v>
          </cell>
          <cell r="E1851">
            <v>40639</v>
          </cell>
          <cell r="F1851">
            <v>4.58</v>
          </cell>
          <cell r="I1851">
            <v>39085</v>
          </cell>
          <cell r="J1851">
            <v>4.7630999999999997</v>
          </cell>
          <cell r="M1851">
            <v>39871</v>
          </cell>
          <cell r="N1851">
            <v>6.6715</v>
          </cell>
          <cell r="Q1851">
            <v>39199</v>
          </cell>
          <cell r="R1851">
            <v>5.97</v>
          </cell>
        </row>
        <row r="1852">
          <cell r="A1852">
            <v>39182</v>
          </cell>
          <cell r="B1852">
            <v>4.22</v>
          </cell>
          <cell r="E1852">
            <v>40640</v>
          </cell>
          <cell r="F1852">
            <v>4.63</v>
          </cell>
          <cell r="I1852">
            <v>39086</v>
          </cell>
          <cell r="J1852">
            <v>4.7079000000000004</v>
          </cell>
          <cell r="M1852">
            <v>39874</v>
          </cell>
          <cell r="N1852">
            <v>6.5724</v>
          </cell>
          <cell r="Q1852">
            <v>39202</v>
          </cell>
          <cell r="R1852">
            <v>5.9</v>
          </cell>
        </row>
        <row r="1853">
          <cell r="A1853">
            <v>39183</v>
          </cell>
          <cell r="B1853">
            <v>4.2300000000000004</v>
          </cell>
          <cell r="E1853">
            <v>40641</v>
          </cell>
          <cell r="F1853">
            <v>4.63</v>
          </cell>
          <cell r="I1853">
            <v>39087</v>
          </cell>
          <cell r="J1853">
            <v>4.7385000000000002</v>
          </cell>
          <cell r="M1853">
            <v>39875</v>
          </cell>
          <cell r="N1853">
            <v>6.6040000000000001</v>
          </cell>
          <cell r="Q1853">
            <v>39203</v>
          </cell>
          <cell r="R1853">
            <v>5.9</v>
          </cell>
        </row>
        <row r="1854">
          <cell r="A1854">
            <v>39184</v>
          </cell>
          <cell r="B1854">
            <v>4.24</v>
          </cell>
          <cell r="E1854">
            <v>40644</v>
          </cell>
          <cell r="F1854">
            <v>4.6399999999999997</v>
          </cell>
          <cell r="I1854">
            <v>39090</v>
          </cell>
          <cell r="J1854">
            <v>4.7333999999999996</v>
          </cell>
          <cell r="M1854">
            <v>39876</v>
          </cell>
          <cell r="N1854">
            <v>6.6361999999999997</v>
          </cell>
          <cell r="Q1854">
            <v>39204</v>
          </cell>
          <cell r="R1854">
            <v>5.9</v>
          </cell>
        </row>
        <row r="1855">
          <cell r="A1855">
            <v>39185</v>
          </cell>
          <cell r="B1855">
            <v>4.25</v>
          </cell>
          <cell r="E1855">
            <v>40645</v>
          </cell>
          <cell r="F1855">
            <v>4.58</v>
          </cell>
          <cell r="I1855">
            <v>39091</v>
          </cell>
          <cell r="J1855">
            <v>4.7374999999999998</v>
          </cell>
          <cell r="M1855">
            <v>39877</v>
          </cell>
          <cell r="N1855">
            <v>6.5236999999999998</v>
          </cell>
          <cell r="Q1855">
            <v>39205</v>
          </cell>
          <cell r="R1855">
            <v>5.92</v>
          </cell>
        </row>
        <row r="1856">
          <cell r="A1856">
            <v>39188</v>
          </cell>
          <cell r="B1856">
            <v>4.26</v>
          </cell>
          <cell r="E1856">
            <v>40646</v>
          </cell>
          <cell r="F1856">
            <v>4.55</v>
          </cell>
          <cell r="I1856">
            <v>39092</v>
          </cell>
          <cell r="J1856">
            <v>4.7744999999999997</v>
          </cell>
          <cell r="M1856">
            <v>39878</v>
          </cell>
          <cell r="N1856">
            <v>6.5820999999999996</v>
          </cell>
          <cell r="Q1856">
            <v>39206</v>
          </cell>
          <cell r="R1856">
            <v>5.88</v>
          </cell>
        </row>
        <row r="1857">
          <cell r="A1857">
            <v>39189</v>
          </cell>
          <cell r="B1857">
            <v>4.22</v>
          </cell>
          <cell r="E1857">
            <v>40647</v>
          </cell>
          <cell r="F1857">
            <v>4.53</v>
          </cell>
          <cell r="I1857">
            <v>39093</v>
          </cell>
          <cell r="J1857">
            <v>4.8181000000000003</v>
          </cell>
          <cell r="M1857">
            <v>39881</v>
          </cell>
          <cell r="N1857">
            <v>6.6116000000000001</v>
          </cell>
          <cell r="Q1857">
            <v>39209</v>
          </cell>
          <cell r="R1857">
            <v>5.87</v>
          </cell>
        </row>
        <row r="1858">
          <cell r="A1858">
            <v>39190</v>
          </cell>
          <cell r="B1858">
            <v>4.22</v>
          </cell>
          <cell r="E1858">
            <v>40648</v>
          </cell>
          <cell r="F1858">
            <v>4.47</v>
          </cell>
          <cell r="I1858">
            <v>39094</v>
          </cell>
          <cell r="J1858">
            <v>4.8600000000000003</v>
          </cell>
          <cell r="M1858">
            <v>39882</v>
          </cell>
          <cell r="N1858">
            <v>6.6817000000000002</v>
          </cell>
          <cell r="Q1858">
            <v>39210</v>
          </cell>
          <cell r="R1858">
            <v>5.88</v>
          </cell>
        </row>
        <row r="1859">
          <cell r="A1859">
            <v>39191</v>
          </cell>
          <cell r="B1859">
            <v>4.2300000000000004</v>
          </cell>
          <cell r="E1859">
            <v>40651</v>
          </cell>
          <cell r="F1859">
            <v>4.45</v>
          </cell>
          <cell r="I1859">
            <v>39097</v>
          </cell>
          <cell r="J1859">
            <v>4.8600000000000003</v>
          </cell>
          <cell r="M1859">
            <v>39883</v>
          </cell>
          <cell r="N1859">
            <v>6.6307999999999998</v>
          </cell>
          <cell r="Q1859">
            <v>39211</v>
          </cell>
          <cell r="R1859">
            <v>5.92</v>
          </cell>
        </row>
        <row r="1860">
          <cell r="A1860">
            <v>39192</v>
          </cell>
          <cell r="B1860">
            <v>4.26</v>
          </cell>
          <cell r="E1860">
            <v>40652</v>
          </cell>
          <cell r="F1860">
            <v>4.43</v>
          </cell>
          <cell r="I1860">
            <v>39098</v>
          </cell>
          <cell r="J1860">
            <v>4.8400999999999996</v>
          </cell>
          <cell r="M1860">
            <v>39884</v>
          </cell>
          <cell r="N1860">
            <v>6.6215999999999999</v>
          </cell>
          <cell r="Q1860">
            <v>39212</v>
          </cell>
          <cell r="R1860">
            <v>5.91</v>
          </cell>
        </row>
        <row r="1861">
          <cell r="A1861">
            <v>39195</v>
          </cell>
          <cell r="B1861">
            <v>4.22</v>
          </cell>
          <cell r="E1861">
            <v>40653</v>
          </cell>
          <cell r="F1861">
            <v>4.47</v>
          </cell>
          <cell r="I1861">
            <v>39099</v>
          </cell>
          <cell r="J1861">
            <v>4.8705999999999996</v>
          </cell>
          <cell r="M1861">
            <v>39885</v>
          </cell>
          <cell r="N1861">
            <v>6.5785</v>
          </cell>
          <cell r="Q1861">
            <v>39213</v>
          </cell>
          <cell r="R1861">
            <v>5.93</v>
          </cell>
        </row>
        <row r="1862">
          <cell r="A1862">
            <v>39196</v>
          </cell>
          <cell r="B1862">
            <v>4.2</v>
          </cell>
          <cell r="E1862">
            <v>40654</v>
          </cell>
          <cell r="F1862">
            <v>4.47</v>
          </cell>
          <cell r="I1862">
            <v>39100</v>
          </cell>
          <cell r="J1862">
            <v>4.8400999999999996</v>
          </cell>
          <cell r="M1862">
            <v>39888</v>
          </cell>
          <cell r="N1862">
            <v>6.5953999999999997</v>
          </cell>
          <cell r="Q1862">
            <v>39216</v>
          </cell>
          <cell r="R1862">
            <v>5.9399999999999995</v>
          </cell>
        </row>
        <row r="1863">
          <cell r="A1863">
            <v>39197</v>
          </cell>
          <cell r="B1863">
            <v>4.2</v>
          </cell>
          <cell r="E1863">
            <v>40658</v>
          </cell>
          <cell r="F1863">
            <v>4.46</v>
          </cell>
          <cell r="I1863">
            <v>39101</v>
          </cell>
          <cell r="J1863">
            <v>4.8623000000000003</v>
          </cell>
          <cell r="M1863">
            <v>39889</v>
          </cell>
          <cell r="N1863">
            <v>6.6005000000000003</v>
          </cell>
          <cell r="Q1863">
            <v>39217</v>
          </cell>
          <cell r="R1863">
            <v>5.97</v>
          </cell>
        </row>
        <row r="1864">
          <cell r="A1864">
            <v>39198</v>
          </cell>
          <cell r="B1864">
            <v>4.24</v>
          </cell>
          <cell r="E1864">
            <v>40659</v>
          </cell>
          <cell r="F1864">
            <v>4.3899999999999997</v>
          </cell>
          <cell r="I1864">
            <v>39104</v>
          </cell>
          <cell r="J1864">
            <v>4.8475999999999999</v>
          </cell>
          <cell r="M1864">
            <v>39890</v>
          </cell>
          <cell r="N1864">
            <v>6.5140000000000002</v>
          </cell>
          <cell r="Q1864">
            <v>39218</v>
          </cell>
          <cell r="R1864">
            <v>5.96</v>
          </cell>
        </row>
        <row r="1865">
          <cell r="A1865">
            <v>39199</v>
          </cell>
          <cell r="B1865">
            <v>4.2699999999999996</v>
          </cell>
          <cell r="E1865">
            <v>40660</v>
          </cell>
          <cell r="F1865">
            <v>4.45</v>
          </cell>
          <cell r="I1865">
            <v>39105</v>
          </cell>
          <cell r="J1865">
            <v>4.9056999999999995</v>
          </cell>
          <cell r="M1865">
            <v>39891</v>
          </cell>
          <cell r="N1865">
            <v>6.5440000000000005</v>
          </cell>
          <cell r="Q1865">
            <v>39219</v>
          </cell>
          <cell r="R1865">
            <v>6</v>
          </cell>
        </row>
        <row r="1866">
          <cell r="A1866">
            <v>39202</v>
          </cell>
          <cell r="B1866">
            <v>4.1900000000000004</v>
          </cell>
          <cell r="E1866">
            <v>40661</v>
          </cell>
          <cell r="F1866">
            <v>4.42</v>
          </cell>
          <cell r="I1866">
            <v>39106</v>
          </cell>
          <cell r="J1866">
            <v>4.9099000000000004</v>
          </cell>
          <cell r="M1866">
            <v>39892</v>
          </cell>
          <cell r="N1866">
            <v>6.5613000000000001</v>
          </cell>
          <cell r="Q1866">
            <v>39220</v>
          </cell>
          <cell r="R1866">
            <v>6.04</v>
          </cell>
        </row>
        <row r="1867">
          <cell r="A1867">
            <v>39203</v>
          </cell>
          <cell r="B1867">
            <v>4.2</v>
          </cell>
          <cell r="E1867">
            <v>40662</v>
          </cell>
          <cell r="F1867">
            <v>4.4000000000000004</v>
          </cell>
          <cell r="I1867">
            <v>39107</v>
          </cell>
          <cell r="J1867">
            <v>4.9667000000000003</v>
          </cell>
          <cell r="M1867">
            <v>39895</v>
          </cell>
          <cell r="N1867">
            <v>6.5629999999999997</v>
          </cell>
          <cell r="Q1867">
            <v>39223</v>
          </cell>
          <cell r="R1867">
            <v>6.03</v>
          </cell>
        </row>
        <row r="1868">
          <cell r="A1868">
            <v>39204</v>
          </cell>
          <cell r="B1868">
            <v>4.2300000000000004</v>
          </cell>
          <cell r="E1868">
            <v>40665</v>
          </cell>
          <cell r="F1868">
            <v>4.38</v>
          </cell>
          <cell r="I1868">
            <v>39108</v>
          </cell>
          <cell r="J1868">
            <v>4.9722</v>
          </cell>
          <cell r="M1868">
            <v>39896</v>
          </cell>
          <cell r="N1868">
            <v>6.6223000000000001</v>
          </cell>
          <cell r="Q1868">
            <v>39224</v>
          </cell>
          <cell r="R1868">
            <v>6.07</v>
          </cell>
        </row>
        <row r="1869">
          <cell r="A1869">
            <v>39205</v>
          </cell>
          <cell r="B1869">
            <v>4.25</v>
          </cell>
          <cell r="E1869">
            <v>40666</v>
          </cell>
          <cell r="F1869">
            <v>4.3600000000000003</v>
          </cell>
          <cell r="I1869">
            <v>39111</v>
          </cell>
          <cell r="J1869">
            <v>4.9950000000000001</v>
          </cell>
          <cell r="M1869">
            <v>39897</v>
          </cell>
          <cell r="N1869">
            <v>6.6708999999999996</v>
          </cell>
          <cell r="Q1869">
            <v>39225</v>
          </cell>
          <cell r="R1869">
            <v>6.1</v>
          </cell>
        </row>
        <row r="1870">
          <cell r="A1870">
            <v>39206</v>
          </cell>
          <cell r="B1870">
            <v>4.24</v>
          </cell>
          <cell r="E1870">
            <v>40667</v>
          </cell>
          <cell r="F1870">
            <v>4.33</v>
          </cell>
          <cell r="I1870">
            <v>39112</v>
          </cell>
          <cell r="J1870">
            <v>4.9777000000000005</v>
          </cell>
          <cell r="M1870">
            <v>39898</v>
          </cell>
          <cell r="N1870">
            <v>6.5065</v>
          </cell>
          <cell r="Q1870">
            <v>39226</v>
          </cell>
          <cell r="R1870">
            <v>6.09</v>
          </cell>
        </row>
        <row r="1871">
          <cell r="A1871">
            <v>39209</v>
          </cell>
          <cell r="B1871">
            <v>4.21</v>
          </cell>
          <cell r="E1871">
            <v>40668</v>
          </cell>
          <cell r="F1871">
            <v>4.26</v>
          </cell>
          <cell r="I1871">
            <v>39113</v>
          </cell>
          <cell r="J1871">
            <v>4.9069000000000003</v>
          </cell>
          <cell r="M1871">
            <v>39899</v>
          </cell>
          <cell r="N1871">
            <v>6.5216000000000003</v>
          </cell>
          <cell r="Q1871">
            <v>39227</v>
          </cell>
          <cell r="R1871">
            <v>6.09</v>
          </cell>
        </row>
        <row r="1872">
          <cell r="A1872">
            <v>39210</v>
          </cell>
          <cell r="B1872">
            <v>4.21</v>
          </cell>
          <cell r="E1872">
            <v>40669</v>
          </cell>
          <cell r="F1872">
            <v>4.29</v>
          </cell>
          <cell r="I1872">
            <v>39114</v>
          </cell>
          <cell r="J1872">
            <v>4.9294000000000002</v>
          </cell>
          <cell r="M1872">
            <v>39902</v>
          </cell>
          <cell r="N1872">
            <v>6.4698000000000002</v>
          </cell>
          <cell r="Q1872">
            <v>39231</v>
          </cell>
          <cell r="R1872">
            <v>6.1</v>
          </cell>
        </row>
        <row r="1873">
          <cell r="A1873">
            <v>39211</v>
          </cell>
          <cell r="B1873">
            <v>4.22</v>
          </cell>
          <cell r="E1873">
            <v>40672</v>
          </cell>
          <cell r="F1873">
            <v>4.3</v>
          </cell>
          <cell r="I1873">
            <v>39115</v>
          </cell>
          <cell r="J1873">
            <v>4.9219999999999997</v>
          </cell>
          <cell r="M1873">
            <v>39903</v>
          </cell>
          <cell r="N1873">
            <v>6.4288999999999996</v>
          </cell>
          <cell r="Q1873">
            <v>39232</v>
          </cell>
          <cell r="R1873">
            <v>6.09</v>
          </cell>
        </row>
        <row r="1874">
          <cell r="A1874">
            <v>39212</v>
          </cell>
          <cell r="B1874">
            <v>4.21</v>
          </cell>
          <cell r="E1874">
            <v>40673</v>
          </cell>
          <cell r="F1874">
            <v>4.34</v>
          </cell>
          <cell r="I1874">
            <v>39118</v>
          </cell>
          <cell r="J1874">
            <v>4.9070999999999998</v>
          </cell>
          <cell r="M1874">
            <v>39904</v>
          </cell>
          <cell r="N1874">
            <v>6.4385000000000003</v>
          </cell>
          <cell r="Q1874">
            <v>39233</v>
          </cell>
          <cell r="R1874">
            <v>6.1</v>
          </cell>
        </row>
        <row r="1875">
          <cell r="A1875">
            <v>39213</v>
          </cell>
          <cell r="B1875">
            <v>4.21</v>
          </cell>
          <cell r="E1875">
            <v>40674</v>
          </cell>
          <cell r="F1875">
            <v>4.3099999999999996</v>
          </cell>
          <cell r="I1875">
            <v>39119</v>
          </cell>
          <cell r="J1875">
            <v>4.8678999999999997</v>
          </cell>
          <cell r="M1875">
            <v>39905</v>
          </cell>
          <cell r="N1875">
            <v>6.4751000000000003</v>
          </cell>
          <cell r="Q1875">
            <v>39234</v>
          </cell>
          <cell r="R1875">
            <v>6.15</v>
          </cell>
        </row>
        <row r="1876">
          <cell r="A1876">
            <v>39216</v>
          </cell>
          <cell r="B1876">
            <v>4.24</v>
          </cell>
          <cell r="E1876">
            <v>40675</v>
          </cell>
          <cell r="F1876">
            <v>4.37</v>
          </cell>
          <cell r="I1876">
            <v>39120</v>
          </cell>
          <cell r="J1876">
            <v>4.8521000000000001</v>
          </cell>
          <cell r="M1876">
            <v>39906</v>
          </cell>
          <cell r="N1876">
            <v>6.4980000000000002</v>
          </cell>
          <cell r="Q1876">
            <v>39237</v>
          </cell>
          <cell r="R1876">
            <v>6.11</v>
          </cell>
        </row>
        <row r="1877">
          <cell r="A1877">
            <v>39217</v>
          </cell>
          <cell r="B1877">
            <v>4.24</v>
          </cell>
          <cell r="E1877">
            <v>40676</v>
          </cell>
          <cell r="F1877">
            <v>4.32</v>
          </cell>
          <cell r="I1877">
            <v>39121</v>
          </cell>
          <cell r="J1877">
            <v>4.8395999999999999</v>
          </cell>
          <cell r="M1877">
            <v>39909</v>
          </cell>
          <cell r="N1877">
            <v>6.5397999999999996</v>
          </cell>
          <cell r="Q1877">
            <v>39238</v>
          </cell>
          <cell r="R1877">
            <v>6.15</v>
          </cell>
        </row>
        <row r="1878">
          <cell r="A1878">
            <v>39218</v>
          </cell>
          <cell r="B1878">
            <v>4.24</v>
          </cell>
          <cell r="E1878">
            <v>40679</v>
          </cell>
          <cell r="F1878">
            <v>4.28</v>
          </cell>
          <cell r="I1878">
            <v>39122</v>
          </cell>
          <cell r="J1878">
            <v>4.8635000000000002</v>
          </cell>
          <cell r="M1878">
            <v>39910</v>
          </cell>
          <cell r="N1878">
            <v>6.5041000000000002</v>
          </cell>
          <cell r="Q1878">
            <v>39239</v>
          </cell>
          <cell r="R1878">
            <v>6.17</v>
          </cell>
        </row>
        <row r="1879">
          <cell r="A1879">
            <v>39219</v>
          </cell>
          <cell r="B1879">
            <v>4.28</v>
          </cell>
          <cell r="E1879">
            <v>40680</v>
          </cell>
          <cell r="F1879">
            <v>4.2300000000000004</v>
          </cell>
          <cell r="I1879">
            <v>39125</v>
          </cell>
          <cell r="J1879">
            <v>4.8856999999999999</v>
          </cell>
          <cell r="M1879">
            <v>39911</v>
          </cell>
          <cell r="N1879">
            <v>6.4672000000000001</v>
          </cell>
          <cell r="Q1879">
            <v>39240</v>
          </cell>
          <cell r="R1879">
            <v>6.3</v>
          </cell>
        </row>
        <row r="1880">
          <cell r="A1880">
            <v>39220</v>
          </cell>
          <cell r="B1880">
            <v>4.28</v>
          </cell>
          <cell r="E1880">
            <v>40681</v>
          </cell>
          <cell r="F1880">
            <v>4.29</v>
          </cell>
          <cell r="I1880">
            <v>39126</v>
          </cell>
          <cell r="J1880">
            <v>4.8989000000000003</v>
          </cell>
          <cell r="M1880">
            <v>39912</v>
          </cell>
          <cell r="N1880">
            <v>6.476</v>
          </cell>
          <cell r="Q1880">
            <v>39241</v>
          </cell>
          <cell r="R1880">
            <v>6.33</v>
          </cell>
        </row>
        <row r="1881">
          <cell r="A1881">
            <v>39224</v>
          </cell>
          <cell r="B1881">
            <v>4.3</v>
          </cell>
          <cell r="E1881">
            <v>40682</v>
          </cell>
          <cell r="F1881">
            <v>4.3</v>
          </cell>
          <cell r="I1881">
            <v>39127</v>
          </cell>
          <cell r="J1881">
            <v>4.8333000000000004</v>
          </cell>
          <cell r="M1881">
            <v>39913</v>
          </cell>
          <cell r="N1881">
            <v>6.4687000000000001</v>
          </cell>
          <cell r="Q1881">
            <v>39244</v>
          </cell>
          <cell r="R1881">
            <v>6.34</v>
          </cell>
        </row>
        <row r="1882">
          <cell r="A1882">
            <v>39225</v>
          </cell>
          <cell r="B1882">
            <v>4.3499999999999996</v>
          </cell>
          <cell r="E1882">
            <v>40683</v>
          </cell>
          <cell r="F1882">
            <v>4.3</v>
          </cell>
          <cell r="I1882">
            <v>39128</v>
          </cell>
          <cell r="J1882">
            <v>4.8053999999999997</v>
          </cell>
          <cell r="M1882">
            <v>39916</v>
          </cell>
          <cell r="N1882">
            <v>6.4684999999999997</v>
          </cell>
          <cell r="Q1882">
            <v>39245</v>
          </cell>
          <cell r="R1882">
            <v>6.45</v>
          </cell>
        </row>
        <row r="1883">
          <cell r="A1883">
            <v>39226</v>
          </cell>
          <cell r="B1883">
            <v>4.3600000000000003</v>
          </cell>
          <cell r="E1883">
            <v>40686</v>
          </cell>
          <cell r="F1883">
            <v>4.2699999999999996</v>
          </cell>
          <cell r="I1883">
            <v>39129</v>
          </cell>
          <cell r="J1883">
            <v>4.7874999999999996</v>
          </cell>
          <cell r="M1883">
            <v>39917</v>
          </cell>
          <cell r="N1883">
            <v>6.4328000000000003</v>
          </cell>
          <cell r="Q1883">
            <v>39246</v>
          </cell>
          <cell r="R1883">
            <v>6.37</v>
          </cell>
        </row>
        <row r="1884">
          <cell r="A1884">
            <v>39227</v>
          </cell>
          <cell r="B1884">
            <v>4.37</v>
          </cell>
          <cell r="E1884">
            <v>40687</v>
          </cell>
          <cell r="F1884">
            <v>4.26</v>
          </cell>
          <cell r="I1884">
            <v>39132</v>
          </cell>
          <cell r="J1884">
            <v>4.7873999999999999</v>
          </cell>
          <cell r="M1884">
            <v>39918</v>
          </cell>
          <cell r="N1884">
            <v>6.4326999999999996</v>
          </cell>
          <cell r="Q1884">
            <v>39247</v>
          </cell>
          <cell r="R1884">
            <v>6.39</v>
          </cell>
        </row>
        <row r="1885">
          <cell r="A1885">
            <v>39230</v>
          </cell>
          <cell r="B1885">
            <v>4.3899999999999997</v>
          </cell>
          <cell r="E1885">
            <v>40688</v>
          </cell>
          <cell r="F1885">
            <v>4.28</v>
          </cell>
          <cell r="I1885">
            <v>39133</v>
          </cell>
          <cell r="J1885">
            <v>4.7765000000000004</v>
          </cell>
          <cell r="M1885">
            <v>39919</v>
          </cell>
          <cell r="N1885">
            <v>6.4394999999999998</v>
          </cell>
          <cell r="Q1885">
            <v>39248</v>
          </cell>
          <cell r="R1885">
            <v>6.36</v>
          </cell>
        </row>
        <row r="1886">
          <cell r="A1886">
            <v>39231</v>
          </cell>
          <cell r="B1886">
            <v>4.42</v>
          </cell>
          <cell r="E1886">
            <v>40689</v>
          </cell>
          <cell r="F1886">
            <v>4.2300000000000004</v>
          </cell>
          <cell r="I1886">
            <v>39134</v>
          </cell>
          <cell r="J1886">
            <v>4.7904</v>
          </cell>
          <cell r="M1886">
            <v>39920</v>
          </cell>
          <cell r="N1886">
            <v>6.4734999999999996</v>
          </cell>
          <cell r="Q1886">
            <v>39251</v>
          </cell>
          <cell r="R1886">
            <v>6.35</v>
          </cell>
        </row>
        <row r="1887">
          <cell r="A1887">
            <v>39232</v>
          </cell>
          <cell r="B1887">
            <v>4.3899999999999997</v>
          </cell>
          <cell r="E1887">
            <v>40690</v>
          </cell>
          <cell r="F1887">
            <v>4.24</v>
          </cell>
          <cell r="I1887">
            <v>39135</v>
          </cell>
          <cell r="J1887">
            <v>4.8292999999999999</v>
          </cell>
          <cell r="M1887">
            <v>39923</v>
          </cell>
          <cell r="N1887">
            <v>6.3501000000000003</v>
          </cell>
          <cell r="Q1887">
            <v>39252</v>
          </cell>
          <cell r="R1887">
            <v>6.3</v>
          </cell>
        </row>
        <row r="1888">
          <cell r="A1888">
            <v>39233</v>
          </cell>
          <cell r="B1888">
            <v>4.38</v>
          </cell>
          <cell r="E1888">
            <v>40694</v>
          </cell>
          <cell r="F1888">
            <v>4.22</v>
          </cell>
          <cell r="I1888">
            <v>39136</v>
          </cell>
          <cell r="J1888">
            <v>4.7765000000000004</v>
          </cell>
          <cell r="M1888">
            <v>39924</v>
          </cell>
          <cell r="N1888">
            <v>6.3718000000000004</v>
          </cell>
          <cell r="Q1888">
            <v>39253</v>
          </cell>
          <cell r="R1888">
            <v>6.34</v>
          </cell>
        </row>
        <row r="1889">
          <cell r="A1889">
            <v>39234</v>
          </cell>
          <cell r="B1889">
            <v>4.38</v>
          </cell>
          <cell r="E1889">
            <v>40695</v>
          </cell>
          <cell r="F1889">
            <v>4.1500000000000004</v>
          </cell>
          <cell r="I1889">
            <v>39139</v>
          </cell>
          <cell r="J1889">
            <v>4.7302999999999997</v>
          </cell>
          <cell r="M1889">
            <v>39925</v>
          </cell>
          <cell r="N1889">
            <v>6.4288999999999996</v>
          </cell>
          <cell r="Q1889">
            <v>39254</v>
          </cell>
          <cell r="R1889">
            <v>6.39</v>
          </cell>
        </row>
        <row r="1890">
          <cell r="A1890">
            <v>39237</v>
          </cell>
          <cell r="B1890">
            <v>4.3499999999999996</v>
          </cell>
          <cell r="E1890">
            <v>40696</v>
          </cell>
          <cell r="F1890">
            <v>4.25</v>
          </cell>
          <cell r="I1890">
            <v>39140</v>
          </cell>
          <cell r="J1890">
            <v>4.6315999999999997</v>
          </cell>
          <cell r="M1890">
            <v>39926</v>
          </cell>
          <cell r="N1890">
            <v>6.4534000000000002</v>
          </cell>
          <cell r="Q1890">
            <v>39255</v>
          </cell>
          <cell r="R1890">
            <v>6.36</v>
          </cell>
        </row>
        <row r="1891">
          <cell r="A1891">
            <v>39238</v>
          </cell>
          <cell r="B1891">
            <v>4.3899999999999997</v>
          </cell>
          <cell r="E1891">
            <v>40697</v>
          </cell>
          <cell r="F1891">
            <v>4.22</v>
          </cell>
          <cell r="I1891">
            <v>39141</v>
          </cell>
          <cell r="J1891">
            <v>4.6806000000000001</v>
          </cell>
          <cell r="M1891">
            <v>39927</v>
          </cell>
          <cell r="N1891">
            <v>6.4485999999999999</v>
          </cell>
          <cell r="Q1891">
            <v>39258</v>
          </cell>
          <cell r="R1891">
            <v>6.3</v>
          </cell>
        </row>
        <row r="1892">
          <cell r="A1892">
            <v>39239</v>
          </cell>
          <cell r="B1892">
            <v>4.3899999999999997</v>
          </cell>
          <cell r="E1892">
            <v>40700</v>
          </cell>
          <cell r="F1892">
            <v>4.25</v>
          </cell>
          <cell r="I1892">
            <v>39142</v>
          </cell>
          <cell r="J1892">
            <v>4.6757999999999997</v>
          </cell>
          <cell r="M1892">
            <v>39930</v>
          </cell>
          <cell r="N1892">
            <v>6.4363000000000001</v>
          </cell>
          <cell r="Q1892">
            <v>39259</v>
          </cell>
          <cell r="R1892">
            <v>6.33</v>
          </cell>
        </row>
        <row r="1893">
          <cell r="A1893">
            <v>39240</v>
          </cell>
          <cell r="B1893">
            <v>4.5</v>
          </cell>
          <cell r="E1893">
            <v>40701</v>
          </cell>
          <cell r="F1893">
            <v>4.2699999999999996</v>
          </cell>
          <cell r="I1893">
            <v>39143</v>
          </cell>
          <cell r="J1893">
            <v>4.6382000000000003</v>
          </cell>
          <cell r="M1893">
            <v>39931</v>
          </cell>
          <cell r="N1893">
            <v>6.4467999999999996</v>
          </cell>
          <cell r="Q1893">
            <v>39260</v>
          </cell>
          <cell r="R1893">
            <v>6.3</v>
          </cell>
        </row>
        <row r="1894">
          <cell r="A1894">
            <v>39241</v>
          </cell>
          <cell r="B1894">
            <v>4.5199999999999996</v>
          </cell>
          <cell r="E1894">
            <v>40702</v>
          </cell>
          <cell r="F1894">
            <v>4.2</v>
          </cell>
          <cell r="I1894">
            <v>39146</v>
          </cell>
          <cell r="J1894">
            <v>4.6344000000000003</v>
          </cell>
          <cell r="M1894">
            <v>39932</v>
          </cell>
          <cell r="N1894">
            <v>6.4668999999999999</v>
          </cell>
          <cell r="Q1894">
            <v>39261</v>
          </cell>
          <cell r="R1894">
            <v>6.33</v>
          </cell>
        </row>
        <row r="1895">
          <cell r="A1895">
            <v>39244</v>
          </cell>
          <cell r="B1895">
            <v>4.5600000000000005</v>
          </cell>
          <cell r="E1895">
            <v>40703</v>
          </cell>
          <cell r="F1895">
            <v>4.22</v>
          </cell>
          <cell r="I1895">
            <v>39147</v>
          </cell>
          <cell r="J1895">
            <v>4.6584000000000003</v>
          </cell>
          <cell r="M1895">
            <v>39933</v>
          </cell>
          <cell r="N1895">
            <v>6.4759000000000002</v>
          </cell>
          <cell r="Q1895">
            <v>39262</v>
          </cell>
          <cell r="R1895">
            <v>6.24</v>
          </cell>
        </row>
        <row r="1896">
          <cell r="A1896">
            <v>39245</v>
          </cell>
          <cell r="B1896">
            <v>4.66</v>
          </cell>
          <cell r="E1896">
            <v>40704</v>
          </cell>
          <cell r="F1896">
            <v>4.18</v>
          </cell>
          <cell r="I1896">
            <v>39148</v>
          </cell>
          <cell r="J1896">
            <v>4.6286000000000005</v>
          </cell>
          <cell r="M1896">
            <v>39934</v>
          </cell>
          <cell r="N1896">
            <v>6.4396000000000004</v>
          </cell>
          <cell r="Q1896">
            <v>39265</v>
          </cell>
          <cell r="R1896">
            <v>6.21</v>
          </cell>
        </row>
        <row r="1897">
          <cell r="A1897">
            <v>39246</v>
          </cell>
          <cell r="B1897">
            <v>4.5999999999999996</v>
          </cell>
          <cell r="E1897">
            <v>40707</v>
          </cell>
          <cell r="F1897">
            <v>4.2</v>
          </cell>
          <cell r="I1897">
            <v>39149</v>
          </cell>
          <cell r="J1897">
            <v>4.6544999999999996</v>
          </cell>
          <cell r="M1897">
            <v>39937</v>
          </cell>
          <cell r="N1897">
            <v>6.4097999999999997</v>
          </cell>
          <cell r="Q1897">
            <v>39266</v>
          </cell>
          <cell r="R1897">
            <v>6.25</v>
          </cell>
        </row>
        <row r="1898">
          <cell r="A1898">
            <v>39247</v>
          </cell>
          <cell r="B1898">
            <v>4.5999999999999996</v>
          </cell>
          <cell r="E1898">
            <v>40708</v>
          </cell>
          <cell r="F1898">
            <v>4.3</v>
          </cell>
          <cell r="I1898">
            <v>39150</v>
          </cell>
          <cell r="J1898">
            <v>4.7214</v>
          </cell>
          <cell r="M1898">
            <v>39938</v>
          </cell>
          <cell r="N1898">
            <v>6.3890000000000002</v>
          </cell>
          <cell r="Q1898">
            <v>39268</v>
          </cell>
          <cell r="R1898">
            <v>6.34</v>
          </cell>
        </row>
        <row r="1899">
          <cell r="A1899">
            <v>39248</v>
          </cell>
          <cell r="B1899">
            <v>4.53</v>
          </cell>
          <cell r="E1899">
            <v>40709</v>
          </cell>
          <cell r="F1899">
            <v>4.1900000000000004</v>
          </cell>
          <cell r="I1899">
            <v>39153</v>
          </cell>
          <cell r="J1899">
            <v>4.6970000000000001</v>
          </cell>
          <cell r="M1899">
            <v>39939</v>
          </cell>
          <cell r="N1899">
            <v>6.3567</v>
          </cell>
          <cell r="Q1899">
            <v>39269</v>
          </cell>
          <cell r="R1899">
            <v>6.39</v>
          </cell>
        </row>
        <row r="1900">
          <cell r="A1900">
            <v>39251</v>
          </cell>
          <cell r="B1900">
            <v>4.55</v>
          </cell>
          <cell r="E1900">
            <v>40710</v>
          </cell>
          <cell r="F1900">
            <v>4.16</v>
          </cell>
          <cell r="I1900">
            <v>39154</v>
          </cell>
          <cell r="J1900">
            <v>4.6563999999999997</v>
          </cell>
          <cell r="M1900">
            <v>39940</v>
          </cell>
          <cell r="N1900">
            <v>6.3985000000000003</v>
          </cell>
          <cell r="Q1900">
            <v>39272</v>
          </cell>
          <cell r="R1900">
            <v>6.35</v>
          </cell>
        </row>
        <row r="1901">
          <cell r="A1901">
            <v>39252</v>
          </cell>
          <cell r="B1901">
            <v>4.53</v>
          </cell>
          <cell r="E1901">
            <v>40711</v>
          </cell>
          <cell r="F1901">
            <v>4.1900000000000004</v>
          </cell>
          <cell r="I1901">
            <v>39155</v>
          </cell>
          <cell r="J1901">
            <v>4.6989000000000001</v>
          </cell>
          <cell r="M1901">
            <v>39941</v>
          </cell>
          <cell r="N1901">
            <v>6.4066999999999998</v>
          </cell>
          <cell r="Q1901">
            <v>39273</v>
          </cell>
          <cell r="R1901">
            <v>6.24</v>
          </cell>
        </row>
        <row r="1902">
          <cell r="A1902">
            <v>39253</v>
          </cell>
          <cell r="B1902">
            <v>4.55</v>
          </cell>
          <cell r="E1902">
            <v>40714</v>
          </cell>
          <cell r="F1902">
            <v>4.1900000000000004</v>
          </cell>
          <cell r="I1902">
            <v>39156</v>
          </cell>
          <cell r="J1902">
            <v>4.6950000000000003</v>
          </cell>
          <cell r="M1902">
            <v>39944</v>
          </cell>
          <cell r="N1902">
            <v>6.3220999999999998</v>
          </cell>
          <cell r="Q1902">
            <v>39274</v>
          </cell>
          <cell r="R1902">
            <v>6.29</v>
          </cell>
        </row>
        <row r="1903">
          <cell r="A1903">
            <v>39254</v>
          </cell>
          <cell r="B1903">
            <v>4.5999999999999996</v>
          </cell>
          <cell r="E1903">
            <v>40715</v>
          </cell>
          <cell r="F1903">
            <v>4.21</v>
          </cell>
          <cell r="I1903">
            <v>39157</v>
          </cell>
          <cell r="J1903">
            <v>4.6931000000000003</v>
          </cell>
          <cell r="M1903">
            <v>39945</v>
          </cell>
          <cell r="N1903">
            <v>6.3498000000000001</v>
          </cell>
          <cell r="Q1903">
            <v>39275</v>
          </cell>
          <cell r="R1903">
            <v>6.32</v>
          </cell>
        </row>
        <row r="1904">
          <cell r="A1904">
            <v>39255</v>
          </cell>
          <cell r="B1904">
            <v>4.58</v>
          </cell>
          <cell r="E1904">
            <v>40716</v>
          </cell>
          <cell r="F1904">
            <v>4.22</v>
          </cell>
          <cell r="I1904">
            <v>39160</v>
          </cell>
          <cell r="J1904">
            <v>4.7134999999999998</v>
          </cell>
          <cell r="M1904">
            <v>39946</v>
          </cell>
          <cell r="N1904">
            <v>6.2270000000000003</v>
          </cell>
          <cell r="Q1904">
            <v>39276</v>
          </cell>
          <cell r="R1904">
            <v>6.31</v>
          </cell>
        </row>
        <row r="1905">
          <cell r="A1905">
            <v>39258</v>
          </cell>
          <cell r="B1905">
            <v>4.55</v>
          </cell>
          <cell r="E1905">
            <v>40717</v>
          </cell>
          <cell r="F1905">
            <v>4.17</v>
          </cell>
          <cell r="I1905">
            <v>39161</v>
          </cell>
          <cell r="J1905">
            <v>4.7115</v>
          </cell>
          <cell r="M1905">
            <v>39947</v>
          </cell>
          <cell r="N1905">
            <v>6.1864999999999997</v>
          </cell>
          <cell r="Q1905">
            <v>39279</v>
          </cell>
          <cell r="R1905">
            <v>6.24</v>
          </cell>
        </row>
        <row r="1906">
          <cell r="A1906">
            <v>39259</v>
          </cell>
          <cell r="B1906">
            <v>4.55</v>
          </cell>
          <cell r="E1906">
            <v>40718</v>
          </cell>
          <cell r="F1906">
            <v>4.17</v>
          </cell>
          <cell r="I1906">
            <v>39162</v>
          </cell>
          <cell r="J1906">
            <v>4.7202999999999999</v>
          </cell>
          <cell r="M1906">
            <v>39948</v>
          </cell>
          <cell r="N1906">
            <v>6.1875999999999998</v>
          </cell>
          <cell r="Q1906">
            <v>39280</v>
          </cell>
          <cell r="R1906">
            <v>6.27</v>
          </cell>
        </row>
        <row r="1907">
          <cell r="A1907">
            <v>39260</v>
          </cell>
          <cell r="B1907">
            <v>4.5600000000000005</v>
          </cell>
          <cell r="E1907">
            <v>40721</v>
          </cell>
          <cell r="F1907">
            <v>4.28</v>
          </cell>
          <cell r="I1907">
            <v>39163</v>
          </cell>
          <cell r="J1907">
            <v>4.7744</v>
          </cell>
          <cell r="M1907">
            <v>39951</v>
          </cell>
          <cell r="N1907">
            <v>6.1961000000000004</v>
          </cell>
          <cell r="Q1907">
            <v>39281</v>
          </cell>
          <cell r="R1907">
            <v>6.22</v>
          </cell>
        </row>
        <row r="1908">
          <cell r="A1908">
            <v>39261</v>
          </cell>
          <cell r="B1908">
            <v>4.5600000000000005</v>
          </cell>
          <cell r="E1908">
            <v>40722</v>
          </cell>
          <cell r="F1908">
            <v>4.33</v>
          </cell>
          <cell r="I1908">
            <v>39164</v>
          </cell>
          <cell r="J1908">
            <v>4.8022</v>
          </cell>
          <cell r="M1908">
            <v>39952</v>
          </cell>
          <cell r="N1908">
            <v>6.2393000000000001</v>
          </cell>
          <cell r="Q1908">
            <v>39282</v>
          </cell>
          <cell r="R1908">
            <v>6.24</v>
          </cell>
        </row>
        <row r="1909">
          <cell r="A1909">
            <v>39262</v>
          </cell>
          <cell r="B1909">
            <v>4.49</v>
          </cell>
          <cell r="E1909">
            <v>40723</v>
          </cell>
          <cell r="F1909">
            <v>4.3899999999999997</v>
          </cell>
          <cell r="I1909">
            <v>39167</v>
          </cell>
          <cell r="J1909">
            <v>4.8002000000000002</v>
          </cell>
          <cell r="M1909">
            <v>39953</v>
          </cell>
          <cell r="N1909">
            <v>6.2011000000000003</v>
          </cell>
          <cell r="Q1909">
            <v>39283</v>
          </cell>
          <cell r="R1909">
            <v>6.19</v>
          </cell>
        </row>
        <row r="1910">
          <cell r="A1910">
            <v>39266</v>
          </cell>
          <cell r="B1910">
            <v>4.4800000000000004</v>
          </cell>
          <cell r="E1910">
            <v>40724</v>
          </cell>
          <cell r="F1910">
            <v>4.38</v>
          </cell>
          <cell r="I1910">
            <v>39168</v>
          </cell>
          <cell r="J1910">
            <v>4.7981999999999996</v>
          </cell>
          <cell r="M1910">
            <v>39954</v>
          </cell>
          <cell r="N1910">
            <v>6.2656999999999998</v>
          </cell>
          <cell r="Q1910">
            <v>39286</v>
          </cell>
          <cell r="R1910">
            <v>6.19</v>
          </cell>
        </row>
        <row r="1911">
          <cell r="A1911">
            <v>39267</v>
          </cell>
          <cell r="B1911">
            <v>4.51</v>
          </cell>
          <cell r="E1911">
            <v>40725</v>
          </cell>
          <cell r="F1911">
            <v>4.4000000000000004</v>
          </cell>
          <cell r="I1911">
            <v>39169</v>
          </cell>
          <cell r="J1911">
            <v>4.8311000000000002</v>
          </cell>
          <cell r="M1911">
            <v>39955</v>
          </cell>
          <cell r="N1911">
            <v>6.2379999999999995</v>
          </cell>
          <cell r="Q1911">
            <v>39287</v>
          </cell>
          <cell r="R1911">
            <v>6.2</v>
          </cell>
        </row>
        <row r="1912">
          <cell r="A1912">
            <v>39268</v>
          </cell>
          <cell r="B1912">
            <v>4.57</v>
          </cell>
          <cell r="E1912">
            <v>40729</v>
          </cell>
          <cell r="F1912">
            <v>4.3899999999999997</v>
          </cell>
          <cell r="I1912">
            <v>39170</v>
          </cell>
          <cell r="J1912">
            <v>4.8431999999999995</v>
          </cell>
          <cell r="M1912">
            <v>39958</v>
          </cell>
          <cell r="N1912">
            <v>6.2384000000000004</v>
          </cell>
          <cell r="Q1912">
            <v>39288</v>
          </cell>
          <cell r="R1912">
            <v>6.18</v>
          </cell>
        </row>
        <row r="1913">
          <cell r="A1913">
            <v>39269</v>
          </cell>
          <cell r="B1913">
            <v>4.63</v>
          </cell>
          <cell r="E1913">
            <v>40730</v>
          </cell>
          <cell r="F1913">
            <v>4.3499999999999996</v>
          </cell>
          <cell r="I1913">
            <v>39171</v>
          </cell>
          <cell r="J1913">
            <v>4.8431999999999995</v>
          </cell>
          <cell r="M1913">
            <v>39959</v>
          </cell>
          <cell r="N1913">
            <v>6.3548</v>
          </cell>
          <cell r="Q1913">
            <v>39289</v>
          </cell>
          <cell r="R1913">
            <v>6.15</v>
          </cell>
        </row>
        <row r="1914">
          <cell r="A1914">
            <v>39272</v>
          </cell>
          <cell r="B1914">
            <v>4.59</v>
          </cell>
          <cell r="E1914">
            <v>40731</v>
          </cell>
          <cell r="F1914">
            <v>4.37</v>
          </cell>
          <cell r="I1914">
            <v>39174</v>
          </cell>
          <cell r="J1914">
            <v>4.8361000000000001</v>
          </cell>
          <cell r="M1914">
            <v>39960</v>
          </cell>
          <cell r="N1914">
            <v>6.4097</v>
          </cell>
          <cell r="Q1914">
            <v>39290</v>
          </cell>
          <cell r="R1914">
            <v>6.2</v>
          </cell>
        </row>
        <row r="1915">
          <cell r="A1915">
            <v>39273</v>
          </cell>
          <cell r="B1915">
            <v>4.5</v>
          </cell>
          <cell r="E1915">
            <v>40732</v>
          </cell>
          <cell r="F1915">
            <v>4.2699999999999996</v>
          </cell>
          <cell r="I1915">
            <v>39175</v>
          </cell>
          <cell r="J1915">
            <v>4.8482000000000003</v>
          </cell>
          <cell r="M1915">
            <v>39961</v>
          </cell>
          <cell r="N1915">
            <v>6.2560000000000002</v>
          </cell>
          <cell r="Q1915">
            <v>39293</v>
          </cell>
          <cell r="R1915">
            <v>6.21</v>
          </cell>
        </row>
        <row r="1916">
          <cell r="A1916">
            <v>39274</v>
          </cell>
          <cell r="B1916">
            <v>4.55</v>
          </cell>
          <cell r="E1916">
            <v>40735</v>
          </cell>
          <cell r="F1916">
            <v>4.2</v>
          </cell>
          <cell r="I1916">
            <v>39176</v>
          </cell>
          <cell r="J1916">
            <v>4.8422000000000001</v>
          </cell>
          <cell r="M1916">
            <v>39962</v>
          </cell>
          <cell r="N1916">
            <v>6.1550000000000002</v>
          </cell>
          <cell r="Q1916">
            <v>39294</v>
          </cell>
          <cell r="R1916">
            <v>6.18</v>
          </cell>
        </row>
        <row r="1917">
          <cell r="A1917">
            <v>39275</v>
          </cell>
          <cell r="B1917">
            <v>4.5999999999999996</v>
          </cell>
          <cell r="E1917">
            <v>40736</v>
          </cell>
          <cell r="F1917">
            <v>4.1900000000000004</v>
          </cell>
          <cell r="I1917">
            <v>39177</v>
          </cell>
          <cell r="J1917">
            <v>4.8745000000000003</v>
          </cell>
          <cell r="M1917">
            <v>39965</v>
          </cell>
          <cell r="N1917">
            <v>6.1843000000000004</v>
          </cell>
          <cell r="Q1917">
            <v>39295</v>
          </cell>
          <cell r="R1917">
            <v>6.17</v>
          </cell>
        </row>
        <row r="1918">
          <cell r="A1918">
            <v>39276</v>
          </cell>
          <cell r="B1918">
            <v>4.57</v>
          </cell>
          <cell r="E1918">
            <v>40737</v>
          </cell>
          <cell r="F1918">
            <v>4.17</v>
          </cell>
          <cell r="I1918">
            <v>39178</v>
          </cell>
          <cell r="J1918">
            <v>4.9203000000000001</v>
          </cell>
          <cell r="M1918">
            <v>39966</v>
          </cell>
          <cell r="N1918">
            <v>6.1295000000000002</v>
          </cell>
          <cell r="Q1918">
            <v>39296</v>
          </cell>
          <cell r="R1918">
            <v>6.14</v>
          </cell>
        </row>
        <row r="1919">
          <cell r="A1919">
            <v>39279</v>
          </cell>
          <cell r="B1919">
            <v>4.53</v>
          </cell>
          <cell r="E1919">
            <v>40738</v>
          </cell>
          <cell r="F1919">
            <v>4.25</v>
          </cell>
          <cell r="I1919">
            <v>39181</v>
          </cell>
          <cell r="J1919">
            <v>4.9183000000000003</v>
          </cell>
          <cell r="M1919">
            <v>39967</v>
          </cell>
          <cell r="N1919">
            <v>6.0292000000000003</v>
          </cell>
          <cell r="Q1919">
            <v>39297</v>
          </cell>
          <cell r="R1919">
            <v>6.11</v>
          </cell>
        </row>
        <row r="1920">
          <cell r="A1920">
            <v>39280</v>
          </cell>
          <cell r="B1920">
            <v>4.5600000000000005</v>
          </cell>
          <cell r="E1920">
            <v>40739</v>
          </cell>
          <cell r="F1920">
            <v>4.26</v>
          </cell>
          <cell r="I1920">
            <v>39182</v>
          </cell>
          <cell r="J1920">
            <v>4.9039999999999999</v>
          </cell>
          <cell r="M1920">
            <v>39968</v>
          </cell>
          <cell r="N1920">
            <v>6.0542999999999996</v>
          </cell>
          <cell r="Q1920">
            <v>39300</v>
          </cell>
          <cell r="R1920">
            <v>6.15</v>
          </cell>
        </row>
        <row r="1921">
          <cell r="A1921">
            <v>39281</v>
          </cell>
          <cell r="B1921">
            <v>4.54</v>
          </cell>
          <cell r="E1921">
            <v>40742</v>
          </cell>
          <cell r="F1921">
            <v>4.29</v>
          </cell>
          <cell r="I1921">
            <v>39183</v>
          </cell>
          <cell r="J1921">
            <v>4.9080000000000004</v>
          </cell>
          <cell r="M1921">
            <v>39969</v>
          </cell>
          <cell r="N1921">
            <v>6.0260999999999996</v>
          </cell>
          <cell r="Q1921">
            <v>39301</v>
          </cell>
          <cell r="R1921">
            <v>6.14</v>
          </cell>
        </row>
        <row r="1922">
          <cell r="A1922">
            <v>39282</v>
          </cell>
          <cell r="B1922">
            <v>4.54</v>
          </cell>
          <cell r="E1922">
            <v>40743</v>
          </cell>
          <cell r="F1922">
            <v>4.1900000000000004</v>
          </cell>
          <cell r="I1922">
            <v>39184</v>
          </cell>
          <cell r="J1922">
            <v>4.907</v>
          </cell>
          <cell r="M1922">
            <v>39972</v>
          </cell>
          <cell r="N1922">
            <v>5.9965999999999999</v>
          </cell>
          <cell r="Q1922">
            <v>39302</v>
          </cell>
          <cell r="R1922">
            <v>6.28</v>
          </cell>
        </row>
        <row r="1923">
          <cell r="A1923">
            <v>39283</v>
          </cell>
          <cell r="B1923">
            <v>4.5</v>
          </cell>
          <cell r="E1923">
            <v>40744</v>
          </cell>
          <cell r="F1923">
            <v>4.25</v>
          </cell>
          <cell r="I1923">
            <v>39185</v>
          </cell>
          <cell r="J1923">
            <v>4.9295999999999998</v>
          </cell>
          <cell r="M1923">
            <v>39973</v>
          </cell>
          <cell r="N1923">
            <v>6.0263</v>
          </cell>
          <cell r="Q1923">
            <v>39303</v>
          </cell>
          <cell r="R1923">
            <v>6.29</v>
          </cell>
        </row>
        <row r="1924">
          <cell r="A1924">
            <v>39286</v>
          </cell>
          <cell r="B1924">
            <v>4.5</v>
          </cell>
          <cell r="E1924">
            <v>40745</v>
          </cell>
          <cell r="F1924">
            <v>4.3099999999999996</v>
          </cell>
          <cell r="I1924">
            <v>39188</v>
          </cell>
          <cell r="J1924">
            <v>4.8897000000000004</v>
          </cell>
          <cell r="M1924">
            <v>39974</v>
          </cell>
          <cell r="N1924">
            <v>6.0724999999999998</v>
          </cell>
          <cell r="Q1924">
            <v>39304</v>
          </cell>
          <cell r="R1924">
            <v>6.28</v>
          </cell>
        </row>
        <row r="1925">
          <cell r="A1925">
            <v>39287</v>
          </cell>
          <cell r="B1925">
            <v>4.5</v>
          </cell>
          <cell r="E1925">
            <v>40746</v>
          </cell>
          <cell r="F1925">
            <v>4.26</v>
          </cell>
          <cell r="I1925">
            <v>39189</v>
          </cell>
          <cell r="J1925">
            <v>4.8431999999999995</v>
          </cell>
          <cell r="M1925">
            <v>39975</v>
          </cell>
          <cell r="N1925">
            <v>5.9443999999999999</v>
          </cell>
          <cell r="Q1925">
            <v>39307</v>
          </cell>
          <cell r="R1925">
            <v>6.29</v>
          </cell>
        </row>
        <row r="1926">
          <cell r="A1926">
            <v>39288</v>
          </cell>
          <cell r="B1926">
            <v>4.49</v>
          </cell>
          <cell r="E1926">
            <v>40749</v>
          </cell>
          <cell r="F1926">
            <v>4.3099999999999996</v>
          </cell>
          <cell r="I1926">
            <v>39190</v>
          </cell>
          <cell r="J1926">
            <v>4.8151000000000002</v>
          </cell>
          <cell r="M1926">
            <v>39976</v>
          </cell>
          <cell r="N1926">
            <v>5.8750999999999998</v>
          </cell>
          <cell r="Q1926">
            <v>39308</v>
          </cell>
          <cell r="R1926">
            <v>6.28</v>
          </cell>
        </row>
        <row r="1927">
          <cell r="A1927">
            <v>39289</v>
          </cell>
          <cell r="B1927">
            <v>4.45</v>
          </cell>
          <cell r="E1927">
            <v>40750</v>
          </cell>
          <cell r="F1927">
            <v>4.28</v>
          </cell>
          <cell r="I1927">
            <v>39191</v>
          </cell>
          <cell r="J1927">
            <v>4.8331</v>
          </cell>
          <cell r="M1927">
            <v>39979</v>
          </cell>
          <cell r="N1927">
            <v>5.8334000000000001</v>
          </cell>
          <cell r="Q1927">
            <v>39309</v>
          </cell>
          <cell r="R1927">
            <v>6.33</v>
          </cell>
        </row>
        <row r="1928">
          <cell r="A1928">
            <v>39290</v>
          </cell>
          <cell r="B1928">
            <v>4.43</v>
          </cell>
          <cell r="E1928">
            <v>40751</v>
          </cell>
          <cell r="F1928">
            <v>4.29</v>
          </cell>
          <cell r="I1928">
            <v>39192</v>
          </cell>
          <cell r="J1928">
            <v>4.8452000000000002</v>
          </cell>
          <cell r="M1928">
            <v>39980</v>
          </cell>
          <cell r="N1928">
            <v>5.7872000000000003</v>
          </cell>
          <cell r="Q1928">
            <v>39310</v>
          </cell>
          <cell r="R1928">
            <v>6.28</v>
          </cell>
        </row>
        <row r="1929">
          <cell r="A1929">
            <v>39293</v>
          </cell>
          <cell r="B1929">
            <v>4.47</v>
          </cell>
          <cell r="E1929">
            <v>40752</v>
          </cell>
          <cell r="F1929">
            <v>4.26</v>
          </cell>
          <cell r="I1929">
            <v>39195</v>
          </cell>
          <cell r="J1929">
            <v>4.8220999999999998</v>
          </cell>
          <cell r="M1929">
            <v>39981</v>
          </cell>
          <cell r="N1929">
            <v>5.7714999999999996</v>
          </cell>
          <cell r="Q1929">
            <v>39311</v>
          </cell>
          <cell r="R1929">
            <v>6.36</v>
          </cell>
        </row>
        <row r="1930">
          <cell r="A1930">
            <v>39294</v>
          </cell>
          <cell r="B1930">
            <v>4.45</v>
          </cell>
          <cell r="E1930">
            <v>40753</v>
          </cell>
          <cell r="F1930">
            <v>4.12</v>
          </cell>
          <cell r="I1930">
            <v>39196</v>
          </cell>
          <cell r="J1930">
            <v>4.8060999999999998</v>
          </cell>
          <cell r="M1930">
            <v>39982</v>
          </cell>
          <cell r="N1930">
            <v>5.7876000000000003</v>
          </cell>
          <cell r="Q1930">
            <v>39314</v>
          </cell>
          <cell r="R1930">
            <v>6.34</v>
          </cell>
        </row>
        <row r="1931">
          <cell r="A1931">
            <v>39295</v>
          </cell>
          <cell r="B1931">
            <v>4.45</v>
          </cell>
          <cell r="E1931">
            <v>40756</v>
          </cell>
          <cell r="F1931">
            <v>4.07</v>
          </cell>
          <cell r="I1931">
            <v>39197</v>
          </cell>
          <cell r="J1931">
            <v>4.8331</v>
          </cell>
          <cell r="M1931">
            <v>39983</v>
          </cell>
          <cell r="N1931">
            <v>5.7907999999999999</v>
          </cell>
          <cell r="Q1931">
            <v>39315</v>
          </cell>
          <cell r="R1931">
            <v>6.3</v>
          </cell>
        </row>
        <row r="1932">
          <cell r="A1932">
            <v>39296</v>
          </cell>
          <cell r="B1932">
            <v>4.43</v>
          </cell>
          <cell r="E1932">
            <v>40757</v>
          </cell>
          <cell r="F1932">
            <v>3.93</v>
          </cell>
          <cell r="I1932">
            <v>39198</v>
          </cell>
          <cell r="J1932">
            <v>4.8806000000000003</v>
          </cell>
          <cell r="M1932">
            <v>39986</v>
          </cell>
          <cell r="N1932">
            <v>5.7244999999999999</v>
          </cell>
          <cell r="Q1932">
            <v>39316</v>
          </cell>
          <cell r="R1932">
            <v>6.3</v>
          </cell>
        </row>
        <row r="1933">
          <cell r="A1933">
            <v>39297</v>
          </cell>
          <cell r="B1933">
            <v>4.4000000000000004</v>
          </cell>
          <cell r="E1933">
            <v>40758</v>
          </cell>
          <cell r="F1933">
            <v>3.89</v>
          </cell>
          <cell r="I1933">
            <v>39199</v>
          </cell>
          <cell r="J1933">
            <v>4.8806000000000003</v>
          </cell>
          <cell r="M1933">
            <v>39987</v>
          </cell>
          <cell r="N1933">
            <v>5.6485000000000003</v>
          </cell>
          <cell r="Q1933">
            <v>39317</v>
          </cell>
          <cell r="R1933">
            <v>6.25</v>
          </cell>
        </row>
        <row r="1934">
          <cell r="A1934">
            <v>39301</v>
          </cell>
          <cell r="B1934">
            <v>4.41</v>
          </cell>
          <cell r="E1934">
            <v>40759</v>
          </cell>
          <cell r="F1934">
            <v>3.7</v>
          </cell>
          <cell r="I1934">
            <v>39202</v>
          </cell>
          <cell r="J1934">
            <v>4.8131000000000004</v>
          </cell>
          <cell r="M1934">
            <v>39988</v>
          </cell>
          <cell r="N1934">
            <v>5.6734999999999998</v>
          </cell>
          <cell r="Q1934">
            <v>39318</v>
          </cell>
          <cell r="R1934">
            <v>6.23</v>
          </cell>
        </row>
        <row r="1935">
          <cell r="A1935">
            <v>39302</v>
          </cell>
          <cell r="B1935">
            <v>4.47</v>
          </cell>
          <cell r="E1935">
            <v>40760</v>
          </cell>
          <cell r="F1935">
            <v>3.82</v>
          </cell>
          <cell r="I1935">
            <v>39203</v>
          </cell>
          <cell r="J1935">
            <v>4.8151000000000002</v>
          </cell>
          <cell r="M1935">
            <v>39989</v>
          </cell>
          <cell r="N1935">
            <v>5.6707000000000001</v>
          </cell>
          <cell r="Q1935">
            <v>39321</v>
          </cell>
          <cell r="R1935">
            <v>6.19</v>
          </cell>
        </row>
        <row r="1936">
          <cell r="A1936">
            <v>39303</v>
          </cell>
          <cell r="B1936">
            <v>4.46</v>
          </cell>
          <cell r="E1936">
            <v>40763</v>
          </cell>
          <cell r="F1936">
            <v>3.68</v>
          </cell>
          <cell r="I1936">
            <v>39204</v>
          </cell>
          <cell r="J1936">
            <v>4.8151000000000002</v>
          </cell>
          <cell r="M1936">
            <v>39990</v>
          </cell>
          <cell r="N1936">
            <v>5.6551</v>
          </cell>
          <cell r="Q1936">
            <v>39322</v>
          </cell>
          <cell r="R1936">
            <v>6.19</v>
          </cell>
        </row>
        <row r="1937">
          <cell r="A1937">
            <v>39304</v>
          </cell>
          <cell r="B1937">
            <v>4.4800000000000004</v>
          </cell>
          <cell r="E1937">
            <v>40764</v>
          </cell>
          <cell r="F1937">
            <v>3.56</v>
          </cell>
          <cell r="I1937">
            <v>39205</v>
          </cell>
          <cell r="J1937">
            <v>4.8381999999999996</v>
          </cell>
          <cell r="M1937">
            <v>39993</v>
          </cell>
          <cell r="N1937">
            <v>5.6410999999999998</v>
          </cell>
          <cell r="Q1937">
            <v>39323</v>
          </cell>
          <cell r="R1937">
            <v>6.21</v>
          </cell>
        </row>
        <row r="1938">
          <cell r="A1938">
            <v>39307</v>
          </cell>
          <cell r="B1938">
            <v>4.46</v>
          </cell>
          <cell r="E1938">
            <v>40765</v>
          </cell>
          <cell r="F1938">
            <v>3.54</v>
          </cell>
          <cell r="I1938">
            <v>39206</v>
          </cell>
          <cell r="J1938">
            <v>4.8051000000000004</v>
          </cell>
          <cell r="M1938">
            <v>39994</v>
          </cell>
          <cell r="N1938">
            <v>5.6119000000000003</v>
          </cell>
          <cell r="Q1938">
            <v>39324</v>
          </cell>
          <cell r="R1938">
            <v>6.16</v>
          </cell>
        </row>
        <row r="1939">
          <cell r="A1939">
            <v>39308</v>
          </cell>
          <cell r="B1939">
            <v>4.43</v>
          </cell>
          <cell r="E1939">
            <v>40766</v>
          </cell>
          <cell r="F1939">
            <v>3.82</v>
          </cell>
          <cell r="I1939">
            <v>39209</v>
          </cell>
          <cell r="J1939">
            <v>4.7821999999999996</v>
          </cell>
          <cell r="M1939">
            <v>39995</v>
          </cell>
          <cell r="N1939">
            <v>5.6111000000000004</v>
          </cell>
          <cell r="Q1939">
            <v>39325</v>
          </cell>
          <cell r="R1939">
            <v>6.17</v>
          </cell>
        </row>
        <row r="1940">
          <cell r="A1940">
            <v>39309</v>
          </cell>
          <cell r="B1940">
            <v>4.47</v>
          </cell>
          <cell r="E1940">
            <v>40767</v>
          </cell>
          <cell r="F1940">
            <v>3.7199999999999998</v>
          </cell>
          <cell r="I1940">
            <v>39210</v>
          </cell>
          <cell r="J1940">
            <v>4.8021000000000003</v>
          </cell>
          <cell r="M1940">
            <v>39996</v>
          </cell>
          <cell r="N1940">
            <v>5.6082000000000001</v>
          </cell>
          <cell r="Q1940">
            <v>39329</v>
          </cell>
          <cell r="R1940">
            <v>6.18</v>
          </cell>
        </row>
        <row r="1941">
          <cell r="A1941">
            <v>39310</v>
          </cell>
          <cell r="B1941">
            <v>4.46</v>
          </cell>
          <cell r="E1941">
            <v>40770</v>
          </cell>
          <cell r="F1941">
            <v>3.75</v>
          </cell>
          <cell r="I1941">
            <v>39211</v>
          </cell>
          <cell r="J1941">
            <v>4.8361999999999998</v>
          </cell>
          <cell r="M1941">
            <v>39997</v>
          </cell>
          <cell r="N1941">
            <v>5.6093999999999999</v>
          </cell>
          <cell r="Q1941">
            <v>39330</v>
          </cell>
          <cell r="R1941">
            <v>6.12</v>
          </cell>
        </row>
        <row r="1942">
          <cell r="A1942">
            <v>39311</v>
          </cell>
          <cell r="B1942">
            <v>4.47</v>
          </cell>
          <cell r="E1942">
            <v>40771</v>
          </cell>
          <cell r="F1942">
            <v>3.67</v>
          </cell>
          <cell r="I1942">
            <v>39212</v>
          </cell>
          <cell r="J1942">
            <v>4.8220999999999998</v>
          </cell>
          <cell r="M1942">
            <v>40000</v>
          </cell>
          <cell r="N1942">
            <v>5.6170999999999998</v>
          </cell>
          <cell r="Q1942">
            <v>39331</v>
          </cell>
          <cell r="R1942">
            <v>6.14</v>
          </cell>
        </row>
        <row r="1943">
          <cell r="A1943">
            <v>39314</v>
          </cell>
          <cell r="B1943">
            <v>4.46</v>
          </cell>
          <cell r="E1943">
            <v>40772</v>
          </cell>
          <cell r="F1943">
            <v>3.57</v>
          </cell>
          <cell r="I1943">
            <v>39213</v>
          </cell>
          <cell r="J1943">
            <v>4.8493000000000004</v>
          </cell>
          <cell r="M1943">
            <v>40001</v>
          </cell>
          <cell r="N1943">
            <v>5.6035000000000004</v>
          </cell>
          <cell r="Q1943">
            <v>39332</v>
          </cell>
          <cell r="R1943">
            <v>6.05</v>
          </cell>
        </row>
        <row r="1944">
          <cell r="A1944">
            <v>39315</v>
          </cell>
          <cell r="B1944">
            <v>4.45</v>
          </cell>
          <cell r="E1944">
            <v>40773</v>
          </cell>
          <cell r="F1944">
            <v>3.45</v>
          </cell>
          <cell r="I1944">
            <v>39216</v>
          </cell>
          <cell r="J1944">
            <v>4.8674999999999997</v>
          </cell>
          <cell r="M1944">
            <v>40002</v>
          </cell>
          <cell r="N1944">
            <v>5.5761000000000003</v>
          </cell>
          <cell r="Q1944">
            <v>39335</v>
          </cell>
          <cell r="R1944">
            <v>6.03</v>
          </cell>
        </row>
        <row r="1945">
          <cell r="A1945">
            <v>39316</v>
          </cell>
          <cell r="B1945">
            <v>4.49</v>
          </cell>
          <cell r="E1945">
            <v>40774</v>
          </cell>
          <cell r="F1945">
            <v>3.39</v>
          </cell>
          <cell r="I1945">
            <v>39217</v>
          </cell>
          <cell r="J1945">
            <v>4.8746</v>
          </cell>
          <cell r="M1945">
            <v>40003</v>
          </cell>
          <cell r="N1945">
            <v>5.62</v>
          </cell>
          <cell r="Q1945">
            <v>39336</v>
          </cell>
          <cell r="R1945">
            <v>6.06</v>
          </cell>
        </row>
        <row r="1946">
          <cell r="A1946">
            <v>39317</v>
          </cell>
          <cell r="B1946">
            <v>4.47</v>
          </cell>
          <cell r="E1946">
            <v>40777</v>
          </cell>
          <cell r="F1946">
            <v>3.42</v>
          </cell>
          <cell r="I1946">
            <v>39218</v>
          </cell>
          <cell r="J1946">
            <v>4.8787000000000003</v>
          </cell>
          <cell r="M1946">
            <v>40004</v>
          </cell>
          <cell r="N1946">
            <v>5.5963000000000003</v>
          </cell>
          <cell r="Q1946">
            <v>39337</v>
          </cell>
          <cell r="R1946">
            <v>6.1</v>
          </cell>
        </row>
        <row r="1947">
          <cell r="A1947">
            <v>39318</v>
          </cell>
          <cell r="B1947">
            <v>4.43</v>
          </cell>
          <cell r="E1947">
            <v>40778</v>
          </cell>
          <cell r="F1947">
            <v>3.4699999999999998</v>
          </cell>
          <cell r="I1947">
            <v>39219</v>
          </cell>
          <cell r="J1947">
            <v>4.9132999999999996</v>
          </cell>
          <cell r="M1947">
            <v>40007</v>
          </cell>
          <cell r="N1947">
            <v>5.6420000000000003</v>
          </cell>
          <cell r="Q1947">
            <v>39338</v>
          </cell>
          <cell r="R1947">
            <v>6.18</v>
          </cell>
        </row>
        <row r="1948">
          <cell r="A1948">
            <v>39321</v>
          </cell>
          <cell r="B1948">
            <v>4.3899999999999997</v>
          </cell>
          <cell r="E1948">
            <v>40779</v>
          </cell>
          <cell r="F1948">
            <v>3.63</v>
          </cell>
          <cell r="I1948">
            <v>39220</v>
          </cell>
          <cell r="J1948">
            <v>4.9576000000000002</v>
          </cell>
          <cell r="M1948">
            <v>40008</v>
          </cell>
          <cell r="N1948">
            <v>5.7251000000000003</v>
          </cell>
          <cell r="Q1948">
            <v>39339</v>
          </cell>
          <cell r="R1948">
            <v>6.16</v>
          </cell>
        </row>
        <row r="1949">
          <cell r="A1949">
            <v>39322</v>
          </cell>
          <cell r="B1949">
            <v>4.37</v>
          </cell>
          <cell r="E1949">
            <v>40780</v>
          </cell>
          <cell r="F1949">
            <v>3.6</v>
          </cell>
          <cell r="I1949">
            <v>39223</v>
          </cell>
          <cell r="J1949">
            <v>4.9370000000000003</v>
          </cell>
          <cell r="M1949">
            <v>40009</v>
          </cell>
          <cell r="N1949">
            <v>5.7587999999999999</v>
          </cell>
          <cell r="Q1949">
            <v>39342</v>
          </cell>
          <cell r="R1949">
            <v>6.15</v>
          </cell>
        </row>
        <row r="1950">
          <cell r="A1950">
            <v>39323</v>
          </cell>
          <cell r="B1950">
            <v>4.4400000000000004</v>
          </cell>
          <cell r="E1950">
            <v>40781</v>
          </cell>
          <cell r="F1950">
            <v>3.54</v>
          </cell>
          <cell r="I1950">
            <v>39224</v>
          </cell>
          <cell r="J1950">
            <v>4.9804000000000004</v>
          </cell>
          <cell r="M1950">
            <v>40010</v>
          </cell>
          <cell r="N1950">
            <v>5.6841999999999997</v>
          </cell>
          <cell r="Q1950">
            <v>39343</v>
          </cell>
          <cell r="R1950">
            <v>6.2</v>
          </cell>
        </row>
        <row r="1951">
          <cell r="A1951">
            <v>39324</v>
          </cell>
          <cell r="B1951">
            <v>4.42</v>
          </cell>
          <cell r="E1951">
            <v>40784</v>
          </cell>
          <cell r="F1951">
            <v>3.63</v>
          </cell>
          <cell r="I1951">
            <v>39225</v>
          </cell>
          <cell r="J1951">
            <v>5.0034000000000001</v>
          </cell>
          <cell r="M1951">
            <v>40011</v>
          </cell>
          <cell r="N1951">
            <v>5.7122000000000002</v>
          </cell>
          <cell r="Q1951">
            <v>39344</v>
          </cell>
          <cell r="R1951">
            <v>6.24</v>
          </cell>
        </row>
        <row r="1952">
          <cell r="A1952">
            <v>39325</v>
          </cell>
          <cell r="B1952">
            <v>4.46</v>
          </cell>
          <cell r="E1952">
            <v>40785</v>
          </cell>
          <cell r="F1952">
            <v>3.5300000000000002</v>
          </cell>
          <cell r="I1952">
            <v>39226</v>
          </cell>
          <cell r="J1952">
            <v>4.9897999999999998</v>
          </cell>
          <cell r="M1952">
            <v>40014</v>
          </cell>
          <cell r="N1952">
            <v>5.6193</v>
          </cell>
          <cell r="Q1952">
            <v>39345</v>
          </cell>
          <cell r="R1952">
            <v>6.34</v>
          </cell>
        </row>
        <row r="1953">
          <cell r="A1953">
            <v>39329</v>
          </cell>
          <cell r="B1953">
            <v>4.4400000000000004</v>
          </cell>
          <cell r="E1953">
            <v>40786</v>
          </cell>
          <cell r="F1953">
            <v>3.6</v>
          </cell>
          <cell r="I1953">
            <v>39227</v>
          </cell>
          <cell r="J1953">
            <v>5.0023999999999997</v>
          </cell>
          <cell r="M1953">
            <v>40015</v>
          </cell>
          <cell r="N1953">
            <v>5.6515000000000004</v>
          </cell>
          <cell r="Q1953">
            <v>39346</v>
          </cell>
          <cell r="R1953">
            <v>6.28</v>
          </cell>
        </row>
        <row r="1954">
          <cell r="A1954">
            <v>39330</v>
          </cell>
          <cell r="B1954">
            <v>4.3899999999999997</v>
          </cell>
          <cell r="E1954">
            <v>40787</v>
          </cell>
          <cell r="F1954">
            <v>3.51</v>
          </cell>
          <cell r="I1954">
            <v>39230</v>
          </cell>
          <cell r="J1954">
            <v>5.0023999999999997</v>
          </cell>
          <cell r="M1954">
            <v>40016</v>
          </cell>
          <cell r="N1954">
            <v>5.6665999999999999</v>
          </cell>
          <cell r="Q1954">
            <v>39349</v>
          </cell>
          <cell r="R1954">
            <v>6.24</v>
          </cell>
        </row>
        <row r="1955">
          <cell r="A1955">
            <v>39331</v>
          </cell>
          <cell r="B1955">
            <v>4.4000000000000004</v>
          </cell>
          <cell r="E1955">
            <v>40788</v>
          </cell>
          <cell r="F1955">
            <v>3.32</v>
          </cell>
          <cell r="I1955">
            <v>39231</v>
          </cell>
          <cell r="J1955">
            <v>5.0171000000000001</v>
          </cell>
          <cell r="M1955">
            <v>40017</v>
          </cell>
          <cell r="N1955">
            <v>5.7100999999999997</v>
          </cell>
          <cell r="Q1955">
            <v>39350</v>
          </cell>
          <cell r="R1955">
            <v>6.26</v>
          </cell>
        </row>
        <row r="1956">
          <cell r="A1956">
            <v>39332</v>
          </cell>
          <cell r="B1956">
            <v>4.3600000000000003</v>
          </cell>
          <cell r="E1956">
            <v>40792</v>
          </cell>
          <cell r="F1956">
            <v>3.26</v>
          </cell>
          <cell r="I1956">
            <v>39232</v>
          </cell>
          <cell r="J1956">
            <v>5.0014000000000003</v>
          </cell>
          <cell r="M1956">
            <v>40018</v>
          </cell>
          <cell r="N1956">
            <v>5.7096</v>
          </cell>
          <cell r="Q1956">
            <v>39351</v>
          </cell>
          <cell r="R1956">
            <v>6.27</v>
          </cell>
        </row>
        <row r="1957">
          <cell r="A1957">
            <v>39335</v>
          </cell>
          <cell r="B1957">
            <v>4.34</v>
          </cell>
          <cell r="E1957">
            <v>40793</v>
          </cell>
          <cell r="F1957">
            <v>3.36</v>
          </cell>
          <cell r="I1957">
            <v>39233</v>
          </cell>
          <cell r="J1957">
            <v>5.0098000000000003</v>
          </cell>
          <cell r="M1957">
            <v>40021</v>
          </cell>
          <cell r="N1957">
            <v>5.7245999999999997</v>
          </cell>
          <cell r="Q1957">
            <v>39352</v>
          </cell>
          <cell r="R1957">
            <v>6.21</v>
          </cell>
        </row>
        <row r="1958">
          <cell r="A1958">
            <v>39336</v>
          </cell>
          <cell r="B1958">
            <v>4.3899999999999997</v>
          </cell>
          <cell r="E1958">
            <v>40794</v>
          </cell>
          <cell r="F1958">
            <v>3.32</v>
          </cell>
          <cell r="I1958">
            <v>39234</v>
          </cell>
          <cell r="J1958">
            <v>5.0571999999999999</v>
          </cell>
          <cell r="M1958">
            <v>40022</v>
          </cell>
          <cell r="N1958">
            <v>5.6814999999999998</v>
          </cell>
          <cell r="Q1958">
            <v>39353</v>
          </cell>
          <cell r="R1958">
            <v>6.22</v>
          </cell>
        </row>
        <row r="1959">
          <cell r="A1959">
            <v>39337</v>
          </cell>
          <cell r="B1959">
            <v>4.3899999999999997</v>
          </cell>
          <cell r="E1959">
            <v>40795</v>
          </cell>
          <cell r="F1959">
            <v>3.26</v>
          </cell>
          <cell r="I1959">
            <v>39237</v>
          </cell>
          <cell r="J1959">
            <v>5.0224000000000002</v>
          </cell>
          <cell r="M1959">
            <v>40023</v>
          </cell>
          <cell r="N1959">
            <v>5.6768999999999998</v>
          </cell>
          <cell r="Q1959">
            <v>39356</v>
          </cell>
          <cell r="R1959">
            <v>6.18</v>
          </cell>
        </row>
        <row r="1960">
          <cell r="A1960">
            <v>39338</v>
          </cell>
          <cell r="B1960">
            <v>4.4000000000000004</v>
          </cell>
          <cell r="E1960">
            <v>40798</v>
          </cell>
          <cell r="F1960">
            <v>3.24</v>
          </cell>
          <cell r="I1960">
            <v>39238</v>
          </cell>
          <cell r="J1960">
            <v>5.0869999999999997</v>
          </cell>
          <cell r="M1960">
            <v>40024</v>
          </cell>
          <cell r="N1960">
            <v>5.6731999999999996</v>
          </cell>
          <cell r="Q1960">
            <v>39357</v>
          </cell>
          <cell r="R1960">
            <v>6.17</v>
          </cell>
        </row>
        <row r="1961">
          <cell r="A1961">
            <v>39339</v>
          </cell>
          <cell r="B1961">
            <v>4.38</v>
          </cell>
          <cell r="E1961">
            <v>40799</v>
          </cell>
          <cell r="F1961">
            <v>3.32</v>
          </cell>
          <cell r="I1961">
            <v>39239</v>
          </cell>
          <cell r="J1961">
            <v>5.0806000000000004</v>
          </cell>
          <cell r="M1961">
            <v>40025</v>
          </cell>
          <cell r="N1961">
            <v>5.5571000000000002</v>
          </cell>
          <cell r="Q1961">
            <v>39358</v>
          </cell>
          <cell r="R1961">
            <v>6.17</v>
          </cell>
        </row>
        <row r="1962">
          <cell r="A1962">
            <v>39342</v>
          </cell>
          <cell r="B1962">
            <v>4.3499999999999996</v>
          </cell>
          <cell r="E1962">
            <v>40800</v>
          </cell>
          <cell r="F1962">
            <v>3.32</v>
          </cell>
          <cell r="I1962">
            <v>39240</v>
          </cell>
          <cell r="J1962">
            <v>5.23</v>
          </cell>
          <cell r="M1962">
            <v>40028</v>
          </cell>
          <cell r="N1962">
            <v>5.5587</v>
          </cell>
          <cell r="Q1962">
            <v>39359</v>
          </cell>
          <cell r="R1962">
            <v>6.13</v>
          </cell>
        </row>
        <row r="1963">
          <cell r="A1963">
            <v>39343</v>
          </cell>
          <cell r="B1963">
            <v>4.37</v>
          </cell>
          <cell r="E1963">
            <v>40801</v>
          </cell>
          <cell r="F1963">
            <v>3.36</v>
          </cell>
          <cell r="I1963">
            <v>39241</v>
          </cell>
          <cell r="J1963">
            <v>5.2069999999999999</v>
          </cell>
          <cell r="M1963">
            <v>40029</v>
          </cell>
          <cell r="N1963">
            <v>5.5716000000000001</v>
          </cell>
          <cell r="Q1963">
            <v>39360</v>
          </cell>
          <cell r="R1963">
            <v>6.22</v>
          </cell>
        </row>
        <row r="1964">
          <cell r="A1964">
            <v>39344</v>
          </cell>
          <cell r="B1964">
            <v>4.4800000000000004</v>
          </cell>
          <cell r="E1964">
            <v>40802</v>
          </cell>
          <cell r="F1964">
            <v>3.34</v>
          </cell>
          <cell r="I1964">
            <v>39244</v>
          </cell>
          <cell r="J1964">
            <v>5.2554999999999996</v>
          </cell>
          <cell r="M1964">
            <v>40030</v>
          </cell>
          <cell r="N1964">
            <v>5.6071999999999997</v>
          </cell>
          <cell r="Q1964">
            <v>39364</v>
          </cell>
          <cell r="R1964">
            <v>6.22</v>
          </cell>
        </row>
        <row r="1965">
          <cell r="A1965">
            <v>39345</v>
          </cell>
          <cell r="B1965">
            <v>4.55</v>
          </cell>
          <cell r="E1965">
            <v>40805</v>
          </cell>
          <cell r="F1965">
            <v>3.22</v>
          </cell>
          <cell r="I1965">
            <v>39245</v>
          </cell>
          <cell r="J1965">
            <v>5.4019000000000004</v>
          </cell>
          <cell r="M1965">
            <v>40031</v>
          </cell>
          <cell r="N1965">
            <v>5.5434000000000001</v>
          </cell>
          <cell r="Q1965">
            <v>39365</v>
          </cell>
          <cell r="R1965">
            <v>6.22</v>
          </cell>
        </row>
        <row r="1966">
          <cell r="A1966">
            <v>39346</v>
          </cell>
          <cell r="B1966">
            <v>4.47</v>
          </cell>
          <cell r="E1966">
            <v>40806</v>
          </cell>
          <cell r="F1966">
            <v>3.2</v>
          </cell>
          <cell r="I1966">
            <v>39246</v>
          </cell>
          <cell r="J1966">
            <v>5.2789000000000001</v>
          </cell>
          <cell r="M1966">
            <v>40032</v>
          </cell>
          <cell r="N1966">
            <v>5.5720999999999998</v>
          </cell>
          <cell r="Q1966">
            <v>39366</v>
          </cell>
          <cell r="R1966">
            <v>6.21</v>
          </cell>
        </row>
        <row r="1967">
          <cell r="A1967">
            <v>39349</v>
          </cell>
          <cell r="B1967">
            <v>4.4800000000000004</v>
          </cell>
          <cell r="E1967">
            <v>40807</v>
          </cell>
          <cell r="F1967">
            <v>3.03</v>
          </cell>
          <cell r="I1967">
            <v>39247</v>
          </cell>
          <cell r="J1967">
            <v>5.3011999999999997</v>
          </cell>
          <cell r="M1967">
            <v>40035</v>
          </cell>
          <cell r="N1967">
            <v>5.5416999999999996</v>
          </cell>
          <cell r="Q1967">
            <v>39367</v>
          </cell>
          <cell r="R1967">
            <v>6.23</v>
          </cell>
        </row>
        <row r="1968">
          <cell r="A1968">
            <v>39350</v>
          </cell>
          <cell r="B1968">
            <v>4.4800000000000004</v>
          </cell>
          <cell r="E1968">
            <v>40808</v>
          </cell>
          <cell r="F1968">
            <v>2.7800000000000002</v>
          </cell>
          <cell r="I1968">
            <v>39248</v>
          </cell>
          <cell r="J1968">
            <v>5.2590000000000003</v>
          </cell>
          <cell r="M1968">
            <v>40036</v>
          </cell>
          <cell r="N1968">
            <v>5.4546999999999999</v>
          </cell>
          <cell r="Q1968">
            <v>39370</v>
          </cell>
          <cell r="R1968">
            <v>6.23</v>
          </cell>
        </row>
        <row r="1969">
          <cell r="A1969">
            <v>39351</v>
          </cell>
          <cell r="B1969">
            <v>4.5</v>
          </cell>
          <cell r="E1969">
            <v>40809</v>
          </cell>
          <cell r="F1969">
            <v>2.89</v>
          </cell>
          <cell r="I1969">
            <v>39251</v>
          </cell>
          <cell r="J1969">
            <v>5.2523</v>
          </cell>
          <cell r="M1969">
            <v>40037</v>
          </cell>
          <cell r="N1969">
            <v>5.468</v>
          </cell>
          <cell r="Q1969">
            <v>39371</v>
          </cell>
          <cell r="R1969">
            <v>6.23</v>
          </cell>
        </row>
        <row r="1970">
          <cell r="A1970">
            <v>39352</v>
          </cell>
          <cell r="B1970">
            <v>4.4800000000000004</v>
          </cell>
          <cell r="E1970">
            <v>40812</v>
          </cell>
          <cell r="F1970">
            <v>2.99</v>
          </cell>
          <cell r="I1970">
            <v>39252</v>
          </cell>
          <cell r="J1970">
            <v>5.1951999999999998</v>
          </cell>
          <cell r="M1970">
            <v>40038</v>
          </cell>
          <cell r="N1970">
            <v>5.4486999999999997</v>
          </cell>
          <cell r="Q1970">
            <v>39372</v>
          </cell>
          <cell r="R1970">
            <v>6.13</v>
          </cell>
        </row>
        <row r="1971">
          <cell r="A1971">
            <v>39353</v>
          </cell>
          <cell r="B1971">
            <v>4.4400000000000004</v>
          </cell>
          <cell r="E1971">
            <v>40813</v>
          </cell>
          <cell r="F1971">
            <v>3.08</v>
          </cell>
          <cell r="I1971">
            <v>39253</v>
          </cell>
          <cell r="J1971">
            <v>5.2412999999999998</v>
          </cell>
          <cell r="M1971">
            <v>40039</v>
          </cell>
          <cell r="N1971">
            <v>5.4145000000000003</v>
          </cell>
          <cell r="Q1971">
            <v>39373</v>
          </cell>
          <cell r="R1971">
            <v>6.1</v>
          </cell>
        </row>
        <row r="1972">
          <cell r="A1972">
            <v>39356</v>
          </cell>
          <cell r="B1972">
            <v>4.42</v>
          </cell>
          <cell r="E1972">
            <v>40814</v>
          </cell>
          <cell r="F1972">
            <v>3.1</v>
          </cell>
          <cell r="I1972">
            <v>39254</v>
          </cell>
          <cell r="J1972">
            <v>5.3037000000000001</v>
          </cell>
          <cell r="M1972">
            <v>40042</v>
          </cell>
          <cell r="N1972">
            <v>5.3739999999999997</v>
          </cell>
          <cell r="Q1972">
            <v>39374</v>
          </cell>
          <cell r="R1972">
            <v>6.01</v>
          </cell>
        </row>
        <row r="1973">
          <cell r="A1973">
            <v>39357</v>
          </cell>
          <cell r="B1973">
            <v>4.42</v>
          </cell>
          <cell r="E1973">
            <v>40815</v>
          </cell>
          <cell r="F1973">
            <v>3.03</v>
          </cell>
          <cell r="I1973">
            <v>39255</v>
          </cell>
          <cell r="J1973">
            <v>5.2481</v>
          </cell>
          <cell r="M1973">
            <v>40043</v>
          </cell>
          <cell r="N1973">
            <v>5.3418000000000001</v>
          </cell>
          <cell r="Q1973">
            <v>39377</v>
          </cell>
          <cell r="R1973">
            <v>6</v>
          </cell>
        </row>
        <row r="1974">
          <cell r="A1974">
            <v>39358</v>
          </cell>
          <cell r="B1974">
            <v>4.45</v>
          </cell>
          <cell r="E1974">
            <v>40816</v>
          </cell>
          <cell r="F1974">
            <v>2.9</v>
          </cell>
          <cell r="I1974">
            <v>39258</v>
          </cell>
          <cell r="J1974">
            <v>5.2030000000000003</v>
          </cell>
          <cell r="M1974">
            <v>40044</v>
          </cell>
          <cell r="N1974">
            <v>5.3456999999999999</v>
          </cell>
          <cell r="Q1974">
            <v>39378</v>
          </cell>
          <cell r="R1974">
            <v>6.02</v>
          </cell>
        </row>
        <row r="1975">
          <cell r="A1975">
            <v>39359</v>
          </cell>
          <cell r="B1975">
            <v>4.4000000000000004</v>
          </cell>
          <cell r="E1975">
            <v>40819</v>
          </cell>
          <cell r="F1975">
            <v>2.76</v>
          </cell>
          <cell r="I1975">
            <v>39259</v>
          </cell>
          <cell r="J1975">
            <v>5.1985999999999999</v>
          </cell>
          <cell r="M1975">
            <v>40045</v>
          </cell>
          <cell r="N1975">
            <v>5.3410000000000002</v>
          </cell>
          <cell r="Q1975">
            <v>39379</v>
          </cell>
          <cell r="R1975">
            <v>5.97</v>
          </cell>
        </row>
        <row r="1976">
          <cell r="A1976">
            <v>39360</v>
          </cell>
          <cell r="B1976">
            <v>4.49</v>
          </cell>
          <cell r="E1976">
            <v>40820</v>
          </cell>
          <cell r="F1976">
            <v>2.77</v>
          </cell>
          <cell r="I1976">
            <v>39260</v>
          </cell>
          <cell r="J1976">
            <v>5.1943000000000001</v>
          </cell>
          <cell r="M1976">
            <v>40046</v>
          </cell>
          <cell r="N1976">
            <v>5.3895</v>
          </cell>
          <cell r="Q1976">
            <v>39380</v>
          </cell>
          <cell r="R1976">
            <v>5.98</v>
          </cell>
        </row>
        <row r="1977">
          <cell r="A1977">
            <v>39364</v>
          </cell>
          <cell r="B1977">
            <v>4.5</v>
          </cell>
          <cell r="E1977">
            <v>40821</v>
          </cell>
          <cell r="F1977">
            <v>2.87</v>
          </cell>
          <cell r="I1977">
            <v>39261</v>
          </cell>
          <cell r="J1977">
            <v>5.202</v>
          </cell>
          <cell r="M1977">
            <v>40049</v>
          </cell>
          <cell r="N1977">
            <v>5.3552999999999997</v>
          </cell>
          <cell r="Q1977">
            <v>39381</v>
          </cell>
          <cell r="R1977">
            <v>6.01</v>
          </cell>
        </row>
        <row r="1978">
          <cell r="A1978">
            <v>39365</v>
          </cell>
          <cell r="B1978">
            <v>4.4800000000000004</v>
          </cell>
          <cell r="E1978">
            <v>40822</v>
          </cell>
          <cell r="F1978">
            <v>2.96</v>
          </cell>
          <cell r="I1978">
            <v>39262</v>
          </cell>
          <cell r="J1978">
            <v>5.1238999999999999</v>
          </cell>
          <cell r="M1978">
            <v>40050</v>
          </cell>
          <cell r="N1978">
            <v>5.3375000000000004</v>
          </cell>
          <cell r="Q1978">
            <v>39384</v>
          </cell>
          <cell r="R1978">
            <v>5.98</v>
          </cell>
        </row>
        <row r="1979">
          <cell r="A1979">
            <v>39366</v>
          </cell>
          <cell r="B1979">
            <v>4.49</v>
          </cell>
          <cell r="E1979">
            <v>40823</v>
          </cell>
          <cell r="F1979">
            <v>3.02</v>
          </cell>
          <cell r="I1979">
            <v>39265</v>
          </cell>
          <cell r="J1979">
            <v>5.0895999999999999</v>
          </cell>
          <cell r="M1979">
            <v>40051</v>
          </cell>
          <cell r="N1979">
            <v>5.3369999999999997</v>
          </cell>
          <cell r="Q1979">
            <v>39385</v>
          </cell>
          <cell r="R1979">
            <v>5.99</v>
          </cell>
        </row>
        <row r="1980">
          <cell r="A1980">
            <v>39367</v>
          </cell>
          <cell r="B1980">
            <v>4.53</v>
          </cell>
          <cell r="E1980">
            <v>40827</v>
          </cell>
          <cell r="F1980">
            <v>3.11</v>
          </cell>
          <cell r="I1980">
            <v>39266</v>
          </cell>
          <cell r="J1980">
            <v>5.1390000000000002</v>
          </cell>
          <cell r="M1980">
            <v>40052</v>
          </cell>
          <cell r="N1980">
            <v>5.3311999999999999</v>
          </cell>
          <cell r="Q1980">
            <v>39386</v>
          </cell>
          <cell r="R1980">
            <v>6.07</v>
          </cell>
        </row>
        <row r="1981">
          <cell r="A1981">
            <v>39370</v>
          </cell>
          <cell r="B1981">
            <v>4.5199999999999996</v>
          </cell>
          <cell r="E1981">
            <v>40828</v>
          </cell>
          <cell r="F1981">
            <v>3.19</v>
          </cell>
          <cell r="I1981">
            <v>39267</v>
          </cell>
          <cell r="J1981">
            <v>5.1390000000000002</v>
          </cell>
          <cell r="M1981">
            <v>40053</v>
          </cell>
          <cell r="N1981">
            <v>5.3292000000000002</v>
          </cell>
          <cell r="Q1981">
            <v>39387</v>
          </cell>
          <cell r="R1981">
            <v>5.97</v>
          </cell>
        </row>
        <row r="1982">
          <cell r="A1982">
            <v>39371</v>
          </cell>
          <cell r="B1982">
            <v>4.5</v>
          </cell>
          <cell r="E1982">
            <v>40829</v>
          </cell>
          <cell r="F1982">
            <v>3.15</v>
          </cell>
          <cell r="I1982">
            <v>39268</v>
          </cell>
          <cell r="J1982">
            <v>5.2308000000000003</v>
          </cell>
          <cell r="M1982">
            <v>40056</v>
          </cell>
          <cell r="N1982">
            <v>5.3095999999999997</v>
          </cell>
          <cell r="Q1982">
            <v>39388</v>
          </cell>
          <cell r="R1982">
            <v>5.93</v>
          </cell>
        </row>
        <row r="1983">
          <cell r="A1983">
            <v>39372</v>
          </cell>
          <cell r="B1983">
            <v>4.4800000000000004</v>
          </cell>
          <cell r="E1983">
            <v>40830</v>
          </cell>
          <cell r="F1983">
            <v>3.22</v>
          </cell>
          <cell r="I1983">
            <v>39269</v>
          </cell>
          <cell r="J1983">
            <v>5.2683999999999997</v>
          </cell>
          <cell r="M1983">
            <v>40057</v>
          </cell>
          <cell r="N1983">
            <v>5.2866</v>
          </cell>
          <cell r="Q1983">
            <v>39391</v>
          </cell>
          <cell r="R1983">
            <v>5.96</v>
          </cell>
        </row>
        <row r="1984">
          <cell r="A1984">
            <v>39373</v>
          </cell>
          <cell r="B1984">
            <v>4.43</v>
          </cell>
          <cell r="E1984">
            <v>40833</v>
          </cell>
          <cell r="F1984">
            <v>3.13</v>
          </cell>
          <cell r="I1984">
            <v>39272</v>
          </cell>
          <cell r="J1984">
            <v>5.2363</v>
          </cell>
          <cell r="M1984">
            <v>40058</v>
          </cell>
          <cell r="N1984">
            <v>5.2195</v>
          </cell>
          <cell r="Q1984">
            <v>39392</v>
          </cell>
          <cell r="R1984">
            <v>6</v>
          </cell>
        </row>
        <row r="1985">
          <cell r="A1985">
            <v>39374</v>
          </cell>
          <cell r="B1985">
            <v>4.38</v>
          </cell>
          <cell r="E1985">
            <v>40834</v>
          </cell>
          <cell r="F1985">
            <v>3.17</v>
          </cell>
          <cell r="I1985">
            <v>39273</v>
          </cell>
          <cell r="J1985">
            <v>5.1176000000000004</v>
          </cell>
          <cell r="M1985">
            <v>40059</v>
          </cell>
          <cell r="N1985">
            <v>5.2454000000000001</v>
          </cell>
          <cell r="Q1985">
            <v>39393</v>
          </cell>
          <cell r="R1985">
            <v>6.03</v>
          </cell>
        </row>
        <row r="1986">
          <cell r="A1986">
            <v>39377</v>
          </cell>
          <cell r="B1986">
            <v>4.38</v>
          </cell>
          <cell r="E1986">
            <v>40835</v>
          </cell>
          <cell r="F1986">
            <v>3.17</v>
          </cell>
          <cell r="I1986">
            <v>39274</v>
          </cell>
          <cell r="J1986">
            <v>5.1901999999999999</v>
          </cell>
          <cell r="M1986">
            <v>40060</v>
          </cell>
          <cell r="N1986">
            <v>5.2515000000000001</v>
          </cell>
          <cell r="Q1986">
            <v>39394</v>
          </cell>
          <cell r="R1986">
            <v>6.02</v>
          </cell>
        </row>
        <row r="1987">
          <cell r="A1987">
            <v>39378</v>
          </cell>
          <cell r="B1987">
            <v>4.3899999999999997</v>
          </cell>
          <cell r="E1987">
            <v>40836</v>
          </cell>
          <cell r="F1987">
            <v>3.19</v>
          </cell>
          <cell r="I1987">
            <v>39275</v>
          </cell>
          <cell r="J1987">
            <v>5.2221000000000002</v>
          </cell>
          <cell r="M1987">
            <v>40063</v>
          </cell>
          <cell r="N1987">
            <v>5.2533000000000003</v>
          </cell>
          <cell r="Q1987">
            <v>39395</v>
          </cell>
          <cell r="R1987">
            <v>5.99</v>
          </cell>
        </row>
        <row r="1988">
          <cell r="A1988">
            <v>39379</v>
          </cell>
          <cell r="B1988">
            <v>4.37</v>
          </cell>
          <cell r="E1988">
            <v>40837</v>
          </cell>
          <cell r="F1988">
            <v>3.26</v>
          </cell>
          <cell r="I1988">
            <v>39276</v>
          </cell>
          <cell r="J1988">
            <v>5.1848999999999998</v>
          </cell>
          <cell r="M1988">
            <v>40064</v>
          </cell>
          <cell r="N1988">
            <v>5.3433999999999999</v>
          </cell>
          <cell r="Q1988">
            <v>39399</v>
          </cell>
          <cell r="R1988">
            <v>6.01</v>
          </cell>
        </row>
        <row r="1989">
          <cell r="A1989">
            <v>39380</v>
          </cell>
          <cell r="B1989">
            <v>4.3899999999999997</v>
          </cell>
          <cell r="E1989">
            <v>40840</v>
          </cell>
          <cell r="F1989">
            <v>3.27</v>
          </cell>
          <cell r="I1989">
            <v>39279</v>
          </cell>
          <cell r="J1989">
            <v>5.1264000000000003</v>
          </cell>
          <cell r="M1989">
            <v>40065</v>
          </cell>
          <cell r="N1989">
            <v>5.3566000000000003</v>
          </cell>
          <cell r="Q1989">
            <v>39400</v>
          </cell>
          <cell r="R1989">
            <v>6.02</v>
          </cell>
        </row>
        <row r="1990">
          <cell r="A1990">
            <v>39381</v>
          </cell>
          <cell r="B1990">
            <v>4.37</v>
          </cell>
          <cell r="E1990">
            <v>40841</v>
          </cell>
          <cell r="F1990">
            <v>3.13</v>
          </cell>
          <cell r="I1990">
            <v>39280</v>
          </cell>
          <cell r="J1990">
            <v>5.1383000000000001</v>
          </cell>
          <cell r="M1990">
            <v>40066</v>
          </cell>
          <cell r="N1990">
            <v>5.2906000000000004</v>
          </cell>
          <cell r="Q1990">
            <v>39401</v>
          </cell>
          <cell r="R1990">
            <v>5.97</v>
          </cell>
        </row>
        <row r="1991">
          <cell r="A1991">
            <v>39384</v>
          </cell>
          <cell r="B1991">
            <v>4.3600000000000003</v>
          </cell>
          <cell r="E1991">
            <v>40842</v>
          </cell>
          <cell r="F1991">
            <v>3.22</v>
          </cell>
          <cell r="I1991">
            <v>39281</v>
          </cell>
          <cell r="J1991">
            <v>5.1231999999999998</v>
          </cell>
          <cell r="M1991">
            <v>40067</v>
          </cell>
          <cell r="N1991">
            <v>5.2259000000000002</v>
          </cell>
          <cell r="Q1991">
            <v>39402</v>
          </cell>
          <cell r="R1991">
            <v>5.98</v>
          </cell>
        </row>
        <row r="1992">
          <cell r="A1992">
            <v>39385</v>
          </cell>
          <cell r="B1992">
            <v>4.3600000000000003</v>
          </cell>
          <cell r="E1992">
            <v>40843</v>
          </cell>
          <cell r="F1992">
            <v>3.45</v>
          </cell>
          <cell r="I1992">
            <v>39282</v>
          </cell>
          <cell r="J1992">
            <v>5.1092000000000004</v>
          </cell>
          <cell r="M1992">
            <v>40070</v>
          </cell>
          <cell r="N1992">
            <v>5.2645</v>
          </cell>
          <cell r="Q1992">
            <v>39405</v>
          </cell>
          <cell r="R1992">
            <v>5.95</v>
          </cell>
        </row>
        <row r="1993">
          <cell r="A1993">
            <v>39386</v>
          </cell>
          <cell r="B1993">
            <v>4.38</v>
          </cell>
          <cell r="E1993">
            <v>40844</v>
          </cell>
          <cell r="F1993">
            <v>3.36</v>
          </cell>
          <cell r="I1993">
            <v>39283</v>
          </cell>
          <cell r="J1993">
            <v>5.0580999999999996</v>
          </cell>
          <cell r="M1993">
            <v>40071</v>
          </cell>
          <cell r="N1993">
            <v>5.2774999999999999</v>
          </cell>
          <cell r="Q1993">
            <v>39406</v>
          </cell>
          <cell r="R1993">
            <v>5.97</v>
          </cell>
        </row>
        <row r="1994">
          <cell r="A1994">
            <v>39387</v>
          </cell>
          <cell r="B1994">
            <v>4.34</v>
          </cell>
          <cell r="E1994">
            <v>40847</v>
          </cell>
          <cell r="F1994">
            <v>3.16</v>
          </cell>
          <cell r="I1994">
            <v>39286</v>
          </cell>
          <cell r="J1994">
            <v>5.0570000000000004</v>
          </cell>
          <cell r="M1994">
            <v>40072</v>
          </cell>
          <cell r="N1994">
            <v>5.3064</v>
          </cell>
          <cell r="Q1994">
            <v>39407</v>
          </cell>
          <cell r="R1994">
            <v>5.97</v>
          </cell>
        </row>
        <row r="1995">
          <cell r="A1995">
            <v>39388</v>
          </cell>
          <cell r="B1995">
            <v>4.38</v>
          </cell>
          <cell r="E1995">
            <v>40848</v>
          </cell>
          <cell r="F1995">
            <v>2.99</v>
          </cell>
          <cell r="I1995">
            <v>39287</v>
          </cell>
          <cell r="J1995">
            <v>5.0296000000000003</v>
          </cell>
          <cell r="M1995">
            <v>40073</v>
          </cell>
          <cell r="N1995">
            <v>5.3078000000000003</v>
          </cell>
          <cell r="Q1995">
            <v>39409</v>
          </cell>
          <cell r="R1995">
            <v>5.9399999999999995</v>
          </cell>
        </row>
        <row r="1996">
          <cell r="A1996">
            <v>39391</v>
          </cell>
          <cell r="B1996">
            <v>4.3600000000000003</v>
          </cell>
          <cell r="E1996">
            <v>40849</v>
          </cell>
          <cell r="F1996">
            <v>3.03</v>
          </cell>
          <cell r="I1996">
            <v>39288</v>
          </cell>
          <cell r="J1996">
            <v>5.0243000000000002</v>
          </cell>
          <cell r="M1996">
            <v>40074</v>
          </cell>
          <cell r="N1996">
            <v>5.3676000000000004</v>
          </cell>
          <cell r="Q1996">
            <v>39412</v>
          </cell>
          <cell r="R1996">
            <v>5.78</v>
          </cell>
        </row>
        <row r="1997">
          <cell r="A1997">
            <v>39392</v>
          </cell>
          <cell r="B1997">
            <v>4.3899999999999997</v>
          </cell>
          <cell r="E1997">
            <v>40850</v>
          </cell>
          <cell r="F1997">
            <v>3.1</v>
          </cell>
          <cell r="I1997">
            <v>39289</v>
          </cell>
          <cell r="J1997">
            <v>4.9533000000000005</v>
          </cell>
          <cell r="M1997">
            <v>40077</v>
          </cell>
          <cell r="N1997">
            <v>5.3680000000000003</v>
          </cell>
          <cell r="Q1997">
            <v>39413</v>
          </cell>
          <cell r="R1997">
            <v>5.91</v>
          </cell>
        </row>
        <row r="1998">
          <cell r="A1998">
            <v>39393</v>
          </cell>
          <cell r="B1998">
            <v>4.3600000000000003</v>
          </cell>
          <cell r="E1998">
            <v>40851</v>
          </cell>
          <cell r="F1998">
            <v>3.09</v>
          </cell>
          <cell r="I1998">
            <v>39290</v>
          </cell>
          <cell r="J1998">
            <v>4.9317000000000002</v>
          </cell>
          <cell r="M1998">
            <v>40078</v>
          </cell>
          <cell r="N1998">
            <v>5.3727999999999998</v>
          </cell>
          <cell r="Q1998">
            <v>39414</v>
          </cell>
          <cell r="R1998">
            <v>5.99</v>
          </cell>
        </row>
        <row r="1999">
          <cell r="A1999">
            <v>39394</v>
          </cell>
          <cell r="B1999">
            <v>4.38</v>
          </cell>
          <cell r="E1999">
            <v>40854</v>
          </cell>
          <cell r="F1999">
            <v>3.05</v>
          </cell>
          <cell r="I1999">
            <v>39293</v>
          </cell>
          <cell r="J1999">
            <v>4.9543999999999997</v>
          </cell>
          <cell r="M1999">
            <v>40079</v>
          </cell>
          <cell r="N1999">
            <v>5.3665000000000003</v>
          </cell>
          <cell r="Q1999">
            <v>39415</v>
          </cell>
          <cell r="R1999">
            <v>5.93</v>
          </cell>
        </row>
        <row r="2000">
          <cell r="A2000">
            <v>39395</v>
          </cell>
          <cell r="B2000">
            <v>4.33</v>
          </cell>
          <cell r="E2000">
            <v>40855</v>
          </cell>
          <cell r="F2000">
            <v>3.13</v>
          </cell>
          <cell r="I2000">
            <v>39294</v>
          </cell>
          <cell r="J2000">
            <v>4.9019000000000004</v>
          </cell>
          <cell r="M2000">
            <v>40080</v>
          </cell>
          <cell r="N2000">
            <v>5.3449999999999998</v>
          </cell>
          <cell r="Q2000">
            <v>39416</v>
          </cell>
          <cell r="R2000">
            <v>6</v>
          </cell>
        </row>
        <row r="2001">
          <cell r="A2001">
            <v>39399</v>
          </cell>
          <cell r="B2001">
            <v>4.3499999999999996</v>
          </cell>
          <cell r="E2001">
            <v>40856</v>
          </cell>
          <cell r="F2001">
            <v>3.03</v>
          </cell>
          <cell r="I2001">
            <v>39295</v>
          </cell>
          <cell r="J2001">
            <v>4.9223999999999997</v>
          </cell>
          <cell r="M2001">
            <v>40081</v>
          </cell>
          <cell r="N2001">
            <v>5.3236999999999997</v>
          </cell>
          <cell r="Q2001">
            <v>39419</v>
          </cell>
          <cell r="R2001">
            <v>5.95</v>
          </cell>
        </row>
        <row r="2002">
          <cell r="A2002">
            <v>39400</v>
          </cell>
          <cell r="B2002">
            <v>4.3099999999999996</v>
          </cell>
          <cell r="E2002">
            <v>40857</v>
          </cell>
          <cell r="F2002">
            <v>3.12</v>
          </cell>
          <cell r="I2002">
            <v>39296</v>
          </cell>
          <cell r="J2002">
            <v>4.9122000000000003</v>
          </cell>
          <cell r="M2002">
            <v>40084</v>
          </cell>
          <cell r="N2002">
            <v>5.3037000000000001</v>
          </cell>
          <cell r="Q2002">
            <v>39420</v>
          </cell>
          <cell r="R2002">
            <v>5.95</v>
          </cell>
        </row>
        <row r="2003">
          <cell r="A2003">
            <v>39401</v>
          </cell>
          <cell r="B2003">
            <v>4.25</v>
          </cell>
          <cell r="E2003">
            <v>40861</v>
          </cell>
          <cell r="F2003">
            <v>3.09</v>
          </cell>
          <cell r="I2003">
            <v>39297</v>
          </cell>
          <cell r="J2003">
            <v>4.8651999999999997</v>
          </cell>
          <cell r="M2003">
            <v>40085</v>
          </cell>
          <cell r="N2003">
            <v>5.2976000000000001</v>
          </cell>
          <cell r="Q2003">
            <v>39421</v>
          </cell>
          <cell r="R2003">
            <v>5.99</v>
          </cell>
        </row>
        <row r="2004">
          <cell r="A2004">
            <v>39402</v>
          </cell>
          <cell r="B2004">
            <v>4.26</v>
          </cell>
          <cell r="E2004">
            <v>40862</v>
          </cell>
          <cell r="F2004">
            <v>3.1</v>
          </cell>
          <cell r="I2004">
            <v>39300</v>
          </cell>
          <cell r="J2004">
            <v>4.9092000000000002</v>
          </cell>
          <cell r="M2004">
            <v>40086</v>
          </cell>
          <cell r="N2004">
            <v>5.2793000000000001</v>
          </cell>
          <cell r="Q2004">
            <v>39422</v>
          </cell>
          <cell r="R2004">
            <v>6.12</v>
          </cell>
        </row>
        <row r="2005">
          <cell r="A2005">
            <v>39405</v>
          </cell>
          <cell r="B2005">
            <v>4.22</v>
          </cell>
          <cell r="E2005">
            <v>40863</v>
          </cell>
          <cell r="F2005">
            <v>3.05</v>
          </cell>
          <cell r="I2005">
            <v>39301</v>
          </cell>
          <cell r="J2005">
            <v>4.9267000000000003</v>
          </cell>
          <cell r="M2005">
            <v>40087</v>
          </cell>
          <cell r="N2005">
            <v>5.2356999999999996</v>
          </cell>
          <cell r="Q2005">
            <v>39423</v>
          </cell>
          <cell r="R2005">
            <v>6.23</v>
          </cell>
        </row>
        <row r="2006">
          <cell r="A2006">
            <v>39406</v>
          </cell>
          <cell r="B2006">
            <v>4.26</v>
          </cell>
          <cell r="E2006">
            <v>40864</v>
          </cell>
          <cell r="F2006">
            <v>2.98</v>
          </cell>
          <cell r="I2006">
            <v>39302</v>
          </cell>
          <cell r="J2006">
            <v>5.0404</v>
          </cell>
          <cell r="M2006">
            <v>40088</v>
          </cell>
          <cell r="N2006">
            <v>5.2622999999999998</v>
          </cell>
          <cell r="Q2006">
            <v>39426</v>
          </cell>
          <cell r="R2006">
            <v>6.26</v>
          </cell>
        </row>
        <row r="2007">
          <cell r="A2007">
            <v>39407</v>
          </cell>
          <cell r="B2007">
            <v>4.2300000000000004</v>
          </cell>
          <cell r="E2007">
            <v>40865</v>
          </cell>
          <cell r="F2007">
            <v>2.99</v>
          </cell>
          <cell r="I2007">
            <v>39303</v>
          </cell>
          <cell r="J2007">
            <v>5.0204000000000004</v>
          </cell>
          <cell r="M2007">
            <v>40091</v>
          </cell>
          <cell r="N2007">
            <v>5.2457000000000003</v>
          </cell>
          <cell r="Q2007">
            <v>39427</v>
          </cell>
          <cell r="R2007">
            <v>6.13</v>
          </cell>
        </row>
        <row r="2008">
          <cell r="A2008">
            <v>39408</v>
          </cell>
          <cell r="B2008">
            <v>4.22</v>
          </cell>
          <cell r="E2008">
            <v>40868</v>
          </cell>
          <cell r="F2008">
            <v>2.96</v>
          </cell>
          <cell r="I2008">
            <v>39304</v>
          </cell>
          <cell r="J2008">
            <v>5.0331000000000001</v>
          </cell>
          <cell r="M2008">
            <v>40092</v>
          </cell>
          <cell r="N2008">
            <v>5.2859999999999996</v>
          </cell>
          <cell r="Q2008">
            <v>39428</v>
          </cell>
          <cell r="R2008">
            <v>6.18</v>
          </cell>
        </row>
        <row r="2009">
          <cell r="A2009">
            <v>39409</v>
          </cell>
          <cell r="B2009">
            <v>4.21</v>
          </cell>
          <cell r="E2009">
            <v>40869</v>
          </cell>
          <cell r="F2009">
            <v>2.91</v>
          </cell>
          <cell r="I2009">
            <v>39307</v>
          </cell>
          <cell r="J2009">
            <v>4.9995000000000003</v>
          </cell>
          <cell r="M2009">
            <v>40093</v>
          </cell>
          <cell r="N2009">
            <v>5.2877000000000001</v>
          </cell>
          <cell r="Q2009">
            <v>39429</v>
          </cell>
          <cell r="R2009">
            <v>6.26</v>
          </cell>
        </row>
        <row r="2010">
          <cell r="A2010">
            <v>39412</v>
          </cell>
          <cell r="B2010">
            <v>4.1399999999999997</v>
          </cell>
          <cell r="E2010">
            <v>40870</v>
          </cell>
          <cell r="F2010">
            <v>2.82</v>
          </cell>
          <cell r="I2010">
            <v>39308</v>
          </cell>
          <cell r="J2010">
            <v>4.9884000000000004</v>
          </cell>
          <cell r="M2010">
            <v>40094</v>
          </cell>
          <cell r="N2010">
            <v>5.3372999999999999</v>
          </cell>
          <cell r="Q2010">
            <v>39430</v>
          </cell>
          <cell r="R2010">
            <v>6.29</v>
          </cell>
        </row>
        <row r="2011">
          <cell r="A2011">
            <v>39413</v>
          </cell>
          <cell r="B2011">
            <v>4.21</v>
          </cell>
          <cell r="E2011">
            <v>40872</v>
          </cell>
          <cell r="F2011">
            <v>2.92</v>
          </cell>
          <cell r="I2011">
            <v>39309</v>
          </cell>
          <cell r="J2011">
            <v>5.0259999999999998</v>
          </cell>
          <cell r="M2011">
            <v>40095</v>
          </cell>
          <cell r="N2011">
            <v>5.4222999999999999</v>
          </cell>
          <cell r="Q2011">
            <v>39433</v>
          </cell>
          <cell r="R2011">
            <v>6.26</v>
          </cell>
        </row>
        <row r="2012">
          <cell r="A2012">
            <v>39414</v>
          </cell>
          <cell r="B2012">
            <v>4.2300000000000004</v>
          </cell>
          <cell r="E2012">
            <v>40875</v>
          </cell>
          <cell r="F2012">
            <v>2.93</v>
          </cell>
          <cell r="I2012">
            <v>39310</v>
          </cell>
          <cell r="J2012">
            <v>4.9581</v>
          </cell>
          <cell r="M2012">
            <v>40098</v>
          </cell>
          <cell r="N2012">
            <v>5.4256000000000002</v>
          </cell>
          <cell r="Q2012">
            <v>39434</v>
          </cell>
          <cell r="R2012">
            <v>6.18</v>
          </cell>
        </row>
        <row r="2013">
          <cell r="A2013">
            <v>39415</v>
          </cell>
          <cell r="B2013">
            <v>4.1500000000000004</v>
          </cell>
          <cell r="E2013">
            <v>40876</v>
          </cell>
          <cell r="F2013">
            <v>2.96</v>
          </cell>
          <cell r="I2013">
            <v>39311</v>
          </cell>
          <cell r="J2013">
            <v>4.9863</v>
          </cell>
          <cell r="M2013">
            <v>40099</v>
          </cell>
          <cell r="N2013">
            <v>5.4030000000000005</v>
          </cell>
          <cell r="Q2013">
            <v>39435</v>
          </cell>
          <cell r="R2013">
            <v>6.12</v>
          </cell>
        </row>
        <row r="2014">
          <cell r="A2014">
            <v>39416</v>
          </cell>
          <cell r="B2014">
            <v>4.16</v>
          </cell>
          <cell r="E2014">
            <v>40877</v>
          </cell>
          <cell r="F2014">
            <v>3.06</v>
          </cell>
          <cell r="I2014">
            <v>39314</v>
          </cell>
          <cell r="J2014">
            <v>4.9650999999999996</v>
          </cell>
          <cell r="M2014">
            <v>40100</v>
          </cell>
          <cell r="N2014">
            <v>5.4204999999999997</v>
          </cell>
          <cell r="Q2014">
            <v>39436</v>
          </cell>
          <cell r="R2014">
            <v>6.06</v>
          </cell>
        </row>
        <row r="2015">
          <cell r="A2015">
            <v>39419</v>
          </cell>
          <cell r="B2015">
            <v>4.09</v>
          </cell>
          <cell r="E2015">
            <v>40878</v>
          </cell>
          <cell r="F2015">
            <v>3.12</v>
          </cell>
          <cell r="I2015">
            <v>39315</v>
          </cell>
          <cell r="J2015">
            <v>4.9480000000000004</v>
          </cell>
          <cell r="M2015">
            <v>40101</v>
          </cell>
          <cell r="N2015">
            <v>5.4360999999999997</v>
          </cell>
          <cell r="Q2015">
            <v>39437</v>
          </cell>
          <cell r="R2015">
            <v>6.2</v>
          </cell>
        </row>
        <row r="2016">
          <cell r="A2016">
            <v>39420</v>
          </cell>
          <cell r="B2016">
            <v>4.0999999999999996</v>
          </cell>
          <cell r="E2016">
            <v>40879</v>
          </cell>
          <cell r="F2016">
            <v>3.03</v>
          </cell>
          <cell r="I2016">
            <v>39316</v>
          </cell>
          <cell r="J2016">
            <v>4.9611000000000001</v>
          </cell>
          <cell r="M2016">
            <v>40102</v>
          </cell>
          <cell r="N2016">
            <v>5.3754</v>
          </cell>
          <cell r="Q2016">
            <v>39440</v>
          </cell>
          <cell r="R2016">
            <v>6.24</v>
          </cell>
        </row>
        <row r="2017">
          <cell r="A2017">
            <v>39421</v>
          </cell>
          <cell r="B2017">
            <v>4.16</v>
          </cell>
          <cell r="E2017">
            <v>40882</v>
          </cell>
          <cell r="F2017">
            <v>3.02</v>
          </cell>
          <cell r="I2017">
            <v>39317</v>
          </cell>
          <cell r="J2017">
            <v>4.9359999999999999</v>
          </cell>
          <cell r="M2017">
            <v>40105</v>
          </cell>
          <cell r="N2017">
            <v>5.3949999999999996</v>
          </cell>
          <cell r="Q2017">
            <v>39442</v>
          </cell>
          <cell r="R2017">
            <v>6.3</v>
          </cell>
        </row>
        <row r="2018">
          <cell r="A2018">
            <v>39422</v>
          </cell>
          <cell r="B2018">
            <v>4.16</v>
          </cell>
          <cell r="E2018">
            <v>40883</v>
          </cell>
          <cell r="F2018">
            <v>3.09</v>
          </cell>
          <cell r="I2018">
            <v>39318</v>
          </cell>
          <cell r="J2018">
            <v>4.8842999999999996</v>
          </cell>
          <cell r="M2018">
            <v>40106</v>
          </cell>
          <cell r="N2018">
            <v>5.3304999999999998</v>
          </cell>
          <cell r="Q2018">
            <v>39443</v>
          </cell>
          <cell r="R2018">
            <v>6.23</v>
          </cell>
        </row>
        <row r="2019">
          <cell r="A2019">
            <v>39423</v>
          </cell>
          <cell r="B2019">
            <v>4.2</v>
          </cell>
          <cell r="E2019">
            <v>40884</v>
          </cell>
          <cell r="F2019">
            <v>3.04</v>
          </cell>
          <cell r="I2019">
            <v>39321</v>
          </cell>
          <cell r="J2019">
            <v>4.8577000000000004</v>
          </cell>
          <cell r="M2019">
            <v>40107</v>
          </cell>
          <cell r="N2019">
            <v>5.3273999999999999</v>
          </cell>
          <cell r="Q2019">
            <v>39444</v>
          </cell>
          <cell r="R2019">
            <v>6.13</v>
          </cell>
        </row>
        <row r="2020">
          <cell r="A2020">
            <v>39426</v>
          </cell>
          <cell r="B2020">
            <v>4.22</v>
          </cell>
          <cell r="E2020">
            <v>40885</v>
          </cell>
          <cell r="F2020">
            <v>3</v>
          </cell>
          <cell r="I2020">
            <v>39322</v>
          </cell>
          <cell r="J2020">
            <v>4.84</v>
          </cell>
          <cell r="M2020">
            <v>40108</v>
          </cell>
          <cell r="N2020">
            <v>5.3429000000000002</v>
          </cell>
          <cell r="Q2020">
            <v>39447</v>
          </cell>
          <cell r="R2020">
            <v>6.07</v>
          </cell>
        </row>
        <row r="2021">
          <cell r="A2021">
            <v>39427</v>
          </cell>
          <cell r="B2021">
            <v>4.1100000000000003</v>
          </cell>
          <cell r="E2021">
            <v>40886</v>
          </cell>
          <cell r="F2021">
            <v>3.1</v>
          </cell>
          <cell r="I2021">
            <v>39323</v>
          </cell>
          <cell r="J2021">
            <v>4.8792999999999997</v>
          </cell>
          <cell r="M2021">
            <v>40109</v>
          </cell>
          <cell r="N2021">
            <v>5.3579999999999997</v>
          </cell>
          <cell r="Q2021">
            <v>39449</v>
          </cell>
          <cell r="R2021">
            <v>5.97</v>
          </cell>
        </row>
        <row r="2022">
          <cell r="A2022">
            <v>39428</v>
          </cell>
          <cell r="B2022">
            <v>4.16</v>
          </cell>
          <cell r="E2022">
            <v>40889</v>
          </cell>
          <cell r="F2022">
            <v>3.06</v>
          </cell>
          <cell r="I2022">
            <v>39324</v>
          </cell>
          <cell r="J2022">
            <v>4.8243999999999998</v>
          </cell>
          <cell r="M2022">
            <v>40112</v>
          </cell>
          <cell r="N2022">
            <v>5.3920000000000003</v>
          </cell>
          <cell r="Q2022">
            <v>39450</v>
          </cell>
          <cell r="R2022">
            <v>5.99</v>
          </cell>
        </row>
        <row r="2023">
          <cell r="A2023">
            <v>39429</v>
          </cell>
          <cell r="B2023">
            <v>4.26</v>
          </cell>
          <cell r="E2023">
            <v>40890</v>
          </cell>
          <cell r="F2023">
            <v>2.98</v>
          </cell>
          <cell r="I2023">
            <v>39325</v>
          </cell>
          <cell r="J2023">
            <v>4.8224</v>
          </cell>
          <cell r="M2023">
            <v>40113</v>
          </cell>
          <cell r="N2023">
            <v>5.3780999999999999</v>
          </cell>
          <cell r="Q2023">
            <v>39451</v>
          </cell>
          <cell r="R2023">
            <v>5.99</v>
          </cell>
        </row>
        <row r="2024">
          <cell r="A2024">
            <v>39430</v>
          </cell>
          <cell r="B2024">
            <v>4.25</v>
          </cell>
          <cell r="E2024">
            <v>40891</v>
          </cell>
          <cell r="F2024">
            <v>2.91</v>
          </cell>
          <cell r="I2024">
            <v>39328</v>
          </cell>
          <cell r="J2024">
            <v>4.8224</v>
          </cell>
          <cell r="M2024">
            <v>40114</v>
          </cell>
          <cell r="N2024">
            <v>5.3532999999999999</v>
          </cell>
          <cell r="Q2024">
            <v>39454</v>
          </cell>
          <cell r="R2024">
            <v>5.96</v>
          </cell>
        </row>
        <row r="2025">
          <cell r="A2025">
            <v>39433</v>
          </cell>
          <cell r="B2025">
            <v>4.17</v>
          </cell>
          <cell r="E2025">
            <v>40892</v>
          </cell>
          <cell r="F2025">
            <v>2.92</v>
          </cell>
          <cell r="I2025">
            <v>39329</v>
          </cell>
          <cell r="J2025">
            <v>4.8301999999999996</v>
          </cell>
          <cell r="M2025">
            <v>40115</v>
          </cell>
          <cell r="N2025">
            <v>5.3943000000000003</v>
          </cell>
          <cell r="Q2025">
            <v>39455</v>
          </cell>
          <cell r="R2025">
            <v>6</v>
          </cell>
        </row>
        <row r="2026">
          <cell r="A2026">
            <v>39434</v>
          </cell>
          <cell r="B2026">
            <v>4.1399999999999997</v>
          </cell>
          <cell r="E2026">
            <v>40893</v>
          </cell>
          <cell r="F2026">
            <v>2.86</v>
          </cell>
          <cell r="I2026">
            <v>39330</v>
          </cell>
          <cell r="J2026">
            <v>4.7699999999999996</v>
          </cell>
          <cell r="M2026">
            <v>40116</v>
          </cell>
          <cell r="N2026">
            <v>5.3529</v>
          </cell>
          <cell r="Q2026">
            <v>39456</v>
          </cell>
          <cell r="R2026">
            <v>5.97</v>
          </cell>
        </row>
        <row r="2027">
          <cell r="A2027">
            <v>39435</v>
          </cell>
          <cell r="B2027">
            <v>4.09</v>
          </cell>
          <cell r="E2027">
            <v>40896</v>
          </cell>
          <cell r="F2027">
            <v>2.79</v>
          </cell>
          <cell r="I2027">
            <v>39331</v>
          </cell>
          <cell r="J2027">
            <v>4.7950999999999997</v>
          </cell>
          <cell r="M2027">
            <v>40119</v>
          </cell>
          <cell r="N2027">
            <v>5.3715999999999999</v>
          </cell>
          <cell r="Q2027">
            <v>39457</v>
          </cell>
          <cell r="R2027">
            <v>6.12</v>
          </cell>
        </row>
        <row r="2028">
          <cell r="A2028">
            <v>39436</v>
          </cell>
          <cell r="B2028">
            <v>4.1100000000000003</v>
          </cell>
          <cell r="E2028">
            <v>40897</v>
          </cell>
          <cell r="F2028">
            <v>2.93</v>
          </cell>
          <cell r="I2028">
            <v>39332</v>
          </cell>
          <cell r="J2028">
            <v>4.6973000000000003</v>
          </cell>
          <cell r="M2028">
            <v>40120</v>
          </cell>
          <cell r="N2028">
            <v>5.3644999999999996</v>
          </cell>
          <cell r="Q2028">
            <v>39458</v>
          </cell>
          <cell r="R2028">
            <v>6.07</v>
          </cell>
        </row>
        <row r="2029">
          <cell r="A2029">
            <v>39437</v>
          </cell>
          <cell r="B2029">
            <v>4.17</v>
          </cell>
          <cell r="E2029">
            <v>40898</v>
          </cell>
          <cell r="F2029">
            <v>3</v>
          </cell>
          <cell r="I2029">
            <v>39335</v>
          </cell>
          <cell r="J2029">
            <v>4.6371000000000002</v>
          </cell>
          <cell r="M2029">
            <v>40121</v>
          </cell>
          <cell r="N2029">
            <v>5.3857999999999997</v>
          </cell>
          <cell r="Q2029">
            <v>39461</v>
          </cell>
          <cell r="R2029">
            <v>6.06</v>
          </cell>
        </row>
        <row r="2030">
          <cell r="A2030">
            <v>39440</v>
          </cell>
          <cell r="B2030">
            <v>4.18</v>
          </cell>
          <cell r="E2030">
            <v>40899</v>
          </cell>
          <cell r="F2030">
            <v>2.99</v>
          </cell>
          <cell r="I2030">
            <v>39336</v>
          </cell>
          <cell r="J2030">
            <v>4.6530000000000005</v>
          </cell>
          <cell r="M2030">
            <v>40122</v>
          </cell>
          <cell r="N2030">
            <v>5.4477000000000002</v>
          </cell>
          <cell r="Q2030">
            <v>39462</v>
          </cell>
          <cell r="R2030">
            <v>5.98</v>
          </cell>
        </row>
        <row r="2031">
          <cell r="A2031">
            <v>39443</v>
          </cell>
          <cell r="B2031">
            <v>4.18</v>
          </cell>
          <cell r="E2031">
            <v>40900</v>
          </cell>
          <cell r="F2031">
            <v>3.05</v>
          </cell>
          <cell r="I2031">
            <v>39337</v>
          </cell>
          <cell r="J2031">
            <v>4.6859000000000002</v>
          </cell>
          <cell r="M2031">
            <v>40123</v>
          </cell>
          <cell r="N2031">
            <v>5.4424000000000001</v>
          </cell>
          <cell r="Q2031">
            <v>39463</v>
          </cell>
          <cell r="R2031">
            <v>5.99</v>
          </cell>
        </row>
        <row r="2032">
          <cell r="A2032">
            <v>39444</v>
          </cell>
          <cell r="B2032">
            <v>4.12</v>
          </cell>
          <cell r="E2032">
            <v>40904</v>
          </cell>
          <cell r="F2032">
            <v>3.04</v>
          </cell>
          <cell r="I2032">
            <v>39338</v>
          </cell>
          <cell r="J2032">
            <v>4.7324999999999999</v>
          </cell>
          <cell r="M2032">
            <v>40126</v>
          </cell>
          <cell r="N2032">
            <v>5.4180000000000001</v>
          </cell>
          <cell r="Q2032">
            <v>39464</v>
          </cell>
          <cell r="R2032">
            <v>5.9399999999999995</v>
          </cell>
        </row>
        <row r="2033">
          <cell r="A2033">
            <v>39447</v>
          </cell>
          <cell r="B2033">
            <v>4.0999999999999996</v>
          </cell>
          <cell r="E2033">
            <v>40905</v>
          </cell>
          <cell r="F2033">
            <v>2.91</v>
          </cell>
          <cell r="I2033">
            <v>39339</v>
          </cell>
          <cell r="J2033">
            <v>4.7191000000000001</v>
          </cell>
          <cell r="M2033">
            <v>40127</v>
          </cell>
          <cell r="N2033">
            <v>5.4047000000000001</v>
          </cell>
          <cell r="Q2033">
            <v>39465</v>
          </cell>
          <cell r="R2033">
            <v>5.99</v>
          </cell>
        </row>
        <row r="2034">
          <cell r="A2034">
            <v>39449</v>
          </cell>
          <cell r="B2034">
            <v>4.0599999999999996</v>
          </cell>
          <cell r="E2034">
            <v>40906</v>
          </cell>
          <cell r="F2034">
            <v>2.9</v>
          </cell>
          <cell r="I2034">
            <v>39342</v>
          </cell>
          <cell r="J2034">
            <v>4.6981999999999999</v>
          </cell>
          <cell r="M2034">
            <v>40128</v>
          </cell>
          <cell r="N2034">
            <v>5.4032999999999998</v>
          </cell>
          <cell r="Q2034">
            <v>39469</v>
          </cell>
          <cell r="R2034">
            <v>5.96</v>
          </cell>
        </row>
        <row r="2035">
          <cell r="A2035">
            <v>39450</v>
          </cell>
          <cell r="B2035">
            <v>4.08</v>
          </cell>
          <cell r="E2035">
            <v>40907</v>
          </cell>
          <cell r="F2035">
            <v>2.89</v>
          </cell>
          <cell r="I2035">
            <v>39343</v>
          </cell>
          <cell r="J2035">
            <v>4.7545000000000002</v>
          </cell>
          <cell r="M2035">
            <v>40129</v>
          </cell>
          <cell r="N2035">
            <v>5.4306000000000001</v>
          </cell>
          <cell r="Q2035">
            <v>39470</v>
          </cell>
          <cell r="R2035">
            <v>5.92</v>
          </cell>
        </row>
        <row r="2036">
          <cell r="A2036">
            <v>39451</v>
          </cell>
          <cell r="B2036">
            <v>4.08</v>
          </cell>
          <cell r="E2036">
            <v>40911</v>
          </cell>
          <cell r="F2036">
            <v>2.98</v>
          </cell>
          <cell r="I2036">
            <v>39344</v>
          </cell>
          <cell r="J2036">
            <v>4.835</v>
          </cell>
          <cell r="M2036">
            <v>40130</v>
          </cell>
          <cell r="N2036">
            <v>5.3936999999999999</v>
          </cell>
          <cell r="Q2036">
            <v>39471</v>
          </cell>
          <cell r="R2036">
            <v>6.09</v>
          </cell>
        </row>
        <row r="2037">
          <cell r="A2037">
            <v>39454</v>
          </cell>
          <cell r="B2037">
            <v>4.0599999999999996</v>
          </cell>
          <cell r="E2037">
            <v>40912</v>
          </cell>
          <cell r="F2037">
            <v>3.03</v>
          </cell>
          <cell r="I2037">
            <v>39345</v>
          </cell>
          <cell r="J2037">
            <v>4.9641999999999999</v>
          </cell>
          <cell r="M2037">
            <v>40133</v>
          </cell>
          <cell r="N2037">
            <v>5.3318000000000003</v>
          </cell>
          <cell r="Q2037">
            <v>39472</v>
          </cell>
          <cell r="R2037">
            <v>6.01</v>
          </cell>
        </row>
        <row r="2038">
          <cell r="A2038">
            <v>39455</v>
          </cell>
          <cell r="B2038">
            <v>4.05</v>
          </cell>
          <cell r="E2038">
            <v>40913</v>
          </cell>
          <cell r="F2038">
            <v>3.06</v>
          </cell>
          <cell r="I2038">
            <v>39346</v>
          </cell>
          <cell r="J2038">
            <v>4.8852000000000002</v>
          </cell>
          <cell r="M2038">
            <v>40134</v>
          </cell>
          <cell r="N2038">
            <v>5.3239000000000001</v>
          </cell>
          <cell r="Q2038">
            <v>39475</v>
          </cell>
          <cell r="R2038">
            <v>6.01</v>
          </cell>
        </row>
        <row r="2039">
          <cell r="A2039">
            <v>39456</v>
          </cell>
          <cell r="B2039">
            <v>4.07</v>
          </cell>
          <cell r="E2039">
            <v>40914</v>
          </cell>
          <cell r="F2039">
            <v>3.02</v>
          </cell>
          <cell r="I2039">
            <v>39349</v>
          </cell>
          <cell r="J2039">
            <v>4.8822999999999999</v>
          </cell>
          <cell r="M2039">
            <v>40135</v>
          </cell>
          <cell r="N2039">
            <v>5.3525999999999998</v>
          </cell>
          <cell r="Q2039">
            <v>39476</v>
          </cell>
          <cell r="R2039">
            <v>6.07</v>
          </cell>
        </row>
        <row r="2040">
          <cell r="A2040">
            <v>39457</v>
          </cell>
          <cell r="B2040">
            <v>4.09</v>
          </cell>
          <cell r="E2040">
            <v>40917</v>
          </cell>
          <cell r="F2040">
            <v>3.02</v>
          </cell>
          <cell r="I2040">
            <v>39350</v>
          </cell>
          <cell r="J2040">
            <v>4.9020999999999999</v>
          </cell>
          <cell r="M2040">
            <v>40136</v>
          </cell>
          <cell r="N2040">
            <v>5.3399000000000001</v>
          </cell>
          <cell r="Q2040">
            <v>39477</v>
          </cell>
          <cell r="R2040">
            <v>6.16</v>
          </cell>
        </row>
        <row r="2041">
          <cell r="A2041">
            <v>39458</v>
          </cell>
          <cell r="B2041">
            <v>4.0599999999999996</v>
          </cell>
          <cell r="E2041">
            <v>40918</v>
          </cell>
          <cell r="F2041">
            <v>3.04</v>
          </cell>
          <cell r="I2041">
            <v>39351</v>
          </cell>
          <cell r="J2041">
            <v>4.8921999999999999</v>
          </cell>
          <cell r="M2041">
            <v>40137</v>
          </cell>
          <cell r="N2041">
            <v>5.3341000000000003</v>
          </cell>
          <cell r="Q2041">
            <v>39478</v>
          </cell>
          <cell r="R2041">
            <v>6.07</v>
          </cell>
        </row>
        <row r="2042">
          <cell r="A2042">
            <v>39461</v>
          </cell>
          <cell r="B2042">
            <v>4.07</v>
          </cell>
          <cell r="E2042">
            <v>40919</v>
          </cell>
          <cell r="F2042">
            <v>2.96</v>
          </cell>
          <cell r="I2042">
            <v>39352</v>
          </cell>
          <cell r="J2042">
            <v>4.8339999999999996</v>
          </cell>
          <cell r="M2042">
            <v>40140</v>
          </cell>
          <cell r="N2042">
            <v>5.3647</v>
          </cell>
          <cell r="Q2042">
            <v>39479</v>
          </cell>
          <cell r="R2042">
            <v>6.04</v>
          </cell>
        </row>
        <row r="2043">
          <cell r="A2043">
            <v>39462</v>
          </cell>
          <cell r="B2043">
            <v>4.04</v>
          </cell>
          <cell r="E2043">
            <v>40920</v>
          </cell>
          <cell r="F2043">
            <v>2.9699999999999998</v>
          </cell>
          <cell r="I2043">
            <v>39353</v>
          </cell>
          <cell r="J2043">
            <v>4.8360000000000003</v>
          </cell>
          <cell r="M2043">
            <v>40141</v>
          </cell>
          <cell r="N2043">
            <v>5.3056000000000001</v>
          </cell>
          <cell r="Q2043">
            <v>39482</v>
          </cell>
          <cell r="R2043">
            <v>6.1</v>
          </cell>
        </row>
        <row r="2044">
          <cell r="A2044">
            <v>39463</v>
          </cell>
          <cell r="B2044">
            <v>4.09</v>
          </cell>
          <cell r="E2044">
            <v>40921</v>
          </cell>
          <cell r="F2044">
            <v>2.91</v>
          </cell>
          <cell r="I2044">
            <v>39356</v>
          </cell>
          <cell r="J2044">
            <v>4.7862999999999998</v>
          </cell>
          <cell r="M2044">
            <v>40142</v>
          </cell>
          <cell r="N2044">
            <v>5.2971000000000004</v>
          </cell>
          <cell r="Q2044">
            <v>39483</v>
          </cell>
          <cell r="R2044">
            <v>6.05</v>
          </cell>
        </row>
        <row r="2045">
          <cell r="A2045">
            <v>39464</v>
          </cell>
          <cell r="B2045">
            <v>4.0599999999999996</v>
          </cell>
          <cell r="E2045">
            <v>40925</v>
          </cell>
          <cell r="F2045">
            <v>2.89</v>
          </cell>
          <cell r="I2045">
            <v>39357</v>
          </cell>
          <cell r="J2045">
            <v>4.7670000000000003</v>
          </cell>
          <cell r="M2045">
            <v>40143</v>
          </cell>
          <cell r="N2045">
            <v>5.2691999999999997</v>
          </cell>
          <cell r="Q2045">
            <v>39484</v>
          </cell>
          <cell r="R2045">
            <v>6.08</v>
          </cell>
        </row>
        <row r="2046">
          <cell r="A2046">
            <v>39465</v>
          </cell>
          <cell r="B2046">
            <v>4.08</v>
          </cell>
          <cell r="E2046">
            <v>40926</v>
          </cell>
          <cell r="F2046">
            <v>2.96</v>
          </cell>
          <cell r="I2046">
            <v>39358</v>
          </cell>
          <cell r="J2046">
            <v>4.7960000000000003</v>
          </cell>
          <cell r="M2046">
            <v>40144</v>
          </cell>
          <cell r="N2046">
            <v>5.2994000000000003</v>
          </cell>
          <cell r="Q2046">
            <v>39485</v>
          </cell>
          <cell r="R2046">
            <v>6.21</v>
          </cell>
        </row>
        <row r="2047">
          <cell r="A2047">
            <v>39468</v>
          </cell>
          <cell r="B2047">
            <v>4.0599999999999996</v>
          </cell>
          <cell r="E2047">
            <v>40927</v>
          </cell>
          <cell r="F2047">
            <v>3.05</v>
          </cell>
          <cell r="I2047">
            <v>39359</v>
          </cell>
          <cell r="J2047">
            <v>4.7564000000000002</v>
          </cell>
          <cell r="M2047">
            <v>40147</v>
          </cell>
          <cell r="N2047">
            <v>5.3144</v>
          </cell>
          <cell r="Q2047">
            <v>39486</v>
          </cell>
          <cell r="R2047">
            <v>6.15</v>
          </cell>
        </row>
        <row r="2048">
          <cell r="A2048">
            <v>39469</v>
          </cell>
          <cell r="B2048">
            <v>4.12</v>
          </cell>
          <cell r="E2048">
            <v>40928</v>
          </cell>
          <cell r="F2048">
            <v>3.1</v>
          </cell>
          <cell r="I2048">
            <v>39360</v>
          </cell>
          <cell r="J2048">
            <v>4.8654999999999999</v>
          </cell>
          <cell r="M2048">
            <v>40148</v>
          </cell>
          <cell r="N2048">
            <v>5.3388</v>
          </cell>
          <cell r="Q2048">
            <v>39489</v>
          </cell>
          <cell r="R2048">
            <v>6.11</v>
          </cell>
        </row>
        <row r="2049">
          <cell r="A2049">
            <v>39470</v>
          </cell>
          <cell r="B2049">
            <v>4.18</v>
          </cell>
          <cell r="E2049">
            <v>40931</v>
          </cell>
          <cell r="F2049">
            <v>3.15</v>
          </cell>
          <cell r="I2049">
            <v>39363</v>
          </cell>
          <cell r="J2049">
            <v>4.8654999999999999</v>
          </cell>
          <cell r="M2049">
            <v>40149</v>
          </cell>
          <cell r="N2049">
            <v>5.3505000000000003</v>
          </cell>
          <cell r="Q2049">
            <v>39490</v>
          </cell>
          <cell r="R2049">
            <v>6.17</v>
          </cell>
        </row>
        <row r="2050">
          <cell r="A2050">
            <v>39471</v>
          </cell>
          <cell r="B2050">
            <v>4.22</v>
          </cell>
          <cell r="E2050">
            <v>40932</v>
          </cell>
          <cell r="F2050">
            <v>3.15</v>
          </cell>
          <cell r="I2050">
            <v>39364</v>
          </cell>
          <cell r="J2050">
            <v>4.8615000000000004</v>
          </cell>
          <cell r="M2050">
            <v>40150</v>
          </cell>
          <cell r="N2050">
            <v>5.3375000000000004</v>
          </cell>
          <cell r="Q2050">
            <v>39491</v>
          </cell>
          <cell r="R2050">
            <v>6.21</v>
          </cell>
        </row>
        <row r="2051">
          <cell r="A2051">
            <v>39472</v>
          </cell>
          <cell r="B2051">
            <v>4.1399999999999997</v>
          </cell>
          <cell r="E2051">
            <v>40933</v>
          </cell>
          <cell r="F2051">
            <v>3.13</v>
          </cell>
          <cell r="I2051">
            <v>39365</v>
          </cell>
          <cell r="J2051">
            <v>4.8673999999999999</v>
          </cell>
          <cell r="M2051">
            <v>40151</v>
          </cell>
          <cell r="N2051">
            <v>5.3823999999999996</v>
          </cell>
          <cell r="Q2051">
            <v>39492</v>
          </cell>
          <cell r="R2051">
            <v>6.35</v>
          </cell>
        </row>
        <row r="2052">
          <cell r="A2052">
            <v>39475</v>
          </cell>
          <cell r="B2052">
            <v>4.1399999999999997</v>
          </cell>
          <cell r="E2052">
            <v>40934</v>
          </cell>
          <cell r="F2052">
            <v>3.1</v>
          </cell>
          <cell r="I2052">
            <v>39366</v>
          </cell>
          <cell r="J2052">
            <v>4.8635000000000002</v>
          </cell>
          <cell r="M2052">
            <v>40154</v>
          </cell>
          <cell r="N2052">
            <v>5.3726000000000003</v>
          </cell>
          <cell r="Q2052">
            <v>39493</v>
          </cell>
          <cell r="R2052">
            <v>6.29</v>
          </cell>
        </row>
        <row r="2053">
          <cell r="A2053">
            <v>39476</v>
          </cell>
          <cell r="B2053">
            <v>4.18</v>
          </cell>
          <cell r="E2053">
            <v>40935</v>
          </cell>
          <cell r="F2053">
            <v>3.07</v>
          </cell>
          <cell r="I2053">
            <v>39367</v>
          </cell>
          <cell r="J2053">
            <v>4.9010999999999996</v>
          </cell>
          <cell r="M2053">
            <v>40155</v>
          </cell>
          <cell r="N2053">
            <v>5.4024999999999999</v>
          </cell>
          <cell r="Q2053">
            <v>39497</v>
          </cell>
          <cell r="R2053">
            <v>6.35</v>
          </cell>
        </row>
        <row r="2054">
          <cell r="A2054">
            <v>39477</v>
          </cell>
          <cell r="B2054">
            <v>4.1900000000000004</v>
          </cell>
          <cell r="E2054">
            <v>40938</v>
          </cell>
          <cell r="F2054">
            <v>2.99</v>
          </cell>
          <cell r="I2054">
            <v>39370</v>
          </cell>
          <cell r="J2054">
            <v>4.9120999999999997</v>
          </cell>
          <cell r="M2054">
            <v>40156</v>
          </cell>
          <cell r="N2054">
            <v>5.4573</v>
          </cell>
          <cell r="Q2054">
            <v>39498</v>
          </cell>
          <cell r="R2054">
            <v>6.34</v>
          </cell>
        </row>
        <row r="2055">
          <cell r="A2055">
            <v>39478</v>
          </cell>
          <cell r="B2055">
            <v>4.18</v>
          </cell>
          <cell r="E2055">
            <v>40939</v>
          </cell>
          <cell r="F2055">
            <v>2.94</v>
          </cell>
          <cell r="I2055">
            <v>39371</v>
          </cell>
          <cell r="J2055">
            <v>4.9031000000000002</v>
          </cell>
          <cell r="M2055">
            <v>40157</v>
          </cell>
          <cell r="N2055">
            <v>5.4938000000000002</v>
          </cell>
          <cell r="Q2055">
            <v>39499</v>
          </cell>
          <cell r="R2055">
            <v>6.24</v>
          </cell>
        </row>
        <row r="2056">
          <cell r="A2056">
            <v>39479</v>
          </cell>
          <cell r="B2056">
            <v>4.13</v>
          </cell>
          <cell r="E2056">
            <v>40940</v>
          </cell>
          <cell r="F2056">
            <v>3.01</v>
          </cell>
          <cell r="I2056">
            <v>39372</v>
          </cell>
          <cell r="J2056">
            <v>4.8251999999999997</v>
          </cell>
          <cell r="M2056">
            <v>40158</v>
          </cell>
          <cell r="N2056">
            <v>5.4927999999999999</v>
          </cell>
          <cell r="Q2056">
            <v>39500</v>
          </cell>
          <cell r="R2056">
            <v>6.27</v>
          </cell>
        </row>
        <row r="2057">
          <cell r="A2057">
            <v>39482</v>
          </cell>
          <cell r="B2057">
            <v>4.16</v>
          </cell>
          <cell r="E2057">
            <v>40941</v>
          </cell>
          <cell r="F2057">
            <v>3.01</v>
          </cell>
          <cell r="I2057">
            <v>39373</v>
          </cell>
          <cell r="J2057">
            <v>4.7698</v>
          </cell>
          <cell r="M2057">
            <v>40161</v>
          </cell>
          <cell r="N2057">
            <v>5.5034000000000001</v>
          </cell>
          <cell r="Q2057">
            <v>39503</v>
          </cell>
          <cell r="R2057">
            <v>6.35</v>
          </cell>
        </row>
        <row r="2058">
          <cell r="A2058">
            <v>39483</v>
          </cell>
          <cell r="B2058">
            <v>4.1100000000000003</v>
          </cell>
          <cell r="E2058">
            <v>40942</v>
          </cell>
          <cell r="F2058">
            <v>3.13</v>
          </cell>
          <cell r="I2058">
            <v>39374</v>
          </cell>
          <cell r="J2058">
            <v>4.6856</v>
          </cell>
          <cell r="M2058">
            <v>40162</v>
          </cell>
          <cell r="N2058">
            <v>5.5018000000000002</v>
          </cell>
          <cell r="Q2058">
            <v>39504</v>
          </cell>
          <cell r="R2058">
            <v>6.34</v>
          </cell>
        </row>
        <row r="2059">
          <cell r="A2059">
            <v>39484</v>
          </cell>
          <cell r="B2059">
            <v>4.1500000000000004</v>
          </cell>
          <cell r="E2059">
            <v>40945</v>
          </cell>
          <cell r="F2059">
            <v>3.08</v>
          </cell>
          <cell r="I2059">
            <v>39377</v>
          </cell>
          <cell r="J2059">
            <v>4.6885000000000003</v>
          </cell>
          <cell r="M2059">
            <v>40163</v>
          </cell>
          <cell r="N2059">
            <v>5.4729000000000001</v>
          </cell>
          <cell r="Q2059">
            <v>39505</v>
          </cell>
          <cell r="R2059">
            <v>6.32</v>
          </cell>
        </row>
        <row r="2060">
          <cell r="A2060">
            <v>39485</v>
          </cell>
          <cell r="B2060">
            <v>4.22</v>
          </cell>
          <cell r="E2060">
            <v>40946</v>
          </cell>
          <cell r="F2060">
            <v>3.14</v>
          </cell>
          <cell r="I2060">
            <v>39378</v>
          </cell>
          <cell r="J2060">
            <v>4.6942000000000004</v>
          </cell>
          <cell r="M2060">
            <v>40164</v>
          </cell>
          <cell r="N2060">
            <v>5.4756999999999998</v>
          </cell>
          <cell r="Q2060">
            <v>39506</v>
          </cell>
          <cell r="R2060">
            <v>6.22</v>
          </cell>
        </row>
        <row r="2061">
          <cell r="A2061">
            <v>39486</v>
          </cell>
          <cell r="B2061">
            <v>4.1900000000000004</v>
          </cell>
          <cell r="E2061">
            <v>40947</v>
          </cell>
          <cell r="F2061">
            <v>3.14</v>
          </cell>
          <cell r="I2061">
            <v>39379</v>
          </cell>
          <cell r="J2061">
            <v>4.6421999999999999</v>
          </cell>
          <cell r="M2061">
            <v>40165</v>
          </cell>
          <cell r="N2061">
            <v>5.5069999999999997</v>
          </cell>
          <cell r="Q2061">
            <v>39507</v>
          </cell>
          <cell r="R2061">
            <v>6.09</v>
          </cell>
        </row>
        <row r="2062">
          <cell r="A2062">
            <v>39489</v>
          </cell>
          <cell r="B2062">
            <v>4.16</v>
          </cell>
          <cell r="E2062">
            <v>40948</v>
          </cell>
          <cell r="F2062">
            <v>3.2</v>
          </cell>
          <cell r="I2062">
            <v>39380</v>
          </cell>
          <cell r="J2062">
            <v>4.6828000000000003</v>
          </cell>
          <cell r="M2062">
            <v>40168</v>
          </cell>
          <cell r="N2062">
            <v>5.5915999999999997</v>
          </cell>
          <cell r="Q2062">
            <v>39510</v>
          </cell>
          <cell r="R2062">
            <v>6.1</v>
          </cell>
        </row>
        <row r="2063">
          <cell r="A2063">
            <v>39490</v>
          </cell>
          <cell r="B2063">
            <v>4.2</v>
          </cell>
          <cell r="E2063">
            <v>40949</v>
          </cell>
          <cell r="F2063">
            <v>3.11</v>
          </cell>
          <cell r="I2063">
            <v>39381</v>
          </cell>
          <cell r="J2063">
            <v>4.6978999999999997</v>
          </cell>
          <cell r="M2063">
            <v>40169</v>
          </cell>
          <cell r="N2063">
            <v>5.5979000000000001</v>
          </cell>
          <cell r="Q2063">
            <v>39511</v>
          </cell>
          <cell r="R2063">
            <v>6.16</v>
          </cell>
        </row>
        <row r="2064">
          <cell r="A2064">
            <v>39491</v>
          </cell>
          <cell r="B2064">
            <v>4.25</v>
          </cell>
          <cell r="E2064">
            <v>40952</v>
          </cell>
          <cell r="F2064">
            <v>3.14</v>
          </cell>
          <cell r="I2064">
            <v>39384</v>
          </cell>
          <cell r="J2064">
            <v>4.6638000000000002</v>
          </cell>
          <cell r="M2064">
            <v>40170</v>
          </cell>
          <cell r="N2064">
            <v>5.5895000000000001</v>
          </cell>
          <cell r="Q2064">
            <v>39512</v>
          </cell>
          <cell r="R2064">
            <v>6.29</v>
          </cell>
        </row>
        <row r="2065">
          <cell r="A2065">
            <v>39492</v>
          </cell>
          <cell r="B2065">
            <v>4.2699999999999996</v>
          </cell>
          <cell r="E2065">
            <v>40953</v>
          </cell>
          <cell r="F2065">
            <v>3.06</v>
          </cell>
          <cell r="I2065">
            <v>39385</v>
          </cell>
          <cell r="J2065">
            <v>4.6741999999999999</v>
          </cell>
          <cell r="M2065">
            <v>40171</v>
          </cell>
          <cell r="N2065">
            <v>5.5903</v>
          </cell>
          <cell r="Q2065">
            <v>39513</v>
          </cell>
          <cell r="R2065">
            <v>6.3</v>
          </cell>
        </row>
        <row r="2066">
          <cell r="A2066">
            <v>39493</v>
          </cell>
          <cell r="B2066">
            <v>4.2</v>
          </cell>
          <cell r="E2066">
            <v>40954</v>
          </cell>
          <cell r="F2066">
            <v>3.09</v>
          </cell>
          <cell r="I2066">
            <v>39386</v>
          </cell>
          <cell r="J2066">
            <v>4.7457000000000003</v>
          </cell>
          <cell r="M2066">
            <v>40172</v>
          </cell>
          <cell r="N2066">
            <v>5.5922000000000001</v>
          </cell>
          <cell r="Q2066">
            <v>39514</v>
          </cell>
          <cell r="R2066">
            <v>6.28</v>
          </cell>
        </row>
        <row r="2067">
          <cell r="A2067">
            <v>39497</v>
          </cell>
          <cell r="B2067">
            <v>4.28</v>
          </cell>
          <cell r="E2067">
            <v>40955</v>
          </cell>
          <cell r="F2067">
            <v>3.14</v>
          </cell>
          <cell r="I2067">
            <v>39387</v>
          </cell>
          <cell r="J2067">
            <v>4.6364999999999998</v>
          </cell>
          <cell r="M2067">
            <v>40175</v>
          </cell>
          <cell r="N2067">
            <v>5.5914000000000001</v>
          </cell>
          <cell r="Q2067">
            <v>39517</v>
          </cell>
          <cell r="R2067">
            <v>6.22</v>
          </cell>
        </row>
        <row r="2068">
          <cell r="A2068">
            <v>39498</v>
          </cell>
          <cell r="B2068">
            <v>4.25</v>
          </cell>
          <cell r="E2068">
            <v>40956</v>
          </cell>
          <cell r="F2068">
            <v>3.16</v>
          </cell>
          <cell r="I2068">
            <v>39388</v>
          </cell>
          <cell r="J2068">
            <v>4.6158999999999999</v>
          </cell>
          <cell r="M2068">
            <v>40176</v>
          </cell>
          <cell r="N2068">
            <v>5.6048</v>
          </cell>
          <cell r="Q2068">
            <v>39518</v>
          </cell>
          <cell r="R2068">
            <v>6.32</v>
          </cell>
        </row>
        <row r="2069">
          <cell r="A2069">
            <v>39499</v>
          </cell>
          <cell r="B2069">
            <v>4.22</v>
          </cell>
          <cell r="E2069">
            <v>40960</v>
          </cell>
          <cell r="F2069">
            <v>3.2</v>
          </cell>
          <cell r="I2069">
            <v>39391</v>
          </cell>
          <cell r="J2069">
            <v>4.6272000000000002</v>
          </cell>
          <cell r="M2069">
            <v>40177</v>
          </cell>
          <cell r="N2069">
            <v>5.6189</v>
          </cell>
          <cell r="Q2069">
            <v>39519</v>
          </cell>
          <cell r="R2069">
            <v>6.19</v>
          </cell>
        </row>
        <row r="2070">
          <cell r="A2070">
            <v>39500</v>
          </cell>
          <cell r="B2070">
            <v>4.2300000000000004</v>
          </cell>
          <cell r="E2070">
            <v>40961</v>
          </cell>
          <cell r="F2070">
            <v>3.15</v>
          </cell>
          <cell r="I2070">
            <v>39392</v>
          </cell>
          <cell r="J2070">
            <v>4.6665999999999999</v>
          </cell>
          <cell r="M2070">
            <v>40178</v>
          </cell>
          <cell r="N2070">
            <v>5.5944000000000003</v>
          </cell>
          <cell r="Q2070">
            <v>39520</v>
          </cell>
          <cell r="R2070">
            <v>6.24</v>
          </cell>
        </row>
        <row r="2071">
          <cell r="A2071">
            <v>39503</v>
          </cell>
          <cell r="B2071">
            <v>4.25</v>
          </cell>
          <cell r="E2071">
            <v>40962</v>
          </cell>
          <cell r="F2071">
            <v>3.13</v>
          </cell>
          <cell r="I2071">
            <v>39393</v>
          </cell>
          <cell r="J2071">
            <v>4.6533999999999995</v>
          </cell>
          <cell r="M2071">
            <v>40179</v>
          </cell>
          <cell r="N2071">
            <v>5.5941000000000001</v>
          </cell>
          <cell r="Q2071">
            <v>39521</v>
          </cell>
          <cell r="R2071">
            <v>6.17</v>
          </cell>
        </row>
        <row r="2072">
          <cell r="A2072">
            <v>39504</v>
          </cell>
          <cell r="B2072">
            <v>4.21</v>
          </cell>
          <cell r="E2072">
            <v>40963</v>
          </cell>
          <cell r="F2072">
            <v>3.1</v>
          </cell>
          <cell r="I2072">
            <v>39394</v>
          </cell>
          <cell r="J2072">
            <v>4.6676000000000002</v>
          </cell>
          <cell r="M2072">
            <v>40182</v>
          </cell>
          <cell r="N2072">
            <v>5.6097000000000001</v>
          </cell>
          <cell r="Q2072">
            <v>39524</v>
          </cell>
          <cell r="R2072">
            <v>6.15</v>
          </cell>
        </row>
        <row r="2073">
          <cell r="A2073">
            <v>39505</v>
          </cell>
          <cell r="B2073">
            <v>4.18</v>
          </cell>
          <cell r="E2073">
            <v>40966</v>
          </cell>
          <cell r="F2073">
            <v>3.04</v>
          </cell>
          <cell r="I2073">
            <v>39395</v>
          </cell>
          <cell r="J2073">
            <v>4.6028000000000002</v>
          </cell>
          <cell r="M2073">
            <v>40183</v>
          </cell>
          <cell r="N2073">
            <v>5.5679999999999996</v>
          </cell>
          <cell r="Q2073">
            <v>39525</v>
          </cell>
          <cell r="R2073">
            <v>6.18</v>
          </cell>
        </row>
        <row r="2074">
          <cell r="A2074">
            <v>39506</v>
          </cell>
          <cell r="B2074">
            <v>4.09</v>
          </cell>
          <cell r="E2074">
            <v>40967</v>
          </cell>
          <cell r="F2074">
            <v>3.07</v>
          </cell>
          <cell r="I2074">
            <v>39398</v>
          </cell>
          <cell r="J2074">
            <v>4.6028000000000002</v>
          </cell>
          <cell r="M2074">
            <v>40184</v>
          </cell>
          <cell r="N2074">
            <v>5.5968</v>
          </cell>
          <cell r="Q2074">
            <v>39526</v>
          </cell>
          <cell r="R2074">
            <v>6.11</v>
          </cell>
        </row>
        <row r="2075">
          <cell r="A2075">
            <v>39507</v>
          </cell>
          <cell r="B2075">
            <v>4.09</v>
          </cell>
          <cell r="E2075">
            <v>40968</v>
          </cell>
          <cell r="F2075">
            <v>3.08</v>
          </cell>
          <cell r="I2075">
            <v>39399</v>
          </cell>
          <cell r="J2075">
            <v>4.6150000000000002</v>
          </cell>
          <cell r="M2075">
            <v>40185</v>
          </cell>
          <cell r="N2075">
            <v>5.6157000000000004</v>
          </cell>
          <cell r="Q2075">
            <v>39527</v>
          </cell>
          <cell r="R2075">
            <v>6.07</v>
          </cell>
        </row>
        <row r="2076">
          <cell r="A2076">
            <v>39510</v>
          </cell>
          <cell r="B2076">
            <v>4.08</v>
          </cell>
          <cell r="E2076">
            <v>40969</v>
          </cell>
          <cell r="F2076">
            <v>3.15</v>
          </cell>
          <cell r="I2076">
            <v>39400</v>
          </cell>
          <cell r="J2076">
            <v>4.5972</v>
          </cell>
          <cell r="M2076">
            <v>40186</v>
          </cell>
          <cell r="N2076">
            <v>5.5651000000000002</v>
          </cell>
          <cell r="Q2076">
            <v>39531</v>
          </cell>
          <cell r="R2076">
            <v>6.2</v>
          </cell>
        </row>
        <row r="2077">
          <cell r="A2077">
            <v>39511</v>
          </cell>
          <cell r="B2077">
            <v>4.1100000000000003</v>
          </cell>
          <cell r="E2077">
            <v>40970</v>
          </cell>
          <cell r="F2077">
            <v>3.11</v>
          </cell>
          <cell r="I2077">
            <v>39401</v>
          </cell>
          <cell r="J2077">
            <v>4.5189000000000004</v>
          </cell>
          <cell r="M2077">
            <v>40189</v>
          </cell>
          <cell r="N2077">
            <v>5.5498000000000003</v>
          </cell>
          <cell r="Q2077">
            <v>39532</v>
          </cell>
          <cell r="R2077">
            <v>6.21</v>
          </cell>
        </row>
        <row r="2078">
          <cell r="A2078">
            <v>39512</v>
          </cell>
          <cell r="B2078">
            <v>4.13</v>
          </cell>
          <cell r="E2078">
            <v>40973</v>
          </cell>
          <cell r="F2078">
            <v>3.13</v>
          </cell>
          <cell r="I2078">
            <v>39402</v>
          </cell>
          <cell r="J2078">
            <v>4.5343999999999998</v>
          </cell>
          <cell r="M2078">
            <v>40190</v>
          </cell>
          <cell r="N2078">
            <v>5.5027999999999997</v>
          </cell>
          <cell r="Q2078">
            <v>39533</v>
          </cell>
          <cell r="R2078">
            <v>6.25</v>
          </cell>
        </row>
        <row r="2079">
          <cell r="A2079">
            <v>39513</v>
          </cell>
          <cell r="B2079">
            <v>4.08</v>
          </cell>
          <cell r="E2079">
            <v>40974</v>
          </cell>
          <cell r="F2079">
            <v>3.08</v>
          </cell>
          <cell r="I2079">
            <v>39405</v>
          </cell>
          <cell r="J2079">
            <v>4.4760999999999997</v>
          </cell>
          <cell r="M2079">
            <v>40191</v>
          </cell>
          <cell r="N2079">
            <v>5.5308999999999999</v>
          </cell>
          <cell r="Q2079">
            <v>39534</v>
          </cell>
          <cell r="R2079">
            <v>6.29</v>
          </cell>
        </row>
        <row r="2080">
          <cell r="A2080">
            <v>39514</v>
          </cell>
          <cell r="B2080">
            <v>4.07</v>
          </cell>
          <cell r="E2080">
            <v>40975</v>
          </cell>
          <cell r="F2080">
            <v>3.12</v>
          </cell>
          <cell r="I2080">
            <v>39406</v>
          </cell>
          <cell r="J2080">
            <v>4.4977999999999998</v>
          </cell>
          <cell r="M2080">
            <v>40192</v>
          </cell>
          <cell r="N2080">
            <v>5.4741999999999997</v>
          </cell>
          <cell r="Q2080">
            <v>39535</v>
          </cell>
          <cell r="R2080">
            <v>6.25</v>
          </cell>
        </row>
        <row r="2081">
          <cell r="A2081">
            <v>39517</v>
          </cell>
          <cell r="B2081">
            <v>4.04</v>
          </cell>
          <cell r="E2081">
            <v>40976</v>
          </cell>
          <cell r="F2081">
            <v>3.18</v>
          </cell>
          <cell r="I2081">
            <v>39407</v>
          </cell>
          <cell r="J2081">
            <v>4.4588000000000001</v>
          </cell>
          <cell r="M2081">
            <v>40193</v>
          </cell>
          <cell r="N2081">
            <v>5.4066999999999998</v>
          </cell>
          <cell r="Q2081">
            <v>39538</v>
          </cell>
          <cell r="R2081">
            <v>6.2</v>
          </cell>
        </row>
        <row r="2082">
          <cell r="A2082">
            <v>39518</v>
          </cell>
          <cell r="B2082">
            <v>4.0599999999999996</v>
          </cell>
          <cell r="E2082">
            <v>40977</v>
          </cell>
          <cell r="F2082">
            <v>3.19</v>
          </cell>
          <cell r="I2082">
            <v>39408</v>
          </cell>
          <cell r="J2082">
            <v>4.4587000000000003</v>
          </cell>
          <cell r="M2082">
            <v>40196</v>
          </cell>
          <cell r="N2082">
            <v>5.3895</v>
          </cell>
          <cell r="Q2082">
            <v>39539</v>
          </cell>
          <cell r="R2082">
            <v>6.29</v>
          </cell>
        </row>
        <row r="2083">
          <cell r="A2083">
            <v>39519</v>
          </cell>
          <cell r="B2083">
            <v>4.0199999999999996</v>
          </cell>
          <cell r="E2083">
            <v>40980</v>
          </cell>
          <cell r="F2083">
            <v>3.17</v>
          </cell>
          <cell r="I2083">
            <v>39409</v>
          </cell>
          <cell r="J2083">
            <v>4.4245999999999999</v>
          </cell>
          <cell r="M2083">
            <v>40197</v>
          </cell>
          <cell r="N2083">
            <v>5.4099000000000004</v>
          </cell>
          <cell r="Q2083">
            <v>39540</v>
          </cell>
          <cell r="R2083">
            <v>6.31</v>
          </cell>
        </row>
        <row r="2084">
          <cell r="A2084">
            <v>39520</v>
          </cell>
          <cell r="B2084">
            <v>4.03</v>
          </cell>
          <cell r="E2084">
            <v>40981</v>
          </cell>
          <cell r="F2084">
            <v>3.26</v>
          </cell>
          <cell r="I2084">
            <v>39412</v>
          </cell>
          <cell r="J2084">
            <v>4.2899000000000003</v>
          </cell>
          <cell r="M2084">
            <v>40198</v>
          </cell>
          <cell r="N2084">
            <v>5.4055999999999997</v>
          </cell>
          <cell r="Q2084">
            <v>39541</v>
          </cell>
          <cell r="R2084">
            <v>6.31</v>
          </cell>
        </row>
        <row r="2085">
          <cell r="A2085">
            <v>39521</v>
          </cell>
          <cell r="B2085">
            <v>4.0199999999999996</v>
          </cell>
          <cell r="E2085">
            <v>40982</v>
          </cell>
          <cell r="F2085">
            <v>3.43</v>
          </cell>
          <cell r="I2085">
            <v>39413</v>
          </cell>
          <cell r="J2085">
            <v>4.3632999999999997</v>
          </cell>
          <cell r="M2085">
            <v>40199</v>
          </cell>
          <cell r="N2085">
            <v>5.3723999999999998</v>
          </cell>
          <cell r="Q2085">
            <v>39542</v>
          </cell>
          <cell r="R2085">
            <v>6.23</v>
          </cell>
        </row>
        <row r="2086">
          <cell r="A2086">
            <v>39524</v>
          </cell>
          <cell r="B2086">
            <v>3.9699999999999998</v>
          </cell>
          <cell r="E2086">
            <v>40983</v>
          </cell>
          <cell r="F2086">
            <v>3.41</v>
          </cell>
          <cell r="I2086">
            <v>39414</v>
          </cell>
          <cell r="J2086">
            <v>4.4183000000000003</v>
          </cell>
          <cell r="M2086">
            <v>40200</v>
          </cell>
          <cell r="N2086">
            <v>5.3762999999999996</v>
          </cell>
          <cell r="Q2086">
            <v>39545</v>
          </cell>
          <cell r="R2086">
            <v>6.28</v>
          </cell>
        </row>
        <row r="2087">
          <cell r="A2087">
            <v>39525</v>
          </cell>
          <cell r="B2087">
            <v>3.99</v>
          </cell>
          <cell r="E2087">
            <v>40984</v>
          </cell>
          <cell r="F2087">
            <v>3.41</v>
          </cell>
          <cell r="I2087">
            <v>39415</v>
          </cell>
          <cell r="J2087">
            <v>4.3456000000000001</v>
          </cell>
          <cell r="M2087">
            <v>40203</v>
          </cell>
          <cell r="N2087">
            <v>5.3745000000000003</v>
          </cell>
          <cell r="Q2087">
            <v>39546</v>
          </cell>
          <cell r="R2087">
            <v>6.29</v>
          </cell>
        </row>
        <row r="2088">
          <cell r="A2088">
            <v>39526</v>
          </cell>
          <cell r="B2088">
            <v>3.94</v>
          </cell>
          <cell r="E2088">
            <v>40987</v>
          </cell>
          <cell r="F2088">
            <v>3.48</v>
          </cell>
          <cell r="I2088">
            <v>39416</v>
          </cell>
          <cell r="J2088">
            <v>4.3789999999999996</v>
          </cell>
          <cell r="M2088">
            <v>40204</v>
          </cell>
          <cell r="N2088">
            <v>5.3506999999999998</v>
          </cell>
          <cell r="Q2088">
            <v>39547</v>
          </cell>
          <cell r="R2088">
            <v>6.22</v>
          </cell>
        </row>
        <row r="2089">
          <cell r="A2089">
            <v>39527</v>
          </cell>
          <cell r="B2089">
            <v>3.94</v>
          </cell>
          <cell r="E2089">
            <v>40988</v>
          </cell>
          <cell r="F2089">
            <v>3.46</v>
          </cell>
          <cell r="I2089">
            <v>39419</v>
          </cell>
          <cell r="J2089">
            <v>4.3253000000000004</v>
          </cell>
          <cell r="M2089">
            <v>40205</v>
          </cell>
          <cell r="N2089">
            <v>5.3403999999999998</v>
          </cell>
          <cell r="Q2089">
            <v>39548</v>
          </cell>
          <cell r="R2089">
            <v>6.24</v>
          </cell>
        </row>
        <row r="2090">
          <cell r="A2090">
            <v>39531</v>
          </cell>
          <cell r="B2090">
            <v>3.98</v>
          </cell>
          <cell r="E2090">
            <v>40989</v>
          </cell>
          <cell r="F2090">
            <v>3.38</v>
          </cell>
          <cell r="I2090">
            <v>39420</v>
          </cell>
          <cell r="J2090">
            <v>4.3559999999999999</v>
          </cell>
          <cell r="M2090">
            <v>40206</v>
          </cell>
          <cell r="N2090">
            <v>5.3167</v>
          </cell>
          <cell r="Q2090">
            <v>39549</v>
          </cell>
          <cell r="R2090">
            <v>6.2</v>
          </cell>
        </row>
        <row r="2091">
          <cell r="A2091">
            <v>39532</v>
          </cell>
          <cell r="B2091">
            <v>3.94</v>
          </cell>
          <cell r="E2091">
            <v>40990</v>
          </cell>
          <cell r="F2091">
            <v>3.37</v>
          </cell>
          <cell r="I2091">
            <v>39421</v>
          </cell>
          <cell r="J2091">
            <v>4.4413</v>
          </cell>
          <cell r="M2091">
            <v>40207</v>
          </cell>
          <cell r="N2091">
            <v>5.3372000000000002</v>
          </cell>
          <cell r="Q2091">
            <v>39552</v>
          </cell>
          <cell r="R2091">
            <v>6.24</v>
          </cell>
        </row>
        <row r="2092">
          <cell r="A2092">
            <v>39533</v>
          </cell>
          <cell r="B2092">
            <v>3.96</v>
          </cell>
          <cell r="E2092">
            <v>40991</v>
          </cell>
          <cell r="F2092">
            <v>3.31</v>
          </cell>
          <cell r="I2092">
            <v>39422</v>
          </cell>
          <cell r="J2092">
            <v>4.4756</v>
          </cell>
          <cell r="M2092">
            <v>40210</v>
          </cell>
          <cell r="N2092">
            <v>5.3712</v>
          </cell>
          <cell r="Q2092">
            <v>39553</v>
          </cell>
          <cell r="R2092">
            <v>6.3</v>
          </cell>
        </row>
        <row r="2093">
          <cell r="A2093">
            <v>39534</v>
          </cell>
          <cell r="B2093">
            <v>3.9699999999999998</v>
          </cell>
          <cell r="E2093">
            <v>40994</v>
          </cell>
          <cell r="F2093">
            <v>3.33</v>
          </cell>
          <cell r="I2093">
            <v>39423</v>
          </cell>
          <cell r="J2093">
            <v>4.5697000000000001</v>
          </cell>
          <cell r="M2093">
            <v>40211</v>
          </cell>
          <cell r="N2093">
            <v>5.3799000000000001</v>
          </cell>
          <cell r="Q2093">
            <v>39554</v>
          </cell>
          <cell r="R2093">
            <v>6.41</v>
          </cell>
        </row>
        <row r="2094">
          <cell r="A2094">
            <v>39535</v>
          </cell>
          <cell r="B2094">
            <v>3.95</v>
          </cell>
          <cell r="E2094">
            <v>40995</v>
          </cell>
          <cell r="F2094">
            <v>3.29</v>
          </cell>
          <cell r="I2094">
            <v>39426</v>
          </cell>
          <cell r="J2094">
            <v>4.6189999999999998</v>
          </cell>
          <cell r="M2094">
            <v>40212</v>
          </cell>
          <cell r="N2094">
            <v>5.4189999999999996</v>
          </cell>
          <cell r="Q2094">
            <v>39555</v>
          </cell>
          <cell r="R2094">
            <v>6.4</v>
          </cell>
        </row>
        <row r="2095">
          <cell r="A2095">
            <v>39538</v>
          </cell>
          <cell r="B2095">
            <v>3.94</v>
          </cell>
          <cell r="E2095">
            <v>40996</v>
          </cell>
          <cell r="F2095">
            <v>3.31</v>
          </cell>
          <cell r="I2095">
            <v>39427</v>
          </cell>
          <cell r="J2095">
            <v>4.4664000000000001</v>
          </cell>
          <cell r="M2095">
            <v>40213</v>
          </cell>
          <cell r="N2095">
            <v>5.3661000000000003</v>
          </cell>
          <cell r="Q2095">
            <v>39556</v>
          </cell>
          <cell r="R2095">
            <v>6.32</v>
          </cell>
        </row>
        <row r="2096">
          <cell r="A2096">
            <v>39539</v>
          </cell>
          <cell r="B2096">
            <v>4.0199999999999996</v>
          </cell>
          <cell r="E2096">
            <v>40997</v>
          </cell>
          <cell r="F2096">
            <v>3.27</v>
          </cell>
          <cell r="I2096">
            <v>39428</v>
          </cell>
          <cell r="J2096">
            <v>4.5411000000000001</v>
          </cell>
          <cell r="M2096">
            <v>40214</v>
          </cell>
          <cell r="N2096">
            <v>5.3667999999999996</v>
          </cell>
          <cell r="Q2096">
            <v>39559</v>
          </cell>
          <cell r="R2096">
            <v>6.27</v>
          </cell>
        </row>
        <row r="2097">
          <cell r="A2097">
            <v>39540</v>
          </cell>
          <cell r="B2097">
            <v>4.05</v>
          </cell>
          <cell r="E2097">
            <v>40998</v>
          </cell>
          <cell r="F2097">
            <v>3.35</v>
          </cell>
          <cell r="I2097">
            <v>39429</v>
          </cell>
          <cell r="J2097">
            <v>4.6105</v>
          </cell>
          <cell r="M2097">
            <v>40217</v>
          </cell>
          <cell r="N2097">
            <v>5.3937999999999997</v>
          </cell>
          <cell r="Q2097">
            <v>39560</v>
          </cell>
          <cell r="R2097">
            <v>6.27</v>
          </cell>
        </row>
        <row r="2098">
          <cell r="A2098">
            <v>39541</v>
          </cell>
          <cell r="B2098">
            <v>4.03</v>
          </cell>
          <cell r="E2098">
            <v>41001</v>
          </cell>
          <cell r="F2098">
            <v>3.35</v>
          </cell>
          <cell r="I2098">
            <v>39430</v>
          </cell>
          <cell r="J2098">
            <v>4.6582999999999997</v>
          </cell>
          <cell r="M2098">
            <v>40218</v>
          </cell>
          <cell r="N2098">
            <v>5.4215999999999998</v>
          </cell>
          <cell r="Q2098">
            <v>39561</v>
          </cell>
          <cell r="R2098">
            <v>6.28</v>
          </cell>
        </row>
        <row r="2099">
          <cell r="A2099">
            <v>39542</v>
          </cell>
          <cell r="B2099">
            <v>4</v>
          </cell>
          <cell r="E2099">
            <v>41002</v>
          </cell>
          <cell r="F2099">
            <v>3.41</v>
          </cell>
          <cell r="I2099">
            <v>39433</v>
          </cell>
          <cell r="J2099">
            <v>4.5788000000000002</v>
          </cell>
          <cell r="M2099">
            <v>40219</v>
          </cell>
          <cell r="N2099">
            <v>5.4298000000000002</v>
          </cell>
          <cell r="Q2099">
            <v>39562</v>
          </cell>
          <cell r="R2099">
            <v>6.34</v>
          </cell>
        </row>
        <row r="2100">
          <cell r="A2100">
            <v>39545</v>
          </cell>
          <cell r="B2100">
            <v>4.05</v>
          </cell>
          <cell r="E2100">
            <v>41003</v>
          </cell>
          <cell r="F2100">
            <v>3.37</v>
          </cell>
          <cell r="I2100">
            <v>39434</v>
          </cell>
          <cell r="J2100">
            <v>4.5354000000000001</v>
          </cell>
          <cell r="M2100">
            <v>40220</v>
          </cell>
          <cell r="N2100">
            <v>5.4645000000000001</v>
          </cell>
          <cell r="Q2100">
            <v>39563</v>
          </cell>
          <cell r="R2100">
            <v>6.38</v>
          </cell>
        </row>
        <row r="2101">
          <cell r="A2101">
            <v>39546</v>
          </cell>
          <cell r="B2101">
            <v>4.09</v>
          </cell>
          <cell r="E2101">
            <v>41004</v>
          </cell>
          <cell r="F2101">
            <v>3.32</v>
          </cell>
          <cell r="I2101">
            <v>39435</v>
          </cell>
          <cell r="J2101">
            <v>4.4471999999999996</v>
          </cell>
          <cell r="M2101">
            <v>40221</v>
          </cell>
          <cell r="N2101">
            <v>5.4721000000000002</v>
          </cell>
          <cell r="Q2101">
            <v>39566</v>
          </cell>
          <cell r="R2101">
            <v>6.3</v>
          </cell>
        </row>
        <row r="2102">
          <cell r="A2102">
            <v>39547</v>
          </cell>
          <cell r="B2102">
            <v>4.05</v>
          </cell>
          <cell r="E2102">
            <v>41005</v>
          </cell>
          <cell r="F2102">
            <v>3.21</v>
          </cell>
          <cell r="I2102">
            <v>39436</v>
          </cell>
          <cell r="J2102">
            <v>4.4787999999999997</v>
          </cell>
          <cell r="M2102">
            <v>40224</v>
          </cell>
          <cell r="N2102">
            <v>5.4725000000000001</v>
          </cell>
          <cell r="Q2102">
            <v>39567</v>
          </cell>
          <cell r="R2102">
            <v>6.29</v>
          </cell>
        </row>
        <row r="2103">
          <cell r="A2103">
            <v>39548</v>
          </cell>
          <cell r="B2103">
            <v>4.0999999999999996</v>
          </cell>
          <cell r="E2103">
            <v>41008</v>
          </cell>
          <cell r="F2103">
            <v>3.18</v>
          </cell>
          <cell r="I2103">
            <v>39437</v>
          </cell>
          <cell r="J2103">
            <v>4.5823</v>
          </cell>
          <cell r="M2103">
            <v>40225</v>
          </cell>
          <cell r="N2103">
            <v>5.4729999999999999</v>
          </cell>
          <cell r="Q2103">
            <v>39568</v>
          </cell>
          <cell r="R2103">
            <v>6.22</v>
          </cell>
        </row>
        <row r="2104">
          <cell r="A2104">
            <v>39549</v>
          </cell>
          <cell r="B2104">
            <v>4.0599999999999996</v>
          </cell>
          <cell r="E2104">
            <v>41009</v>
          </cell>
          <cell r="F2104">
            <v>3.13</v>
          </cell>
          <cell r="I2104">
            <v>39440</v>
          </cell>
          <cell r="J2104">
            <v>4.6149000000000004</v>
          </cell>
          <cell r="M2104">
            <v>40226</v>
          </cell>
          <cell r="N2104">
            <v>5.4781000000000004</v>
          </cell>
          <cell r="Q2104">
            <v>39569</v>
          </cell>
          <cell r="R2104">
            <v>6.19</v>
          </cell>
        </row>
        <row r="2105">
          <cell r="A2105">
            <v>39552</v>
          </cell>
          <cell r="B2105">
            <v>4.08</v>
          </cell>
          <cell r="E2105">
            <v>41010</v>
          </cell>
          <cell r="F2105">
            <v>3.18</v>
          </cell>
          <cell r="I2105">
            <v>39441</v>
          </cell>
          <cell r="J2105">
            <v>4.6149000000000004</v>
          </cell>
          <cell r="M2105">
            <v>40227</v>
          </cell>
          <cell r="N2105">
            <v>5.4644000000000004</v>
          </cell>
          <cell r="Q2105">
            <v>39570</v>
          </cell>
          <cell r="R2105">
            <v>6.24</v>
          </cell>
        </row>
        <row r="2106">
          <cell r="A2106">
            <v>39553</v>
          </cell>
          <cell r="B2106">
            <v>4.1399999999999997</v>
          </cell>
          <cell r="E2106">
            <v>41011</v>
          </cell>
          <cell r="F2106">
            <v>3.22</v>
          </cell>
          <cell r="I2106">
            <v>39442</v>
          </cell>
          <cell r="J2106">
            <v>4.6703999999999999</v>
          </cell>
          <cell r="M2106">
            <v>40228</v>
          </cell>
          <cell r="N2106">
            <v>5.4695999999999998</v>
          </cell>
          <cell r="Q2106">
            <v>39573</v>
          </cell>
          <cell r="R2106">
            <v>6.26</v>
          </cell>
        </row>
        <row r="2107">
          <cell r="A2107">
            <v>39554</v>
          </cell>
          <cell r="B2107">
            <v>4.1500000000000004</v>
          </cell>
          <cell r="E2107">
            <v>41012</v>
          </cell>
          <cell r="F2107">
            <v>3.14</v>
          </cell>
          <cell r="I2107">
            <v>39443</v>
          </cell>
          <cell r="J2107">
            <v>4.6111000000000004</v>
          </cell>
          <cell r="M2107">
            <v>40231</v>
          </cell>
          <cell r="N2107">
            <v>5.4828999999999999</v>
          </cell>
          <cell r="Q2107">
            <v>39574</v>
          </cell>
          <cell r="R2107">
            <v>6.32</v>
          </cell>
        </row>
        <row r="2108">
          <cell r="A2108">
            <v>39555</v>
          </cell>
          <cell r="B2108">
            <v>4.1500000000000004</v>
          </cell>
          <cell r="E2108">
            <v>41015</v>
          </cell>
          <cell r="F2108">
            <v>3.12</v>
          </cell>
          <cell r="I2108">
            <v>39444</v>
          </cell>
          <cell r="J2108">
            <v>4.4949000000000003</v>
          </cell>
          <cell r="M2108">
            <v>40232</v>
          </cell>
          <cell r="N2108">
            <v>5.4291999999999998</v>
          </cell>
          <cell r="Q2108">
            <v>39575</v>
          </cell>
          <cell r="R2108">
            <v>6.3</v>
          </cell>
        </row>
        <row r="2109">
          <cell r="A2109">
            <v>39556</v>
          </cell>
          <cell r="B2109">
            <v>4.1399999999999997</v>
          </cell>
          <cell r="E2109">
            <v>41016</v>
          </cell>
          <cell r="F2109">
            <v>3.15</v>
          </cell>
          <cell r="I2109">
            <v>39447</v>
          </cell>
          <cell r="J2109">
            <v>4.4522000000000004</v>
          </cell>
          <cell r="M2109">
            <v>40233</v>
          </cell>
          <cell r="N2109">
            <v>5.4211999999999998</v>
          </cell>
          <cell r="Q2109">
            <v>39576</v>
          </cell>
          <cell r="R2109">
            <v>6.24</v>
          </cell>
        </row>
        <row r="2110">
          <cell r="A2110">
            <v>39559</v>
          </cell>
          <cell r="B2110">
            <v>4.12</v>
          </cell>
          <cell r="E2110">
            <v>41017</v>
          </cell>
          <cell r="F2110">
            <v>3.13</v>
          </cell>
          <cell r="I2110">
            <v>39448</v>
          </cell>
          <cell r="J2110">
            <v>4.4522000000000004</v>
          </cell>
          <cell r="M2110">
            <v>40234</v>
          </cell>
          <cell r="N2110">
            <v>5.4135</v>
          </cell>
          <cell r="Q2110">
            <v>39577</v>
          </cell>
          <cell r="R2110">
            <v>6.2</v>
          </cell>
        </row>
        <row r="2111">
          <cell r="A2111">
            <v>39560</v>
          </cell>
          <cell r="B2111">
            <v>4.12</v>
          </cell>
          <cell r="E2111">
            <v>41018</v>
          </cell>
          <cell r="F2111">
            <v>3.12</v>
          </cell>
          <cell r="I2111">
            <v>39449</v>
          </cell>
          <cell r="J2111">
            <v>4.3524000000000003</v>
          </cell>
          <cell r="M2111">
            <v>40235</v>
          </cell>
          <cell r="N2111">
            <v>5.3914</v>
          </cell>
          <cell r="Q2111">
            <v>39580</v>
          </cell>
          <cell r="R2111">
            <v>6.2</v>
          </cell>
        </row>
        <row r="2112">
          <cell r="A2112">
            <v>39561</v>
          </cell>
          <cell r="B2112">
            <v>4.16</v>
          </cell>
          <cell r="E2112">
            <v>41019</v>
          </cell>
          <cell r="F2112">
            <v>3.12</v>
          </cell>
          <cell r="I2112">
            <v>39450</v>
          </cell>
          <cell r="J2112">
            <v>4.3638000000000003</v>
          </cell>
          <cell r="M2112">
            <v>40238</v>
          </cell>
          <cell r="N2112">
            <v>5.3933999999999997</v>
          </cell>
          <cell r="Q2112">
            <v>39581</v>
          </cell>
          <cell r="R2112">
            <v>6.3</v>
          </cell>
        </row>
        <row r="2113">
          <cell r="A2113">
            <v>39562</v>
          </cell>
          <cell r="B2113">
            <v>4.1900000000000004</v>
          </cell>
          <cell r="E2113">
            <v>41022</v>
          </cell>
          <cell r="F2113">
            <v>3.08</v>
          </cell>
          <cell r="I2113">
            <v>39451</v>
          </cell>
          <cell r="J2113">
            <v>4.3761000000000001</v>
          </cell>
          <cell r="M2113">
            <v>40239</v>
          </cell>
          <cell r="N2113">
            <v>5.3776000000000002</v>
          </cell>
          <cell r="Q2113">
            <v>39582</v>
          </cell>
          <cell r="R2113">
            <v>6.32</v>
          </cell>
        </row>
        <row r="2114">
          <cell r="A2114">
            <v>39563</v>
          </cell>
          <cell r="B2114">
            <v>4.21</v>
          </cell>
          <cell r="E2114">
            <v>41023</v>
          </cell>
          <cell r="F2114">
            <v>3.12</v>
          </cell>
          <cell r="I2114">
            <v>39454</v>
          </cell>
          <cell r="J2114">
            <v>4.3381999999999996</v>
          </cell>
          <cell r="M2114">
            <v>40240</v>
          </cell>
          <cell r="N2114">
            <v>5.3868</v>
          </cell>
          <cell r="Q2114">
            <v>39583</v>
          </cell>
          <cell r="R2114">
            <v>6.26</v>
          </cell>
        </row>
        <row r="2115">
          <cell r="A2115">
            <v>39566</v>
          </cell>
          <cell r="B2115">
            <v>4.1900000000000004</v>
          </cell>
          <cell r="E2115">
            <v>41024</v>
          </cell>
          <cell r="F2115">
            <v>3.15</v>
          </cell>
          <cell r="I2115">
            <v>39455</v>
          </cell>
          <cell r="J2115">
            <v>4.3101000000000003</v>
          </cell>
          <cell r="M2115">
            <v>40241</v>
          </cell>
          <cell r="N2115">
            <v>5.3920000000000003</v>
          </cell>
          <cell r="Q2115">
            <v>39584</v>
          </cell>
          <cell r="R2115">
            <v>6.27</v>
          </cell>
        </row>
        <row r="2116">
          <cell r="A2116">
            <v>39567</v>
          </cell>
          <cell r="B2116">
            <v>4.17</v>
          </cell>
          <cell r="E2116">
            <v>41025</v>
          </cell>
          <cell r="F2116">
            <v>3.13</v>
          </cell>
          <cell r="I2116">
            <v>39456</v>
          </cell>
          <cell r="J2116">
            <v>4.3407</v>
          </cell>
          <cell r="M2116">
            <v>40242</v>
          </cell>
          <cell r="N2116">
            <v>5.4425999999999997</v>
          </cell>
          <cell r="Q2116">
            <v>39587</v>
          </cell>
          <cell r="R2116">
            <v>6.25</v>
          </cell>
        </row>
        <row r="2117">
          <cell r="A2117">
            <v>39568</v>
          </cell>
          <cell r="B2117">
            <v>4.08</v>
          </cell>
          <cell r="E2117">
            <v>41026</v>
          </cell>
          <cell r="F2117">
            <v>3.12</v>
          </cell>
          <cell r="I2117">
            <v>39457</v>
          </cell>
          <cell r="J2117">
            <v>4.4501999999999997</v>
          </cell>
          <cell r="M2117">
            <v>40245</v>
          </cell>
          <cell r="N2117">
            <v>5.4694000000000003</v>
          </cell>
          <cell r="Q2117">
            <v>39588</v>
          </cell>
          <cell r="R2117">
            <v>6.22</v>
          </cell>
        </row>
        <row r="2118">
          <cell r="A2118">
            <v>39569</v>
          </cell>
          <cell r="B2118">
            <v>4.0599999999999996</v>
          </cell>
          <cell r="E2118">
            <v>41029</v>
          </cell>
          <cell r="F2118">
            <v>3.12</v>
          </cell>
          <cell r="I2118">
            <v>39458</v>
          </cell>
          <cell r="J2118">
            <v>4.375</v>
          </cell>
          <cell r="M2118">
            <v>40246</v>
          </cell>
          <cell r="N2118">
            <v>5.4795999999999996</v>
          </cell>
          <cell r="Q2118">
            <v>39589</v>
          </cell>
          <cell r="R2118">
            <v>6.24</v>
          </cell>
        </row>
        <row r="2119">
          <cell r="A2119">
            <v>39570</v>
          </cell>
          <cell r="B2119">
            <v>4.0999999999999996</v>
          </cell>
          <cell r="E2119">
            <v>41030</v>
          </cell>
          <cell r="F2119">
            <v>3.16</v>
          </cell>
          <cell r="I2119">
            <v>39461</v>
          </cell>
          <cell r="J2119">
            <v>4.3582000000000001</v>
          </cell>
          <cell r="M2119">
            <v>40247</v>
          </cell>
          <cell r="N2119">
            <v>5.4908999999999999</v>
          </cell>
          <cell r="Q2119">
            <v>39590</v>
          </cell>
          <cell r="R2119">
            <v>6.29</v>
          </cell>
        </row>
        <row r="2120">
          <cell r="A2120">
            <v>39573</v>
          </cell>
          <cell r="B2120">
            <v>4.1100000000000003</v>
          </cell>
          <cell r="E2120">
            <v>41031</v>
          </cell>
          <cell r="F2120">
            <v>3.11</v>
          </cell>
          <cell r="I2120">
            <v>39462</v>
          </cell>
          <cell r="J2120">
            <v>4.2725</v>
          </cell>
          <cell r="M2120">
            <v>40248</v>
          </cell>
          <cell r="N2120">
            <v>5.4185999999999996</v>
          </cell>
          <cell r="Q2120">
            <v>39591</v>
          </cell>
          <cell r="R2120">
            <v>6.22</v>
          </cell>
        </row>
        <row r="2121">
          <cell r="A2121">
            <v>39574</v>
          </cell>
          <cell r="B2121">
            <v>4.17</v>
          </cell>
          <cell r="E2121">
            <v>41032</v>
          </cell>
          <cell r="F2121">
            <v>3.12</v>
          </cell>
          <cell r="I2121">
            <v>39463</v>
          </cell>
          <cell r="J2121">
            <v>4.3422999999999998</v>
          </cell>
          <cell r="M2121">
            <v>40249</v>
          </cell>
          <cell r="N2121">
            <v>5.4603999999999999</v>
          </cell>
          <cell r="Q2121">
            <v>39595</v>
          </cell>
          <cell r="R2121">
            <v>6.32</v>
          </cell>
        </row>
        <row r="2122">
          <cell r="A2122">
            <v>39575</v>
          </cell>
          <cell r="B2122">
            <v>4.16</v>
          </cell>
          <cell r="E2122">
            <v>41033</v>
          </cell>
          <cell r="F2122">
            <v>3.07</v>
          </cell>
          <cell r="I2122">
            <v>39464</v>
          </cell>
          <cell r="J2122">
            <v>4.2550999999999997</v>
          </cell>
          <cell r="M2122">
            <v>40252</v>
          </cell>
          <cell r="N2122">
            <v>5.4012000000000002</v>
          </cell>
          <cell r="Q2122">
            <v>39596</v>
          </cell>
          <cell r="R2122">
            <v>6.37</v>
          </cell>
        </row>
        <row r="2123">
          <cell r="A2123">
            <v>39576</v>
          </cell>
          <cell r="B2123">
            <v>4.13</v>
          </cell>
          <cell r="E2123">
            <v>41036</v>
          </cell>
          <cell r="F2123">
            <v>3.07</v>
          </cell>
          <cell r="I2123">
            <v>39465</v>
          </cell>
          <cell r="J2123">
            <v>4.2809999999999997</v>
          </cell>
          <cell r="M2123">
            <v>40253</v>
          </cell>
          <cell r="N2123">
            <v>5.3331</v>
          </cell>
          <cell r="Q2123">
            <v>39597</v>
          </cell>
          <cell r="R2123">
            <v>6.42</v>
          </cell>
        </row>
        <row r="2124">
          <cell r="A2124">
            <v>39577</v>
          </cell>
          <cell r="B2124">
            <v>4.08</v>
          </cell>
          <cell r="E2124">
            <v>41037</v>
          </cell>
          <cell r="F2124">
            <v>3.03</v>
          </cell>
          <cell r="I2124">
            <v>39468</v>
          </cell>
          <cell r="J2124">
            <v>4.2808999999999999</v>
          </cell>
          <cell r="M2124">
            <v>40254</v>
          </cell>
          <cell r="N2124">
            <v>5.3545999999999996</v>
          </cell>
          <cell r="Q2124">
            <v>39598</v>
          </cell>
          <cell r="R2124">
            <v>6.36</v>
          </cell>
        </row>
        <row r="2125">
          <cell r="A2125">
            <v>39580</v>
          </cell>
          <cell r="B2125">
            <v>4.0599999999999996</v>
          </cell>
          <cell r="E2125">
            <v>41038</v>
          </cell>
          <cell r="F2125">
            <v>3.03</v>
          </cell>
          <cell r="I2125">
            <v>39469</v>
          </cell>
          <cell r="J2125">
            <v>4.1942000000000004</v>
          </cell>
          <cell r="M2125">
            <v>40255</v>
          </cell>
          <cell r="N2125">
            <v>5.3300999999999998</v>
          </cell>
          <cell r="Q2125">
            <v>39601</v>
          </cell>
          <cell r="R2125">
            <v>6.34</v>
          </cell>
        </row>
        <row r="2126">
          <cell r="A2126">
            <v>39581</v>
          </cell>
          <cell r="B2126">
            <v>4.07</v>
          </cell>
          <cell r="E2126">
            <v>41039</v>
          </cell>
          <cell r="F2126">
            <v>3.07</v>
          </cell>
          <cell r="I2126">
            <v>39470</v>
          </cell>
          <cell r="J2126">
            <v>4.3140000000000001</v>
          </cell>
          <cell r="M2126">
            <v>40256</v>
          </cell>
          <cell r="N2126">
            <v>5.3693999999999997</v>
          </cell>
          <cell r="Q2126">
            <v>39602</v>
          </cell>
          <cell r="R2126">
            <v>6.27</v>
          </cell>
        </row>
        <row r="2127">
          <cell r="A2127">
            <v>39582</v>
          </cell>
          <cell r="B2127">
            <v>4.0599999999999996</v>
          </cell>
          <cell r="E2127">
            <v>41040</v>
          </cell>
          <cell r="F2127">
            <v>3.02</v>
          </cell>
          <cell r="I2127">
            <v>39471</v>
          </cell>
          <cell r="J2127">
            <v>4.3925000000000001</v>
          </cell>
          <cell r="M2127">
            <v>40259</v>
          </cell>
          <cell r="N2127">
            <v>5.3190999999999997</v>
          </cell>
          <cell r="Q2127">
            <v>39603</v>
          </cell>
          <cell r="R2127">
            <v>6.34</v>
          </cell>
        </row>
        <row r="2128">
          <cell r="A2128">
            <v>39583</v>
          </cell>
          <cell r="B2128">
            <v>4.04</v>
          </cell>
          <cell r="E2128">
            <v>41043</v>
          </cell>
          <cell r="F2128">
            <v>2.95</v>
          </cell>
          <cell r="I2128">
            <v>39472</v>
          </cell>
          <cell r="J2128">
            <v>4.2633999999999999</v>
          </cell>
          <cell r="M2128">
            <v>40260</v>
          </cell>
          <cell r="N2128">
            <v>5.3318000000000003</v>
          </cell>
          <cell r="Q2128">
            <v>39604</v>
          </cell>
          <cell r="R2128">
            <v>6.38</v>
          </cell>
        </row>
        <row r="2129">
          <cell r="A2129">
            <v>39584</v>
          </cell>
          <cell r="B2129">
            <v>4.04</v>
          </cell>
          <cell r="E2129">
            <v>41044</v>
          </cell>
          <cell r="F2129">
            <v>2.91</v>
          </cell>
          <cell r="I2129">
            <v>39475</v>
          </cell>
          <cell r="J2129">
            <v>4.2781000000000002</v>
          </cell>
          <cell r="M2129">
            <v>40261</v>
          </cell>
          <cell r="N2129">
            <v>5.3925000000000001</v>
          </cell>
          <cell r="Q2129">
            <v>39605</v>
          </cell>
          <cell r="R2129">
            <v>6.29</v>
          </cell>
        </row>
        <row r="2130">
          <cell r="A2130">
            <v>39588</v>
          </cell>
          <cell r="B2130">
            <v>4.0199999999999996</v>
          </cell>
          <cell r="E2130">
            <v>41045</v>
          </cell>
          <cell r="F2130">
            <v>2.9</v>
          </cell>
          <cell r="I2130">
            <v>39476</v>
          </cell>
          <cell r="J2130">
            <v>4.3551000000000002</v>
          </cell>
          <cell r="M2130">
            <v>40262</v>
          </cell>
          <cell r="N2130">
            <v>5.3689</v>
          </cell>
          <cell r="Q2130">
            <v>39608</v>
          </cell>
          <cell r="R2130">
            <v>6.26</v>
          </cell>
        </row>
        <row r="2131">
          <cell r="A2131">
            <v>39589</v>
          </cell>
          <cell r="B2131">
            <v>4.0599999999999996</v>
          </cell>
          <cell r="E2131">
            <v>41046</v>
          </cell>
          <cell r="F2131">
            <v>2.8</v>
          </cell>
          <cell r="I2131">
            <v>39477</v>
          </cell>
          <cell r="J2131">
            <v>4.3842999999999996</v>
          </cell>
          <cell r="M2131">
            <v>40263</v>
          </cell>
          <cell r="N2131">
            <v>5.3592000000000004</v>
          </cell>
          <cell r="Q2131">
            <v>39609</v>
          </cell>
          <cell r="R2131">
            <v>6.35</v>
          </cell>
        </row>
        <row r="2132">
          <cell r="A2132">
            <v>39590</v>
          </cell>
          <cell r="B2132">
            <v>4.12</v>
          </cell>
          <cell r="E2132">
            <v>41047</v>
          </cell>
          <cell r="F2132">
            <v>2.8</v>
          </cell>
          <cell r="I2132">
            <v>39478</v>
          </cell>
          <cell r="J2132">
            <v>4.3224999999999998</v>
          </cell>
          <cell r="M2132">
            <v>40266</v>
          </cell>
          <cell r="N2132">
            <v>5.3931000000000004</v>
          </cell>
          <cell r="Q2132">
            <v>39610</v>
          </cell>
          <cell r="R2132">
            <v>6.37</v>
          </cell>
        </row>
        <row r="2133">
          <cell r="A2133">
            <v>39591</v>
          </cell>
          <cell r="B2133">
            <v>4.08</v>
          </cell>
          <cell r="E2133">
            <v>41050</v>
          </cell>
          <cell r="F2133">
            <v>2.8</v>
          </cell>
          <cell r="I2133">
            <v>39479</v>
          </cell>
          <cell r="J2133">
            <v>4.3083999999999998</v>
          </cell>
          <cell r="M2133">
            <v>40267</v>
          </cell>
          <cell r="N2133">
            <v>5.3879999999999999</v>
          </cell>
          <cell r="Q2133">
            <v>39611</v>
          </cell>
          <cell r="R2133">
            <v>6.44</v>
          </cell>
        </row>
        <row r="2134">
          <cell r="A2134">
            <v>39594</v>
          </cell>
          <cell r="B2134">
            <v>4.09</v>
          </cell>
          <cell r="E2134">
            <v>41051</v>
          </cell>
          <cell r="F2134">
            <v>2.88</v>
          </cell>
          <cell r="I2134">
            <v>39482</v>
          </cell>
          <cell r="J2134">
            <v>4.3779000000000003</v>
          </cell>
          <cell r="M2134">
            <v>40268</v>
          </cell>
          <cell r="N2134">
            <v>5.3666</v>
          </cell>
          <cell r="Q2134">
            <v>39612</v>
          </cell>
          <cell r="R2134">
            <v>6.48</v>
          </cell>
        </row>
        <row r="2135">
          <cell r="A2135">
            <v>39595</v>
          </cell>
          <cell r="B2135">
            <v>4.0999999999999996</v>
          </cell>
          <cell r="E2135">
            <v>41052</v>
          </cell>
          <cell r="F2135">
            <v>2.81</v>
          </cell>
          <cell r="I2135">
            <v>39483</v>
          </cell>
          <cell r="J2135">
            <v>4.3258000000000001</v>
          </cell>
          <cell r="M2135">
            <v>40269</v>
          </cell>
          <cell r="N2135">
            <v>5.3063000000000002</v>
          </cell>
          <cell r="Q2135">
            <v>39615</v>
          </cell>
          <cell r="R2135">
            <v>6.47</v>
          </cell>
        </row>
        <row r="2136">
          <cell r="A2136">
            <v>39596</v>
          </cell>
          <cell r="B2136">
            <v>4.12</v>
          </cell>
          <cell r="E2136">
            <v>41053</v>
          </cell>
          <cell r="F2136">
            <v>2.86</v>
          </cell>
          <cell r="I2136">
            <v>39484</v>
          </cell>
          <cell r="J2136">
            <v>4.3548999999999998</v>
          </cell>
          <cell r="M2136">
            <v>40270</v>
          </cell>
          <cell r="N2136">
            <v>5.3101000000000003</v>
          </cell>
          <cell r="Q2136">
            <v>39616</v>
          </cell>
          <cell r="R2136">
            <v>6.48</v>
          </cell>
        </row>
        <row r="2137">
          <cell r="A2137">
            <v>39597</v>
          </cell>
          <cell r="B2137">
            <v>4.1399999999999997</v>
          </cell>
          <cell r="E2137">
            <v>41054</v>
          </cell>
          <cell r="F2137">
            <v>2.85</v>
          </cell>
          <cell r="I2137">
            <v>39485</v>
          </cell>
          <cell r="J2137">
            <v>4.5176999999999996</v>
          </cell>
          <cell r="M2137">
            <v>40273</v>
          </cell>
          <cell r="N2137">
            <v>5.4135999999999997</v>
          </cell>
          <cell r="Q2137">
            <v>39617</v>
          </cell>
          <cell r="R2137">
            <v>6.42</v>
          </cell>
        </row>
        <row r="2138">
          <cell r="A2138">
            <v>39598</v>
          </cell>
          <cell r="B2138">
            <v>4.13</v>
          </cell>
          <cell r="E2138">
            <v>41058</v>
          </cell>
          <cell r="F2138">
            <v>2.85</v>
          </cell>
          <cell r="I2138">
            <v>39486</v>
          </cell>
          <cell r="J2138">
            <v>4.4165999999999999</v>
          </cell>
          <cell r="M2138">
            <v>40274</v>
          </cell>
          <cell r="N2138">
            <v>5.4036999999999997</v>
          </cell>
          <cell r="Q2138">
            <v>39618</v>
          </cell>
          <cell r="R2138">
            <v>6.44</v>
          </cell>
        </row>
        <row r="2139">
          <cell r="A2139">
            <v>39601</v>
          </cell>
          <cell r="B2139">
            <v>4.08</v>
          </cell>
          <cell r="E2139">
            <v>41059</v>
          </cell>
          <cell r="F2139">
            <v>2.7199999999999998</v>
          </cell>
          <cell r="I2139">
            <v>39489</v>
          </cell>
          <cell r="J2139">
            <v>4.3986000000000001</v>
          </cell>
          <cell r="M2139">
            <v>40275</v>
          </cell>
          <cell r="N2139">
            <v>5.3490000000000002</v>
          </cell>
          <cell r="Q2139">
            <v>39619</v>
          </cell>
          <cell r="R2139">
            <v>6.4</v>
          </cell>
        </row>
        <row r="2140">
          <cell r="A2140">
            <v>39602</v>
          </cell>
          <cell r="B2140">
            <v>4.09</v>
          </cell>
          <cell r="E2140">
            <v>41060</v>
          </cell>
          <cell r="F2140">
            <v>2.67</v>
          </cell>
          <cell r="I2140">
            <v>39490</v>
          </cell>
          <cell r="J2140">
            <v>4.4576000000000002</v>
          </cell>
          <cell r="M2140">
            <v>40276</v>
          </cell>
          <cell r="N2140">
            <v>5.3911999999999995</v>
          </cell>
          <cell r="Q2140">
            <v>39622</v>
          </cell>
          <cell r="R2140">
            <v>6.41</v>
          </cell>
        </row>
        <row r="2141">
          <cell r="A2141">
            <v>39603</v>
          </cell>
          <cell r="B2141">
            <v>4.0999999999999996</v>
          </cell>
          <cell r="E2141">
            <v>41061</v>
          </cell>
          <cell r="F2141">
            <v>2.5300000000000002</v>
          </cell>
          <cell r="I2141">
            <v>39491</v>
          </cell>
          <cell r="J2141">
            <v>4.5369999999999999</v>
          </cell>
          <cell r="M2141">
            <v>40277</v>
          </cell>
          <cell r="N2141">
            <v>5.3428000000000004</v>
          </cell>
          <cell r="Q2141">
            <v>39623</v>
          </cell>
          <cell r="R2141">
            <v>6.38</v>
          </cell>
        </row>
        <row r="2142">
          <cell r="A2142">
            <v>39604</v>
          </cell>
          <cell r="B2142">
            <v>4.16</v>
          </cell>
          <cell r="E2142">
            <v>41064</v>
          </cell>
          <cell r="F2142">
            <v>2.56</v>
          </cell>
          <cell r="I2142">
            <v>39492</v>
          </cell>
          <cell r="J2142">
            <v>4.6368</v>
          </cell>
          <cell r="M2142">
            <v>40280</v>
          </cell>
          <cell r="N2142">
            <v>5.3350999999999997</v>
          </cell>
          <cell r="Q2142">
            <v>39624</v>
          </cell>
          <cell r="R2142">
            <v>6.39</v>
          </cell>
        </row>
        <row r="2143">
          <cell r="A2143">
            <v>39605</v>
          </cell>
          <cell r="B2143">
            <v>4.1100000000000003</v>
          </cell>
          <cell r="E2143">
            <v>41065</v>
          </cell>
          <cell r="F2143">
            <v>2.63</v>
          </cell>
          <cell r="I2143">
            <v>39493</v>
          </cell>
          <cell r="J2143">
            <v>4.5762</v>
          </cell>
          <cell r="M2143">
            <v>40281</v>
          </cell>
          <cell r="N2143">
            <v>5.3594999999999997</v>
          </cell>
          <cell r="Q2143">
            <v>39625</v>
          </cell>
          <cell r="R2143">
            <v>6.38</v>
          </cell>
        </row>
        <row r="2144">
          <cell r="A2144">
            <v>39608</v>
          </cell>
          <cell r="B2144">
            <v>4.12</v>
          </cell>
          <cell r="E2144">
            <v>41066</v>
          </cell>
          <cell r="F2144">
            <v>2.73</v>
          </cell>
          <cell r="I2144">
            <v>39496</v>
          </cell>
          <cell r="J2144">
            <v>4.5762</v>
          </cell>
          <cell r="M2144">
            <v>40282</v>
          </cell>
          <cell r="N2144">
            <v>5.3602999999999996</v>
          </cell>
          <cell r="Q2144">
            <v>39626</v>
          </cell>
          <cell r="R2144">
            <v>6.31</v>
          </cell>
        </row>
        <row r="2145">
          <cell r="A2145">
            <v>39609</v>
          </cell>
          <cell r="B2145">
            <v>4.17</v>
          </cell>
          <cell r="E2145">
            <v>41067</v>
          </cell>
          <cell r="F2145">
            <v>2.75</v>
          </cell>
          <cell r="I2145">
            <v>39497</v>
          </cell>
          <cell r="J2145">
            <v>4.6649000000000003</v>
          </cell>
          <cell r="M2145">
            <v>40283</v>
          </cell>
          <cell r="N2145">
            <v>5.3723000000000001</v>
          </cell>
          <cell r="Q2145">
            <v>39629</v>
          </cell>
          <cell r="R2145">
            <v>6.32</v>
          </cell>
        </row>
        <row r="2146">
          <cell r="A2146">
            <v>39610</v>
          </cell>
          <cell r="B2146">
            <v>4.16</v>
          </cell>
          <cell r="E2146">
            <v>41068</v>
          </cell>
          <cell r="F2146">
            <v>2.77</v>
          </cell>
          <cell r="I2146">
            <v>39498</v>
          </cell>
          <cell r="J2146">
            <v>4.6078999999999999</v>
          </cell>
          <cell r="M2146">
            <v>40284</v>
          </cell>
          <cell r="N2146">
            <v>5.3326000000000002</v>
          </cell>
          <cell r="Q2146">
            <v>39630</v>
          </cell>
          <cell r="R2146">
            <v>6.34</v>
          </cell>
        </row>
        <row r="2147">
          <cell r="A2147">
            <v>39611</v>
          </cell>
          <cell r="B2147">
            <v>4.2</v>
          </cell>
          <cell r="E2147">
            <v>41071</v>
          </cell>
          <cell r="F2147">
            <v>2.71</v>
          </cell>
          <cell r="I2147">
            <v>39499</v>
          </cell>
          <cell r="J2147">
            <v>4.5438000000000001</v>
          </cell>
          <cell r="M2147">
            <v>40287</v>
          </cell>
          <cell r="N2147">
            <v>5.3605999999999998</v>
          </cell>
          <cell r="Q2147">
            <v>39631</v>
          </cell>
          <cell r="R2147">
            <v>6.3</v>
          </cell>
        </row>
        <row r="2148">
          <cell r="A2148">
            <v>39612</v>
          </cell>
          <cell r="B2148">
            <v>4.22</v>
          </cell>
          <cell r="E2148">
            <v>41072</v>
          </cell>
          <cell r="F2148">
            <v>2.77</v>
          </cell>
          <cell r="I2148">
            <v>39500</v>
          </cell>
          <cell r="J2148">
            <v>4.5732999999999997</v>
          </cell>
          <cell r="M2148">
            <v>40288</v>
          </cell>
          <cell r="N2148">
            <v>5.3922999999999996</v>
          </cell>
          <cell r="Q2148">
            <v>39632</v>
          </cell>
          <cell r="R2148">
            <v>6.33</v>
          </cell>
        </row>
        <row r="2149">
          <cell r="A2149">
            <v>39615</v>
          </cell>
          <cell r="B2149">
            <v>4.2</v>
          </cell>
          <cell r="E2149">
            <v>41073</v>
          </cell>
          <cell r="F2149">
            <v>2.7</v>
          </cell>
          <cell r="I2149">
            <v>39503</v>
          </cell>
          <cell r="J2149">
            <v>4.6548999999999996</v>
          </cell>
          <cell r="M2149">
            <v>40289</v>
          </cell>
          <cell r="N2149">
            <v>5.3446999999999996</v>
          </cell>
          <cell r="Q2149">
            <v>39636</v>
          </cell>
          <cell r="R2149">
            <v>6.3</v>
          </cell>
        </row>
        <row r="2150">
          <cell r="A2150">
            <v>39616</v>
          </cell>
          <cell r="B2150">
            <v>4.18</v>
          </cell>
          <cell r="E2150">
            <v>41074</v>
          </cell>
          <cell r="F2150">
            <v>2.73</v>
          </cell>
          <cell r="I2150">
            <v>39504</v>
          </cell>
          <cell r="J2150">
            <v>4.6558999999999999</v>
          </cell>
          <cell r="M2150">
            <v>40290</v>
          </cell>
          <cell r="N2150">
            <v>5.3441000000000001</v>
          </cell>
          <cell r="Q2150">
            <v>39637</v>
          </cell>
          <cell r="R2150">
            <v>6.26</v>
          </cell>
        </row>
        <row r="2151">
          <cell r="A2151">
            <v>39617</v>
          </cell>
          <cell r="B2151">
            <v>4.16</v>
          </cell>
          <cell r="E2151">
            <v>41075</v>
          </cell>
          <cell r="F2151">
            <v>2.7</v>
          </cell>
          <cell r="I2151">
            <v>39505</v>
          </cell>
          <cell r="J2151">
            <v>4.6498999999999997</v>
          </cell>
          <cell r="M2151">
            <v>40291</v>
          </cell>
          <cell r="N2151">
            <v>5.3391999999999999</v>
          </cell>
          <cell r="Q2151">
            <v>39638</v>
          </cell>
          <cell r="R2151">
            <v>6.23</v>
          </cell>
        </row>
        <row r="2152">
          <cell r="A2152">
            <v>39618</v>
          </cell>
          <cell r="B2152">
            <v>4.1900000000000004</v>
          </cell>
          <cell r="E2152">
            <v>41078</v>
          </cell>
          <cell r="F2152">
            <v>2.67</v>
          </cell>
          <cell r="I2152">
            <v>39506</v>
          </cell>
          <cell r="J2152">
            <v>4.5213000000000001</v>
          </cell>
          <cell r="M2152">
            <v>40294</v>
          </cell>
          <cell r="N2152">
            <v>5.3487</v>
          </cell>
          <cell r="Q2152">
            <v>39639</v>
          </cell>
          <cell r="R2152">
            <v>6.22</v>
          </cell>
        </row>
        <row r="2153">
          <cell r="A2153">
            <v>39619</v>
          </cell>
          <cell r="B2153">
            <v>4.1500000000000004</v>
          </cell>
          <cell r="E2153">
            <v>41079</v>
          </cell>
          <cell r="F2153">
            <v>2.73</v>
          </cell>
          <cell r="I2153">
            <v>39507</v>
          </cell>
          <cell r="J2153">
            <v>4.4023000000000003</v>
          </cell>
          <cell r="M2153">
            <v>40295</v>
          </cell>
          <cell r="N2153">
            <v>5.3171999999999997</v>
          </cell>
          <cell r="Q2153">
            <v>39640</v>
          </cell>
          <cell r="R2153">
            <v>6.33</v>
          </cell>
        </row>
        <row r="2154">
          <cell r="A2154">
            <v>39622</v>
          </cell>
          <cell r="B2154">
            <v>4.13</v>
          </cell>
          <cell r="E2154">
            <v>41080</v>
          </cell>
          <cell r="F2154">
            <v>2.7199999999999998</v>
          </cell>
          <cell r="I2154">
            <v>39510</v>
          </cell>
          <cell r="J2154">
            <v>4.4326999999999996</v>
          </cell>
          <cell r="M2154">
            <v>40296</v>
          </cell>
          <cell r="N2154">
            <v>5.3936999999999999</v>
          </cell>
          <cell r="Q2154">
            <v>39643</v>
          </cell>
          <cell r="R2154">
            <v>6.29</v>
          </cell>
        </row>
        <row r="2155">
          <cell r="A2155">
            <v>39623</v>
          </cell>
          <cell r="B2155">
            <v>4.05</v>
          </cell>
          <cell r="E2155">
            <v>41081</v>
          </cell>
          <cell r="F2155">
            <v>2.68</v>
          </cell>
          <cell r="I2155">
            <v>39511</v>
          </cell>
          <cell r="J2155">
            <v>4.5068000000000001</v>
          </cell>
          <cell r="M2155">
            <v>40297</v>
          </cell>
          <cell r="N2155">
            <v>5.3620000000000001</v>
          </cell>
          <cell r="Q2155">
            <v>39644</v>
          </cell>
          <cell r="R2155">
            <v>6.32</v>
          </cell>
        </row>
        <row r="2156">
          <cell r="A2156">
            <v>39624</v>
          </cell>
          <cell r="B2156">
            <v>4.05</v>
          </cell>
          <cell r="E2156">
            <v>41082</v>
          </cell>
          <cell r="F2156">
            <v>2.75</v>
          </cell>
          <cell r="I2156">
            <v>39512</v>
          </cell>
          <cell r="J2156">
            <v>4.5979999999999999</v>
          </cell>
          <cell r="M2156">
            <v>40298</v>
          </cell>
          <cell r="N2156">
            <v>5.2854000000000001</v>
          </cell>
          <cell r="Q2156">
            <v>39645</v>
          </cell>
          <cell r="R2156">
            <v>6.44</v>
          </cell>
        </row>
        <row r="2157">
          <cell r="A2157">
            <v>39625</v>
          </cell>
          <cell r="B2157">
            <v>4.08</v>
          </cell>
          <cell r="E2157">
            <v>41085</v>
          </cell>
          <cell r="F2157">
            <v>2.69</v>
          </cell>
          <cell r="I2157">
            <v>39513</v>
          </cell>
          <cell r="J2157">
            <v>4.5605000000000002</v>
          </cell>
          <cell r="M2157">
            <v>40301</v>
          </cell>
          <cell r="N2157">
            <v>5.2946</v>
          </cell>
          <cell r="Q2157">
            <v>39646</v>
          </cell>
          <cell r="R2157">
            <v>6.49</v>
          </cell>
        </row>
        <row r="2158">
          <cell r="A2158">
            <v>39626</v>
          </cell>
          <cell r="B2158">
            <v>4.0599999999999996</v>
          </cell>
          <cell r="E2158">
            <v>41086</v>
          </cell>
          <cell r="F2158">
            <v>2.71</v>
          </cell>
          <cell r="I2158">
            <v>39514</v>
          </cell>
          <cell r="J2158">
            <v>4.5399000000000003</v>
          </cell>
          <cell r="M2158">
            <v>40302</v>
          </cell>
          <cell r="N2158">
            <v>5.2735000000000003</v>
          </cell>
          <cell r="Q2158">
            <v>39647</v>
          </cell>
          <cell r="R2158">
            <v>6.51</v>
          </cell>
        </row>
        <row r="2159">
          <cell r="A2159">
            <v>39629</v>
          </cell>
          <cell r="B2159">
            <v>4.08</v>
          </cell>
          <cell r="E2159">
            <v>41087</v>
          </cell>
          <cell r="F2159">
            <v>2.7</v>
          </cell>
          <cell r="I2159">
            <v>39517</v>
          </cell>
          <cell r="J2159">
            <v>4.4633000000000003</v>
          </cell>
          <cell r="M2159">
            <v>40303</v>
          </cell>
          <cell r="N2159">
            <v>5.2542</v>
          </cell>
          <cell r="Q2159">
            <v>39650</v>
          </cell>
          <cell r="R2159">
            <v>6.49</v>
          </cell>
        </row>
        <row r="2160">
          <cell r="A2160">
            <v>39631</v>
          </cell>
          <cell r="B2160">
            <v>4.07</v>
          </cell>
          <cell r="E2160">
            <v>41088</v>
          </cell>
          <cell r="F2160">
            <v>2.67</v>
          </cell>
          <cell r="I2160">
            <v>39518</v>
          </cell>
          <cell r="J2160">
            <v>4.5076999999999998</v>
          </cell>
          <cell r="M2160">
            <v>40304</v>
          </cell>
          <cell r="N2160">
            <v>5.2218999999999998</v>
          </cell>
          <cell r="Q2160">
            <v>39651</v>
          </cell>
          <cell r="R2160">
            <v>6.51</v>
          </cell>
        </row>
        <row r="2161">
          <cell r="A2161">
            <v>39632</v>
          </cell>
          <cell r="B2161">
            <v>4.07</v>
          </cell>
          <cell r="E2161">
            <v>41089</v>
          </cell>
          <cell r="F2161">
            <v>2.76</v>
          </cell>
          <cell r="I2161">
            <v>39519</v>
          </cell>
          <cell r="J2161">
            <v>4.4097999999999997</v>
          </cell>
          <cell r="M2161">
            <v>40305</v>
          </cell>
          <cell r="N2161">
            <v>5.2679</v>
          </cell>
          <cell r="Q2161">
            <v>39652</v>
          </cell>
          <cell r="R2161">
            <v>6.54</v>
          </cell>
        </row>
        <row r="2162">
          <cell r="A2162">
            <v>39633</v>
          </cell>
          <cell r="B2162">
            <v>4.05</v>
          </cell>
          <cell r="E2162">
            <v>41092</v>
          </cell>
          <cell r="F2162">
            <v>2.69</v>
          </cell>
          <cell r="I2162">
            <v>39520</v>
          </cell>
          <cell r="J2162">
            <v>4.4470000000000001</v>
          </cell>
          <cell r="M2162">
            <v>40308</v>
          </cell>
          <cell r="N2162">
            <v>5.3540000000000001</v>
          </cell>
          <cell r="Q2162">
            <v>39653</v>
          </cell>
          <cell r="R2162">
            <v>6.45</v>
          </cell>
        </row>
        <row r="2163">
          <cell r="A2163">
            <v>39636</v>
          </cell>
          <cell r="B2163">
            <v>4.03</v>
          </cell>
          <cell r="E2163">
            <v>41093</v>
          </cell>
          <cell r="F2163">
            <v>2.74</v>
          </cell>
          <cell r="I2163">
            <v>39521</v>
          </cell>
          <cell r="J2163">
            <v>4.3635000000000002</v>
          </cell>
          <cell r="M2163">
            <v>40309</v>
          </cell>
          <cell r="N2163">
            <v>5.3629999999999995</v>
          </cell>
          <cell r="Q2163">
            <v>39654</v>
          </cell>
          <cell r="R2163">
            <v>6.54</v>
          </cell>
        </row>
        <row r="2164">
          <cell r="A2164">
            <v>39637</v>
          </cell>
          <cell r="B2164">
            <v>4.04</v>
          </cell>
          <cell r="E2164">
            <v>41095</v>
          </cell>
          <cell r="F2164">
            <v>2.7199999999999998</v>
          </cell>
          <cell r="I2164">
            <v>39524</v>
          </cell>
          <cell r="J2164">
            <v>4.2854000000000001</v>
          </cell>
          <cell r="M2164">
            <v>40310</v>
          </cell>
          <cell r="N2164">
            <v>5.3642000000000003</v>
          </cell>
          <cell r="Q2164">
            <v>39657</v>
          </cell>
          <cell r="R2164">
            <v>6.46</v>
          </cell>
        </row>
        <row r="2165">
          <cell r="A2165">
            <v>39638</v>
          </cell>
          <cell r="B2165">
            <v>4.05</v>
          </cell>
          <cell r="E2165">
            <v>41096</v>
          </cell>
          <cell r="F2165">
            <v>2.66</v>
          </cell>
          <cell r="I2165">
            <v>39525</v>
          </cell>
          <cell r="J2165">
            <v>4.3484999999999996</v>
          </cell>
          <cell r="M2165">
            <v>40311</v>
          </cell>
          <cell r="N2165">
            <v>5.3</v>
          </cell>
          <cell r="Q2165">
            <v>39658</v>
          </cell>
          <cell r="R2165">
            <v>6.46</v>
          </cell>
        </row>
        <row r="2166">
          <cell r="A2166">
            <v>39639</v>
          </cell>
          <cell r="B2166">
            <v>4.05</v>
          </cell>
          <cell r="E2166">
            <v>41099</v>
          </cell>
          <cell r="F2166">
            <v>2.62</v>
          </cell>
          <cell r="I2166">
            <v>39526</v>
          </cell>
          <cell r="J2166">
            <v>4.2103999999999999</v>
          </cell>
          <cell r="M2166">
            <v>40312</v>
          </cell>
          <cell r="N2166">
            <v>5.2907999999999999</v>
          </cell>
          <cell r="Q2166">
            <v>39659</v>
          </cell>
          <cell r="R2166">
            <v>6.48</v>
          </cell>
        </row>
        <row r="2167">
          <cell r="A2167">
            <v>39640</v>
          </cell>
          <cell r="B2167">
            <v>4.09</v>
          </cell>
          <cell r="E2167">
            <v>41100</v>
          </cell>
          <cell r="F2167">
            <v>2.6</v>
          </cell>
          <cell r="I2167">
            <v>39527</v>
          </cell>
          <cell r="J2167">
            <v>4.1599000000000004</v>
          </cell>
          <cell r="M2167">
            <v>40315</v>
          </cell>
          <cell r="N2167">
            <v>5.3243</v>
          </cell>
          <cell r="Q2167">
            <v>39660</v>
          </cell>
          <cell r="R2167">
            <v>6.44</v>
          </cell>
        </row>
        <row r="2168">
          <cell r="A2168">
            <v>39643</v>
          </cell>
          <cell r="B2168">
            <v>4.05</v>
          </cell>
          <cell r="E2168">
            <v>41101</v>
          </cell>
          <cell r="F2168">
            <v>2.6</v>
          </cell>
          <cell r="I2168">
            <v>39528</v>
          </cell>
          <cell r="J2168">
            <v>4.1599000000000004</v>
          </cell>
          <cell r="M2168">
            <v>40316</v>
          </cell>
          <cell r="N2168">
            <v>5.2347000000000001</v>
          </cell>
          <cell r="Q2168">
            <v>39661</v>
          </cell>
          <cell r="R2168">
            <v>6.42</v>
          </cell>
        </row>
        <row r="2169">
          <cell r="A2169">
            <v>39644</v>
          </cell>
          <cell r="B2169">
            <v>4.0599999999999996</v>
          </cell>
          <cell r="E2169">
            <v>41102</v>
          </cell>
          <cell r="F2169">
            <v>2.57</v>
          </cell>
          <cell r="I2169">
            <v>39531</v>
          </cell>
          <cell r="J2169">
            <v>4.3643999999999998</v>
          </cell>
          <cell r="M2169">
            <v>40317</v>
          </cell>
          <cell r="N2169">
            <v>5.3047000000000004</v>
          </cell>
          <cell r="Q2169">
            <v>39664</v>
          </cell>
          <cell r="R2169">
            <v>6.43</v>
          </cell>
        </row>
        <row r="2170">
          <cell r="A2170">
            <v>39645</v>
          </cell>
          <cell r="B2170">
            <v>4.12</v>
          </cell>
          <cell r="E2170">
            <v>41103</v>
          </cell>
          <cell r="F2170">
            <v>2.58</v>
          </cell>
          <cell r="I2170">
            <v>39532</v>
          </cell>
          <cell r="J2170">
            <v>4.3028000000000004</v>
          </cell>
          <cell r="M2170">
            <v>40318</v>
          </cell>
          <cell r="N2170">
            <v>5.2370000000000001</v>
          </cell>
          <cell r="Q2170">
            <v>39665</v>
          </cell>
          <cell r="R2170">
            <v>6.47</v>
          </cell>
        </row>
        <row r="2171">
          <cell r="A2171">
            <v>39646</v>
          </cell>
          <cell r="B2171">
            <v>4.1399999999999997</v>
          </cell>
          <cell r="E2171">
            <v>41106</v>
          </cell>
          <cell r="F2171">
            <v>2.56</v>
          </cell>
          <cell r="I2171">
            <v>39533</v>
          </cell>
          <cell r="J2171">
            <v>4.3064999999999998</v>
          </cell>
          <cell r="M2171">
            <v>40319</v>
          </cell>
          <cell r="N2171">
            <v>5.2884000000000002</v>
          </cell>
          <cell r="Q2171">
            <v>39666</v>
          </cell>
          <cell r="R2171">
            <v>6.53</v>
          </cell>
        </row>
        <row r="2172">
          <cell r="A2172">
            <v>39647</v>
          </cell>
          <cell r="B2172">
            <v>4.1500000000000004</v>
          </cell>
          <cell r="E2172">
            <v>41107</v>
          </cell>
          <cell r="F2172">
            <v>2.59</v>
          </cell>
          <cell r="I2172">
            <v>39534</v>
          </cell>
          <cell r="J2172">
            <v>4.3898000000000001</v>
          </cell>
          <cell r="M2172">
            <v>40322</v>
          </cell>
          <cell r="N2172">
            <v>5.2873999999999999</v>
          </cell>
          <cell r="Q2172">
            <v>39667</v>
          </cell>
          <cell r="R2172">
            <v>6.42</v>
          </cell>
        </row>
        <row r="2173">
          <cell r="A2173">
            <v>39650</v>
          </cell>
          <cell r="B2173">
            <v>4.1500000000000004</v>
          </cell>
          <cell r="E2173">
            <v>41108</v>
          </cell>
          <cell r="F2173">
            <v>2.59</v>
          </cell>
          <cell r="I2173">
            <v>39535</v>
          </cell>
          <cell r="J2173">
            <v>4.3177000000000003</v>
          </cell>
          <cell r="M2173">
            <v>40323</v>
          </cell>
          <cell r="N2173">
            <v>5.2188999999999997</v>
          </cell>
          <cell r="Q2173">
            <v>39668</v>
          </cell>
          <cell r="R2173">
            <v>6.41</v>
          </cell>
        </row>
        <row r="2174">
          <cell r="A2174">
            <v>39651</v>
          </cell>
          <cell r="B2174">
            <v>4.17</v>
          </cell>
          <cell r="E2174">
            <v>41109</v>
          </cell>
          <cell r="F2174">
            <v>2.61</v>
          </cell>
          <cell r="I2174">
            <v>39538</v>
          </cell>
          <cell r="J2174">
            <v>4.2916999999999996</v>
          </cell>
          <cell r="M2174">
            <v>40324</v>
          </cell>
          <cell r="N2174">
            <v>5.2775999999999996</v>
          </cell>
          <cell r="Q2174">
            <v>39671</v>
          </cell>
          <cell r="R2174">
            <v>6.46</v>
          </cell>
        </row>
        <row r="2175">
          <cell r="A2175">
            <v>39652</v>
          </cell>
          <cell r="B2175">
            <v>4.16</v>
          </cell>
          <cell r="E2175">
            <v>41110</v>
          </cell>
          <cell r="F2175">
            <v>2.5499999999999998</v>
          </cell>
          <cell r="I2175">
            <v>39539</v>
          </cell>
          <cell r="J2175">
            <v>4.3993000000000002</v>
          </cell>
          <cell r="M2175">
            <v>40325</v>
          </cell>
          <cell r="N2175">
            <v>5.3739999999999997</v>
          </cell>
          <cell r="Q2175">
            <v>39672</v>
          </cell>
          <cell r="R2175">
            <v>6.4</v>
          </cell>
        </row>
        <row r="2176">
          <cell r="A2176">
            <v>39653</v>
          </cell>
          <cell r="B2176">
            <v>4.13</v>
          </cell>
          <cell r="E2176">
            <v>41113</v>
          </cell>
          <cell r="F2176">
            <v>2.52</v>
          </cell>
          <cell r="I2176">
            <v>39540</v>
          </cell>
          <cell r="J2176">
            <v>4.4050000000000002</v>
          </cell>
          <cell r="M2176">
            <v>40326</v>
          </cell>
          <cell r="N2176">
            <v>5.2963000000000005</v>
          </cell>
          <cell r="Q2176">
            <v>39673</v>
          </cell>
          <cell r="R2176">
            <v>6.41</v>
          </cell>
        </row>
        <row r="2177">
          <cell r="A2177">
            <v>39654</v>
          </cell>
          <cell r="B2177">
            <v>4.16</v>
          </cell>
          <cell r="E2177">
            <v>41114</v>
          </cell>
          <cell r="F2177">
            <v>2.4699999999999998</v>
          </cell>
          <cell r="I2177">
            <v>39541</v>
          </cell>
          <cell r="J2177">
            <v>4.3784999999999998</v>
          </cell>
          <cell r="M2177">
            <v>40329</v>
          </cell>
          <cell r="N2177">
            <v>5.3581000000000003</v>
          </cell>
          <cell r="Q2177">
            <v>39674</v>
          </cell>
          <cell r="R2177">
            <v>6.37</v>
          </cell>
        </row>
        <row r="2178">
          <cell r="A2178">
            <v>39657</v>
          </cell>
          <cell r="B2178">
            <v>4.12</v>
          </cell>
          <cell r="E2178">
            <v>41115</v>
          </cell>
          <cell r="F2178">
            <v>2.46</v>
          </cell>
          <cell r="I2178">
            <v>39542</v>
          </cell>
          <cell r="J2178">
            <v>4.3055000000000003</v>
          </cell>
          <cell r="M2178">
            <v>40330</v>
          </cell>
          <cell r="N2178">
            <v>5.3136999999999999</v>
          </cell>
          <cell r="Q2178">
            <v>39675</v>
          </cell>
          <cell r="R2178">
            <v>6.33</v>
          </cell>
        </row>
        <row r="2179">
          <cell r="A2179">
            <v>39658</v>
          </cell>
          <cell r="B2179">
            <v>4.1399999999999997</v>
          </cell>
          <cell r="E2179">
            <v>41116</v>
          </cell>
          <cell r="F2179">
            <v>2.4900000000000002</v>
          </cell>
          <cell r="I2179">
            <v>39545</v>
          </cell>
          <cell r="J2179">
            <v>4.3446999999999996</v>
          </cell>
          <cell r="M2179">
            <v>40331</v>
          </cell>
          <cell r="N2179">
            <v>5.3697999999999997</v>
          </cell>
          <cell r="Q2179">
            <v>39678</v>
          </cell>
          <cell r="R2179">
            <v>6.3</v>
          </cell>
        </row>
        <row r="2180">
          <cell r="A2180">
            <v>39659</v>
          </cell>
          <cell r="B2180">
            <v>4.16</v>
          </cell>
          <cell r="E2180">
            <v>41117</v>
          </cell>
          <cell r="F2180">
            <v>2.63</v>
          </cell>
          <cell r="I2180">
            <v>39546</v>
          </cell>
          <cell r="J2180">
            <v>4.3794000000000004</v>
          </cell>
          <cell r="M2180">
            <v>40332</v>
          </cell>
          <cell r="N2180">
            <v>5.3743999999999996</v>
          </cell>
          <cell r="Q2180">
            <v>39679</v>
          </cell>
          <cell r="R2180">
            <v>6.33</v>
          </cell>
        </row>
        <row r="2181">
          <cell r="A2181">
            <v>39660</v>
          </cell>
          <cell r="B2181">
            <v>4.0999999999999996</v>
          </cell>
          <cell r="E2181">
            <v>41120</v>
          </cell>
          <cell r="F2181">
            <v>2.58</v>
          </cell>
          <cell r="I2181">
            <v>39547</v>
          </cell>
          <cell r="J2181">
            <v>4.3204000000000002</v>
          </cell>
          <cell r="M2181">
            <v>40333</v>
          </cell>
          <cell r="N2181">
            <v>5.3002000000000002</v>
          </cell>
          <cell r="Q2181">
            <v>39680</v>
          </cell>
          <cell r="R2181">
            <v>6.31</v>
          </cell>
        </row>
        <row r="2182">
          <cell r="A2182">
            <v>39661</v>
          </cell>
          <cell r="B2182">
            <v>4.0599999999999996</v>
          </cell>
          <cell r="E2182">
            <v>41121</v>
          </cell>
          <cell r="F2182">
            <v>2.56</v>
          </cell>
          <cell r="I2182">
            <v>39548</v>
          </cell>
          <cell r="J2182">
            <v>4.3483999999999998</v>
          </cell>
          <cell r="M2182">
            <v>40336</v>
          </cell>
          <cell r="N2182">
            <v>5.3041</v>
          </cell>
          <cell r="Q2182">
            <v>39681</v>
          </cell>
          <cell r="R2182">
            <v>6.35</v>
          </cell>
        </row>
        <row r="2183">
          <cell r="A2183">
            <v>39665</v>
          </cell>
          <cell r="B2183">
            <v>4.0999999999999996</v>
          </cell>
          <cell r="E2183">
            <v>41122</v>
          </cell>
          <cell r="F2183">
            <v>2.6</v>
          </cell>
          <cell r="I2183">
            <v>39549</v>
          </cell>
          <cell r="J2183">
            <v>4.2990000000000004</v>
          </cell>
          <cell r="M2183">
            <v>40337</v>
          </cell>
          <cell r="N2183">
            <v>5.3121</v>
          </cell>
          <cell r="Q2183">
            <v>39682</v>
          </cell>
          <cell r="R2183">
            <v>6.36</v>
          </cell>
        </row>
        <row r="2184">
          <cell r="A2184">
            <v>39666</v>
          </cell>
          <cell r="B2184">
            <v>4.1100000000000003</v>
          </cell>
          <cell r="E2184">
            <v>41123</v>
          </cell>
          <cell r="F2184">
            <v>2.5499999999999998</v>
          </cell>
          <cell r="I2184">
            <v>39552</v>
          </cell>
          <cell r="J2184">
            <v>4.3493000000000004</v>
          </cell>
          <cell r="M2184">
            <v>40338</v>
          </cell>
          <cell r="N2184">
            <v>5.3479000000000001</v>
          </cell>
          <cell r="Q2184">
            <v>39685</v>
          </cell>
          <cell r="R2184">
            <v>6.3</v>
          </cell>
        </row>
        <row r="2185">
          <cell r="A2185">
            <v>39667</v>
          </cell>
          <cell r="B2185">
            <v>4.07</v>
          </cell>
          <cell r="E2185">
            <v>41124</v>
          </cell>
          <cell r="F2185">
            <v>2.65</v>
          </cell>
          <cell r="I2185">
            <v>39553</v>
          </cell>
          <cell r="J2185">
            <v>4.4412000000000003</v>
          </cell>
          <cell r="M2185">
            <v>40339</v>
          </cell>
          <cell r="N2185">
            <v>5.3978999999999999</v>
          </cell>
          <cell r="Q2185">
            <v>39686</v>
          </cell>
          <cell r="R2185">
            <v>6.3</v>
          </cell>
        </row>
        <row r="2186">
          <cell r="A2186">
            <v>39668</v>
          </cell>
          <cell r="B2186">
            <v>4.05</v>
          </cell>
          <cell r="E2186">
            <v>41127</v>
          </cell>
          <cell r="F2186">
            <v>2.65</v>
          </cell>
          <cell r="I2186">
            <v>39554</v>
          </cell>
          <cell r="J2186">
            <v>4.4931999999999999</v>
          </cell>
          <cell r="M2186">
            <v>40340</v>
          </cell>
          <cell r="N2186">
            <v>5.3855000000000004</v>
          </cell>
          <cell r="Q2186">
            <v>39687</v>
          </cell>
          <cell r="R2186">
            <v>6.28</v>
          </cell>
        </row>
        <row r="2187">
          <cell r="A2187">
            <v>39671</v>
          </cell>
          <cell r="B2187">
            <v>4.05</v>
          </cell>
          <cell r="E2187">
            <v>41128</v>
          </cell>
          <cell r="F2187">
            <v>2.7199999999999998</v>
          </cell>
          <cell r="I2187">
            <v>39555</v>
          </cell>
          <cell r="J2187">
            <v>4.5263</v>
          </cell>
          <cell r="M2187">
            <v>40343</v>
          </cell>
          <cell r="N2187">
            <v>5.4241999999999999</v>
          </cell>
          <cell r="Q2187">
            <v>39688</v>
          </cell>
          <cell r="R2187">
            <v>6.29</v>
          </cell>
        </row>
        <row r="2188">
          <cell r="A2188">
            <v>39672</v>
          </cell>
          <cell r="B2188">
            <v>4.03</v>
          </cell>
          <cell r="E2188">
            <v>41129</v>
          </cell>
          <cell r="F2188">
            <v>2.75</v>
          </cell>
          <cell r="I2188">
            <v>39556</v>
          </cell>
          <cell r="J2188">
            <v>4.4961000000000002</v>
          </cell>
          <cell r="M2188">
            <v>40344</v>
          </cell>
          <cell r="N2188">
            <v>5.4040999999999997</v>
          </cell>
          <cell r="Q2188">
            <v>39689</v>
          </cell>
          <cell r="R2188">
            <v>6.32</v>
          </cell>
        </row>
        <row r="2189">
          <cell r="A2189">
            <v>39673</v>
          </cell>
          <cell r="B2189">
            <v>4.03</v>
          </cell>
          <cell r="E2189">
            <v>41130</v>
          </cell>
          <cell r="F2189">
            <v>2.7800000000000002</v>
          </cell>
          <cell r="I2189">
            <v>39559</v>
          </cell>
          <cell r="J2189">
            <v>4.4884000000000004</v>
          </cell>
          <cell r="M2189">
            <v>40345</v>
          </cell>
          <cell r="N2189">
            <v>5.3524000000000003</v>
          </cell>
          <cell r="Q2189">
            <v>39693</v>
          </cell>
          <cell r="R2189">
            <v>6.26</v>
          </cell>
        </row>
        <row r="2190">
          <cell r="A2190">
            <v>39674</v>
          </cell>
          <cell r="B2190">
            <v>4.01</v>
          </cell>
          <cell r="E2190">
            <v>41131</v>
          </cell>
          <cell r="F2190">
            <v>2.74</v>
          </cell>
          <cell r="I2190">
            <v>39560</v>
          </cell>
          <cell r="J2190">
            <v>4.4440999999999997</v>
          </cell>
          <cell r="M2190">
            <v>40346</v>
          </cell>
          <cell r="N2190">
            <v>5.3216000000000001</v>
          </cell>
          <cell r="Q2190">
            <v>39694</v>
          </cell>
          <cell r="R2190">
            <v>6.23</v>
          </cell>
        </row>
        <row r="2191">
          <cell r="A2191">
            <v>39675</v>
          </cell>
          <cell r="B2191">
            <v>4</v>
          </cell>
          <cell r="E2191">
            <v>41134</v>
          </cell>
          <cell r="F2191">
            <v>2.74</v>
          </cell>
          <cell r="I2191">
            <v>39561</v>
          </cell>
          <cell r="J2191">
            <v>4.4912999999999998</v>
          </cell>
          <cell r="M2191">
            <v>40347</v>
          </cell>
          <cell r="N2191">
            <v>5.3262999999999998</v>
          </cell>
          <cell r="Q2191">
            <v>39695</v>
          </cell>
          <cell r="R2191">
            <v>6.21</v>
          </cell>
        </row>
        <row r="2192">
          <cell r="A2192">
            <v>39678</v>
          </cell>
          <cell r="B2192">
            <v>3.98</v>
          </cell>
          <cell r="E2192">
            <v>41135</v>
          </cell>
          <cell r="F2192">
            <v>2.82</v>
          </cell>
          <cell r="I2192">
            <v>39562</v>
          </cell>
          <cell r="J2192">
            <v>4.5458999999999996</v>
          </cell>
          <cell r="M2192">
            <v>40350</v>
          </cell>
          <cell r="N2192">
            <v>5.3331999999999997</v>
          </cell>
          <cell r="Q2192">
            <v>39696</v>
          </cell>
          <cell r="R2192">
            <v>6.21</v>
          </cell>
        </row>
        <row r="2193">
          <cell r="A2193">
            <v>39679</v>
          </cell>
          <cell r="B2193">
            <v>4.0199999999999996</v>
          </cell>
          <cell r="E2193">
            <v>41136</v>
          </cell>
          <cell r="F2193">
            <v>2.9</v>
          </cell>
          <cell r="I2193">
            <v>39563</v>
          </cell>
          <cell r="J2193">
            <v>4.5914000000000001</v>
          </cell>
          <cell r="M2193">
            <v>40351</v>
          </cell>
          <cell r="N2193">
            <v>5.2786</v>
          </cell>
          <cell r="Q2193">
            <v>39699</v>
          </cell>
          <cell r="R2193">
            <v>6.2</v>
          </cell>
        </row>
        <row r="2194">
          <cell r="A2194">
            <v>39680</v>
          </cell>
          <cell r="B2194">
            <v>4.03</v>
          </cell>
          <cell r="E2194">
            <v>41137</v>
          </cell>
          <cell r="F2194">
            <v>2.96</v>
          </cell>
          <cell r="I2194">
            <v>39566</v>
          </cell>
          <cell r="J2194">
            <v>4.5597000000000003</v>
          </cell>
          <cell r="M2194">
            <v>40352</v>
          </cell>
          <cell r="N2194">
            <v>5.2671000000000001</v>
          </cell>
          <cell r="Q2194">
            <v>39700</v>
          </cell>
          <cell r="R2194">
            <v>6.14</v>
          </cell>
        </row>
        <row r="2195">
          <cell r="A2195">
            <v>39681</v>
          </cell>
          <cell r="B2195">
            <v>4.04</v>
          </cell>
          <cell r="E2195">
            <v>41138</v>
          </cell>
          <cell r="F2195">
            <v>2.93</v>
          </cell>
          <cell r="I2195">
            <v>39567</v>
          </cell>
          <cell r="J2195">
            <v>4.5509000000000004</v>
          </cell>
          <cell r="M2195">
            <v>40353</v>
          </cell>
          <cell r="N2195">
            <v>5.2359999999999998</v>
          </cell>
          <cell r="Q2195">
            <v>39701</v>
          </cell>
          <cell r="R2195">
            <v>6.19</v>
          </cell>
        </row>
        <row r="2196">
          <cell r="A2196">
            <v>39682</v>
          </cell>
          <cell r="B2196">
            <v>4.0599999999999996</v>
          </cell>
          <cell r="E2196">
            <v>41141</v>
          </cell>
          <cell r="F2196">
            <v>2.93</v>
          </cell>
          <cell r="I2196">
            <v>39568</v>
          </cell>
          <cell r="J2196">
            <v>4.4672000000000001</v>
          </cell>
          <cell r="M2196">
            <v>40354</v>
          </cell>
          <cell r="N2196">
            <v>5.1975999999999996</v>
          </cell>
          <cell r="Q2196">
            <v>39702</v>
          </cell>
          <cell r="R2196">
            <v>6.22</v>
          </cell>
        </row>
        <row r="2197">
          <cell r="A2197">
            <v>39685</v>
          </cell>
          <cell r="B2197">
            <v>4.0199999999999996</v>
          </cell>
          <cell r="E2197">
            <v>41142</v>
          </cell>
          <cell r="F2197">
            <v>2.9</v>
          </cell>
          <cell r="I2197">
            <v>39569</v>
          </cell>
          <cell r="J2197">
            <v>4.4991000000000003</v>
          </cell>
          <cell r="M2197">
            <v>40357</v>
          </cell>
          <cell r="N2197">
            <v>5.2119</v>
          </cell>
          <cell r="Q2197">
            <v>39703</v>
          </cell>
          <cell r="R2197">
            <v>6.34</v>
          </cell>
        </row>
        <row r="2198">
          <cell r="A2198">
            <v>39686</v>
          </cell>
          <cell r="B2198">
            <v>4</v>
          </cell>
          <cell r="E2198">
            <v>41143</v>
          </cell>
          <cell r="F2198">
            <v>2.82</v>
          </cell>
          <cell r="I2198">
            <v>39570</v>
          </cell>
          <cell r="J2198">
            <v>4.5774999999999997</v>
          </cell>
          <cell r="M2198">
            <v>40358</v>
          </cell>
          <cell r="N2198">
            <v>5.1924000000000001</v>
          </cell>
          <cell r="Q2198">
            <v>39706</v>
          </cell>
          <cell r="R2198">
            <v>6.31</v>
          </cell>
        </row>
        <row r="2199">
          <cell r="A2199">
            <v>39687</v>
          </cell>
          <cell r="B2199">
            <v>4.01</v>
          </cell>
          <cell r="E2199">
            <v>41144</v>
          </cell>
          <cell r="F2199">
            <v>2.79</v>
          </cell>
          <cell r="I2199">
            <v>39573</v>
          </cell>
          <cell r="J2199">
            <v>4.6013999999999999</v>
          </cell>
          <cell r="M2199">
            <v>40359</v>
          </cell>
          <cell r="N2199">
            <v>5.1841999999999997</v>
          </cell>
          <cell r="Q2199">
            <v>39707</v>
          </cell>
          <cell r="R2199">
            <v>6.34</v>
          </cell>
        </row>
        <row r="2200">
          <cell r="A2200">
            <v>39688</v>
          </cell>
          <cell r="B2200">
            <v>4</v>
          </cell>
          <cell r="E2200">
            <v>41145</v>
          </cell>
          <cell r="F2200">
            <v>2.79</v>
          </cell>
          <cell r="I2200">
            <v>39574</v>
          </cell>
          <cell r="J2200">
            <v>4.6624999999999996</v>
          </cell>
          <cell r="M2200">
            <v>40360</v>
          </cell>
          <cell r="N2200">
            <v>5.1791</v>
          </cell>
          <cell r="Q2200">
            <v>39708</v>
          </cell>
          <cell r="R2200">
            <v>6.43</v>
          </cell>
        </row>
        <row r="2201">
          <cell r="A2201">
            <v>39689</v>
          </cell>
          <cell r="B2201">
            <v>4.01</v>
          </cell>
          <cell r="E2201">
            <v>41148</v>
          </cell>
          <cell r="F2201">
            <v>2.76</v>
          </cell>
          <cell r="I2201">
            <v>39575</v>
          </cell>
          <cell r="J2201">
            <v>4.6054000000000004</v>
          </cell>
          <cell r="M2201">
            <v>40361</v>
          </cell>
          <cell r="N2201">
            <v>5.1898</v>
          </cell>
          <cell r="Q2201">
            <v>39709</v>
          </cell>
          <cell r="R2201">
            <v>6.49</v>
          </cell>
        </row>
        <row r="2202">
          <cell r="A2202">
            <v>39693</v>
          </cell>
          <cell r="B2202">
            <v>4</v>
          </cell>
          <cell r="E2202">
            <v>41149</v>
          </cell>
          <cell r="F2202">
            <v>2.75</v>
          </cell>
          <cell r="I2202">
            <v>39576</v>
          </cell>
          <cell r="J2202">
            <v>4.5420999999999996</v>
          </cell>
          <cell r="M2202">
            <v>40364</v>
          </cell>
          <cell r="N2202">
            <v>5.1688000000000001</v>
          </cell>
          <cell r="Q2202">
            <v>39710</v>
          </cell>
          <cell r="R2202">
            <v>6.78</v>
          </cell>
        </row>
        <row r="2203">
          <cell r="A2203">
            <v>39694</v>
          </cell>
          <cell r="B2203">
            <v>3.98</v>
          </cell>
          <cell r="E2203">
            <v>41150</v>
          </cell>
          <cell r="F2203">
            <v>2.77</v>
          </cell>
          <cell r="I2203">
            <v>39577</v>
          </cell>
          <cell r="J2203">
            <v>4.5216000000000003</v>
          </cell>
          <cell r="M2203">
            <v>40365</v>
          </cell>
          <cell r="N2203">
            <v>5.1814999999999998</v>
          </cell>
          <cell r="Q2203">
            <v>39713</v>
          </cell>
          <cell r="R2203">
            <v>6.79</v>
          </cell>
        </row>
        <row r="2204">
          <cell r="A2204">
            <v>39695</v>
          </cell>
          <cell r="B2204">
            <v>3.95</v>
          </cell>
          <cell r="E2204">
            <v>41151</v>
          </cell>
          <cell r="F2204">
            <v>2.75</v>
          </cell>
          <cell r="I2204">
            <v>39580</v>
          </cell>
          <cell r="J2204">
            <v>4.5343</v>
          </cell>
          <cell r="M2204">
            <v>40366</v>
          </cell>
          <cell r="N2204">
            <v>5.2568000000000001</v>
          </cell>
          <cell r="Q2204">
            <v>39714</v>
          </cell>
          <cell r="R2204">
            <v>6.8100000000000005</v>
          </cell>
        </row>
        <row r="2205">
          <cell r="A2205">
            <v>39696</v>
          </cell>
          <cell r="B2205">
            <v>3.95</v>
          </cell>
          <cell r="E2205">
            <v>41152</v>
          </cell>
          <cell r="F2205">
            <v>2.68</v>
          </cell>
          <cell r="I2205">
            <v>39581</v>
          </cell>
          <cell r="J2205">
            <v>4.6383999999999999</v>
          </cell>
          <cell r="M2205">
            <v>40367</v>
          </cell>
          <cell r="N2205">
            <v>5.2149999999999999</v>
          </cell>
          <cell r="Q2205">
            <v>39715</v>
          </cell>
          <cell r="R2205">
            <v>6.76</v>
          </cell>
        </row>
        <row r="2206">
          <cell r="A2206">
            <v>39699</v>
          </cell>
          <cell r="B2206">
            <v>3.94</v>
          </cell>
          <cell r="E2206">
            <v>41156</v>
          </cell>
          <cell r="F2206">
            <v>2.69</v>
          </cell>
          <cell r="I2206">
            <v>39582</v>
          </cell>
          <cell r="J2206">
            <v>4.6134000000000004</v>
          </cell>
          <cell r="M2206">
            <v>40368</v>
          </cell>
          <cell r="N2206">
            <v>5.2439999999999998</v>
          </cell>
          <cell r="Q2206">
            <v>39716</v>
          </cell>
          <cell r="R2206">
            <v>6.93</v>
          </cell>
        </row>
        <row r="2207">
          <cell r="A2207">
            <v>39700</v>
          </cell>
          <cell r="B2207">
            <v>3.94</v>
          </cell>
          <cell r="E2207">
            <v>41157</v>
          </cell>
          <cell r="F2207">
            <v>2.7</v>
          </cell>
          <cell r="I2207">
            <v>39583</v>
          </cell>
          <cell r="J2207">
            <v>4.5510000000000002</v>
          </cell>
          <cell r="M2207">
            <v>40371</v>
          </cell>
          <cell r="N2207">
            <v>5.2184999999999997</v>
          </cell>
          <cell r="Q2207">
            <v>39717</v>
          </cell>
          <cell r="R2207">
            <v>6.92</v>
          </cell>
        </row>
        <row r="2208">
          <cell r="A2208">
            <v>39701</v>
          </cell>
          <cell r="B2208">
            <v>3.94</v>
          </cell>
          <cell r="E2208">
            <v>41158</v>
          </cell>
          <cell r="F2208">
            <v>2.8</v>
          </cell>
          <cell r="I2208">
            <v>39584</v>
          </cell>
          <cell r="J2208">
            <v>4.5736999999999997</v>
          </cell>
          <cell r="M2208">
            <v>40372</v>
          </cell>
          <cell r="N2208">
            <v>5.2539999999999996</v>
          </cell>
          <cell r="Q2208">
            <v>39720</v>
          </cell>
          <cell r="R2208">
            <v>6.82</v>
          </cell>
        </row>
        <row r="2209">
          <cell r="A2209">
            <v>39702</v>
          </cell>
          <cell r="B2209">
            <v>3.96</v>
          </cell>
          <cell r="E2209">
            <v>41159</v>
          </cell>
          <cell r="F2209">
            <v>2.81</v>
          </cell>
          <cell r="I2209">
            <v>39587</v>
          </cell>
          <cell r="J2209">
            <v>4.5716999999999999</v>
          </cell>
          <cell r="M2209">
            <v>40373</v>
          </cell>
          <cell r="N2209">
            <v>5.2534999999999998</v>
          </cell>
          <cell r="Q2209">
            <v>39721</v>
          </cell>
          <cell r="R2209">
            <v>6.98</v>
          </cell>
        </row>
        <row r="2210">
          <cell r="A2210">
            <v>39703</v>
          </cell>
          <cell r="B2210">
            <v>4.05</v>
          </cell>
          <cell r="E2210">
            <v>41162</v>
          </cell>
          <cell r="F2210">
            <v>2.83</v>
          </cell>
          <cell r="I2210">
            <v>39588</v>
          </cell>
          <cell r="J2210">
            <v>4.5293999999999999</v>
          </cell>
          <cell r="M2210">
            <v>40374</v>
          </cell>
          <cell r="N2210">
            <v>5.2577999999999996</v>
          </cell>
          <cell r="Q2210">
            <v>39722</v>
          </cell>
          <cell r="R2210">
            <v>6.93</v>
          </cell>
        </row>
        <row r="2211">
          <cell r="A2211">
            <v>39706</v>
          </cell>
          <cell r="B2211">
            <v>3.91</v>
          </cell>
          <cell r="E2211">
            <v>41163</v>
          </cell>
          <cell r="F2211">
            <v>2.84</v>
          </cell>
          <cell r="I2211">
            <v>39589</v>
          </cell>
          <cell r="J2211">
            <v>4.5392000000000001</v>
          </cell>
          <cell r="M2211">
            <v>40375</v>
          </cell>
          <cell r="N2211">
            <v>5.1848000000000001</v>
          </cell>
          <cell r="Q2211">
            <v>39723</v>
          </cell>
          <cell r="R2211">
            <v>6.97</v>
          </cell>
        </row>
        <row r="2212">
          <cell r="A2212">
            <v>39707</v>
          </cell>
          <cell r="B2212">
            <v>3.95</v>
          </cell>
          <cell r="E2212">
            <v>41164</v>
          </cell>
          <cell r="F2212">
            <v>2.92</v>
          </cell>
          <cell r="I2212">
            <v>39590</v>
          </cell>
          <cell r="J2212">
            <v>4.6204999999999998</v>
          </cell>
          <cell r="M2212">
            <v>40378</v>
          </cell>
          <cell r="N2212">
            <v>5.2015000000000002</v>
          </cell>
          <cell r="Q2212">
            <v>39724</v>
          </cell>
          <cell r="R2212">
            <v>6.9399999999999995</v>
          </cell>
        </row>
        <row r="2213">
          <cell r="A2213">
            <v>39708</v>
          </cell>
          <cell r="B2213">
            <v>3.95</v>
          </cell>
          <cell r="E2213">
            <v>41165</v>
          </cell>
          <cell r="F2213">
            <v>2.95</v>
          </cell>
          <cell r="I2213">
            <v>39591</v>
          </cell>
          <cell r="J2213">
            <v>4.5678000000000001</v>
          </cell>
          <cell r="M2213">
            <v>40379</v>
          </cell>
          <cell r="N2213">
            <v>5.2408000000000001</v>
          </cell>
          <cell r="Q2213">
            <v>39727</v>
          </cell>
          <cell r="R2213">
            <v>6.86</v>
          </cell>
        </row>
        <row r="2214">
          <cell r="A2214">
            <v>39709</v>
          </cell>
          <cell r="B2214">
            <v>4.03</v>
          </cell>
          <cell r="E2214">
            <v>41166</v>
          </cell>
          <cell r="F2214">
            <v>3.09</v>
          </cell>
          <cell r="I2214">
            <v>39594</v>
          </cell>
          <cell r="J2214">
            <v>4.5728</v>
          </cell>
          <cell r="M2214">
            <v>40380</v>
          </cell>
          <cell r="N2214">
            <v>5.1928000000000001</v>
          </cell>
          <cell r="Q2214">
            <v>39728</v>
          </cell>
          <cell r="R2214">
            <v>6.95</v>
          </cell>
        </row>
        <row r="2215">
          <cell r="A2215">
            <v>39710</v>
          </cell>
          <cell r="B2215">
            <v>4.1399999999999997</v>
          </cell>
          <cell r="E2215">
            <v>41169</v>
          </cell>
          <cell r="F2215">
            <v>3.03</v>
          </cell>
          <cell r="I2215">
            <v>39595</v>
          </cell>
          <cell r="J2215">
            <v>4.6406000000000001</v>
          </cell>
          <cell r="M2215">
            <v>40381</v>
          </cell>
          <cell r="N2215">
            <v>5.2775999999999996</v>
          </cell>
          <cell r="Q2215">
            <v>39729</v>
          </cell>
          <cell r="R2215">
            <v>7.1</v>
          </cell>
        </row>
        <row r="2216">
          <cell r="A2216">
            <v>39713</v>
          </cell>
          <cell r="B2216">
            <v>4.0999999999999996</v>
          </cell>
          <cell r="E2216">
            <v>41170</v>
          </cell>
          <cell r="F2216">
            <v>3</v>
          </cell>
          <cell r="I2216">
            <v>39596</v>
          </cell>
          <cell r="J2216">
            <v>4.6881000000000004</v>
          </cell>
          <cell r="M2216">
            <v>40382</v>
          </cell>
          <cell r="N2216">
            <v>5.2728000000000002</v>
          </cell>
          <cell r="Q2216">
            <v>39730</v>
          </cell>
          <cell r="R2216">
            <v>7.2</v>
          </cell>
        </row>
        <row r="2217">
          <cell r="A2217">
            <v>39714</v>
          </cell>
          <cell r="B2217">
            <v>4.0999999999999996</v>
          </cell>
          <cell r="E2217">
            <v>41171</v>
          </cell>
          <cell r="F2217">
            <v>2.9699999999999998</v>
          </cell>
          <cell r="I2217">
            <v>39597</v>
          </cell>
          <cell r="J2217">
            <v>4.7475000000000005</v>
          </cell>
          <cell r="M2217">
            <v>40385</v>
          </cell>
          <cell r="N2217">
            <v>5.2645</v>
          </cell>
          <cell r="Q2217">
            <v>39731</v>
          </cell>
          <cell r="R2217">
            <v>7.44</v>
          </cell>
        </row>
        <row r="2218">
          <cell r="A2218">
            <v>39715</v>
          </cell>
          <cell r="B2218">
            <v>4.13</v>
          </cell>
          <cell r="E2218">
            <v>41172</v>
          </cell>
          <cell r="F2218">
            <v>2.96</v>
          </cell>
          <cell r="I2218">
            <v>39598</v>
          </cell>
          <cell r="J2218">
            <v>4.7146999999999997</v>
          </cell>
          <cell r="M2218">
            <v>40386</v>
          </cell>
          <cell r="N2218">
            <v>5.2976999999999999</v>
          </cell>
          <cell r="Q2218">
            <v>39735</v>
          </cell>
          <cell r="R2218">
            <v>7.5600000000000005</v>
          </cell>
        </row>
        <row r="2219">
          <cell r="A2219">
            <v>39716</v>
          </cell>
          <cell r="B2219">
            <v>4.13</v>
          </cell>
          <cell r="E2219">
            <v>41173</v>
          </cell>
          <cell r="F2219">
            <v>2.95</v>
          </cell>
          <cell r="I2219">
            <v>39601</v>
          </cell>
          <cell r="J2219">
            <v>4.67</v>
          </cell>
          <cell r="M2219">
            <v>40387</v>
          </cell>
          <cell r="N2219">
            <v>5.2572000000000001</v>
          </cell>
          <cell r="Q2219">
            <v>39736</v>
          </cell>
          <cell r="R2219">
            <v>7.63</v>
          </cell>
        </row>
        <row r="2220">
          <cell r="A2220">
            <v>39717</v>
          </cell>
          <cell r="B2220">
            <v>4.1399999999999997</v>
          </cell>
          <cell r="E2220">
            <v>41176</v>
          </cell>
          <cell r="F2220">
            <v>2.91</v>
          </cell>
          <cell r="I2220">
            <v>39602</v>
          </cell>
          <cell r="J2220">
            <v>4.6205999999999996</v>
          </cell>
          <cell r="M2220">
            <v>40388</v>
          </cell>
          <cell r="N2220">
            <v>5.258</v>
          </cell>
          <cell r="Q2220">
            <v>39737</v>
          </cell>
          <cell r="R2220">
            <v>7.74</v>
          </cell>
        </row>
        <row r="2221">
          <cell r="A2221">
            <v>39720</v>
          </cell>
          <cell r="B2221">
            <v>4.0199999999999996</v>
          </cell>
          <cell r="E2221">
            <v>41177</v>
          </cell>
          <cell r="F2221">
            <v>2.86</v>
          </cell>
          <cell r="I2221">
            <v>39603</v>
          </cell>
          <cell r="J2221">
            <v>4.6984000000000004</v>
          </cell>
          <cell r="M2221">
            <v>40389</v>
          </cell>
          <cell r="N2221">
            <v>5.19</v>
          </cell>
          <cell r="Q2221">
            <v>39738</v>
          </cell>
          <cell r="R2221">
            <v>8.02</v>
          </cell>
        </row>
        <row r="2222">
          <cell r="A2222">
            <v>39721</v>
          </cell>
          <cell r="B2222">
            <v>4.2300000000000004</v>
          </cell>
          <cell r="E2222">
            <v>41178</v>
          </cell>
          <cell r="F2222">
            <v>2.79</v>
          </cell>
          <cell r="I2222">
            <v>39604</v>
          </cell>
          <cell r="J2222">
            <v>4.7363</v>
          </cell>
          <cell r="M2222">
            <v>40392</v>
          </cell>
          <cell r="N2222">
            <v>5.1896000000000004</v>
          </cell>
          <cell r="Q2222">
            <v>39741</v>
          </cell>
          <cell r="R2222">
            <v>8</v>
          </cell>
        </row>
        <row r="2223">
          <cell r="A2223">
            <v>39722</v>
          </cell>
          <cell r="B2223">
            <v>4.18</v>
          </cell>
          <cell r="E2223">
            <v>41179</v>
          </cell>
          <cell r="F2223">
            <v>2.83</v>
          </cell>
          <cell r="I2223">
            <v>39605</v>
          </cell>
          <cell r="J2223">
            <v>4.6237000000000004</v>
          </cell>
          <cell r="M2223">
            <v>40393</v>
          </cell>
          <cell r="N2223">
            <v>5.1908000000000003</v>
          </cell>
          <cell r="Q2223">
            <v>39742</v>
          </cell>
          <cell r="R2223">
            <v>7.93</v>
          </cell>
        </row>
        <row r="2224">
          <cell r="A2224">
            <v>39723</v>
          </cell>
          <cell r="B2224">
            <v>4.1399999999999997</v>
          </cell>
          <cell r="E2224">
            <v>41180</v>
          </cell>
          <cell r="F2224">
            <v>2.82</v>
          </cell>
          <cell r="I2224">
            <v>39608</v>
          </cell>
          <cell r="J2224">
            <v>4.6296999999999997</v>
          </cell>
          <cell r="M2224">
            <v>40394</v>
          </cell>
          <cell r="N2224">
            <v>5.1882999999999999</v>
          </cell>
          <cell r="Q2224">
            <v>39743</v>
          </cell>
          <cell r="R2224">
            <v>7.8</v>
          </cell>
        </row>
        <row r="2225">
          <cell r="A2225">
            <v>39724</v>
          </cell>
          <cell r="B2225">
            <v>4.09</v>
          </cell>
          <cell r="E2225">
            <v>41183</v>
          </cell>
          <cell r="F2225">
            <v>2.81</v>
          </cell>
          <cell r="I2225">
            <v>39609</v>
          </cell>
          <cell r="J2225">
            <v>4.6985000000000001</v>
          </cell>
          <cell r="M2225">
            <v>40395</v>
          </cell>
          <cell r="N2225">
            <v>5.1292</v>
          </cell>
          <cell r="Q2225">
            <v>39744</v>
          </cell>
          <cell r="R2225">
            <v>7.6899999999999995</v>
          </cell>
        </row>
        <row r="2226">
          <cell r="A2226">
            <v>39727</v>
          </cell>
          <cell r="B2226">
            <v>4</v>
          </cell>
          <cell r="E2226">
            <v>41184</v>
          </cell>
          <cell r="F2226">
            <v>2.81</v>
          </cell>
          <cell r="I2226">
            <v>39610</v>
          </cell>
          <cell r="J2226">
            <v>4.6944999999999997</v>
          </cell>
          <cell r="M2226">
            <v>40396</v>
          </cell>
          <cell r="N2226">
            <v>5.1361999999999997</v>
          </cell>
          <cell r="Q2226">
            <v>39745</v>
          </cell>
          <cell r="R2226">
            <v>7.82</v>
          </cell>
        </row>
        <row r="2227">
          <cell r="A2227">
            <v>39728</v>
          </cell>
          <cell r="B2227">
            <v>4.07</v>
          </cell>
          <cell r="E2227">
            <v>41185</v>
          </cell>
          <cell r="F2227">
            <v>2.82</v>
          </cell>
          <cell r="I2227">
            <v>39611</v>
          </cell>
          <cell r="J2227">
            <v>4.7571000000000003</v>
          </cell>
          <cell r="M2227">
            <v>40399</v>
          </cell>
          <cell r="N2227">
            <v>5.1227999999999998</v>
          </cell>
          <cell r="Q2227">
            <v>39748</v>
          </cell>
          <cell r="R2227">
            <v>7.87</v>
          </cell>
        </row>
        <row r="2228">
          <cell r="A2228">
            <v>39729</v>
          </cell>
          <cell r="B2228">
            <v>4.13</v>
          </cell>
          <cell r="E2228">
            <v>41186</v>
          </cell>
          <cell r="F2228">
            <v>2.89</v>
          </cell>
          <cell r="I2228">
            <v>39612</v>
          </cell>
          <cell r="J2228">
            <v>4.7892999999999999</v>
          </cell>
          <cell r="M2228">
            <v>40400</v>
          </cell>
          <cell r="N2228">
            <v>5.1094999999999997</v>
          </cell>
          <cell r="Q2228">
            <v>39749</v>
          </cell>
          <cell r="R2228">
            <v>7.9399999999999995</v>
          </cell>
        </row>
        <row r="2229">
          <cell r="A2229">
            <v>39730</v>
          </cell>
          <cell r="B2229">
            <v>4.16</v>
          </cell>
          <cell r="E2229">
            <v>41187</v>
          </cell>
          <cell r="F2229">
            <v>2.96</v>
          </cell>
          <cell r="I2229">
            <v>39615</v>
          </cell>
          <cell r="J2229">
            <v>4.7914000000000003</v>
          </cell>
          <cell r="M2229">
            <v>40401</v>
          </cell>
          <cell r="N2229">
            <v>5.0915999999999997</v>
          </cell>
          <cell r="Q2229">
            <v>39750</v>
          </cell>
          <cell r="R2229">
            <v>8</v>
          </cell>
        </row>
        <row r="2230">
          <cell r="A2230">
            <v>39731</v>
          </cell>
          <cell r="B2230">
            <v>4.26</v>
          </cell>
          <cell r="E2230">
            <v>41191</v>
          </cell>
          <cell r="F2230">
            <v>2.93</v>
          </cell>
          <cell r="I2230">
            <v>39616</v>
          </cell>
          <cell r="J2230">
            <v>4.7675000000000001</v>
          </cell>
          <cell r="M2230">
            <v>40402</v>
          </cell>
          <cell r="N2230">
            <v>5.1181000000000001</v>
          </cell>
          <cell r="Q2230">
            <v>39751</v>
          </cell>
          <cell r="R2230">
            <v>8</v>
          </cell>
        </row>
        <row r="2231">
          <cell r="A2231">
            <v>39735</v>
          </cell>
          <cell r="B2231">
            <v>4.28</v>
          </cell>
          <cell r="E2231">
            <v>41192</v>
          </cell>
          <cell r="F2231">
            <v>2.89</v>
          </cell>
          <cell r="I2231">
            <v>39617</v>
          </cell>
          <cell r="J2231">
            <v>4.7130000000000001</v>
          </cell>
          <cell r="M2231">
            <v>40403</v>
          </cell>
          <cell r="N2231">
            <v>5.0740999999999996</v>
          </cell>
          <cell r="Q2231">
            <v>39752</v>
          </cell>
          <cell r="R2231">
            <v>8.01</v>
          </cell>
        </row>
        <row r="2232">
          <cell r="A2232">
            <v>39736</v>
          </cell>
          <cell r="B2232">
            <v>4.1900000000000004</v>
          </cell>
          <cell r="E2232">
            <v>41193</v>
          </cell>
          <cell r="F2232">
            <v>2.86</v>
          </cell>
          <cell r="I2232">
            <v>39618</v>
          </cell>
          <cell r="J2232">
            <v>4.7582000000000004</v>
          </cell>
          <cell r="M2232">
            <v>40406</v>
          </cell>
          <cell r="N2232">
            <v>5.0347999999999997</v>
          </cell>
          <cell r="Q2232">
            <v>39755</v>
          </cell>
          <cell r="R2232">
            <v>7.9399999999999995</v>
          </cell>
        </row>
        <row r="2233">
          <cell r="A2233">
            <v>39737</v>
          </cell>
          <cell r="B2233">
            <v>4.2300000000000004</v>
          </cell>
          <cell r="E2233">
            <v>41194</v>
          </cell>
          <cell r="F2233">
            <v>2.83</v>
          </cell>
          <cell r="I2233">
            <v>39619</v>
          </cell>
          <cell r="J2233">
            <v>4.7243000000000004</v>
          </cell>
          <cell r="M2233">
            <v>40407</v>
          </cell>
          <cell r="N2233">
            <v>5.0628000000000002</v>
          </cell>
          <cell r="Q2233">
            <v>39756</v>
          </cell>
          <cell r="R2233">
            <v>7.85</v>
          </cell>
        </row>
        <row r="2234">
          <cell r="A2234">
            <v>39738</v>
          </cell>
          <cell r="B2234">
            <v>4.2300000000000004</v>
          </cell>
          <cell r="E2234">
            <v>41197</v>
          </cell>
          <cell r="F2234">
            <v>2.85</v>
          </cell>
          <cell r="I2234">
            <v>39622</v>
          </cell>
          <cell r="J2234">
            <v>4.7008000000000001</v>
          </cell>
          <cell r="M2234">
            <v>40408</v>
          </cell>
          <cell r="N2234">
            <v>5.0401999999999996</v>
          </cell>
          <cell r="Q2234">
            <v>39757</v>
          </cell>
          <cell r="R2234">
            <v>7.78</v>
          </cell>
        </row>
        <row r="2235">
          <cell r="A2235">
            <v>39741</v>
          </cell>
          <cell r="B2235">
            <v>4.22</v>
          </cell>
          <cell r="E2235">
            <v>41198</v>
          </cell>
          <cell r="F2235">
            <v>2.91</v>
          </cell>
          <cell r="I2235">
            <v>39623</v>
          </cell>
          <cell r="J2235">
            <v>4.6360000000000001</v>
          </cell>
          <cell r="M2235">
            <v>40409</v>
          </cell>
          <cell r="N2235">
            <v>5.0133999999999999</v>
          </cell>
          <cell r="Q2235">
            <v>39758</v>
          </cell>
          <cell r="R2235">
            <v>7.75</v>
          </cell>
        </row>
        <row r="2236">
          <cell r="A2236">
            <v>39742</v>
          </cell>
          <cell r="B2236">
            <v>4.18</v>
          </cell>
          <cell r="E2236">
            <v>41199</v>
          </cell>
          <cell r="F2236">
            <v>2.98</v>
          </cell>
          <cell r="I2236">
            <v>39624</v>
          </cell>
          <cell r="J2236">
            <v>4.6429999999999998</v>
          </cell>
          <cell r="M2236">
            <v>40410</v>
          </cell>
          <cell r="N2236">
            <v>5.0107999999999997</v>
          </cell>
          <cell r="Q2236">
            <v>39759</v>
          </cell>
          <cell r="R2236">
            <v>7.78</v>
          </cell>
        </row>
        <row r="2237">
          <cell r="A2237">
            <v>39743</v>
          </cell>
          <cell r="B2237">
            <v>4.09</v>
          </cell>
          <cell r="E2237">
            <v>41200</v>
          </cell>
          <cell r="F2237">
            <v>3.02</v>
          </cell>
          <cell r="I2237">
            <v>39625</v>
          </cell>
          <cell r="J2237">
            <v>4.601</v>
          </cell>
          <cell r="M2237">
            <v>40413</v>
          </cell>
          <cell r="N2237">
            <v>5.0090000000000003</v>
          </cell>
          <cell r="Q2237">
            <v>39762</v>
          </cell>
          <cell r="R2237">
            <v>7.73</v>
          </cell>
        </row>
        <row r="2238">
          <cell r="A2238">
            <v>39744</v>
          </cell>
          <cell r="B2238">
            <v>4.0999999999999996</v>
          </cell>
          <cell r="E2238">
            <v>41201</v>
          </cell>
          <cell r="F2238">
            <v>2.94</v>
          </cell>
          <cell r="I2238">
            <v>39626</v>
          </cell>
          <cell r="J2238">
            <v>4.5209999999999999</v>
          </cell>
          <cell r="M2238">
            <v>40414</v>
          </cell>
          <cell r="N2238">
            <v>5.0122</v>
          </cell>
          <cell r="Q2238">
            <v>39764</v>
          </cell>
          <cell r="R2238">
            <v>7.68</v>
          </cell>
        </row>
        <row r="2239">
          <cell r="A2239">
            <v>39745</v>
          </cell>
          <cell r="B2239">
            <v>4.13</v>
          </cell>
          <cell r="E2239">
            <v>41204</v>
          </cell>
          <cell r="F2239">
            <v>2.95</v>
          </cell>
          <cell r="I2239">
            <v>39629</v>
          </cell>
          <cell r="J2239">
            <v>4.5239000000000003</v>
          </cell>
          <cell r="M2239">
            <v>40415</v>
          </cell>
          <cell r="N2239">
            <v>4.9798</v>
          </cell>
          <cell r="Q2239">
            <v>39765</v>
          </cell>
          <cell r="R2239">
            <v>7.84</v>
          </cell>
        </row>
        <row r="2240">
          <cell r="A2240">
            <v>39748</v>
          </cell>
          <cell r="B2240">
            <v>4.12</v>
          </cell>
          <cell r="E2240">
            <v>41205</v>
          </cell>
          <cell r="F2240">
            <v>2.91</v>
          </cell>
          <cell r="I2240">
            <v>39630</v>
          </cell>
          <cell r="J2240">
            <v>4.5484999999999998</v>
          </cell>
          <cell r="M2240">
            <v>40416</v>
          </cell>
          <cell r="N2240">
            <v>4.9310999999999998</v>
          </cell>
          <cell r="Q2240">
            <v>39766</v>
          </cell>
          <cell r="R2240">
            <v>7.71</v>
          </cell>
        </row>
        <row r="2241">
          <cell r="A2241">
            <v>39749</v>
          </cell>
          <cell r="B2241">
            <v>4.2</v>
          </cell>
          <cell r="E2241">
            <v>41206</v>
          </cell>
          <cell r="F2241">
            <v>2.93</v>
          </cell>
          <cell r="I2241">
            <v>39631</v>
          </cell>
          <cell r="J2241">
            <v>4.5024999999999995</v>
          </cell>
          <cell r="M2241">
            <v>40417</v>
          </cell>
          <cell r="N2241">
            <v>5.0227000000000004</v>
          </cell>
          <cell r="Q2241">
            <v>39769</v>
          </cell>
          <cell r="R2241">
            <v>7.7</v>
          </cell>
        </row>
        <row r="2242">
          <cell r="A2242">
            <v>39750</v>
          </cell>
          <cell r="B2242">
            <v>4.2699999999999996</v>
          </cell>
          <cell r="E2242">
            <v>41207</v>
          </cell>
          <cell r="F2242">
            <v>2.98</v>
          </cell>
          <cell r="I2242">
            <v>39632</v>
          </cell>
          <cell r="J2242">
            <v>4.5347999999999997</v>
          </cell>
          <cell r="M2242">
            <v>40420</v>
          </cell>
          <cell r="N2242">
            <v>4.9451000000000001</v>
          </cell>
          <cell r="Q2242">
            <v>39770</v>
          </cell>
          <cell r="R2242">
            <v>7.65</v>
          </cell>
        </row>
        <row r="2243">
          <cell r="A2243">
            <v>39751</v>
          </cell>
          <cell r="B2243">
            <v>4.24</v>
          </cell>
          <cell r="E2243">
            <v>41208</v>
          </cell>
          <cell r="F2243">
            <v>2.92</v>
          </cell>
          <cell r="I2243">
            <v>39633</v>
          </cell>
          <cell r="J2243">
            <v>4.5327999999999999</v>
          </cell>
          <cell r="M2243">
            <v>40421</v>
          </cell>
          <cell r="N2243">
            <v>4.9825999999999997</v>
          </cell>
          <cell r="Q2243">
            <v>39771</v>
          </cell>
          <cell r="R2243">
            <v>7.48</v>
          </cell>
        </row>
        <row r="2244">
          <cell r="A2244">
            <v>39752</v>
          </cell>
          <cell r="B2244">
            <v>4.28</v>
          </cell>
          <cell r="E2244">
            <v>41211</v>
          </cell>
          <cell r="F2244">
            <v>2.87</v>
          </cell>
          <cell r="I2244">
            <v>39636</v>
          </cell>
          <cell r="J2244">
            <v>4.484</v>
          </cell>
          <cell r="M2244">
            <v>40422</v>
          </cell>
          <cell r="N2244">
            <v>5.0585000000000004</v>
          </cell>
          <cell r="Q2244">
            <v>39772</v>
          </cell>
          <cell r="R2244">
            <v>7.34</v>
          </cell>
        </row>
        <row r="2245">
          <cell r="A2245">
            <v>39755</v>
          </cell>
          <cell r="B2245">
            <v>4.29</v>
          </cell>
          <cell r="E2245">
            <v>41213</v>
          </cell>
          <cell r="F2245">
            <v>2.85</v>
          </cell>
          <cell r="I2245">
            <v>39637</v>
          </cell>
          <cell r="J2245">
            <v>4.4501999999999997</v>
          </cell>
          <cell r="M2245">
            <v>40423</v>
          </cell>
          <cell r="N2245">
            <v>5.0930999999999997</v>
          </cell>
          <cell r="Q2245">
            <v>39773</v>
          </cell>
          <cell r="R2245">
            <v>7.36</v>
          </cell>
        </row>
        <row r="2246">
          <cell r="A2246">
            <v>39756</v>
          </cell>
          <cell r="B2246">
            <v>4.25</v>
          </cell>
          <cell r="E2246">
            <v>41214</v>
          </cell>
          <cell r="F2246">
            <v>2.89</v>
          </cell>
          <cell r="I2246">
            <v>39638</v>
          </cell>
          <cell r="J2246">
            <v>4.4176000000000002</v>
          </cell>
          <cell r="M2246">
            <v>40424</v>
          </cell>
          <cell r="N2246">
            <v>5.1131000000000002</v>
          </cell>
          <cell r="Q2246">
            <v>39776</v>
          </cell>
          <cell r="R2246">
            <v>7.47</v>
          </cell>
        </row>
        <row r="2247">
          <cell r="A2247">
            <v>39757</v>
          </cell>
          <cell r="B2247">
            <v>4.2300000000000004</v>
          </cell>
          <cell r="E2247">
            <v>41215</v>
          </cell>
          <cell r="F2247">
            <v>2.91</v>
          </cell>
          <cell r="I2247">
            <v>39639</v>
          </cell>
          <cell r="J2247">
            <v>4.4138000000000002</v>
          </cell>
          <cell r="M2247">
            <v>40427</v>
          </cell>
          <cell r="N2247">
            <v>5.1142000000000003</v>
          </cell>
          <cell r="Q2247">
            <v>39777</v>
          </cell>
          <cell r="R2247">
            <v>7.33</v>
          </cell>
        </row>
        <row r="2248">
          <cell r="A2248">
            <v>39758</v>
          </cell>
          <cell r="B2248">
            <v>4.24</v>
          </cell>
          <cell r="E2248">
            <v>41218</v>
          </cell>
          <cell r="F2248">
            <v>2.88</v>
          </cell>
          <cell r="I2248">
            <v>39640</v>
          </cell>
          <cell r="J2248">
            <v>4.5397999999999996</v>
          </cell>
          <cell r="M2248">
            <v>40428</v>
          </cell>
          <cell r="N2248">
            <v>4.9987000000000004</v>
          </cell>
          <cell r="Q2248">
            <v>39778</v>
          </cell>
          <cell r="R2248">
            <v>7.25</v>
          </cell>
        </row>
        <row r="2249">
          <cell r="A2249">
            <v>39759</v>
          </cell>
          <cell r="B2249">
            <v>4.2300000000000004</v>
          </cell>
          <cell r="E2249">
            <v>41219</v>
          </cell>
          <cell r="F2249">
            <v>2.92</v>
          </cell>
          <cell r="I2249">
            <v>39643</v>
          </cell>
          <cell r="J2249">
            <v>4.4463999999999997</v>
          </cell>
          <cell r="M2249">
            <v>40429</v>
          </cell>
          <cell r="N2249">
            <v>5.1071999999999997</v>
          </cell>
          <cell r="Q2249">
            <v>39780</v>
          </cell>
          <cell r="R2249">
            <v>7.18</v>
          </cell>
        </row>
        <row r="2250">
          <cell r="A2250">
            <v>39762</v>
          </cell>
          <cell r="B2250">
            <v>4.24</v>
          </cell>
          <cell r="E2250">
            <v>41220</v>
          </cell>
          <cell r="F2250">
            <v>2.83</v>
          </cell>
          <cell r="I2250">
            <v>39644</v>
          </cell>
          <cell r="J2250">
            <v>4.4580000000000002</v>
          </cell>
          <cell r="M2250">
            <v>40430</v>
          </cell>
          <cell r="N2250">
            <v>5.0747</v>
          </cell>
          <cell r="Q2250">
            <v>39783</v>
          </cell>
          <cell r="R2250">
            <v>6.93</v>
          </cell>
        </row>
        <row r="2251">
          <cell r="A2251">
            <v>39764</v>
          </cell>
          <cell r="B2251">
            <v>4.2300000000000004</v>
          </cell>
          <cell r="E2251">
            <v>41221</v>
          </cell>
          <cell r="F2251">
            <v>2.77</v>
          </cell>
          <cell r="I2251">
            <v>39645</v>
          </cell>
          <cell r="J2251">
            <v>4.5853000000000002</v>
          </cell>
          <cell r="M2251">
            <v>40431</v>
          </cell>
          <cell r="N2251">
            <v>5.0804999999999998</v>
          </cell>
          <cell r="Q2251">
            <v>39784</v>
          </cell>
          <cell r="R2251">
            <v>6.91</v>
          </cell>
        </row>
        <row r="2252">
          <cell r="A2252">
            <v>39765</v>
          </cell>
          <cell r="B2252">
            <v>4.3</v>
          </cell>
          <cell r="E2252">
            <v>41222</v>
          </cell>
          <cell r="F2252">
            <v>2.75</v>
          </cell>
          <cell r="I2252">
            <v>39646</v>
          </cell>
          <cell r="J2252">
            <v>4.6073000000000004</v>
          </cell>
          <cell r="M2252">
            <v>40434</v>
          </cell>
          <cell r="N2252">
            <v>5.0717999999999996</v>
          </cell>
          <cell r="Q2252">
            <v>39785</v>
          </cell>
          <cell r="R2252">
            <v>6.88</v>
          </cell>
        </row>
        <row r="2253">
          <cell r="A2253">
            <v>39766</v>
          </cell>
          <cell r="B2253">
            <v>4.22</v>
          </cell>
          <cell r="E2253">
            <v>41226</v>
          </cell>
          <cell r="F2253">
            <v>2.7199999999999998</v>
          </cell>
          <cell r="I2253">
            <v>39647</v>
          </cell>
          <cell r="J2253">
            <v>4.6475</v>
          </cell>
          <cell r="M2253">
            <v>40435</v>
          </cell>
          <cell r="N2253">
            <v>5.0903999999999998</v>
          </cell>
          <cell r="Q2253">
            <v>39786</v>
          </cell>
          <cell r="R2253">
            <v>6.78</v>
          </cell>
        </row>
        <row r="2254">
          <cell r="A2254">
            <v>39769</v>
          </cell>
          <cell r="B2254">
            <v>4.1500000000000004</v>
          </cell>
          <cell r="E2254">
            <v>41227</v>
          </cell>
          <cell r="F2254">
            <v>2.73</v>
          </cell>
          <cell r="I2254">
            <v>39650</v>
          </cell>
          <cell r="J2254">
            <v>4.6213999999999995</v>
          </cell>
          <cell r="M2254">
            <v>40436</v>
          </cell>
          <cell r="N2254">
            <v>5.0727000000000002</v>
          </cell>
          <cell r="Q2254">
            <v>39787</v>
          </cell>
          <cell r="R2254">
            <v>6.8100000000000005</v>
          </cell>
        </row>
        <row r="2255">
          <cell r="A2255">
            <v>39770</v>
          </cell>
          <cell r="B2255">
            <v>4.13</v>
          </cell>
          <cell r="E2255">
            <v>41228</v>
          </cell>
          <cell r="F2255">
            <v>2.7199999999999998</v>
          </cell>
          <cell r="I2255">
            <v>39651</v>
          </cell>
          <cell r="J2255">
            <v>4.6586999999999996</v>
          </cell>
          <cell r="M2255">
            <v>40437</v>
          </cell>
          <cell r="N2255">
            <v>5.0719000000000003</v>
          </cell>
          <cell r="Q2255">
            <v>39790</v>
          </cell>
          <cell r="R2255">
            <v>6.84</v>
          </cell>
        </row>
        <row r="2256">
          <cell r="A2256">
            <v>39771</v>
          </cell>
          <cell r="B2256">
            <v>4.08</v>
          </cell>
          <cell r="E2256">
            <v>41229</v>
          </cell>
          <cell r="F2256">
            <v>2.73</v>
          </cell>
          <cell r="I2256">
            <v>39652</v>
          </cell>
          <cell r="J2256">
            <v>4.6738999999999997</v>
          </cell>
          <cell r="M2256">
            <v>40438</v>
          </cell>
          <cell r="N2256">
            <v>5.0388999999999999</v>
          </cell>
          <cell r="Q2256">
            <v>39791</v>
          </cell>
          <cell r="R2256">
            <v>6.78</v>
          </cell>
        </row>
        <row r="2257">
          <cell r="A2257">
            <v>39772</v>
          </cell>
          <cell r="B2257">
            <v>3.95</v>
          </cell>
          <cell r="E2257">
            <v>41232</v>
          </cell>
          <cell r="F2257">
            <v>2.76</v>
          </cell>
          <cell r="I2257">
            <v>39653</v>
          </cell>
          <cell r="J2257">
            <v>4.6013999999999999</v>
          </cell>
          <cell r="M2257">
            <v>40441</v>
          </cell>
          <cell r="N2257">
            <v>5.0532000000000004</v>
          </cell>
          <cell r="Q2257">
            <v>39792</v>
          </cell>
          <cell r="R2257">
            <v>6.8100000000000005</v>
          </cell>
        </row>
        <row r="2258">
          <cell r="A2258">
            <v>39773</v>
          </cell>
          <cell r="B2258">
            <v>4.04</v>
          </cell>
          <cell r="E2258">
            <v>41233</v>
          </cell>
          <cell r="F2258">
            <v>2.82</v>
          </cell>
          <cell r="I2258">
            <v>39654</v>
          </cell>
          <cell r="J2258">
            <v>4.6852</v>
          </cell>
          <cell r="M2258">
            <v>40442</v>
          </cell>
          <cell r="N2258">
            <v>5.0286999999999997</v>
          </cell>
          <cell r="Q2258">
            <v>39793</v>
          </cell>
          <cell r="R2258">
            <v>6.79</v>
          </cell>
        </row>
        <row r="2259">
          <cell r="A2259">
            <v>39776</v>
          </cell>
          <cell r="B2259">
            <v>4.0599999999999996</v>
          </cell>
          <cell r="E2259">
            <v>41234</v>
          </cell>
          <cell r="F2259">
            <v>2.83</v>
          </cell>
          <cell r="I2259">
            <v>39657</v>
          </cell>
          <cell r="J2259">
            <v>4.6014999999999997</v>
          </cell>
          <cell r="M2259">
            <v>40443</v>
          </cell>
          <cell r="N2259">
            <v>4.9618000000000002</v>
          </cell>
          <cell r="Q2259">
            <v>39794</v>
          </cell>
          <cell r="R2259">
            <v>6.76</v>
          </cell>
        </row>
        <row r="2260">
          <cell r="A2260">
            <v>39777</v>
          </cell>
          <cell r="B2260">
            <v>3.9699999999999998</v>
          </cell>
          <cell r="E2260">
            <v>41236</v>
          </cell>
          <cell r="F2260">
            <v>2.83</v>
          </cell>
          <cell r="I2260">
            <v>39658</v>
          </cell>
          <cell r="J2260">
            <v>4.6234999999999999</v>
          </cell>
          <cell r="M2260">
            <v>40444</v>
          </cell>
          <cell r="N2260">
            <v>4.9524999999999997</v>
          </cell>
          <cell r="Q2260">
            <v>39797</v>
          </cell>
          <cell r="R2260">
            <v>6.6899999999999995</v>
          </cell>
        </row>
        <row r="2261">
          <cell r="A2261">
            <v>39778</v>
          </cell>
          <cell r="B2261">
            <v>3.94</v>
          </cell>
          <cell r="E2261">
            <v>41239</v>
          </cell>
          <cell r="F2261">
            <v>2.8</v>
          </cell>
          <cell r="I2261">
            <v>39659</v>
          </cell>
          <cell r="J2261">
            <v>4.6447000000000003</v>
          </cell>
          <cell r="M2261">
            <v>40445</v>
          </cell>
          <cell r="N2261">
            <v>4.9478</v>
          </cell>
          <cell r="Q2261">
            <v>39798</v>
          </cell>
          <cell r="R2261">
            <v>6.54</v>
          </cell>
        </row>
        <row r="2262">
          <cell r="A2262">
            <v>39779</v>
          </cell>
          <cell r="B2262">
            <v>3.93</v>
          </cell>
          <cell r="E2262">
            <v>41240</v>
          </cell>
          <cell r="F2262">
            <v>2.79</v>
          </cell>
          <cell r="I2262">
            <v>39660</v>
          </cell>
          <cell r="J2262">
            <v>4.5727000000000002</v>
          </cell>
          <cell r="M2262">
            <v>40448</v>
          </cell>
          <cell r="N2262">
            <v>4.8776999999999999</v>
          </cell>
          <cell r="Q2262">
            <v>39799</v>
          </cell>
          <cell r="R2262">
            <v>6.32</v>
          </cell>
        </row>
        <row r="2263">
          <cell r="A2263">
            <v>39780</v>
          </cell>
          <cell r="B2263">
            <v>3.9</v>
          </cell>
          <cell r="E2263">
            <v>41241</v>
          </cell>
          <cell r="F2263">
            <v>2.79</v>
          </cell>
          <cell r="I2263">
            <v>39661</v>
          </cell>
          <cell r="J2263">
            <v>4.5608000000000004</v>
          </cell>
          <cell r="M2263">
            <v>40449</v>
          </cell>
          <cell r="N2263">
            <v>4.8826999999999998</v>
          </cell>
          <cell r="Q2263">
            <v>39800</v>
          </cell>
          <cell r="R2263">
            <v>6.19</v>
          </cell>
        </row>
        <row r="2264">
          <cell r="A2264">
            <v>39783</v>
          </cell>
          <cell r="B2264">
            <v>3.75</v>
          </cell>
          <cell r="E2264">
            <v>41242</v>
          </cell>
          <cell r="F2264">
            <v>2.79</v>
          </cell>
          <cell r="I2264">
            <v>39664</v>
          </cell>
          <cell r="J2264">
            <v>4.5895999999999999</v>
          </cell>
          <cell r="M2264">
            <v>40450</v>
          </cell>
          <cell r="N2264">
            <v>4.8705999999999996</v>
          </cell>
          <cell r="Q2264">
            <v>39801</v>
          </cell>
          <cell r="R2264">
            <v>6.16</v>
          </cell>
        </row>
        <row r="2265">
          <cell r="A2265">
            <v>39784</v>
          </cell>
          <cell r="B2265">
            <v>3.77</v>
          </cell>
          <cell r="E2265">
            <v>41243</v>
          </cell>
          <cell r="F2265">
            <v>2.81</v>
          </cell>
          <cell r="I2265">
            <v>39665</v>
          </cell>
          <cell r="J2265">
            <v>4.6408000000000005</v>
          </cell>
          <cell r="M2265">
            <v>40451</v>
          </cell>
          <cell r="N2265">
            <v>4.8609999999999998</v>
          </cell>
          <cell r="Q2265">
            <v>39804</v>
          </cell>
          <cell r="R2265">
            <v>6.2</v>
          </cell>
        </row>
        <row r="2266">
          <cell r="A2266">
            <v>39785</v>
          </cell>
          <cell r="B2266">
            <v>3.79</v>
          </cell>
          <cell r="E2266">
            <v>41246</v>
          </cell>
          <cell r="F2266">
            <v>2.8</v>
          </cell>
          <cell r="I2266">
            <v>39666</v>
          </cell>
          <cell r="J2266">
            <v>4.6924999999999999</v>
          </cell>
          <cell r="M2266">
            <v>40452</v>
          </cell>
          <cell r="N2266">
            <v>4.8639000000000001</v>
          </cell>
          <cell r="Q2266">
            <v>39805</v>
          </cell>
          <cell r="R2266">
            <v>6.23</v>
          </cell>
        </row>
        <row r="2267">
          <cell r="A2267">
            <v>39786</v>
          </cell>
          <cell r="B2267">
            <v>3.74</v>
          </cell>
          <cell r="E2267">
            <v>41247</v>
          </cell>
          <cell r="F2267">
            <v>2.7800000000000002</v>
          </cell>
          <cell r="I2267">
            <v>39667</v>
          </cell>
          <cell r="J2267">
            <v>4.5549999999999997</v>
          </cell>
          <cell r="M2267">
            <v>40455</v>
          </cell>
          <cell r="N2267">
            <v>4.8452999999999999</v>
          </cell>
          <cell r="Q2267">
            <v>39806</v>
          </cell>
          <cell r="R2267">
            <v>6.22</v>
          </cell>
        </row>
        <row r="2268">
          <cell r="A2268">
            <v>39787</v>
          </cell>
          <cell r="B2268">
            <v>3.76</v>
          </cell>
          <cell r="E2268">
            <v>41248</v>
          </cell>
          <cell r="F2268">
            <v>2.7800000000000002</v>
          </cell>
          <cell r="I2268">
            <v>39668</v>
          </cell>
          <cell r="J2268">
            <v>4.5332999999999997</v>
          </cell>
          <cell r="M2268">
            <v>40456</v>
          </cell>
          <cell r="N2268">
            <v>4.9058000000000002</v>
          </cell>
          <cell r="Q2268">
            <v>39808</v>
          </cell>
          <cell r="R2268">
            <v>6.17</v>
          </cell>
        </row>
        <row r="2269">
          <cell r="A2269">
            <v>39790</v>
          </cell>
          <cell r="B2269">
            <v>3.77</v>
          </cell>
          <cell r="E2269">
            <v>41249</v>
          </cell>
          <cell r="F2269">
            <v>2.76</v>
          </cell>
          <cell r="I2269">
            <v>39671</v>
          </cell>
          <cell r="J2269">
            <v>4.6024000000000003</v>
          </cell>
          <cell r="M2269">
            <v>40457</v>
          </cell>
          <cell r="N2269">
            <v>4.8547000000000002</v>
          </cell>
          <cell r="Q2269">
            <v>39811</v>
          </cell>
          <cell r="R2269">
            <v>6.19</v>
          </cell>
        </row>
        <row r="2270">
          <cell r="A2270">
            <v>39791</v>
          </cell>
          <cell r="B2270">
            <v>3.74</v>
          </cell>
          <cell r="E2270">
            <v>41250</v>
          </cell>
          <cell r="F2270">
            <v>2.81</v>
          </cell>
          <cell r="I2270">
            <v>39672</v>
          </cell>
          <cell r="J2270">
            <v>4.5332999999999997</v>
          </cell>
          <cell r="M2270">
            <v>40458</v>
          </cell>
          <cell r="N2270">
            <v>4.9222000000000001</v>
          </cell>
          <cell r="Q2270">
            <v>39812</v>
          </cell>
          <cell r="R2270">
            <v>6.13</v>
          </cell>
        </row>
        <row r="2271">
          <cell r="A2271">
            <v>39792</v>
          </cell>
          <cell r="B2271">
            <v>3.75</v>
          </cell>
          <cell r="E2271">
            <v>41253</v>
          </cell>
          <cell r="F2271">
            <v>2.8</v>
          </cell>
          <cell r="I2271">
            <v>39673</v>
          </cell>
          <cell r="J2271">
            <v>4.5594000000000001</v>
          </cell>
          <cell r="M2271">
            <v>40459</v>
          </cell>
          <cell r="N2271">
            <v>4.8868999999999998</v>
          </cell>
          <cell r="Q2271">
            <v>39813</v>
          </cell>
          <cell r="R2271">
            <v>6.2</v>
          </cell>
        </row>
        <row r="2272">
          <cell r="A2272">
            <v>39793</v>
          </cell>
          <cell r="B2272">
            <v>3.74</v>
          </cell>
          <cell r="E2272">
            <v>41254</v>
          </cell>
          <cell r="F2272">
            <v>2.83</v>
          </cell>
          <cell r="I2272">
            <v>39674</v>
          </cell>
          <cell r="J2272">
            <v>4.5168999999999997</v>
          </cell>
          <cell r="M2272">
            <v>40462</v>
          </cell>
          <cell r="N2272">
            <v>4.8875000000000002</v>
          </cell>
          <cell r="Q2272">
            <v>39815</v>
          </cell>
          <cell r="R2272">
            <v>6.3</v>
          </cell>
        </row>
        <row r="2273">
          <cell r="A2273">
            <v>39794</v>
          </cell>
          <cell r="B2273">
            <v>3.76</v>
          </cell>
          <cell r="E2273">
            <v>41255</v>
          </cell>
          <cell r="F2273">
            <v>2.9</v>
          </cell>
          <cell r="I2273">
            <v>39675</v>
          </cell>
          <cell r="J2273">
            <v>4.4634</v>
          </cell>
          <cell r="M2273">
            <v>40463</v>
          </cell>
          <cell r="N2273">
            <v>4.9719999999999995</v>
          </cell>
          <cell r="Q2273">
            <v>39818</v>
          </cell>
          <cell r="R2273">
            <v>6.49</v>
          </cell>
        </row>
        <row r="2274">
          <cell r="A2274">
            <v>39797</v>
          </cell>
          <cell r="B2274">
            <v>3.74</v>
          </cell>
          <cell r="E2274">
            <v>41256</v>
          </cell>
          <cell r="F2274">
            <v>2.9</v>
          </cell>
          <cell r="I2274">
            <v>39678</v>
          </cell>
          <cell r="J2274">
            <v>4.4340000000000002</v>
          </cell>
          <cell r="M2274">
            <v>40464</v>
          </cell>
          <cell r="N2274">
            <v>4.9626999999999999</v>
          </cell>
          <cell r="Q2274">
            <v>39819</v>
          </cell>
          <cell r="R2274">
            <v>6.49</v>
          </cell>
        </row>
        <row r="2275">
          <cell r="A2275">
            <v>39798</v>
          </cell>
          <cell r="B2275">
            <v>3.65</v>
          </cell>
          <cell r="E2275">
            <v>41257</v>
          </cell>
          <cell r="F2275">
            <v>2.87</v>
          </cell>
          <cell r="I2275">
            <v>39679</v>
          </cell>
          <cell r="J2275">
            <v>4.4615</v>
          </cell>
          <cell r="M2275">
            <v>40465</v>
          </cell>
          <cell r="N2275">
            <v>4.9820000000000002</v>
          </cell>
          <cell r="Q2275">
            <v>39820</v>
          </cell>
          <cell r="R2275">
            <v>6.48</v>
          </cell>
        </row>
        <row r="2276">
          <cell r="A2276">
            <v>39799</v>
          </cell>
          <cell r="B2276">
            <v>3.54</v>
          </cell>
          <cell r="E2276">
            <v>41260</v>
          </cell>
          <cell r="F2276">
            <v>2.94</v>
          </cell>
          <cell r="I2276">
            <v>39680</v>
          </cell>
          <cell r="J2276">
            <v>4.4452999999999996</v>
          </cell>
          <cell r="M2276">
            <v>40466</v>
          </cell>
          <cell r="N2276">
            <v>5.0008999999999997</v>
          </cell>
          <cell r="Q2276">
            <v>39821</v>
          </cell>
          <cell r="R2276">
            <v>6.41</v>
          </cell>
        </row>
        <row r="2277">
          <cell r="A2277">
            <v>39800</v>
          </cell>
          <cell r="B2277">
            <v>3.45</v>
          </cell>
          <cell r="E2277">
            <v>41261</v>
          </cell>
          <cell r="F2277">
            <v>3</v>
          </cell>
          <cell r="I2277">
            <v>39681</v>
          </cell>
          <cell r="J2277">
            <v>4.4623999999999997</v>
          </cell>
          <cell r="M2277">
            <v>40469</v>
          </cell>
          <cell r="N2277">
            <v>4.9668999999999999</v>
          </cell>
          <cell r="Q2277">
            <v>39822</v>
          </cell>
          <cell r="R2277">
            <v>6.38</v>
          </cell>
        </row>
        <row r="2278">
          <cell r="A2278">
            <v>39801</v>
          </cell>
          <cell r="B2278">
            <v>3.45</v>
          </cell>
          <cell r="E2278">
            <v>41262</v>
          </cell>
          <cell r="F2278">
            <v>2.99</v>
          </cell>
          <cell r="I2278">
            <v>39682</v>
          </cell>
          <cell r="J2278">
            <v>4.4661999999999997</v>
          </cell>
          <cell r="M2278">
            <v>40470</v>
          </cell>
          <cell r="N2278">
            <v>4.9619</v>
          </cell>
          <cell r="Q2278">
            <v>39825</v>
          </cell>
          <cell r="R2278">
            <v>6.31</v>
          </cell>
        </row>
        <row r="2279">
          <cell r="A2279">
            <v>39804</v>
          </cell>
          <cell r="B2279">
            <v>3.4699999999999998</v>
          </cell>
          <cell r="E2279">
            <v>41263</v>
          </cell>
          <cell r="F2279">
            <v>2.98</v>
          </cell>
          <cell r="I2279">
            <v>39685</v>
          </cell>
          <cell r="J2279">
            <v>4.3936000000000002</v>
          </cell>
          <cell r="M2279">
            <v>40471</v>
          </cell>
          <cell r="N2279">
            <v>4.9756</v>
          </cell>
          <cell r="Q2279">
            <v>39826</v>
          </cell>
          <cell r="R2279">
            <v>6.33</v>
          </cell>
        </row>
        <row r="2280">
          <cell r="A2280">
            <v>39805</v>
          </cell>
          <cell r="B2280">
            <v>3.49</v>
          </cell>
          <cell r="E2280">
            <v>41264</v>
          </cell>
          <cell r="F2280">
            <v>2.93</v>
          </cell>
          <cell r="I2280">
            <v>39686</v>
          </cell>
          <cell r="J2280">
            <v>4.3871000000000002</v>
          </cell>
          <cell r="M2280">
            <v>40472</v>
          </cell>
          <cell r="N2280">
            <v>4.9211999999999998</v>
          </cell>
          <cell r="Q2280">
            <v>39827</v>
          </cell>
          <cell r="R2280">
            <v>6.21</v>
          </cell>
        </row>
        <row r="2281">
          <cell r="A2281">
            <v>39806</v>
          </cell>
          <cell r="B2281">
            <v>3.49</v>
          </cell>
          <cell r="E2281">
            <v>41267</v>
          </cell>
          <cell r="F2281">
            <v>2.94</v>
          </cell>
          <cell r="I2281">
            <v>39687</v>
          </cell>
          <cell r="J2281">
            <v>4.3815</v>
          </cell>
          <cell r="M2281">
            <v>40473</v>
          </cell>
          <cell r="N2281">
            <v>4.9298000000000002</v>
          </cell>
          <cell r="Q2281">
            <v>39828</v>
          </cell>
          <cell r="R2281">
            <v>6.18</v>
          </cell>
        </row>
        <row r="2282">
          <cell r="A2282">
            <v>39811</v>
          </cell>
          <cell r="B2282">
            <v>3.4</v>
          </cell>
          <cell r="E2282">
            <v>41269</v>
          </cell>
          <cell r="F2282">
            <v>2.94</v>
          </cell>
          <cell r="I2282">
            <v>39688</v>
          </cell>
          <cell r="J2282">
            <v>4.3758999999999997</v>
          </cell>
          <cell r="M2282">
            <v>40476</v>
          </cell>
          <cell r="N2282">
            <v>4.9223999999999997</v>
          </cell>
          <cell r="Q2282">
            <v>39829</v>
          </cell>
          <cell r="R2282">
            <v>6.15</v>
          </cell>
        </row>
        <row r="2283">
          <cell r="A2283">
            <v>39812</v>
          </cell>
          <cell r="B2283">
            <v>3.42</v>
          </cell>
          <cell r="E2283">
            <v>41270</v>
          </cell>
          <cell r="F2283">
            <v>2.89</v>
          </cell>
          <cell r="I2283">
            <v>39689</v>
          </cell>
          <cell r="J2283">
            <v>4.4226999999999999</v>
          </cell>
          <cell r="M2283">
            <v>40477</v>
          </cell>
          <cell r="N2283">
            <v>4.9447000000000001</v>
          </cell>
          <cell r="Q2283">
            <v>39833</v>
          </cell>
          <cell r="R2283">
            <v>6.2</v>
          </cell>
        </row>
        <row r="2284">
          <cell r="A2284">
            <v>39813</v>
          </cell>
          <cell r="B2284">
            <v>3.45</v>
          </cell>
          <cell r="E2284">
            <v>41271</v>
          </cell>
          <cell r="F2284">
            <v>2.88</v>
          </cell>
          <cell r="I2284">
            <v>39692</v>
          </cell>
          <cell r="J2284">
            <v>4.4226999999999999</v>
          </cell>
          <cell r="M2284">
            <v>40478</v>
          </cell>
          <cell r="N2284">
            <v>4.9752999999999998</v>
          </cell>
          <cell r="Q2284">
            <v>39834</v>
          </cell>
          <cell r="R2284">
            <v>6.36</v>
          </cell>
        </row>
        <row r="2285">
          <cell r="A2285">
            <v>39815</v>
          </cell>
          <cell r="B2285">
            <v>3.54</v>
          </cell>
          <cell r="E2285">
            <v>41274</v>
          </cell>
          <cell r="F2285">
            <v>2.95</v>
          </cell>
          <cell r="I2285">
            <v>39693</v>
          </cell>
          <cell r="J2285">
            <v>4.3554000000000004</v>
          </cell>
          <cell r="M2285">
            <v>40479</v>
          </cell>
          <cell r="N2285">
            <v>4.9504999999999999</v>
          </cell>
          <cell r="Q2285">
            <v>39835</v>
          </cell>
          <cell r="R2285">
            <v>6.46</v>
          </cell>
        </row>
        <row r="2286">
          <cell r="A2286">
            <v>39818</v>
          </cell>
          <cell r="B2286">
            <v>3.64</v>
          </cell>
          <cell r="E2286">
            <v>41276</v>
          </cell>
          <cell r="F2286">
            <v>3.04</v>
          </cell>
          <cell r="I2286">
            <v>39694</v>
          </cell>
          <cell r="J2286">
            <v>4.3185000000000002</v>
          </cell>
          <cell r="M2286">
            <v>40480</v>
          </cell>
          <cell r="N2286">
            <v>4.9329999999999998</v>
          </cell>
          <cell r="Q2286">
            <v>39836</v>
          </cell>
          <cell r="R2286">
            <v>6.52</v>
          </cell>
        </row>
        <row r="2287">
          <cell r="A2287">
            <v>39819</v>
          </cell>
          <cell r="B2287">
            <v>3.65</v>
          </cell>
          <cell r="E2287">
            <v>41277</v>
          </cell>
          <cell r="F2287">
            <v>3.12</v>
          </cell>
          <cell r="I2287">
            <v>39695</v>
          </cell>
          <cell r="J2287">
            <v>4.2591999999999999</v>
          </cell>
          <cell r="M2287">
            <v>40483</v>
          </cell>
          <cell r="N2287">
            <v>4.9702999999999999</v>
          </cell>
          <cell r="Q2287">
            <v>39839</v>
          </cell>
          <cell r="R2287">
            <v>6.57</v>
          </cell>
        </row>
        <row r="2288">
          <cell r="A2288">
            <v>39820</v>
          </cell>
          <cell r="B2288">
            <v>3.7</v>
          </cell>
          <cell r="E2288">
            <v>41278</v>
          </cell>
          <cell r="F2288">
            <v>3.1</v>
          </cell>
          <cell r="I2288">
            <v>39696</v>
          </cell>
          <cell r="J2288">
            <v>4.3018999999999998</v>
          </cell>
          <cell r="M2288">
            <v>40484</v>
          </cell>
          <cell r="N2288">
            <v>4.9160000000000004</v>
          </cell>
          <cell r="Q2288">
            <v>39840</v>
          </cell>
          <cell r="R2288">
            <v>6.35</v>
          </cell>
        </row>
        <row r="2289">
          <cell r="A2289">
            <v>39821</v>
          </cell>
          <cell r="B2289">
            <v>3.66</v>
          </cell>
          <cell r="E2289">
            <v>41281</v>
          </cell>
          <cell r="F2289">
            <v>3.1</v>
          </cell>
          <cell r="I2289">
            <v>39699</v>
          </cell>
          <cell r="J2289">
            <v>4.2664</v>
          </cell>
          <cell r="M2289">
            <v>40485</v>
          </cell>
          <cell r="N2289">
            <v>4.9409999999999998</v>
          </cell>
          <cell r="Q2289">
            <v>39841</v>
          </cell>
          <cell r="R2289">
            <v>6.46</v>
          </cell>
        </row>
        <row r="2290">
          <cell r="A2290">
            <v>39822</v>
          </cell>
          <cell r="B2290">
            <v>3.63</v>
          </cell>
          <cell r="E2290">
            <v>41282</v>
          </cell>
          <cell r="F2290">
            <v>3.06</v>
          </cell>
          <cell r="I2290">
            <v>39700</v>
          </cell>
          <cell r="J2290">
            <v>4.1703000000000001</v>
          </cell>
          <cell r="M2290">
            <v>40486</v>
          </cell>
          <cell r="N2290">
            <v>4.9161000000000001</v>
          </cell>
          <cell r="Q2290">
            <v>39842</v>
          </cell>
          <cell r="R2290">
            <v>6.5600000000000005</v>
          </cell>
        </row>
        <row r="2291">
          <cell r="A2291">
            <v>39825</v>
          </cell>
          <cell r="B2291">
            <v>3.6</v>
          </cell>
          <cell r="E2291">
            <v>41283</v>
          </cell>
          <cell r="F2291">
            <v>3.06</v>
          </cell>
          <cell r="I2291">
            <v>39701</v>
          </cell>
          <cell r="J2291">
            <v>4.2256999999999998</v>
          </cell>
          <cell r="M2291">
            <v>40487</v>
          </cell>
          <cell r="N2291">
            <v>4.9534000000000002</v>
          </cell>
          <cell r="Q2291">
            <v>39843</v>
          </cell>
          <cell r="R2291">
            <v>6.52</v>
          </cell>
        </row>
        <row r="2292">
          <cell r="A2292">
            <v>39826</v>
          </cell>
          <cell r="B2292">
            <v>3.56</v>
          </cell>
          <cell r="E2292">
            <v>41284</v>
          </cell>
          <cell r="F2292">
            <v>3.08</v>
          </cell>
          <cell r="I2292">
            <v>39702</v>
          </cell>
          <cell r="J2292">
            <v>4.2211999999999996</v>
          </cell>
          <cell r="M2292">
            <v>40490</v>
          </cell>
          <cell r="N2292">
            <v>4.9359000000000002</v>
          </cell>
          <cell r="Q2292">
            <v>39846</v>
          </cell>
          <cell r="R2292">
            <v>6.37</v>
          </cell>
        </row>
        <row r="2293">
          <cell r="A2293">
            <v>39827</v>
          </cell>
          <cell r="B2293">
            <v>3.43</v>
          </cell>
          <cell r="E2293">
            <v>41285</v>
          </cell>
          <cell r="F2293">
            <v>3.05</v>
          </cell>
          <cell r="I2293">
            <v>39703</v>
          </cell>
          <cell r="J2293">
            <v>4.3147000000000002</v>
          </cell>
          <cell r="M2293">
            <v>40491</v>
          </cell>
          <cell r="N2293">
            <v>4.9701000000000004</v>
          </cell>
          <cell r="Q2293">
            <v>39847</v>
          </cell>
          <cell r="R2293">
            <v>6.5</v>
          </cell>
        </row>
        <row r="2294">
          <cell r="A2294">
            <v>39828</v>
          </cell>
          <cell r="B2294">
            <v>3.48</v>
          </cell>
          <cell r="E2294">
            <v>41288</v>
          </cell>
          <cell r="F2294">
            <v>3.05</v>
          </cell>
          <cell r="I2294">
            <v>39706</v>
          </cell>
          <cell r="J2294">
            <v>4.0227000000000004</v>
          </cell>
          <cell r="M2294">
            <v>40492</v>
          </cell>
          <cell r="N2294">
            <v>4.9390000000000001</v>
          </cell>
          <cell r="Q2294">
            <v>39848</v>
          </cell>
          <cell r="R2294">
            <v>6.52</v>
          </cell>
        </row>
        <row r="2295">
          <cell r="A2295">
            <v>39829</v>
          </cell>
          <cell r="B2295">
            <v>3.54</v>
          </cell>
          <cell r="E2295">
            <v>41289</v>
          </cell>
          <cell r="F2295">
            <v>3.02</v>
          </cell>
          <cell r="I2295">
            <v>39707</v>
          </cell>
          <cell r="J2295">
            <v>4.0910000000000002</v>
          </cell>
          <cell r="M2295">
            <v>40493</v>
          </cell>
          <cell r="N2295">
            <v>4.9366000000000003</v>
          </cell>
          <cell r="Q2295">
            <v>39849</v>
          </cell>
          <cell r="R2295">
            <v>6.46</v>
          </cell>
        </row>
        <row r="2296">
          <cell r="A2296">
            <v>39832</v>
          </cell>
          <cell r="B2296">
            <v>3.6</v>
          </cell>
          <cell r="E2296">
            <v>41290</v>
          </cell>
          <cell r="F2296">
            <v>3.01</v>
          </cell>
          <cell r="I2296">
            <v>39708</v>
          </cell>
          <cell r="J2296">
            <v>4.0735999999999999</v>
          </cell>
          <cell r="M2296">
            <v>40494</v>
          </cell>
          <cell r="N2296">
            <v>4.9707999999999997</v>
          </cell>
          <cell r="Q2296">
            <v>39850</v>
          </cell>
          <cell r="R2296">
            <v>6.48</v>
          </cell>
        </row>
        <row r="2297">
          <cell r="A2297">
            <v>39833</v>
          </cell>
          <cell r="B2297">
            <v>3.56</v>
          </cell>
          <cell r="E2297">
            <v>41291</v>
          </cell>
          <cell r="F2297">
            <v>3.06</v>
          </cell>
          <cell r="I2297">
            <v>39709</v>
          </cell>
          <cell r="J2297">
            <v>4.1889000000000003</v>
          </cell>
          <cell r="M2297">
            <v>40497</v>
          </cell>
          <cell r="N2297">
            <v>5.0822000000000003</v>
          </cell>
          <cell r="Q2297">
            <v>39853</v>
          </cell>
          <cell r="R2297">
            <v>6.38</v>
          </cell>
        </row>
        <row r="2298">
          <cell r="A2298">
            <v>39834</v>
          </cell>
          <cell r="B2298">
            <v>3.62</v>
          </cell>
          <cell r="E2298">
            <v>41292</v>
          </cell>
          <cell r="F2298">
            <v>3.03</v>
          </cell>
          <cell r="I2298">
            <v>39710</v>
          </cell>
          <cell r="J2298">
            <v>4.3822999999999999</v>
          </cell>
          <cell r="M2298">
            <v>40498</v>
          </cell>
          <cell r="N2298">
            <v>5.0204000000000004</v>
          </cell>
          <cell r="Q2298">
            <v>39854</v>
          </cell>
          <cell r="R2298">
            <v>6.19</v>
          </cell>
        </row>
        <row r="2299">
          <cell r="A2299">
            <v>39835</v>
          </cell>
          <cell r="B2299">
            <v>3.61</v>
          </cell>
          <cell r="E2299">
            <v>41296</v>
          </cell>
          <cell r="F2299">
            <v>3.02</v>
          </cell>
          <cell r="I2299">
            <v>39713</v>
          </cell>
          <cell r="J2299">
            <v>4.4207999999999998</v>
          </cell>
          <cell r="M2299">
            <v>40499</v>
          </cell>
          <cell r="N2299">
            <v>5.0243000000000002</v>
          </cell>
          <cell r="Q2299">
            <v>39855</v>
          </cell>
          <cell r="R2299">
            <v>6.1</v>
          </cell>
        </row>
        <row r="2300">
          <cell r="A2300">
            <v>39836</v>
          </cell>
          <cell r="B2300">
            <v>3.65</v>
          </cell>
          <cell r="E2300">
            <v>41297</v>
          </cell>
          <cell r="F2300">
            <v>3.02</v>
          </cell>
          <cell r="I2300">
            <v>39714</v>
          </cell>
          <cell r="J2300">
            <v>4.3803999999999998</v>
          </cell>
          <cell r="M2300">
            <v>40500</v>
          </cell>
          <cell r="N2300">
            <v>5.0419</v>
          </cell>
          <cell r="Q2300">
            <v>39856</v>
          </cell>
          <cell r="R2300">
            <v>6.11</v>
          </cell>
        </row>
        <row r="2301">
          <cell r="A2301">
            <v>39839</v>
          </cell>
          <cell r="B2301">
            <v>3.7199999999999998</v>
          </cell>
          <cell r="E2301">
            <v>41298</v>
          </cell>
          <cell r="F2301">
            <v>3.04</v>
          </cell>
          <cell r="I2301">
            <v>39715</v>
          </cell>
          <cell r="J2301">
            <v>4.4123000000000001</v>
          </cell>
          <cell r="M2301">
            <v>40501</v>
          </cell>
          <cell r="N2301">
            <v>5.0316999999999998</v>
          </cell>
          <cell r="Q2301">
            <v>39857</v>
          </cell>
          <cell r="R2301">
            <v>6.33</v>
          </cell>
        </row>
        <row r="2302">
          <cell r="A2302">
            <v>39840</v>
          </cell>
          <cell r="B2302">
            <v>3.67</v>
          </cell>
          <cell r="E2302">
            <v>41299</v>
          </cell>
          <cell r="F2302">
            <v>3.14</v>
          </cell>
          <cell r="I2302">
            <v>39716</v>
          </cell>
          <cell r="J2302">
            <v>4.4094999999999995</v>
          </cell>
          <cell r="M2302">
            <v>40504</v>
          </cell>
          <cell r="N2302">
            <v>5.0010000000000003</v>
          </cell>
          <cell r="Q2302">
            <v>39861</v>
          </cell>
          <cell r="R2302">
            <v>6.14</v>
          </cell>
        </row>
        <row r="2303">
          <cell r="A2303">
            <v>39841</v>
          </cell>
          <cell r="B2303">
            <v>3.7199999999999998</v>
          </cell>
          <cell r="E2303">
            <v>41302</v>
          </cell>
          <cell r="F2303">
            <v>3.15</v>
          </cell>
          <cell r="I2303">
            <v>39717</v>
          </cell>
          <cell r="J2303">
            <v>4.3701999999999996</v>
          </cell>
          <cell r="M2303">
            <v>40505</v>
          </cell>
          <cell r="N2303">
            <v>5.0435999999999996</v>
          </cell>
          <cell r="Q2303">
            <v>39862</v>
          </cell>
          <cell r="R2303">
            <v>6.17</v>
          </cell>
        </row>
        <row r="2304">
          <cell r="A2304">
            <v>39842</v>
          </cell>
          <cell r="B2304">
            <v>3.81</v>
          </cell>
          <cell r="E2304">
            <v>41303</v>
          </cell>
          <cell r="F2304">
            <v>3.18</v>
          </cell>
          <cell r="I2304">
            <v>39720</v>
          </cell>
          <cell r="J2304">
            <v>4.1127000000000002</v>
          </cell>
          <cell r="M2304">
            <v>40506</v>
          </cell>
          <cell r="N2304">
            <v>5.0476000000000001</v>
          </cell>
          <cell r="Q2304">
            <v>39863</v>
          </cell>
          <cell r="R2304">
            <v>6.34</v>
          </cell>
        </row>
        <row r="2305">
          <cell r="A2305">
            <v>39843</v>
          </cell>
          <cell r="B2305">
            <v>3.77</v>
          </cell>
          <cell r="E2305">
            <v>41304</v>
          </cell>
          <cell r="F2305">
            <v>3.19</v>
          </cell>
          <cell r="I2305">
            <v>39721</v>
          </cell>
          <cell r="J2305">
            <v>4.3109999999999999</v>
          </cell>
          <cell r="M2305">
            <v>40507</v>
          </cell>
          <cell r="N2305">
            <v>5.0354000000000001</v>
          </cell>
          <cell r="Q2305">
            <v>39864</v>
          </cell>
          <cell r="R2305">
            <v>6.22</v>
          </cell>
        </row>
        <row r="2306">
          <cell r="A2306">
            <v>39846</v>
          </cell>
          <cell r="B2306">
            <v>3.69</v>
          </cell>
          <cell r="E2306">
            <v>41305</v>
          </cell>
          <cell r="F2306">
            <v>3.17</v>
          </cell>
          <cell r="I2306">
            <v>39722</v>
          </cell>
          <cell r="J2306">
            <v>4.2146999999999997</v>
          </cell>
          <cell r="M2306">
            <v>40508</v>
          </cell>
          <cell r="N2306">
            <v>5.0193000000000003</v>
          </cell>
          <cell r="Q2306">
            <v>39867</v>
          </cell>
          <cell r="R2306">
            <v>6.21</v>
          </cell>
        </row>
        <row r="2307">
          <cell r="A2307">
            <v>39847</v>
          </cell>
          <cell r="B2307">
            <v>3.75</v>
          </cell>
          <cell r="E2307">
            <v>41306</v>
          </cell>
          <cell r="F2307">
            <v>3.21</v>
          </cell>
          <cell r="I2307">
            <v>39723</v>
          </cell>
          <cell r="J2307">
            <v>4.1513999999999998</v>
          </cell>
          <cell r="M2307">
            <v>40511</v>
          </cell>
          <cell r="N2307">
            <v>4.9801000000000002</v>
          </cell>
          <cell r="Q2307">
            <v>39868</v>
          </cell>
          <cell r="R2307">
            <v>6.22</v>
          </cell>
        </row>
        <row r="2308">
          <cell r="A2308">
            <v>39848</v>
          </cell>
          <cell r="B2308">
            <v>3.79</v>
          </cell>
          <cell r="E2308">
            <v>41309</v>
          </cell>
          <cell r="F2308">
            <v>3.17</v>
          </cell>
          <cell r="I2308">
            <v>39724</v>
          </cell>
          <cell r="J2308">
            <v>4.0872000000000002</v>
          </cell>
          <cell r="M2308">
            <v>40512</v>
          </cell>
          <cell r="N2308">
            <v>4.9516</v>
          </cell>
          <cell r="Q2308">
            <v>39869</v>
          </cell>
          <cell r="R2308">
            <v>6.33</v>
          </cell>
        </row>
        <row r="2309">
          <cell r="A2309">
            <v>39849</v>
          </cell>
          <cell r="B2309">
            <v>3.7199999999999998</v>
          </cell>
          <cell r="E2309">
            <v>41310</v>
          </cell>
          <cell r="F2309">
            <v>3.21</v>
          </cell>
          <cell r="I2309">
            <v>39727</v>
          </cell>
          <cell r="J2309">
            <v>3.972</v>
          </cell>
          <cell r="M2309">
            <v>40513</v>
          </cell>
          <cell r="N2309">
            <v>5.0289999999999999</v>
          </cell>
          <cell r="Q2309">
            <v>39870</v>
          </cell>
          <cell r="R2309">
            <v>6.33</v>
          </cell>
        </row>
        <row r="2310">
          <cell r="A2310">
            <v>39850</v>
          </cell>
          <cell r="B2310">
            <v>3.77</v>
          </cell>
          <cell r="E2310">
            <v>41311</v>
          </cell>
          <cell r="F2310">
            <v>3.18</v>
          </cell>
          <cell r="I2310">
            <v>39728</v>
          </cell>
          <cell r="J2310">
            <v>4.0301</v>
          </cell>
          <cell r="M2310">
            <v>40514</v>
          </cell>
          <cell r="N2310">
            <v>5.0256999999999996</v>
          </cell>
          <cell r="Q2310">
            <v>39871</v>
          </cell>
          <cell r="R2310">
            <v>6.38</v>
          </cell>
        </row>
        <row r="2311">
          <cell r="A2311">
            <v>39853</v>
          </cell>
          <cell r="B2311">
            <v>3.8</v>
          </cell>
          <cell r="E2311">
            <v>41312</v>
          </cell>
          <cell r="F2311">
            <v>3.17</v>
          </cell>
          <cell r="I2311">
            <v>39729</v>
          </cell>
          <cell r="J2311">
            <v>4.0481999999999996</v>
          </cell>
          <cell r="M2311">
            <v>40515</v>
          </cell>
          <cell r="N2311">
            <v>5.0488</v>
          </cell>
          <cell r="Q2311">
            <v>39874</v>
          </cell>
          <cell r="R2311">
            <v>6.33</v>
          </cell>
        </row>
        <row r="2312">
          <cell r="A2312">
            <v>39854</v>
          </cell>
          <cell r="B2312">
            <v>3.7199999999999998</v>
          </cell>
          <cell r="E2312">
            <v>41313</v>
          </cell>
          <cell r="F2312">
            <v>3.17</v>
          </cell>
          <cell r="I2312">
            <v>39730</v>
          </cell>
          <cell r="J2312">
            <v>4.1020000000000003</v>
          </cell>
          <cell r="M2312">
            <v>40518</v>
          </cell>
          <cell r="N2312">
            <v>5.0160999999999998</v>
          </cell>
          <cell r="Q2312">
            <v>39875</v>
          </cell>
          <cell r="R2312">
            <v>6.42</v>
          </cell>
        </row>
        <row r="2313">
          <cell r="A2313">
            <v>39855</v>
          </cell>
          <cell r="B2313">
            <v>3.69</v>
          </cell>
          <cell r="E2313">
            <v>41316</v>
          </cell>
          <cell r="F2313">
            <v>3.16</v>
          </cell>
          <cell r="I2313">
            <v>39731</v>
          </cell>
          <cell r="J2313">
            <v>4.1363000000000003</v>
          </cell>
          <cell r="M2313">
            <v>40519</v>
          </cell>
          <cell r="N2313">
            <v>5.0814000000000004</v>
          </cell>
          <cell r="Q2313">
            <v>39876</v>
          </cell>
          <cell r="R2313">
            <v>6.45</v>
          </cell>
        </row>
        <row r="2314">
          <cell r="A2314">
            <v>39856</v>
          </cell>
          <cell r="B2314">
            <v>3.65</v>
          </cell>
          <cell r="E2314">
            <v>41317</v>
          </cell>
          <cell r="F2314">
            <v>3.19</v>
          </cell>
          <cell r="I2314">
            <v>39734</v>
          </cell>
          <cell r="J2314">
            <v>4.1361999999999997</v>
          </cell>
          <cell r="M2314">
            <v>40520</v>
          </cell>
          <cell r="N2314">
            <v>5.0829000000000004</v>
          </cell>
          <cell r="Q2314">
            <v>39877</v>
          </cell>
          <cell r="R2314">
            <v>6.23</v>
          </cell>
        </row>
        <row r="2315">
          <cell r="A2315">
            <v>39857</v>
          </cell>
          <cell r="B2315">
            <v>3.67</v>
          </cell>
          <cell r="E2315">
            <v>41318</v>
          </cell>
          <cell r="F2315">
            <v>3.23</v>
          </cell>
          <cell r="I2315">
            <v>39735</v>
          </cell>
          <cell r="J2315">
            <v>4.2760999999999996</v>
          </cell>
          <cell r="M2315">
            <v>40521</v>
          </cell>
          <cell r="N2315">
            <v>5.1013999999999999</v>
          </cell>
          <cell r="Q2315">
            <v>39878</v>
          </cell>
          <cell r="R2315">
            <v>6.23</v>
          </cell>
        </row>
        <row r="2316">
          <cell r="A2316">
            <v>39861</v>
          </cell>
          <cell r="B2316">
            <v>3.55</v>
          </cell>
          <cell r="E2316">
            <v>41319</v>
          </cell>
          <cell r="F2316">
            <v>3.17</v>
          </cell>
          <cell r="I2316">
            <v>39736</v>
          </cell>
          <cell r="J2316">
            <v>4.1913</v>
          </cell>
          <cell r="M2316">
            <v>40522</v>
          </cell>
          <cell r="N2316">
            <v>5.1277999999999997</v>
          </cell>
          <cell r="Q2316">
            <v>39881</v>
          </cell>
          <cell r="R2316">
            <v>6.32</v>
          </cell>
        </row>
        <row r="2317">
          <cell r="A2317">
            <v>39862</v>
          </cell>
          <cell r="B2317">
            <v>3.58</v>
          </cell>
          <cell r="E2317">
            <v>41320</v>
          </cell>
          <cell r="F2317">
            <v>3.18</v>
          </cell>
          <cell r="I2317">
            <v>39737</v>
          </cell>
          <cell r="J2317">
            <v>4.2561</v>
          </cell>
          <cell r="M2317">
            <v>40525</v>
          </cell>
          <cell r="N2317">
            <v>5.0750999999999999</v>
          </cell>
          <cell r="Q2317">
            <v>39882</v>
          </cell>
          <cell r="R2317">
            <v>6.46</v>
          </cell>
        </row>
        <row r="2318">
          <cell r="A2318">
            <v>39863</v>
          </cell>
          <cell r="B2318">
            <v>3.63</v>
          </cell>
          <cell r="E2318">
            <v>41324</v>
          </cell>
          <cell r="F2318">
            <v>3.21</v>
          </cell>
          <cell r="I2318">
            <v>39738</v>
          </cell>
          <cell r="J2318">
            <v>4.3228999999999997</v>
          </cell>
          <cell r="M2318">
            <v>40526</v>
          </cell>
          <cell r="N2318">
            <v>5.1824000000000003</v>
          </cell>
          <cell r="Q2318">
            <v>39883</v>
          </cell>
          <cell r="R2318">
            <v>6.4</v>
          </cell>
        </row>
        <row r="2319">
          <cell r="A2319">
            <v>39864</v>
          </cell>
          <cell r="B2319">
            <v>3.59</v>
          </cell>
          <cell r="E2319">
            <v>41325</v>
          </cell>
          <cell r="F2319">
            <v>3.2</v>
          </cell>
          <cell r="I2319">
            <v>39741</v>
          </cell>
          <cell r="J2319">
            <v>4.2552000000000003</v>
          </cell>
          <cell r="M2319">
            <v>40527</v>
          </cell>
          <cell r="N2319">
            <v>5.1458000000000004</v>
          </cell>
          <cell r="Q2319">
            <v>39884</v>
          </cell>
          <cell r="R2319">
            <v>6.39</v>
          </cell>
        </row>
        <row r="2320">
          <cell r="A2320">
            <v>39867</v>
          </cell>
          <cell r="B2320">
            <v>3.57</v>
          </cell>
          <cell r="E2320">
            <v>41326</v>
          </cell>
          <cell r="F2320">
            <v>3.17</v>
          </cell>
          <cell r="I2320">
            <v>39742</v>
          </cell>
          <cell r="J2320">
            <v>4.2163000000000004</v>
          </cell>
          <cell r="M2320">
            <v>40528</v>
          </cell>
          <cell r="N2320">
            <v>5.1078000000000001</v>
          </cell>
          <cell r="Q2320">
            <v>39885</v>
          </cell>
          <cell r="R2320">
            <v>6.43</v>
          </cell>
        </row>
        <row r="2321">
          <cell r="A2321">
            <v>39868</v>
          </cell>
          <cell r="B2321">
            <v>3.6</v>
          </cell>
          <cell r="E2321">
            <v>41327</v>
          </cell>
          <cell r="F2321">
            <v>3.15</v>
          </cell>
          <cell r="I2321">
            <v>39743</v>
          </cell>
          <cell r="J2321">
            <v>4.0548000000000002</v>
          </cell>
          <cell r="M2321">
            <v>40529</v>
          </cell>
          <cell r="N2321">
            <v>5.0376000000000003</v>
          </cell>
          <cell r="Q2321">
            <v>39888</v>
          </cell>
          <cell r="R2321">
            <v>6.52</v>
          </cell>
        </row>
        <row r="2322">
          <cell r="A2322">
            <v>39869</v>
          </cell>
          <cell r="B2322">
            <v>3.69</v>
          </cell>
          <cell r="E2322">
            <v>41330</v>
          </cell>
          <cell r="F2322">
            <v>3.08</v>
          </cell>
          <cell r="I2322">
            <v>39744</v>
          </cell>
          <cell r="J2322">
            <v>4.0495999999999999</v>
          </cell>
          <cell r="M2322">
            <v>40532</v>
          </cell>
          <cell r="N2322">
            <v>5.0162000000000004</v>
          </cell>
          <cell r="Q2322">
            <v>39889</v>
          </cell>
          <cell r="R2322">
            <v>6.5600000000000005</v>
          </cell>
        </row>
        <row r="2323">
          <cell r="A2323">
            <v>39870</v>
          </cell>
          <cell r="B2323">
            <v>3.7</v>
          </cell>
          <cell r="E2323">
            <v>41331</v>
          </cell>
          <cell r="F2323">
            <v>3.08</v>
          </cell>
          <cell r="I2323">
            <v>39745</v>
          </cell>
          <cell r="J2323">
            <v>4.0686999999999998</v>
          </cell>
          <cell r="M2323">
            <v>40533</v>
          </cell>
          <cell r="N2323">
            <v>4.9790999999999999</v>
          </cell>
          <cell r="Q2323">
            <v>39890</v>
          </cell>
          <cell r="R2323">
            <v>6.34</v>
          </cell>
        </row>
        <row r="2324">
          <cell r="A2324">
            <v>39871</v>
          </cell>
          <cell r="B2324">
            <v>3.7</v>
          </cell>
          <cell r="E2324">
            <v>41332</v>
          </cell>
          <cell r="F2324">
            <v>3.11</v>
          </cell>
          <cell r="I2324">
            <v>39748</v>
          </cell>
          <cell r="J2324">
            <v>4.0453000000000001</v>
          </cell>
          <cell r="M2324">
            <v>40534</v>
          </cell>
          <cell r="N2324">
            <v>4.9917999999999996</v>
          </cell>
          <cell r="Q2324">
            <v>39891</v>
          </cell>
          <cell r="R2324">
            <v>6.41</v>
          </cell>
        </row>
        <row r="2325">
          <cell r="A2325">
            <v>39874</v>
          </cell>
          <cell r="B2325">
            <v>3.62</v>
          </cell>
          <cell r="E2325">
            <v>41333</v>
          </cell>
          <cell r="F2325">
            <v>3.1</v>
          </cell>
          <cell r="I2325">
            <v>39749</v>
          </cell>
          <cell r="J2325">
            <v>4.1912000000000003</v>
          </cell>
          <cell r="M2325">
            <v>40535</v>
          </cell>
          <cell r="N2325">
            <v>4.9850000000000003</v>
          </cell>
          <cell r="Q2325">
            <v>39892</v>
          </cell>
          <cell r="R2325">
            <v>6.46</v>
          </cell>
        </row>
        <row r="2326">
          <cell r="A2326">
            <v>39875</v>
          </cell>
          <cell r="B2326">
            <v>3.63</v>
          </cell>
          <cell r="E2326">
            <v>41334</v>
          </cell>
          <cell r="F2326">
            <v>3.06</v>
          </cell>
          <cell r="I2326">
            <v>39750</v>
          </cell>
          <cell r="J2326">
            <v>4.2370000000000001</v>
          </cell>
          <cell r="M2326">
            <v>40536</v>
          </cell>
          <cell r="N2326">
            <v>4.9762000000000004</v>
          </cell>
          <cell r="Q2326">
            <v>39895</v>
          </cell>
          <cell r="R2326">
            <v>6.53</v>
          </cell>
        </row>
        <row r="2327">
          <cell r="A2327">
            <v>39876</v>
          </cell>
          <cell r="B2327">
            <v>3.68</v>
          </cell>
          <cell r="E2327">
            <v>41337</v>
          </cell>
          <cell r="F2327">
            <v>3.08</v>
          </cell>
          <cell r="I2327">
            <v>39751</v>
          </cell>
          <cell r="J2327">
            <v>4.3301999999999996</v>
          </cell>
          <cell r="M2327">
            <v>40539</v>
          </cell>
          <cell r="N2327">
            <v>4.9775</v>
          </cell>
          <cell r="Q2327">
            <v>39896</v>
          </cell>
          <cell r="R2327">
            <v>6.44</v>
          </cell>
        </row>
        <row r="2328">
          <cell r="A2328">
            <v>39877</v>
          </cell>
          <cell r="B2328">
            <v>3.56</v>
          </cell>
          <cell r="E2328">
            <v>41338</v>
          </cell>
          <cell r="F2328">
            <v>3.1</v>
          </cell>
          <cell r="I2328">
            <v>39752</v>
          </cell>
          <cell r="J2328">
            <v>4.3663999999999996</v>
          </cell>
          <cell r="M2328">
            <v>40540</v>
          </cell>
          <cell r="N2328">
            <v>4.9775</v>
          </cell>
          <cell r="Q2328">
            <v>39897</v>
          </cell>
          <cell r="R2328">
            <v>6.5600000000000005</v>
          </cell>
        </row>
        <row r="2329">
          <cell r="A2329">
            <v>39878</v>
          </cell>
          <cell r="B2329">
            <v>3.61</v>
          </cell>
          <cell r="E2329">
            <v>41339</v>
          </cell>
          <cell r="F2329">
            <v>3.15</v>
          </cell>
          <cell r="I2329">
            <v>39755</v>
          </cell>
          <cell r="J2329">
            <v>4.3219000000000003</v>
          </cell>
          <cell r="M2329">
            <v>40541</v>
          </cell>
          <cell r="N2329">
            <v>4.9612999999999996</v>
          </cell>
          <cell r="Q2329">
            <v>39898</v>
          </cell>
          <cell r="R2329">
            <v>6.5</v>
          </cell>
        </row>
        <row r="2330">
          <cell r="A2330">
            <v>39881</v>
          </cell>
          <cell r="B2330">
            <v>3.63</v>
          </cell>
          <cell r="E2330">
            <v>41340</v>
          </cell>
          <cell r="F2330">
            <v>3.2</v>
          </cell>
          <cell r="I2330">
            <v>39756</v>
          </cell>
          <cell r="J2330">
            <v>4.1920000000000002</v>
          </cell>
          <cell r="M2330">
            <v>40542</v>
          </cell>
          <cell r="N2330">
            <v>4.9695999999999998</v>
          </cell>
          <cell r="Q2330">
            <v>39899</v>
          </cell>
          <cell r="R2330">
            <v>6.47</v>
          </cell>
        </row>
        <row r="2331">
          <cell r="A2331">
            <v>39882</v>
          </cell>
          <cell r="B2331">
            <v>3.71</v>
          </cell>
          <cell r="E2331">
            <v>41341</v>
          </cell>
          <cell r="F2331">
            <v>3.25</v>
          </cell>
          <cell r="I2331">
            <v>39757</v>
          </cell>
          <cell r="J2331">
            <v>4.1749999999999998</v>
          </cell>
          <cell r="M2331">
            <v>40543</v>
          </cell>
          <cell r="N2331">
            <v>4.9607999999999999</v>
          </cell>
          <cell r="Q2331">
            <v>39902</v>
          </cell>
          <cell r="R2331">
            <v>6.45</v>
          </cell>
        </row>
        <row r="2332">
          <cell r="A2332">
            <v>39883</v>
          </cell>
          <cell r="B2332">
            <v>3.66</v>
          </cell>
          <cell r="E2332">
            <v>41344</v>
          </cell>
          <cell r="F2332">
            <v>3.26</v>
          </cell>
          <cell r="I2332">
            <v>39758</v>
          </cell>
          <cell r="J2332">
            <v>4.1982999999999997</v>
          </cell>
          <cell r="M2332">
            <v>40546</v>
          </cell>
          <cell r="N2332">
            <v>4.9620999999999995</v>
          </cell>
          <cell r="Q2332">
            <v>39903</v>
          </cell>
          <cell r="R2332">
            <v>6.41</v>
          </cell>
        </row>
        <row r="2333">
          <cell r="A2333">
            <v>39884</v>
          </cell>
          <cell r="B2333">
            <v>3.64</v>
          </cell>
          <cell r="E2333">
            <v>41345</v>
          </cell>
          <cell r="F2333">
            <v>3.22</v>
          </cell>
          <cell r="I2333">
            <v>39759</v>
          </cell>
          <cell r="J2333">
            <v>4.2732999999999999</v>
          </cell>
          <cell r="M2333">
            <v>40547</v>
          </cell>
          <cell r="N2333">
            <v>4.9915000000000003</v>
          </cell>
          <cell r="Q2333">
            <v>39904</v>
          </cell>
          <cell r="R2333">
            <v>6.34</v>
          </cell>
        </row>
        <row r="2334">
          <cell r="A2334">
            <v>39885</v>
          </cell>
          <cell r="B2334">
            <v>3.6</v>
          </cell>
          <cell r="E2334">
            <v>41346</v>
          </cell>
          <cell r="F2334">
            <v>3.22</v>
          </cell>
          <cell r="I2334">
            <v>39762</v>
          </cell>
          <cell r="J2334">
            <v>4.1920000000000002</v>
          </cell>
          <cell r="M2334">
            <v>40548</v>
          </cell>
          <cell r="N2334">
            <v>5.0540000000000003</v>
          </cell>
          <cell r="Q2334">
            <v>39905</v>
          </cell>
          <cell r="R2334">
            <v>6.41</v>
          </cell>
        </row>
        <row r="2335">
          <cell r="A2335">
            <v>39888</v>
          </cell>
          <cell r="B2335">
            <v>3.61</v>
          </cell>
          <cell r="E2335">
            <v>41347</v>
          </cell>
          <cell r="F2335">
            <v>3.25</v>
          </cell>
          <cell r="I2335">
            <v>39763</v>
          </cell>
          <cell r="J2335">
            <v>4.1920000000000002</v>
          </cell>
          <cell r="M2335">
            <v>40549</v>
          </cell>
          <cell r="N2335">
            <v>5.0346000000000002</v>
          </cell>
          <cell r="Q2335">
            <v>39906</v>
          </cell>
          <cell r="R2335">
            <v>6.54</v>
          </cell>
        </row>
        <row r="2336">
          <cell r="A2336">
            <v>39889</v>
          </cell>
          <cell r="B2336">
            <v>3.64</v>
          </cell>
          <cell r="E2336">
            <v>41348</v>
          </cell>
          <cell r="F2336">
            <v>3.22</v>
          </cell>
          <cell r="I2336">
            <v>39764</v>
          </cell>
          <cell r="J2336">
            <v>4.1687000000000003</v>
          </cell>
          <cell r="M2336">
            <v>40550</v>
          </cell>
          <cell r="N2336">
            <v>5.0076999999999998</v>
          </cell>
          <cell r="Q2336">
            <v>39909</v>
          </cell>
          <cell r="R2336">
            <v>6.57</v>
          </cell>
        </row>
        <row r="2337">
          <cell r="A2337">
            <v>39890</v>
          </cell>
          <cell r="B2337">
            <v>3.5300000000000002</v>
          </cell>
          <cell r="E2337">
            <v>41351</v>
          </cell>
          <cell r="F2337">
            <v>3.18</v>
          </cell>
          <cell r="I2337">
            <v>39765</v>
          </cell>
          <cell r="J2337">
            <v>4.3562000000000003</v>
          </cell>
          <cell r="M2337">
            <v>40553</v>
          </cell>
          <cell r="N2337">
            <v>4.9942000000000002</v>
          </cell>
          <cell r="Q2337">
            <v>39910</v>
          </cell>
          <cell r="R2337">
            <v>6.51</v>
          </cell>
        </row>
        <row r="2338">
          <cell r="A2338">
            <v>39891</v>
          </cell>
          <cell r="B2338">
            <v>3.56</v>
          </cell>
          <cell r="E2338">
            <v>41352</v>
          </cell>
          <cell r="F2338">
            <v>3.13</v>
          </cell>
          <cell r="I2338">
            <v>39766</v>
          </cell>
          <cell r="J2338">
            <v>4.2279</v>
          </cell>
          <cell r="M2338">
            <v>40554</v>
          </cell>
          <cell r="N2338">
            <v>5.0368000000000004</v>
          </cell>
          <cell r="Q2338">
            <v>39911</v>
          </cell>
          <cell r="R2338">
            <v>6.43</v>
          </cell>
        </row>
        <row r="2339">
          <cell r="A2339">
            <v>39892</v>
          </cell>
          <cell r="B2339">
            <v>3.61</v>
          </cell>
          <cell r="E2339">
            <v>41353</v>
          </cell>
          <cell r="F2339">
            <v>3.19</v>
          </cell>
          <cell r="I2339">
            <v>39769</v>
          </cell>
          <cell r="J2339">
            <v>4.1919000000000004</v>
          </cell>
          <cell r="M2339">
            <v>40555</v>
          </cell>
          <cell r="N2339">
            <v>5.0560999999999998</v>
          </cell>
          <cell r="Q2339">
            <v>39912</v>
          </cell>
          <cell r="R2339">
            <v>6.53</v>
          </cell>
        </row>
        <row r="2340">
          <cell r="A2340">
            <v>39895</v>
          </cell>
          <cell r="B2340">
            <v>3.61</v>
          </cell>
          <cell r="E2340">
            <v>41354</v>
          </cell>
          <cell r="F2340">
            <v>3.15</v>
          </cell>
          <cell r="I2340">
            <v>39770</v>
          </cell>
          <cell r="J2340">
            <v>4.1138000000000003</v>
          </cell>
          <cell r="M2340">
            <v>40556</v>
          </cell>
          <cell r="N2340">
            <v>5.0542999999999996</v>
          </cell>
          <cell r="Q2340">
            <v>39916</v>
          </cell>
          <cell r="R2340">
            <v>6.46</v>
          </cell>
        </row>
        <row r="2341">
          <cell r="A2341">
            <v>39896</v>
          </cell>
          <cell r="B2341">
            <v>3.69</v>
          </cell>
          <cell r="E2341">
            <v>41355</v>
          </cell>
          <cell r="F2341">
            <v>3.13</v>
          </cell>
          <cell r="I2341">
            <v>39771</v>
          </cell>
          <cell r="J2341">
            <v>3.9053</v>
          </cell>
          <cell r="M2341">
            <v>40557</v>
          </cell>
          <cell r="N2341">
            <v>5.0861000000000001</v>
          </cell>
          <cell r="Q2341">
            <v>39917</v>
          </cell>
          <cell r="R2341">
            <v>6.42</v>
          </cell>
        </row>
        <row r="2342">
          <cell r="A2342">
            <v>39897</v>
          </cell>
          <cell r="B2342">
            <v>3.74</v>
          </cell>
          <cell r="E2342">
            <v>41358</v>
          </cell>
          <cell r="F2342">
            <v>3.14</v>
          </cell>
          <cell r="I2342">
            <v>39772</v>
          </cell>
          <cell r="J2342">
            <v>3.4857</v>
          </cell>
          <cell r="M2342">
            <v>40560</v>
          </cell>
          <cell r="N2342">
            <v>5.0742000000000003</v>
          </cell>
          <cell r="Q2342">
            <v>39918</v>
          </cell>
          <cell r="R2342">
            <v>6.42</v>
          </cell>
        </row>
        <row r="2343">
          <cell r="A2343">
            <v>39898</v>
          </cell>
          <cell r="B2343">
            <v>3.64</v>
          </cell>
          <cell r="E2343">
            <v>41359</v>
          </cell>
          <cell r="F2343">
            <v>3.13</v>
          </cell>
          <cell r="I2343">
            <v>39773</v>
          </cell>
          <cell r="J2343">
            <v>3.6936999999999998</v>
          </cell>
          <cell r="M2343">
            <v>40561</v>
          </cell>
          <cell r="N2343">
            <v>5.0998999999999999</v>
          </cell>
          <cell r="Q2343">
            <v>39919</v>
          </cell>
          <cell r="R2343">
            <v>6.49</v>
          </cell>
        </row>
        <row r="2344">
          <cell r="A2344">
            <v>39899</v>
          </cell>
          <cell r="B2344">
            <v>3.66</v>
          </cell>
          <cell r="E2344">
            <v>41360</v>
          </cell>
          <cell r="F2344">
            <v>3.09</v>
          </cell>
          <cell r="I2344">
            <v>39776</v>
          </cell>
          <cell r="J2344">
            <v>3.7805</v>
          </cell>
          <cell r="M2344">
            <v>40562</v>
          </cell>
          <cell r="N2344">
            <v>5.0712999999999999</v>
          </cell>
          <cell r="Q2344">
            <v>39920</v>
          </cell>
          <cell r="R2344">
            <v>6.5600000000000005</v>
          </cell>
        </row>
        <row r="2345">
          <cell r="A2345">
            <v>39902</v>
          </cell>
          <cell r="B2345">
            <v>3.59</v>
          </cell>
          <cell r="E2345">
            <v>41361</v>
          </cell>
          <cell r="F2345">
            <v>3.1</v>
          </cell>
          <cell r="I2345">
            <v>39777</v>
          </cell>
          <cell r="J2345">
            <v>3.6193999999999997</v>
          </cell>
          <cell r="M2345">
            <v>40563</v>
          </cell>
          <cell r="N2345">
            <v>5.1383999999999999</v>
          </cell>
          <cell r="Q2345">
            <v>39923</v>
          </cell>
          <cell r="R2345">
            <v>6.41</v>
          </cell>
        </row>
        <row r="2346">
          <cell r="A2346">
            <v>39903</v>
          </cell>
          <cell r="B2346">
            <v>3.57</v>
          </cell>
          <cell r="E2346">
            <v>41365</v>
          </cell>
          <cell r="F2346">
            <v>3.08</v>
          </cell>
          <cell r="I2346">
            <v>39778</v>
          </cell>
          <cell r="J2346">
            <v>3.5225999999999997</v>
          </cell>
          <cell r="M2346">
            <v>40564</v>
          </cell>
          <cell r="N2346">
            <v>5.1196000000000002</v>
          </cell>
          <cell r="Q2346">
            <v>39924</v>
          </cell>
          <cell r="R2346">
            <v>6.46</v>
          </cell>
        </row>
        <row r="2347">
          <cell r="A2347">
            <v>39904</v>
          </cell>
          <cell r="B2347">
            <v>3.55</v>
          </cell>
          <cell r="E2347">
            <v>41366</v>
          </cell>
          <cell r="F2347">
            <v>3.1</v>
          </cell>
          <cell r="I2347">
            <v>39779</v>
          </cell>
          <cell r="J2347">
            <v>3.5225</v>
          </cell>
          <cell r="M2347">
            <v>40567</v>
          </cell>
          <cell r="N2347">
            <v>5.1372999999999998</v>
          </cell>
          <cell r="Q2347">
            <v>39925</v>
          </cell>
          <cell r="R2347">
            <v>6.54</v>
          </cell>
        </row>
        <row r="2348">
          <cell r="A2348">
            <v>39905</v>
          </cell>
          <cell r="B2348">
            <v>3.61</v>
          </cell>
          <cell r="E2348">
            <v>41367</v>
          </cell>
          <cell r="F2348">
            <v>3.05</v>
          </cell>
          <cell r="I2348">
            <v>39780</v>
          </cell>
          <cell r="J2348">
            <v>3.4369000000000001</v>
          </cell>
          <cell r="M2348">
            <v>40568</v>
          </cell>
          <cell r="N2348">
            <v>5.1215999999999999</v>
          </cell>
          <cell r="Q2348">
            <v>39926</v>
          </cell>
          <cell r="R2348">
            <v>6.49</v>
          </cell>
        </row>
        <row r="2349">
          <cell r="A2349">
            <v>39906</v>
          </cell>
          <cell r="B2349">
            <v>3.66</v>
          </cell>
          <cell r="E2349">
            <v>41368</v>
          </cell>
          <cell r="F2349">
            <v>2.99</v>
          </cell>
          <cell r="I2349">
            <v>39783</v>
          </cell>
          <cell r="J2349">
            <v>3.2136</v>
          </cell>
          <cell r="M2349">
            <v>40569</v>
          </cell>
          <cell r="N2349">
            <v>5.1452</v>
          </cell>
          <cell r="Q2349">
            <v>39927</v>
          </cell>
          <cell r="R2349">
            <v>6.5</v>
          </cell>
        </row>
        <row r="2350">
          <cell r="A2350">
            <v>39909</v>
          </cell>
          <cell r="B2350">
            <v>3.71</v>
          </cell>
          <cell r="E2350">
            <v>41369</v>
          </cell>
          <cell r="F2350">
            <v>2.87</v>
          </cell>
          <cell r="I2350">
            <v>39784</v>
          </cell>
          <cell r="J2350">
            <v>3.1739999999999999</v>
          </cell>
          <cell r="M2350">
            <v>40570</v>
          </cell>
          <cell r="N2350">
            <v>5.1047000000000002</v>
          </cell>
          <cell r="Q2350">
            <v>39930</v>
          </cell>
          <cell r="R2350">
            <v>6.46</v>
          </cell>
        </row>
        <row r="2351">
          <cell r="A2351">
            <v>39910</v>
          </cell>
          <cell r="B2351">
            <v>3.66</v>
          </cell>
          <cell r="E2351">
            <v>41372</v>
          </cell>
          <cell r="F2351">
            <v>2.91</v>
          </cell>
          <cell r="I2351">
            <v>39785</v>
          </cell>
          <cell r="J2351">
            <v>3.1619999999999999</v>
          </cell>
          <cell r="M2351">
            <v>40571</v>
          </cell>
          <cell r="N2351">
            <v>5.1051000000000002</v>
          </cell>
          <cell r="Q2351">
            <v>39931</v>
          </cell>
          <cell r="R2351">
            <v>6.53</v>
          </cell>
        </row>
        <row r="2352">
          <cell r="A2352">
            <v>39911</v>
          </cell>
          <cell r="B2352">
            <v>3.62</v>
          </cell>
          <cell r="E2352">
            <v>41373</v>
          </cell>
          <cell r="F2352">
            <v>2.94</v>
          </cell>
          <cell r="I2352">
            <v>39786</v>
          </cell>
          <cell r="J2352">
            <v>3.0409000000000002</v>
          </cell>
          <cell r="M2352">
            <v>40574</v>
          </cell>
          <cell r="N2352">
            <v>5.1252000000000004</v>
          </cell>
          <cell r="Q2352">
            <v>39932</v>
          </cell>
          <cell r="R2352">
            <v>6.5600000000000005</v>
          </cell>
        </row>
        <row r="2353">
          <cell r="A2353">
            <v>39912</v>
          </cell>
          <cell r="B2353">
            <v>3.65</v>
          </cell>
          <cell r="E2353">
            <v>41374</v>
          </cell>
          <cell r="F2353">
            <v>3.01</v>
          </cell>
          <cell r="I2353">
            <v>39787</v>
          </cell>
          <cell r="J2353">
            <v>3.1254</v>
          </cell>
          <cell r="M2353">
            <v>40575</v>
          </cell>
          <cell r="N2353">
            <v>5.1627000000000001</v>
          </cell>
          <cell r="Q2353">
            <v>39933</v>
          </cell>
          <cell r="R2353">
            <v>6.55</v>
          </cell>
        </row>
        <row r="2354">
          <cell r="A2354">
            <v>39916</v>
          </cell>
          <cell r="B2354">
            <v>3.65</v>
          </cell>
          <cell r="E2354">
            <v>41375</v>
          </cell>
          <cell r="F2354">
            <v>3.01</v>
          </cell>
          <cell r="I2354">
            <v>39790</v>
          </cell>
          <cell r="J2354">
            <v>3.1503999999999999</v>
          </cell>
          <cell r="M2354">
            <v>40576</v>
          </cell>
          <cell r="N2354">
            <v>5.1662999999999997</v>
          </cell>
          <cell r="Q2354">
            <v>39934</v>
          </cell>
          <cell r="R2354">
            <v>6.59</v>
          </cell>
        </row>
        <row r="2355">
          <cell r="A2355">
            <v>39917</v>
          </cell>
          <cell r="B2355">
            <v>3.63</v>
          </cell>
          <cell r="E2355">
            <v>41376</v>
          </cell>
          <cell r="F2355">
            <v>2.92</v>
          </cell>
          <cell r="I2355">
            <v>39791</v>
          </cell>
          <cell r="J2355">
            <v>3.0411999999999999</v>
          </cell>
          <cell r="M2355">
            <v>40577</v>
          </cell>
          <cell r="N2355">
            <v>5.1879999999999997</v>
          </cell>
          <cell r="Q2355">
            <v>39937</v>
          </cell>
          <cell r="R2355">
            <v>6.53</v>
          </cell>
        </row>
        <row r="2356">
          <cell r="A2356">
            <v>39918</v>
          </cell>
          <cell r="B2356">
            <v>3.68</v>
          </cell>
          <cell r="E2356">
            <v>41379</v>
          </cell>
          <cell r="F2356">
            <v>2.88</v>
          </cell>
          <cell r="I2356">
            <v>39792</v>
          </cell>
          <cell r="J2356">
            <v>3.0857000000000001</v>
          </cell>
          <cell r="M2356">
            <v>40578</v>
          </cell>
          <cell r="N2356">
            <v>5.2015000000000002</v>
          </cell>
          <cell r="Q2356">
            <v>39938</v>
          </cell>
          <cell r="R2356">
            <v>6.52</v>
          </cell>
        </row>
        <row r="2357">
          <cell r="A2357">
            <v>39919</v>
          </cell>
          <cell r="B2357">
            <v>3.7</v>
          </cell>
          <cell r="E2357">
            <v>41380</v>
          </cell>
          <cell r="F2357">
            <v>2.91</v>
          </cell>
          <cell r="I2357">
            <v>39793</v>
          </cell>
          <cell r="J2357">
            <v>3.0609000000000002</v>
          </cell>
          <cell r="M2357">
            <v>40581</v>
          </cell>
          <cell r="N2357">
            <v>5.1750999999999996</v>
          </cell>
          <cell r="Q2357">
            <v>39939</v>
          </cell>
          <cell r="R2357">
            <v>6.48</v>
          </cell>
        </row>
        <row r="2358">
          <cell r="A2358">
            <v>39920</v>
          </cell>
          <cell r="B2358">
            <v>3.75</v>
          </cell>
          <cell r="E2358">
            <v>41381</v>
          </cell>
          <cell r="F2358">
            <v>2.89</v>
          </cell>
          <cell r="I2358">
            <v>39794</v>
          </cell>
          <cell r="J2358">
            <v>3.0436000000000001</v>
          </cell>
          <cell r="M2358">
            <v>40582</v>
          </cell>
          <cell r="N2358">
            <v>5.2382</v>
          </cell>
          <cell r="Q2358">
            <v>39940</v>
          </cell>
          <cell r="R2358">
            <v>6.62</v>
          </cell>
        </row>
        <row r="2359">
          <cell r="A2359">
            <v>39923</v>
          </cell>
          <cell r="B2359">
            <v>3.65</v>
          </cell>
          <cell r="E2359">
            <v>41382</v>
          </cell>
          <cell r="F2359">
            <v>2.87</v>
          </cell>
          <cell r="I2359">
            <v>39797</v>
          </cell>
          <cell r="J2359">
            <v>2.9550000000000001</v>
          </cell>
          <cell r="M2359">
            <v>40583</v>
          </cell>
          <cell r="N2359">
            <v>5.1609999999999996</v>
          </cell>
          <cell r="Q2359">
            <v>39941</v>
          </cell>
          <cell r="R2359">
            <v>6.6</v>
          </cell>
        </row>
        <row r="2360">
          <cell r="A2360">
            <v>39924</v>
          </cell>
          <cell r="B2360">
            <v>3.69</v>
          </cell>
          <cell r="E2360">
            <v>41383</v>
          </cell>
          <cell r="F2360">
            <v>2.88</v>
          </cell>
          <cell r="I2360">
            <v>39798</v>
          </cell>
          <cell r="J2360">
            <v>2.7351999999999999</v>
          </cell>
          <cell r="M2360">
            <v>40584</v>
          </cell>
          <cell r="N2360">
            <v>5.1897000000000002</v>
          </cell>
          <cell r="Q2360">
            <v>39944</v>
          </cell>
          <cell r="R2360">
            <v>6.51</v>
          </cell>
        </row>
        <row r="2361">
          <cell r="A2361">
            <v>39925</v>
          </cell>
          <cell r="B2361">
            <v>3.7199999999999998</v>
          </cell>
          <cell r="E2361">
            <v>41386</v>
          </cell>
          <cell r="F2361">
            <v>2.88</v>
          </cell>
          <cell r="I2361">
            <v>39799</v>
          </cell>
          <cell r="J2361">
            <v>2.6505000000000001</v>
          </cell>
          <cell r="M2361">
            <v>40585</v>
          </cell>
          <cell r="N2361">
            <v>5.1727999999999996</v>
          </cell>
          <cell r="Q2361">
            <v>39945</v>
          </cell>
          <cell r="R2361">
            <v>6.45</v>
          </cell>
        </row>
        <row r="2362">
          <cell r="A2362">
            <v>39926</v>
          </cell>
          <cell r="B2362">
            <v>3.76</v>
          </cell>
          <cell r="E2362">
            <v>41387</v>
          </cell>
          <cell r="F2362">
            <v>2.9</v>
          </cell>
          <cell r="I2362">
            <v>39800</v>
          </cell>
          <cell r="J2362">
            <v>2.5209999999999999</v>
          </cell>
          <cell r="M2362">
            <v>40588</v>
          </cell>
          <cell r="N2362">
            <v>5.1883999999999997</v>
          </cell>
          <cell r="Q2362">
            <v>39946</v>
          </cell>
          <cell r="R2362">
            <v>6.35</v>
          </cell>
        </row>
        <row r="2363">
          <cell r="A2363">
            <v>39927</v>
          </cell>
          <cell r="B2363">
            <v>3.76</v>
          </cell>
          <cell r="E2363">
            <v>41388</v>
          </cell>
          <cell r="F2363">
            <v>2.89</v>
          </cell>
          <cell r="I2363">
            <v>39801</v>
          </cell>
          <cell r="J2363">
            <v>2.5502000000000002</v>
          </cell>
          <cell r="M2363">
            <v>40589</v>
          </cell>
          <cell r="N2363">
            <v>5.1783000000000001</v>
          </cell>
          <cell r="Q2363">
            <v>39947</v>
          </cell>
          <cell r="R2363">
            <v>6.32</v>
          </cell>
        </row>
        <row r="2364">
          <cell r="A2364">
            <v>39930</v>
          </cell>
          <cell r="B2364">
            <v>3.76</v>
          </cell>
          <cell r="E2364">
            <v>41389</v>
          </cell>
          <cell r="F2364">
            <v>2.91</v>
          </cell>
          <cell r="I2364">
            <v>39804</v>
          </cell>
          <cell r="J2364">
            <v>2.6166</v>
          </cell>
          <cell r="M2364">
            <v>40590</v>
          </cell>
          <cell r="N2364">
            <v>5.1965000000000003</v>
          </cell>
          <cell r="Q2364">
            <v>39948</v>
          </cell>
          <cell r="R2364">
            <v>6.34</v>
          </cell>
        </row>
        <row r="2365">
          <cell r="A2365">
            <v>39931</v>
          </cell>
          <cell r="B2365">
            <v>3.8</v>
          </cell>
          <cell r="E2365">
            <v>41390</v>
          </cell>
          <cell r="F2365">
            <v>2.87</v>
          </cell>
          <cell r="I2365">
            <v>39805</v>
          </cell>
          <cell r="J2365">
            <v>2.6375000000000002</v>
          </cell>
          <cell r="M2365">
            <v>40591</v>
          </cell>
          <cell r="N2365">
            <v>5.1898</v>
          </cell>
          <cell r="Q2365">
            <v>39951</v>
          </cell>
          <cell r="R2365">
            <v>6.41</v>
          </cell>
        </row>
        <row r="2366">
          <cell r="A2366">
            <v>39932</v>
          </cell>
          <cell r="B2366">
            <v>3.82</v>
          </cell>
          <cell r="E2366">
            <v>41393</v>
          </cell>
          <cell r="F2366">
            <v>2.88</v>
          </cell>
          <cell r="I2366">
            <v>39806</v>
          </cell>
          <cell r="J2366">
            <v>2.6318000000000001</v>
          </cell>
          <cell r="M2366">
            <v>40592</v>
          </cell>
          <cell r="N2366">
            <v>5.1803999999999997</v>
          </cell>
          <cell r="Q2366">
            <v>39952</v>
          </cell>
          <cell r="R2366">
            <v>6.43</v>
          </cell>
        </row>
        <row r="2367">
          <cell r="A2367">
            <v>39933</v>
          </cell>
          <cell r="B2367">
            <v>3.84</v>
          </cell>
          <cell r="E2367">
            <v>41394</v>
          </cell>
          <cell r="F2367">
            <v>2.88</v>
          </cell>
          <cell r="I2367">
            <v>39807</v>
          </cell>
          <cell r="J2367">
            <v>2.6315</v>
          </cell>
          <cell r="M2367">
            <v>40595</v>
          </cell>
          <cell r="N2367">
            <v>5.1802000000000001</v>
          </cell>
          <cell r="Q2367">
            <v>39953</v>
          </cell>
          <cell r="R2367">
            <v>6.36</v>
          </cell>
        </row>
        <row r="2368">
          <cell r="A2368">
            <v>39934</v>
          </cell>
          <cell r="B2368">
            <v>3.83</v>
          </cell>
          <cell r="E2368">
            <v>41395</v>
          </cell>
          <cell r="F2368">
            <v>2.83</v>
          </cell>
          <cell r="I2368">
            <v>39808</v>
          </cell>
          <cell r="J2368">
            <v>2.6055999999999999</v>
          </cell>
          <cell r="M2368">
            <v>40596</v>
          </cell>
          <cell r="N2368">
            <v>5.1155999999999997</v>
          </cell>
          <cell r="Q2368">
            <v>39954</v>
          </cell>
          <cell r="R2368">
            <v>6.5</v>
          </cell>
        </row>
        <row r="2369">
          <cell r="A2369">
            <v>39937</v>
          </cell>
          <cell r="B2369">
            <v>3.85</v>
          </cell>
          <cell r="E2369">
            <v>41396</v>
          </cell>
          <cell r="F2369">
            <v>2.82</v>
          </cell>
          <cell r="I2369">
            <v>39811</v>
          </cell>
          <cell r="J2369">
            <v>2.6320000000000001</v>
          </cell>
          <cell r="M2369">
            <v>40597</v>
          </cell>
          <cell r="N2369">
            <v>5.0785999999999998</v>
          </cell>
          <cell r="Q2369">
            <v>39955</v>
          </cell>
          <cell r="R2369">
            <v>6.58</v>
          </cell>
        </row>
        <row r="2370">
          <cell r="A2370">
            <v>39938</v>
          </cell>
          <cell r="B2370">
            <v>3.84</v>
          </cell>
          <cell r="E2370">
            <v>41397</v>
          </cell>
          <cell r="F2370">
            <v>2.96</v>
          </cell>
          <cell r="I2370">
            <v>39812</v>
          </cell>
          <cell r="J2370">
            <v>2.5548000000000002</v>
          </cell>
          <cell r="M2370">
            <v>40598</v>
          </cell>
          <cell r="N2370">
            <v>5.0583</v>
          </cell>
          <cell r="Q2370">
            <v>39959</v>
          </cell>
          <cell r="R2370">
            <v>6.59</v>
          </cell>
        </row>
        <row r="2371">
          <cell r="A2371">
            <v>39939</v>
          </cell>
          <cell r="B2371">
            <v>3.87</v>
          </cell>
          <cell r="E2371">
            <v>41400</v>
          </cell>
          <cell r="F2371">
            <v>2.98</v>
          </cell>
          <cell r="I2371">
            <v>39813</v>
          </cell>
          <cell r="J2371">
            <v>2.6757999999999997</v>
          </cell>
          <cell r="M2371">
            <v>40599</v>
          </cell>
          <cell r="N2371">
            <v>5.0374999999999996</v>
          </cell>
          <cell r="Q2371">
            <v>39960</v>
          </cell>
          <cell r="R2371">
            <v>6.71</v>
          </cell>
        </row>
        <row r="2372">
          <cell r="A2372">
            <v>39940</v>
          </cell>
          <cell r="B2372">
            <v>3.93</v>
          </cell>
          <cell r="E2372">
            <v>41401</v>
          </cell>
          <cell r="F2372">
            <v>3</v>
          </cell>
          <cell r="I2372">
            <v>39814</v>
          </cell>
          <cell r="J2372">
            <v>2.6756000000000002</v>
          </cell>
          <cell r="M2372">
            <v>40602</v>
          </cell>
          <cell r="N2372">
            <v>5.0307000000000004</v>
          </cell>
          <cell r="Q2372">
            <v>39961</v>
          </cell>
          <cell r="R2372">
            <v>6.6</v>
          </cell>
        </row>
        <row r="2373">
          <cell r="A2373">
            <v>39941</v>
          </cell>
          <cell r="B2373">
            <v>3.93</v>
          </cell>
          <cell r="E2373">
            <v>41402</v>
          </cell>
          <cell r="F2373">
            <v>2.99</v>
          </cell>
          <cell r="I2373">
            <v>39815</v>
          </cell>
          <cell r="J2373">
            <v>2.7948</v>
          </cell>
          <cell r="M2373">
            <v>40603</v>
          </cell>
          <cell r="N2373">
            <v>5.0227000000000004</v>
          </cell>
          <cell r="Q2373">
            <v>39962</v>
          </cell>
          <cell r="R2373">
            <v>6.32</v>
          </cell>
        </row>
        <row r="2374">
          <cell r="A2374">
            <v>39944</v>
          </cell>
          <cell r="B2374">
            <v>3.88</v>
          </cell>
          <cell r="E2374">
            <v>41403</v>
          </cell>
          <cell r="F2374">
            <v>3.01</v>
          </cell>
          <cell r="I2374">
            <v>39818</v>
          </cell>
          <cell r="J2374">
            <v>3.0283000000000002</v>
          </cell>
          <cell r="M2374">
            <v>40604</v>
          </cell>
          <cell r="N2374">
            <v>5.0735000000000001</v>
          </cell>
          <cell r="Q2374">
            <v>39965</v>
          </cell>
          <cell r="R2374">
            <v>6.53</v>
          </cell>
        </row>
        <row r="2375">
          <cell r="A2375">
            <v>39945</v>
          </cell>
          <cell r="B2375">
            <v>3.9</v>
          </cell>
          <cell r="E2375">
            <v>41404</v>
          </cell>
          <cell r="F2375">
            <v>3.1</v>
          </cell>
          <cell r="I2375">
            <v>39819</v>
          </cell>
          <cell r="J2375">
            <v>2.9950000000000001</v>
          </cell>
          <cell r="M2375">
            <v>40605</v>
          </cell>
          <cell r="N2375">
            <v>5.1154000000000002</v>
          </cell>
          <cell r="Q2375">
            <v>39966</v>
          </cell>
          <cell r="R2375">
            <v>6.33</v>
          </cell>
        </row>
        <row r="2376">
          <cell r="A2376">
            <v>39946</v>
          </cell>
          <cell r="B2376">
            <v>3.86</v>
          </cell>
          <cell r="E2376">
            <v>41407</v>
          </cell>
          <cell r="F2376">
            <v>3.13</v>
          </cell>
          <cell r="I2376">
            <v>39820</v>
          </cell>
          <cell r="J2376">
            <v>3.0362999999999998</v>
          </cell>
          <cell r="M2376">
            <v>40606</v>
          </cell>
          <cell r="N2376">
            <v>5.0846999999999998</v>
          </cell>
          <cell r="Q2376">
            <v>39967</v>
          </cell>
          <cell r="R2376">
            <v>6.23</v>
          </cell>
        </row>
        <row r="2377">
          <cell r="A2377">
            <v>39947</v>
          </cell>
          <cell r="B2377">
            <v>3.85</v>
          </cell>
          <cell r="E2377">
            <v>41408</v>
          </cell>
          <cell r="F2377">
            <v>3.17</v>
          </cell>
          <cell r="I2377">
            <v>39821</v>
          </cell>
          <cell r="J2377">
            <v>3.0457999999999998</v>
          </cell>
          <cell r="M2377">
            <v>40609</v>
          </cell>
          <cell r="N2377">
            <v>5.1345000000000001</v>
          </cell>
          <cell r="Q2377">
            <v>39968</v>
          </cell>
          <cell r="R2377">
            <v>6.37</v>
          </cell>
        </row>
        <row r="2378">
          <cell r="A2378">
            <v>39948</v>
          </cell>
          <cell r="B2378">
            <v>3.86</v>
          </cell>
          <cell r="E2378">
            <v>41409</v>
          </cell>
          <cell r="F2378">
            <v>3.16</v>
          </cell>
          <cell r="I2378">
            <v>39822</v>
          </cell>
          <cell r="J2378">
            <v>3.06</v>
          </cell>
          <cell r="M2378">
            <v>40610</v>
          </cell>
          <cell r="N2378">
            <v>5.1981000000000002</v>
          </cell>
          <cell r="Q2378">
            <v>39969</v>
          </cell>
          <cell r="R2378">
            <v>6.41</v>
          </cell>
        </row>
        <row r="2379">
          <cell r="A2379">
            <v>39952</v>
          </cell>
          <cell r="B2379">
            <v>3.9</v>
          </cell>
          <cell r="E2379">
            <v>41410</v>
          </cell>
          <cell r="F2379">
            <v>3.09</v>
          </cell>
          <cell r="I2379">
            <v>39825</v>
          </cell>
          <cell r="J2379">
            <v>2.9897999999999998</v>
          </cell>
          <cell r="M2379">
            <v>40611</v>
          </cell>
          <cell r="N2379">
            <v>5.1306000000000003</v>
          </cell>
          <cell r="Q2379">
            <v>39972</v>
          </cell>
          <cell r="R2379">
            <v>6.39</v>
          </cell>
        </row>
        <row r="2380">
          <cell r="A2380">
            <v>39953</v>
          </cell>
          <cell r="B2380">
            <v>3.89</v>
          </cell>
          <cell r="E2380">
            <v>41411</v>
          </cell>
          <cell r="F2380">
            <v>3.17</v>
          </cell>
          <cell r="I2380">
            <v>39826</v>
          </cell>
          <cell r="J2380">
            <v>3.0026000000000002</v>
          </cell>
          <cell r="M2380">
            <v>40612</v>
          </cell>
          <cell r="N2380">
            <v>5.0998999999999999</v>
          </cell>
          <cell r="Q2380">
            <v>39973</v>
          </cell>
          <cell r="R2380">
            <v>6.38</v>
          </cell>
        </row>
        <row r="2381">
          <cell r="A2381">
            <v>39954</v>
          </cell>
          <cell r="B2381">
            <v>3.98</v>
          </cell>
          <cell r="E2381">
            <v>41414</v>
          </cell>
          <cell r="F2381">
            <v>3.18</v>
          </cell>
          <cell r="I2381">
            <v>39827</v>
          </cell>
          <cell r="J2381">
            <v>2.8862999999999999</v>
          </cell>
          <cell r="M2381">
            <v>40613</v>
          </cell>
          <cell r="N2381">
            <v>5.1338999999999997</v>
          </cell>
          <cell r="Q2381">
            <v>39974</v>
          </cell>
          <cell r="R2381">
            <v>6.44</v>
          </cell>
        </row>
        <row r="2382">
          <cell r="A2382">
            <v>39955</v>
          </cell>
          <cell r="B2382">
            <v>3.9699999999999998</v>
          </cell>
          <cell r="E2382">
            <v>41415</v>
          </cell>
          <cell r="F2382">
            <v>3.14</v>
          </cell>
          <cell r="I2382">
            <v>39828</v>
          </cell>
          <cell r="J2382">
            <v>2.8672</v>
          </cell>
          <cell r="M2382">
            <v>40616</v>
          </cell>
          <cell r="N2382">
            <v>5.1066000000000003</v>
          </cell>
          <cell r="Q2382">
            <v>39975</v>
          </cell>
          <cell r="R2382">
            <v>6.36</v>
          </cell>
        </row>
        <row r="2383">
          <cell r="A2383">
            <v>39958</v>
          </cell>
          <cell r="B2383">
            <v>3.98</v>
          </cell>
          <cell r="E2383">
            <v>41416</v>
          </cell>
          <cell r="F2383">
            <v>3.21</v>
          </cell>
          <cell r="I2383">
            <v>39829</v>
          </cell>
          <cell r="J2383">
            <v>2.8746999999999998</v>
          </cell>
          <cell r="M2383">
            <v>40617</v>
          </cell>
          <cell r="N2383">
            <v>5.0946999999999996</v>
          </cell>
          <cell r="Q2383">
            <v>39976</v>
          </cell>
          <cell r="R2383">
            <v>6.3</v>
          </cell>
        </row>
        <row r="2384">
          <cell r="A2384">
            <v>39959</v>
          </cell>
          <cell r="B2384">
            <v>4.08</v>
          </cell>
          <cell r="E2384">
            <v>41417</v>
          </cell>
          <cell r="F2384">
            <v>3.2</v>
          </cell>
          <cell r="I2384">
            <v>39832</v>
          </cell>
          <cell r="J2384">
            <v>2.8746999999999998</v>
          </cell>
          <cell r="M2384">
            <v>40618</v>
          </cell>
          <cell r="N2384">
            <v>5.0574000000000003</v>
          </cell>
          <cell r="Q2384">
            <v>39979</v>
          </cell>
          <cell r="R2384">
            <v>6.2</v>
          </cell>
        </row>
        <row r="2385">
          <cell r="A2385">
            <v>39960</v>
          </cell>
          <cell r="B2385">
            <v>4.1900000000000004</v>
          </cell>
          <cell r="E2385">
            <v>41418</v>
          </cell>
          <cell r="F2385">
            <v>3.18</v>
          </cell>
          <cell r="I2385">
            <v>39833</v>
          </cell>
          <cell r="J2385">
            <v>2.9803999999999999</v>
          </cell>
          <cell r="M2385">
            <v>40619</v>
          </cell>
          <cell r="N2385">
            <v>5.1032000000000002</v>
          </cell>
          <cell r="Q2385">
            <v>39980</v>
          </cell>
          <cell r="R2385">
            <v>6.1</v>
          </cell>
        </row>
        <row r="2386">
          <cell r="A2386">
            <v>39961</v>
          </cell>
          <cell r="B2386">
            <v>4.07</v>
          </cell>
          <cell r="E2386">
            <v>41422</v>
          </cell>
          <cell r="F2386">
            <v>3.31</v>
          </cell>
          <cell r="I2386">
            <v>39834</v>
          </cell>
          <cell r="J2386">
            <v>3.1579000000000002</v>
          </cell>
          <cell r="M2386">
            <v>40620</v>
          </cell>
          <cell r="N2386">
            <v>5.0837000000000003</v>
          </cell>
          <cell r="Q2386">
            <v>39981</v>
          </cell>
          <cell r="R2386">
            <v>6.07</v>
          </cell>
        </row>
        <row r="2387">
          <cell r="A2387">
            <v>39962</v>
          </cell>
          <cell r="B2387">
            <v>3.99</v>
          </cell>
          <cell r="E2387">
            <v>41423</v>
          </cell>
          <cell r="F2387">
            <v>3.27</v>
          </cell>
          <cell r="I2387">
            <v>39835</v>
          </cell>
          <cell r="J2387">
            <v>3.2574999999999998</v>
          </cell>
          <cell r="M2387">
            <v>40623</v>
          </cell>
          <cell r="N2387">
            <v>5.1077000000000004</v>
          </cell>
          <cell r="Q2387">
            <v>39982</v>
          </cell>
          <cell r="R2387">
            <v>6.23</v>
          </cell>
        </row>
        <row r="2388">
          <cell r="A2388">
            <v>39965</v>
          </cell>
          <cell r="B2388">
            <v>4.03</v>
          </cell>
          <cell r="E2388">
            <v>41424</v>
          </cell>
          <cell r="F2388">
            <v>3.2800000000000002</v>
          </cell>
          <cell r="I2388">
            <v>39836</v>
          </cell>
          <cell r="J2388">
            <v>3.3212000000000002</v>
          </cell>
          <cell r="M2388">
            <v>40624</v>
          </cell>
          <cell r="N2388">
            <v>5.0618999999999996</v>
          </cell>
          <cell r="Q2388">
            <v>39983</v>
          </cell>
          <cell r="R2388">
            <v>6.14</v>
          </cell>
        </row>
        <row r="2389">
          <cell r="A2389">
            <v>39966</v>
          </cell>
          <cell r="B2389">
            <v>4.01</v>
          </cell>
          <cell r="E2389">
            <v>41425</v>
          </cell>
          <cell r="F2389">
            <v>3.3</v>
          </cell>
          <cell r="I2389">
            <v>39839</v>
          </cell>
          <cell r="J2389">
            <v>3.3771</v>
          </cell>
          <cell r="M2389">
            <v>40625</v>
          </cell>
          <cell r="N2389">
            <v>5.0773000000000001</v>
          </cell>
          <cell r="Q2389">
            <v>39986</v>
          </cell>
          <cell r="R2389">
            <v>6.02</v>
          </cell>
        </row>
        <row r="2390">
          <cell r="A2390">
            <v>39967</v>
          </cell>
          <cell r="B2390">
            <v>3.96</v>
          </cell>
          <cell r="E2390">
            <v>41428</v>
          </cell>
          <cell r="F2390">
            <v>3.27</v>
          </cell>
          <cell r="I2390">
            <v>39840</v>
          </cell>
          <cell r="J2390">
            <v>3.2435</v>
          </cell>
          <cell r="M2390">
            <v>40626</v>
          </cell>
          <cell r="N2390">
            <v>5.0854999999999997</v>
          </cell>
          <cell r="Q2390">
            <v>39987</v>
          </cell>
          <cell r="R2390">
            <v>5.93</v>
          </cell>
        </row>
        <row r="2391">
          <cell r="A2391">
            <v>39968</v>
          </cell>
          <cell r="B2391">
            <v>4</v>
          </cell>
          <cell r="E2391">
            <v>41429</v>
          </cell>
          <cell r="F2391">
            <v>3.3</v>
          </cell>
          <cell r="I2391">
            <v>39841</v>
          </cell>
          <cell r="J2391">
            <v>3.4232</v>
          </cell>
          <cell r="M2391">
            <v>40627</v>
          </cell>
          <cell r="N2391">
            <v>5.0868000000000002</v>
          </cell>
          <cell r="Q2391">
            <v>39988</v>
          </cell>
          <cell r="R2391">
            <v>6.05</v>
          </cell>
        </row>
        <row r="2392">
          <cell r="A2392">
            <v>39969</v>
          </cell>
          <cell r="B2392">
            <v>3.98</v>
          </cell>
          <cell r="E2392">
            <v>41430</v>
          </cell>
          <cell r="F2392">
            <v>3.25</v>
          </cell>
          <cell r="I2392">
            <v>39842</v>
          </cell>
          <cell r="J2392">
            <v>3.6063000000000001</v>
          </cell>
          <cell r="M2392">
            <v>40630</v>
          </cell>
          <cell r="N2392">
            <v>5.1059000000000001</v>
          </cell>
          <cell r="Q2392">
            <v>39989</v>
          </cell>
          <cell r="R2392">
            <v>5.96</v>
          </cell>
        </row>
        <row r="2393">
          <cell r="A2393">
            <v>39972</v>
          </cell>
          <cell r="B2393">
            <v>4.01</v>
          </cell>
          <cell r="E2393">
            <v>41431</v>
          </cell>
          <cell r="F2393">
            <v>3.23</v>
          </cell>
          <cell r="I2393">
            <v>39843</v>
          </cell>
          <cell r="J2393">
            <v>3.6029999999999998</v>
          </cell>
          <cell r="M2393">
            <v>40631</v>
          </cell>
          <cell r="N2393">
            <v>5.1330999999999998</v>
          </cell>
          <cell r="Q2393">
            <v>39990</v>
          </cell>
          <cell r="R2393">
            <v>5.9399999999999995</v>
          </cell>
        </row>
        <row r="2394">
          <cell r="A2394">
            <v>39973</v>
          </cell>
          <cell r="B2394">
            <v>4.03</v>
          </cell>
          <cell r="E2394">
            <v>41432</v>
          </cell>
          <cell r="F2394">
            <v>3.33</v>
          </cell>
          <cell r="I2394">
            <v>39846</v>
          </cell>
          <cell r="J2394">
            <v>3.4742999999999999</v>
          </cell>
          <cell r="M2394">
            <v>40632</v>
          </cell>
          <cell r="N2394">
            <v>5.1089000000000002</v>
          </cell>
          <cell r="Q2394">
            <v>39993</v>
          </cell>
          <cell r="R2394">
            <v>5.95</v>
          </cell>
        </row>
        <row r="2395">
          <cell r="A2395">
            <v>39974</v>
          </cell>
          <cell r="B2395">
            <v>4.1100000000000003</v>
          </cell>
          <cell r="E2395">
            <v>41435</v>
          </cell>
          <cell r="F2395">
            <v>3.36</v>
          </cell>
          <cell r="I2395">
            <v>39847</v>
          </cell>
          <cell r="J2395">
            <v>3.6771000000000003</v>
          </cell>
          <cell r="M2395">
            <v>40633</v>
          </cell>
          <cell r="N2395">
            <v>5.1580000000000004</v>
          </cell>
          <cell r="Q2395">
            <v>39994</v>
          </cell>
          <cell r="R2395">
            <v>5.96</v>
          </cell>
        </row>
        <row r="2396">
          <cell r="A2396">
            <v>39975</v>
          </cell>
          <cell r="B2396">
            <v>4</v>
          </cell>
          <cell r="E2396">
            <v>41436</v>
          </cell>
          <cell r="F2396">
            <v>3.33</v>
          </cell>
          <cell r="I2396">
            <v>39848</v>
          </cell>
          <cell r="J2396">
            <v>3.6810999999999998</v>
          </cell>
          <cell r="M2396">
            <v>40634</v>
          </cell>
          <cell r="N2396">
            <v>5.1531000000000002</v>
          </cell>
          <cell r="Q2396">
            <v>39995</v>
          </cell>
          <cell r="R2396">
            <v>6.01</v>
          </cell>
        </row>
        <row r="2397">
          <cell r="A2397">
            <v>39976</v>
          </cell>
          <cell r="B2397">
            <v>3.94</v>
          </cell>
          <cell r="E2397">
            <v>41437</v>
          </cell>
          <cell r="F2397">
            <v>3.37</v>
          </cell>
          <cell r="I2397">
            <v>39849</v>
          </cell>
          <cell r="J2397">
            <v>3.6476999999999999</v>
          </cell>
          <cell r="M2397">
            <v>40637</v>
          </cell>
          <cell r="N2397">
            <v>5.1585999999999999</v>
          </cell>
          <cell r="Q2397">
            <v>39996</v>
          </cell>
          <cell r="R2397">
            <v>5.97</v>
          </cell>
        </row>
        <row r="2398">
          <cell r="A2398">
            <v>39979</v>
          </cell>
          <cell r="B2398">
            <v>3.94</v>
          </cell>
          <cell r="E2398">
            <v>41438</v>
          </cell>
          <cell r="F2398">
            <v>3.33</v>
          </cell>
          <cell r="I2398">
            <v>39850</v>
          </cell>
          <cell r="J2398">
            <v>3.6960999999999999</v>
          </cell>
          <cell r="M2398">
            <v>40638</v>
          </cell>
          <cell r="N2398">
            <v>5.1524000000000001</v>
          </cell>
          <cell r="Q2398">
            <v>40000</v>
          </cell>
          <cell r="R2398">
            <v>6</v>
          </cell>
        </row>
        <row r="2399">
          <cell r="A2399">
            <v>39980</v>
          </cell>
          <cell r="B2399">
            <v>3.9</v>
          </cell>
          <cell r="E2399">
            <v>41439</v>
          </cell>
          <cell r="F2399">
            <v>3.2800000000000002</v>
          </cell>
          <cell r="I2399">
            <v>39853</v>
          </cell>
          <cell r="J2399">
            <v>3.6452</v>
          </cell>
          <cell r="M2399">
            <v>40639</v>
          </cell>
          <cell r="N2399">
            <v>5.2027999999999999</v>
          </cell>
          <cell r="Q2399">
            <v>40001</v>
          </cell>
          <cell r="R2399">
            <v>5.96</v>
          </cell>
        </row>
        <row r="2400">
          <cell r="A2400">
            <v>39981</v>
          </cell>
          <cell r="B2400">
            <v>3.9</v>
          </cell>
          <cell r="E2400">
            <v>41442</v>
          </cell>
          <cell r="F2400">
            <v>3.35</v>
          </cell>
          <cell r="I2400">
            <v>39854</v>
          </cell>
          <cell r="J2400">
            <v>3.4874999999999998</v>
          </cell>
          <cell r="M2400">
            <v>40640</v>
          </cell>
          <cell r="N2400">
            <v>5.2310999999999996</v>
          </cell>
          <cell r="Q2400">
            <v>40002</v>
          </cell>
          <cell r="R2400">
            <v>5.82</v>
          </cell>
        </row>
        <row r="2401">
          <cell r="A2401">
            <v>39982</v>
          </cell>
          <cell r="B2401">
            <v>3.96</v>
          </cell>
          <cell r="E2401">
            <v>41443</v>
          </cell>
          <cell r="F2401">
            <v>3.34</v>
          </cell>
          <cell r="I2401">
            <v>39855</v>
          </cell>
          <cell r="J2401">
            <v>3.4443000000000001</v>
          </cell>
          <cell r="M2401">
            <v>40641</v>
          </cell>
          <cell r="N2401">
            <v>5.2419000000000002</v>
          </cell>
          <cell r="Q2401">
            <v>40003</v>
          </cell>
          <cell r="R2401">
            <v>5.98</v>
          </cell>
        </row>
        <row r="2402">
          <cell r="A2402">
            <v>39983</v>
          </cell>
          <cell r="B2402">
            <v>3.9699999999999998</v>
          </cell>
          <cell r="E2402">
            <v>41444</v>
          </cell>
          <cell r="F2402">
            <v>3.41</v>
          </cell>
          <cell r="I2402">
            <v>39856</v>
          </cell>
          <cell r="J2402">
            <v>3.5196000000000001</v>
          </cell>
          <cell r="M2402">
            <v>40644</v>
          </cell>
          <cell r="N2402">
            <v>5.2663000000000002</v>
          </cell>
          <cell r="Q2402">
            <v>40004</v>
          </cell>
          <cell r="R2402">
            <v>5.88</v>
          </cell>
        </row>
        <row r="2403">
          <cell r="A2403">
            <v>39986</v>
          </cell>
          <cell r="B2403">
            <v>3.91</v>
          </cell>
          <cell r="E2403">
            <v>41445</v>
          </cell>
          <cell r="F2403">
            <v>3.49</v>
          </cell>
          <cell r="I2403">
            <v>39857</v>
          </cell>
          <cell r="J2403">
            <v>3.6728000000000001</v>
          </cell>
          <cell r="M2403">
            <v>40645</v>
          </cell>
          <cell r="N2403">
            <v>5.2119</v>
          </cell>
          <cell r="Q2403">
            <v>40007</v>
          </cell>
          <cell r="R2403">
            <v>5.87</v>
          </cell>
        </row>
        <row r="2404">
          <cell r="A2404">
            <v>39987</v>
          </cell>
          <cell r="B2404">
            <v>3.88</v>
          </cell>
          <cell r="E2404">
            <v>41446</v>
          </cell>
          <cell r="F2404">
            <v>3.56</v>
          </cell>
          <cell r="I2404">
            <v>39860</v>
          </cell>
          <cell r="J2404">
            <v>3.6710000000000003</v>
          </cell>
          <cell r="M2404">
            <v>40646</v>
          </cell>
          <cell r="N2404">
            <v>5.1962000000000002</v>
          </cell>
          <cell r="Q2404">
            <v>40008</v>
          </cell>
          <cell r="R2404">
            <v>5.98</v>
          </cell>
        </row>
        <row r="2405">
          <cell r="A2405">
            <v>39988</v>
          </cell>
          <cell r="B2405">
            <v>3.91</v>
          </cell>
          <cell r="E2405">
            <v>41449</v>
          </cell>
          <cell r="F2405">
            <v>3.56</v>
          </cell>
          <cell r="I2405">
            <v>39861</v>
          </cell>
          <cell r="J2405">
            <v>3.4797000000000002</v>
          </cell>
          <cell r="M2405">
            <v>40647</v>
          </cell>
          <cell r="N2405">
            <v>5.1856</v>
          </cell>
          <cell r="Q2405">
            <v>40009</v>
          </cell>
          <cell r="R2405">
            <v>6.11</v>
          </cell>
        </row>
        <row r="2406">
          <cell r="A2406">
            <v>39989</v>
          </cell>
          <cell r="B2406">
            <v>3.91</v>
          </cell>
          <cell r="E2406">
            <v>41450</v>
          </cell>
          <cell r="F2406">
            <v>3.6</v>
          </cell>
          <cell r="I2406">
            <v>39862</v>
          </cell>
          <cell r="J2406">
            <v>3.5468000000000002</v>
          </cell>
          <cell r="M2406">
            <v>40648</v>
          </cell>
          <cell r="N2406">
            <v>5.1299000000000001</v>
          </cell>
          <cell r="Q2406">
            <v>40010</v>
          </cell>
          <cell r="R2406">
            <v>6.07</v>
          </cell>
        </row>
        <row r="2407">
          <cell r="A2407">
            <v>39990</v>
          </cell>
          <cell r="B2407">
            <v>3.89</v>
          </cell>
          <cell r="E2407">
            <v>41451</v>
          </cell>
          <cell r="F2407">
            <v>3.58</v>
          </cell>
          <cell r="I2407">
            <v>39863</v>
          </cell>
          <cell r="J2407">
            <v>3.6701000000000001</v>
          </cell>
          <cell r="M2407">
            <v>40651</v>
          </cell>
          <cell r="N2407">
            <v>5.0964999999999998</v>
          </cell>
          <cell r="Q2407">
            <v>40011</v>
          </cell>
          <cell r="R2407">
            <v>6.08</v>
          </cell>
        </row>
        <row r="2408">
          <cell r="A2408">
            <v>39993</v>
          </cell>
          <cell r="B2408">
            <v>3.9</v>
          </cell>
          <cell r="E2408">
            <v>41452</v>
          </cell>
          <cell r="F2408">
            <v>3.54</v>
          </cell>
          <cell r="I2408">
            <v>39864</v>
          </cell>
          <cell r="J2408">
            <v>3.5672999999999999</v>
          </cell>
          <cell r="M2408">
            <v>40652</v>
          </cell>
          <cell r="N2408">
            <v>5.1086999999999998</v>
          </cell>
          <cell r="Q2408">
            <v>40014</v>
          </cell>
          <cell r="R2408">
            <v>6</v>
          </cell>
        </row>
        <row r="2409">
          <cell r="A2409">
            <v>39994</v>
          </cell>
          <cell r="B2409">
            <v>3.86</v>
          </cell>
          <cell r="E2409">
            <v>41453</v>
          </cell>
          <cell r="F2409">
            <v>3.52</v>
          </cell>
          <cell r="I2409">
            <v>39867</v>
          </cell>
          <cell r="J2409">
            <v>3.5066999999999999</v>
          </cell>
          <cell r="M2409">
            <v>40653</v>
          </cell>
          <cell r="N2409">
            <v>5.1689999999999996</v>
          </cell>
          <cell r="Q2409">
            <v>40015</v>
          </cell>
          <cell r="R2409">
            <v>5.9</v>
          </cell>
        </row>
        <row r="2410">
          <cell r="A2410">
            <v>39996</v>
          </cell>
          <cell r="B2410">
            <v>3.85</v>
          </cell>
          <cell r="E2410">
            <v>41456</v>
          </cell>
          <cell r="F2410">
            <v>3.48</v>
          </cell>
          <cell r="I2410">
            <v>39868</v>
          </cell>
          <cell r="J2410">
            <v>3.4923999999999999</v>
          </cell>
          <cell r="M2410">
            <v>40654</v>
          </cell>
          <cell r="N2410">
            <v>5.1462000000000003</v>
          </cell>
          <cell r="Q2410">
            <v>40016</v>
          </cell>
          <cell r="R2410">
            <v>5.97</v>
          </cell>
        </row>
        <row r="2411">
          <cell r="A2411">
            <v>39997</v>
          </cell>
          <cell r="B2411">
            <v>3.85</v>
          </cell>
          <cell r="E2411">
            <v>41457</v>
          </cell>
          <cell r="F2411">
            <v>3.4699999999999998</v>
          </cell>
          <cell r="I2411">
            <v>39869</v>
          </cell>
          <cell r="J2411">
            <v>3.5872000000000002</v>
          </cell>
          <cell r="M2411">
            <v>40655</v>
          </cell>
          <cell r="N2411">
            <v>5.1460999999999997</v>
          </cell>
          <cell r="Q2411">
            <v>40017</v>
          </cell>
          <cell r="R2411">
            <v>6.09</v>
          </cell>
        </row>
        <row r="2412">
          <cell r="A2412">
            <v>40000</v>
          </cell>
          <cell r="B2412">
            <v>3.87</v>
          </cell>
          <cell r="E2412">
            <v>41458</v>
          </cell>
          <cell r="F2412">
            <v>3.49</v>
          </cell>
          <cell r="I2412">
            <v>39870</v>
          </cell>
          <cell r="J2412">
            <v>3.6745999999999999</v>
          </cell>
          <cell r="M2412">
            <v>40658</v>
          </cell>
          <cell r="N2412">
            <v>5.12</v>
          </cell>
          <cell r="Q2412">
            <v>40018</v>
          </cell>
          <cell r="R2412">
            <v>6.02</v>
          </cell>
        </row>
        <row r="2413">
          <cell r="A2413">
            <v>40001</v>
          </cell>
          <cell r="B2413">
            <v>3.85</v>
          </cell>
          <cell r="E2413">
            <v>41460</v>
          </cell>
          <cell r="F2413">
            <v>3.68</v>
          </cell>
          <cell r="I2413">
            <v>39871</v>
          </cell>
          <cell r="J2413">
            <v>3.7082999999999999</v>
          </cell>
          <cell r="M2413">
            <v>40659</v>
          </cell>
          <cell r="N2413">
            <v>5.0872000000000002</v>
          </cell>
          <cell r="Q2413">
            <v>40021</v>
          </cell>
          <cell r="R2413">
            <v>6.09</v>
          </cell>
        </row>
        <row r="2414">
          <cell r="A2414">
            <v>40002</v>
          </cell>
          <cell r="B2414">
            <v>3.84</v>
          </cell>
          <cell r="E2414">
            <v>41463</v>
          </cell>
          <cell r="F2414">
            <v>3.63</v>
          </cell>
          <cell r="I2414">
            <v>39874</v>
          </cell>
          <cell r="J2414">
            <v>3.6105999999999998</v>
          </cell>
          <cell r="M2414">
            <v>40660</v>
          </cell>
          <cell r="N2414">
            <v>5.1547000000000001</v>
          </cell>
          <cell r="Q2414">
            <v>40022</v>
          </cell>
          <cell r="R2414">
            <v>6.01</v>
          </cell>
        </row>
        <row r="2415">
          <cell r="A2415">
            <v>40003</v>
          </cell>
          <cell r="B2415">
            <v>3.87</v>
          </cell>
          <cell r="E2415">
            <v>41464</v>
          </cell>
          <cell r="F2415">
            <v>3.64</v>
          </cell>
          <cell r="I2415">
            <v>39875</v>
          </cell>
          <cell r="J2415">
            <v>3.601</v>
          </cell>
          <cell r="M2415">
            <v>40661</v>
          </cell>
          <cell r="N2415">
            <v>5.1239999999999997</v>
          </cell>
          <cell r="Q2415">
            <v>40023</v>
          </cell>
          <cell r="R2415">
            <v>5.93</v>
          </cell>
        </row>
        <row r="2416">
          <cell r="A2416">
            <v>40004</v>
          </cell>
          <cell r="B2416">
            <v>3.86</v>
          </cell>
          <cell r="E2416">
            <v>41465</v>
          </cell>
          <cell r="F2416">
            <v>3.68</v>
          </cell>
          <cell r="I2416">
            <v>39876</v>
          </cell>
          <cell r="J2416">
            <v>3.6667000000000001</v>
          </cell>
          <cell r="M2416">
            <v>40662</v>
          </cell>
          <cell r="N2416">
            <v>5.1162999999999998</v>
          </cell>
          <cell r="Q2416">
            <v>40024</v>
          </cell>
          <cell r="R2416">
            <v>5.83</v>
          </cell>
        </row>
        <row r="2417">
          <cell r="A2417">
            <v>40007</v>
          </cell>
          <cell r="B2417">
            <v>3.9</v>
          </cell>
          <cell r="E2417">
            <v>41466</v>
          </cell>
          <cell r="F2417">
            <v>3.64</v>
          </cell>
          <cell r="I2417">
            <v>39877</v>
          </cell>
          <cell r="J2417">
            <v>3.4881000000000002</v>
          </cell>
          <cell r="M2417">
            <v>40665</v>
          </cell>
          <cell r="N2417">
            <v>5.1147999999999998</v>
          </cell>
          <cell r="Q2417">
            <v>40025</v>
          </cell>
          <cell r="R2417">
            <v>5.68</v>
          </cell>
        </row>
        <row r="2418">
          <cell r="A2418">
            <v>40008</v>
          </cell>
          <cell r="B2418">
            <v>3.98</v>
          </cell>
          <cell r="E2418">
            <v>41467</v>
          </cell>
          <cell r="F2418">
            <v>3.64</v>
          </cell>
          <cell r="I2418">
            <v>39878</v>
          </cell>
          <cell r="J2418">
            <v>3.5535999999999999</v>
          </cell>
          <cell r="M2418">
            <v>40666</v>
          </cell>
          <cell r="N2418">
            <v>5.0495000000000001</v>
          </cell>
          <cell r="Q2418">
            <v>40028</v>
          </cell>
          <cell r="R2418">
            <v>5.77</v>
          </cell>
        </row>
        <row r="2419">
          <cell r="A2419">
            <v>40009</v>
          </cell>
          <cell r="B2419">
            <v>4.0199999999999996</v>
          </cell>
          <cell r="E2419">
            <v>41470</v>
          </cell>
          <cell r="F2419">
            <v>3.61</v>
          </cell>
          <cell r="I2419">
            <v>39881</v>
          </cell>
          <cell r="J2419">
            <v>3.5665</v>
          </cell>
          <cell r="M2419">
            <v>40667</v>
          </cell>
          <cell r="N2419">
            <v>5.0213999999999999</v>
          </cell>
          <cell r="Q2419">
            <v>40029</v>
          </cell>
          <cell r="R2419">
            <v>5.8100000000000005</v>
          </cell>
        </row>
        <row r="2420">
          <cell r="A2420">
            <v>40010</v>
          </cell>
          <cell r="B2420">
            <v>3.95</v>
          </cell>
          <cell r="E2420">
            <v>41471</v>
          </cell>
          <cell r="F2420">
            <v>3.58</v>
          </cell>
          <cell r="I2420">
            <v>39882</v>
          </cell>
          <cell r="J2420">
            <v>3.7252999999999998</v>
          </cell>
          <cell r="M2420">
            <v>40668</v>
          </cell>
          <cell r="N2420">
            <v>4.9968000000000004</v>
          </cell>
          <cell r="Q2420">
            <v>40030</v>
          </cell>
          <cell r="R2420">
            <v>5.9</v>
          </cell>
        </row>
        <row r="2421">
          <cell r="A2421">
            <v>40011</v>
          </cell>
          <cell r="B2421">
            <v>4.01</v>
          </cell>
          <cell r="E2421">
            <v>41472</v>
          </cell>
          <cell r="F2421">
            <v>3.57</v>
          </cell>
          <cell r="I2421">
            <v>39883</v>
          </cell>
          <cell r="J2421">
            <v>3.6614</v>
          </cell>
          <cell r="M2421">
            <v>40669</v>
          </cell>
          <cell r="N2421">
            <v>5.0267999999999997</v>
          </cell>
          <cell r="Q2421">
            <v>40031</v>
          </cell>
          <cell r="R2421">
            <v>5.84</v>
          </cell>
        </row>
        <row r="2422">
          <cell r="A2422">
            <v>40014</v>
          </cell>
          <cell r="B2422">
            <v>3.96</v>
          </cell>
          <cell r="E2422">
            <v>41473</v>
          </cell>
          <cell r="F2422">
            <v>3.63</v>
          </cell>
          <cell r="I2422">
            <v>39884</v>
          </cell>
          <cell r="J2422">
            <v>3.6105999999999998</v>
          </cell>
          <cell r="M2422">
            <v>40672</v>
          </cell>
          <cell r="N2422">
            <v>5.0350000000000001</v>
          </cell>
          <cell r="Q2422">
            <v>40032</v>
          </cell>
          <cell r="R2422">
            <v>5.89</v>
          </cell>
        </row>
        <row r="2423">
          <cell r="A2423">
            <v>40015</v>
          </cell>
          <cell r="B2423">
            <v>3.9699999999999998</v>
          </cell>
          <cell r="E2423">
            <v>41474</v>
          </cell>
          <cell r="F2423">
            <v>3.56</v>
          </cell>
          <cell r="I2423">
            <v>39885</v>
          </cell>
          <cell r="J2423">
            <v>3.6729000000000003</v>
          </cell>
          <cell r="M2423">
            <v>40673</v>
          </cell>
          <cell r="N2423">
            <v>5.0808999999999997</v>
          </cell>
          <cell r="Q2423">
            <v>40035</v>
          </cell>
          <cell r="R2423">
            <v>5.8100000000000005</v>
          </cell>
        </row>
        <row r="2424">
          <cell r="A2424">
            <v>40016</v>
          </cell>
          <cell r="B2424">
            <v>4.01</v>
          </cell>
          <cell r="E2424">
            <v>41477</v>
          </cell>
          <cell r="F2424">
            <v>3.55</v>
          </cell>
          <cell r="I2424">
            <v>39888</v>
          </cell>
          <cell r="J2424">
            <v>3.7576999999999998</v>
          </cell>
          <cell r="M2424">
            <v>40674</v>
          </cell>
          <cell r="N2424">
            <v>5.0313999999999997</v>
          </cell>
          <cell r="Q2424">
            <v>40036</v>
          </cell>
          <cell r="R2424">
            <v>5.75</v>
          </cell>
        </row>
        <row r="2425">
          <cell r="A2425">
            <v>40017</v>
          </cell>
          <cell r="B2425">
            <v>4.05</v>
          </cell>
          <cell r="E2425">
            <v>41478</v>
          </cell>
          <cell r="F2425">
            <v>3.58</v>
          </cell>
          <cell r="I2425">
            <v>39889</v>
          </cell>
          <cell r="J2425">
            <v>3.8250999999999999</v>
          </cell>
          <cell r="M2425">
            <v>40675</v>
          </cell>
          <cell r="N2425">
            <v>5.0475000000000003</v>
          </cell>
          <cell r="Q2425">
            <v>40037</v>
          </cell>
          <cell r="R2425">
            <v>5.84</v>
          </cell>
        </row>
        <row r="2426">
          <cell r="A2426">
            <v>40018</v>
          </cell>
          <cell r="B2426">
            <v>4.0599999999999996</v>
          </cell>
          <cell r="E2426">
            <v>41479</v>
          </cell>
          <cell r="F2426">
            <v>3.65</v>
          </cell>
          <cell r="I2426">
            <v>39890</v>
          </cell>
          <cell r="J2426">
            <v>3.5322</v>
          </cell>
          <cell r="M2426">
            <v>40676</v>
          </cell>
          <cell r="N2426">
            <v>5.0156000000000001</v>
          </cell>
          <cell r="Q2426">
            <v>40038</v>
          </cell>
          <cell r="R2426">
            <v>5.74</v>
          </cell>
        </row>
        <row r="2427">
          <cell r="A2427">
            <v>40021</v>
          </cell>
          <cell r="B2427">
            <v>4.07</v>
          </cell>
          <cell r="E2427">
            <v>41480</v>
          </cell>
          <cell r="F2427">
            <v>3.65</v>
          </cell>
          <cell r="I2427">
            <v>39891</v>
          </cell>
          <cell r="J2427">
            <v>3.629</v>
          </cell>
          <cell r="M2427">
            <v>40679</v>
          </cell>
          <cell r="N2427">
            <v>5.0170000000000003</v>
          </cell>
          <cell r="Q2427">
            <v>40039</v>
          </cell>
          <cell r="R2427">
            <v>5.72</v>
          </cell>
        </row>
        <row r="2428">
          <cell r="A2428">
            <v>40022</v>
          </cell>
          <cell r="B2428">
            <v>4.05</v>
          </cell>
          <cell r="E2428">
            <v>41481</v>
          </cell>
          <cell r="F2428">
            <v>3.61</v>
          </cell>
          <cell r="I2428">
            <v>39892</v>
          </cell>
          <cell r="J2428">
            <v>3.6606000000000001</v>
          </cell>
          <cell r="M2428">
            <v>40680</v>
          </cell>
          <cell r="N2428">
            <v>4.9904999999999999</v>
          </cell>
          <cell r="Q2428">
            <v>40042</v>
          </cell>
          <cell r="R2428">
            <v>5.68</v>
          </cell>
        </row>
        <row r="2429">
          <cell r="A2429">
            <v>40023</v>
          </cell>
          <cell r="B2429">
            <v>4.05</v>
          </cell>
          <cell r="E2429">
            <v>41484</v>
          </cell>
          <cell r="F2429">
            <v>3.66</v>
          </cell>
          <cell r="I2429">
            <v>39895</v>
          </cell>
          <cell r="J2429">
            <v>3.6915</v>
          </cell>
          <cell r="M2429">
            <v>40681</v>
          </cell>
          <cell r="N2429">
            <v>5.0446999999999997</v>
          </cell>
          <cell r="Q2429">
            <v>40043</v>
          </cell>
          <cell r="R2429">
            <v>5.71</v>
          </cell>
        </row>
        <row r="2430">
          <cell r="A2430">
            <v>40024</v>
          </cell>
          <cell r="B2430">
            <v>4.05</v>
          </cell>
          <cell r="E2430">
            <v>41485</v>
          </cell>
          <cell r="F2430">
            <v>3.67</v>
          </cell>
          <cell r="I2430">
            <v>39896</v>
          </cell>
          <cell r="J2430">
            <v>3.6385999999999998</v>
          </cell>
          <cell r="M2430">
            <v>40682</v>
          </cell>
          <cell r="N2430">
            <v>5.0267999999999997</v>
          </cell>
          <cell r="Q2430">
            <v>40044</v>
          </cell>
          <cell r="R2430">
            <v>5.66</v>
          </cell>
        </row>
        <row r="2431">
          <cell r="A2431">
            <v>40025</v>
          </cell>
          <cell r="B2431">
            <v>3.95</v>
          </cell>
          <cell r="E2431">
            <v>41486</v>
          </cell>
          <cell r="F2431">
            <v>3.64</v>
          </cell>
          <cell r="I2431">
            <v>39897</v>
          </cell>
          <cell r="J2431">
            <v>3.7406999999999999</v>
          </cell>
          <cell r="M2431">
            <v>40683</v>
          </cell>
          <cell r="N2431">
            <v>5.0019</v>
          </cell>
          <cell r="Q2431">
            <v>40045</v>
          </cell>
          <cell r="R2431">
            <v>5.61</v>
          </cell>
        </row>
        <row r="2432">
          <cell r="A2432">
            <v>40029</v>
          </cell>
          <cell r="B2432">
            <v>4.01</v>
          </cell>
          <cell r="E2432">
            <v>41487</v>
          </cell>
          <cell r="F2432">
            <v>3.77</v>
          </cell>
          <cell r="I2432">
            <v>39898</v>
          </cell>
          <cell r="J2432">
            <v>3.6518000000000002</v>
          </cell>
          <cell r="M2432">
            <v>40686</v>
          </cell>
          <cell r="N2432">
            <v>4.9748000000000001</v>
          </cell>
          <cell r="Q2432">
            <v>40046</v>
          </cell>
          <cell r="R2432">
            <v>5.73</v>
          </cell>
        </row>
        <row r="2433">
          <cell r="A2433">
            <v>40030</v>
          </cell>
          <cell r="B2433">
            <v>4.0599999999999996</v>
          </cell>
          <cell r="E2433">
            <v>41488</v>
          </cell>
          <cell r="F2433">
            <v>3.69</v>
          </cell>
          <cell r="I2433">
            <v>39899</v>
          </cell>
          <cell r="J2433">
            <v>3.6124000000000001</v>
          </cell>
          <cell r="M2433">
            <v>40687</v>
          </cell>
          <cell r="N2433">
            <v>4.9942000000000002</v>
          </cell>
          <cell r="Q2433">
            <v>40049</v>
          </cell>
          <cell r="R2433">
            <v>5.65</v>
          </cell>
        </row>
        <row r="2434">
          <cell r="A2434">
            <v>40031</v>
          </cell>
          <cell r="B2434">
            <v>4.0199999999999996</v>
          </cell>
          <cell r="E2434">
            <v>41491</v>
          </cell>
          <cell r="F2434">
            <v>3.73</v>
          </cell>
          <cell r="I2434">
            <v>39902</v>
          </cell>
          <cell r="J2434">
            <v>3.5985</v>
          </cell>
          <cell r="M2434">
            <v>40688</v>
          </cell>
          <cell r="N2434">
            <v>4.9428000000000001</v>
          </cell>
          <cell r="Q2434">
            <v>40050</v>
          </cell>
          <cell r="R2434">
            <v>5.57</v>
          </cell>
        </row>
        <row r="2435">
          <cell r="A2435">
            <v>40032</v>
          </cell>
          <cell r="B2435">
            <v>4.07</v>
          </cell>
          <cell r="E2435">
            <v>41492</v>
          </cell>
          <cell r="F2435">
            <v>3.73</v>
          </cell>
          <cell r="I2435">
            <v>39903</v>
          </cell>
          <cell r="J2435">
            <v>3.5339</v>
          </cell>
          <cell r="M2435">
            <v>40689</v>
          </cell>
          <cell r="N2435">
            <v>4.9157000000000002</v>
          </cell>
          <cell r="Q2435">
            <v>40051</v>
          </cell>
          <cell r="R2435">
            <v>5.53</v>
          </cell>
        </row>
        <row r="2436">
          <cell r="A2436">
            <v>40035</v>
          </cell>
          <cell r="B2436">
            <v>4.03</v>
          </cell>
          <cell r="E2436">
            <v>41493</v>
          </cell>
          <cell r="F2436">
            <v>3.68</v>
          </cell>
          <cell r="I2436">
            <v>39904</v>
          </cell>
          <cell r="J2436">
            <v>3.5015000000000001</v>
          </cell>
          <cell r="M2436">
            <v>40690</v>
          </cell>
          <cell r="N2436">
            <v>4.9242999999999997</v>
          </cell>
          <cell r="Q2436">
            <v>40052</v>
          </cell>
          <cell r="R2436">
            <v>5.57</v>
          </cell>
        </row>
        <row r="2437">
          <cell r="A2437">
            <v>40036</v>
          </cell>
          <cell r="B2437">
            <v>3.98</v>
          </cell>
          <cell r="E2437">
            <v>41494</v>
          </cell>
          <cell r="F2437">
            <v>3.65</v>
          </cell>
          <cell r="I2437">
            <v>39905</v>
          </cell>
          <cell r="J2437">
            <v>3.5968</v>
          </cell>
          <cell r="M2437">
            <v>40693</v>
          </cell>
          <cell r="N2437">
            <v>4.9195000000000002</v>
          </cell>
          <cell r="Q2437">
            <v>40053</v>
          </cell>
          <cell r="R2437">
            <v>5.5600000000000005</v>
          </cell>
        </row>
        <row r="2438">
          <cell r="A2438">
            <v>40037</v>
          </cell>
          <cell r="B2438">
            <v>4</v>
          </cell>
          <cell r="E2438">
            <v>41495</v>
          </cell>
          <cell r="F2438">
            <v>3.63</v>
          </cell>
          <cell r="I2438">
            <v>39906</v>
          </cell>
          <cell r="J2438">
            <v>3.6898999999999997</v>
          </cell>
          <cell r="M2438">
            <v>40694</v>
          </cell>
          <cell r="N2438">
            <v>4.9353999999999996</v>
          </cell>
          <cell r="Q2438">
            <v>40056</v>
          </cell>
          <cell r="R2438">
            <v>5.54</v>
          </cell>
        </row>
        <row r="2439">
          <cell r="A2439">
            <v>40038</v>
          </cell>
          <cell r="B2439">
            <v>3.98</v>
          </cell>
          <cell r="E2439">
            <v>41498</v>
          </cell>
          <cell r="F2439">
            <v>3.67</v>
          </cell>
          <cell r="I2439">
            <v>39909</v>
          </cell>
          <cell r="J2439">
            <v>3.7246999999999999</v>
          </cell>
          <cell r="M2439">
            <v>40695</v>
          </cell>
          <cell r="N2439">
            <v>4.8841999999999999</v>
          </cell>
          <cell r="Q2439">
            <v>40057</v>
          </cell>
          <cell r="R2439">
            <v>5.55</v>
          </cell>
        </row>
        <row r="2440">
          <cell r="A2440">
            <v>40039</v>
          </cell>
          <cell r="B2440">
            <v>3.95</v>
          </cell>
          <cell r="E2440">
            <v>41499</v>
          </cell>
          <cell r="F2440">
            <v>3.75</v>
          </cell>
          <cell r="I2440">
            <v>39910</v>
          </cell>
          <cell r="J2440">
            <v>3.7138999999999998</v>
          </cell>
          <cell r="M2440">
            <v>40696</v>
          </cell>
          <cell r="N2440">
            <v>4.9335000000000004</v>
          </cell>
          <cell r="Q2440">
            <v>40058</v>
          </cell>
          <cell r="R2440">
            <v>5.44</v>
          </cell>
        </row>
        <row r="2441">
          <cell r="A2441">
            <v>40042</v>
          </cell>
          <cell r="B2441">
            <v>3.89</v>
          </cell>
          <cell r="E2441">
            <v>41500</v>
          </cell>
          <cell r="F2441">
            <v>3.75</v>
          </cell>
          <cell r="I2441">
            <v>39911</v>
          </cell>
          <cell r="J2441">
            <v>3.6686000000000001</v>
          </cell>
          <cell r="M2441">
            <v>40697</v>
          </cell>
          <cell r="N2441">
            <v>4.9245000000000001</v>
          </cell>
          <cell r="Q2441">
            <v>40059</v>
          </cell>
          <cell r="R2441">
            <v>5.5</v>
          </cell>
        </row>
        <row r="2442">
          <cell r="A2442">
            <v>40043</v>
          </cell>
          <cell r="B2442">
            <v>3.9</v>
          </cell>
          <cell r="E2442">
            <v>41501</v>
          </cell>
          <cell r="F2442">
            <v>3.81</v>
          </cell>
          <cell r="I2442">
            <v>39912</v>
          </cell>
          <cell r="J2442">
            <v>3.7517</v>
          </cell>
          <cell r="M2442">
            <v>40700</v>
          </cell>
          <cell r="N2442">
            <v>4.9470999999999998</v>
          </cell>
          <cell r="Q2442">
            <v>40060</v>
          </cell>
          <cell r="R2442">
            <v>5.62</v>
          </cell>
        </row>
        <row r="2443">
          <cell r="A2443">
            <v>40044</v>
          </cell>
          <cell r="B2443">
            <v>3.9</v>
          </cell>
          <cell r="E2443">
            <v>41502</v>
          </cell>
          <cell r="F2443">
            <v>3.86</v>
          </cell>
          <cell r="I2443">
            <v>39913</v>
          </cell>
          <cell r="J2443">
            <v>3.7499000000000002</v>
          </cell>
          <cell r="M2443">
            <v>40701</v>
          </cell>
          <cell r="N2443">
            <v>4.9775</v>
          </cell>
          <cell r="Q2443">
            <v>40064</v>
          </cell>
          <cell r="R2443">
            <v>5.66</v>
          </cell>
        </row>
        <row r="2444">
          <cell r="A2444">
            <v>40045</v>
          </cell>
          <cell r="B2444">
            <v>3.89</v>
          </cell>
          <cell r="E2444">
            <v>41505</v>
          </cell>
          <cell r="F2444">
            <v>3.89</v>
          </cell>
          <cell r="I2444">
            <v>39916</v>
          </cell>
          <cell r="J2444">
            <v>3.7103999999999999</v>
          </cell>
          <cell r="M2444">
            <v>40702</v>
          </cell>
          <cell r="N2444">
            <v>4.9328000000000003</v>
          </cell>
          <cell r="Q2444">
            <v>40065</v>
          </cell>
          <cell r="R2444">
            <v>5.68</v>
          </cell>
        </row>
        <row r="2445">
          <cell r="A2445">
            <v>40046</v>
          </cell>
          <cell r="B2445">
            <v>3.96</v>
          </cell>
          <cell r="E2445">
            <v>41506</v>
          </cell>
          <cell r="F2445">
            <v>3.86</v>
          </cell>
          <cell r="I2445">
            <v>39917</v>
          </cell>
          <cell r="J2445">
            <v>3.6545000000000001</v>
          </cell>
          <cell r="M2445">
            <v>40703</v>
          </cell>
          <cell r="N2445">
            <v>4.9764999999999997</v>
          </cell>
          <cell r="Q2445">
            <v>40066</v>
          </cell>
          <cell r="R2445">
            <v>5.52</v>
          </cell>
        </row>
        <row r="2446">
          <cell r="A2446">
            <v>40049</v>
          </cell>
          <cell r="B2446">
            <v>3.91</v>
          </cell>
          <cell r="E2446">
            <v>41507</v>
          </cell>
          <cell r="F2446">
            <v>3.9</v>
          </cell>
          <cell r="I2446">
            <v>39918</v>
          </cell>
          <cell r="J2446">
            <v>3.6625000000000001</v>
          </cell>
          <cell r="M2446">
            <v>40704</v>
          </cell>
          <cell r="N2446">
            <v>4.9416000000000002</v>
          </cell>
          <cell r="Q2446">
            <v>40067</v>
          </cell>
          <cell r="R2446">
            <v>5.52</v>
          </cell>
        </row>
        <row r="2447">
          <cell r="A2447">
            <v>40050</v>
          </cell>
          <cell r="B2447">
            <v>3.9</v>
          </cell>
          <cell r="E2447">
            <v>41508</v>
          </cell>
          <cell r="F2447">
            <v>3.88</v>
          </cell>
          <cell r="I2447">
            <v>39919</v>
          </cell>
          <cell r="J2447">
            <v>3.714</v>
          </cell>
          <cell r="M2447">
            <v>40707</v>
          </cell>
          <cell r="N2447">
            <v>4.9246999999999996</v>
          </cell>
          <cell r="Q2447">
            <v>40070</v>
          </cell>
          <cell r="R2447">
            <v>5.57</v>
          </cell>
        </row>
        <row r="2448">
          <cell r="A2448">
            <v>40051</v>
          </cell>
          <cell r="B2448">
            <v>3.9</v>
          </cell>
          <cell r="E2448">
            <v>41509</v>
          </cell>
          <cell r="F2448">
            <v>3.8</v>
          </cell>
          <cell r="I2448">
            <v>39920</v>
          </cell>
          <cell r="J2448">
            <v>3.7980999999999998</v>
          </cell>
          <cell r="M2448">
            <v>40708</v>
          </cell>
          <cell r="N2448">
            <v>4.9617000000000004</v>
          </cell>
          <cell r="Q2448">
            <v>40071</v>
          </cell>
          <cell r="R2448">
            <v>5.61</v>
          </cell>
        </row>
        <row r="2449">
          <cell r="A2449">
            <v>40052</v>
          </cell>
          <cell r="B2449">
            <v>3.9</v>
          </cell>
          <cell r="E2449">
            <v>41512</v>
          </cell>
          <cell r="F2449">
            <v>3.77</v>
          </cell>
          <cell r="I2449">
            <v>39923</v>
          </cell>
          <cell r="J2449">
            <v>3.6890999999999998</v>
          </cell>
          <cell r="M2449">
            <v>40709</v>
          </cell>
          <cell r="N2449">
            <v>4.8703000000000003</v>
          </cell>
          <cell r="Q2449">
            <v>40072</v>
          </cell>
          <cell r="R2449">
            <v>5.61</v>
          </cell>
        </row>
        <row r="2450">
          <cell r="A2450">
            <v>40053</v>
          </cell>
          <cell r="B2450">
            <v>3.91</v>
          </cell>
          <cell r="E2450">
            <v>41513</v>
          </cell>
          <cell r="F2450">
            <v>3.7</v>
          </cell>
          <cell r="I2450">
            <v>39924</v>
          </cell>
          <cell r="J2450">
            <v>3.7391999999999999</v>
          </cell>
          <cell r="M2450">
            <v>40710</v>
          </cell>
          <cell r="N2450">
            <v>4.8467000000000002</v>
          </cell>
          <cell r="Q2450">
            <v>40073</v>
          </cell>
          <cell r="R2450">
            <v>5.52</v>
          </cell>
        </row>
        <row r="2451">
          <cell r="A2451">
            <v>40056</v>
          </cell>
          <cell r="B2451">
            <v>3.89</v>
          </cell>
          <cell r="E2451">
            <v>41514</v>
          </cell>
          <cell r="F2451">
            <v>3.75</v>
          </cell>
          <cell r="I2451">
            <v>39925</v>
          </cell>
          <cell r="J2451">
            <v>3.8035999999999999</v>
          </cell>
          <cell r="M2451">
            <v>40711</v>
          </cell>
          <cell r="N2451">
            <v>4.8543000000000003</v>
          </cell>
          <cell r="Q2451">
            <v>40074</v>
          </cell>
          <cell r="R2451">
            <v>5.58</v>
          </cell>
        </row>
        <row r="2452">
          <cell r="A2452">
            <v>40057</v>
          </cell>
          <cell r="B2452">
            <v>3.88</v>
          </cell>
          <cell r="E2452">
            <v>41515</v>
          </cell>
          <cell r="F2452">
            <v>3.7</v>
          </cell>
          <cell r="I2452">
            <v>39926</v>
          </cell>
          <cell r="J2452">
            <v>3.7917999999999998</v>
          </cell>
          <cell r="M2452">
            <v>40714</v>
          </cell>
          <cell r="N2452">
            <v>4.8728999999999996</v>
          </cell>
          <cell r="Q2452">
            <v>40077</v>
          </cell>
          <cell r="R2452">
            <v>5.58</v>
          </cell>
        </row>
        <row r="2453">
          <cell r="A2453">
            <v>40058</v>
          </cell>
          <cell r="B2453">
            <v>3.86</v>
          </cell>
          <cell r="E2453">
            <v>41516</v>
          </cell>
          <cell r="F2453">
            <v>3.7</v>
          </cell>
          <cell r="I2453">
            <v>39927</v>
          </cell>
          <cell r="J2453">
            <v>3.8811999999999998</v>
          </cell>
          <cell r="M2453">
            <v>40715</v>
          </cell>
          <cell r="N2453">
            <v>4.8847000000000005</v>
          </cell>
          <cell r="Q2453">
            <v>40078</v>
          </cell>
          <cell r="R2453">
            <v>5.54</v>
          </cell>
        </row>
        <row r="2454">
          <cell r="A2454">
            <v>40059</v>
          </cell>
          <cell r="B2454">
            <v>3.87</v>
          </cell>
          <cell r="E2454">
            <v>41520</v>
          </cell>
          <cell r="F2454">
            <v>3.79</v>
          </cell>
          <cell r="I2454">
            <v>39930</v>
          </cell>
          <cell r="J2454">
            <v>3.8294000000000001</v>
          </cell>
          <cell r="M2454">
            <v>40716</v>
          </cell>
          <cell r="N2454">
            <v>4.8742000000000001</v>
          </cell>
          <cell r="Q2454">
            <v>40079</v>
          </cell>
          <cell r="R2454">
            <v>5.53</v>
          </cell>
        </row>
        <row r="2455">
          <cell r="A2455">
            <v>40060</v>
          </cell>
          <cell r="B2455">
            <v>3.89</v>
          </cell>
          <cell r="E2455">
            <v>41521</v>
          </cell>
          <cell r="F2455">
            <v>3.8</v>
          </cell>
          <cell r="I2455">
            <v>39931</v>
          </cell>
          <cell r="J2455">
            <v>3.9537</v>
          </cell>
          <cell r="M2455">
            <v>40717</v>
          </cell>
          <cell r="N2455">
            <v>4.8333000000000004</v>
          </cell>
          <cell r="Q2455">
            <v>40080</v>
          </cell>
          <cell r="R2455">
            <v>5.51</v>
          </cell>
        </row>
        <row r="2456">
          <cell r="A2456">
            <v>40064</v>
          </cell>
          <cell r="B2456">
            <v>3.93</v>
          </cell>
          <cell r="E2456">
            <v>41522</v>
          </cell>
          <cell r="F2456">
            <v>3.88</v>
          </cell>
          <cell r="I2456">
            <v>39932</v>
          </cell>
          <cell r="J2456">
            <v>4.0274999999999999</v>
          </cell>
          <cell r="M2456">
            <v>40718</v>
          </cell>
          <cell r="N2456">
            <v>4.8322000000000003</v>
          </cell>
          <cell r="Q2456">
            <v>40081</v>
          </cell>
          <cell r="R2456">
            <v>5.43</v>
          </cell>
        </row>
        <row r="2457">
          <cell r="A2457">
            <v>40065</v>
          </cell>
          <cell r="B2457">
            <v>3.94</v>
          </cell>
          <cell r="E2457">
            <v>41523</v>
          </cell>
          <cell r="F2457">
            <v>3.87</v>
          </cell>
          <cell r="I2457">
            <v>39933</v>
          </cell>
          <cell r="J2457">
            <v>4.0324</v>
          </cell>
          <cell r="M2457">
            <v>40721</v>
          </cell>
          <cell r="N2457">
            <v>4.8863000000000003</v>
          </cell>
          <cell r="Q2457">
            <v>40084</v>
          </cell>
          <cell r="R2457">
            <v>5.39</v>
          </cell>
        </row>
        <row r="2458">
          <cell r="A2458">
            <v>40066</v>
          </cell>
          <cell r="B2458">
            <v>3.87</v>
          </cell>
          <cell r="E2458">
            <v>41526</v>
          </cell>
          <cell r="F2458">
            <v>3.84</v>
          </cell>
          <cell r="I2458">
            <v>39934</v>
          </cell>
          <cell r="J2458">
            <v>4.0702999999999996</v>
          </cell>
          <cell r="M2458">
            <v>40722</v>
          </cell>
          <cell r="N2458">
            <v>4.9054000000000002</v>
          </cell>
          <cell r="Q2458">
            <v>40085</v>
          </cell>
          <cell r="R2458">
            <v>5.37</v>
          </cell>
        </row>
        <row r="2459">
          <cell r="A2459">
            <v>40067</v>
          </cell>
          <cell r="B2459">
            <v>3.86</v>
          </cell>
          <cell r="E2459">
            <v>41527</v>
          </cell>
          <cell r="F2459">
            <v>3.88</v>
          </cell>
          <cell r="I2459">
            <v>39937</v>
          </cell>
          <cell r="J2459">
            <v>4.048</v>
          </cell>
          <cell r="M2459">
            <v>40723</v>
          </cell>
          <cell r="N2459">
            <v>4.9932999999999996</v>
          </cell>
          <cell r="Q2459">
            <v>40086</v>
          </cell>
          <cell r="R2459">
            <v>5.41</v>
          </cell>
        </row>
        <row r="2460">
          <cell r="A2460">
            <v>40070</v>
          </cell>
          <cell r="B2460">
            <v>3.9</v>
          </cell>
          <cell r="E2460">
            <v>41528</v>
          </cell>
          <cell r="F2460">
            <v>3.85</v>
          </cell>
          <cell r="I2460">
            <v>39938</v>
          </cell>
          <cell r="J2460">
            <v>4.0655000000000001</v>
          </cell>
          <cell r="M2460">
            <v>40724</v>
          </cell>
          <cell r="N2460">
            <v>4.9919000000000002</v>
          </cell>
          <cell r="Q2460">
            <v>40087</v>
          </cell>
          <cell r="R2460">
            <v>5.33</v>
          </cell>
        </row>
        <row r="2461">
          <cell r="A2461">
            <v>40071</v>
          </cell>
          <cell r="B2461">
            <v>3.89</v>
          </cell>
          <cell r="E2461">
            <v>41529</v>
          </cell>
          <cell r="F2461">
            <v>3.85</v>
          </cell>
          <cell r="I2461">
            <v>39939</v>
          </cell>
          <cell r="J2461">
            <v>4.0949</v>
          </cell>
          <cell r="M2461">
            <v>40725</v>
          </cell>
          <cell r="N2461">
            <v>5.0008999999999997</v>
          </cell>
          <cell r="Q2461">
            <v>40088</v>
          </cell>
          <cell r="R2461">
            <v>5.39</v>
          </cell>
        </row>
        <row r="2462">
          <cell r="A2462">
            <v>40072</v>
          </cell>
          <cell r="B2462">
            <v>3.88</v>
          </cell>
          <cell r="E2462">
            <v>41530</v>
          </cell>
          <cell r="F2462">
            <v>3.84</v>
          </cell>
          <cell r="I2462">
            <v>39940</v>
          </cell>
          <cell r="J2462">
            <v>4.3056999999999999</v>
          </cell>
          <cell r="M2462">
            <v>40728</v>
          </cell>
          <cell r="N2462">
            <v>4.9615999999999998</v>
          </cell>
          <cell r="Q2462">
            <v>40091</v>
          </cell>
          <cell r="R2462">
            <v>5.4</v>
          </cell>
        </row>
        <row r="2463">
          <cell r="A2463">
            <v>40073</v>
          </cell>
          <cell r="B2463">
            <v>3.87</v>
          </cell>
          <cell r="E2463">
            <v>41533</v>
          </cell>
          <cell r="F2463">
            <v>3.87</v>
          </cell>
          <cell r="I2463">
            <v>39941</v>
          </cell>
          <cell r="J2463">
            <v>4.2675999999999998</v>
          </cell>
          <cell r="M2463">
            <v>40729</v>
          </cell>
          <cell r="N2463">
            <v>4.9755000000000003</v>
          </cell>
          <cell r="Q2463">
            <v>40092</v>
          </cell>
          <cell r="R2463">
            <v>5.44</v>
          </cell>
        </row>
        <row r="2464">
          <cell r="A2464">
            <v>40074</v>
          </cell>
          <cell r="B2464">
            <v>3.91</v>
          </cell>
          <cell r="E2464">
            <v>41534</v>
          </cell>
          <cell r="F2464">
            <v>3.84</v>
          </cell>
          <cell r="I2464">
            <v>39944</v>
          </cell>
          <cell r="J2464">
            <v>4.1847000000000003</v>
          </cell>
          <cell r="M2464">
            <v>40730</v>
          </cell>
          <cell r="N2464">
            <v>4.9437999999999995</v>
          </cell>
          <cell r="Q2464">
            <v>40093</v>
          </cell>
          <cell r="R2464">
            <v>5.36</v>
          </cell>
        </row>
        <row r="2465">
          <cell r="A2465">
            <v>40077</v>
          </cell>
          <cell r="B2465">
            <v>3.93</v>
          </cell>
          <cell r="E2465">
            <v>41535</v>
          </cell>
          <cell r="F2465">
            <v>3.75</v>
          </cell>
          <cell r="I2465">
            <v>39945</v>
          </cell>
          <cell r="J2465">
            <v>4.1593</v>
          </cell>
          <cell r="M2465">
            <v>40731</v>
          </cell>
          <cell r="N2465">
            <v>4.9282000000000004</v>
          </cell>
          <cell r="Q2465">
            <v>40094</v>
          </cell>
          <cell r="R2465">
            <v>5.47</v>
          </cell>
        </row>
        <row r="2466">
          <cell r="A2466">
            <v>40078</v>
          </cell>
          <cell r="B2466">
            <v>3.94</v>
          </cell>
          <cell r="E2466">
            <v>41536</v>
          </cell>
          <cell r="F2466">
            <v>3.8</v>
          </cell>
          <cell r="I2466">
            <v>39946</v>
          </cell>
          <cell r="J2466">
            <v>4.0990000000000002</v>
          </cell>
          <cell r="M2466">
            <v>40732</v>
          </cell>
          <cell r="N2466">
            <v>4.8658999999999999</v>
          </cell>
          <cell r="Q2466">
            <v>40095</v>
          </cell>
          <cell r="R2466">
            <v>5.6</v>
          </cell>
        </row>
        <row r="2467">
          <cell r="A2467">
            <v>40079</v>
          </cell>
          <cell r="B2467">
            <v>3.93</v>
          </cell>
          <cell r="E2467">
            <v>41537</v>
          </cell>
          <cell r="F2467">
            <v>3.77</v>
          </cell>
          <cell r="I2467">
            <v>39947</v>
          </cell>
          <cell r="J2467">
            <v>4.0483000000000002</v>
          </cell>
          <cell r="M2467">
            <v>40735</v>
          </cell>
          <cell r="N2467">
            <v>4.8037000000000001</v>
          </cell>
          <cell r="Q2467">
            <v>40099</v>
          </cell>
          <cell r="R2467">
            <v>5.53</v>
          </cell>
        </row>
        <row r="2468">
          <cell r="A2468">
            <v>40080</v>
          </cell>
          <cell r="B2468">
            <v>3.9</v>
          </cell>
          <cell r="E2468">
            <v>41540</v>
          </cell>
          <cell r="F2468">
            <v>3.73</v>
          </cell>
          <cell r="I2468">
            <v>39948</v>
          </cell>
          <cell r="J2468">
            <v>4.0838000000000001</v>
          </cell>
          <cell r="M2468">
            <v>40736</v>
          </cell>
          <cell r="N2468">
            <v>4.8007999999999997</v>
          </cell>
          <cell r="Q2468">
            <v>40100</v>
          </cell>
          <cell r="R2468">
            <v>5.64</v>
          </cell>
        </row>
        <row r="2469">
          <cell r="A2469">
            <v>40081</v>
          </cell>
          <cell r="B2469">
            <v>3.88</v>
          </cell>
          <cell r="E2469">
            <v>41541</v>
          </cell>
          <cell r="F2469">
            <v>3.67</v>
          </cell>
          <cell r="I2469">
            <v>39951</v>
          </cell>
          <cell r="J2469">
            <v>4.1984000000000004</v>
          </cell>
          <cell r="M2469">
            <v>40737</v>
          </cell>
          <cell r="N2469">
            <v>4.8213999999999997</v>
          </cell>
          <cell r="Q2469">
            <v>40101</v>
          </cell>
          <cell r="R2469">
            <v>5.68</v>
          </cell>
        </row>
        <row r="2470">
          <cell r="A2470">
            <v>40084</v>
          </cell>
          <cell r="B2470">
            <v>3.86</v>
          </cell>
          <cell r="E2470">
            <v>41542</v>
          </cell>
          <cell r="F2470">
            <v>3.65</v>
          </cell>
          <cell r="I2470">
            <v>39952</v>
          </cell>
          <cell r="J2470">
            <v>4.2084999999999999</v>
          </cell>
          <cell r="M2470">
            <v>40738</v>
          </cell>
          <cell r="N2470">
            <v>4.8411999999999997</v>
          </cell>
          <cell r="Q2470">
            <v>40102</v>
          </cell>
          <cell r="R2470">
            <v>5.61</v>
          </cell>
        </row>
        <row r="2471">
          <cell r="A2471">
            <v>40085</v>
          </cell>
          <cell r="B2471">
            <v>3.86</v>
          </cell>
          <cell r="E2471">
            <v>41543</v>
          </cell>
          <cell r="F2471">
            <v>3.69</v>
          </cell>
          <cell r="I2471">
            <v>39953</v>
          </cell>
          <cell r="J2471">
            <v>4.1437999999999997</v>
          </cell>
          <cell r="M2471">
            <v>40739</v>
          </cell>
          <cell r="N2471">
            <v>4.7915000000000001</v>
          </cell>
          <cell r="Q2471">
            <v>40105</v>
          </cell>
          <cell r="R2471">
            <v>5.58</v>
          </cell>
        </row>
        <row r="2472">
          <cell r="A2472">
            <v>40086</v>
          </cell>
          <cell r="B2472">
            <v>3.84</v>
          </cell>
          <cell r="E2472">
            <v>41544</v>
          </cell>
          <cell r="F2472">
            <v>3.68</v>
          </cell>
          <cell r="I2472">
            <v>39954</v>
          </cell>
          <cell r="J2472">
            <v>4.3125</v>
          </cell>
          <cell r="M2472">
            <v>40742</v>
          </cell>
          <cell r="N2472">
            <v>4.7977999999999996</v>
          </cell>
          <cell r="Q2472">
            <v>40106</v>
          </cell>
          <cell r="R2472">
            <v>5.51</v>
          </cell>
        </row>
        <row r="2473">
          <cell r="A2473">
            <v>40087</v>
          </cell>
          <cell r="B2473">
            <v>3.81</v>
          </cell>
          <cell r="E2473">
            <v>41547</v>
          </cell>
          <cell r="F2473">
            <v>3.69</v>
          </cell>
          <cell r="I2473">
            <v>39955</v>
          </cell>
          <cell r="J2473">
            <v>4.3836000000000004</v>
          </cell>
          <cell r="M2473">
            <v>40743</v>
          </cell>
          <cell r="N2473">
            <v>4.7827000000000002</v>
          </cell>
          <cell r="Q2473">
            <v>40107</v>
          </cell>
          <cell r="R2473">
            <v>5.58</v>
          </cell>
        </row>
        <row r="2474">
          <cell r="A2474">
            <v>40088</v>
          </cell>
          <cell r="B2474">
            <v>3.82</v>
          </cell>
          <cell r="E2474">
            <v>41548</v>
          </cell>
          <cell r="F2474">
            <v>3.7199999999999998</v>
          </cell>
          <cell r="I2474">
            <v>39958</v>
          </cell>
          <cell r="J2474">
            <v>4.3836000000000004</v>
          </cell>
          <cell r="M2474">
            <v>40744</v>
          </cell>
          <cell r="N2474">
            <v>4.8184000000000005</v>
          </cell>
          <cell r="Q2474">
            <v>40108</v>
          </cell>
          <cell r="R2474">
            <v>5.6</v>
          </cell>
        </row>
        <row r="2475">
          <cell r="A2475">
            <v>40091</v>
          </cell>
          <cell r="B2475">
            <v>3.8</v>
          </cell>
          <cell r="E2475">
            <v>41549</v>
          </cell>
          <cell r="F2475">
            <v>3.7</v>
          </cell>
          <cell r="I2475">
            <v>39959</v>
          </cell>
          <cell r="J2475">
            <v>4.4912000000000001</v>
          </cell>
          <cell r="M2475">
            <v>40745</v>
          </cell>
          <cell r="N2475">
            <v>4.8696999999999999</v>
          </cell>
          <cell r="Q2475">
            <v>40109</v>
          </cell>
          <cell r="R2475">
            <v>5.63</v>
          </cell>
        </row>
        <row r="2476">
          <cell r="A2476">
            <v>40092</v>
          </cell>
          <cell r="B2476">
            <v>3.84</v>
          </cell>
          <cell r="E2476">
            <v>41550</v>
          </cell>
          <cell r="F2476">
            <v>3.71</v>
          </cell>
          <cell r="I2476">
            <v>39960</v>
          </cell>
          <cell r="J2476">
            <v>4.6318999999999999</v>
          </cell>
          <cell r="M2476">
            <v>40746</v>
          </cell>
          <cell r="N2476">
            <v>4.8207000000000004</v>
          </cell>
          <cell r="Q2476">
            <v>40112</v>
          </cell>
          <cell r="R2476">
            <v>5.7</v>
          </cell>
        </row>
        <row r="2477">
          <cell r="A2477">
            <v>40093</v>
          </cell>
          <cell r="B2477">
            <v>3.84</v>
          </cell>
          <cell r="E2477">
            <v>41551</v>
          </cell>
          <cell r="F2477">
            <v>3.73</v>
          </cell>
          <cell r="I2477">
            <v>39961</v>
          </cell>
          <cell r="J2477">
            <v>4.4873000000000003</v>
          </cell>
          <cell r="M2477">
            <v>40749</v>
          </cell>
          <cell r="N2477">
            <v>4.8301999999999996</v>
          </cell>
          <cell r="Q2477">
            <v>40113</v>
          </cell>
          <cell r="R2477">
            <v>5.62</v>
          </cell>
        </row>
        <row r="2478">
          <cell r="A2478">
            <v>40094</v>
          </cell>
          <cell r="B2478">
            <v>3.89</v>
          </cell>
          <cell r="E2478">
            <v>41554</v>
          </cell>
          <cell r="F2478">
            <v>3.7</v>
          </cell>
          <cell r="I2478">
            <v>39962</v>
          </cell>
          <cell r="J2478">
            <v>4.3361000000000001</v>
          </cell>
          <cell r="M2478">
            <v>40750</v>
          </cell>
          <cell r="N2478">
            <v>4.8014000000000001</v>
          </cell>
          <cell r="Q2478">
            <v>40114</v>
          </cell>
          <cell r="R2478">
            <v>5.57</v>
          </cell>
        </row>
        <row r="2479">
          <cell r="A2479">
            <v>40095</v>
          </cell>
          <cell r="B2479">
            <v>3.96</v>
          </cell>
          <cell r="E2479">
            <v>41555</v>
          </cell>
          <cell r="F2479">
            <v>3.7</v>
          </cell>
          <cell r="I2479">
            <v>39965</v>
          </cell>
          <cell r="J2479">
            <v>4.5336999999999996</v>
          </cell>
          <cell r="M2479">
            <v>40751</v>
          </cell>
          <cell r="N2479">
            <v>4.7742000000000004</v>
          </cell>
          <cell r="Q2479">
            <v>40115</v>
          </cell>
          <cell r="R2479">
            <v>5.66</v>
          </cell>
        </row>
        <row r="2480">
          <cell r="A2480">
            <v>40099</v>
          </cell>
          <cell r="B2480">
            <v>3.94</v>
          </cell>
          <cell r="E2480">
            <v>41556</v>
          </cell>
          <cell r="F2480">
            <v>3.73</v>
          </cell>
          <cell r="I2480">
            <v>39966</v>
          </cell>
          <cell r="J2480">
            <v>4.4824000000000002</v>
          </cell>
          <cell r="M2480">
            <v>40752</v>
          </cell>
          <cell r="N2480">
            <v>4.7736999999999998</v>
          </cell>
          <cell r="Q2480">
            <v>40116</v>
          </cell>
          <cell r="R2480">
            <v>5.55</v>
          </cell>
        </row>
        <row r="2481">
          <cell r="A2481">
            <v>40100</v>
          </cell>
          <cell r="B2481">
            <v>3.98</v>
          </cell>
          <cell r="E2481">
            <v>41557</v>
          </cell>
          <cell r="F2481">
            <v>3.75</v>
          </cell>
          <cell r="I2481">
            <v>39967</v>
          </cell>
          <cell r="J2481">
            <v>4.4452999999999996</v>
          </cell>
          <cell r="M2481">
            <v>40753</v>
          </cell>
          <cell r="N2481">
            <v>4.7027999999999999</v>
          </cell>
          <cell r="Q2481">
            <v>40119</v>
          </cell>
          <cell r="R2481">
            <v>5.59</v>
          </cell>
        </row>
        <row r="2482">
          <cell r="A2482">
            <v>40101</v>
          </cell>
          <cell r="B2482">
            <v>4</v>
          </cell>
          <cell r="E2482">
            <v>41558</v>
          </cell>
          <cell r="F2482">
            <v>3.74</v>
          </cell>
          <cell r="I2482">
            <v>39968</v>
          </cell>
          <cell r="J2482">
            <v>4.5785</v>
          </cell>
          <cell r="M2482">
            <v>40756</v>
          </cell>
          <cell r="N2482">
            <v>4.6943000000000001</v>
          </cell>
          <cell r="Q2482">
            <v>40120</v>
          </cell>
          <cell r="R2482">
            <v>5.66</v>
          </cell>
        </row>
        <row r="2483">
          <cell r="A2483">
            <v>40102</v>
          </cell>
          <cell r="B2483">
            <v>3.95</v>
          </cell>
          <cell r="E2483">
            <v>41562</v>
          </cell>
          <cell r="F2483">
            <v>3.7800000000000002</v>
          </cell>
          <cell r="I2483">
            <v>39969</v>
          </cell>
          <cell r="J2483">
            <v>4.633</v>
          </cell>
          <cell r="M2483">
            <v>40757</v>
          </cell>
          <cell r="N2483">
            <v>4.5945</v>
          </cell>
          <cell r="Q2483">
            <v>40121</v>
          </cell>
          <cell r="R2483">
            <v>5.76</v>
          </cell>
        </row>
        <row r="2484">
          <cell r="A2484">
            <v>40105</v>
          </cell>
          <cell r="B2484">
            <v>3.9699999999999998</v>
          </cell>
          <cell r="E2484">
            <v>41563</v>
          </cell>
          <cell r="F2484">
            <v>3.7199999999999998</v>
          </cell>
          <cell r="I2484">
            <v>39972</v>
          </cell>
          <cell r="J2484">
            <v>4.6138000000000003</v>
          </cell>
          <cell r="M2484">
            <v>40758</v>
          </cell>
          <cell r="N2484">
            <v>4.5998000000000001</v>
          </cell>
          <cell r="Q2484">
            <v>40122</v>
          </cell>
          <cell r="R2484">
            <v>5.73</v>
          </cell>
        </row>
        <row r="2485">
          <cell r="A2485">
            <v>40106</v>
          </cell>
          <cell r="B2485">
            <v>3.93</v>
          </cell>
          <cell r="E2485">
            <v>41564</v>
          </cell>
          <cell r="F2485">
            <v>3.66</v>
          </cell>
          <cell r="I2485">
            <v>39973</v>
          </cell>
          <cell r="J2485">
            <v>4.6524000000000001</v>
          </cell>
          <cell r="M2485">
            <v>40759</v>
          </cell>
          <cell r="N2485">
            <v>4.5042</v>
          </cell>
          <cell r="Q2485">
            <v>40123</v>
          </cell>
          <cell r="R2485">
            <v>5.7</v>
          </cell>
        </row>
        <row r="2486">
          <cell r="A2486">
            <v>40107</v>
          </cell>
          <cell r="B2486">
            <v>3.94</v>
          </cell>
          <cell r="E2486">
            <v>41565</v>
          </cell>
          <cell r="F2486">
            <v>3.65</v>
          </cell>
          <cell r="I2486">
            <v>39974</v>
          </cell>
          <cell r="J2486">
            <v>4.7620000000000005</v>
          </cell>
          <cell r="M2486">
            <v>40760</v>
          </cell>
          <cell r="N2486">
            <v>4.6638000000000002</v>
          </cell>
          <cell r="Q2486">
            <v>40126</v>
          </cell>
          <cell r="R2486">
            <v>5.71</v>
          </cell>
        </row>
        <row r="2487">
          <cell r="A2487">
            <v>40108</v>
          </cell>
          <cell r="B2487">
            <v>3.94</v>
          </cell>
          <cell r="E2487">
            <v>41568</v>
          </cell>
          <cell r="F2487">
            <v>3.68</v>
          </cell>
          <cell r="I2487">
            <v>39975</v>
          </cell>
          <cell r="J2487">
            <v>4.6965000000000003</v>
          </cell>
          <cell r="M2487">
            <v>40763</v>
          </cell>
          <cell r="N2487">
            <v>4.5730000000000004</v>
          </cell>
          <cell r="Q2487">
            <v>40127</v>
          </cell>
          <cell r="R2487">
            <v>5.72</v>
          </cell>
        </row>
        <row r="2488">
          <cell r="A2488">
            <v>40109</v>
          </cell>
          <cell r="B2488">
            <v>3.98</v>
          </cell>
          <cell r="E2488">
            <v>41569</v>
          </cell>
          <cell r="F2488">
            <v>3.61</v>
          </cell>
          <cell r="I2488">
            <v>39976</v>
          </cell>
          <cell r="J2488">
            <v>4.6443000000000003</v>
          </cell>
          <cell r="M2488">
            <v>40764</v>
          </cell>
          <cell r="N2488">
            <v>4.5461999999999998</v>
          </cell>
          <cell r="Q2488">
            <v>40129</v>
          </cell>
          <cell r="R2488">
            <v>5.68</v>
          </cell>
        </row>
        <row r="2489">
          <cell r="A2489">
            <v>40112</v>
          </cell>
          <cell r="B2489">
            <v>4.0199999999999996</v>
          </cell>
          <cell r="E2489">
            <v>41570</v>
          </cell>
          <cell r="F2489">
            <v>3.59</v>
          </cell>
          <cell r="I2489">
            <v>39979</v>
          </cell>
          <cell r="J2489">
            <v>4.5606</v>
          </cell>
          <cell r="M2489">
            <v>40765</v>
          </cell>
          <cell r="N2489">
            <v>4.4652000000000003</v>
          </cell>
          <cell r="Q2489">
            <v>40130</v>
          </cell>
          <cell r="R2489">
            <v>5.64</v>
          </cell>
        </row>
        <row r="2490">
          <cell r="A2490">
            <v>40113</v>
          </cell>
          <cell r="B2490">
            <v>3.98</v>
          </cell>
          <cell r="E2490">
            <v>41571</v>
          </cell>
          <cell r="F2490">
            <v>3.61</v>
          </cell>
          <cell r="I2490">
            <v>39980</v>
          </cell>
          <cell r="J2490">
            <v>4.4726999999999997</v>
          </cell>
          <cell r="M2490">
            <v>40766</v>
          </cell>
          <cell r="N2490">
            <v>4.5655999999999999</v>
          </cell>
          <cell r="Q2490">
            <v>40133</v>
          </cell>
          <cell r="R2490">
            <v>5.55</v>
          </cell>
        </row>
        <row r="2491">
          <cell r="A2491">
            <v>40114</v>
          </cell>
          <cell r="B2491">
            <v>3.96</v>
          </cell>
          <cell r="E2491">
            <v>41572</v>
          </cell>
          <cell r="F2491">
            <v>3.6</v>
          </cell>
          <cell r="I2491">
            <v>39981</v>
          </cell>
          <cell r="J2491">
            <v>4.51</v>
          </cell>
          <cell r="M2491">
            <v>40767</v>
          </cell>
          <cell r="N2491">
            <v>4.6070000000000002</v>
          </cell>
          <cell r="Q2491">
            <v>40134</v>
          </cell>
          <cell r="R2491">
            <v>5.54</v>
          </cell>
        </row>
        <row r="2492">
          <cell r="A2492">
            <v>40115</v>
          </cell>
          <cell r="B2492">
            <v>3.98</v>
          </cell>
          <cell r="E2492">
            <v>41575</v>
          </cell>
          <cell r="F2492">
            <v>3.61</v>
          </cell>
          <cell r="I2492">
            <v>39982</v>
          </cell>
          <cell r="J2492">
            <v>4.6037999999999997</v>
          </cell>
          <cell r="M2492">
            <v>40770</v>
          </cell>
          <cell r="N2492">
            <v>4.6528999999999998</v>
          </cell>
          <cell r="Q2492">
            <v>40135</v>
          </cell>
          <cell r="R2492">
            <v>5.6</v>
          </cell>
        </row>
        <row r="2493">
          <cell r="A2493">
            <v>40116</v>
          </cell>
          <cell r="B2493">
            <v>3.92</v>
          </cell>
          <cell r="E2493">
            <v>41576</v>
          </cell>
          <cell r="F2493">
            <v>3.62</v>
          </cell>
          <cell r="I2493">
            <v>39983</v>
          </cell>
          <cell r="J2493">
            <v>4.5041000000000002</v>
          </cell>
          <cell r="M2493">
            <v>40771</v>
          </cell>
          <cell r="N2493">
            <v>4.6341000000000001</v>
          </cell>
          <cell r="Q2493">
            <v>40136</v>
          </cell>
          <cell r="R2493">
            <v>5.61</v>
          </cell>
        </row>
        <row r="2494">
          <cell r="A2494">
            <v>40119</v>
          </cell>
          <cell r="B2494">
            <v>3.94</v>
          </cell>
          <cell r="E2494">
            <v>41577</v>
          </cell>
          <cell r="F2494">
            <v>3.63</v>
          </cell>
          <cell r="I2494">
            <v>39986</v>
          </cell>
          <cell r="J2494">
            <v>4.4375999999999998</v>
          </cell>
          <cell r="M2494">
            <v>40772</v>
          </cell>
          <cell r="N2494">
            <v>4.5781999999999998</v>
          </cell>
          <cell r="Q2494">
            <v>40137</v>
          </cell>
          <cell r="R2494">
            <v>5.63</v>
          </cell>
        </row>
        <row r="2495">
          <cell r="A2495">
            <v>40120</v>
          </cell>
          <cell r="B2495">
            <v>3.94</v>
          </cell>
          <cell r="E2495">
            <v>41578</v>
          </cell>
          <cell r="F2495">
            <v>3.63</v>
          </cell>
          <cell r="I2495">
            <v>39987</v>
          </cell>
          <cell r="J2495">
            <v>4.3568999999999996</v>
          </cell>
          <cell r="M2495">
            <v>40773</v>
          </cell>
          <cell r="N2495">
            <v>4.4926000000000004</v>
          </cell>
          <cell r="Q2495">
            <v>40140</v>
          </cell>
          <cell r="R2495">
            <v>5.62</v>
          </cell>
        </row>
        <row r="2496">
          <cell r="A2496">
            <v>40121</v>
          </cell>
          <cell r="B2496">
            <v>3.99</v>
          </cell>
          <cell r="E2496">
            <v>41579</v>
          </cell>
          <cell r="F2496">
            <v>3.69</v>
          </cell>
          <cell r="I2496">
            <v>39988</v>
          </cell>
          <cell r="J2496">
            <v>4.4269999999999996</v>
          </cell>
          <cell r="M2496">
            <v>40774</v>
          </cell>
          <cell r="N2496">
            <v>4.5012999999999996</v>
          </cell>
          <cell r="Q2496">
            <v>40141</v>
          </cell>
          <cell r="R2496">
            <v>5.6</v>
          </cell>
        </row>
        <row r="2497">
          <cell r="A2497">
            <v>40122</v>
          </cell>
          <cell r="B2497">
            <v>4.03</v>
          </cell>
          <cell r="E2497">
            <v>41582</v>
          </cell>
          <cell r="F2497">
            <v>3.7</v>
          </cell>
          <cell r="I2497">
            <v>39989</v>
          </cell>
          <cell r="J2497">
            <v>4.3341000000000003</v>
          </cell>
          <cell r="M2497">
            <v>40777</v>
          </cell>
          <cell r="N2497">
            <v>4.4984000000000002</v>
          </cell>
          <cell r="Q2497">
            <v>40142</v>
          </cell>
          <cell r="R2497">
            <v>5.58</v>
          </cell>
        </row>
        <row r="2498">
          <cell r="A2498">
            <v>40123</v>
          </cell>
          <cell r="B2498">
            <v>4.03</v>
          </cell>
          <cell r="E2498">
            <v>41583</v>
          </cell>
          <cell r="F2498">
            <v>3.76</v>
          </cell>
          <cell r="I2498">
            <v>39990</v>
          </cell>
          <cell r="J2498">
            <v>4.3360000000000003</v>
          </cell>
          <cell r="M2498">
            <v>40778</v>
          </cell>
          <cell r="N2498">
            <v>4.5542999999999996</v>
          </cell>
          <cell r="Q2498">
            <v>40144</v>
          </cell>
          <cell r="R2498">
            <v>5.55</v>
          </cell>
        </row>
        <row r="2499">
          <cell r="A2499">
            <v>40126</v>
          </cell>
          <cell r="B2499">
            <v>4.0199999999999996</v>
          </cell>
          <cell r="E2499">
            <v>41584</v>
          </cell>
          <cell r="F2499">
            <v>3.77</v>
          </cell>
          <cell r="I2499">
            <v>39993</v>
          </cell>
          <cell r="J2499">
            <v>4.2869999999999999</v>
          </cell>
          <cell r="M2499">
            <v>40779</v>
          </cell>
          <cell r="N2499">
            <v>4.6136999999999997</v>
          </cell>
          <cell r="Q2499">
            <v>40147</v>
          </cell>
          <cell r="R2499">
            <v>5.54</v>
          </cell>
        </row>
        <row r="2500">
          <cell r="A2500">
            <v>40127</v>
          </cell>
          <cell r="B2500">
            <v>4.0199999999999996</v>
          </cell>
          <cell r="E2500">
            <v>41585</v>
          </cell>
          <cell r="F2500">
            <v>3.71</v>
          </cell>
          <cell r="I2500">
            <v>39994</v>
          </cell>
          <cell r="J2500">
            <v>4.3293999999999997</v>
          </cell>
          <cell r="M2500">
            <v>40780</v>
          </cell>
          <cell r="N2500">
            <v>4.5929000000000002</v>
          </cell>
          <cell r="Q2500">
            <v>40148</v>
          </cell>
          <cell r="R2500">
            <v>5.62</v>
          </cell>
        </row>
        <row r="2501">
          <cell r="A2501">
            <v>40129</v>
          </cell>
          <cell r="B2501">
            <v>4.03</v>
          </cell>
          <cell r="E2501">
            <v>41586</v>
          </cell>
          <cell r="F2501">
            <v>3.84</v>
          </cell>
          <cell r="I2501">
            <v>39995</v>
          </cell>
          <cell r="J2501">
            <v>4.3285</v>
          </cell>
          <cell r="M2501">
            <v>40781</v>
          </cell>
          <cell r="N2501">
            <v>4.5648999999999997</v>
          </cell>
          <cell r="Q2501">
            <v>40149</v>
          </cell>
          <cell r="R2501">
            <v>5.61</v>
          </cell>
        </row>
        <row r="2502">
          <cell r="A2502">
            <v>40130</v>
          </cell>
          <cell r="B2502">
            <v>3.99</v>
          </cell>
          <cell r="E2502">
            <v>41590</v>
          </cell>
          <cell r="F2502">
            <v>3.86</v>
          </cell>
          <cell r="I2502">
            <v>39996</v>
          </cell>
          <cell r="J2502">
            <v>4.3181000000000003</v>
          </cell>
          <cell r="M2502">
            <v>40784</v>
          </cell>
          <cell r="N2502">
            <v>4.6280999999999999</v>
          </cell>
          <cell r="Q2502">
            <v>40150</v>
          </cell>
          <cell r="R2502">
            <v>5.67</v>
          </cell>
        </row>
        <row r="2503">
          <cell r="A2503">
            <v>40133</v>
          </cell>
          <cell r="B2503">
            <v>3.93</v>
          </cell>
          <cell r="E2503">
            <v>41591</v>
          </cell>
          <cell r="F2503">
            <v>3.83</v>
          </cell>
          <cell r="I2503">
            <v>39997</v>
          </cell>
          <cell r="J2503">
            <v>4.3209</v>
          </cell>
          <cell r="M2503">
            <v>40785</v>
          </cell>
          <cell r="N2503">
            <v>4.5918999999999999</v>
          </cell>
          <cell r="Q2503">
            <v>40151</v>
          </cell>
          <cell r="R2503">
            <v>5.76</v>
          </cell>
        </row>
        <row r="2504">
          <cell r="A2504">
            <v>40134</v>
          </cell>
          <cell r="B2504">
            <v>3.91</v>
          </cell>
          <cell r="E2504">
            <v>41592</v>
          </cell>
          <cell r="F2504">
            <v>3.79</v>
          </cell>
          <cell r="I2504">
            <v>40000</v>
          </cell>
          <cell r="J2504">
            <v>4.3578999999999999</v>
          </cell>
          <cell r="M2504">
            <v>40786</v>
          </cell>
          <cell r="N2504">
            <v>4.6886000000000001</v>
          </cell>
          <cell r="Q2504">
            <v>40154</v>
          </cell>
          <cell r="R2504">
            <v>5.74</v>
          </cell>
        </row>
        <row r="2505">
          <cell r="A2505">
            <v>40135</v>
          </cell>
          <cell r="B2505">
            <v>3.95</v>
          </cell>
          <cell r="E2505">
            <v>41593</v>
          </cell>
          <cell r="F2505">
            <v>3.8</v>
          </cell>
          <cell r="I2505">
            <v>40001</v>
          </cell>
          <cell r="J2505">
            <v>4.3086000000000002</v>
          </cell>
          <cell r="M2505">
            <v>40787</v>
          </cell>
          <cell r="N2505">
            <v>4.6163999999999996</v>
          </cell>
          <cell r="Q2505">
            <v>40155</v>
          </cell>
          <cell r="R2505">
            <v>5.71</v>
          </cell>
        </row>
        <row r="2506">
          <cell r="A2506">
            <v>40136</v>
          </cell>
          <cell r="B2506">
            <v>3.92</v>
          </cell>
          <cell r="E2506">
            <v>41596</v>
          </cell>
          <cell r="F2506">
            <v>3.76</v>
          </cell>
          <cell r="I2506">
            <v>40002</v>
          </cell>
          <cell r="J2506">
            <v>4.1935000000000002</v>
          </cell>
          <cell r="M2506">
            <v>40788</v>
          </cell>
          <cell r="N2506">
            <v>4.5537000000000001</v>
          </cell>
          <cell r="Q2506">
            <v>40156</v>
          </cell>
          <cell r="R2506">
            <v>5.72</v>
          </cell>
        </row>
        <row r="2507">
          <cell r="A2507">
            <v>40137</v>
          </cell>
          <cell r="B2507">
            <v>3.93</v>
          </cell>
          <cell r="E2507">
            <v>41597</v>
          </cell>
          <cell r="F2507">
            <v>3.8</v>
          </cell>
          <cell r="I2507">
            <v>40003</v>
          </cell>
          <cell r="J2507">
            <v>4.3002000000000002</v>
          </cell>
          <cell r="M2507">
            <v>40791</v>
          </cell>
          <cell r="N2507">
            <v>4.5537000000000001</v>
          </cell>
          <cell r="Q2507">
            <v>40157</v>
          </cell>
          <cell r="R2507">
            <v>5.8</v>
          </cell>
        </row>
        <row r="2508">
          <cell r="A2508">
            <v>40140</v>
          </cell>
          <cell r="B2508">
            <v>3.93</v>
          </cell>
          <cell r="E2508">
            <v>41598</v>
          </cell>
          <cell r="F2508">
            <v>3.9</v>
          </cell>
          <cell r="I2508">
            <v>40004</v>
          </cell>
          <cell r="J2508">
            <v>4.1989000000000001</v>
          </cell>
          <cell r="M2508">
            <v>40792</v>
          </cell>
          <cell r="N2508">
            <v>4.5100999999999996</v>
          </cell>
          <cell r="Q2508">
            <v>40158</v>
          </cell>
          <cell r="R2508">
            <v>5.79</v>
          </cell>
        </row>
        <row r="2509">
          <cell r="A2509">
            <v>40141</v>
          </cell>
          <cell r="B2509">
            <v>3.85</v>
          </cell>
          <cell r="E2509">
            <v>41599</v>
          </cell>
          <cell r="F2509">
            <v>3.89</v>
          </cell>
          <cell r="I2509">
            <v>40007</v>
          </cell>
          <cell r="J2509">
            <v>4.2321</v>
          </cell>
          <cell r="M2509">
            <v>40793</v>
          </cell>
          <cell r="N2509">
            <v>4.5395000000000003</v>
          </cell>
          <cell r="Q2509">
            <v>40161</v>
          </cell>
          <cell r="R2509">
            <v>5.77</v>
          </cell>
        </row>
        <row r="2510">
          <cell r="A2510">
            <v>40142</v>
          </cell>
          <cell r="B2510">
            <v>3.85</v>
          </cell>
          <cell r="E2510">
            <v>41600</v>
          </cell>
          <cell r="F2510">
            <v>3.84</v>
          </cell>
          <cell r="I2510">
            <v>40008</v>
          </cell>
          <cell r="J2510">
            <v>4.3741000000000003</v>
          </cell>
          <cell r="M2510">
            <v>40794</v>
          </cell>
          <cell r="N2510">
            <v>4.4995000000000003</v>
          </cell>
          <cell r="Q2510">
            <v>40162</v>
          </cell>
          <cell r="R2510">
            <v>5.84</v>
          </cell>
        </row>
        <row r="2511">
          <cell r="A2511">
            <v>40143</v>
          </cell>
          <cell r="B2511">
            <v>3.82</v>
          </cell>
          <cell r="E2511">
            <v>41603</v>
          </cell>
          <cell r="F2511">
            <v>3.83</v>
          </cell>
          <cell r="I2511">
            <v>40009</v>
          </cell>
          <cell r="J2511">
            <v>4.4885999999999999</v>
          </cell>
          <cell r="M2511">
            <v>40795</v>
          </cell>
          <cell r="N2511">
            <v>4.4107000000000003</v>
          </cell>
          <cell r="Q2511">
            <v>40163</v>
          </cell>
          <cell r="R2511">
            <v>5.83</v>
          </cell>
        </row>
        <row r="2512">
          <cell r="A2512">
            <v>40144</v>
          </cell>
          <cell r="B2512">
            <v>3.84</v>
          </cell>
          <cell r="E2512">
            <v>41604</v>
          </cell>
          <cell r="F2512">
            <v>3.8</v>
          </cell>
          <cell r="I2512">
            <v>40010</v>
          </cell>
          <cell r="J2512">
            <v>4.4474999999999998</v>
          </cell>
          <cell r="M2512">
            <v>40798</v>
          </cell>
          <cell r="N2512">
            <v>4.3947000000000003</v>
          </cell>
          <cell r="Q2512">
            <v>40164</v>
          </cell>
          <cell r="R2512">
            <v>5.71</v>
          </cell>
        </row>
        <row r="2513">
          <cell r="A2513">
            <v>40147</v>
          </cell>
          <cell r="B2513">
            <v>3.84</v>
          </cell>
          <cell r="E2513">
            <v>41605</v>
          </cell>
          <cell r="F2513">
            <v>3.81</v>
          </cell>
          <cell r="I2513">
            <v>40011</v>
          </cell>
          <cell r="J2513">
            <v>4.5350000000000001</v>
          </cell>
          <cell r="M2513">
            <v>40799</v>
          </cell>
          <cell r="N2513">
            <v>4.4279000000000002</v>
          </cell>
          <cell r="Q2513">
            <v>40165</v>
          </cell>
          <cell r="R2513">
            <v>5.74</v>
          </cell>
        </row>
        <row r="2514">
          <cell r="A2514">
            <v>40148</v>
          </cell>
          <cell r="B2514">
            <v>3.87</v>
          </cell>
          <cell r="E2514">
            <v>41607</v>
          </cell>
          <cell r="F2514">
            <v>3.82</v>
          </cell>
          <cell r="I2514">
            <v>40014</v>
          </cell>
          <cell r="J2514">
            <v>4.5141999999999998</v>
          </cell>
          <cell r="M2514">
            <v>40800</v>
          </cell>
          <cell r="N2514">
            <v>4.4356</v>
          </cell>
          <cell r="Q2514">
            <v>40168</v>
          </cell>
          <cell r="R2514">
            <v>5.84</v>
          </cell>
        </row>
        <row r="2515">
          <cell r="A2515">
            <v>40149</v>
          </cell>
          <cell r="B2515">
            <v>3.88</v>
          </cell>
          <cell r="E2515">
            <v>41610</v>
          </cell>
          <cell r="F2515">
            <v>3.86</v>
          </cell>
          <cell r="I2515">
            <v>40015</v>
          </cell>
          <cell r="J2515">
            <v>4.3905000000000003</v>
          </cell>
          <cell r="M2515">
            <v>40801</v>
          </cell>
          <cell r="N2515">
            <v>4.5464000000000002</v>
          </cell>
          <cell r="Q2515">
            <v>40169</v>
          </cell>
          <cell r="R2515">
            <v>5.87</v>
          </cell>
        </row>
        <row r="2516">
          <cell r="A2516">
            <v>40150</v>
          </cell>
          <cell r="B2516">
            <v>3.87</v>
          </cell>
          <cell r="E2516">
            <v>41611</v>
          </cell>
          <cell r="F2516">
            <v>3.84</v>
          </cell>
          <cell r="I2516">
            <v>40016</v>
          </cell>
          <cell r="J2516">
            <v>4.4465000000000003</v>
          </cell>
          <cell r="M2516">
            <v>40802</v>
          </cell>
          <cell r="N2516">
            <v>4.5361000000000002</v>
          </cell>
          <cell r="Q2516">
            <v>40170</v>
          </cell>
          <cell r="R2516">
            <v>5.86</v>
          </cell>
        </row>
        <row r="2517">
          <cell r="A2517">
            <v>40151</v>
          </cell>
          <cell r="B2517">
            <v>3.91</v>
          </cell>
          <cell r="E2517">
            <v>41612</v>
          </cell>
          <cell r="F2517">
            <v>3.9</v>
          </cell>
          <cell r="I2517">
            <v>40017</v>
          </cell>
          <cell r="J2517">
            <v>4.55</v>
          </cell>
          <cell r="M2517">
            <v>40805</v>
          </cell>
          <cell r="N2517">
            <v>4.4581999999999997</v>
          </cell>
          <cell r="Q2517">
            <v>40171</v>
          </cell>
          <cell r="R2517">
            <v>5.9399999999999995</v>
          </cell>
        </row>
        <row r="2518">
          <cell r="A2518">
            <v>40154</v>
          </cell>
          <cell r="B2518">
            <v>3.9</v>
          </cell>
          <cell r="E2518">
            <v>41613</v>
          </cell>
          <cell r="F2518">
            <v>3.92</v>
          </cell>
          <cell r="I2518">
            <v>40018</v>
          </cell>
          <cell r="J2518">
            <v>4.5391000000000004</v>
          </cell>
          <cell r="M2518">
            <v>40806</v>
          </cell>
          <cell r="N2518">
            <v>4.4437999999999995</v>
          </cell>
          <cell r="Q2518">
            <v>40175</v>
          </cell>
          <cell r="R2518">
            <v>5.95</v>
          </cell>
        </row>
        <row r="2519">
          <cell r="A2519">
            <v>40155</v>
          </cell>
          <cell r="B2519">
            <v>3.93</v>
          </cell>
          <cell r="E2519">
            <v>41614</v>
          </cell>
          <cell r="F2519">
            <v>3.9</v>
          </cell>
          <cell r="I2519">
            <v>40021</v>
          </cell>
          <cell r="J2519">
            <v>4.6256000000000004</v>
          </cell>
          <cell r="M2519">
            <v>40807</v>
          </cell>
          <cell r="N2519">
            <v>4.3727999999999998</v>
          </cell>
          <cell r="Q2519">
            <v>40176</v>
          </cell>
          <cell r="R2519">
            <v>5.89</v>
          </cell>
        </row>
        <row r="2520">
          <cell r="A2520">
            <v>40156</v>
          </cell>
          <cell r="B2520">
            <v>3.96</v>
          </cell>
          <cell r="E2520">
            <v>41617</v>
          </cell>
          <cell r="F2520">
            <v>3.88</v>
          </cell>
          <cell r="I2520">
            <v>40022</v>
          </cell>
          <cell r="J2520">
            <v>4.5491000000000001</v>
          </cell>
          <cell r="M2520">
            <v>40808</v>
          </cell>
          <cell r="N2520">
            <v>4.3192000000000004</v>
          </cell>
          <cell r="Q2520">
            <v>40177</v>
          </cell>
          <cell r="R2520">
            <v>5.82</v>
          </cell>
        </row>
        <row r="2521">
          <cell r="A2521">
            <v>40157</v>
          </cell>
          <cell r="B2521">
            <v>3.99</v>
          </cell>
          <cell r="E2521">
            <v>41618</v>
          </cell>
          <cell r="F2521">
            <v>3.83</v>
          </cell>
          <cell r="I2521">
            <v>40023</v>
          </cell>
          <cell r="J2521">
            <v>4.5073999999999996</v>
          </cell>
          <cell r="M2521">
            <v>40809</v>
          </cell>
          <cell r="N2521">
            <v>4.2820999999999998</v>
          </cell>
          <cell r="Q2521">
            <v>40178</v>
          </cell>
          <cell r="R2521">
            <v>5.86</v>
          </cell>
        </row>
        <row r="2522">
          <cell r="A2522">
            <v>40158</v>
          </cell>
          <cell r="B2522">
            <v>3.99</v>
          </cell>
          <cell r="E2522">
            <v>41619</v>
          </cell>
          <cell r="F2522">
            <v>3.87</v>
          </cell>
          <cell r="I2522">
            <v>40024</v>
          </cell>
          <cell r="J2522">
            <v>4.4107000000000003</v>
          </cell>
          <cell r="M2522">
            <v>40812</v>
          </cell>
          <cell r="N2522">
            <v>4.3738000000000001</v>
          </cell>
          <cell r="Q2522">
            <v>40182</v>
          </cell>
          <cell r="R2522">
            <v>5.86</v>
          </cell>
        </row>
        <row r="2523">
          <cell r="A2523">
            <v>40161</v>
          </cell>
          <cell r="B2523">
            <v>4.01</v>
          </cell>
          <cell r="E2523">
            <v>41620</v>
          </cell>
          <cell r="F2523">
            <v>3.91</v>
          </cell>
          <cell r="I2523">
            <v>40025</v>
          </cell>
          <cell r="J2523">
            <v>4.2983000000000002</v>
          </cell>
          <cell r="M2523">
            <v>40813</v>
          </cell>
          <cell r="N2523">
            <v>4.4318999999999997</v>
          </cell>
          <cell r="Q2523">
            <v>40183</v>
          </cell>
          <cell r="R2523">
            <v>5.79</v>
          </cell>
        </row>
        <row r="2524">
          <cell r="A2524">
            <v>40162</v>
          </cell>
          <cell r="B2524">
            <v>4</v>
          </cell>
          <cell r="E2524">
            <v>41621</v>
          </cell>
          <cell r="F2524">
            <v>3.88</v>
          </cell>
          <cell r="I2524">
            <v>40028</v>
          </cell>
          <cell r="J2524">
            <v>4.4039999999999999</v>
          </cell>
          <cell r="M2524">
            <v>40814</v>
          </cell>
          <cell r="N2524">
            <v>4.4748000000000001</v>
          </cell>
          <cell r="Q2524">
            <v>40184</v>
          </cell>
          <cell r="R2524">
            <v>5.86</v>
          </cell>
        </row>
        <row r="2525">
          <cell r="A2525">
            <v>40163</v>
          </cell>
          <cell r="B2525">
            <v>3.99</v>
          </cell>
          <cell r="E2525">
            <v>41624</v>
          </cell>
          <cell r="F2525">
            <v>3.9</v>
          </cell>
          <cell r="I2525">
            <v>40029</v>
          </cell>
          <cell r="J2525">
            <v>4.4631999999999996</v>
          </cell>
          <cell r="M2525">
            <v>40815</v>
          </cell>
          <cell r="N2525">
            <v>4.5091000000000001</v>
          </cell>
          <cell r="Q2525">
            <v>40185</v>
          </cell>
          <cell r="R2525">
            <v>5.83</v>
          </cell>
        </row>
        <row r="2526">
          <cell r="A2526">
            <v>40164</v>
          </cell>
          <cell r="B2526">
            <v>3.9699999999999998</v>
          </cell>
          <cell r="E2526">
            <v>41625</v>
          </cell>
          <cell r="F2526">
            <v>3.88</v>
          </cell>
          <cell r="I2526">
            <v>40030</v>
          </cell>
          <cell r="J2526">
            <v>4.5491999999999999</v>
          </cell>
          <cell r="M2526">
            <v>40816</v>
          </cell>
          <cell r="N2526">
            <v>4.4139999999999997</v>
          </cell>
          <cell r="Q2526">
            <v>40186</v>
          </cell>
          <cell r="R2526">
            <v>5.83</v>
          </cell>
        </row>
        <row r="2527">
          <cell r="A2527">
            <v>40165</v>
          </cell>
          <cell r="B2527">
            <v>4.01</v>
          </cell>
          <cell r="E2527">
            <v>41626</v>
          </cell>
          <cell r="F2527">
            <v>3.9</v>
          </cell>
          <cell r="I2527">
            <v>40031</v>
          </cell>
          <cell r="J2527">
            <v>4.5332999999999997</v>
          </cell>
          <cell r="M2527">
            <v>40819</v>
          </cell>
          <cell r="N2527">
            <v>4.3232999999999997</v>
          </cell>
          <cell r="Q2527">
            <v>40189</v>
          </cell>
          <cell r="R2527">
            <v>5.86</v>
          </cell>
        </row>
        <row r="2528">
          <cell r="A2528">
            <v>40168</v>
          </cell>
          <cell r="B2528">
            <v>4.08</v>
          </cell>
          <cell r="E2528">
            <v>41627</v>
          </cell>
          <cell r="F2528">
            <v>3.91</v>
          </cell>
          <cell r="I2528">
            <v>40032</v>
          </cell>
          <cell r="J2528">
            <v>4.6044999999999998</v>
          </cell>
          <cell r="M2528">
            <v>40820</v>
          </cell>
          <cell r="N2528">
            <v>4.3411999999999997</v>
          </cell>
          <cell r="Q2528">
            <v>40190</v>
          </cell>
          <cell r="R2528">
            <v>5.75</v>
          </cell>
        </row>
        <row r="2529">
          <cell r="A2529">
            <v>40169</v>
          </cell>
          <cell r="B2529">
            <v>4.12</v>
          </cell>
          <cell r="E2529">
            <v>41628</v>
          </cell>
          <cell r="F2529">
            <v>3.82</v>
          </cell>
          <cell r="I2529">
            <v>40035</v>
          </cell>
          <cell r="J2529">
            <v>4.5312999999999999</v>
          </cell>
          <cell r="M2529">
            <v>40821</v>
          </cell>
          <cell r="N2529">
            <v>4.3712</v>
          </cell>
          <cell r="Q2529">
            <v>40191</v>
          </cell>
          <cell r="R2529">
            <v>5.84</v>
          </cell>
        </row>
        <row r="2530">
          <cell r="A2530">
            <v>40170</v>
          </cell>
          <cell r="B2530">
            <v>4.07</v>
          </cell>
          <cell r="E2530">
            <v>41631</v>
          </cell>
          <cell r="F2530">
            <v>3.85</v>
          </cell>
          <cell r="I2530">
            <v>40036</v>
          </cell>
          <cell r="J2530">
            <v>4.4359999999999999</v>
          </cell>
          <cell r="M2530">
            <v>40822</v>
          </cell>
          <cell r="N2530">
            <v>4.4665999999999997</v>
          </cell>
          <cell r="Q2530">
            <v>40192</v>
          </cell>
          <cell r="R2530">
            <v>5.77</v>
          </cell>
        </row>
        <row r="2531">
          <cell r="A2531">
            <v>40171</v>
          </cell>
          <cell r="B2531">
            <v>4.08</v>
          </cell>
          <cell r="E2531">
            <v>41632</v>
          </cell>
          <cell r="F2531">
            <v>3.9</v>
          </cell>
          <cell r="I2531">
            <v>40037</v>
          </cell>
          <cell r="J2531">
            <v>4.5373000000000001</v>
          </cell>
          <cell r="M2531">
            <v>40823</v>
          </cell>
          <cell r="N2531">
            <v>4.4805000000000001</v>
          </cell>
          <cell r="Q2531">
            <v>40193</v>
          </cell>
          <cell r="R2531">
            <v>5.71</v>
          </cell>
        </row>
        <row r="2532">
          <cell r="A2532">
            <v>40176</v>
          </cell>
          <cell r="B2532">
            <v>4.09</v>
          </cell>
          <cell r="E2532">
            <v>41634</v>
          </cell>
          <cell r="F2532">
            <v>3.92</v>
          </cell>
          <cell r="I2532">
            <v>40038</v>
          </cell>
          <cell r="J2532">
            <v>4.4272999999999998</v>
          </cell>
          <cell r="M2532">
            <v>40826</v>
          </cell>
          <cell r="N2532">
            <v>4.4805000000000001</v>
          </cell>
          <cell r="Q2532">
            <v>40197</v>
          </cell>
          <cell r="R2532">
            <v>5.74</v>
          </cell>
        </row>
        <row r="2533">
          <cell r="A2533">
            <v>40177</v>
          </cell>
          <cell r="B2533">
            <v>4.07</v>
          </cell>
          <cell r="E2533">
            <v>41635</v>
          </cell>
          <cell r="F2533">
            <v>3.94</v>
          </cell>
          <cell r="I2533">
            <v>40039</v>
          </cell>
          <cell r="J2533">
            <v>4.4206000000000003</v>
          </cell>
          <cell r="M2533">
            <v>40827</v>
          </cell>
          <cell r="N2533">
            <v>4.5335999999999999</v>
          </cell>
          <cell r="Q2533">
            <v>40198</v>
          </cell>
          <cell r="R2533">
            <v>5.6899999999999995</v>
          </cell>
        </row>
        <row r="2534">
          <cell r="A2534">
            <v>40178</v>
          </cell>
          <cell r="B2534">
            <v>4.08</v>
          </cell>
          <cell r="E2534">
            <v>41638</v>
          </cell>
          <cell r="F2534">
            <v>3.9</v>
          </cell>
          <cell r="I2534">
            <v>40042</v>
          </cell>
          <cell r="J2534">
            <v>4.3242000000000003</v>
          </cell>
          <cell r="M2534">
            <v>40828</v>
          </cell>
          <cell r="N2534">
            <v>4.6091999999999995</v>
          </cell>
          <cell r="Q2534">
            <v>40199</v>
          </cell>
          <cell r="R2534">
            <v>5.66</v>
          </cell>
        </row>
        <row r="2535">
          <cell r="A2535">
            <v>40182</v>
          </cell>
          <cell r="B2535">
            <v>4.0999999999999996</v>
          </cell>
          <cell r="E2535">
            <v>41639</v>
          </cell>
          <cell r="F2535">
            <v>3.96</v>
          </cell>
          <cell r="I2535">
            <v>40043</v>
          </cell>
          <cell r="J2535">
            <v>4.3527000000000005</v>
          </cell>
          <cell r="M2535">
            <v>40829</v>
          </cell>
          <cell r="N2535">
            <v>4.5712999999999999</v>
          </cell>
          <cell r="Q2535">
            <v>40200</v>
          </cell>
          <cell r="R2535">
            <v>5.68</v>
          </cell>
        </row>
        <row r="2536">
          <cell r="A2536">
            <v>40183</v>
          </cell>
          <cell r="B2536">
            <v>4.08</v>
          </cell>
          <cell r="E2536">
            <v>41641</v>
          </cell>
          <cell r="F2536">
            <v>3.92</v>
          </cell>
          <cell r="I2536">
            <v>40044</v>
          </cell>
          <cell r="J2536">
            <v>4.2914000000000003</v>
          </cell>
          <cell r="M2536">
            <v>40830</v>
          </cell>
          <cell r="N2536">
            <v>4.6040999999999999</v>
          </cell>
          <cell r="Q2536">
            <v>40203</v>
          </cell>
          <cell r="R2536">
            <v>5.75</v>
          </cell>
        </row>
        <row r="2537">
          <cell r="A2537">
            <v>40184</v>
          </cell>
          <cell r="B2537">
            <v>4.1399999999999997</v>
          </cell>
          <cell r="E2537">
            <v>41642</v>
          </cell>
          <cell r="F2537">
            <v>3.93</v>
          </cell>
          <cell r="I2537">
            <v>40045</v>
          </cell>
          <cell r="J2537">
            <v>4.2426000000000004</v>
          </cell>
          <cell r="M2537">
            <v>40833</v>
          </cell>
          <cell r="N2537">
            <v>4.4687000000000001</v>
          </cell>
          <cell r="Q2537">
            <v>40204</v>
          </cell>
          <cell r="R2537">
            <v>5.77</v>
          </cell>
        </row>
        <row r="2538">
          <cell r="A2538">
            <v>40185</v>
          </cell>
          <cell r="B2538">
            <v>4.1500000000000004</v>
          </cell>
          <cell r="E2538">
            <v>41645</v>
          </cell>
          <cell r="F2538">
            <v>3.9</v>
          </cell>
          <cell r="I2538">
            <v>40046</v>
          </cell>
          <cell r="J2538">
            <v>4.3748000000000005</v>
          </cell>
          <cell r="M2538">
            <v>40834</v>
          </cell>
          <cell r="N2538">
            <v>4.5039999999999996</v>
          </cell>
          <cell r="Q2538">
            <v>40205</v>
          </cell>
          <cell r="R2538">
            <v>5.77</v>
          </cell>
        </row>
        <row r="2539">
          <cell r="A2539">
            <v>40186</v>
          </cell>
          <cell r="B2539">
            <v>4.1100000000000003</v>
          </cell>
          <cell r="E2539">
            <v>41646</v>
          </cell>
          <cell r="F2539">
            <v>3.88</v>
          </cell>
          <cell r="I2539">
            <v>40049</v>
          </cell>
          <cell r="J2539">
            <v>4.2659000000000002</v>
          </cell>
          <cell r="M2539">
            <v>40835</v>
          </cell>
          <cell r="N2539">
            <v>4.5379000000000005</v>
          </cell>
          <cell r="Q2539">
            <v>40206</v>
          </cell>
          <cell r="R2539">
            <v>5.79</v>
          </cell>
        </row>
        <row r="2540">
          <cell r="A2540">
            <v>40189</v>
          </cell>
          <cell r="B2540">
            <v>4.1399999999999997</v>
          </cell>
          <cell r="E2540">
            <v>41647</v>
          </cell>
          <cell r="F2540">
            <v>3.9</v>
          </cell>
          <cell r="I2540">
            <v>40050</v>
          </cell>
          <cell r="J2540">
            <v>4.2228000000000003</v>
          </cell>
          <cell r="M2540">
            <v>40836</v>
          </cell>
          <cell r="N2540">
            <v>4.5293000000000001</v>
          </cell>
          <cell r="Q2540">
            <v>40207</v>
          </cell>
          <cell r="R2540">
            <v>5.73</v>
          </cell>
        </row>
        <row r="2541">
          <cell r="A2541">
            <v>40190</v>
          </cell>
          <cell r="B2541">
            <v>4.09</v>
          </cell>
          <cell r="E2541">
            <v>41648</v>
          </cell>
          <cell r="F2541">
            <v>3.88</v>
          </cell>
          <cell r="I2541">
            <v>40051</v>
          </cell>
          <cell r="J2541">
            <v>4.1951000000000001</v>
          </cell>
          <cell r="M2541">
            <v>40837</v>
          </cell>
          <cell r="N2541">
            <v>4.5765000000000002</v>
          </cell>
          <cell r="Q2541">
            <v>40210</v>
          </cell>
          <cell r="R2541">
            <v>5.79</v>
          </cell>
        </row>
        <row r="2542">
          <cell r="A2542">
            <v>40191</v>
          </cell>
          <cell r="B2542">
            <v>4.1399999999999997</v>
          </cell>
          <cell r="E2542">
            <v>41649</v>
          </cell>
          <cell r="F2542">
            <v>3.8</v>
          </cell>
          <cell r="I2542">
            <v>40052</v>
          </cell>
          <cell r="J2542">
            <v>4.2236000000000002</v>
          </cell>
          <cell r="M2542">
            <v>40840</v>
          </cell>
          <cell r="N2542">
            <v>4.5860000000000003</v>
          </cell>
          <cell r="Q2542">
            <v>40211</v>
          </cell>
          <cell r="R2542">
            <v>5.77</v>
          </cell>
        </row>
        <row r="2543">
          <cell r="A2543">
            <v>40192</v>
          </cell>
          <cell r="B2543">
            <v>4.09</v>
          </cell>
          <cell r="E2543">
            <v>41652</v>
          </cell>
          <cell r="F2543">
            <v>3.77</v>
          </cell>
          <cell r="I2543">
            <v>40053</v>
          </cell>
          <cell r="J2543">
            <v>4.2004000000000001</v>
          </cell>
          <cell r="M2543">
            <v>40841</v>
          </cell>
          <cell r="N2543">
            <v>4.5331000000000001</v>
          </cell>
          <cell r="Q2543">
            <v>40212</v>
          </cell>
          <cell r="R2543">
            <v>5.86</v>
          </cell>
        </row>
        <row r="2544">
          <cell r="A2544">
            <v>40193</v>
          </cell>
          <cell r="B2544">
            <v>4.05</v>
          </cell>
          <cell r="E2544">
            <v>41653</v>
          </cell>
          <cell r="F2544">
            <v>3.8</v>
          </cell>
          <cell r="I2544">
            <v>40056</v>
          </cell>
          <cell r="J2544">
            <v>4.1782000000000004</v>
          </cell>
          <cell r="M2544">
            <v>40842</v>
          </cell>
          <cell r="N2544">
            <v>4.6444999999999999</v>
          </cell>
          <cell r="Q2544">
            <v>40213</v>
          </cell>
          <cell r="R2544">
            <v>5.78</v>
          </cell>
        </row>
        <row r="2545">
          <cell r="A2545">
            <v>40196</v>
          </cell>
          <cell r="B2545">
            <v>4.04</v>
          </cell>
          <cell r="E2545">
            <v>41654</v>
          </cell>
          <cell r="F2545">
            <v>3.81</v>
          </cell>
          <cell r="I2545">
            <v>40057</v>
          </cell>
          <cell r="J2545">
            <v>4.1923000000000004</v>
          </cell>
          <cell r="M2545">
            <v>40843</v>
          </cell>
          <cell r="N2545">
            <v>4.7689000000000004</v>
          </cell>
          <cell r="Q2545">
            <v>40214</v>
          </cell>
          <cell r="R2545">
            <v>5.74</v>
          </cell>
        </row>
        <row r="2546">
          <cell r="A2546">
            <v>40197</v>
          </cell>
          <cell r="B2546">
            <v>4.04</v>
          </cell>
          <cell r="E2546">
            <v>41655</v>
          </cell>
          <cell r="F2546">
            <v>3.77</v>
          </cell>
          <cell r="I2546">
            <v>40058</v>
          </cell>
          <cell r="J2546">
            <v>4.1200999999999999</v>
          </cell>
          <cell r="M2546">
            <v>40844</v>
          </cell>
          <cell r="N2546">
            <v>4.6551</v>
          </cell>
          <cell r="Q2546">
            <v>40217</v>
          </cell>
          <cell r="R2546">
            <v>5.79</v>
          </cell>
        </row>
        <row r="2547">
          <cell r="A2547">
            <v>40198</v>
          </cell>
          <cell r="B2547">
            <v>4.01</v>
          </cell>
          <cell r="E2547">
            <v>41656</v>
          </cell>
          <cell r="F2547">
            <v>3.75</v>
          </cell>
          <cell r="I2547">
            <v>40059</v>
          </cell>
          <cell r="J2547">
            <v>4.1604000000000001</v>
          </cell>
          <cell r="M2547">
            <v>40847</v>
          </cell>
          <cell r="N2547">
            <v>4.5062999999999995</v>
          </cell>
          <cell r="Q2547">
            <v>40218</v>
          </cell>
          <cell r="R2547">
            <v>5.84</v>
          </cell>
        </row>
        <row r="2548">
          <cell r="A2548">
            <v>40199</v>
          </cell>
          <cell r="B2548">
            <v>4</v>
          </cell>
          <cell r="E2548">
            <v>41660</v>
          </cell>
          <cell r="F2548">
            <v>3.74</v>
          </cell>
          <cell r="I2548">
            <v>40060</v>
          </cell>
          <cell r="J2548">
            <v>4.2666000000000004</v>
          </cell>
          <cell r="M2548">
            <v>40848</v>
          </cell>
          <cell r="N2548">
            <v>4.3887</v>
          </cell>
          <cell r="Q2548">
            <v>40219</v>
          </cell>
          <cell r="R2548">
            <v>5.91</v>
          </cell>
        </row>
        <row r="2549">
          <cell r="A2549">
            <v>40200</v>
          </cell>
          <cell r="B2549">
            <v>3.99</v>
          </cell>
          <cell r="E2549">
            <v>41661</v>
          </cell>
          <cell r="F2549">
            <v>3.75</v>
          </cell>
          <cell r="I2549">
            <v>40063</v>
          </cell>
          <cell r="J2549">
            <v>4.2693000000000003</v>
          </cell>
          <cell r="M2549">
            <v>40849</v>
          </cell>
          <cell r="N2549">
            <v>4.3819999999999997</v>
          </cell>
          <cell r="Q2549">
            <v>40220</v>
          </cell>
          <cell r="R2549">
            <v>5.95</v>
          </cell>
        </row>
        <row r="2550">
          <cell r="A2550">
            <v>40203</v>
          </cell>
          <cell r="B2550">
            <v>4</v>
          </cell>
          <cell r="E2550">
            <v>41662</v>
          </cell>
          <cell r="F2550">
            <v>3.68</v>
          </cell>
          <cell r="I2550">
            <v>40064</v>
          </cell>
          <cell r="J2550">
            <v>4.3184000000000005</v>
          </cell>
          <cell r="M2550">
            <v>40850</v>
          </cell>
          <cell r="N2550">
            <v>4.4455999999999998</v>
          </cell>
          <cell r="Q2550">
            <v>40221</v>
          </cell>
          <cell r="R2550">
            <v>5.93</v>
          </cell>
        </row>
        <row r="2551">
          <cell r="A2551">
            <v>40204</v>
          </cell>
          <cell r="B2551">
            <v>3.9699999999999998</v>
          </cell>
          <cell r="E2551">
            <v>41663</v>
          </cell>
          <cell r="F2551">
            <v>3.64</v>
          </cell>
          <cell r="I2551">
            <v>40065</v>
          </cell>
          <cell r="J2551">
            <v>4.3285</v>
          </cell>
          <cell r="M2551">
            <v>40851</v>
          </cell>
          <cell r="N2551">
            <v>4.4181999999999997</v>
          </cell>
          <cell r="Q2551">
            <v>40225</v>
          </cell>
          <cell r="R2551">
            <v>5.91</v>
          </cell>
        </row>
        <row r="2552">
          <cell r="A2552">
            <v>40205</v>
          </cell>
          <cell r="B2552">
            <v>3.96</v>
          </cell>
          <cell r="E2552">
            <v>41666</v>
          </cell>
          <cell r="F2552">
            <v>3.67</v>
          </cell>
          <cell r="I2552">
            <v>40066</v>
          </cell>
          <cell r="J2552">
            <v>4.1984000000000004</v>
          </cell>
          <cell r="M2552">
            <v>40854</v>
          </cell>
          <cell r="N2552">
            <v>4.4043999999999999</v>
          </cell>
          <cell r="Q2552">
            <v>40226</v>
          </cell>
          <cell r="R2552">
            <v>5.99</v>
          </cell>
        </row>
        <row r="2553">
          <cell r="A2553">
            <v>40206</v>
          </cell>
          <cell r="B2553">
            <v>3.93</v>
          </cell>
          <cell r="E2553">
            <v>41667</v>
          </cell>
          <cell r="F2553">
            <v>3.68</v>
          </cell>
          <cell r="I2553">
            <v>40067</v>
          </cell>
          <cell r="J2553">
            <v>4.1797000000000004</v>
          </cell>
          <cell r="M2553">
            <v>40855</v>
          </cell>
          <cell r="N2553">
            <v>4.3925999999999998</v>
          </cell>
          <cell r="Q2553">
            <v>40227</v>
          </cell>
          <cell r="R2553">
            <v>6.01</v>
          </cell>
        </row>
        <row r="2554">
          <cell r="A2554">
            <v>40207</v>
          </cell>
          <cell r="B2554">
            <v>3.94</v>
          </cell>
          <cell r="E2554">
            <v>41668</v>
          </cell>
          <cell r="F2554">
            <v>3.62</v>
          </cell>
          <cell r="I2554">
            <v>40070</v>
          </cell>
          <cell r="J2554">
            <v>4.2286999999999999</v>
          </cell>
          <cell r="M2554">
            <v>40856</v>
          </cell>
          <cell r="N2554">
            <v>4.3255999999999997</v>
          </cell>
          <cell r="Q2554">
            <v>40228</v>
          </cell>
          <cell r="R2554">
            <v>5.95</v>
          </cell>
        </row>
        <row r="2555">
          <cell r="A2555">
            <v>40210</v>
          </cell>
          <cell r="B2555">
            <v>3.98</v>
          </cell>
          <cell r="E2555">
            <v>41669</v>
          </cell>
          <cell r="F2555">
            <v>3.65</v>
          </cell>
          <cell r="I2555">
            <v>40071</v>
          </cell>
          <cell r="J2555">
            <v>4.2656000000000001</v>
          </cell>
          <cell r="M2555">
            <v>40857</v>
          </cell>
          <cell r="N2555">
            <v>4.3364000000000003</v>
          </cell>
          <cell r="Q2555">
            <v>40231</v>
          </cell>
          <cell r="R2555">
            <v>5.98</v>
          </cell>
        </row>
        <row r="2556">
          <cell r="A2556">
            <v>40211</v>
          </cell>
          <cell r="B2556">
            <v>3.99</v>
          </cell>
          <cell r="E2556">
            <v>41670</v>
          </cell>
          <cell r="F2556">
            <v>3.61</v>
          </cell>
          <cell r="I2556">
            <v>40072</v>
          </cell>
          <cell r="J2556">
            <v>4.2573999999999996</v>
          </cell>
          <cell r="M2556">
            <v>40858</v>
          </cell>
          <cell r="N2556">
            <v>4.3369999999999997</v>
          </cell>
          <cell r="Q2556">
            <v>40232</v>
          </cell>
          <cell r="R2556">
            <v>5.87</v>
          </cell>
        </row>
        <row r="2557">
          <cell r="A2557">
            <v>40212</v>
          </cell>
          <cell r="B2557">
            <v>4.04</v>
          </cell>
          <cell r="E2557">
            <v>41673</v>
          </cell>
          <cell r="F2557">
            <v>3.55</v>
          </cell>
          <cell r="I2557">
            <v>40073</v>
          </cell>
          <cell r="J2557">
            <v>4.1654999999999998</v>
          </cell>
          <cell r="M2557">
            <v>40861</v>
          </cell>
          <cell r="N2557">
            <v>4.3331999999999997</v>
          </cell>
          <cell r="Q2557">
            <v>40233</v>
          </cell>
          <cell r="R2557">
            <v>5.88</v>
          </cell>
        </row>
        <row r="2558">
          <cell r="A2558">
            <v>40213</v>
          </cell>
          <cell r="B2558">
            <v>3.99</v>
          </cell>
          <cell r="E2558">
            <v>41674</v>
          </cell>
          <cell r="F2558">
            <v>3.59</v>
          </cell>
          <cell r="I2558">
            <v>40074</v>
          </cell>
          <cell r="J2558">
            <v>4.2168999999999999</v>
          </cell>
          <cell r="M2558">
            <v>40862</v>
          </cell>
          <cell r="N2558">
            <v>4.3169000000000004</v>
          </cell>
          <cell r="Q2558">
            <v>40234</v>
          </cell>
          <cell r="R2558">
            <v>5.82</v>
          </cell>
        </row>
        <row r="2559">
          <cell r="A2559">
            <v>40214</v>
          </cell>
          <cell r="B2559">
            <v>4</v>
          </cell>
          <cell r="E2559">
            <v>41675</v>
          </cell>
          <cell r="F2559">
            <v>3.66</v>
          </cell>
          <cell r="I2559">
            <v>40077</v>
          </cell>
          <cell r="J2559">
            <v>4.2347999999999999</v>
          </cell>
          <cell r="M2559">
            <v>40863</v>
          </cell>
          <cell r="N2559">
            <v>4.3022</v>
          </cell>
          <cell r="Q2559">
            <v>40235</v>
          </cell>
          <cell r="R2559">
            <v>5.77</v>
          </cell>
        </row>
        <row r="2560">
          <cell r="A2560">
            <v>40217</v>
          </cell>
          <cell r="B2560">
            <v>3.99</v>
          </cell>
          <cell r="E2560">
            <v>41676</v>
          </cell>
          <cell r="F2560">
            <v>3.67</v>
          </cell>
          <cell r="I2560">
            <v>40078</v>
          </cell>
          <cell r="J2560">
            <v>4.1963999999999997</v>
          </cell>
          <cell r="M2560">
            <v>40864</v>
          </cell>
          <cell r="N2560">
            <v>4.2946999999999997</v>
          </cell>
          <cell r="Q2560">
            <v>40238</v>
          </cell>
          <cell r="R2560">
            <v>5.79</v>
          </cell>
        </row>
        <row r="2561">
          <cell r="A2561">
            <v>40218</v>
          </cell>
          <cell r="B2561">
            <v>4.01</v>
          </cell>
          <cell r="E2561">
            <v>41677</v>
          </cell>
          <cell r="F2561">
            <v>3.67</v>
          </cell>
          <cell r="I2561">
            <v>40079</v>
          </cell>
          <cell r="J2561">
            <v>4.1973000000000003</v>
          </cell>
          <cell r="M2561">
            <v>40865</v>
          </cell>
          <cell r="N2561">
            <v>4.3170999999999999</v>
          </cell>
          <cell r="Q2561">
            <v>40239</v>
          </cell>
          <cell r="R2561">
            <v>5.79</v>
          </cell>
        </row>
        <row r="2562">
          <cell r="A2562">
            <v>40219</v>
          </cell>
          <cell r="B2562">
            <v>4.04</v>
          </cell>
          <cell r="E2562">
            <v>41680</v>
          </cell>
          <cell r="F2562">
            <v>3.66</v>
          </cell>
          <cell r="I2562">
            <v>40080</v>
          </cell>
          <cell r="J2562">
            <v>4.1723999999999997</v>
          </cell>
          <cell r="M2562">
            <v>40868</v>
          </cell>
          <cell r="N2562">
            <v>4.3041</v>
          </cell>
          <cell r="Q2562">
            <v>40240</v>
          </cell>
          <cell r="R2562">
            <v>5.8100000000000005</v>
          </cell>
        </row>
        <row r="2563">
          <cell r="A2563">
            <v>40220</v>
          </cell>
          <cell r="B2563">
            <v>4.0599999999999996</v>
          </cell>
          <cell r="E2563">
            <v>41681</v>
          </cell>
          <cell r="F2563">
            <v>3.69</v>
          </cell>
          <cell r="I2563">
            <v>40081</v>
          </cell>
          <cell r="J2563">
            <v>4.09</v>
          </cell>
          <cell r="M2563">
            <v>40869</v>
          </cell>
          <cell r="N2563">
            <v>4.2615999999999996</v>
          </cell>
          <cell r="Q2563">
            <v>40241</v>
          </cell>
          <cell r="R2563">
            <v>5.78</v>
          </cell>
        </row>
        <row r="2564">
          <cell r="A2564">
            <v>40221</v>
          </cell>
          <cell r="B2564">
            <v>4.0599999999999996</v>
          </cell>
          <cell r="E2564">
            <v>41682</v>
          </cell>
          <cell r="F2564">
            <v>3.7199999999999998</v>
          </cell>
          <cell r="I2564">
            <v>40084</v>
          </cell>
          <cell r="J2564">
            <v>4.0321999999999996</v>
          </cell>
          <cell r="M2564">
            <v>40870</v>
          </cell>
          <cell r="N2564">
            <v>4.2279999999999998</v>
          </cell>
          <cell r="Q2564">
            <v>40242</v>
          </cell>
          <cell r="R2564">
            <v>5.86</v>
          </cell>
        </row>
        <row r="2565">
          <cell r="A2565">
            <v>40225</v>
          </cell>
          <cell r="B2565">
            <v>4.0599999999999996</v>
          </cell>
          <cell r="E2565">
            <v>41683</v>
          </cell>
          <cell r="F2565">
            <v>3.7</v>
          </cell>
          <cell r="I2565">
            <v>40085</v>
          </cell>
          <cell r="J2565">
            <v>4.0175999999999998</v>
          </cell>
          <cell r="M2565">
            <v>40871</v>
          </cell>
          <cell r="N2565">
            <v>4.2290999999999999</v>
          </cell>
          <cell r="Q2565">
            <v>40245</v>
          </cell>
          <cell r="R2565">
            <v>5.88</v>
          </cell>
        </row>
        <row r="2566">
          <cell r="A2566">
            <v>40226</v>
          </cell>
          <cell r="B2566">
            <v>4.08</v>
          </cell>
          <cell r="E2566">
            <v>41684</v>
          </cell>
          <cell r="F2566">
            <v>3.69</v>
          </cell>
          <cell r="I2566">
            <v>40086</v>
          </cell>
          <cell r="J2566">
            <v>4.0500999999999996</v>
          </cell>
          <cell r="M2566">
            <v>40872</v>
          </cell>
          <cell r="N2566">
            <v>4.2609000000000004</v>
          </cell>
          <cell r="Q2566">
            <v>40246</v>
          </cell>
          <cell r="R2566">
            <v>5.88</v>
          </cell>
        </row>
        <row r="2567">
          <cell r="A2567">
            <v>40227</v>
          </cell>
          <cell r="B2567">
            <v>4.08</v>
          </cell>
          <cell r="E2567">
            <v>41688</v>
          </cell>
          <cell r="F2567">
            <v>3.68</v>
          </cell>
          <cell r="I2567">
            <v>40087</v>
          </cell>
          <cell r="J2567">
            <v>3.9557000000000002</v>
          </cell>
          <cell r="M2567">
            <v>40875</v>
          </cell>
          <cell r="N2567">
            <v>4.2958999999999996</v>
          </cell>
          <cell r="Q2567">
            <v>40247</v>
          </cell>
          <cell r="R2567">
            <v>5.89</v>
          </cell>
        </row>
        <row r="2568">
          <cell r="A2568">
            <v>40228</v>
          </cell>
          <cell r="B2568">
            <v>4.07</v>
          </cell>
          <cell r="E2568">
            <v>41689</v>
          </cell>
          <cell r="F2568">
            <v>3.71</v>
          </cell>
          <cell r="I2568">
            <v>40088</v>
          </cell>
          <cell r="J2568">
            <v>3.9962</v>
          </cell>
          <cell r="M2568">
            <v>40876</v>
          </cell>
          <cell r="N2568">
            <v>4.2938000000000001</v>
          </cell>
          <cell r="Q2568">
            <v>40248</v>
          </cell>
          <cell r="R2568">
            <v>5.86</v>
          </cell>
        </row>
        <row r="2569">
          <cell r="A2569">
            <v>40231</v>
          </cell>
          <cell r="B2569">
            <v>4.09</v>
          </cell>
          <cell r="E2569">
            <v>41690</v>
          </cell>
          <cell r="F2569">
            <v>3.73</v>
          </cell>
          <cell r="I2569">
            <v>40091</v>
          </cell>
          <cell r="J2569">
            <v>4.0157999999999996</v>
          </cell>
          <cell r="M2569">
            <v>40877</v>
          </cell>
          <cell r="N2569">
            <v>4.2938000000000001</v>
          </cell>
          <cell r="Q2569">
            <v>40249</v>
          </cell>
          <cell r="R2569">
            <v>5.83</v>
          </cell>
        </row>
        <row r="2570">
          <cell r="A2570">
            <v>40232</v>
          </cell>
          <cell r="B2570">
            <v>4.03</v>
          </cell>
          <cell r="E2570">
            <v>41691</v>
          </cell>
          <cell r="F2570">
            <v>3.69</v>
          </cell>
          <cell r="I2570">
            <v>40092</v>
          </cell>
          <cell r="J2570">
            <v>4.0663999999999998</v>
          </cell>
          <cell r="M2570">
            <v>40878</v>
          </cell>
          <cell r="N2570">
            <v>4.327</v>
          </cell>
          <cell r="Q2570">
            <v>40252</v>
          </cell>
          <cell r="R2570">
            <v>5.84</v>
          </cell>
        </row>
        <row r="2571">
          <cell r="A2571">
            <v>40233</v>
          </cell>
          <cell r="B2571">
            <v>4.05</v>
          </cell>
          <cell r="E2571">
            <v>41694</v>
          </cell>
          <cell r="F2571">
            <v>3.7</v>
          </cell>
          <cell r="I2571">
            <v>40093</v>
          </cell>
          <cell r="J2571">
            <v>4.0021000000000004</v>
          </cell>
          <cell r="M2571">
            <v>40879</v>
          </cell>
          <cell r="N2571">
            <v>4.2942</v>
          </cell>
          <cell r="Q2571">
            <v>40253</v>
          </cell>
          <cell r="R2571">
            <v>5.79</v>
          </cell>
        </row>
        <row r="2572">
          <cell r="A2572">
            <v>40234</v>
          </cell>
          <cell r="B2572">
            <v>4.0199999999999996</v>
          </cell>
          <cell r="E2572">
            <v>41695</v>
          </cell>
          <cell r="F2572">
            <v>3.66</v>
          </cell>
          <cell r="I2572">
            <v>40094</v>
          </cell>
          <cell r="J2572">
            <v>4.0880000000000001</v>
          </cell>
          <cell r="M2572">
            <v>40882</v>
          </cell>
          <cell r="N2572">
            <v>4.2733999999999996</v>
          </cell>
          <cell r="Q2572">
            <v>40254</v>
          </cell>
          <cell r="R2572">
            <v>5.76</v>
          </cell>
        </row>
        <row r="2573">
          <cell r="A2573">
            <v>40235</v>
          </cell>
          <cell r="B2573">
            <v>4.0199999999999996</v>
          </cell>
          <cell r="E2573">
            <v>41696</v>
          </cell>
          <cell r="F2573">
            <v>3.63</v>
          </cell>
          <cell r="I2573">
            <v>40095</v>
          </cell>
          <cell r="J2573">
            <v>4.2229000000000001</v>
          </cell>
          <cell r="M2573">
            <v>40883</v>
          </cell>
          <cell r="N2573">
            <v>4.2983000000000002</v>
          </cell>
          <cell r="Q2573">
            <v>40255</v>
          </cell>
          <cell r="R2573">
            <v>5.78</v>
          </cell>
        </row>
        <row r="2574">
          <cell r="A2574">
            <v>40238</v>
          </cell>
          <cell r="B2574">
            <v>4.0199999999999996</v>
          </cell>
          <cell r="E2574">
            <v>41697</v>
          </cell>
          <cell r="F2574">
            <v>3.6</v>
          </cell>
          <cell r="I2574">
            <v>40098</v>
          </cell>
          <cell r="J2574">
            <v>4.2282000000000002</v>
          </cell>
          <cell r="M2574">
            <v>40884</v>
          </cell>
          <cell r="N2574">
            <v>4.2229000000000001</v>
          </cell>
          <cell r="Q2574">
            <v>40256</v>
          </cell>
          <cell r="R2574">
            <v>5.77</v>
          </cell>
        </row>
        <row r="2575">
          <cell r="A2575">
            <v>40239</v>
          </cell>
          <cell r="B2575">
            <v>4</v>
          </cell>
          <cell r="E2575">
            <v>41698</v>
          </cell>
          <cell r="F2575">
            <v>3.59</v>
          </cell>
          <cell r="I2575">
            <v>40099</v>
          </cell>
          <cell r="J2575">
            <v>4.1996000000000002</v>
          </cell>
          <cell r="M2575">
            <v>40885</v>
          </cell>
          <cell r="N2575">
            <v>4.1769999999999996</v>
          </cell>
          <cell r="Q2575">
            <v>40259</v>
          </cell>
          <cell r="R2575">
            <v>5.76</v>
          </cell>
        </row>
        <row r="2576">
          <cell r="A2576">
            <v>40240</v>
          </cell>
          <cell r="B2576">
            <v>4.01</v>
          </cell>
          <cell r="E2576">
            <v>41701</v>
          </cell>
          <cell r="F2576">
            <v>3.55</v>
          </cell>
          <cell r="I2576">
            <v>40100</v>
          </cell>
          <cell r="J2576">
            <v>4.2633999999999999</v>
          </cell>
          <cell r="M2576">
            <v>40886</v>
          </cell>
          <cell r="N2576">
            <v>4.2392000000000003</v>
          </cell>
          <cell r="Q2576">
            <v>40260</v>
          </cell>
          <cell r="R2576">
            <v>5.78</v>
          </cell>
        </row>
        <row r="2577">
          <cell r="A2577">
            <v>40241</v>
          </cell>
          <cell r="B2577">
            <v>4.01</v>
          </cell>
          <cell r="E2577">
            <v>41702</v>
          </cell>
          <cell r="F2577">
            <v>3.64</v>
          </cell>
          <cell r="I2577">
            <v>40101</v>
          </cell>
          <cell r="J2577">
            <v>4.3024000000000004</v>
          </cell>
          <cell r="M2577">
            <v>40889</v>
          </cell>
          <cell r="N2577">
            <v>4.2061000000000002</v>
          </cell>
          <cell r="Q2577">
            <v>40261</v>
          </cell>
          <cell r="R2577">
            <v>5.9</v>
          </cell>
        </row>
        <row r="2578">
          <cell r="A2578">
            <v>40242</v>
          </cell>
          <cell r="B2578">
            <v>4.0599999999999996</v>
          </cell>
          <cell r="E2578">
            <v>41703</v>
          </cell>
          <cell r="F2578">
            <v>3.64</v>
          </cell>
          <cell r="I2578">
            <v>40102</v>
          </cell>
          <cell r="J2578">
            <v>4.2443</v>
          </cell>
          <cell r="M2578">
            <v>40890</v>
          </cell>
          <cell r="N2578">
            <v>4.1588000000000003</v>
          </cell>
          <cell r="Q2578">
            <v>40262</v>
          </cell>
          <cell r="R2578">
            <v>5.96</v>
          </cell>
        </row>
        <row r="2579">
          <cell r="A2579">
            <v>40245</v>
          </cell>
          <cell r="B2579">
            <v>4.0999999999999996</v>
          </cell>
          <cell r="E2579">
            <v>41704</v>
          </cell>
          <cell r="F2579">
            <v>3.68</v>
          </cell>
          <cell r="I2579">
            <v>40105</v>
          </cell>
          <cell r="J2579">
            <v>4.1995000000000005</v>
          </cell>
          <cell r="M2579">
            <v>40891</v>
          </cell>
          <cell r="N2579">
            <v>4.1360999999999999</v>
          </cell>
          <cell r="Q2579">
            <v>40263</v>
          </cell>
          <cell r="R2579">
            <v>5.93</v>
          </cell>
        </row>
        <row r="2580">
          <cell r="A2580">
            <v>40246</v>
          </cell>
          <cell r="B2580">
            <v>4.1100000000000003</v>
          </cell>
          <cell r="E2580">
            <v>41705</v>
          </cell>
          <cell r="F2580">
            <v>3.7199999999999998</v>
          </cell>
          <cell r="I2580">
            <v>40106</v>
          </cell>
          <cell r="J2580">
            <v>4.1657000000000002</v>
          </cell>
          <cell r="M2580">
            <v>40892</v>
          </cell>
          <cell r="N2580">
            <v>4.1273999999999997</v>
          </cell>
          <cell r="Q2580">
            <v>40266</v>
          </cell>
          <cell r="R2580">
            <v>5.9399999999999995</v>
          </cell>
        </row>
        <row r="2581">
          <cell r="A2581">
            <v>40247</v>
          </cell>
          <cell r="B2581">
            <v>4.12</v>
          </cell>
          <cell r="E2581">
            <v>41708</v>
          </cell>
          <cell r="F2581">
            <v>3.73</v>
          </cell>
          <cell r="I2581">
            <v>40107</v>
          </cell>
          <cell r="J2581">
            <v>4.2074999999999996</v>
          </cell>
          <cell r="M2581">
            <v>40893</v>
          </cell>
          <cell r="N2581">
            <v>4.1025999999999998</v>
          </cell>
          <cell r="Q2581">
            <v>40267</v>
          </cell>
          <cell r="R2581">
            <v>5.9399999999999995</v>
          </cell>
        </row>
        <row r="2582">
          <cell r="A2582">
            <v>40248</v>
          </cell>
          <cell r="B2582">
            <v>4.08</v>
          </cell>
          <cell r="E2582">
            <v>41709</v>
          </cell>
          <cell r="F2582">
            <v>3.7</v>
          </cell>
          <cell r="I2582">
            <v>40108</v>
          </cell>
          <cell r="J2582">
            <v>4.2362000000000002</v>
          </cell>
          <cell r="M2582">
            <v>40896</v>
          </cell>
          <cell r="N2582">
            <v>4.0373999999999999</v>
          </cell>
          <cell r="Q2582">
            <v>40268</v>
          </cell>
          <cell r="R2582">
            <v>5.89</v>
          </cell>
        </row>
        <row r="2583">
          <cell r="A2583">
            <v>40249</v>
          </cell>
          <cell r="B2583">
            <v>4.09</v>
          </cell>
          <cell r="E2583">
            <v>41710</v>
          </cell>
          <cell r="F2583">
            <v>3.66</v>
          </cell>
          <cell r="I2583">
            <v>40109</v>
          </cell>
          <cell r="J2583">
            <v>4.2923</v>
          </cell>
          <cell r="M2583">
            <v>40897</v>
          </cell>
          <cell r="N2583">
            <v>4.0068999999999999</v>
          </cell>
          <cell r="Q2583">
            <v>40269</v>
          </cell>
          <cell r="R2583">
            <v>5.91</v>
          </cell>
        </row>
        <row r="2584">
          <cell r="A2584">
            <v>40252</v>
          </cell>
          <cell r="B2584">
            <v>4.0599999999999996</v>
          </cell>
          <cell r="E2584">
            <v>41711</v>
          </cell>
          <cell r="F2584">
            <v>3.6</v>
          </cell>
          <cell r="I2584">
            <v>40112</v>
          </cell>
          <cell r="J2584">
            <v>4.3649000000000004</v>
          </cell>
          <cell r="M2584">
            <v>40898</v>
          </cell>
          <cell r="N2584">
            <v>4.0721999999999996</v>
          </cell>
          <cell r="Q2584">
            <v>40270</v>
          </cell>
          <cell r="R2584">
            <v>5.98</v>
          </cell>
        </row>
        <row r="2585">
          <cell r="A2585">
            <v>40253</v>
          </cell>
          <cell r="B2585">
            <v>4.0199999999999996</v>
          </cell>
          <cell r="E2585">
            <v>41712</v>
          </cell>
          <cell r="F2585">
            <v>3.59</v>
          </cell>
          <cell r="I2585">
            <v>40113</v>
          </cell>
          <cell r="J2585">
            <v>4.2759</v>
          </cell>
          <cell r="M2585">
            <v>40899</v>
          </cell>
          <cell r="N2585">
            <v>4.0545</v>
          </cell>
          <cell r="Q2585">
            <v>40273</v>
          </cell>
          <cell r="R2585">
            <v>6.02</v>
          </cell>
        </row>
        <row r="2586">
          <cell r="A2586">
            <v>40254</v>
          </cell>
          <cell r="B2586">
            <v>4.04</v>
          </cell>
          <cell r="E2586">
            <v>41715</v>
          </cell>
          <cell r="F2586">
            <v>3.63</v>
          </cell>
          <cell r="I2586">
            <v>40114</v>
          </cell>
          <cell r="J2586">
            <v>4.2587000000000002</v>
          </cell>
          <cell r="M2586">
            <v>40900</v>
          </cell>
          <cell r="N2586">
            <v>4.1167999999999996</v>
          </cell>
          <cell r="Q2586">
            <v>40274</v>
          </cell>
          <cell r="R2586">
            <v>6.01</v>
          </cell>
        </row>
        <row r="2587">
          <cell r="A2587">
            <v>40255</v>
          </cell>
          <cell r="B2587">
            <v>4.0199999999999996</v>
          </cell>
          <cell r="E2587">
            <v>41716</v>
          </cell>
          <cell r="F2587">
            <v>3.62</v>
          </cell>
          <cell r="I2587">
            <v>40115</v>
          </cell>
          <cell r="J2587">
            <v>4.3353000000000002</v>
          </cell>
          <cell r="M2587">
            <v>40903</v>
          </cell>
          <cell r="N2587">
            <v>4.1167999999999996</v>
          </cell>
          <cell r="Q2587">
            <v>40275</v>
          </cell>
          <cell r="R2587">
            <v>5.91</v>
          </cell>
        </row>
        <row r="2588">
          <cell r="A2588">
            <v>40256</v>
          </cell>
          <cell r="B2588">
            <v>4.05</v>
          </cell>
          <cell r="E2588">
            <v>41717</v>
          </cell>
          <cell r="F2588">
            <v>3.66</v>
          </cell>
          <cell r="I2588">
            <v>40116</v>
          </cell>
          <cell r="J2588">
            <v>4.2252999999999998</v>
          </cell>
          <cell r="M2588">
            <v>40904</v>
          </cell>
          <cell r="N2588">
            <v>4.1022999999999996</v>
          </cell>
          <cell r="Q2588">
            <v>40276</v>
          </cell>
          <cell r="R2588">
            <v>5.91</v>
          </cell>
        </row>
        <row r="2589">
          <cell r="A2589">
            <v>40259</v>
          </cell>
          <cell r="B2589">
            <v>4.03</v>
          </cell>
          <cell r="E2589">
            <v>41718</v>
          </cell>
          <cell r="F2589">
            <v>3.67</v>
          </cell>
          <cell r="I2589">
            <v>40119</v>
          </cell>
          <cell r="J2589">
            <v>4.2603999999999997</v>
          </cell>
          <cell r="M2589">
            <v>40905</v>
          </cell>
          <cell r="N2589">
            <v>4.1062000000000003</v>
          </cell>
          <cell r="Q2589">
            <v>40277</v>
          </cell>
          <cell r="R2589">
            <v>5.9</v>
          </cell>
        </row>
        <row r="2590">
          <cell r="A2590">
            <v>40260</v>
          </cell>
          <cell r="B2590">
            <v>4.03</v>
          </cell>
          <cell r="E2590">
            <v>41719</v>
          </cell>
          <cell r="F2590">
            <v>3.61</v>
          </cell>
          <cell r="I2590">
            <v>40120</v>
          </cell>
          <cell r="J2590">
            <v>4.3288000000000002</v>
          </cell>
          <cell r="M2590">
            <v>40906</v>
          </cell>
          <cell r="N2590">
            <v>4.0529999999999999</v>
          </cell>
          <cell r="Q2590">
            <v>40280</v>
          </cell>
          <cell r="R2590">
            <v>5.84</v>
          </cell>
        </row>
        <row r="2591">
          <cell r="A2591">
            <v>40261</v>
          </cell>
          <cell r="B2591">
            <v>4.09</v>
          </cell>
          <cell r="E2591">
            <v>41722</v>
          </cell>
          <cell r="F2591">
            <v>3.57</v>
          </cell>
          <cell r="I2591">
            <v>40121</v>
          </cell>
          <cell r="J2591">
            <v>4.3993000000000002</v>
          </cell>
          <cell r="M2591">
            <v>40907</v>
          </cell>
          <cell r="N2591">
            <v>4.0518999999999998</v>
          </cell>
          <cell r="Q2591">
            <v>40281</v>
          </cell>
          <cell r="R2591">
            <v>5.8100000000000005</v>
          </cell>
        </row>
        <row r="2592">
          <cell r="A2592">
            <v>40262</v>
          </cell>
          <cell r="B2592">
            <v>4.08</v>
          </cell>
          <cell r="E2592">
            <v>41723</v>
          </cell>
          <cell r="F2592">
            <v>3.59</v>
          </cell>
          <cell r="I2592">
            <v>40122</v>
          </cell>
          <cell r="J2592">
            <v>4.3983999999999996</v>
          </cell>
          <cell r="M2592">
            <v>40910</v>
          </cell>
          <cell r="N2592">
            <v>4.0488999999999997</v>
          </cell>
          <cell r="Q2592">
            <v>40282</v>
          </cell>
          <cell r="R2592">
            <v>5.86</v>
          </cell>
        </row>
        <row r="2593">
          <cell r="A2593">
            <v>40263</v>
          </cell>
          <cell r="B2593">
            <v>4.08</v>
          </cell>
          <cell r="E2593">
            <v>41724</v>
          </cell>
          <cell r="F2593">
            <v>3.55</v>
          </cell>
          <cell r="I2593">
            <v>40123</v>
          </cell>
          <cell r="J2593">
            <v>4.3974000000000002</v>
          </cell>
          <cell r="M2593">
            <v>40911</v>
          </cell>
          <cell r="N2593">
            <v>4.1071</v>
          </cell>
          <cell r="Q2593">
            <v>40283</v>
          </cell>
          <cell r="R2593">
            <v>5.84</v>
          </cell>
        </row>
        <row r="2594">
          <cell r="A2594">
            <v>40266</v>
          </cell>
          <cell r="B2594">
            <v>4.0999999999999996</v>
          </cell>
          <cell r="E2594">
            <v>41725</v>
          </cell>
          <cell r="F2594">
            <v>3.52</v>
          </cell>
          <cell r="I2594">
            <v>40126</v>
          </cell>
          <cell r="J2594">
            <v>4.3993000000000002</v>
          </cell>
          <cell r="M2594">
            <v>40912</v>
          </cell>
          <cell r="N2594">
            <v>4.1246</v>
          </cell>
          <cell r="Q2594">
            <v>40284</v>
          </cell>
          <cell r="R2594">
            <v>5.78</v>
          </cell>
        </row>
        <row r="2595">
          <cell r="A2595">
            <v>40267</v>
          </cell>
          <cell r="B2595">
            <v>4.0999999999999996</v>
          </cell>
          <cell r="E2595">
            <v>41726</v>
          </cell>
          <cell r="F2595">
            <v>3.55</v>
          </cell>
          <cell r="I2595">
            <v>40127</v>
          </cell>
          <cell r="J2595">
            <v>4.4123999999999999</v>
          </cell>
          <cell r="M2595">
            <v>40913</v>
          </cell>
          <cell r="N2595">
            <v>4.0976999999999997</v>
          </cell>
          <cell r="Q2595">
            <v>40287</v>
          </cell>
          <cell r="R2595">
            <v>5.8</v>
          </cell>
        </row>
        <row r="2596">
          <cell r="A2596">
            <v>40268</v>
          </cell>
          <cell r="B2596">
            <v>4.07</v>
          </cell>
          <cell r="E2596">
            <v>41729</v>
          </cell>
          <cell r="F2596">
            <v>3.56</v>
          </cell>
          <cell r="I2596">
            <v>40128</v>
          </cell>
          <cell r="J2596">
            <v>4.4123999999999999</v>
          </cell>
          <cell r="M2596">
            <v>40914</v>
          </cell>
          <cell r="N2596">
            <v>4.0896999999999997</v>
          </cell>
          <cell r="Q2596">
            <v>40288</v>
          </cell>
          <cell r="R2596">
            <v>5.77</v>
          </cell>
        </row>
        <row r="2597">
          <cell r="A2597">
            <v>40269</v>
          </cell>
          <cell r="B2597">
            <v>4.05</v>
          </cell>
          <cell r="E2597">
            <v>41730</v>
          </cell>
          <cell r="F2597">
            <v>3.6</v>
          </cell>
          <cell r="I2597">
            <v>40129</v>
          </cell>
          <cell r="J2597">
            <v>4.3909000000000002</v>
          </cell>
          <cell r="M2597">
            <v>40917</v>
          </cell>
          <cell r="N2597">
            <v>4.0404</v>
          </cell>
          <cell r="Q2597">
            <v>40289</v>
          </cell>
          <cell r="R2597">
            <v>5.7</v>
          </cell>
        </row>
        <row r="2598">
          <cell r="A2598">
            <v>40273</v>
          </cell>
          <cell r="B2598">
            <v>4.12</v>
          </cell>
          <cell r="E2598">
            <v>41731</v>
          </cell>
          <cell r="F2598">
            <v>3.65</v>
          </cell>
          <cell r="I2598">
            <v>40130</v>
          </cell>
          <cell r="J2598">
            <v>4.3516000000000004</v>
          </cell>
          <cell r="M2598">
            <v>40918</v>
          </cell>
          <cell r="N2598">
            <v>4.0351999999999997</v>
          </cell>
          <cell r="Q2598">
            <v>40290</v>
          </cell>
          <cell r="R2598">
            <v>5.72</v>
          </cell>
        </row>
        <row r="2599">
          <cell r="A2599">
            <v>40274</v>
          </cell>
          <cell r="B2599">
            <v>4.1100000000000003</v>
          </cell>
          <cell r="E2599">
            <v>41732</v>
          </cell>
          <cell r="F2599">
            <v>3.62</v>
          </cell>
          <cell r="I2599">
            <v>40133</v>
          </cell>
          <cell r="J2599">
            <v>4.2736999999999998</v>
          </cell>
          <cell r="M2599">
            <v>40919</v>
          </cell>
          <cell r="N2599">
            <v>4.0167999999999999</v>
          </cell>
          <cell r="Q2599">
            <v>40291</v>
          </cell>
          <cell r="R2599">
            <v>5.75</v>
          </cell>
        </row>
        <row r="2600">
          <cell r="A2600">
            <v>40275</v>
          </cell>
          <cell r="B2600">
            <v>4.07</v>
          </cell>
          <cell r="E2600">
            <v>41733</v>
          </cell>
          <cell r="F2600">
            <v>3.59</v>
          </cell>
          <cell r="I2600">
            <v>40134</v>
          </cell>
          <cell r="J2600">
            <v>4.2572000000000001</v>
          </cell>
          <cell r="M2600">
            <v>40920</v>
          </cell>
          <cell r="N2600">
            <v>4.0077999999999996</v>
          </cell>
          <cell r="Q2600">
            <v>40294</v>
          </cell>
          <cell r="R2600">
            <v>5.76</v>
          </cell>
        </row>
        <row r="2601">
          <cell r="A2601">
            <v>40276</v>
          </cell>
          <cell r="B2601">
            <v>4.0999999999999996</v>
          </cell>
          <cell r="E2601">
            <v>41736</v>
          </cell>
          <cell r="F2601">
            <v>3.56</v>
          </cell>
          <cell r="I2601">
            <v>40135</v>
          </cell>
          <cell r="J2601">
            <v>4.2976000000000001</v>
          </cell>
          <cell r="M2601">
            <v>40921</v>
          </cell>
          <cell r="N2601">
            <v>3.9971000000000001</v>
          </cell>
          <cell r="Q2601">
            <v>40295</v>
          </cell>
          <cell r="R2601">
            <v>5.64</v>
          </cell>
        </row>
        <row r="2602">
          <cell r="A2602">
            <v>40277</v>
          </cell>
          <cell r="B2602">
            <v>4.0599999999999996</v>
          </cell>
          <cell r="E2602">
            <v>41737</v>
          </cell>
          <cell r="F2602">
            <v>3.54</v>
          </cell>
          <cell r="I2602">
            <v>40136</v>
          </cell>
          <cell r="J2602">
            <v>4.2773000000000003</v>
          </cell>
          <cell r="M2602">
            <v>40924</v>
          </cell>
          <cell r="N2602">
            <v>3.9938000000000002</v>
          </cell>
          <cell r="Q2602">
            <v>40296</v>
          </cell>
          <cell r="R2602">
            <v>5.72</v>
          </cell>
        </row>
        <row r="2603">
          <cell r="A2603">
            <v>40280</v>
          </cell>
          <cell r="B2603">
            <v>4.0599999999999996</v>
          </cell>
          <cell r="E2603">
            <v>41738</v>
          </cell>
          <cell r="F2603">
            <v>3.57</v>
          </cell>
          <cell r="I2603">
            <v>40137</v>
          </cell>
          <cell r="J2603">
            <v>4.2948000000000004</v>
          </cell>
          <cell r="M2603">
            <v>40925</v>
          </cell>
          <cell r="N2603">
            <v>3.9790999999999999</v>
          </cell>
          <cell r="Q2603">
            <v>40297</v>
          </cell>
          <cell r="R2603">
            <v>5.67</v>
          </cell>
        </row>
        <row r="2604">
          <cell r="A2604">
            <v>40281</v>
          </cell>
          <cell r="B2604">
            <v>4.08</v>
          </cell>
          <cell r="E2604">
            <v>41739</v>
          </cell>
          <cell r="F2604">
            <v>3.52</v>
          </cell>
          <cell r="I2604">
            <v>40140</v>
          </cell>
          <cell r="J2604">
            <v>4.2763999999999998</v>
          </cell>
          <cell r="M2604">
            <v>40926</v>
          </cell>
          <cell r="N2604">
            <v>4.0080999999999998</v>
          </cell>
          <cell r="Q2604">
            <v>40298</v>
          </cell>
          <cell r="R2604">
            <v>5.6</v>
          </cell>
        </row>
        <row r="2605">
          <cell r="A2605">
            <v>40282</v>
          </cell>
          <cell r="B2605">
            <v>4.1100000000000003</v>
          </cell>
          <cell r="E2605">
            <v>41740</v>
          </cell>
          <cell r="F2605">
            <v>3.48</v>
          </cell>
          <cell r="I2605">
            <v>40141</v>
          </cell>
          <cell r="J2605">
            <v>4.2462</v>
          </cell>
          <cell r="M2605">
            <v>40927</v>
          </cell>
          <cell r="N2605">
            <v>4.0354000000000001</v>
          </cell>
          <cell r="Q2605">
            <v>40301</v>
          </cell>
          <cell r="R2605">
            <v>5.62</v>
          </cell>
        </row>
        <row r="2606">
          <cell r="A2606">
            <v>40283</v>
          </cell>
          <cell r="B2606">
            <v>4.0999999999999996</v>
          </cell>
          <cell r="E2606">
            <v>41743</v>
          </cell>
          <cell r="F2606">
            <v>3.48</v>
          </cell>
          <cell r="I2606">
            <v>40142</v>
          </cell>
          <cell r="J2606">
            <v>4.2333999999999996</v>
          </cell>
          <cell r="M2606">
            <v>40928</v>
          </cell>
          <cell r="N2606">
            <v>4.0061999999999998</v>
          </cell>
          <cell r="Q2606">
            <v>40302</v>
          </cell>
          <cell r="R2606">
            <v>5.52</v>
          </cell>
        </row>
        <row r="2607">
          <cell r="A2607">
            <v>40284</v>
          </cell>
          <cell r="B2607">
            <v>4.08</v>
          </cell>
          <cell r="E2607">
            <v>41744</v>
          </cell>
          <cell r="F2607">
            <v>3.46</v>
          </cell>
          <cell r="I2607">
            <v>40143</v>
          </cell>
          <cell r="J2607">
            <v>4.2351999999999999</v>
          </cell>
          <cell r="M2607">
            <v>40931</v>
          </cell>
          <cell r="N2607">
            <v>4.0614999999999997</v>
          </cell>
          <cell r="Q2607">
            <v>40303</v>
          </cell>
          <cell r="R2607">
            <v>5.49</v>
          </cell>
        </row>
        <row r="2608">
          <cell r="A2608">
            <v>40287</v>
          </cell>
          <cell r="B2608">
            <v>4.0599999999999996</v>
          </cell>
          <cell r="E2608">
            <v>41745</v>
          </cell>
          <cell r="F2608">
            <v>3.45</v>
          </cell>
          <cell r="I2608">
            <v>40144</v>
          </cell>
          <cell r="J2608">
            <v>4.1997999999999998</v>
          </cell>
          <cell r="M2608">
            <v>40932</v>
          </cell>
          <cell r="N2608">
            <v>4.0937000000000001</v>
          </cell>
          <cell r="Q2608">
            <v>40304</v>
          </cell>
          <cell r="R2608">
            <v>5.32</v>
          </cell>
        </row>
        <row r="2609">
          <cell r="A2609">
            <v>40288</v>
          </cell>
          <cell r="B2609">
            <v>4.07</v>
          </cell>
          <cell r="E2609">
            <v>41746</v>
          </cell>
          <cell r="F2609">
            <v>3.52</v>
          </cell>
          <cell r="I2609">
            <v>40147</v>
          </cell>
          <cell r="J2609">
            <v>4.1917</v>
          </cell>
          <cell r="M2609">
            <v>40933</v>
          </cell>
          <cell r="N2609">
            <v>4.0518999999999998</v>
          </cell>
          <cell r="Q2609">
            <v>40305</v>
          </cell>
          <cell r="R2609">
            <v>5.49</v>
          </cell>
        </row>
        <row r="2610">
          <cell r="A2610">
            <v>40289</v>
          </cell>
          <cell r="B2610">
            <v>4.0599999999999996</v>
          </cell>
          <cell r="E2610">
            <v>41750</v>
          </cell>
          <cell r="F2610">
            <v>3.52</v>
          </cell>
          <cell r="I2610">
            <v>40148</v>
          </cell>
          <cell r="J2610">
            <v>4.2735000000000003</v>
          </cell>
          <cell r="M2610">
            <v>40934</v>
          </cell>
          <cell r="N2610">
            <v>4.0566000000000004</v>
          </cell>
          <cell r="Q2610">
            <v>40308</v>
          </cell>
          <cell r="R2610">
            <v>5.61</v>
          </cell>
        </row>
        <row r="2611">
          <cell r="A2611">
            <v>40290</v>
          </cell>
          <cell r="B2611">
            <v>4.09</v>
          </cell>
          <cell r="E2611">
            <v>41751</v>
          </cell>
          <cell r="F2611">
            <v>3.5</v>
          </cell>
          <cell r="I2611">
            <v>40149</v>
          </cell>
          <cell r="J2611">
            <v>4.2515000000000001</v>
          </cell>
          <cell r="M2611">
            <v>40935</v>
          </cell>
          <cell r="N2611">
            <v>4.0323000000000002</v>
          </cell>
          <cell r="Q2611">
            <v>40309</v>
          </cell>
          <cell r="R2611">
            <v>5.62</v>
          </cell>
        </row>
        <row r="2612">
          <cell r="A2612">
            <v>40291</v>
          </cell>
          <cell r="B2612">
            <v>4.07</v>
          </cell>
          <cell r="E2612">
            <v>41752</v>
          </cell>
          <cell r="F2612">
            <v>3.4699999999999998</v>
          </cell>
          <cell r="I2612">
            <v>40150</v>
          </cell>
          <cell r="J2612">
            <v>4.3318000000000003</v>
          </cell>
          <cell r="M2612">
            <v>40938</v>
          </cell>
          <cell r="N2612">
            <v>4.0286</v>
          </cell>
          <cell r="Q2612">
            <v>40310</v>
          </cell>
          <cell r="R2612">
            <v>5.67</v>
          </cell>
        </row>
        <row r="2613">
          <cell r="A2613">
            <v>40294</v>
          </cell>
          <cell r="B2613">
            <v>4.0599999999999996</v>
          </cell>
          <cell r="E2613">
            <v>41753</v>
          </cell>
          <cell r="F2613">
            <v>3.46</v>
          </cell>
          <cell r="I2613">
            <v>40151</v>
          </cell>
          <cell r="J2613">
            <v>4.3947000000000003</v>
          </cell>
          <cell r="M2613">
            <v>40939</v>
          </cell>
          <cell r="N2613">
            <v>3.94</v>
          </cell>
          <cell r="Q2613">
            <v>40311</v>
          </cell>
          <cell r="R2613">
            <v>5.65</v>
          </cell>
        </row>
        <row r="2614">
          <cell r="A2614">
            <v>40295</v>
          </cell>
          <cell r="B2614">
            <v>4.01</v>
          </cell>
          <cell r="E2614">
            <v>41754</v>
          </cell>
          <cell r="F2614">
            <v>3.45</v>
          </cell>
          <cell r="I2614">
            <v>40154</v>
          </cell>
          <cell r="J2614">
            <v>4.3842999999999996</v>
          </cell>
          <cell r="M2614">
            <v>40940</v>
          </cell>
          <cell r="N2614">
            <v>3.9500999999999999</v>
          </cell>
          <cell r="Q2614">
            <v>40312</v>
          </cell>
          <cell r="R2614">
            <v>5.5</v>
          </cell>
        </row>
        <row r="2615">
          <cell r="A2615">
            <v>40296</v>
          </cell>
          <cell r="B2615">
            <v>4.04</v>
          </cell>
          <cell r="E2615">
            <v>41757</v>
          </cell>
          <cell r="F2615">
            <v>3.4699999999999998</v>
          </cell>
          <cell r="I2615">
            <v>40155</v>
          </cell>
          <cell r="J2615">
            <v>4.3738999999999999</v>
          </cell>
          <cell r="M2615">
            <v>40941</v>
          </cell>
          <cell r="N2615">
            <v>3.9872000000000001</v>
          </cell>
          <cell r="Q2615">
            <v>40315</v>
          </cell>
          <cell r="R2615">
            <v>5.53</v>
          </cell>
        </row>
        <row r="2616">
          <cell r="A2616">
            <v>40297</v>
          </cell>
          <cell r="B2616">
            <v>4.05</v>
          </cell>
          <cell r="E2616">
            <v>41758</v>
          </cell>
          <cell r="F2616">
            <v>3.49</v>
          </cell>
          <cell r="I2616">
            <v>40156</v>
          </cell>
          <cell r="J2616">
            <v>4.4184000000000001</v>
          </cell>
          <cell r="M2616">
            <v>40942</v>
          </cell>
          <cell r="N2616">
            <v>4.0221</v>
          </cell>
          <cell r="Q2616">
            <v>40316</v>
          </cell>
          <cell r="R2616">
            <v>5.43</v>
          </cell>
        </row>
        <row r="2617">
          <cell r="A2617">
            <v>40298</v>
          </cell>
          <cell r="B2617">
            <v>4.01</v>
          </cell>
          <cell r="E2617">
            <v>41759</v>
          </cell>
          <cell r="F2617">
            <v>3.4699999999999998</v>
          </cell>
          <cell r="I2617">
            <v>40157</v>
          </cell>
          <cell r="J2617">
            <v>4.5057999999999998</v>
          </cell>
          <cell r="M2617">
            <v>40945</v>
          </cell>
          <cell r="N2617">
            <v>4.0224000000000002</v>
          </cell>
          <cell r="Q2617">
            <v>40317</v>
          </cell>
          <cell r="R2617">
            <v>5.43</v>
          </cell>
        </row>
        <row r="2618">
          <cell r="A2618">
            <v>40301</v>
          </cell>
          <cell r="B2618">
            <v>4</v>
          </cell>
          <cell r="E2618">
            <v>41760</v>
          </cell>
          <cell r="F2618">
            <v>3.41</v>
          </cell>
          <cell r="I2618">
            <v>40158</v>
          </cell>
          <cell r="J2618">
            <v>4.5008999999999997</v>
          </cell>
          <cell r="M2618">
            <v>40946</v>
          </cell>
          <cell r="N2618">
            <v>3.9718</v>
          </cell>
          <cell r="Q2618">
            <v>40318</v>
          </cell>
          <cell r="R2618">
            <v>5.38</v>
          </cell>
        </row>
        <row r="2619">
          <cell r="A2619">
            <v>40302</v>
          </cell>
          <cell r="B2619">
            <v>3.95</v>
          </cell>
          <cell r="E2619">
            <v>41761</v>
          </cell>
          <cell r="F2619">
            <v>3.37</v>
          </cell>
          <cell r="I2619">
            <v>40161</v>
          </cell>
          <cell r="J2619">
            <v>4.4816000000000003</v>
          </cell>
          <cell r="M2619">
            <v>40947</v>
          </cell>
          <cell r="N2619">
            <v>4.0323000000000002</v>
          </cell>
          <cell r="Q2619">
            <v>40319</v>
          </cell>
          <cell r="R2619">
            <v>5.32</v>
          </cell>
        </row>
        <row r="2620">
          <cell r="A2620">
            <v>40303</v>
          </cell>
          <cell r="B2620">
            <v>3.93</v>
          </cell>
          <cell r="E2620">
            <v>41764</v>
          </cell>
          <cell r="F2620">
            <v>3.41</v>
          </cell>
          <cell r="I2620">
            <v>40162</v>
          </cell>
          <cell r="J2620">
            <v>4.5213000000000001</v>
          </cell>
          <cell r="M2620">
            <v>40948</v>
          </cell>
          <cell r="N2620">
            <v>4.0229999999999997</v>
          </cell>
          <cell r="Q2620">
            <v>40322</v>
          </cell>
          <cell r="R2620">
            <v>5.38</v>
          </cell>
        </row>
        <row r="2621">
          <cell r="A2621">
            <v>40304</v>
          </cell>
          <cell r="B2621">
            <v>3.87</v>
          </cell>
          <cell r="E2621">
            <v>41765</v>
          </cell>
          <cell r="F2621">
            <v>3.38</v>
          </cell>
          <cell r="I2621">
            <v>40163</v>
          </cell>
          <cell r="J2621">
            <v>4.5243000000000002</v>
          </cell>
          <cell r="M2621">
            <v>40949</v>
          </cell>
          <cell r="N2621">
            <v>4.0003000000000002</v>
          </cell>
          <cell r="Q2621">
            <v>40323</v>
          </cell>
          <cell r="R2621">
            <v>5.36</v>
          </cell>
        </row>
        <row r="2622">
          <cell r="A2622">
            <v>40305</v>
          </cell>
          <cell r="B2622">
            <v>3.88</v>
          </cell>
          <cell r="E2622">
            <v>41766</v>
          </cell>
          <cell r="F2622">
            <v>3.4</v>
          </cell>
          <cell r="I2622">
            <v>40164</v>
          </cell>
          <cell r="J2622">
            <v>4.4164000000000003</v>
          </cell>
          <cell r="M2622">
            <v>40952</v>
          </cell>
          <cell r="N2622">
            <v>4.0073999999999996</v>
          </cell>
          <cell r="Q2622">
            <v>40324</v>
          </cell>
          <cell r="R2622">
            <v>5.46</v>
          </cell>
        </row>
        <row r="2623">
          <cell r="A2623">
            <v>40308</v>
          </cell>
          <cell r="B2623">
            <v>3.93</v>
          </cell>
          <cell r="E2623">
            <v>41767</v>
          </cell>
          <cell r="F2623">
            <v>3.45</v>
          </cell>
          <cell r="I2623">
            <v>40165</v>
          </cell>
          <cell r="J2623">
            <v>4.4574999999999996</v>
          </cell>
          <cell r="M2623">
            <v>40953</v>
          </cell>
          <cell r="N2623">
            <v>3.9674</v>
          </cell>
          <cell r="Q2623">
            <v>40325</v>
          </cell>
          <cell r="R2623">
            <v>5.59</v>
          </cell>
        </row>
        <row r="2624">
          <cell r="A2624">
            <v>40309</v>
          </cell>
          <cell r="B2624">
            <v>3.93</v>
          </cell>
          <cell r="E2624">
            <v>41768</v>
          </cell>
          <cell r="F2624">
            <v>3.4699999999999998</v>
          </cell>
          <cell r="I2624">
            <v>40168</v>
          </cell>
          <cell r="J2624">
            <v>4.5586000000000002</v>
          </cell>
          <cell r="M2624">
            <v>40954</v>
          </cell>
          <cell r="N2624">
            <v>3.9590999999999998</v>
          </cell>
          <cell r="Q2624">
            <v>40326</v>
          </cell>
          <cell r="R2624">
            <v>5.57</v>
          </cell>
        </row>
        <row r="2625">
          <cell r="A2625">
            <v>40310</v>
          </cell>
          <cell r="B2625">
            <v>3.94</v>
          </cell>
          <cell r="E2625">
            <v>41771</v>
          </cell>
          <cell r="F2625">
            <v>3.49</v>
          </cell>
          <cell r="I2625">
            <v>40169</v>
          </cell>
          <cell r="J2625">
            <v>4.6100000000000003</v>
          </cell>
          <cell r="M2625">
            <v>40955</v>
          </cell>
          <cell r="N2625">
            <v>3.9817</v>
          </cell>
          <cell r="Q2625">
            <v>40330</v>
          </cell>
          <cell r="R2625">
            <v>5.55</v>
          </cell>
        </row>
        <row r="2626">
          <cell r="A2626">
            <v>40311</v>
          </cell>
          <cell r="B2626">
            <v>3.87</v>
          </cell>
          <cell r="E2626">
            <v>41772</v>
          </cell>
          <cell r="F2626">
            <v>3.45</v>
          </cell>
          <cell r="I2626">
            <v>40170</v>
          </cell>
          <cell r="J2626">
            <v>4.6070000000000002</v>
          </cell>
          <cell r="M2626">
            <v>40956</v>
          </cell>
          <cell r="N2626">
            <v>4.0201000000000002</v>
          </cell>
          <cell r="Q2626">
            <v>40331</v>
          </cell>
          <cell r="R2626">
            <v>5.6</v>
          </cell>
        </row>
        <row r="2627">
          <cell r="A2627">
            <v>40312</v>
          </cell>
          <cell r="B2627">
            <v>3.82</v>
          </cell>
          <cell r="E2627">
            <v>41773</v>
          </cell>
          <cell r="F2627">
            <v>3.37</v>
          </cell>
          <cell r="I2627">
            <v>40171</v>
          </cell>
          <cell r="J2627">
            <v>4.6833</v>
          </cell>
          <cell r="M2627">
            <v>40959</v>
          </cell>
          <cell r="N2627">
            <v>4.0312000000000001</v>
          </cell>
          <cell r="Q2627">
            <v>40332</v>
          </cell>
          <cell r="R2627">
            <v>5.66</v>
          </cell>
        </row>
        <row r="2628">
          <cell r="A2628">
            <v>40315</v>
          </cell>
          <cell r="B2628">
            <v>3.88</v>
          </cell>
          <cell r="E2628">
            <v>41774</v>
          </cell>
          <cell r="F2628">
            <v>3.33</v>
          </cell>
          <cell r="I2628">
            <v>40172</v>
          </cell>
          <cell r="J2628">
            <v>4.6833999999999998</v>
          </cell>
          <cell r="M2628">
            <v>40960</v>
          </cell>
          <cell r="N2628">
            <v>4.0589000000000004</v>
          </cell>
          <cell r="Q2628">
            <v>40333</v>
          </cell>
          <cell r="R2628">
            <v>5.48</v>
          </cell>
        </row>
        <row r="2629">
          <cell r="A2629">
            <v>40316</v>
          </cell>
          <cell r="B2629">
            <v>3.82</v>
          </cell>
          <cell r="E2629">
            <v>41775</v>
          </cell>
          <cell r="F2629">
            <v>3.34</v>
          </cell>
          <cell r="I2629">
            <v>40175</v>
          </cell>
          <cell r="J2629">
            <v>4.6894</v>
          </cell>
          <cell r="M2629">
            <v>40961</v>
          </cell>
          <cell r="N2629">
            <v>4.0297000000000001</v>
          </cell>
          <cell r="Q2629">
            <v>40336</v>
          </cell>
          <cell r="R2629">
            <v>5.49</v>
          </cell>
        </row>
        <row r="2630">
          <cell r="A2630">
            <v>40317</v>
          </cell>
          <cell r="B2630">
            <v>3.81</v>
          </cell>
          <cell r="E2630">
            <v>41778</v>
          </cell>
          <cell r="F2630">
            <v>3.39</v>
          </cell>
          <cell r="I2630">
            <v>40176</v>
          </cell>
          <cell r="J2630">
            <v>4.6370000000000005</v>
          </cell>
          <cell r="M2630">
            <v>40962</v>
          </cell>
          <cell r="N2630">
            <v>4.0286</v>
          </cell>
          <cell r="Q2630">
            <v>40337</v>
          </cell>
          <cell r="R2630">
            <v>5.46</v>
          </cell>
        </row>
        <row r="2631">
          <cell r="A2631">
            <v>40318</v>
          </cell>
          <cell r="B2631">
            <v>3.75</v>
          </cell>
          <cell r="E2631">
            <v>41779</v>
          </cell>
          <cell r="F2631">
            <v>3.38</v>
          </cell>
          <cell r="I2631">
            <v>40177</v>
          </cell>
          <cell r="J2631">
            <v>4.6090999999999998</v>
          </cell>
          <cell r="M2631">
            <v>40963</v>
          </cell>
          <cell r="N2631">
            <v>4.0191999999999997</v>
          </cell>
          <cell r="Q2631">
            <v>40338</v>
          </cell>
          <cell r="R2631">
            <v>5.49</v>
          </cell>
        </row>
        <row r="2632">
          <cell r="A2632">
            <v>40319</v>
          </cell>
          <cell r="B2632">
            <v>3.77</v>
          </cell>
          <cell r="E2632">
            <v>41780</v>
          </cell>
          <cell r="F2632">
            <v>3.42</v>
          </cell>
          <cell r="I2632">
            <v>40178</v>
          </cell>
          <cell r="J2632">
            <v>4.6410999999999998</v>
          </cell>
          <cell r="M2632">
            <v>40966</v>
          </cell>
          <cell r="N2632">
            <v>4.0152999999999999</v>
          </cell>
          <cell r="Q2632">
            <v>40339</v>
          </cell>
          <cell r="R2632">
            <v>5.6</v>
          </cell>
        </row>
        <row r="2633">
          <cell r="A2633">
            <v>40323</v>
          </cell>
          <cell r="B2633">
            <v>3.7</v>
          </cell>
          <cell r="E2633">
            <v>41781</v>
          </cell>
          <cell r="F2633">
            <v>3.43</v>
          </cell>
          <cell r="I2633">
            <v>40179</v>
          </cell>
          <cell r="J2633">
            <v>4.6280999999999999</v>
          </cell>
          <cell r="M2633">
            <v>40967</v>
          </cell>
          <cell r="N2633">
            <v>4.0155000000000003</v>
          </cell>
          <cell r="Q2633">
            <v>40340</v>
          </cell>
          <cell r="R2633">
            <v>5.48</v>
          </cell>
        </row>
        <row r="2634">
          <cell r="A2634">
            <v>40324</v>
          </cell>
          <cell r="B2634">
            <v>3.68</v>
          </cell>
          <cell r="E2634">
            <v>41782</v>
          </cell>
          <cell r="F2634">
            <v>3.4</v>
          </cell>
          <cell r="I2634">
            <v>40182</v>
          </cell>
          <cell r="J2634">
            <v>4.6431000000000004</v>
          </cell>
          <cell r="M2634">
            <v>40968</v>
          </cell>
          <cell r="N2634">
            <v>3.9786000000000001</v>
          </cell>
          <cell r="Q2634">
            <v>40343</v>
          </cell>
          <cell r="R2634">
            <v>5.54</v>
          </cell>
        </row>
        <row r="2635">
          <cell r="A2635">
            <v>40325</v>
          </cell>
          <cell r="B2635">
            <v>3.75</v>
          </cell>
          <cell r="E2635">
            <v>41786</v>
          </cell>
          <cell r="F2635">
            <v>3.37</v>
          </cell>
          <cell r="I2635">
            <v>40183</v>
          </cell>
          <cell r="J2635">
            <v>4.6090999999999998</v>
          </cell>
          <cell r="M2635">
            <v>40969</v>
          </cell>
          <cell r="N2635">
            <v>3.9990000000000001</v>
          </cell>
          <cell r="Q2635">
            <v>40344</v>
          </cell>
          <cell r="R2635">
            <v>5.5600000000000005</v>
          </cell>
        </row>
        <row r="2636">
          <cell r="A2636">
            <v>40326</v>
          </cell>
          <cell r="B2636">
            <v>3.71</v>
          </cell>
          <cell r="E2636">
            <v>41787</v>
          </cell>
          <cell r="F2636">
            <v>3.29</v>
          </cell>
          <cell r="I2636">
            <v>40184</v>
          </cell>
          <cell r="J2636">
            <v>4.6875</v>
          </cell>
          <cell r="M2636">
            <v>40970</v>
          </cell>
          <cell r="N2636">
            <v>3.9718</v>
          </cell>
          <cell r="Q2636">
            <v>40345</v>
          </cell>
          <cell r="R2636">
            <v>5.52</v>
          </cell>
        </row>
        <row r="2637">
          <cell r="A2637">
            <v>40329</v>
          </cell>
          <cell r="B2637">
            <v>3.73</v>
          </cell>
          <cell r="E2637">
            <v>41788</v>
          </cell>
          <cell r="F2637">
            <v>3.31</v>
          </cell>
          <cell r="I2637">
            <v>40185</v>
          </cell>
          <cell r="J2637">
            <v>4.6855000000000002</v>
          </cell>
          <cell r="M2637">
            <v>40973</v>
          </cell>
          <cell r="N2637">
            <v>3.9633000000000003</v>
          </cell>
          <cell r="Q2637">
            <v>40346</v>
          </cell>
          <cell r="R2637">
            <v>5.44</v>
          </cell>
        </row>
        <row r="2638">
          <cell r="A2638">
            <v>40330</v>
          </cell>
          <cell r="B2638">
            <v>3.71</v>
          </cell>
          <cell r="E2638">
            <v>41789</v>
          </cell>
          <cell r="F2638">
            <v>3.33</v>
          </cell>
          <cell r="I2638">
            <v>40186</v>
          </cell>
          <cell r="J2638">
            <v>4.7149999999999999</v>
          </cell>
          <cell r="M2638">
            <v>40974</v>
          </cell>
          <cell r="N2638">
            <v>3.9683000000000002</v>
          </cell>
          <cell r="Q2638">
            <v>40347</v>
          </cell>
          <cell r="R2638">
            <v>5.47</v>
          </cell>
        </row>
        <row r="2639">
          <cell r="A2639">
            <v>40331</v>
          </cell>
          <cell r="B2639">
            <v>3.77</v>
          </cell>
          <cell r="E2639">
            <v>41792</v>
          </cell>
          <cell r="F2639">
            <v>3.38</v>
          </cell>
          <cell r="I2639">
            <v>40189</v>
          </cell>
          <cell r="J2639">
            <v>4.7313999999999998</v>
          </cell>
          <cell r="M2639">
            <v>40975</v>
          </cell>
          <cell r="N2639">
            <v>3.9603000000000002</v>
          </cell>
          <cell r="Q2639">
            <v>40350</v>
          </cell>
          <cell r="R2639">
            <v>5.49</v>
          </cell>
        </row>
        <row r="2640">
          <cell r="A2640">
            <v>40332</v>
          </cell>
          <cell r="B2640">
            <v>3.7800000000000002</v>
          </cell>
          <cell r="E2640">
            <v>41793</v>
          </cell>
          <cell r="F2640">
            <v>3.43</v>
          </cell>
          <cell r="I2640">
            <v>40190</v>
          </cell>
          <cell r="J2640">
            <v>4.6170999999999998</v>
          </cell>
          <cell r="M2640">
            <v>40976</v>
          </cell>
          <cell r="N2640">
            <v>4.0079000000000002</v>
          </cell>
          <cell r="Q2640">
            <v>40351</v>
          </cell>
          <cell r="R2640">
            <v>5.42</v>
          </cell>
        </row>
        <row r="2641">
          <cell r="A2641">
            <v>40333</v>
          </cell>
          <cell r="B2641">
            <v>3.71</v>
          </cell>
          <cell r="E2641">
            <v>41794</v>
          </cell>
          <cell r="F2641">
            <v>3.45</v>
          </cell>
          <cell r="I2641">
            <v>40191</v>
          </cell>
          <cell r="J2641">
            <v>4.7119999999999997</v>
          </cell>
          <cell r="M2641">
            <v>40977</v>
          </cell>
          <cell r="N2641">
            <v>3.9938000000000002</v>
          </cell>
          <cell r="Q2641">
            <v>40352</v>
          </cell>
          <cell r="R2641">
            <v>5.38</v>
          </cell>
        </row>
        <row r="2642">
          <cell r="A2642">
            <v>40336</v>
          </cell>
          <cell r="B2642">
            <v>3.71</v>
          </cell>
          <cell r="E2642">
            <v>41795</v>
          </cell>
          <cell r="F2642">
            <v>3.44</v>
          </cell>
          <cell r="I2642">
            <v>40192</v>
          </cell>
          <cell r="J2642">
            <v>4.6271000000000004</v>
          </cell>
          <cell r="M2642">
            <v>40980</v>
          </cell>
          <cell r="N2642">
            <v>3.9778000000000002</v>
          </cell>
          <cell r="Q2642">
            <v>40353</v>
          </cell>
          <cell r="R2642">
            <v>5.4</v>
          </cell>
        </row>
        <row r="2643">
          <cell r="A2643">
            <v>40337</v>
          </cell>
          <cell r="B2643">
            <v>3.73</v>
          </cell>
          <cell r="E2643">
            <v>41796</v>
          </cell>
          <cell r="F2643">
            <v>3.44</v>
          </cell>
          <cell r="I2643">
            <v>40193</v>
          </cell>
          <cell r="J2643">
            <v>4.5814000000000004</v>
          </cell>
          <cell r="M2643">
            <v>40981</v>
          </cell>
          <cell r="N2643">
            <v>4.0130999999999997</v>
          </cell>
          <cell r="Q2643">
            <v>40354</v>
          </cell>
          <cell r="R2643">
            <v>5.38</v>
          </cell>
        </row>
        <row r="2644">
          <cell r="A2644">
            <v>40338</v>
          </cell>
          <cell r="B2644">
            <v>3.76</v>
          </cell>
          <cell r="E2644">
            <v>41799</v>
          </cell>
          <cell r="F2644">
            <v>3.45</v>
          </cell>
          <cell r="I2644">
            <v>40196</v>
          </cell>
          <cell r="J2644">
            <v>4.5814000000000004</v>
          </cell>
          <cell r="M2644">
            <v>40982</v>
          </cell>
          <cell r="N2644">
            <v>4.0011999999999999</v>
          </cell>
          <cell r="Q2644">
            <v>40357</v>
          </cell>
          <cell r="R2644">
            <v>5.31</v>
          </cell>
        </row>
        <row r="2645">
          <cell r="A2645">
            <v>40339</v>
          </cell>
          <cell r="B2645">
            <v>3.83</v>
          </cell>
          <cell r="E2645">
            <v>41800</v>
          </cell>
          <cell r="F2645">
            <v>3.4699999999999998</v>
          </cell>
          <cell r="I2645">
            <v>40197</v>
          </cell>
          <cell r="J2645">
            <v>4.5872999999999999</v>
          </cell>
          <cell r="M2645">
            <v>40983</v>
          </cell>
          <cell r="N2645">
            <v>4.1039000000000003</v>
          </cell>
          <cell r="Q2645">
            <v>40358</v>
          </cell>
          <cell r="R2645">
            <v>5.25</v>
          </cell>
        </row>
        <row r="2646">
          <cell r="A2646">
            <v>40340</v>
          </cell>
          <cell r="B2646">
            <v>3.81</v>
          </cell>
          <cell r="E2646">
            <v>41801</v>
          </cell>
          <cell r="F2646">
            <v>3.4699999999999998</v>
          </cell>
          <cell r="I2646">
            <v>40198</v>
          </cell>
          <cell r="J2646">
            <v>4.5342000000000002</v>
          </cell>
          <cell r="M2646">
            <v>40984</v>
          </cell>
          <cell r="N2646">
            <v>4.1424000000000003</v>
          </cell>
          <cell r="Q2646">
            <v>40359</v>
          </cell>
          <cell r="R2646">
            <v>5.21</v>
          </cell>
        </row>
        <row r="2647">
          <cell r="A2647">
            <v>40343</v>
          </cell>
          <cell r="B2647">
            <v>3.84</v>
          </cell>
          <cell r="E2647">
            <v>41802</v>
          </cell>
          <cell r="F2647">
            <v>3.41</v>
          </cell>
          <cell r="I2647">
            <v>40199</v>
          </cell>
          <cell r="J2647">
            <v>4.4931999999999999</v>
          </cell>
          <cell r="M2647">
            <v>40987</v>
          </cell>
          <cell r="N2647">
            <v>4.1302000000000003</v>
          </cell>
          <cell r="Q2647">
            <v>40360</v>
          </cell>
          <cell r="R2647">
            <v>5.17</v>
          </cell>
        </row>
        <row r="2648">
          <cell r="A2648">
            <v>40344</v>
          </cell>
          <cell r="B2648">
            <v>3.83</v>
          </cell>
          <cell r="E2648">
            <v>41803</v>
          </cell>
          <cell r="F2648">
            <v>3.41</v>
          </cell>
          <cell r="I2648">
            <v>40200</v>
          </cell>
          <cell r="J2648">
            <v>4.5312000000000001</v>
          </cell>
          <cell r="M2648">
            <v>40988</v>
          </cell>
          <cell r="N2648">
            <v>4.1558000000000002</v>
          </cell>
          <cell r="Q2648">
            <v>40361</v>
          </cell>
          <cell r="R2648">
            <v>5.24</v>
          </cell>
        </row>
        <row r="2649">
          <cell r="A2649">
            <v>40345</v>
          </cell>
          <cell r="B2649">
            <v>3.7800000000000002</v>
          </cell>
          <cell r="E2649">
            <v>41806</v>
          </cell>
          <cell r="F2649">
            <v>3.4</v>
          </cell>
          <cell r="I2649">
            <v>40203</v>
          </cell>
          <cell r="J2649">
            <v>4.5468999999999999</v>
          </cell>
          <cell r="M2649">
            <v>40989</v>
          </cell>
          <cell r="N2649">
            <v>4.1176000000000004</v>
          </cell>
          <cell r="Q2649">
            <v>40365</v>
          </cell>
          <cell r="R2649">
            <v>5.19</v>
          </cell>
        </row>
        <row r="2650">
          <cell r="A2650">
            <v>40346</v>
          </cell>
          <cell r="B2650">
            <v>3.75</v>
          </cell>
          <cell r="E2650">
            <v>41807</v>
          </cell>
          <cell r="F2650">
            <v>3.44</v>
          </cell>
          <cell r="I2650">
            <v>40204</v>
          </cell>
          <cell r="J2650">
            <v>4.5527999999999995</v>
          </cell>
          <cell r="M2650">
            <v>40990</v>
          </cell>
          <cell r="N2650">
            <v>4.0881999999999996</v>
          </cell>
          <cell r="Q2650">
            <v>40366</v>
          </cell>
          <cell r="R2650">
            <v>5.25</v>
          </cell>
        </row>
        <row r="2651">
          <cell r="A2651">
            <v>40347</v>
          </cell>
          <cell r="B2651">
            <v>3.76</v>
          </cell>
          <cell r="E2651">
            <v>41808</v>
          </cell>
          <cell r="F2651">
            <v>3.43</v>
          </cell>
          <cell r="I2651">
            <v>40205</v>
          </cell>
          <cell r="J2651">
            <v>4.5626999999999995</v>
          </cell>
          <cell r="M2651">
            <v>40991</v>
          </cell>
          <cell r="N2651">
            <v>4.0824999999999996</v>
          </cell>
          <cell r="Q2651">
            <v>40367</v>
          </cell>
          <cell r="R2651">
            <v>5.29</v>
          </cell>
        </row>
        <row r="2652">
          <cell r="A2652">
            <v>40350</v>
          </cell>
          <cell r="B2652">
            <v>3.76</v>
          </cell>
          <cell r="E2652">
            <v>41809</v>
          </cell>
          <cell r="F2652">
            <v>3.4699999999999998</v>
          </cell>
          <cell r="I2652">
            <v>40206</v>
          </cell>
          <cell r="J2652">
            <v>4.5488999999999997</v>
          </cell>
          <cell r="M2652">
            <v>40994</v>
          </cell>
          <cell r="N2652">
            <v>4.0731999999999999</v>
          </cell>
          <cell r="Q2652">
            <v>40368</v>
          </cell>
          <cell r="R2652">
            <v>5.33</v>
          </cell>
        </row>
        <row r="2653">
          <cell r="A2653">
            <v>40351</v>
          </cell>
          <cell r="B2653">
            <v>3.71</v>
          </cell>
          <cell r="E2653">
            <v>41810</v>
          </cell>
          <cell r="F2653">
            <v>3.44</v>
          </cell>
          <cell r="I2653">
            <v>40207</v>
          </cell>
          <cell r="J2653">
            <v>4.4884000000000004</v>
          </cell>
          <cell r="M2653">
            <v>40995</v>
          </cell>
          <cell r="N2653">
            <v>4.0724999999999998</v>
          </cell>
          <cell r="Q2653">
            <v>40371</v>
          </cell>
          <cell r="R2653">
            <v>5.34</v>
          </cell>
        </row>
        <row r="2654">
          <cell r="A2654">
            <v>40352</v>
          </cell>
          <cell r="B2654">
            <v>3.69</v>
          </cell>
          <cell r="E2654">
            <v>41813</v>
          </cell>
          <cell r="F2654">
            <v>3.45</v>
          </cell>
          <cell r="I2654">
            <v>40210</v>
          </cell>
          <cell r="J2654">
            <v>4.5617000000000001</v>
          </cell>
          <cell r="M2654">
            <v>40996</v>
          </cell>
          <cell r="N2654">
            <v>4.0197000000000003</v>
          </cell>
          <cell r="Q2654">
            <v>40372</v>
          </cell>
          <cell r="R2654">
            <v>5.4</v>
          </cell>
        </row>
        <row r="2655">
          <cell r="A2655">
            <v>40353</v>
          </cell>
          <cell r="B2655">
            <v>3.7</v>
          </cell>
          <cell r="E2655">
            <v>41814</v>
          </cell>
          <cell r="F2655">
            <v>3.41</v>
          </cell>
          <cell r="I2655">
            <v>40211</v>
          </cell>
          <cell r="J2655">
            <v>4.5587999999999997</v>
          </cell>
          <cell r="M2655">
            <v>40997</v>
          </cell>
          <cell r="N2655">
            <v>3.9950999999999999</v>
          </cell>
          <cell r="Q2655">
            <v>40373</v>
          </cell>
          <cell r="R2655">
            <v>5.31</v>
          </cell>
        </row>
        <row r="2656">
          <cell r="A2656">
            <v>40354</v>
          </cell>
          <cell r="B2656">
            <v>3.68</v>
          </cell>
          <cell r="E2656">
            <v>41815</v>
          </cell>
          <cell r="F2656">
            <v>3.38</v>
          </cell>
          <cell r="I2656">
            <v>40212</v>
          </cell>
          <cell r="J2656">
            <v>4.6383000000000001</v>
          </cell>
          <cell r="M2656">
            <v>40998</v>
          </cell>
          <cell r="N2656">
            <v>4.0057</v>
          </cell>
          <cell r="Q2656">
            <v>40374</v>
          </cell>
          <cell r="R2656">
            <v>5.24</v>
          </cell>
        </row>
        <row r="2657">
          <cell r="A2657">
            <v>40357</v>
          </cell>
          <cell r="B2657">
            <v>3.68</v>
          </cell>
          <cell r="E2657">
            <v>41816</v>
          </cell>
          <cell r="F2657">
            <v>3.35</v>
          </cell>
          <cell r="I2657">
            <v>40213</v>
          </cell>
          <cell r="J2657">
            <v>4.5499000000000001</v>
          </cell>
          <cell r="M2657">
            <v>41001</v>
          </cell>
          <cell r="N2657">
            <v>4.0133999999999999</v>
          </cell>
          <cell r="Q2657">
            <v>40375</v>
          </cell>
          <cell r="R2657">
            <v>5.22</v>
          </cell>
        </row>
        <row r="2658">
          <cell r="A2658">
            <v>40358</v>
          </cell>
          <cell r="B2658">
            <v>3.65</v>
          </cell>
          <cell r="E2658">
            <v>41817</v>
          </cell>
          <cell r="F2658">
            <v>3.36</v>
          </cell>
          <cell r="I2658">
            <v>40214</v>
          </cell>
          <cell r="J2658">
            <v>4.5186000000000002</v>
          </cell>
          <cell r="M2658">
            <v>41002</v>
          </cell>
          <cell r="N2658">
            <v>4.0114000000000001</v>
          </cell>
          <cell r="Q2658">
            <v>40378</v>
          </cell>
          <cell r="R2658">
            <v>5.25</v>
          </cell>
        </row>
        <row r="2659">
          <cell r="A2659">
            <v>40359</v>
          </cell>
          <cell r="B2659">
            <v>3.65</v>
          </cell>
          <cell r="E2659">
            <v>41820</v>
          </cell>
          <cell r="F2659">
            <v>3.34</v>
          </cell>
          <cell r="I2659">
            <v>40217</v>
          </cell>
          <cell r="J2659">
            <v>4.4972000000000003</v>
          </cell>
          <cell r="M2659">
            <v>41003</v>
          </cell>
          <cell r="N2659">
            <v>4.0823999999999998</v>
          </cell>
          <cell r="Q2659">
            <v>40379</v>
          </cell>
          <cell r="R2659">
            <v>5.23</v>
          </cell>
        </row>
        <row r="2660">
          <cell r="A2660">
            <v>40361</v>
          </cell>
          <cell r="B2660">
            <v>3.65</v>
          </cell>
          <cell r="E2660">
            <v>41821</v>
          </cell>
          <cell r="F2660">
            <v>3.4</v>
          </cell>
          <cell r="I2660">
            <v>40218</v>
          </cell>
          <cell r="J2660">
            <v>4.5834999999999999</v>
          </cell>
          <cell r="M2660">
            <v>41004</v>
          </cell>
          <cell r="N2660">
            <v>4.0317999999999996</v>
          </cell>
          <cell r="Q2660">
            <v>40380</v>
          </cell>
          <cell r="R2660">
            <v>5.16</v>
          </cell>
        </row>
        <row r="2661">
          <cell r="A2661">
            <v>40364</v>
          </cell>
          <cell r="B2661">
            <v>3.63</v>
          </cell>
          <cell r="E2661">
            <v>41822</v>
          </cell>
          <cell r="F2661">
            <v>3.46</v>
          </cell>
          <cell r="I2661">
            <v>40219</v>
          </cell>
          <cell r="J2661">
            <v>4.6364000000000001</v>
          </cell>
          <cell r="M2661">
            <v>41005</v>
          </cell>
          <cell r="N2661">
            <v>4.0236000000000001</v>
          </cell>
          <cell r="Q2661">
            <v>40381</v>
          </cell>
          <cell r="R2661">
            <v>5.21</v>
          </cell>
        </row>
        <row r="2662">
          <cell r="A2662">
            <v>40365</v>
          </cell>
          <cell r="B2662">
            <v>3.64</v>
          </cell>
          <cell r="E2662">
            <v>41823</v>
          </cell>
          <cell r="F2662">
            <v>3.4699999999999998</v>
          </cell>
          <cell r="I2662">
            <v>40220</v>
          </cell>
          <cell r="J2662">
            <v>4.6646000000000001</v>
          </cell>
          <cell r="M2662">
            <v>41008</v>
          </cell>
          <cell r="N2662">
            <v>3.9723999999999999</v>
          </cell>
          <cell r="Q2662">
            <v>40382</v>
          </cell>
          <cell r="R2662">
            <v>5.28</v>
          </cell>
        </row>
        <row r="2663">
          <cell r="A2663">
            <v>40366</v>
          </cell>
          <cell r="B2663">
            <v>3.69</v>
          </cell>
          <cell r="E2663">
            <v>41827</v>
          </cell>
          <cell r="F2663">
            <v>3.44</v>
          </cell>
          <cell r="I2663">
            <v>40221</v>
          </cell>
          <cell r="J2663">
            <v>4.6463000000000001</v>
          </cell>
          <cell r="M2663">
            <v>41009</v>
          </cell>
          <cell r="N2663">
            <v>3.9672999999999998</v>
          </cell>
          <cell r="Q2663">
            <v>40385</v>
          </cell>
          <cell r="R2663">
            <v>5.26</v>
          </cell>
        </row>
        <row r="2664">
          <cell r="A2664">
            <v>40367</v>
          </cell>
          <cell r="B2664">
            <v>3.7199999999999998</v>
          </cell>
          <cell r="E2664">
            <v>41828</v>
          </cell>
          <cell r="F2664">
            <v>3.38</v>
          </cell>
          <cell r="I2664">
            <v>40224</v>
          </cell>
          <cell r="J2664">
            <v>4.6493000000000002</v>
          </cell>
          <cell r="M2664">
            <v>41010</v>
          </cell>
          <cell r="N2664">
            <v>3.9222999999999999</v>
          </cell>
          <cell r="Q2664">
            <v>40386</v>
          </cell>
          <cell r="R2664">
            <v>5.31</v>
          </cell>
        </row>
        <row r="2665">
          <cell r="A2665">
            <v>40368</v>
          </cell>
          <cell r="B2665">
            <v>3.75</v>
          </cell>
          <cell r="E2665">
            <v>41829</v>
          </cell>
          <cell r="F2665">
            <v>3.37</v>
          </cell>
          <cell r="I2665">
            <v>40225</v>
          </cell>
          <cell r="J2665">
            <v>4.6318000000000001</v>
          </cell>
          <cell r="M2665">
            <v>41011</v>
          </cell>
          <cell r="N2665">
            <v>3.9378000000000002</v>
          </cell>
          <cell r="Q2665">
            <v>40387</v>
          </cell>
          <cell r="R2665">
            <v>5.29</v>
          </cell>
        </row>
        <row r="2666">
          <cell r="A2666">
            <v>40371</v>
          </cell>
          <cell r="B2666">
            <v>3.75</v>
          </cell>
          <cell r="E2666">
            <v>41830</v>
          </cell>
          <cell r="F2666">
            <v>3.38</v>
          </cell>
          <cell r="I2666">
            <v>40226</v>
          </cell>
          <cell r="J2666">
            <v>4.6972000000000005</v>
          </cell>
          <cell r="M2666">
            <v>41012</v>
          </cell>
          <cell r="N2666">
            <v>3.9596</v>
          </cell>
          <cell r="Q2666">
            <v>40388</v>
          </cell>
          <cell r="R2666">
            <v>5.28</v>
          </cell>
        </row>
        <row r="2667">
          <cell r="A2667">
            <v>40372</v>
          </cell>
          <cell r="B2667">
            <v>3.7800000000000002</v>
          </cell>
          <cell r="E2667">
            <v>41831</v>
          </cell>
          <cell r="F2667">
            <v>3.34</v>
          </cell>
          <cell r="I2667">
            <v>40227</v>
          </cell>
          <cell r="J2667">
            <v>4.7309000000000001</v>
          </cell>
          <cell r="M2667">
            <v>41015</v>
          </cell>
          <cell r="N2667">
            <v>3.9165000000000001</v>
          </cell>
          <cell r="Q2667">
            <v>40389</v>
          </cell>
          <cell r="R2667">
            <v>5.17</v>
          </cell>
        </row>
        <row r="2668">
          <cell r="A2668">
            <v>40373</v>
          </cell>
          <cell r="B2668">
            <v>3.7800000000000002</v>
          </cell>
          <cell r="E2668">
            <v>41834</v>
          </cell>
          <cell r="F2668">
            <v>3.36</v>
          </cell>
          <cell r="I2668">
            <v>40228</v>
          </cell>
          <cell r="J2668">
            <v>4.7031000000000001</v>
          </cell>
          <cell r="M2668">
            <v>41016</v>
          </cell>
          <cell r="N2668">
            <v>3.9802999999999997</v>
          </cell>
          <cell r="Q2668">
            <v>40392</v>
          </cell>
          <cell r="R2668">
            <v>5.26</v>
          </cell>
        </row>
        <row r="2669">
          <cell r="A2669">
            <v>40374</v>
          </cell>
          <cell r="B2669">
            <v>3.77</v>
          </cell>
          <cell r="E2669">
            <v>41835</v>
          </cell>
          <cell r="F2669">
            <v>3.37</v>
          </cell>
          <cell r="I2669">
            <v>40231</v>
          </cell>
          <cell r="J2669">
            <v>4.7268999999999997</v>
          </cell>
          <cell r="M2669">
            <v>41017</v>
          </cell>
          <cell r="N2669">
            <v>3.9901</v>
          </cell>
          <cell r="Q2669">
            <v>40393</v>
          </cell>
          <cell r="R2669">
            <v>5.23</v>
          </cell>
        </row>
        <row r="2670">
          <cell r="A2670">
            <v>40375</v>
          </cell>
          <cell r="B2670">
            <v>3.7199999999999998</v>
          </cell>
          <cell r="E2670">
            <v>41836</v>
          </cell>
          <cell r="F2670">
            <v>3.35</v>
          </cell>
          <cell r="I2670">
            <v>40232</v>
          </cell>
          <cell r="J2670">
            <v>4.6298000000000004</v>
          </cell>
          <cell r="M2670">
            <v>41018</v>
          </cell>
          <cell r="N2670">
            <v>3.9912999999999998</v>
          </cell>
          <cell r="Q2670">
            <v>40394</v>
          </cell>
          <cell r="R2670">
            <v>5.25</v>
          </cell>
        </row>
        <row r="2671">
          <cell r="A2671">
            <v>40378</v>
          </cell>
          <cell r="B2671">
            <v>3.74</v>
          </cell>
          <cell r="E2671">
            <v>41837</v>
          </cell>
          <cell r="F2671">
            <v>3.27</v>
          </cell>
          <cell r="I2671">
            <v>40233</v>
          </cell>
          <cell r="J2671">
            <v>4.6356000000000002</v>
          </cell>
          <cell r="M2671">
            <v>41019</v>
          </cell>
          <cell r="N2671">
            <v>3.9843999999999999</v>
          </cell>
          <cell r="Q2671">
            <v>40395</v>
          </cell>
          <cell r="R2671">
            <v>5.25</v>
          </cell>
        </row>
        <row r="2672">
          <cell r="A2672">
            <v>40379</v>
          </cell>
          <cell r="B2672">
            <v>3.76</v>
          </cell>
          <cell r="E2672">
            <v>41838</v>
          </cell>
          <cell r="F2672">
            <v>3.29</v>
          </cell>
          <cell r="I2672">
            <v>40234</v>
          </cell>
          <cell r="J2672">
            <v>4.5747999999999998</v>
          </cell>
          <cell r="M2672">
            <v>41022</v>
          </cell>
          <cell r="N2672">
            <v>4.0082000000000004</v>
          </cell>
          <cell r="Q2672">
            <v>40396</v>
          </cell>
          <cell r="R2672">
            <v>5.18</v>
          </cell>
        </row>
        <row r="2673">
          <cell r="A2673">
            <v>40380</v>
          </cell>
          <cell r="B2673">
            <v>3.73</v>
          </cell>
          <cell r="E2673">
            <v>41841</v>
          </cell>
          <cell r="F2673">
            <v>3.26</v>
          </cell>
          <cell r="I2673">
            <v>40235</v>
          </cell>
          <cell r="J2673">
            <v>4.5565999999999995</v>
          </cell>
          <cell r="M2673">
            <v>41023</v>
          </cell>
          <cell r="N2673">
            <v>4.0449999999999999</v>
          </cell>
          <cell r="Q2673">
            <v>40399</v>
          </cell>
          <cell r="R2673">
            <v>5.19</v>
          </cell>
        </row>
        <row r="2674">
          <cell r="A2674">
            <v>40381</v>
          </cell>
          <cell r="B2674">
            <v>3.77</v>
          </cell>
          <cell r="E2674">
            <v>41842</v>
          </cell>
          <cell r="F2674">
            <v>3.25</v>
          </cell>
          <cell r="I2674">
            <v>40238</v>
          </cell>
          <cell r="J2674">
            <v>4.5575999999999999</v>
          </cell>
          <cell r="M2674">
            <v>41024</v>
          </cell>
          <cell r="N2674">
            <v>4.0377999999999998</v>
          </cell>
          <cell r="Q2674">
            <v>40400</v>
          </cell>
          <cell r="R2674">
            <v>5.21</v>
          </cell>
        </row>
        <row r="2675">
          <cell r="A2675">
            <v>40382</v>
          </cell>
          <cell r="B2675">
            <v>3.7800000000000002</v>
          </cell>
          <cell r="E2675">
            <v>41843</v>
          </cell>
          <cell r="F2675">
            <v>3.26</v>
          </cell>
          <cell r="I2675">
            <v>40239</v>
          </cell>
          <cell r="J2675">
            <v>4.5670999999999999</v>
          </cell>
          <cell r="M2675">
            <v>41025</v>
          </cell>
          <cell r="N2675">
            <v>4.0773999999999999</v>
          </cell>
          <cell r="Q2675">
            <v>40401</v>
          </cell>
          <cell r="R2675">
            <v>5.1100000000000003</v>
          </cell>
        </row>
        <row r="2676">
          <cell r="A2676">
            <v>40385</v>
          </cell>
          <cell r="B2676">
            <v>3.77</v>
          </cell>
          <cell r="E2676">
            <v>41844</v>
          </cell>
          <cell r="F2676">
            <v>3.3</v>
          </cell>
          <cell r="I2676">
            <v>40240</v>
          </cell>
          <cell r="J2676">
            <v>4.5853000000000002</v>
          </cell>
          <cell r="M2676">
            <v>41026</v>
          </cell>
          <cell r="N2676">
            <v>4.0622999999999996</v>
          </cell>
          <cell r="Q2676">
            <v>40402</v>
          </cell>
          <cell r="R2676">
            <v>5.12</v>
          </cell>
        </row>
        <row r="2677">
          <cell r="A2677">
            <v>40386</v>
          </cell>
          <cell r="B2677">
            <v>3.8</v>
          </cell>
          <cell r="E2677">
            <v>41845</v>
          </cell>
          <cell r="F2677">
            <v>3.24</v>
          </cell>
          <cell r="I2677">
            <v>40241</v>
          </cell>
          <cell r="J2677">
            <v>4.5556000000000001</v>
          </cell>
          <cell r="M2677">
            <v>41029</v>
          </cell>
          <cell r="N2677">
            <v>4.0750999999999999</v>
          </cell>
          <cell r="Q2677">
            <v>40403</v>
          </cell>
          <cell r="R2677">
            <v>5.0599999999999996</v>
          </cell>
        </row>
        <row r="2678">
          <cell r="A2678">
            <v>40387</v>
          </cell>
          <cell r="B2678">
            <v>3.77</v>
          </cell>
          <cell r="E2678">
            <v>41848</v>
          </cell>
          <cell r="F2678">
            <v>3.26</v>
          </cell>
          <cell r="I2678">
            <v>40242</v>
          </cell>
          <cell r="J2678">
            <v>4.6422999999999996</v>
          </cell>
          <cell r="M2678">
            <v>41030</v>
          </cell>
          <cell r="N2678">
            <v>4.0602</v>
          </cell>
          <cell r="Q2678">
            <v>40406</v>
          </cell>
          <cell r="R2678">
            <v>4.91</v>
          </cell>
        </row>
        <row r="2679">
          <cell r="A2679">
            <v>40388</v>
          </cell>
          <cell r="B2679">
            <v>3.75</v>
          </cell>
          <cell r="E2679">
            <v>41849</v>
          </cell>
          <cell r="F2679">
            <v>3.22</v>
          </cell>
          <cell r="I2679">
            <v>40245</v>
          </cell>
          <cell r="J2679">
            <v>4.6863000000000001</v>
          </cell>
          <cell r="M2679">
            <v>41031</v>
          </cell>
          <cell r="N2679">
            <v>4.0608000000000004</v>
          </cell>
          <cell r="Q2679">
            <v>40407</v>
          </cell>
          <cell r="R2679">
            <v>4.95</v>
          </cell>
        </row>
        <row r="2680">
          <cell r="A2680">
            <v>40389</v>
          </cell>
          <cell r="B2680">
            <v>3.69</v>
          </cell>
          <cell r="E2680">
            <v>41850</v>
          </cell>
          <cell r="F2680">
            <v>3.31</v>
          </cell>
          <cell r="I2680">
            <v>40246</v>
          </cell>
          <cell r="J2680">
            <v>4.6754999999999995</v>
          </cell>
          <cell r="M2680">
            <v>41032</v>
          </cell>
          <cell r="N2680">
            <v>4.0265000000000004</v>
          </cell>
          <cell r="Q2680">
            <v>40408</v>
          </cell>
          <cell r="R2680">
            <v>4.92</v>
          </cell>
        </row>
        <row r="2681">
          <cell r="A2681">
            <v>40393</v>
          </cell>
          <cell r="B2681">
            <v>3.69</v>
          </cell>
          <cell r="E2681">
            <v>41851</v>
          </cell>
          <cell r="F2681">
            <v>3.32</v>
          </cell>
          <cell r="I2681">
            <v>40247</v>
          </cell>
          <cell r="J2681">
            <v>4.6912000000000003</v>
          </cell>
          <cell r="M2681">
            <v>41033</v>
          </cell>
          <cell r="N2681">
            <v>4.0202999999999998</v>
          </cell>
          <cell r="Q2681">
            <v>40409</v>
          </cell>
          <cell r="R2681">
            <v>4.8499999999999996</v>
          </cell>
        </row>
        <row r="2682">
          <cell r="A2682">
            <v>40394</v>
          </cell>
          <cell r="B2682">
            <v>3.7199999999999998</v>
          </cell>
          <cell r="E2682">
            <v>41852</v>
          </cell>
          <cell r="F2682">
            <v>3.29</v>
          </cell>
          <cell r="I2682">
            <v>40248</v>
          </cell>
          <cell r="J2682">
            <v>4.6666999999999996</v>
          </cell>
          <cell r="M2682">
            <v>41036</v>
          </cell>
          <cell r="N2682">
            <v>3.9802</v>
          </cell>
          <cell r="Q2682">
            <v>40410</v>
          </cell>
          <cell r="R2682">
            <v>4.8499999999999996</v>
          </cell>
        </row>
        <row r="2683">
          <cell r="A2683">
            <v>40395</v>
          </cell>
          <cell r="B2683">
            <v>3.67</v>
          </cell>
          <cell r="E2683">
            <v>41855</v>
          </cell>
          <cell r="F2683">
            <v>3.3</v>
          </cell>
          <cell r="I2683">
            <v>40249</v>
          </cell>
          <cell r="J2683">
            <v>4.6248000000000005</v>
          </cell>
          <cell r="M2683">
            <v>41037</v>
          </cell>
          <cell r="N2683">
            <v>3.9832999999999998</v>
          </cell>
          <cell r="Q2683">
            <v>40413</v>
          </cell>
          <cell r="R2683">
            <v>4.8600000000000003</v>
          </cell>
        </row>
        <row r="2684">
          <cell r="A2684">
            <v>40396</v>
          </cell>
          <cell r="B2684">
            <v>3.65</v>
          </cell>
          <cell r="E2684">
            <v>41856</v>
          </cell>
          <cell r="F2684">
            <v>3.2800000000000002</v>
          </cell>
          <cell r="I2684">
            <v>40252</v>
          </cell>
          <cell r="J2684">
            <v>4.6266999999999996</v>
          </cell>
          <cell r="M2684">
            <v>41038</v>
          </cell>
          <cell r="N2684">
            <v>3.9534000000000002</v>
          </cell>
          <cell r="Q2684">
            <v>40414</v>
          </cell>
          <cell r="R2684">
            <v>4.8</v>
          </cell>
        </row>
        <row r="2685">
          <cell r="A2685">
            <v>40399</v>
          </cell>
          <cell r="B2685">
            <v>3.65</v>
          </cell>
          <cell r="E2685">
            <v>41857</v>
          </cell>
          <cell r="F2685">
            <v>3.27</v>
          </cell>
          <cell r="I2685">
            <v>40253</v>
          </cell>
          <cell r="J2685">
            <v>4.5870999999999995</v>
          </cell>
          <cell r="M2685">
            <v>41039</v>
          </cell>
          <cell r="N2685">
            <v>3.9672000000000001</v>
          </cell>
          <cell r="Q2685">
            <v>40415</v>
          </cell>
          <cell r="R2685">
            <v>4.8100000000000005</v>
          </cell>
        </row>
        <row r="2686">
          <cell r="A2686">
            <v>40400</v>
          </cell>
          <cell r="B2686">
            <v>3.63</v>
          </cell>
          <cell r="E2686">
            <v>41858</v>
          </cell>
          <cell r="F2686">
            <v>3.23</v>
          </cell>
          <cell r="I2686">
            <v>40254</v>
          </cell>
          <cell r="J2686">
            <v>4.5659999999999998</v>
          </cell>
          <cell r="M2686">
            <v>41040</v>
          </cell>
          <cell r="N2686">
            <v>3.9723000000000002</v>
          </cell>
          <cell r="Q2686">
            <v>40416</v>
          </cell>
          <cell r="R2686">
            <v>4.78</v>
          </cell>
        </row>
        <row r="2687">
          <cell r="A2687">
            <v>40401</v>
          </cell>
          <cell r="B2687">
            <v>3.6</v>
          </cell>
          <cell r="E2687">
            <v>41859</v>
          </cell>
          <cell r="F2687">
            <v>3.23</v>
          </cell>
          <cell r="I2687">
            <v>40255</v>
          </cell>
          <cell r="J2687">
            <v>4.5910000000000002</v>
          </cell>
          <cell r="M2687">
            <v>41043</v>
          </cell>
          <cell r="N2687">
            <v>3.9266999999999999</v>
          </cell>
          <cell r="Q2687">
            <v>40417</v>
          </cell>
          <cell r="R2687">
            <v>4.9399999999999995</v>
          </cell>
        </row>
        <row r="2688">
          <cell r="A2688">
            <v>40402</v>
          </cell>
          <cell r="B2688">
            <v>3.63</v>
          </cell>
          <cell r="E2688">
            <v>41862</v>
          </cell>
          <cell r="F2688">
            <v>3.24</v>
          </cell>
          <cell r="I2688">
            <v>40256</v>
          </cell>
          <cell r="J2688">
            <v>4.5793999999999997</v>
          </cell>
          <cell r="M2688">
            <v>41044</v>
          </cell>
          <cell r="N2688">
            <v>3.9007000000000001</v>
          </cell>
          <cell r="Q2688">
            <v>40420</v>
          </cell>
          <cell r="R2688">
            <v>4.8600000000000003</v>
          </cell>
        </row>
        <row r="2689">
          <cell r="A2689">
            <v>40403</v>
          </cell>
          <cell r="B2689">
            <v>3.6</v>
          </cell>
          <cell r="E2689">
            <v>41863</v>
          </cell>
          <cell r="F2689">
            <v>3.27</v>
          </cell>
          <cell r="I2689">
            <v>40259</v>
          </cell>
          <cell r="J2689">
            <v>4.5678999999999998</v>
          </cell>
          <cell r="M2689">
            <v>41045</v>
          </cell>
          <cell r="N2689">
            <v>3.9203999999999999</v>
          </cell>
          <cell r="Q2689">
            <v>40421</v>
          </cell>
          <cell r="R2689">
            <v>4.78</v>
          </cell>
        </row>
        <row r="2690">
          <cell r="A2690">
            <v>40406</v>
          </cell>
          <cell r="B2690">
            <v>3.55</v>
          </cell>
          <cell r="E2690">
            <v>41864</v>
          </cell>
          <cell r="F2690">
            <v>3.24</v>
          </cell>
          <cell r="I2690">
            <v>40260</v>
          </cell>
          <cell r="J2690">
            <v>4.6054000000000004</v>
          </cell>
          <cell r="M2690">
            <v>41046</v>
          </cell>
          <cell r="N2690">
            <v>3.9291999999999998</v>
          </cell>
          <cell r="Q2690">
            <v>40422</v>
          </cell>
          <cell r="R2690">
            <v>4.91</v>
          </cell>
        </row>
        <row r="2691">
          <cell r="A2691">
            <v>40407</v>
          </cell>
          <cell r="B2691">
            <v>3.57</v>
          </cell>
          <cell r="E2691">
            <v>41865</v>
          </cell>
          <cell r="F2691">
            <v>3.2</v>
          </cell>
          <cell r="I2691">
            <v>40261</v>
          </cell>
          <cell r="J2691">
            <v>4.7317999999999998</v>
          </cell>
          <cell r="M2691">
            <v>41047</v>
          </cell>
          <cell r="N2691">
            <v>3.9098000000000002</v>
          </cell>
          <cell r="Q2691">
            <v>40423</v>
          </cell>
          <cell r="R2691">
            <v>4.97</v>
          </cell>
        </row>
        <row r="2692">
          <cell r="A2692">
            <v>40408</v>
          </cell>
          <cell r="B2692">
            <v>3.55</v>
          </cell>
          <cell r="E2692">
            <v>41866</v>
          </cell>
          <cell r="F2692">
            <v>3.13</v>
          </cell>
          <cell r="I2692">
            <v>40262</v>
          </cell>
          <cell r="J2692">
            <v>4.7576999999999998</v>
          </cell>
          <cell r="M2692">
            <v>41050</v>
          </cell>
          <cell r="N2692">
            <v>3.9382999999999999</v>
          </cell>
          <cell r="Q2692">
            <v>40424</v>
          </cell>
          <cell r="R2692">
            <v>5.0199999999999996</v>
          </cell>
        </row>
        <row r="2693">
          <cell r="A2693">
            <v>40409</v>
          </cell>
          <cell r="B2693">
            <v>3.52</v>
          </cell>
          <cell r="E2693">
            <v>41869</v>
          </cell>
          <cell r="F2693">
            <v>3.2</v>
          </cell>
          <cell r="I2693">
            <v>40263</v>
          </cell>
          <cell r="J2693">
            <v>4.7457000000000003</v>
          </cell>
          <cell r="M2693">
            <v>41051</v>
          </cell>
          <cell r="N2693">
            <v>3.9539</v>
          </cell>
          <cell r="Q2693">
            <v>40428</v>
          </cell>
          <cell r="R2693">
            <v>4.91</v>
          </cell>
        </row>
        <row r="2694">
          <cell r="A2694">
            <v>40410</v>
          </cell>
          <cell r="B2694">
            <v>3.5300000000000002</v>
          </cell>
          <cell r="E2694">
            <v>41870</v>
          </cell>
          <cell r="F2694">
            <v>3.21</v>
          </cell>
          <cell r="I2694">
            <v>40266</v>
          </cell>
          <cell r="J2694">
            <v>4.7676999999999996</v>
          </cell>
          <cell r="M2694">
            <v>41052</v>
          </cell>
          <cell r="N2694">
            <v>3.9483000000000001</v>
          </cell>
          <cell r="Q2694">
            <v>40429</v>
          </cell>
          <cell r="R2694">
            <v>4.96</v>
          </cell>
        </row>
        <row r="2695">
          <cell r="A2695">
            <v>40413</v>
          </cell>
          <cell r="B2695">
            <v>3.5300000000000002</v>
          </cell>
          <cell r="E2695">
            <v>41871</v>
          </cell>
          <cell r="F2695">
            <v>3.22</v>
          </cell>
          <cell r="I2695">
            <v>40267</v>
          </cell>
          <cell r="J2695">
            <v>4.7457000000000003</v>
          </cell>
          <cell r="M2695">
            <v>41053</v>
          </cell>
          <cell r="N2695">
            <v>3.9150999999999998</v>
          </cell>
          <cell r="Q2695">
            <v>40430</v>
          </cell>
          <cell r="R2695">
            <v>5.07</v>
          </cell>
        </row>
        <row r="2696">
          <cell r="A2696">
            <v>40414</v>
          </cell>
          <cell r="B2696">
            <v>3.5</v>
          </cell>
          <cell r="E2696">
            <v>41872</v>
          </cell>
          <cell r="F2696">
            <v>3.19</v>
          </cell>
          <cell r="I2696">
            <v>40268</v>
          </cell>
          <cell r="J2696">
            <v>4.7129000000000003</v>
          </cell>
          <cell r="M2696">
            <v>41054</v>
          </cell>
          <cell r="N2696">
            <v>3.9068000000000001</v>
          </cell>
          <cell r="Q2696">
            <v>40431</v>
          </cell>
          <cell r="R2696">
            <v>5.0999999999999996</v>
          </cell>
        </row>
        <row r="2697">
          <cell r="A2697">
            <v>40415</v>
          </cell>
          <cell r="B2697">
            <v>3.4699999999999998</v>
          </cell>
          <cell r="E2697">
            <v>41873</v>
          </cell>
          <cell r="F2697">
            <v>3.16</v>
          </cell>
          <cell r="I2697">
            <v>40269</v>
          </cell>
          <cell r="J2697">
            <v>4.7278000000000002</v>
          </cell>
          <cell r="M2697">
            <v>41057</v>
          </cell>
          <cell r="N2697">
            <v>3.8605</v>
          </cell>
          <cell r="Q2697">
            <v>40434</v>
          </cell>
          <cell r="R2697">
            <v>5.07</v>
          </cell>
        </row>
        <row r="2698">
          <cell r="A2698">
            <v>40416</v>
          </cell>
          <cell r="B2698">
            <v>3.43</v>
          </cell>
          <cell r="E2698">
            <v>41876</v>
          </cell>
          <cell r="F2698">
            <v>3.13</v>
          </cell>
          <cell r="I2698">
            <v>40270</v>
          </cell>
          <cell r="J2698">
            <v>4.806</v>
          </cell>
          <cell r="M2698">
            <v>41058</v>
          </cell>
          <cell r="N2698">
            <v>3.9290000000000003</v>
          </cell>
          <cell r="Q2698">
            <v>40435</v>
          </cell>
          <cell r="R2698">
            <v>5.0199999999999996</v>
          </cell>
        </row>
        <row r="2699">
          <cell r="A2699">
            <v>40417</v>
          </cell>
          <cell r="B2699">
            <v>3.49</v>
          </cell>
          <cell r="E2699">
            <v>41877</v>
          </cell>
          <cell r="F2699">
            <v>3.15</v>
          </cell>
          <cell r="I2699">
            <v>40273</v>
          </cell>
          <cell r="J2699">
            <v>4.8395000000000001</v>
          </cell>
          <cell r="M2699">
            <v>41059</v>
          </cell>
          <cell r="N2699">
            <v>3.9297</v>
          </cell>
          <cell r="Q2699">
            <v>40436</v>
          </cell>
          <cell r="R2699">
            <v>5.1100000000000003</v>
          </cell>
        </row>
        <row r="2700">
          <cell r="A2700">
            <v>40420</v>
          </cell>
          <cell r="B2700">
            <v>3.43</v>
          </cell>
          <cell r="E2700">
            <v>41878</v>
          </cell>
          <cell r="F2700">
            <v>3.11</v>
          </cell>
          <cell r="I2700">
            <v>40274</v>
          </cell>
          <cell r="J2700">
            <v>4.8323999999999998</v>
          </cell>
          <cell r="M2700">
            <v>41060</v>
          </cell>
          <cell r="N2700">
            <v>3.8749000000000002</v>
          </cell>
          <cell r="Q2700">
            <v>40437</v>
          </cell>
          <cell r="R2700">
            <v>5.16</v>
          </cell>
        </row>
        <row r="2701">
          <cell r="A2701">
            <v>40421</v>
          </cell>
          <cell r="B2701">
            <v>3.44</v>
          </cell>
          <cell r="E2701">
            <v>41879</v>
          </cell>
          <cell r="F2701">
            <v>3.08</v>
          </cell>
          <cell r="I2701">
            <v>40275</v>
          </cell>
          <cell r="J2701">
            <v>4.7377000000000002</v>
          </cell>
          <cell r="M2701">
            <v>41061</v>
          </cell>
          <cell r="N2701">
            <v>3.8486000000000002</v>
          </cell>
          <cell r="Q2701">
            <v>40438</v>
          </cell>
          <cell r="R2701">
            <v>5.14</v>
          </cell>
        </row>
        <row r="2702">
          <cell r="A2702">
            <v>40422</v>
          </cell>
          <cell r="B2702">
            <v>3.5</v>
          </cell>
          <cell r="E2702">
            <v>41880</v>
          </cell>
          <cell r="F2702">
            <v>3.09</v>
          </cell>
          <cell r="I2702">
            <v>40276</v>
          </cell>
          <cell r="J2702">
            <v>4.7526999999999999</v>
          </cell>
          <cell r="M2702">
            <v>41064</v>
          </cell>
          <cell r="N2702">
            <v>3.7847</v>
          </cell>
          <cell r="Q2702">
            <v>40441</v>
          </cell>
          <cell r="R2702">
            <v>5.09</v>
          </cell>
        </row>
        <row r="2703">
          <cell r="A2703">
            <v>40423</v>
          </cell>
          <cell r="B2703">
            <v>3.52</v>
          </cell>
          <cell r="E2703">
            <v>41884</v>
          </cell>
          <cell r="F2703">
            <v>3.17</v>
          </cell>
          <cell r="I2703">
            <v>40277</v>
          </cell>
          <cell r="J2703">
            <v>4.7397</v>
          </cell>
          <cell r="M2703">
            <v>41065</v>
          </cell>
          <cell r="N2703">
            <v>3.8357000000000001</v>
          </cell>
          <cell r="Q2703">
            <v>40442</v>
          </cell>
          <cell r="R2703">
            <v>5.0199999999999996</v>
          </cell>
        </row>
        <row r="2704">
          <cell r="A2704">
            <v>40424</v>
          </cell>
          <cell r="B2704">
            <v>3.57</v>
          </cell>
          <cell r="E2704">
            <v>41885</v>
          </cell>
          <cell r="F2704">
            <v>3.15</v>
          </cell>
          <cell r="I2704">
            <v>40280</v>
          </cell>
          <cell r="J2704">
            <v>4.6961000000000004</v>
          </cell>
          <cell r="M2704">
            <v>41066</v>
          </cell>
          <cell r="N2704">
            <v>3.8927</v>
          </cell>
          <cell r="Q2704">
            <v>40443</v>
          </cell>
          <cell r="R2704">
            <v>4.97</v>
          </cell>
        </row>
        <row r="2705">
          <cell r="A2705">
            <v>40428</v>
          </cell>
          <cell r="B2705">
            <v>3.4699999999999998</v>
          </cell>
          <cell r="E2705">
            <v>41886</v>
          </cell>
          <cell r="F2705">
            <v>3.21</v>
          </cell>
          <cell r="I2705">
            <v>40281</v>
          </cell>
          <cell r="J2705">
            <v>4.6813000000000002</v>
          </cell>
          <cell r="M2705">
            <v>41067</v>
          </cell>
          <cell r="N2705">
            <v>3.9563999999999999</v>
          </cell>
          <cell r="Q2705">
            <v>40444</v>
          </cell>
          <cell r="R2705">
            <v>4.97</v>
          </cell>
        </row>
        <row r="2706">
          <cell r="A2706">
            <v>40429</v>
          </cell>
          <cell r="B2706">
            <v>3.5300000000000002</v>
          </cell>
          <cell r="E2706">
            <v>41887</v>
          </cell>
          <cell r="F2706">
            <v>3.23</v>
          </cell>
          <cell r="I2706">
            <v>40282</v>
          </cell>
          <cell r="J2706">
            <v>4.7298</v>
          </cell>
          <cell r="M2706">
            <v>41068</v>
          </cell>
          <cell r="N2706">
            <v>3.9878</v>
          </cell>
          <cell r="Q2706">
            <v>40445</v>
          </cell>
          <cell r="R2706">
            <v>5.03</v>
          </cell>
        </row>
        <row r="2707">
          <cell r="A2707">
            <v>40430</v>
          </cell>
          <cell r="B2707">
            <v>3.56</v>
          </cell>
          <cell r="E2707">
            <v>41890</v>
          </cell>
          <cell r="F2707">
            <v>3.23</v>
          </cell>
          <cell r="I2707">
            <v>40283</v>
          </cell>
          <cell r="J2707">
            <v>4.7149000000000001</v>
          </cell>
          <cell r="M2707">
            <v>41071</v>
          </cell>
          <cell r="N2707">
            <v>3.9116</v>
          </cell>
          <cell r="Q2707">
            <v>40448</v>
          </cell>
          <cell r="R2707">
            <v>4.9399999999999995</v>
          </cell>
        </row>
        <row r="2708">
          <cell r="A2708">
            <v>40431</v>
          </cell>
          <cell r="B2708">
            <v>3.55</v>
          </cell>
          <cell r="E2708">
            <v>41891</v>
          </cell>
          <cell r="F2708">
            <v>3.23</v>
          </cell>
          <cell r="I2708">
            <v>40284</v>
          </cell>
          <cell r="J2708">
            <v>4.6704999999999997</v>
          </cell>
          <cell r="M2708">
            <v>41072</v>
          </cell>
          <cell r="N2708">
            <v>3.9396</v>
          </cell>
          <cell r="Q2708">
            <v>40449</v>
          </cell>
          <cell r="R2708">
            <v>4.88</v>
          </cell>
        </row>
        <row r="2709">
          <cell r="A2709">
            <v>40434</v>
          </cell>
          <cell r="B2709">
            <v>3.54</v>
          </cell>
          <cell r="E2709">
            <v>41892</v>
          </cell>
          <cell r="F2709">
            <v>3.26</v>
          </cell>
          <cell r="I2709">
            <v>40287</v>
          </cell>
          <cell r="J2709">
            <v>4.6940999999999997</v>
          </cell>
          <cell r="M2709">
            <v>41073</v>
          </cell>
          <cell r="N2709">
            <v>3.9405000000000001</v>
          </cell>
          <cell r="Q2709">
            <v>40450</v>
          </cell>
          <cell r="R2709">
            <v>4.93</v>
          </cell>
        </row>
        <row r="2710">
          <cell r="A2710">
            <v>40435</v>
          </cell>
          <cell r="B2710">
            <v>3.52</v>
          </cell>
          <cell r="E2710">
            <v>41893</v>
          </cell>
          <cell r="F2710">
            <v>3.27</v>
          </cell>
          <cell r="I2710">
            <v>40288</v>
          </cell>
          <cell r="J2710">
            <v>4.6734</v>
          </cell>
          <cell r="M2710">
            <v>41074</v>
          </cell>
          <cell r="N2710">
            <v>3.9167000000000001</v>
          </cell>
          <cell r="Q2710">
            <v>40451</v>
          </cell>
          <cell r="R2710">
            <v>4.93</v>
          </cell>
        </row>
        <row r="2711">
          <cell r="A2711">
            <v>40436</v>
          </cell>
          <cell r="B2711">
            <v>3.54</v>
          </cell>
          <cell r="E2711">
            <v>41894</v>
          </cell>
          <cell r="F2711">
            <v>3.35</v>
          </cell>
          <cell r="I2711">
            <v>40289</v>
          </cell>
          <cell r="J2711">
            <v>4.6158999999999999</v>
          </cell>
          <cell r="M2711">
            <v>41075</v>
          </cell>
          <cell r="N2711">
            <v>3.9375999999999998</v>
          </cell>
          <cell r="Q2711">
            <v>40452</v>
          </cell>
          <cell r="R2711">
            <v>4.96</v>
          </cell>
        </row>
        <row r="2712">
          <cell r="A2712">
            <v>40437</v>
          </cell>
          <cell r="B2712">
            <v>3.55</v>
          </cell>
          <cell r="E2712">
            <v>41897</v>
          </cell>
          <cell r="F2712">
            <v>3.34</v>
          </cell>
          <cell r="I2712">
            <v>40290</v>
          </cell>
          <cell r="J2712">
            <v>4.6363000000000003</v>
          </cell>
          <cell r="M2712">
            <v>41078</v>
          </cell>
          <cell r="N2712">
            <v>3.9060000000000001</v>
          </cell>
          <cell r="Q2712">
            <v>40455</v>
          </cell>
          <cell r="R2712">
            <v>4.96</v>
          </cell>
        </row>
        <row r="2713">
          <cell r="A2713">
            <v>40438</v>
          </cell>
          <cell r="B2713">
            <v>3.5</v>
          </cell>
          <cell r="E2713">
            <v>41898</v>
          </cell>
          <cell r="F2713">
            <v>3.36</v>
          </cell>
          <cell r="I2713">
            <v>40291</v>
          </cell>
          <cell r="J2713">
            <v>4.6597</v>
          </cell>
          <cell r="M2713">
            <v>41079</v>
          </cell>
          <cell r="N2713">
            <v>3.9255</v>
          </cell>
          <cell r="Q2713">
            <v>40456</v>
          </cell>
          <cell r="R2713">
            <v>4.9800000000000004</v>
          </cell>
        </row>
        <row r="2714">
          <cell r="A2714">
            <v>40441</v>
          </cell>
          <cell r="B2714">
            <v>3.5</v>
          </cell>
          <cell r="E2714">
            <v>41899</v>
          </cell>
          <cell r="F2714">
            <v>3.37</v>
          </cell>
          <cell r="I2714">
            <v>40294</v>
          </cell>
          <cell r="J2714">
            <v>4.6646000000000001</v>
          </cell>
          <cell r="M2714">
            <v>41080</v>
          </cell>
          <cell r="N2714">
            <v>3.9409000000000001</v>
          </cell>
          <cell r="Q2714">
            <v>40457</v>
          </cell>
          <cell r="R2714">
            <v>4.91</v>
          </cell>
        </row>
        <row r="2715">
          <cell r="A2715">
            <v>40442</v>
          </cell>
          <cell r="B2715">
            <v>3.48</v>
          </cell>
          <cell r="E2715">
            <v>41900</v>
          </cell>
          <cell r="F2715">
            <v>3.36</v>
          </cell>
          <cell r="I2715">
            <v>40295</v>
          </cell>
          <cell r="J2715">
            <v>4.5762999999999998</v>
          </cell>
          <cell r="M2715">
            <v>41081</v>
          </cell>
          <cell r="N2715">
            <v>3.8980999999999999</v>
          </cell>
          <cell r="Q2715">
            <v>40458</v>
          </cell>
          <cell r="R2715">
            <v>4.96</v>
          </cell>
        </row>
        <row r="2716">
          <cell r="A2716">
            <v>40443</v>
          </cell>
          <cell r="B2716">
            <v>3.43</v>
          </cell>
          <cell r="E2716">
            <v>41901</v>
          </cell>
          <cell r="F2716">
            <v>3.29</v>
          </cell>
          <cell r="I2716">
            <v>40296</v>
          </cell>
          <cell r="J2716">
            <v>4.6265000000000001</v>
          </cell>
          <cell r="M2716">
            <v>41082</v>
          </cell>
          <cell r="N2716">
            <v>3.9363999999999999</v>
          </cell>
          <cell r="Q2716">
            <v>40459</v>
          </cell>
          <cell r="R2716">
            <v>4.99</v>
          </cell>
        </row>
        <row r="2717">
          <cell r="A2717">
            <v>40444</v>
          </cell>
          <cell r="B2717">
            <v>3.41</v>
          </cell>
          <cell r="E2717">
            <v>41904</v>
          </cell>
          <cell r="F2717">
            <v>3.2800000000000002</v>
          </cell>
          <cell r="I2717">
            <v>40297</v>
          </cell>
          <cell r="J2717">
            <v>4.5888</v>
          </cell>
          <cell r="M2717">
            <v>41085</v>
          </cell>
          <cell r="N2717">
            <v>3.8807999999999998</v>
          </cell>
          <cell r="Q2717">
            <v>40463</v>
          </cell>
          <cell r="R2717">
            <v>5.04</v>
          </cell>
        </row>
        <row r="2718">
          <cell r="A2718">
            <v>40445</v>
          </cell>
          <cell r="B2718">
            <v>3.42</v>
          </cell>
          <cell r="E2718">
            <v>41905</v>
          </cell>
          <cell r="F2718">
            <v>3.25</v>
          </cell>
          <cell r="I2718">
            <v>40298</v>
          </cell>
          <cell r="J2718">
            <v>4.5171999999999999</v>
          </cell>
          <cell r="M2718">
            <v>41086</v>
          </cell>
          <cell r="N2718">
            <v>3.9089999999999998</v>
          </cell>
          <cell r="Q2718">
            <v>40464</v>
          </cell>
          <cell r="R2718">
            <v>5.07</v>
          </cell>
        </row>
        <row r="2719">
          <cell r="A2719">
            <v>40448</v>
          </cell>
          <cell r="B2719">
            <v>3.38</v>
          </cell>
          <cell r="E2719">
            <v>41906</v>
          </cell>
          <cell r="F2719">
            <v>3.2800000000000002</v>
          </cell>
          <cell r="I2719">
            <v>40301</v>
          </cell>
          <cell r="J2719">
            <v>4.5266000000000002</v>
          </cell>
          <cell r="M2719">
            <v>41087</v>
          </cell>
          <cell r="N2719">
            <v>3.9074999999999998</v>
          </cell>
          <cell r="Q2719">
            <v>40465</v>
          </cell>
          <cell r="R2719">
            <v>5.14</v>
          </cell>
        </row>
        <row r="2720">
          <cell r="A2720">
            <v>40449</v>
          </cell>
          <cell r="B2720">
            <v>3.33</v>
          </cell>
          <cell r="E2720">
            <v>41907</v>
          </cell>
          <cell r="F2720">
            <v>3.22</v>
          </cell>
          <cell r="I2720">
            <v>40302</v>
          </cell>
          <cell r="J2720">
            <v>4.4123000000000001</v>
          </cell>
          <cell r="M2720">
            <v>41088</v>
          </cell>
          <cell r="N2720">
            <v>3.8604000000000003</v>
          </cell>
          <cell r="Q2720">
            <v>40466</v>
          </cell>
          <cell r="R2720">
            <v>5.23</v>
          </cell>
        </row>
        <row r="2721">
          <cell r="A2721">
            <v>40450</v>
          </cell>
          <cell r="B2721">
            <v>3.33</v>
          </cell>
          <cell r="E2721">
            <v>41908</v>
          </cell>
          <cell r="F2721">
            <v>3.22</v>
          </cell>
          <cell r="I2721">
            <v>40303</v>
          </cell>
          <cell r="J2721">
            <v>4.3846999999999996</v>
          </cell>
          <cell r="M2721">
            <v>41089</v>
          </cell>
          <cell r="N2721">
            <v>3.9171</v>
          </cell>
          <cell r="Q2721">
            <v>40469</v>
          </cell>
          <cell r="R2721">
            <v>5.15</v>
          </cell>
        </row>
        <row r="2722">
          <cell r="A2722">
            <v>40451</v>
          </cell>
          <cell r="B2722">
            <v>3.35</v>
          </cell>
          <cell r="E2722">
            <v>41911</v>
          </cell>
          <cell r="F2722">
            <v>3.18</v>
          </cell>
          <cell r="I2722">
            <v>40304</v>
          </cell>
          <cell r="J2722">
            <v>4.2003000000000004</v>
          </cell>
          <cell r="M2722">
            <v>41092</v>
          </cell>
          <cell r="N2722">
            <v>3.9112999999999998</v>
          </cell>
          <cell r="Q2722">
            <v>40470</v>
          </cell>
          <cell r="R2722">
            <v>5.13</v>
          </cell>
        </row>
        <row r="2723">
          <cell r="A2723">
            <v>40452</v>
          </cell>
          <cell r="B2723">
            <v>3.39</v>
          </cell>
          <cell r="E2723">
            <v>41912</v>
          </cell>
          <cell r="F2723">
            <v>3.21</v>
          </cell>
          <cell r="I2723">
            <v>40305</v>
          </cell>
          <cell r="J2723">
            <v>4.2748999999999997</v>
          </cell>
          <cell r="M2723">
            <v>41093</v>
          </cell>
          <cell r="N2723">
            <v>3.9096000000000002</v>
          </cell>
          <cell r="Q2723">
            <v>40471</v>
          </cell>
          <cell r="R2723">
            <v>5.1100000000000003</v>
          </cell>
        </row>
        <row r="2724">
          <cell r="A2724">
            <v>40455</v>
          </cell>
          <cell r="B2724">
            <v>3.37</v>
          </cell>
          <cell r="E2724">
            <v>41913</v>
          </cell>
          <cell r="F2724">
            <v>3.12</v>
          </cell>
          <cell r="I2724">
            <v>40308</v>
          </cell>
          <cell r="J2724">
            <v>4.4104000000000001</v>
          </cell>
          <cell r="M2724">
            <v>41094</v>
          </cell>
          <cell r="N2724">
            <v>3.8658000000000001</v>
          </cell>
          <cell r="Q2724">
            <v>40472</v>
          </cell>
          <cell r="R2724">
            <v>5.17</v>
          </cell>
        </row>
        <row r="2725">
          <cell r="A2725">
            <v>40456</v>
          </cell>
          <cell r="B2725">
            <v>3.39</v>
          </cell>
          <cell r="E2725">
            <v>41914</v>
          </cell>
          <cell r="F2725">
            <v>3.15</v>
          </cell>
          <cell r="I2725">
            <v>40309</v>
          </cell>
          <cell r="J2725">
            <v>4.4196999999999997</v>
          </cell>
          <cell r="M2725">
            <v>41095</v>
          </cell>
          <cell r="N2725">
            <v>3.8740000000000001</v>
          </cell>
          <cell r="Q2725">
            <v>40473</v>
          </cell>
          <cell r="R2725">
            <v>5.17</v>
          </cell>
        </row>
        <row r="2726">
          <cell r="A2726">
            <v>40457</v>
          </cell>
          <cell r="B2726">
            <v>3.38</v>
          </cell>
          <cell r="E2726">
            <v>41915</v>
          </cell>
          <cell r="F2726">
            <v>3.13</v>
          </cell>
          <cell r="I2726">
            <v>40310</v>
          </cell>
          <cell r="J2726">
            <v>4.4802999999999997</v>
          </cell>
          <cell r="M2726">
            <v>41096</v>
          </cell>
          <cell r="N2726">
            <v>3.8552</v>
          </cell>
          <cell r="Q2726">
            <v>40476</v>
          </cell>
          <cell r="R2726">
            <v>5.13</v>
          </cell>
        </row>
        <row r="2727">
          <cell r="A2727">
            <v>40458</v>
          </cell>
          <cell r="B2727">
            <v>3.42</v>
          </cell>
          <cell r="E2727">
            <v>41918</v>
          </cell>
          <cell r="F2727">
            <v>3.12</v>
          </cell>
          <cell r="I2727">
            <v>40311</v>
          </cell>
          <cell r="J2727">
            <v>4.4271000000000003</v>
          </cell>
          <cell r="M2727">
            <v>41099</v>
          </cell>
          <cell r="N2727">
            <v>3.8388</v>
          </cell>
          <cell r="Q2727">
            <v>40477</v>
          </cell>
          <cell r="R2727">
            <v>5.22</v>
          </cell>
        </row>
        <row r="2728">
          <cell r="A2728">
            <v>40459</v>
          </cell>
          <cell r="B2728">
            <v>3.4</v>
          </cell>
          <cell r="E2728">
            <v>41919</v>
          </cell>
          <cell r="F2728">
            <v>3.06</v>
          </cell>
          <cell r="I2728">
            <v>40312</v>
          </cell>
          <cell r="J2728">
            <v>4.3357000000000001</v>
          </cell>
          <cell r="M2728">
            <v>41100</v>
          </cell>
          <cell r="N2728">
            <v>3.8233999999999999</v>
          </cell>
          <cell r="Q2728">
            <v>40478</v>
          </cell>
          <cell r="R2728">
            <v>5.26</v>
          </cell>
        </row>
        <row r="2729">
          <cell r="A2729">
            <v>40463</v>
          </cell>
          <cell r="B2729">
            <v>3.43</v>
          </cell>
          <cell r="E2729">
            <v>41920</v>
          </cell>
          <cell r="F2729">
            <v>3.07</v>
          </cell>
          <cell r="I2729">
            <v>40315</v>
          </cell>
          <cell r="J2729">
            <v>4.359</v>
          </cell>
          <cell r="M2729">
            <v>41101</v>
          </cell>
          <cell r="N2729">
            <v>3.8452999999999999</v>
          </cell>
          <cell r="Q2729">
            <v>40479</v>
          </cell>
          <cell r="R2729">
            <v>5.27</v>
          </cell>
        </row>
        <row r="2730">
          <cell r="A2730">
            <v>40464</v>
          </cell>
          <cell r="B2730">
            <v>3.44</v>
          </cell>
          <cell r="E2730">
            <v>41921</v>
          </cell>
          <cell r="F2730">
            <v>3.07</v>
          </cell>
          <cell r="I2730">
            <v>40316</v>
          </cell>
          <cell r="J2730">
            <v>4.2289000000000003</v>
          </cell>
          <cell r="M2730">
            <v>41102</v>
          </cell>
          <cell r="N2730">
            <v>3.7921</v>
          </cell>
          <cell r="Q2730">
            <v>40480</v>
          </cell>
          <cell r="R2730">
            <v>5.21</v>
          </cell>
        </row>
        <row r="2731">
          <cell r="A2731">
            <v>40465</v>
          </cell>
          <cell r="B2731">
            <v>3.45</v>
          </cell>
          <cell r="E2731">
            <v>41922</v>
          </cell>
          <cell r="F2731">
            <v>3.03</v>
          </cell>
          <cell r="I2731">
            <v>40317</v>
          </cell>
          <cell r="J2731">
            <v>4.2435</v>
          </cell>
          <cell r="M2731">
            <v>41103</v>
          </cell>
          <cell r="N2731">
            <v>3.8105000000000002</v>
          </cell>
          <cell r="Q2731">
            <v>40483</v>
          </cell>
          <cell r="R2731">
            <v>5.22</v>
          </cell>
        </row>
        <row r="2732">
          <cell r="A2732">
            <v>40466</v>
          </cell>
          <cell r="B2732">
            <v>3.49</v>
          </cell>
          <cell r="E2732">
            <v>41926</v>
          </cell>
          <cell r="F2732">
            <v>2.95</v>
          </cell>
          <cell r="I2732">
            <v>40318</v>
          </cell>
          <cell r="J2732">
            <v>4.0877999999999997</v>
          </cell>
          <cell r="M2732">
            <v>41106</v>
          </cell>
          <cell r="N2732">
            <v>3.7848999999999999</v>
          </cell>
          <cell r="Q2732">
            <v>40484</v>
          </cell>
          <cell r="R2732">
            <v>5.14</v>
          </cell>
        </row>
        <row r="2733">
          <cell r="A2733">
            <v>40469</v>
          </cell>
          <cell r="B2733">
            <v>3.48</v>
          </cell>
          <cell r="E2733">
            <v>41927</v>
          </cell>
          <cell r="F2733">
            <v>2.92</v>
          </cell>
          <cell r="I2733">
            <v>40319</v>
          </cell>
          <cell r="J2733">
            <v>4.0991</v>
          </cell>
          <cell r="M2733">
            <v>41107</v>
          </cell>
          <cell r="N2733">
            <v>3.7885999999999997</v>
          </cell>
          <cell r="Q2733">
            <v>40485</v>
          </cell>
          <cell r="R2733">
            <v>5.26</v>
          </cell>
        </row>
        <row r="2734">
          <cell r="A2734">
            <v>40470</v>
          </cell>
          <cell r="B2734">
            <v>3.45</v>
          </cell>
          <cell r="E2734">
            <v>41928</v>
          </cell>
          <cell r="F2734">
            <v>2.94</v>
          </cell>
          <cell r="I2734">
            <v>40322</v>
          </cell>
          <cell r="J2734">
            <v>4.0842000000000001</v>
          </cell>
          <cell r="M2734">
            <v>41108</v>
          </cell>
          <cell r="N2734">
            <v>3.7738</v>
          </cell>
          <cell r="Q2734">
            <v>40486</v>
          </cell>
          <cell r="R2734">
            <v>5.23</v>
          </cell>
        </row>
        <row r="2735">
          <cell r="A2735">
            <v>40471</v>
          </cell>
          <cell r="B2735">
            <v>3.46</v>
          </cell>
          <cell r="E2735">
            <v>41929</v>
          </cell>
          <cell r="F2735">
            <v>2.98</v>
          </cell>
          <cell r="I2735">
            <v>40323</v>
          </cell>
          <cell r="J2735">
            <v>4.0570000000000004</v>
          </cell>
          <cell r="M2735">
            <v>41109</v>
          </cell>
          <cell r="N2735">
            <v>3.7993999999999999</v>
          </cell>
          <cell r="Q2735">
            <v>40487</v>
          </cell>
          <cell r="R2735">
            <v>5.31</v>
          </cell>
        </row>
        <row r="2736">
          <cell r="A2736">
            <v>40472</v>
          </cell>
          <cell r="B2736">
            <v>3.44</v>
          </cell>
          <cell r="E2736">
            <v>41932</v>
          </cell>
          <cell r="F2736">
            <v>2.96</v>
          </cell>
          <cell r="I2736">
            <v>40324</v>
          </cell>
          <cell r="J2736">
            <v>4.0921000000000003</v>
          </cell>
          <cell r="M2736">
            <v>41110</v>
          </cell>
          <cell r="N2736">
            <v>3.7624</v>
          </cell>
          <cell r="Q2736">
            <v>40490</v>
          </cell>
          <cell r="R2736">
            <v>5.32</v>
          </cell>
        </row>
        <row r="2737">
          <cell r="A2737">
            <v>40473</v>
          </cell>
          <cell r="B2737">
            <v>3.44</v>
          </cell>
          <cell r="E2737">
            <v>41933</v>
          </cell>
          <cell r="F2737">
            <v>3</v>
          </cell>
          <cell r="I2737">
            <v>40325</v>
          </cell>
          <cell r="J2737">
            <v>4.2553000000000001</v>
          </cell>
          <cell r="M2737">
            <v>41113</v>
          </cell>
          <cell r="N2737">
            <v>3.738</v>
          </cell>
          <cell r="Q2737">
            <v>40491</v>
          </cell>
          <cell r="R2737">
            <v>5.42</v>
          </cell>
        </row>
        <row r="2738">
          <cell r="A2738">
            <v>40476</v>
          </cell>
          <cell r="B2738">
            <v>3.43</v>
          </cell>
          <cell r="E2738">
            <v>41934</v>
          </cell>
          <cell r="F2738">
            <v>3.01</v>
          </cell>
          <cell r="I2738">
            <v>40326</v>
          </cell>
          <cell r="J2738">
            <v>4.2088000000000001</v>
          </cell>
          <cell r="M2738">
            <v>41114</v>
          </cell>
          <cell r="N2738">
            <v>3.74</v>
          </cell>
          <cell r="Q2738">
            <v>40492</v>
          </cell>
          <cell r="R2738">
            <v>5.41</v>
          </cell>
        </row>
        <row r="2739">
          <cell r="A2739">
            <v>40477</v>
          </cell>
          <cell r="B2739">
            <v>3.46</v>
          </cell>
          <cell r="E2739">
            <v>41935</v>
          </cell>
          <cell r="F2739">
            <v>3.05</v>
          </cell>
          <cell r="I2739">
            <v>40329</v>
          </cell>
          <cell r="J2739">
            <v>4.2042999999999999</v>
          </cell>
          <cell r="M2739">
            <v>41115</v>
          </cell>
          <cell r="N2739">
            <v>3.7518000000000002</v>
          </cell>
          <cell r="Q2739">
            <v>40493</v>
          </cell>
          <cell r="R2739">
            <v>5.42</v>
          </cell>
        </row>
        <row r="2740">
          <cell r="A2740">
            <v>40478</v>
          </cell>
          <cell r="B2740">
            <v>3.5</v>
          </cell>
          <cell r="E2740">
            <v>41936</v>
          </cell>
          <cell r="F2740">
            <v>3.05</v>
          </cell>
          <cell r="I2740">
            <v>40330</v>
          </cell>
          <cell r="J2740">
            <v>4.1790000000000003</v>
          </cell>
          <cell r="M2740">
            <v>41116</v>
          </cell>
          <cell r="N2740">
            <v>3.8068999999999997</v>
          </cell>
          <cell r="Q2740">
            <v>40494</v>
          </cell>
          <cell r="R2740">
            <v>5.44</v>
          </cell>
        </row>
        <row r="2741">
          <cell r="A2741">
            <v>40479</v>
          </cell>
          <cell r="B2741">
            <v>3.48</v>
          </cell>
          <cell r="E2741">
            <v>41939</v>
          </cell>
          <cell r="F2741">
            <v>3.04</v>
          </cell>
          <cell r="I2741">
            <v>40331</v>
          </cell>
          <cell r="J2741">
            <v>4.2388000000000003</v>
          </cell>
          <cell r="M2741">
            <v>41117</v>
          </cell>
          <cell r="N2741">
            <v>3.8650000000000002</v>
          </cell>
          <cell r="Q2741">
            <v>40497</v>
          </cell>
          <cell r="R2741">
            <v>5.55</v>
          </cell>
        </row>
        <row r="2742">
          <cell r="A2742">
            <v>40480</v>
          </cell>
          <cell r="B2742">
            <v>3.44</v>
          </cell>
          <cell r="E2742">
            <v>41940</v>
          </cell>
          <cell r="F2742">
            <v>3.06</v>
          </cell>
          <cell r="I2742">
            <v>40332</v>
          </cell>
          <cell r="J2742">
            <v>4.2698</v>
          </cell>
          <cell r="M2742">
            <v>41120</v>
          </cell>
          <cell r="N2742">
            <v>3.8365999999999998</v>
          </cell>
          <cell r="Q2742">
            <v>40498</v>
          </cell>
          <cell r="R2742">
            <v>5.44</v>
          </cell>
        </row>
        <row r="2743">
          <cell r="A2743">
            <v>40483</v>
          </cell>
          <cell r="B2743">
            <v>3.4699999999999998</v>
          </cell>
          <cell r="E2743">
            <v>41941</v>
          </cell>
          <cell r="F2743">
            <v>3.06</v>
          </cell>
          <cell r="I2743">
            <v>40333</v>
          </cell>
          <cell r="J2743">
            <v>4.1299000000000001</v>
          </cell>
          <cell r="M2743">
            <v>41121</v>
          </cell>
          <cell r="N2743">
            <v>3.7858999999999998</v>
          </cell>
          <cell r="Q2743">
            <v>40499</v>
          </cell>
          <cell r="R2743">
            <v>5.46</v>
          </cell>
        </row>
        <row r="2744">
          <cell r="A2744">
            <v>40484</v>
          </cell>
          <cell r="B2744">
            <v>3.48</v>
          </cell>
          <cell r="E2744">
            <v>41942</v>
          </cell>
          <cell r="F2744">
            <v>3.04</v>
          </cell>
          <cell r="I2744">
            <v>40336</v>
          </cell>
          <cell r="J2744">
            <v>4.0812999999999997</v>
          </cell>
          <cell r="M2744">
            <v>41122</v>
          </cell>
          <cell r="N2744">
            <v>3.8064999999999998</v>
          </cell>
          <cell r="Q2744">
            <v>40500</v>
          </cell>
          <cell r="R2744">
            <v>5.47</v>
          </cell>
        </row>
        <row r="2745">
          <cell r="A2745">
            <v>40485</v>
          </cell>
          <cell r="B2745">
            <v>3.49</v>
          </cell>
          <cell r="E2745">
            <v>41943</v>
          </cell>
          <cell r="F2745">
            <v>3.07</v>
          </cell>
          <cell r="I2745">
            <v>40337</v>
          </cell>
          <cell r="J2745">
            <v>4.1102999999999996</v>
          </cell>
          <cell r="M2745">
            <v>41123</v>
          </cell>
          <cell r="N2745">
            <v>3.7566000000000002</v>
          </cell>
          <cell r="Q2745">
            <v>40501</v>
          </cell>
          <cell r="R2745">
            <v>5.43</v>
          </cell>
        </row>
        <row r="2746">
          <cell r="A2746">
            <v>40486</v>
          </cell>
          <cell r="B2746">
            <v>3.4699999999999998</v>
          </cell>
          <cell r="E2746">
            <v>41946</v>
          </cell>
          <cell r="F2746">
            <v>3.07</v>
          </cell>
          <cell r="I2746">
            <v>40338</v>
          </cell>
          <cell r="J2746">
            <v>4.1102999999999996</v>
          </cell>
          <cell r="M2746">
            <v>41124</v>
          </cell>
          <cell r="N2746">
            <v>3.8134000000000001</v>
          </cell>
          <cell r="Q2746">
            <v>40504</v>
          </cell>
          <cell r="R2746">
            <v>5.38</v>
          </cell>
        </row>
        <row r="2747">
          <cell r="A2747">
            <v>40487</v>
          </cell>
          <cell r="B2747">
            <v>3.49</v>
          </cell>
          <cell r="E2747">
            <v>41947</v>
          </cell>
          <cell r="F2747">
            <v>3.05</v>
          </cell>
          <cell r="I2747">
            <v>40339</v>
          </cell>
          <cell r="J2747">
            <v>4.2332000000000001</v>
          </cell>
          <cell r="M2747">
            <v>41127</v>
          </cell>
          <cell r="N2747">
            <v>3.8092999999999999</v>
          </cell>
          <cell r="Q2747">
            <v>40505</v>
          </cell>
          <cell r="R2747">
            <v>5.35</v>
          </cell>
        </row>
        <row r="2748">
          <cell r="A2748">
            <v>40490</v>
          </cell>
          <cell r="B2748">
            <v>3.5</v>
          </cell>
          <cell r="E2748">
            <v>41948</v>
          </cell>
          <cell r="F2748">
            <v>3.06</v>
          </cell>
          <cell r="I2748">
            <v>40340</v>
          </cell>
          <cell r="J2748">
            <v>4.1493000000000002</v>
          </cell>
          <cell r="M2748">
            <v>41128</v>
          </cell>
          <cell r="N2748">
            <v>3.8889</v>
          </cell>
          <cell r="Q2748">
            <v>40506</v>
          </cell>
          <cell r="R2748">
            <v>5.47</v>
          </cell>
        </row>
        <row r="2749">
          <cell r="A2749">
            <v>40491</v>
          </cell>
          <cell r="B2749">
            <v>3.57</v>
          </cell>
          <cell r="E2749">
            <v>41949</v>
          </cell>
          <cell r="F2749">
            <v>3.09</v>
          </cell>
          <cell r="I2749">
            <v>40343</v>
          </cell>
          <cell r="J2749">
            <v>4.1788999999999996</v>
          </cell>
          <cell r="M2749">
            <v>41129</v>
          </cell>
          <cell r="N2749">
            <v>3.8555999999999999</v>
          </cell>
          <cell r="Q2749">
            <v>40508</v>
          </cell>
          <cell r="R2749">
            <v>5.38</v>
          </cell>
        </row>
        <row r="2750">
          <cell r="A2750">
            <v>40492</v>
          </cell>
          <cell r="B2750">
            <v>3.59</v>
          </cell>
          <cell r="E2750">
            <v>41950</v>
          </cell>
          <cell r="F2750">
            <v>3.04</v>
          </cell>
          <cell r="I2750">
            <v>40344</v>
          </cell>
          <cell r="J2750">
            <v>4.2195</v>
          </cell>
          <cell r="M2750">
            <v>41130</v>
          </cell>
          <cell r="N2750">
            <v>3.8411</v>
          </cell>
          <cell r="Q2750">
            <v>40511</v>
          </cell>
          <cell r="R2750">
            <v>5.33</v>
          </cell>
        </row>
        <row r="2751">
          <cell r="A2751">
            <v>40494</v>
          </cell>
          <cell r="B2751">
            <v>3.63</v>
          </cell>
          <cell r="E2751">
            <v>41953</v>
          </cell>
          <cell r="F2751">
            <v>3.09</v>
          </cell>
          <cell r="I2751">
            <v>40345</v>
          </cell>
          <cell r="J2751">
            <v>4.1816000000000004</v>
          </cell>
          <cell r="M2751">
            <v>41131</v>
          </cell>
          <cell r="N2751">
            <v>3.8205999999999998</v>
          </cell>
          <cell r="Q2751">
            <v>40512</v>
          </cell>
          <cell r="R2751">
            <v>5.28</v>
          </cell>
        </row>
        <row r="2752">
          <cell r="A2752">
            <v>40497</v>
          </cell>
          <cell r="B2752">
            <v>3.71</v>
          </cell>
          <cell r="E2752">
            <v>41955</v>
          </cell>
          <cell r="F2752">
            <v>3.09</v>
          </cell>
          <cell r="I2752">
            <v>40346</v>
          </cell>
          <cell r="J2752">
            <v>4.1216999999999997</v>
          </cell>
          <cell r="M2752">
            <v>41134</v>
          </cell>
          <cell r="N2752">
            <v>3.8247999999999998</v>
          </cell>
          <cell r="Q2752">
            <v>40513</v>
          </cell>
          <cell r="R2752">
            <v>5.41</v>
          </cell>
        </row>
        <row r="2753">
          <cell r="A2753">
            <v>40498</v>
          </cell>
          <cell r="B2753">
            <v>3.68</v>
          </cell>
          <cell r="E2753">
            <v>41956</v>
          </cell>
          <cell r="F2753">
            <v>3.08</v>
          </cell>
          <cell r="I2753">
            <v>40347</v>
          </cell>
          <cell r="J2753">
            <v>4.1439000000000004</v>
          </cell>
          <cell r="M2753">
            <v>41135</v>
          </cell>
          <cell r="N2753">
            <v>3.8573</v>
          </cell>
          <cell r="Q2753">
            <v>40514</v>
          </cell>
          <cell r="R2753">
            <v>5.44</v>
          </cell>
        </row>
        <row r="2754">
          <cell r="A2754">
            <v>40499</v>
          </cell>
          <cell r="B2754">
            <v>3.67</v>
          </cell>
          <cell r="E2754">
            <v>41957</v>
          </cell>
          <cell r="F2754">
            <v>3.04</v>
          </cell>
          <cell r="I2754">
            <v>40350</v>
          </cell>
          <cell r="J2754">
            <v>4.1626000000000003</v>
          </cell>
          <cell r="M2754">
            <v>41136</v>
          </cell>
          <cell r="N2754">
            <v>3.9314</v>
          </cell>
          <cell r="Q2754">
            <v>40515</v>
          </cell>
          <cell r="R2754">
            <v>5.48</v>
          </cell>
        </row>
        <row r="2755">
          <cell r="A2755">
            <v>40500</v>
          </cell>
          <cell r="B2755">
            <v>3.66</v>
          </cell>
          <cell r="E2755">
            <v>41960</v>
          </cell>
          <cell r="F2755">
            <v>3.06</v>
          </cell>
          <cell r="I2755">
            <v>40351</v>
          </cell>
          <cell r="J2755">
            <v>4.1003999999999996</v>
          </cell>
          <cell r="M2755">
            <v>41137</v>
          </cell>
          <cell r="N2755">
            <v>3.9506999999999999</v>
          </cell>
          <cell r="Q2755">
            <v>40518</v>
          </cell>
          <cell r="R2755">
            <v>5.42</v>
          </cell>
        </row>
        <row r="2756">
          <cell r="A2756">
            <v>40501</v>
          </cell>
          <cell r="B2756">
            <v>3.62</v>
          </cell>
          <cell r="E2756">
            <v>41961</v>
          </cell>
          <cell r="F2756">
            <v>3.05</v>
          </cell>
          <cell r="I2756">
            <v>40352</v>
          </cell>
          <cell r="J2756">
            <v>4.0599999999999996</v>
          </cell>
          <cell r="M2756">
            <v>41138</v>
          </cell>
          <cell r="N2756">
            <v>3.952</v>
          </cell>
          <cell r="Q2756">
            <v>40519</v>
          </cell>
          <cell r="R2756">
            <v>5.59</v>
          </cell>
        </row>
        <row r="2757">
          <cell r="A2757">
            <v>40504</v>
          </cell>
          <cell r="B2757">
            <v>3.58</v>
          </cell>
          <cell r="E2757">
            <v>41962</v>
          </cell>
          <cell r="F2757">
            <v>3.08</v>
          </cell>
          <cell r="I2757">
            <v>40353</v>
          </cell>
          <cell r="J2757">
            <v>4.1039000000000003</v>
          </cell>
          <cell r="M2757">
            <v>41141</v>
          </cell>
          <cell r="N2757">
            <v>3.9594</v>
          </cell>
          <cell r="Q2757">
            <v>40520</v>
          </cell>
          <cell r="R2757">
            <v>5.61</v>
          </cell>
        </row>
        <row r="2758">
          <cell r="A2758">
            <v>40505</v>
          </cell>
          <cell r="B2758">
            <v>3.6</v>
          </cell>
          <cell r="E2758">
            <v>41963</v>
          </cell>
          <cell r="F2758">
            <v>3.05</v>
          </cell>
          <cell r="I2758">
            <v>40354</v>
          </cell>
          <cell r="J2758">
            <v>4.0625</v>
          </cell>
          <cell r="M2758">
            <v>41142</v>
          </cell>
          <cell r="N2758">
            <v>3.9470999999999998</v>
          </cell>
          <cell r="Q2758">
            <v>40521</v>
          </cell>
          <cell r="R2758">
            <v>5.5600000000000005</v>
          </cell>
        </row>
        <row r="2759">
          <cell r="A2759">
            <v>40506</v>
          </cell>
          <cell r="B2759">
            <v>3.65</v>
          </cell>
          <cell r="E2759">
            <v>41964</v>
          </cell>
          <cell r="F2759">
            <v>3.02</v>
          </cell>
          <cell r="I2759">
            <v>40357</v>
          </cell>
          <cell r="J2759">
            <v>4.0008999999999997</v>
          </cell>
          <cell r="M2759">
            <v>41143</v>
          </cell>
          <cell r="N2759">
            <v>3.8896999999999999</v>
          </cell>
          <cell r="Q2759">
            <v>40522</v>
          </cell>
          <cell r="R2759">
            <v>5.58</v>
          </cell>
        </row>
        <row r="2760">
          <cell r="A2760">
            <v>40507</v>
          </cell>
          <cell r="B2760">
            <v>3.63</v>
          </cell>
          <cell r="E2760">
            <v>41967</v>
          </cell>
          <cell r="F2760">
            <v>3.01</v>
          </cell>
          <cell r="I2760">
            <v>40358</v>
          </cell>
          <cell r="J2760">
            <v>3.9316</v>
          </cell>
          <cell r="M2760">
            <v>41144</v>
          </cell>
          <cell r="N2760">
            <v>3.8763000000000001</v>
          </cell>
          <cell r="Q2760">
            <v>40525</v>
          </cell>
          <cell r="R2760">
            <v>5.5600000000000005</v>
          </cell>
        </row>
        <row r="2761">
          <cell r="A2761">
            <v>40508</v>
          </cell>
          <cell r="B2761">
            <v>3.57</v>
          </cell>
          <cell r="E2761">
            <v>41968</v>
          </cell>
          <cell r="F2761">
            <v>2.9699999999999998</v>
          </cell>
          <cell r="I2761">
            <v>40359</v>
          </cell>
          <cell r="J2761">
            <v>3.8885000000000001</v>
          </cell>
          <cell r="M2761">
            <v>41145</v>
          </cell>
          <cell r="N2761">
            <v>3.8782999999999999</v>
          </cell>
          <cell r="Q2761">
            <v>40526</v>
          </cell>
          <cell r="R2761">
            <v>5.7</v>
          </cell>
        </row>
        <row r="2762">
          <cell r="A2762">
            <v>40511</v>
          </cell>
          <cell r="B2762">
            <v>3.52</v>
          </cell>
          <cell r="E2762">
            <v>41969</v>
          </cell>
          <cell r="F2762">
            <v>2.95</v>
          </cell>
          <cell r="I2762">
            <v>40360</v>
          </cell>
          <cell r="J2762">
            <v>3.8944000000000001</v>
          </cell>
          <cell r="M2762">
            <v>41148</v>
          </cell>
          <cell r="N2762">
            <v>3.8584000000000001</v>
          </cell>
          <cell r="Q2762">
            <v>40527</v>
          </cell>
          <cell r="R2762">
            <v>5.74</v>
          </cell>
        </row>
        <row r="2763">
          <cell r="A2763">
            <v>40512</v>
          </cell>
          <cell r="B2763">
            <v>3.48</v>
          </cell>
          <cell r="E2763">
            <v>41971</v>
          </cell>
          <cell r="F2763">
            <v>2.89</v>
          </cell>
          <cell r="I2763">
            <v>40361</v>
          </cell>
          <cell r="J2763">
            <v>3.9424999999999999</v>
          </cell>
          <cell r="M2763">
            <v>41149</v>
          </cell>
          <cell r="N2763">
            <v>3.823</v>
          </cell>
          <cell r="Q2763">
            <v>40528</v>
          </cell>
          <cell r="R2763">
            <v>5.71</v>
          </cell>
        </row>
        <row r="2764">
          <cell r="A2764">
            <v>40513</v>
          </cell>
          <cell r="B2764">
            <v>3.58</v>
          </cell>
          <cell r="E2764">
            <v>41974</v>
          </cell>
          <cell r="F2764">
            <v>2.95</v>
          </cell>
          <cell r="I2764">
            <v>40364</v>
          </cell>
          <cell r="J2764">
            <v>3.9424999999999999</v>
          </cell>
          <cell r="M2764">
            <v>41150</v>
          </cell>
          <cell r="N2764">
            <v>3.8363</v>
          </cell>
          <cell r="Q2764">
            <v>40529</v>
          </cell>
          <cell r="R2764">
            <v>5.54</v>
          </cell>
        </row>
        <row r="2765">
          <cell r="A2765">
            <v>40514</v>
          </cell>
          <cell r="B2765">
            <v>3.6</v>
          </cell>
          <cell r="E2765">
            <v>41975</v>
          </cell>
          <cell r="F2765">
            <v>3</v>
          </cell>
          <cell r="I2765">
            <v>40365</v>
          </cell>
          <cell r="J2765">
            <v>3.89</v>
          </cell>
          <cell r="M2765">
            <v>41151</v>
          </cell>
          <cell r="N2765">
            <v>3.8153999999999999</v>
          </cell>
          <cell r="Q2765">
            <v>40532</v>
          </cell>
          <cell r="R2765">
            <v>5.58</v>
          </cell>
        </row>
        <row r="2766">
          <cell r="A2766">
            <v>40515</v>
          </cell>
          <cell r="B2766">
            <v>3.64</v>
          </cell>
          <cell r="E2766">
            <v>41976</v>
          </cell>
          <cell r="F2766">
            <v>2.99</v>
          </cell>
          <cell r="I2766">
            <v>40366</v>
          </cell>
          <cell r="J2766">
            <v>3.9569000000000001</v>
          </cell>
          <cell r="M2766">
            <v>41152</v>
          </cell>
          <cell r="N2766">
            <v>3.7925</v>
          </cell>
          <cell r="Q2766">
            <v>40533</v>
          </cell>
          <cell r="R2766">
            <v>5.55</v>
          </cell>
        </row>
        <row r="2767">
          <cell r="A2767">
            <v>40518</v>
          </cell>
          <cell r="B2767">
            <v>3.6</v>
          </cell>
          <cell r="E2767">
            <v>41977</v>
          </cell>
          <cell r="F2767">
            <v>2.94</v>
          </cell>
          <cell r="I2767">
            <v>40367</v>
          </cell>
          <cell r="J2767">
            <v>4.0118999999999998</v>
          </cell>
          <cell r="M2767">
            <v>41155</v>
          </cell>
          <cell r="N2767">
            <v>3.8082000000000003</v>
          </cell>
          <cell r="Q2767">
            <v>40534</v>
          </cell>
          <cell r="R2767">
            <v>5.5600000000000005</v>
          </cell>
        </row>
        <row r="2768">
          <cell r="A2768">
            <v>40519</v>
          </cell>
          <cell r="B2768">
            <v>3.68</v>
          </cell>
          <cell r="E2768">
            <v>41978</v>
          </cell>
          <cell r="F2768">
            <v>2.9699999999999998</v>
          </cell>
          <cell r="I2768">
            <v>40368</v>
          </cell>
          <cell r="J2768">
            <v>4.0361000000000002</v>
          </cell>
          <cell r="M2768">
            <v>41156</v>
          </cell>
          <cell r="N2768">
            <v>3.7814999999999999</v>
          </cell>
          <cell r="Q2768">
            <v>40535</v>
          </cell>
          <cell r="R2768">
            <v>5.58</v>
          </cell>
        </row>
        <row r="2769">
          <cell r="A2769">
            <v>40520</v>
          </cell>
          <cell r="B2769">
            <v>3.68</v>
          </cell>
          <cell r="E2769">
            <v>41981</v>
          </cell>
          <cell r="F2769">
            <v>2.9</v>
          </cell>
          <cell r="I2769">
            <v>40371</v>
          </cell>
          <cell r="J2769">
            <v>4.0560999999999998</v>
          </cell>
          <cell r="M2769">
            <v>41157</v>
          </cell>
          <cell r="N2769">
            <v>3.7949999999999999</v>
          </cell>
          <cell r="Q2769">
            <v>40539</v>
          </cell>
          <cell r="R2769">
            <v>5.53</v>
          </cell>
        </row>
        <row r="2770">
          <cell r="A2770">
            <v>40521</v>
          </cell>
          <cell r="B2770">
            <v>3.69</v>
          </cell>
          <cell r="E2770">
            <v>41982</v>
          </cell>
          <cell r="F2770">
            <v>2.87</v>
          </cell>
          <cell r="I2770">
            <v>40372</v>
          </cell>
          <cell r="J2770">
            <v>4.1062000000000003</v>
          </cell>
          <cell r="M2770">
            <v>41158</v>
          </cell>
          <cell r="N2770">
            <v>3.8738999999999999</v>
          </cell>
          <cell r="Q2770">
            <v>40540</v>
          </cell>
          <cell r="R2770">
            <v>5.65</v>
          </cell>
        </row>
        <row r="2771">
          <cell r="A2771">
            <v>40522</v>
          </cell>
          <cell r="B2771">
            <v>3.71</v>
          </cell>
          <cell r="E2771">
            <v>41983</v>
          </cell>
          <cell r="F2771">
            <v>2.83</v>
          </cell>
          <cell r="I2771">
            <v>40373</v>
          </cell>
          <cell r="J2771">
            <v>4.0282</v>
          </cell>
          <cell r="M2771">
            <v>41159</v>
          </cell>
          <cell r="N2771">
            <v>3.895</v>
          </cell>
          <cell r="Q2771">
            <v>40541</v>
          </cell>
          <cell r="R2771">
            <v>5.52</v>
          </cell>
        </row>
        <row r="2772">
          <cell r="A2772">
            <v>40525</v>
          </cell>
          <cell r="B2772">
            <v>3.66</v>
          </cell>
          <cell r="E2772">
            <v>41984</v>
          </cell>
          <cell r="F2772">
            <v>2.84</v>
          </cell>
          <cell r="I2772">
            <v>40374</v>
          </cell>
          <cell r="J2772">
            <v>3.9859</v>
          </cell>
          <cell r="M2772">
            <v>41162</v>
          </cell>
          <cell r="N2772">
            <v>3.8768000000000002</v>
          </cell>
          <cell r="Q2772">
            <v>40542</v>
          </cell>
          <cell r="R2772">
            <v>5.54</v>
          </cell>
        </row>
        <row r="2773">
          <cell r="A2773">
            <v>40526</v>
          </cell>
          <cell r="B2773">
            <v>3.75</v>
          </cell>
          <cell r="E2773">
            <v>41985</v>
          </cell>
          <cell r="F2773">
            <v>2.75</v>
          </cell>
          <cell r="I2773">
            <v>40375</v>
          </cell>
          <cell r="J2773">
            <v>3.9379</v>
          </cell>
          <cell r="M2773">
            <v>41163</v>
          </cell>
          <cell r="N2773">
            <v>3.9096000000000002</v>
          </cell>
          <cell r="Q2773">
            <v>40543</v>
          </cell>
          <cell r="R2773">
            <v>5.45</v>
          </cell>
        </row>
        <row r="2774">
          <cell r="A2774">
            <v>40527</v>
          </cell>
          <cell r="B2774">
            <v>3.74</v>
          </cell>
          <cell r="E2774">
            <v>41988</v>
          </cell>
          <cell r="F2774">
            <v>2.74</v>
          </cell>
          <cell r="I2774">
            <v>40378</v>
          </cell>
          <cell r="J2774">
            <v>3.9771999999999998</v>
          </cell>
          <cell r="M2774">
            <v>41164</v>
          </cell>
          <cell r="N2774">
            <v>3.9525000000000001</v>
          </cell>
          <cell r="Q2774">
            <v>40546</v>
          </cell>
          <cell r="R2774">
            <v>5.5</v>
          </cell>
        </row>
        <row r="2775">
          <cell r="A2775">
            <v>40528</v>
          </cell>
          <cell r="B2775">
            <v>3.68</v>
          </cell>
          <cell r="E2775">
            <v>41989</v>
          </cell>
          <cell r="F2775">
            <v>2.69</v>
          </cell>
          <cell r="I2775">
            <v>40379</v>
          </cell>
          <cell r="J2775">
            <v>3.9788999999999999</v>
          </cell>
          <cell r="M2775">
            <v>41165</v>
          </cell>
          <cell r="N2775">
            <v>3.9344999999999999</v>
          </cell>
          <cell r="Q2775">
            <v>40547</v>
          </cell>
          <cell r="R2775">
            <v>5.53</v>
          </cell>
        </row>
        <row r="2776">
          <cell r="A2776">
            <v>40529</v>
          </cell>
          <cell r="B2776">
            <v>3.6</v>
          </cell>
          <cell r="E2776">
            <v>41990</v>
          </cell>
          <cell r="F2776">
            <v>2.74</v>
          </cell>
          <cell r="I2776">
            <v>40380</v>
          </cell>
          <cell r="J2776">
            <v>3.8889</v>
          </cell>
          <cell r="M2776">
            <v>41166</v>
          </cell>
          <cell r="N2776">
            <v>4.0137</v>
          </cell>
          <cell r="Q2776">
            <v>40548</v>
          </cell>
          <cell r="R2776">
            <v>5.63</v>
          </cell>
        </row>
        <row r="2777">
          <cell r="A2777">
            <v>40532</v>
          </cell>
          <cell r="B2777">
            <v>3.58</v>
          </cell>
          <cell r="E2777">
            <v>41991</v>
          </cell>
          <cell r="F2777">
            <v>2.82</v>
          </cell>
          <cell r="I2777">
            <v>40381</v>
          </cell>
          <cell r="J2777">
            <v>3.9497999999999998</v>
          </cell>
          <cell r="M2777">
            <v>41169</v>
          </cell>
          <cell r="N2777">
            <v>3.9807999999999999</v>
          </cell>
          <cell r="Q2777">
            <v>40549</v>
          </cell>
          <cell r="R2777">
            <v>5.59</v>
          </cell>
        </row>
        <row r="2778">
          <cell r="A2778">
            <v>40533</v>
          </cell>
          <cell r="B2778">
            <v>3.55</v>
          </cell>
          <cell r="E2778">
            <v>41992</v>
          </cell>
          <cell r="F2778">
            <v>2.77</v>
          </cell>
          <cell r="I2778">
            <v>40382</v>
          </cell>
          <cell r="J2778">
            <v>4.0141999999999998</v>
          </cell>
          <cell r="M2778">
            <v>41170</v>
          </cell>
          <cell r="N2778">
            <v>3.9411</v>
          </cell>
          <cell r="Q2778">
            <v>40550</v>
          </cell>
          <cell r="R2778">
            <v>5.55</v>
          </cell>
        </row>
        <row r="2779">
          <cell r="A2779">
            <v>40534</v>
          </cell>
          <cell r="B2779">
            <v>3.56</v>
          </cell>
          <cell r="E2779">
            <v>41995</v>
          </cell>
          <cell r="F2779">
            <v>2.75</v>
          </cell>
          <cell r="I2779">
            <v>40385</v>
          </cell>
          <cell r="J2779">
            <v>4.0185000000000004</v>
          </cell>
          <cell r="M2779">
            <v>41171</v>
          </cell>
          <cell r="N2779">
            <v>3.9051999999999998</v>
          </cell>
          <cell r="Q2779">
            <v>40553</v>
          </cell>
          <cell r="R2779">
            <v>5.54</v>
          </cell>
        </row>
        <row r="2780">
          <cell r="A2780">
            <v>40535</v>
          </cell>
          <cell r="B2780">
            <v>3.56</v>
          </cell>
          <cell r="E2780">
            <v>41996</v>
          </cell>
          <cell r="F2780">
            <v>2.85</v>
          </cell>
          <cell r="I2780">
            <v>40386</v>
          </cell>
          <cell r="J2780">
            <v>4.0787000000000004</v>
          </cell>
          <cell r="M2780">
            <v>41172</v>
          </cell>
          <cell r="N2780">
            <v>3.8807</v>
          </cell>
          <cell r="Q2780">
            <v>40554</v>
          </cell>
          <cell r="R2780">
            <v>5.53</v>
          </cell>
        </row>
        <row r="2781">
          <cell r="A2781">
            <v>40536</v>
          </cell>
          <cell r="B2781">
            <v>3.56</v>
          </cell>
          <cell r="E2781">
            <v>41997</v>
          </cell>
          <cell r="F2781">
            <v>2.83</v>
          </cell>
          <cell r="I2781">
            <v>40387</v>
          </cell>
          <cell r="J2781">
            <v>4.0637999999999996</v>
          </cell>
          <cell r="M2781">
            <v>41173</v>
          </cell>
          <cell r="N2781">
            <v>3.8576999999999999</v>
          </cell>
          <cell r="Q2781">
            <v>40555</v>
          </cell>
          <cell r="R2781">
            <v>5.55</v>
          </cell>
        </row>
        <row r="2782">
          <cell r="A2782">
            <v>40541</v>
          </cell>
          <cell r="B2782">
            <v>3.54</v>
          </cell>
          <cell r="E2782">
            <v>41999</v>
          </cell>
          <cell r="F2782">
            <v>2.81</v>
          </cell>
          <cell r="I2782">
            <v>40388</v>
          </cell>
          <cell r="J2782">
            <v>4.0777999999999999</v>
          </cell>
          <cell r="M2782">
            <v>41176</v>
          </cell>
          <cell r="N2782">
            <v>3.8275999999999999</v>
          </cell>
          <cell r="Q2782">
            <v>40556</v>
          </cell>
          <cell r="R2782">
            <v>5.53</v>
          </cell>
        </row>
        <row r="2783">
          <cell r="A2783">
            <v>40542</v>
          </cell>
          <cell r="B2783">
            <v>3.55</v>
          </cell>
          <cell r="E2783">
            <v>42002</v>
          </cell>
          <cell r="F2783">
            <v>2.7800000000000002</v>
          </cell>
          <cell r="I2783">
            <v>40389</v>
          </cell>
          <cell r="J2783">
            <v>3.9881000000000002</v>
          </cell>
          <cell r="M2783">
            <v>41177</v>
          </cell>
          <cell r="N2783">
            <v>3.8228999999999997</v>
          </cell>
          <cell r="Q2783">
            <v>40557</v>
          </cell>
          <cell r="R2783">
            <v>5.5600000000000005</v>
          </cell>
        </row>
        <row r="2784">
          <cell r="A2784">
            <v>40543</v>
          </cell>
          <cell r="B2784">
            <v>3.52</v>
          </cell>
          <cell r="E2784">
            <v>42003</v>
          </cell>
          <cell r="F2784">
            <v>2.76</v>
          </cell>
          <cell r="I2784">
            <v>40392</v>
          </cell>
          <cell r="J2784">
            <v>4.0618999999999996</v>
          </cell>
          <cell r="M2784">
            <v>41178</v>
          </cell>
          <cell r="N2784">
            <v>3.7633999999999999</v>
          </cell>
          <cell r="Q2784">
            <v>40561</v>
          </cell>
          <cell r="R2784">
            <v>5.59</v>
          </cell>
        </row>
        <row r="2785">
          <cell r="A2785">
            <v>40547</v>
          </cell>
          <cell r="B2785">
            <v>3.57</v>
          </cell>
          <cell r="E2785">
            <v>42004</v>
          </cell>
          <cell r="F2785">
            <v>2.75</v>
          </cell>
          <cell r="I2785">
            <v>40393</v>
          </cell>
          <cell r="J2785">
            <v>4.0488</v>
          </cell>
          <cell r="M2785">
            <v>41179</v>
          </cell>
          <cell r="N2785">
            <v>3.7755000000000001</v>
          </cell>
          <cell r="Q2785">
            <v>40562</v>
          </cell>
          <cell r="R2785">
            <v>5.5600000000000005</v>
          </cell>
        </row>
        <row r="2786">
          <cell r="A2786">
            <v>40548</v>
          </cell>
          <cell r="B2786">
            <v>3.66</v>
          </cell>
          <cell r="E2786">
            <v>42006</v>
          </cell>
          <cell r="F2786">
            <v>2.69</v>
          </cell>
          <cell r="I2786">
            <v>40394</v>
          </cell>
          <cell r="J2786">
            <v>4.0795000000000003</v>
          </cell>
          <cell r="M2786">
            <v>41180</v>
          </cell>
          <cell r="N2786">
            <v>3.7688000000000001</v>
          </cell>
          <cell r="Q2786">
            <v>40563</v>
          </cell>
          <cell r="R2786">
            <v>5.65</v>
          </cell>
        </row>
        <row r="2787">
          <cell r="A2787">
            <v>40549</v>
          </cell>
          <cell r="B2787">
            <v>3.64</v>
          </cell>
          <cell r="E2787">
            <v>42009</v>
          </cell>
          <cell r="F2787">
            <v>2.6</v>
          </cell>
          <cell r="I2787">
            <v>40395</v>
          </cell>
          <cell r="J2787">
            <v>4.0505000000000004</v>
          </cell>
          <cell r="M2787">
            <v>41183</v>
          </cell>
          <cell r="N2787">
            <v>3.7662</v>
          </cell>
          <cell r="Q2787">
            <v>40564</v>
          </cell>
          <cell r="R2787">
            <v>5.6</v>
          </cell>
        </row>
        <row r="2788">
          <cell r="A2788">
            <v>40550</v>
          </cell>
          <cell r="B2788">
            <v>3.61</v>
          </cell>
          <cell r="E2788">
            <v>42010</v>
          </cell>
          <cell r="F2788">
            <v>2.52</v>
          </cell>
          <cell r="I2788">
            <v>40396</v>
          </cell>
          <cell r="J2788">
            <v>3.9939999999999998</v>
          </cell>
          <cell r="M2788">
            <v>41184</v>
          </cell>
          <cell r="N2788">
            <v>3.7633000000000001</v>
          </cell>
          <cell r="Q2788">
            <v>40567</v>
          </cell>
          <cell r="R2788">
            <v>5.59</v>
          </cell>
        </row>
        <row r="2789">
          <cell r="A2789">
            <v>40553</v>
          </cell>
          <cell r="B2789">
            <v>3.6</v>
          </cell>
          <cell r="E2789">
            <v>42011</v>
          </cell>
          <cell r="F2789">
            <v>2.52</v>
          </cell>
          <cell r="I2789">
            <v>40399</v>
          </cell>
          <cell r="J2789">
            <v>4.0164999999999997</v>
          </cell>
          <cell r="M2789">
            <v>41185</v>
          </cell>
          <cell r="N2789">
            <v>3.7633999999999999</v>
          </cell>
          <cell r="Q2789">
            <v>40568</v>
          </cell>
          <cell r="R2789">
            <v>5.5</v>
          </cell>
        </row>
        <row r="2790">
          <cell r="A2790">
            <v>40554</v>
          </cell>
          <cell r="B2790">
            <v>3.64</v>
          </cell>
          <cell r="E2790">
            <v>42012</v>
          </cell>
          <cell r="F2790">
            <v>2.59</v>
          </cell>
          <cell r="I2790">
            <v>40400</v>
          </cell>
          <cell r="J2790">
            <v>4.0044000000000004</v>
          </cell>
          <cell r="M2790">
            <v>41186</v>
          </cell>
          <cell r="N2790">
            <v>3.8113999999999999</v>
          </cell>
          <cell r="Q2790">
            <v>40569</v>
          </cell>
          <cell r="R2790">
            <v>5.63</v>
          </cell>
        </row>
        <row r="2791">
          <cell r="A2791">
            <v>40555</v>
          </cell>
          <cell r="B2791">
            <v>3.68</v>
          </cell>
          <cell r="E2791">
            <v>42013</v>
          </cell>
          <cell r="F2791">
            <v>2.5499999999999998</v>
          </cell>
          <cell r="I2791">
            <v>40401</v>
          </cell>
          <cell r="J2791">
            <v>3.9188000000000001</v>
          </cell>
          <cell r="M2791">
            <v>41187</v>
          </cell>
          <cell r="N2791">
            <v>3.8374000000000001</v>
          </cell>
          <cell r="Q2791">
            <v>40570</v>
          </cell>
          <cell r="R2791">
            <v>5.59</v>
          </cell>
        </row>
        <row r="2792">
          <cell r="A2792">
            <v>40556</v>
          </cell>
          <cell r="B2792">
            <v>3.67</v>
          </cell>
          <cell r="E2792">
            <v>42016</v>
          </cell>
          <cell r="F2792">
            <v>2.4900000000000002</v>
          </cell>
          <cell r="I2792">
            <v>40402</v>
          </cell>
          <cell r="J2792">
            <v>3.9476</v>
          </cell>
          <cell r="M2792">
            <v>41190</v>
          </cell>
          <cell r="N2792">
            <v>3.831</v>
          </cell>
          <cell r="Q2792">
            <v>40571</v>
          </cell>
          <cell r="R2792">
            <v>5.5600000000000005</v>
          </cell>
        </row>
        <row r="2793">
          <cell r="A2793">
            <v>40557</v>
          </cell>
          <cell r="B2793">
            <v>3.69</v>
          </cell>
          <cell r="E2793">
            <v>42017</v>
          </cell>
          <cell r="F2793">
            <v>2.4900000000000002</v>
          </cell>
          <cell r="I2793">
            <v>40403</v>
          </cell>
          <cell r="J2793">
            <v>3.8538000000000001</v>
          </cell>
          <cell r="M2793">
            <v>41191</v>
          </cell>
          <cell r="N2793">
            <v>3.8322000000000003</v>
          </cell>
          <cell r="Q2793">
            <v>40574</v>
          </cell>
          <cell r="R2793">
            <v>5.61</v>
          </cell>
        </row>
        <row r="2794">
          <cell r="A2794">
            <v>40560</v>
          </cell>
          <cell r="B2794">
            <v>3.68</v>
          </cell>
          <cell r="E2794">
            <v>42018</v>
          </cell>
          <cell r="F2794">
            <v>2.4699999999999998</v>
          </cell>
          <cell r="I2794">
            <v>40406</v>
          </cell>
          <cell r="J2794">
            <v>3.7109999999999999</v>
          </cell>
          <cell r="M2794">
            <v>41192</v>
          </cell>
          <cell r="N2794">
            <v>3.8216000000000001</v>
          </cell>
          <cell r="Q2794">
            <v>40575</v>
          </cell>
          <cell r="R2794">
            <v>5.65</v>
          </cell>
        </row>
        <row r="2795">
          <cell r="A2795">
            <v>40561</v>
          </cell>
          <cell r="B2795">
            <v>3.71</v>
          </cell>
          <cell r="E2795">
            <v>42019</v>
          </cell>
          <cell r="F2795">
            <v>2.4</v>
          </cell>
          <cell r="I2795">
            <v>40407</v>
          </cell>
          <cell r="J2795">
            <v>3.7631999999999999</v>
          </cell>
          <cell r="M2795">
            <v>41193</v>
          </cell>
          <cell r="N2795">
            <v>3.8281000000000001</v>
          </cell>
          <cell r="Q2795">
            <v>40576</v>
          </cell>
          <cell r="R2795">
            <v>5.67</v>
          </cell>
        </row>
        <row r="2796">
          <cell r="A2796">
            <v>40562</v>
          </cell>
          <cell r="B2796">
            <v>3.69</v>
          </cell>
          <cell r="E2796">
            <v>42020</v>
          </cell>
          <cell r="F2796">
            <v>2.44</v>
          </cell>
          <cell r="I2796">
            <v>40408</v>
          </cell>
          <cell r="J2796">
            <v>3.7330999999999999</v>
          </cell>
          <cell r="M2796">
            <v>41194</v>
          </cell>
          <cell r="N2796">
            <v>3.8303000000000003</v>
          </cell>
          <cell r="Q2796">
            <v>40577</v>
          </cell>
          <cell r="R2796">
            <v>5.7</v>
          </cell>
        </row>
        <row r="2797">
          <cell r="A2797">
            <v>40563</v>
          </cell>
          <cell r="B2797">
            <v>3.74</v>
          </cell>
          <cell r="E2797">
            <v>42024</v>
          </cell>
          <cell r="F2797">
            <v>2.39</v>
          </cell>
          <cell r="I2797">
            <v>40409</v>
          </cell>
          <cell r="J2797">
            <v>3.6543000000000001</v>
          </cell>
          <cell r="M2797">
            <v>41197</v>
          </cell>
          <cell r="N2797">
            <v>3.8420000000000001</v>
          </cell>
          <cell r="Q2797">
            <v>40578</v>
          </cell>
          <cell r="R2797">
            <v>5.77</v>
          </cell>
        </row>
        <row r="2798">
          <cell r="A2798">
            <v>40564</v>
          </cell>
          <cell r="B2798">
            <v>3.74</v>
          </cell>
          <cell r="E2798">
            <v>42025</v>
          </cell>
          <cell r="F2798">
            <v>2.44</v>
          </cell>
          <cell r="I2798">
            <v>40410</v>
          </cell>
          <cell r="J2798">
            <v>3.6600999999999999</v>
          </cell>
          <cell r="M2798">
            <v>41198</v>
          </cell>
          <cell r="N2798">
            <v>3.8837999999999999</v>
          </cell>
          <cell r="Q2798">
            <v>40581</v>
          </cell>
          <cell r="R2798">
            <v>5.74</v>
          </cell>
        </row>
        <row r="2799">
          <cell r="A2799">
            <v>40567</v>
          </cell>
          <cell r="B2799">
            <v>3.75</v>
          </cell>
          <cell r="E2799">
            <v>42026</v>
          </cell>
          <cell r="F2799">
            <v>2.46</v>
          </cell>
          <cell r="I2799">
            <v>40413</v>
          </cell>
          <cell r="J2799">
            <v>3.6617999999999999</v>
          </cell>
          <cell r="M2799">
            <v>41199</v>
          </cell>
          <cell r="N2799">
            <v>3.9420000000000002</v>
          </cell>
          <cell r="Q2799">
            <v>40582</v>
          </cell>
          <cell r="R2799">
            <v>5.79</v>
          </cell>
        </row>
        <row r="2800">
          <cell r="A2800">
            <v>40568</v>
          </cell>
          <cell r="B2800">
            <v>3.7199999999999998</v>
          </cell>
          <cell r="E2800">
            <v>42027</v>
          </cell>
          <cell r="F2800">
            <v>2.38</v>
          </cell>
          <cell r="I2800">
            <v>40414</v>
          </cell>
          <cell r="J2800">
            <v>3.5605000000000002</v>
          </cell>
          <cell r="M2800">
            <v>41200</v>
          </cell>
          <cell r="N2800">
            <v>3.9289000000000001</v>
          </cell>
          <cell r="Q2800">
            <v>40583</v>
          </cell>
          <cell r="R2800">
            <v>5.72</v>
          </cell>
        </row>
        <row r="2801">
          <cell r="A2801">
            <v>40569</v>
          </cell>
          <cell r="B2801">
            <v>3.75</v>
          </cell>
          <cell r="E2801">
            <v>42030</v>
          </cell>
          <cell r="F2801">
            <v>2.4</v>
          </cell>
          <cell r="I2801">
            <v>40415</v>
          </cell>
          <cell r="J2801">
            <v>3.5695000000000001</v>
          </cell>
          <cell r="M2801">
            <v>41201</v>
          </cell>
          <cell r="N2801">
            <v>3.8771</v>
          </cell>
          <cell r="Q2801">
            <v>40584</v>
          </cell>
          <cell r="R2801">
            <v>5.8</v>
          </cell>
        </row>
        <row r="2802">
          <cell r="A2802">
            <v>40570</v>
          </cell>
          <cell r="B2802">
            <v>3.7199999999999998</v>
          </cell>
          <cell r="E2802">
            <v>42031</v>
          </cell>
          <cell r="F2802">
            <v>2.4</v>
          </cell>
          <cell r="I2802">
            <v>40416</v>
          </cell>
          <cell r="J2802">
            <v>3.5114999999999998</v>
          </cell>
          <cell r="M2802">
            <v>41204</v>
          </cell>
          <cell r="N2802">
            <v>3.9058000000000002</v>
          </cell>
          <cell r="Q2802">
            <v>40585</v>
          </cell>
          <cell r="R2802">
            <v>5.75</v>
          </cell>
        </row>
        <row r="2803">
          <cell r="A2803">
            <v>40571</v>
          </cell>
          <cell r="B2803">
            <v>3.71</v>
          </cell>
          <cell r="E2803">
            <v>42032</v>
          </cell>
          <cell r="F2803">
            <v>2.29</v>
          </cell>
          <cell r="I2803">
            <v>40417</v>
          </cell>
          <cell r="J2803">
            <v>3.6896</v>
          </cell>
          <cell r="M2803">
            <v>41205</v>
          </cell>
          <cell r="N2803">
            <v>3.8848000000000003</v>
          </cell>
          <cell r="Q2803">
            <v>40588</v>
          </cell>
          <cell r="R2803">
            <v>5.6899999999999995</v>
          </cell>
        </row>
        <row r="2804">
          <cell r="A2804">
            <v>40574</v>
          </cell>
          <cell r="B2804">
            <v>3.73</v>
          </cell>
          <cell r="E2804">
            <v>42033</v>
          </cell>
          <cell r="F2804">
            <v>2.33</v>
          </cell>
          <cell r="I2804">
            <v>40420</v>
          </cell>
          <cell r="J2804">
            <v>3.5808999999999997</v>
          </cell>
          <cell r="M2804">
            <v>41206</v>
          </cell>
          <cell r="N2804">
            <v>3.8908</v>
          </cell>
          <cell r="Q2804">
            <v>40589</v>
          </cell>
          <cell r="R2804">
            <v>5.68</v>
          </cell>
        </row>
        <row r="2805">
          <cell r="A2805">
            <v>40575</v>
          </cell>
          <cell r="B2805">
            <v>3.77</v>
          </cell>
          <cell r="E2805">
            <v>42034</v>
          </cell>
          <cell r="F2805">
            <v>2.25</v>
          </cell>
          <cell r="I2805">
            <v>40421</v>
          </cell>
          <cell r="J2805">
            <v>3.5154999999999998</v>
          </cell>
          <cell r="M2805">
            <v>41207</v>
          </cell>
          <cell r="N2805">
            <v>3.9266000000000001</v>
          </cell>
          <cell r="Q2805">
            <v>40590</v>
          </cell>
          <cell r="R2805">
            <v>5.6899999999999995</v>
          </cell>
        </row>
        <row r="2806">
          <cell r="A2806">
            <v>40576</v>
          </cell>
          <cell r="B2806">
            <v>3.79</v>
          </cell>
          <cell r="E2806">
            <v>42037</v>
          </cell>
          <cell r="F2806">
            <v>2.25</v>
          </cell>
          <cell r="I2806">
            <v>40422</v>
          </cell>
          <cell r="J2806">
            <v>3.6457000000000002</v>
          </cell>
          <cell r="M2806">
            <v>41208</v>
          </cell>
          <cell r="N2806">
            <v>3.8929</v>
          </cell>
          <cell r="Q2806">
            <v>40591</v>
          </cell>
          <cell r="R2806">
            <v>5.67</v>
          </cell>
        </row>
        <row r="2807">
          <cell r="A2807">
            <v>40577</v>
          </cell>
          <cell r="B2807">
            <v>3.8</v>
          </cell>
          <cell r="E2807">
            <v>42038</v>
          </cell>
          <cell r="F2807">
            <v>2.37</v>
          </cell>
          <cell r="I2807">
            <v>40423</v>
          </cell>
          <cell r="J2807">
            <v>3.7141000000000002</v>
          </cell>
          <cell r="M2807">
            <v>41211</v>
          </cell>
          <cell r="N2807">
            <v>3.8731</v>
          </cell>
          <cell r="Q2807">
            <v>40592</v>
          </cell>
          <cell r="R2807">
            <v>5.71</v>
          </cell>
        </row>
        <row r="2808">
          <cell r="A2808">
            <v>40578</v>
          </cell>
          <cell r="B2808">
            <v>3.82</v>
          </cell>
          <cell r="E2808">
            <v>42039</v>
          </cell>
          <cell r="F2808">
            <v>2.39</v>
          </cell>
          <cell r="I2808">
            <v>40424</v>
          </cell>
          <cell r="J2808">
            <v>3.7810999999999999</v>
          </cell>
          <cell r="M2808">
            <v>41212</v>
          </cell>
          <cell r="N2808">
            <v>3.8633999999999999</v>
          </cell>
          <cell r="Q2808">
            <v>40596</v>
          </cell>
          <cell r="R2808">
            <v>5.62</v>
          </cell>
        </row>
        <row r="2809">
          <cell r="A2809">
            <v>40581</v>
          </cell>
          <cell r="B2809">
            <v>3.8</v>
          </cell>
          <cell r="E2809">
            <v>42040</v>
          </cell>
          <cell r="F2809">
            <v>2.42</v>
          </cell>
          <cell r="I2809">
            <v>40427</v>
          </cell>
          <cell r="J2809">
            <v>3.7837000000000001</v>
          </cell>
          <cell r="M2809">
            <v>41213</v>
          </cell>
          <cell r="N2809">
            <v>3.8552999999999997</v>
          </cell>
          <cell r="Q2809">
            <v>40597</v>
          </cell>
          <cell r="R2809">
            <v>5.62</v>
          </cell>
        </row>
        <row r="2810">
          <cell r="A2810">
            <v>40582</v>
          </cell>
          <cell r="B2810">
            <v>3.85</v>
          </cell>
          <cell r="E2810">
            <v>42041</v>
          </cell>
          <cell r="F2810">
            <v>2.5099999999999998</v>
          </cell>
          <cell r="I2810">
            <v>40428</v>
          </cell>
          <cell r="J2810">
            <v>3.6616</v>
          </cell>
          <cell r="M2810">
            <v>41214</v>
          </cell>
          <cell r="N2810">
            <v>3.8683000000000001</v>
          </cell>
          <cell r="Q2810">
            <v>40598</v>
          </cell>
          <cell r="R2810">
            <v>5.57</v>
          </cell>
        </row>
        <row r="2811">
          <cell r="A2811">
            <v>40583</v>
          </cell>
          <cell r="B2811">
            <v>3.81</v>
          </cell>
          <cell r="E2811">
            <v>42044</v>
          </cell>
          <cell r="F2811">
            <v>2.52</v>
          </cell>
          <cell r="I2811">
            <v>40429</v>
          </cell>
          <cell r="J2811">
            <v>3.7294</v>
          </cell>
          <cell r="M2811">
            <v>41215</v>
          </cell>
          <cell r="N2811">
            <v>3.8353999999999999</v>
          </cell>
          <cell r="Q2811">
            <v>40599</v>
          </cell>
          <cell r="R2811">
            <v>5.55</v>
          </cell>
        </row>
        <row r="2812">
          <cell r="A2812">
            <v>40584</v>
          </cell>
          <cell r="B2812">
            <v>3.83</v>
          </cell>
          <cell r="E2812">
            <v>42045</v>
          </cell>
          <cell r="F2812">
            <v>2.58</v>
          </cell>
          <cell r="I2812">
            <v>40430</v>
          </cell>
          <cell r="J2812">
            <v>3.8387000000000002</v>
          </cell>
          <cell r="M2812">
            <v>41218</v>
          </cell>
          <cell r="N2812">
            <v>3.8269000000000002</v>
          </cell>
          <cell r="Q2812">
            <v>40602</v>
          </cell>
          <cell r="R2812">
            <v>5.51</v>
          </cell>
        </row>
        <row r="2813">
          <cell r="A2813">
            <v>40585</v>
          </cell>
          <cell r="B2813">
            <v>3.83</v>
          </cell>
          <cell r="E2813">
            <v>42046</v>
          </cell>
          <cell r="F2813">
            <v>2.57</v>
          </cell>
          <cell r="I2813">
            <v>40431</v>
          </cell>
          <cell r="J2813">
            <v>3.8687</v>
          </cell>
          <cell r="M2813">
            <v>41219</v>
          </cell>
          <cell r="N2813">
            <v>3.8725000000000001</v>
          </cell>
          <cell r="Q2813">
            <v>40603</v>
          </cell>
          <cell r="R2813">
            <v>5.52</v>
          </cell>
        </row>
        <row r="2814">
          <cell r="A2814">
            <v>40588</v>
          </cell>
          <cell r="B2814">
            <v>3.84</v>
          </cell>
          <cell r="E2814">
            <v>42047</v>
          </cell>
          <cell r="F2814">
            <v>2.58</v>
          </cell>
          <cell r="I2814">
            <v>40434</v>
          </cell>
          <cell r="J2814">
            <v>3.8483000000000001</v>
          </cell>
          <cell r="M2814">
            <v>41220</v>
          </cell>
          <cell r="N2814">
            <v>3.8268</v>
          </cell>
          <cell r="Q2814">
            <v>40604</v>
          </cell>
          <cell r="R2814">
            <v>5.58</v>
          </cell>
        </row>
        <row r="2815">
          <cell r="A2815">
            <v>40589</v>
          </cell>
          <cell r="B2815">
            <v>3.84</v>
          </cell>
          <cell r="E2815">
            <v>42048</v>
          </cell>
          <cell r="F2815">
            <v>2.63</v>
          </cell>
          <cell r="I2815">
            <v>40435</v>
          </cell>
          <cell r="J2815">
            <v>3.7993000000000001</v>
          </cell>
          <cell r="M2815">
            <v>41221</v>
          </cell>
          <cell r="N2815">
            <v>3.7942999999999998</v>
          </cell>
          <cell r="Q2815">
            <v>40605</v>
          </cell>
          <cell r="R2815">
            <v>5.66</v>
          </cell>
        </row>
        <row r="2816">
          <cell r="A2816">
            <v>40590</v>
          </cell>
          <cell r="B2816">
            <v>3.85</v>
          </cell>
          <cell r="E2816">
            <v>42052</v>
          </cell>
          <cell r="F2816">
            <v>2.73</v>
          </cell>
          <cell r="I2816">
            <v>40436</v>
          </cell>
          <cell r="J2816">
            <v>3.8712999999999997</v>
          </cell>
          <cell r="M2816">
            <v>41222</v>
          </cell>
          <cell r="N2816">
            <v>3.8058000000000001</v>
          </cell>
          <cell r="Q2816">
            <v>40606</v>
          </cell>
          <cell r="R2816">
            <v>5.63</v>
          </cell>
        </row>
        <row r="2817">
          <cell r="A2817">
            <v>40591</v>
          </cell>
          <cell r="B2817">
            <v>3.85</v>
          </cell>
          <cell r="E2817">
            <v>42053</v>
          </cell>
          <cell r="F2817">
            <v>2.7</v>
          </cell>
          <cell r="I2817">
            <v>40437</v>
          </cell>
          <cell r="J2817">
            <v>3.9247999999999998</v>
          </cell>
          <cell r="M2817">
            <v>41225</v>
          </cell>
          <cell r="N2817">
            <v>3.8109000000000002</v>
          </cell>
          <cell r="Q2817">
            <v>40609</v>
          </cell>
          <cell r="R2817">
            <v>5.63</v>
          </cell>
        </row>
        <row r="2818">
          <cell r="A2818">
            <v>40592</v>
          </cell>
          <cell r="B2818">
            <v>3.85</v>
          </cell>
          <cell r="E2818">
            <v>42054</v>
          </cell>
          <cell r="F2818">
            <v>2.73</v>
          </cell>
          <cell r="I2818">
            <v>40438</v>
          </cell>
          <cell r="J2818">
            <v>3.9032999999999998</v>
          </cell>
          <cell r="M2818">
            <v>41226</v>
          </cell>
          <cell r="N2818">
            <v>3.7838000000000003</v>
          </cell>
          <cell r="Q2818">
            <v>40610</v>
          </cell>
          <cell r="R2818">
            <v>5.68</v>
          </cell>
        </row>
        <row r="2819">
          <cell r="A2819">
            <v>40596</v>
          </cell>
          <cell r="B2819">
            <v>3.79</v>
          </cell>
          <cell r="E2819">
            <v>42055</v>
          </cell>
          <cell r="F2819">
            <v>2.73</v>
          </cell>
          <cell r="I2819">
            <v>40441</v>
          </cell>
          <cell r="J2819">
            <v>3.8757000000000001</v>
          </cell>
          <cell r="M2819">
            <v>41227</v>
          </cell>
          <cell r="N2819">
            <v>3.7519</v>
          </cell>
          <cell r="Q2819">
            <v>40611</v>
          </cell>
          <cell r="R2819">
            <v>5.63</v>
          </cell>
        </row>
        <row r="2820">
          <cell r="A2820">
            <v>40597</v>
          </cell>
          <cell r="B2820">
            <v>3.75</v>
          </cell>
          <cell r="E2820">
            <v>42058</v>
          </cell>
          <cell r="F2820">
            <v>2.66</v>
          </cell>
          <cell r="I2820">
            <v>40442</v>
          </cell>
          <cell r="J2820">
            <v>3.7845</v>
          </cell>
          <cell r="M2820">
            <v>41228</v>
          </cell>
          <cell r="N2820">
            <v>3.7664999999999997</v>
          </cell>
          <cell r="Q2820">
            <v>40612</v>
          </cell>
          <cell r="R2820">
            <v>5.5600000000000005</v>
          </cell>
        </row>
        <row r="2821">
          <cell r="A2821">
            <v>40598</v>
          </cell>
          <cell r="B2821">
            <v>3.7199999999999998</v>
          </cell>
          <cell r="E2821">
            <v>42059</v>
          </cell>
          <cell r="F2821">
            <v>2.6</v>
          </cell>
          <cell r="I2821">
            <v>40443</v>
          </cell>
          <cell r="J2821">
            <v>3.7499000000000002</v>
          </cell>
          <cell r="M2821">
            <v>41229</v>
          </cell>
          <cell r="N2821">
            <v>3.7572000000000001</v>
          </cell>
          <cell r="Q2821">
            <v>40613</v>
          </cell>
          <cell r="R2821">
            <v>5.57</v>
          </cell>
        </row>
        <row r="2822">
          <cell r="A2822">
            <v>40599</v>
          </cell>
          <cell r="B2822">
            <v>3.7</v>
          </cell>
          <cell r="E2822">
            <v>42060</v>
          </cell>
          <cell r="F2822">
            <v>2.56</v>
          </cell>
          <cell r="I2822">
            <v>40444</v>
          </cell>
          <cell r="J2822">
            <v>3.7301000000000002</v>
          </cell>
          <cell r="M2822">
            <v>41232</v>
          </cell>
          <cell r="N2822">
            <v>3.8113999999999999</v>
          </cell>
          <cell r="Q2822">
            <v>40616</v>
          </cell>
          <cell r="R2822">
            <v>5.55</v>
          </cell>
        </row>
        <row r="2823">
          <cell r="A2823">
            <v>40602</v>
          </cell>
          <cell r="B2823">
            <v>3.7</v>
          </cell>
          <cell r="E2823">
            <v>42061</v>
          </cell>
          <cell r="F2823">
            <v>2.63</v>
          </cell>
          <cell r="I2823">
            <v>40445</v>
          </cell>
          <cell r="J2823">
            <v>3.794</v>
          </cell>
          <cell r="M2823">
            <v>41233</v>
          </cell>
          <cell r="N2823">
            <v>3.8254999999999999</v>
          </cell>
          <cell r="Q2823">
            <v>40617</v>
          </cell>
          <cell r="R2823">
            <v>5.54</v>
          </cell>
        </row>
        <row r="2824">
          <cell r="A2824">
            <v>40603</v>
          </cell>
          <cell r="B2824">
            <v>3.7</v>
          </cell>
          <cell r="E2824">
            <v>42062</v>
          </cell>
          <cell r="F2824">
            <v>2.6</v>
          </cell>
          <cell r="I2824">
            <v>40448</v>
          </cell>
          <cell r="J2824">
            <v>3.7180999999999997</v>
          </cell>
          <cell r="M2824">
            <v>41234</v>
          </cell>
          <cell r="N2824">
            <v>3.8342999999999998</v>
          </cell>
          <cell r="Q2824">
            <v>40618</v>
          </cell>
          <cell r="R2824">
            <v>5.46</v>
          </cell>
        </row>
        <row r="2825">
          <cell r="A2825">
            <v>40604</v>
          </cell>
          <cell r="B2825">
            <v>3.74</v>
          </cell>
          <cell r="E2825">
            <v>42065</v>
          </cell>
          <cell r="F2825">
            <v>2.68</v>
          </cell>
          <cell r="I2825">
            <v>40449</v>
          </cell>
          <cell r="J2825">
            <v>3.6579000000000002</v>
          </cell>
          <cell r="M2825">
            <v>41235</v>
          </cell>
          <cell r="N2825">
            <v>3.8406000000000002</v>
          </cell>
          <cell r="Q2825">
            <v>40619</v>
          </cell>
          <cell r="R2825">
            <v>5.49</v>
          </cell>
        </row>
        <row r="2826">
          <cell r="A2826">
            <v>40605</v>
          </cell>
          <cell r="B2826">
            <v>3.8</v>
          </cell>
          <cell r="E2826">
            <v>42066</v>
          </cell>
          <cell r="F2826">
            <v>2.71</v>
          </cell>
          <cell r="I2826">
            <v>40450</v>
          </cell>
          <cell r="J2826">
            <v>3.6840999999999999</v>
          </cell>
          <cell r="M2826">
            <v>41236</v>
          </cell>
          <cell r="N2826">
            <v>3.8384</v>
          </cell>
          <cell r="Q2826">
            <v>40620</v>
          </cell>
          <cell r="R2826">
            <v>5.5</v>
          </cell>
        </row>
        <row r="2827">
          <cell r="A2827">
            <v>40606</v>
          </cell>
          <cell r="B2827">
            <v>3.77</v>
          </cell>
          <cell r="E2827">
            <v>42067</v>
          </cell>
          <cell r="F2827">
            <v>2.7199999999999998</v>
          </cell>
          <cell r="I2827">
            <v>40451</v>
          </cell>
          <cell r="J2827">
            <v>3.6848999999999998</v>
          </cell>
          <cell r="M2827">
            <v>41239</v>
          </cell>
          <cell r="N2827">
            <v>3.8262</v>
          </cell>
          <cell r="Q2827">
            <v>40623</v>
          </cell>
          <cell r="R2827">
            <v>5.52</v>
          </cell>
        </row>
        <row r="2828">
          <cell r="A2828">
            <v>40609</v>
          </cell>
          <cell r="B2828">
            <v>3.8</v>
          </cell>
          <cell r="E2828">
            <v>42068</v>
          </cell>
          <cell r="F2828">
            <v>2.71</v>
          </cell>
          <cell r="I2828">
            <v>40452</v>
          </cell>
          <cell r="J2828">
            <v>3.7147000000000001</v>
          </cell>
          <cell r="M2828">
            <v>41240</v>
          </cell>
          <cell r="N2828">
            <v>3.7831000000000001</v>
          </cell>
          <cell r="Q2828">
            <v>40624</v>
          </cell>
          <cell r="R2828">
            <v>5.51</v>
          </cell>
        </row>
        <row r="2829">
          <cell r="A2829">
            <v>40610</v>
          </cell>
          <cell r="B2829">
            <v>3.84</v>
          </cell>
          <cell r="E2829">
            <v>42069</v>
          </cell>
          <cell r="F2829">
            <v>2.83</v>
          </cell>
          <cell r="I2829">
            <v>40455</v>
          </cell>
          <cell r="J2829">
            <v>3.7061000000000002</v>
          </cell>
          <cell r="M2829">
            <v>41241</v>
          </cell>
          <cell r="N2829">
            <v>3.7746</v>
          </cell>
          <cell r="Q2829">
            <v>40625</v>
          </cell>
          <cell r="R2829">
            <v>5.51</v>
          </cell>
        </row>
        <row r="2830">
          <cell r="A2830">
            <v>40611</v>
          </cell>
          <cell r="B2830">
            <v>3.79</v>
          </cell>
          <cell r="E2830">
            <v>42072</v>
          </cell>
          <cell r="F2830">
            <v>2.8</v>
          </cell>
          <cell r="I2830">
            <v>40456</v>
          </cell>
          <cell r="J2830">
            <v>3.7471999999999999</v>
          </cell>
          <cell r="M2830">
            <v>41242</v>
          </cell>
          <cell r="N2830">
            <v>3.7618</v>
          </cell>
          <cell r="Q2830">
            <v>40626</v>
          </cell>
          <cell r="R2830">
            <v>5.53</v>
          </cell>
        </row>
        <row r="2831">
          <cell r="A2831">
            <v>40612</v>
          </cell>
          <cell r="B2831">
            <v>3.74</v>
          </cell>
          <cell r="E2831">
            <v>42073</v>
          </cell>
          <cell r="F2831">
            <v>2.73</v>
          </cell>
          <cell r="I2831">
            <v>40457</v>
          </cell>
          <cell r="J2831">
            <v>3.6747000000000001</v>
          </cell>
          <cell r="M2831">
            <v>41243</v>
          </cell>
          <cell r="N2831">
            <v>3.7612999999999999</v>
          </cell>
          <cell r="Q2831">
            <v>40627</v>
          </cell>
          <cell r="R2831">
            <v>5.57</v>
          </cell>
        </row>
        <row r="2832">
          <cell r="A2832">
            <v>40613</v>
          </cell>
          <cell r="B2832">
            <v>3.75</v>
          </cell>
          <cell r="E2832">
            <v>42074</v>
          </cell>
          <cell r="F2832">
            <v>2.69</v>
          </cell>
          <cell r="I2832">
            <v>40458</v>
          </cell>
          <cell r="J2832">
            <v>3.7121</v>
          </cell>
          <cell r="M2832">
            <v>41246</v>
          </cell>
          <cell r="N2832">
            <v>3.7633999999999999</v>
          </cell>
          <cell r="Q2832">
            <v>40630</v>
          </cell>
          <cell r="R2832">
            <v>5.5600000000000005</v>
          </cell>
        </row>
        <row r="2833">
          <cell r="A2833">
            <v>40616</v>
          </cell>
          <cell r="B2833">
            <v>3.73</v>
          </cell>
          <cell r="E2833">
            <v>42075</v>
          </cell>
          <cell r="F2833">
            <v>2.69</v>
          </cell>
          <cell r="I2833">
            <v>40459</v>
          </cell>
          <cell r="J2833">
            <v>3.7488999999999999</v>
          </cell>
          <cell r="M2833">
            <v>41247</v>
          </cell>
          <cell r="N2833">
            <v>3.7658</v>
          </cell>
          <cell r="Q2833">
            <v>40631</v>
          </cell>
          <cell r="R2833">
            <v>5.61</v>
          </cell>
        </row>
        <row r="2834">
          <cell r="A2834">
            <v>40617</v>
          </cell>
          <cell r="B2834">
            <v>3.7199999999999998</v>
          </cell>
          <cell r="E2834">
            <v>42076</v>
          </cell>
          <cell r="F2834">
            <v>2.7</v>
          </cell>
          <cell r="I2834">
            <v>40462</v>
          </cell>
          <cell r="J2834">
            <v>3.7488999999999999</v>
          </cell>
          <cell r="M2834">
            <v>41248</v>
          </cell>
          <cell r="N2834">
            <v>3.7557</v>
          </cell>
          <cell r="Q2834">
            <v>40632</v>
          </cell>
          <cell r="R2834">
            <v>5.59</v>
          </cell>
        </row>
        <row r="2835">
          <cell r="A2835">
            <v>40618</v>
          </cell>
          <cell r="B2835">
            <v>3.68</v>
          </cell>
          <cell r="E2835">
            <v>42079</v>
          </cell>
          <cell r="F2835">
            <v>2.67</v>
          </cell>
          <cell r="I2835">
            <v>40463</v>
          </cell>
          <cell r="J2835">
            <v>3.8191999999999999</v>
          </cell>
          <cell r="M2835">
            <v>41249</v>
          </cell>
          <cell r="N2835">
            <v>3.7673999999999999</v>
          </cell>
          <cell r="Q2835">
            <v>40633</v>
          </cell>
          <cell r="R2835">
            <v>5.57</v>
          </cell>
        </row>
        <row r="2836">
          <cell r="A2836">
            <v>40619</v>
          </cell>
          <cell r="B2836">
            <v>3.7199999999999998</v>
          </cell>
          <cell r="E2836">
            <v>42080</v>
          </cell>
          <cell r="F2836">
            <v>2.61</v>
          </cell>
          <cell r="I2836">
            <v>40464</v>
          </cell>
          <cell r="J2836">
            <v>3.8166000000000002</v>
          </cell>
          <cell r="M2836">
            <v>41250</v>
          </cell>
          <cell r="N2836">
            <v>3.7721999999999998</v>
          </cell>
          <cell r="Q2836">
            <v>40634</v>
          </cell>
          <cell r="R2836">
            <v>5.55</v>
          </cell>
        </row>
        <row r="2837">
          <cell r="A2837">
            <v>40620</v>
          </cell>
          <cell r="B2837">
            <v>3.71</v>
          </cell>
          <cell r="E2837">
            <v>42081</v>
          </cell>
          <cell r="F2837">
            <v>2.5099999999999998</v>
          </cell>
          <cell r="I2837">
            <v>40465</v>
          </cell>
          <cell r="J2837">
            <v>3.9149000000000003</v>
          </cell>
          <cell r="M2837">
            <v>41253</v>
          </cell>
          <cell r="N2837">
            <v>3.7816999999999998</v>
          </cell>
          <cell r="Q2837">
            <v>40637</v>
          </cell>
          <cell r="R2837">
            <v>5.54</v>
          </cell>
        </row>
        <row r="2838">
          <cell r="A2838">
            <v>40623</v>
          </cell>
          <cell r="B2838">
            <v>3.73</v>
          </cell>
          <cell r="E2838">
            <v>42082</v>
          </cell>
          <cell r="F2838">
            <v>2.54</v>
          </cell>
          <cell r="I2838">
            <v>40466</v>
          </cell>
          <cell r="J2838">
            <v>3.9790999999999999</v>
          </cell>
          <cell r="M2838">
            <v>41254</v>
          </cell>
          <cell r="N2838">
            <v>3.8058999999999998</v>
          </cell>
          <cell r="Q2838">
            <v>40638</v>
          </cell>
          <cell r="R2838">
            <v>5.57</v>
          </cell>
        </row>
        <row r="2839">
          <cell r="A2839">
            <v>40624</v>
          </cell>
          <cell r="B2839">
            <v>3.7</v>
          </cell>
          <cell r="E2839">
            <v>42083</v>
          </cell>
          <cell r="F2839">
            <v>2.5</v>
          </cell>
          <cell r="I2839">
            <v>40469</v>
          </cell>
          <cell r="J2839">
            <v>3.9537</v>
          </cell>
          <cell r="M2839">
            <v>41255</v>
          </cell>
          <cell r="N2839">
            <v>3.8322000000000003</v>
          </cell>
          <cell r="Q2839">
            <v>40639</v>
          </cell>
          <cell r="R2839">
            <v>5.64</v>
          </cell>
        </row>
        <row r="2840">
          <cell r="A2840">
            <v>40625</v>
          </cell>
          <cell r="B2840">
            <v>3.7</v>
          </cell>
          <cell r="E2840">
            <v>42086</v>
          </cell>
          <cell r="F2840">
            <v>2.5099999999999998</v>
          </cell>
          <cell r="I2840">
            <v>40470</v>
          </cell>
          <cell r="J2840">
            <v>3.9131</v>
          </cell>
          <cell r="M2840">
            <v>41256</v>
          </cell>
          <cell r="N2840">
            <v>3.8738999999999999</v>
          </cell>
          <cell r="Q2840">
            <v>40640</v>
          </cell>
          <cell r="R2840">
            <v>5.67</v>
          </cell>
        </row>
        <row r="2841">
          <cell r="A2841">
            <v>40626</v>
          </cell>
          <cell r="B2841">
            <v>3.7</v>
          </cell>
          <cell r="E2841">
            <v>42087</v>
          </cell>
          <cell r="F2841">
            <v>2.46</v>
          </cell>
          <cell r="I2841">
            <v>40471</v>
          </cell>
          <cell r="J2841">
            <v>3.8898999999999999</v>
          </cell>
          <cell r="M2841">
            <v>41257</v>
          </cell>
          <cell r="N2841">
            <v>3.8574999999999999</v>
          </cell>
          <cell r="Q2841">
            <v>40641</v>
          </cell>
          <cell r="R2841">
            <v>5.68</v>
          </cell>
        </row>
        <row r="2842">
          <cell r="A2842">
            <v>40627</v>
          </cell>
          <cell r="B2842">
            <v>3.7</v>
          </cell>
          <cell r="E2842">
            <v>42088</v>
          </cell>
          <cell r="F2842">
            <v>2.5</v>
          </cell>
          <cell r="I2842">
            <v>40472</v>
          </cell>
          <cell r="J2842">
            <v>3.9609000000000001</v>
          </cell>
          <cell r="M2842">
            <v>41260</v>
          </cell>
          <cell r="N2842">
            <v>3.8797000000000001</v>
          </cell>
          <cell r="Q2842">
            <v>40644</v>
          </cell>
          <cell r="R2842">
            <v>5.68</v>
          </cell>
        </row>
        <row r="2843">
          <cell r="A2843">
            <v>40630</v>
          </cell>
          <cell r="B2843">
            <v>3.7</v>
          </cell>
          <cell r="E2843">
            <v>42089</v>
          </cell>
          <cell r="F2843">
            <v>2.6</v>
          </cell>
          <cell r="I2843">
            <v>40473</v>
          </cell>
          <cell r="J2843">
            <v>3.9293</v>
          </cell>
          <cell r="M2843">
            <v>41261</v>
          </cell>
          <cell r="N2843">
            <v>3.8820999999999999</v>
          </cell>
          <cell r="Q2843">
            <v>40645</v>
          </cell>
          <cell r="R2843">
            <v>5.63</v>
          </cell>
        </row>
        <row r="2844">
          <cell r="A2844">
            <v>40631</v>
          </cell>
          <cell r="B2844">
            <v>3.74</v>
          </cell>
          <cell r="E2844">
            <v>42090</v>
          </cell>
          <cell r="F2844">
            <v>2.5300000000000002</v>
          </cell>
          <cell r="I2844">
            <v>40476</v>
          </cell>
          <cell r="J2844">
            <v>3.9095</v>
          </cell>
          <cell r="M2844">
            <v>41262</v>
          </cell>
          <cell r="N2844">
            <v>3.8818000000000001</v>
          </cell>
          <cell r="Q2844">
            <v>40646</v>
          </cell>
          <cell r="R2844">
            <v>5.6</v>
          </cell>
        </row>
        <row r="2845">
          <cell r="A2845">
            <v>40632</v>
          </cell>
          <cell r="B2845">
            <v>3.7199999999999998</v>
          </cell>
          <cell r="E2845">
            <v>42093</v>
          </cell>
          <cell r="F2845">
            <v>2.5499999999999998</v>
          </cell>
          <cell r="I2845">
            <v>40477</v>
          </cell>
          <cell r="J2845">
            <v>3.9946000000000002</v>
          </cell>
          <cell r="M2845">
            <v>41263</v>
          </cell>
          <cell r="N2845">
            <v>3.8589000000000002</v>
          </cell>
          <cell r="Q2845">
            <v>40647</v>
          </cell>
          <cell r="R2845">
            <v>5.59</v>
          </cell>
        </row>
        <row r="2846">
          <cell r="A2846">
            <v>40633</v>
          </cell>
          <cell r="B2846">
            <v>3.75</v>
          </cell>
          <cell r="E2846">
            <v>42094</v>
          </cell>
          <cell r="F2846">
            <v>2.54</v>
          </cell>
          <cell r="I2846">
            <v>40478</v>
          </cell>
          <cell r="J2846">
            <v>4.0564</v>
          </cell>
          <cell r="M2846">
            <v>41264</v>
          </cell>
          <cell r="N2846">
            <v>3.83</v>
          </cell>
          <cell r="Q2846">
            <v>40648</v>
          </cell>
          <cell r="R2846">
            <v>5.52</v>
          </cell>
        </row>
        <row r="2847">
          <cell r="A2847">
            <v>40634</v>
          </cell>
          <cell r="B2847">
            <v>3.77</v>
          </cell>
          <cell r="E2847">
            <v>42095</v>
          </cell>
          <cell r="F2847">
            <v>2.4699999999999998</v>
          </cell>
          <cell r="I2847">
            <v>40479</v>
          </cell>
          <cell r="J2847">
            <v>4.0490000000000004</v>
          </cell>
          <cell r="M2847">
            <v>41267</v>
          </cell>
          <cell r="N2847">
            <v>3.8193999999999999</v>
          </cell>
          <cell r="Q2847">
            <v>40651</v>
          </cell>
          <cell r="R2847">
            <v>5.51</v>
          </cell>
        </row>
        <row r="2848">
          <cell r="A2848">
            <v>40637</v>
          </cell>
          <cell r="B2848">
            <v>3.76</v>
          </cell>
          <cell r="E2848">
            <v>42096</v>
          </cell>
          <cell r="F2848">
            <v>2.5300000000000002</v>
          </cell>
          <cell r="I2848">
            <v>40480</v>
          </cell>
          <cell r="J2848">
            <v>3.9828000000000001</v>
          </cell>
          <cell r="M2848">
            <v>41268</v>
          </cell>
          <cell r="N2848">
            <v>3.8193999999999999</v>
          </cell>
          <cell r="Q2848">
            <v>40652</v>
          </cell>
          <cell r="R2848">
            <v>5.48</v>
          </cell>
        </row>
        <row r="2849">
          <cell r="A2849">
            <v>40638</v>
          </cell>
          <cell r="B2849">
            <v>3.77</v>
          </cell>
          <cell r="E2849">
            <v>42097</v>
          </cell>
          <cell r="F2849">
            <v>2.4900000000000002</v>
          </cell>
          <cell r="I2849">
            <v>40483</v>
          </cell>
          <cell r="J2849">
            <v>4.0029000000000003</v>
          </cell>
          <cell r="M2849">
            <v>41269</v>
          </cell>
          <cell r="N2849">
            <v>3.8182999999999998</v>
          </cell>
          <cell r="Q2849">
            <v>40653</v>
          </cell>
          <cell r="R2849">
            <v>5.5</v>
          </cell>
        </row>
        <row r="2850">
          <cell r="A2850">
            <v>40639</v>
          </cell>
          <cell r="B2850">
            <v>3.82</v>
          </cell>
          <cell r="E2850">
            <v>42100</v>
          </cell>
          <cell r="F2850">
            <v>2.57</v>
          </cell>
          <cell r="I2850">
            <v>40484</v>
          </cell>
          <cell r="J2850">
            <v>3.9266000000000001</v>
          </cell>
          <cell r="M2850">
            <v>41270</v>
          </cell>
          <cell r="N2850">
            <v>3.7921</v>
          </cell>
          <cell r="Q2850">
            <v>40654</v>
          </cell>
          <cell r="R2850">
            <v>5.52</v>
          </cell>
        </row>
        <row r="2851">
          <cell r="A2851">
            <v>40640</v>
          </cell>
          <cell r="B2851">
            <v>3.84</v>
          </cell>
          <cell r="E2851">
            <v>42101</v>
          </cell>
          <cell r="F2851">
            <v>2.52</v>
          </cell>
          <cell r="I2851">
            <v>40485</v>
          </cell>
          <cell r="J2851">
            <v>4.0397999999999996</v>
          </cell>
          <cell r="M2851">
            <v>41271</v>
          </cell>
          <cell r="N2851">
            <v>3.7698999999999998</v>
          </cell>
          <cell r="Q2851">
            <v>40658</v>
          </cell>
          <cell r="R2851">
            <v>5.51</v>
          </cell>
        </row>
        <row r="2852">
          <cell r="A2852">
            <v>40641</v>
          </cell>
          <cell r="B2852">
            <v>3.85</v>
          </cell>
          <cell r="E2852">
            <v>42102</v>
          </cell>
          <cell r="F2852">
            <v>2.5300000000000002</v>
          </cell>
          <cell r="I2852">
            <v>40486</v>
          </cell>
          <cell r="J2852">
            <v>4.0712999999999999</v>
          </cell>
          <cell r="M2852">
            <v>41274</v>
          </cell>
          <cell r="N2852">
            <v>3.8071999999999999</v>
          </cell>
          <cell r="Q2852">
            <v>40659</v>
          </cell>
          <cell r="R2852">
            <v>5.45</v>
          </cell>
        </row>
        <row r="2853">
          <cell r="A2853">
            <v>40644</v>
          </cell>
          <cell r="B2853">
            <v>3.87</v>
          </cell>
          <cell r="I2853">
            <v>40487</v>
          </cell>
          <cell r="J2853">
            <v>4.1192000000000002</v>
          </cell>
          <cell r="M2853">
            <v>41275</v>
          </cell>
          <cell r="N2853">
            <v>3.8071999999999999</v>
          </cell>
          <cell r="Q2853">
            <v>40660</v>
          </cell>
          <cell r="R2853">
            <v>5.51</v>
          </cell>
        </row>
        <row r="2854">
          <cell r="A2854">
            <v>40645</v>
          </cell>
          <cell r="B2854">
            <v>3.82</v>
          </cell>
          <cell r="I2854">
            <v>40490</v>
          </cell>
          <cell r="J2854">
            <v>4.1200999999999999</v>
          </cell>
          <cell r="M2854">
            <v>41276</v>
          </cell>
          <cell r="N2854">
            <v>3.8595000000000002</v>
          </cell>
          <cell r="Q2854">
            <v>40661</v>
          </cell>
          <cell r="R2854">
            <v>5.47</v>
          </cell>
        </row>
        <row r="2855">
          <cell r="A2855">
            <v>40646</v>
          </cell>
          <cell r="B2855">
            <v>3.79</v>
          </cell>
          <cell r="I2855">
            <v>40491</v>
          </cell>
          <cell r="J2855">
            <v>4.2465999999999999</v>
          </cell>
          <cell r="M2855">
            <v>41277</v>
          </cell>
          <cell r="N2855">
            <v>3.9146000000000001</v>
          </cell>
          <cell r="Q2855">
            <v>40662</v>
          </cell>
          <cell r="R2855">
            <v>5.46</v>
          </cell>
        </row>
        <row r="2856">
          <cell r="A2856">
            <v>40647</v>
          </cell>
          <cell r="B2856">
            <v>3.77</v>
          </cell>
          <cell r="I2856">
            <v>40492</v>
          </cell>
          <cell r="J2856">
            <v>4.2310999999999996</v>
          </cell>
          <cell r="M2856">
            <v>41278</v>
          </cell>
          <cell r="N2856">
            <v>3.9049</v>
          </cell>
          <cell r="Q2856">
            <v>40665</v>
          </cell>
          <cell r="R2856">
            <v>5.44</v>
          </cell>
        </row>
        <row r="2857">
          <cell r="A2857">
            <v>40648</v>
          </cell>
          <cell r="B2857">
            <v>3.7199999999999998</v>
          </cell>
          <cell r="I2857">
            <v>40493</v>
          </cell>
          <cell r="J2857">
            <v>4.2430000000000003</v>
          </cell>
          <cell r="M2857">
            <v>41281</v>
          </cell>
          <cell r="N2857">
            <v>3.9098000000000002</v>
          </cell>
          <cell r="Q2857">
            <v>40666</v>
          </cell>
          <cell r="R2857">
            <v>5.4</v>
          </cell>
        </row>
        <row r="2858">
          <cell r="A2858">
            <v>40651</v>
          </cell>
          <cell r="B2858">
            <v>3.68</v>
          </cell>
          <cell r="I2858">
            <v>40494</v>
          </cell>
          <cell r="J2858">
            <v>4.2843999999999998</v>
          </cell>
          <cell r="M2858">
            <v>41282</v>
          </cell>
          <cell r="N2858">
            <v>3.8835999999999999</v>
          </cell>
          <cell r="Q2858">
            <v>40667</v>
          </cell>
          <cell r="R2858">
            <v>5.37</v>
          </cell>
        </row>
        <row r="2859">
          <cell r="A2859">
            <v>40652</v>
          </cell>
          <cell r="B2859">
            <v>3.71</v>
          </cell>
          <cell r="I2859">
            <v>40497</v>
          </cell>
          <cell r="J2859">
            <v>4.4153000000000002</v>
          </cell>
          <cell r="M2859">
            <v>41283</v>
          </cell>
          <cell r="N2859">
            <v>3.8717000000000001</v>
          </cell>
          <cell r="Q2859">
            <v>40668</v>
          </cell>
          <cell r="R2859">
            <v>5.32</v>
          </cell>
        </row>
        <row r="2860">
          <cell r="A2860">
            <v>40653</v>
          </cell>
          <cell r="B2860">
            <v>3.76</v>
          </cell>
          <cell r="I2860">
            <v>40498</v>
          </cell>
          <cell r="J2860">
            <v>4.2648000000000001</v>
          </cell>
          <cell r="M2860">
            <v>41284</v>
          </cell>
          <cell r="N2860">
            <v>3.9036999999999997</v>
          </cell>
          <cell r="Q2860">
            <v>40669</v>
          </cell>
          <cell r="R2860">
            <v>5.33</v>
          </cell>
        </row>
        <row r="2861">
          <cell r="A2861">
            <v>40654</v>
          </cell>
          <cell r="B2861">
            <v>3.74</v>
          </cell>
          <cell r="I2861">
            <v>40499</v>
          </cell>
          <cell r="J2861">
            <v>4.2853000000000003</v>
          </cell>
          <cell r="M2861">
            <v>41285</v>
          </cell>
          <cell r="N2861">
            <v>3.9013999999999998</v>
          </cell>
          <cell r="Q2861">
            <v>40672</v>
          </cell>
          <cell r="R2861">
            <v>5.34</v>
          </cell>
        </row>
        <row r="2862">
          <cell r="A2862">
            <v>40658</v>
          </cell>
          <cell r="B2862">
            <v>3.71</v>
          </cell>
          <cell r="I2862">
            <v>40500</v>
          </cell>
          <cell r="J2862">
            <v>4.2807000000000004</v>
          </cell>
          <cell r="M2862">
            <v>41288</v>
          </cell>
          <cell r="N2862">
            <v>3.8984999999999999</v>
          </cell>
          <cell r="Q2862">
            <v>40673</v>
          </cell>
          <cell r="R2862">
            <v>5.37</v>
          </cell>
        </row>
        <row r="2863">
          <cell r="A2863">
            <v>40659</v>
          </cell>
          <cell r="B2863">
            <v>3.68</v>
          </cell>
          <cell r="I2863">
            <v>40501</v>
          </cell>
          <cell r="J2863">
            <v>4.2443999999999997</v>
          </cell>
          <cell r="M2863">
            <v>41289</v>
          </cell>
          <cell r="N2863">
            <v>3.8742000000000001</v>
          </cell>
          <cell r="Q2863">
            <v>40674</v>
          </cell>
          <cell r="R2863">
            <v>5.34</v>
          </cell>
        </row>
        <row r="2864">
          <cell r="A2864">
            <v>40660</v>
          </cell>
          <cell r="B2864">
            <v>3.74</v>
          </cell>
          <cell r="I2864">
            <v>40504</v>
          </cell>
          <cell r="J2864">
            <v>4.2047999999999996</v>
          </cell>
          <cell r="M2864">
            <v>41290</v>
          </cell>
          <cell r="N2864">
            <v>3.8420000000000001</v>
          </cell>
          <cell r="Q2864">
            <v>40675</v>
          </cell>
          <cell r="R2864">
            <v>5.39</v>
          </cell>
        </row>
        <row r="2865">
          <cell r="A2865">
            <v>40661</v>
          </cell>
          <cell r="B2865">
            <v>3.7</v>
          </cell>
          <cell r="I2865">
            <v>40505</v>
          </cell>
          <cell r="J2865">
            <v>4.1901000000000002</v>
          </cell>
          <cell r="M2865">
            <v>41291</v>
          </cell>
          <cell r="N2865">
            <v>3.9079000000000002</v>
          </cell>
          <cell r="Q2865">
            <v>40676</v>
          </cell>
          <cell r="R2865">
            <v>5.36</v>
          </cell>
        </row>
        <row r="2866">
          <cell r="A2866">
            <v>40662</v>
          </cell>
          <cell r="B2866">
            <v>3.69</v>
          </cell>
          <cell r="I2866">
            <v>40506</v>
          </cell>
          <cell r="J2866">
            <v>4.2797000000000001</v>
          </cell>
          <cell r="M2866">
            <v>41292</v>
          </cell>
          <cell r="N2866">
            <v>3.8914</v>
          </cell>
          <cell r="Q2866">
            <v>40679</v>
          </cell>
          <cell r="R2866">
            <v>5.29</v>
          </cell>
        </row>
        <row r="2867">
          <cell r="A2867">
            <v>40665</v>
          </cell>
          <cell r="B2867">
            <v>3.69</v>
          </cell>
          <cell r="I2867">
            <v>40507</v>
          </cell>
          <cell r="J2867">
            <v>4.2750000000000004</v>
          </cell>
          <cell r="M2867">
            <v>41295</v>
          </cell>
          <cell r="N2867">
            <v>3.8975999999999997</v>
          </cell>
          <cell r="Q2867">
            <v>40680</v>
          </cell>
          <cell r="R2867">
            <v>5.25</v>
          </cell>
        </row>
        <row r="2868">
          <cell r="A2868">
            <v>40666</v>
          </cell>
          <cell r="B2868">
            <v>3.64</v>
          </cell>
          <cell r="I2868">
            <v>40508</v>
          </cell>
          <cell r="J2868">
            <v>4.2092999999999998</v>
          </cell>
          <cell r="M2868">
            <v>41296</v>
          </cell>
          <cell r="N2868">
            <v>3.8913000000000002</v>
          </cell>
          <cell r="Q2868">
            <v>40681</v>
          </cell>
          <cell r="R2868">
            <v>5.31</v>
          </cell>
        </row>
        <row r="2869">
          <cell r="A2869">
            <v>40667</v>
          </cell>
          <cell r="B2869">
            <v>3.6</v>
          </cell>
          <cell r="I2869">
            <v>40511</v>
          </cell>
          <cell r="J2869">
            <v>4.1401000000000003</v>
          </cell>
          <cell r="M2869">
            <v>41297</v>
          </cell>
          <cell r="N2869">
            <v>3.8662000000000001</v>
          </cell>
          <cell r="Q2869">
            <v>40682</v>
          </cell>
          <cell r="R2869">
            <v>5.32</v>
          </cell>
        </row>
        <row r="2870">
          <cell r="A2870">
            <v>40668</v>
          </cell>
          <cell r="B2870">
            <v>3.57</v>
          </cell>
          <cell r="I2870">
            <v>40512</v>
          </cell>
          <cell r="J2870">
            <v>4.1104000000000003</v>
          </cell>
          <cell r="M2870">
            <v>41298</v>
          </cell>
          <cell r="N2870">
            <v>3.8847</v>
          </cell>
          <cell r="Q2870">
            <v>40683</v>
          </cell>
          <cell r="R2870">
            <v>5.32</v>
          </cell>
        </row>
        <row r="2871">
          <cell r="A2871">
            <v>40669</v>
          </cell>
          <cell r="B2871">
            <v>3.58</v>
          </cell>
          <cell r="I2871">
            <v>40513</v>
          </cell>
          <cell r="J2871">
            <v>4.2397</v>
          </cell>
          <cell r="M2871">
            <v>41299</v>
          </cell>
          <cell r="N2871">
            <v>3.9388999999999998</v>
          </cell>
          <cell r="Q2871">
            <v>40686</v>
          </cell>
          <cell r="R2871">
            <v>5.29</v>
          </cell>
        </row>
        <row r="2872">
          <cell r="A2872">
            <v>40672</v>
          </cell>
          <cell r="B2872">
            <v>3.58</v>
          </cell>
          <cell r="I2872">
            <v>40514</v>
          </cell>
          <cell r="J2872">
            <v>4.2545000000000002</v>
          </cell>
          <cell r="M2872">
            <v>41302</v>
          </cell>
          <cell r="N2872">
            <v>3.9371999999999998</v>
          </cell>
          <cell r="Q2872">
            <v>40687</v>
          </cell>
          <cell r="R2872">
            <v>5.27</v>
          </cell>
        </row>
        <row r="2873">
          <cell r="A2873">
            <v>40673</v>
          </cell>
          <cell r="B2873">
            <v>3.64</v>
          </cell>
          <cell r="I2873">
            <v>40515</v>
          </cell>
          <cell r="J2873">
            <v>4.3143000000000002</v>
          </cell>
          <cell r="M2873">
            <v>41303</v>
          </cell>
          <cell r="N2873">
            <v>3.9731000000000001</v>
          </cell>
          <cell r="Q2873">
            <v>40688</v>
          </cell>
          <cell r="R2873">
            <v>5.3</v>
          </cell>
        </row>
        <row r="2874">
          <cell r="A2874">
            <v>40674</v>
          </cell>
          <cell r="B2874">
            <v>3.62</v>
          </cell>
          <cell r="I2874">
            <v>40518</v>
          </cell>
          <cell r="J2874">
            <v>4.2397</v>
          </cell>
          <cell r="M2874">
            <v>41304</v>
          </cell>
          <cell r="N2874">
            <v>3.9659</v>
          </cell>
          <cell r="Q2874">
            <v>40689</v>
          </cell>
          <cell r="R2874">
            <v>5.24</v>
          </cell>
        </row>
        <row r="2875">
          <cell r="A2875">
            <v>40675</v>
          </cell>
          <cell r="B2875">
            <v>3.62</v>
          </cell>
          <cell r="I2875">
            <v>40519</v>
          </cell>
          <cell r="J2875">
            <v>4.3673999999999999</v>
          </cell>
          <cell r="M2875">
            <v>41305</v>
          </cell>
          <cell r="N2875">
            <v>3.9641999999999999</v>
          </cell>
          <cell r="Q2875">
            <v>40690</v>
          </cell>
          <cell r="R2875">
            <v>5.25</v>
          </cell>
        </row>
        <row r="2876">
          <cell r="A2876">
            <v>40676</v>
          </cell>
          <cell r="B2876">
            <v>3.59</v>
          </cell>
          <cell r="I2876">
            <v>40520</v>
          </cell>
          <cell r="J2876">
            <v>4.4561000000000002</v>
          </cell>
          <cell r="M2876">
            <v>41306</v>
          </cell>
          <cell r="N2876">
            <v>4.0199999999999996</v>
          </cell>
          <cell r="Q2876">
            <v>40694</v>
          </cell>
          <cell r="R2876">
            <v>5.23</v>
          </cell>
        </row>
        <row r="2877">
          <cell r="A2877">
            <v>40679</v>
          </cell>
          <cell r="B2877">
            <v>3.58</v>
          </cell>
          <cell r="I2877">
            <v>40521</v>
          </cell>
          <cell r="J2877">
            <v>4.3979999999999997</v>
          </cell>
          <cell r="M2877">
            <v>41309</v>
          </cell>
          <cell r="N2877">
            <v>3.9874999999999998</v>
          </cell>
          <cell r="Q2877">
            <v>40695</v>
          </cell>
          <cell r="R2877">
            <v>5.16</v>
          </cell>
        </row>
        <row r="2878">
          <cell r="A2878">
            <v>40680</v>
          </cell>
          <cell r="B2878">
            <v>3.56</v>
          </cell>
          <cell r="I2878">
            <v>40522</v>
          </cell>
          <cell r="J2878">
            <v>4.4288999999999996</v>
          </cell>
          <cell r="M2878">
            <v>41310</v>
          </cell>
          <cell r="N2878">
            <v>4.0045000000000002</v>
          </cell>
          <cell r="Q2878">
            <v>40696</v>
          </cell>
          <cell r="R2878">
            <v>5.27</v>
          </cell>
        </row>
        <row r="2879">
          <cell r="A2879">
            <v>40681</v>
          </cell>
          <cell r="B2879">
            <v>3.61</v>
          </cell>
          <cell r="I2879">
            <v>40525</v>
          </cell>
          <cell r="J2879">
            <v>4.4076000000000004</v>
          </cell>
          <cell r="M2879">
            <v>41311</v>
          </cell>
          <cell r="N2879">
            <v>3.9903</v>
          </cell>
          <cell r="Q2879">
            <v>40697</v>
          </cell>
          <cell r="R2879">
            <v>5.25</v>
          </cell>
        </row>
        <row r="2880">
          <cell r="A2880">
            <v>40682</v>
          </cell>
          <cell r="B2880">
            <v>3.59</v>
          </cell>
          <cell r="I2880">
            <v>40526</v>
          </cell>
          <cell r="J2880">
            <v>4.5288000000000004</v>
          </cell>
          <cell r="M2880">
            <v>41312</v>
          </cell>
          <cell r="N2880">
            <v>3.9941</v>
          </cell>
          <cell r="Q2880">
            <v>40700</v>
          </cell>
          <cell r="R2880">
            <v>5.28</v>
          </cell>
        </row>
        <row r="2881">
          <cell r="A2881">
            <v>40683</v>
          </cell>
          <cell r="B2881">
            <v>3.56</v>
          </cell>
          <cell r="I2881">
            <v>40527</v>
          </cell>
          <cell r="J2881">
            <v>4.5946999999999996</v>
          </cell>
          <cell r="M2881">
            <v>41313</v>
          </cell>
          <cell r="N2881">
            <v>3.9713000000000003</v>
          </cell>
          <cell r="Q2881">
            <v>40701</v>
          </cell>
          <cell r="R2881">
            <v>5.29</v>
          </cell>
        </row>
        <row r="2882">
          <cell r="A2882">
            <v>40687</v>
          </cell>
          <cell r="B2882">
            <v>3.52</v>
          </cell>
          <cell r="I2882">
            <v>40528</v>
          </cell>
          <cell r="J2882">
            <v>4.5338000000000003</v>
          </cell>
          <cell r="M2882">
            <v>41316</v>
          </cell>
          <cell r="N2882">
            <v>3.9915000000000003</v>
          </cell>
          <cell r="Q2882">
            <v>40702</v>
          </cell>
          <cell r="R2882">
            <v>5.23</v>
          </cell>
        </row>
        <row r="2883">
          <cell r="A2883">
            <v>40688</v>
          </cell>
          <cell r="B2883">
            <v>3.5</v>
          </cell>
          <cell r="I2883">
            <v>40529</v>
          </cell>
          <cell r="J2883">
            <v>4.4367000000000001</v>
          </cell>
          <cell r="M2883">
            <v>41317</v>
          </cell>
          <cell r="N2883">
            <v>4.0087999999999999</v>
          </cell>
          <cell r="Q2883">
            <v>40703</v>
          </cell>
          <cell r="R2883">
            <v>5.25</v>
          </cell>
        </row>
        <row r="2884">
          <cell r="A2884">
            <v>40689</v>
          </cell>
          <cell r="B2884">
            <v>3.48</v>
          </cell>
          <cell r="I2884">
            <v>40532</v>
          </cell>
          <cell r="J2884">
            <v>4.4414999999999996</v>
          </cell>
          <cell r="M2884">
            <v>41318</v>
          </cell>
          <cell r="N2884">
            <v>4.0393999999999997</v>
          </cell>
          <cell r="Q2884">
            <v>40704</v>
          </cell>
          <cell r="R2884">
            <v>5.21</v>
          </cell>
        </row>
        <row r="2885">
          <cell r="A2885">
            <v>40690</v>
          </cell>
          <cell r="B2885">
            <v>3.5</v>
          </cell>
          <cell r="I2885">
            <v>40533</v>
          </cell>
          <cell r="J2885">
            <v>4.4183000000000003</v>
          </cell>
          <cell r="M2885">
            <v>41319</v>
          </cell>
          <cell r="N2885">
            <v>4.0060000000000002</v>
          </cell>
          <cell r="Q2885">
            <v>40707</v>
          </cell>
          <cell r="R2885">
            <v>5.23</v>
          </cell>
        </row>
        <row r="2886">
          <cell r="A2886">
            <v>40693</v>
          </cell>
          <cell r="B2886">
            <v>3.49</v>
          </cell>
          <cell r="I2886">
            <v>40534</v>
          </cell>
          <cell r="J2886">
            <v>4.4463999999999997</v>
          </cell>
          <cell r="M2886">
            <v>41320</v>
          </cell>
          <cell r="N2886">
            <v>4.0335000000000001</v>
          </cell>
          <cell r="Q2886">
            <v>40708</v>
          </cell>
          <cell r="R2886">
            <v>5.33</v>
          </cell>
        </row>
        <row r="2887">
          <cell r="A2887">
            <v>40694</v>
          </cell>
          <cell r="B2887">
            <v>3.49</v>
          </cell>
          <cell r="I2887">
            <v>40535</v>
          </cell>
          <cell r="J2887">
            <v>4.4698000000000002</v>
          </cell>
          <cell r="M2887">
            <v>41323</v>
          </cell>
          <cell r="N2887">
            <v>4.0293999999999999</v>
          </cell>
          <cell r="Q2887">
            <v>40709</v>
          </cell>
          <cell r="R2887">
            <v>5.23</v>
          </cell>
        </row>
        <row r="2888">
          <cell r="A2888">
            <v>40695</v>
          </cell>
          <cell r="B2888">
            <v>3.45</v>
          </cell>
          <cell r="I2888">
            <v>40536</v>
          </cell>
          <cell r="J2888">
            <v>4.4698000000000002</v>
          </cell>
          <cell r="M2888">
            <v>41324</v>
          </cell>
          <cell r="N2888">
            <v>4.0400999999999998</v>
          </cell>
          <cell r="Q2888">
            <v>40710</v>
          </cell>
          <cell r="R2888">
            <v>5.19</v>
          </cell>
        </row>
        <row r="2889">
          <cell r="A2889">
            <v>40696</v>
          </cell>
          <cell r="B2889">
            <v>3.5</v>
          </cell>
          <cell r="I2889">
            <v>40539</v>
          </cell>
          <cell r="J2889">
            <v>4.4019000000000004</v>
          </cell>
          <cell r="M2889">
            <v>41325</v>
          </cell>
          <cell r="N2889">
            <v>4.0391000000000004</v>
          </cell>
          <cell r="Q2889">
            <v>40711</v>
          </cell>
          <cell r="R2889">
            <v>5.23</v>
          </cell>
        </row>
        <row r="2890">
          <cell r="A2890">
            <v>40697</v>
          </cell>
          <cell r="B2890">
            <v>3.4699999999999998</v>
          </cell>
          <cell r="I2890">
            <v>40540</v>
          </cell>
          <cell r="J2890">
            <v>4.5319000000000003</v>
          </cell>
          <cell r="M2890">
            <v>41326</v>
          </cell>
          <cell r="N2890">
            <v>4.0091999999999999</v>
          </cell>
          <cell r="Q2890">
            <v>40714</v>
          </cell>
          <cell r="R2890">
            <v>5.24</v>
          </cell>
        </row>
        <row r="2891">
          <cell r="A2891">
            <v>40700</v>
          </cell>
          <cell r="B2891">
            <v>3.49</v>
          </cell>
          <cell r="I2891">
            <v>40541</v>
          </cell>
          <cell r="J2891">
            <v>4.4309000000000003</v>
          </cell>
          <cell r="M2891">
            <v>41327</v>
          </cell>
          <cell r="N2891">
            <v>3.9817</v>
          </cell>
          <cell r="Q2891">
            <v>40715</v>
          </cell>
          <cell r="R2891">
            <v>5.25</v>
          </cell>
        </row>
        <row r="2892">
          <cell r="A2892">
            <v>40701</v>
          </cell>
          <cell r="B2892">
            <v>3.52</v>
          </cell>
          <cell r="I2892">
            <v>40542</v>
          </cell>
          <cell r="J2892">
            <v>4.4230999999999998</v>
          </cell>
          <cell r="M2892">
            <v>41330</v>
          </cell>
          <cell r="N2892">
            <v>3.9241999999999999</v>
          </cell>
          <cell r="Q2892">
            <v>40716</v>
          </cell>
          <cell r="R2892">
            <v>5.26</v>
          </cell>
        </row>
        <row r="2893">
          <cell r="A2893">
            <v>40702</v>
          </cell>
          <cell r="B2893">
            <v>3.49</v>
          </cell>
          <cell r="I2893">
            <v>40543</v>
          </cell>
          <cell r="J2893">
            <v>4.3341000000000003</v>
          </cell>
          <cell r="M2893">
            <v>41331</v>
          </cell>
          <cell r="N2893">
            <v>3.9329000000000001</v>
          </cell>
          <cell r="Q2893">
            <v>40717</v>
          </cell>
          <cell r="R2893">
            <v>5.19</v>
          </cell>
        </row>
        <row r="2894">
          <cell r="A2894">
            <v>40703</v>
          </cell>
          <cell r="B2894">
            <v>3.52</v>
          </cell>
          <cell r="I2894">
            <v>40546</v>
          </cell>
          <cell r="J2894">
            <v>4.3971</v>
          </cell>
          <cell r="M2894">
            <v>41332</v>
          </cell>
          <cell r="N2894">
            <v>3.9255</v>
          </cell>
          <cell r="Q2894">
            <v>40718</v>
          </cell>
          <cell r="R2894">
            <v>5.21</v>
          </cell>
        </row>
        <row r="2895">
          <cell r="A2895">
            <v>40704</v>
          </cell>
          <cell r="B2895">
            <v>3.48</v>
          </cell>
          <cell r="I2895">
            <v>40547</v>
          </cell>
          <cell r="J2895">
            <v>4.4105999999999996</v>
          </cell>
          <cell r="M2895">
            <v>41333</v>
          </cell>
          <cell r="N2895">
            <v>3.9285000000000001</v>
          </cell>
          <cell r="Q2895">
            <v>40721</v>
          </cell>
          <cell r="R2895">
            <v>5.31</v>
          </cell>
        </row>
        <row r="2896">
          <cell r="A2896">
            <v>40707</v>
          </cell>
          <cell r="B2896">
            <v>3.46</v>
          </cell>
          <cell r="I2896">
            <v>40548</v>
          </cell>
          <cell r="J2896">
            <v>4.5438999999999998</v>
          </cell>
          <cell r="M2896">
            <v>41334</v>
          </cell>
          <cell r="N2896">
            <v>3.9032999999999998</v>
          </cell>
          <cell r="Q2896">
            <v>40722</v>
          </cell>
          <cell r="R2896">
            <v>5.37</v>
          </cell>
        </row>
        <row r="2897">
          <cell r="A2897">
            <v>40708</v>
          </cell>
          <cell r="B2897">
            <v>3.5</v>
          </cell>
          <cell r="I2897">
            <v>40549</v>
          </cell>
          <cell r="J2897">
            <v>4.5111999999999997</v>
          </cell>
          <cell r="M2897">
            <v>41337</v>
          </cell>
          <cell r="N2897">
            <v>3.9156</v>
          </cell>
          <cell r="Q2897">
            <v>40723</v>
          </cell>
          <cell r="R2897">
            <v>5.4</v>
          </cell>
        </row>
        <row r="2898">
          <cell r="A2898">
            <v>40709</v>
          </cell>
          <cell r="B2898">
            <v>3.42</v>
          </cell>
          <cell r="I2898">
            <v>40550</v>
          </cell>
          <cell r="J2898">
            <v>4.4846000000000004</v>
          </cell>
          <cell r="M2898">
            <v>41338</v>
          </cell>
          <cell r="N2898">
            <v>3.9196999999999997</v>
          </cell>
          <cell r="Q2898">
            <v>40724</v>
          </cell>
          <cell r="R2898">
            <v>5.41</v>
          </cell>
        </row>
        <row r="2899">
          <cell r="A2899">
            <v>40710</v>
          </cell>
          <cell r="B2899">
            <v>3.39</v>
          </cell>
          <cell r="I2899">
            <v>40553</v>
          </cell>
          <cell r="J2899">
            <v>4.4611000000000001</v>
          </cell>
          <cell r="M2899">
            <v>41339</v>
          </cell>
          <cell r="N2899">
            <v>3.9515000000000002</v>
          </cell>
          <cell r="Q2899">
            <v>40725</v>
          </cell>
          <cell r="R2899">
            <v>5.42</v>
          </cell>
        </row>
        <row r="2900">
          <cell r="A2900">
            <v>40711</v>
          </cell>
          <cell r="B2900">
            <v>3.39</v>
          </cell>
          <cell r="I2900">
            <v>40554</v>
          </cell>
          <cell r="J2900">
            <v>4.4875999999999996</v>
          </cell>
          <cell r="M2900">
            <v>41340</v>
          </cell>
          <cell r="N2900">
            <v>3.9927000000000001</v>
          </cell>
          <cell r="Q2900">
            <v>40729</v>
          </cell>
          <cell r="R2900">
            <v>5.4</v>
          </cell>
        </row>
        <row r="2901">
          <cell r="A2901">
            <v>40714</v>
          </cell>
          <cell r="B2901">
            <v>3.42</v>
          </cell>
          <cell r="I2901">
            <v>40555</v>
          </cell>
          <cell r="J2901">
            <v>4.5309999999999997</v>
          </cell>
          <cell r="M2901">
            <v>41341</v>
          </cell>
          <cell r="N2901">
            <v>4.0279999999999996</v>
          </cell>
          <cell r="Q2901">
            <v>40730</v>
          </cell>
          <cell r="R2901">
            <v>5.37</v>
          </cell>
        </row>
        <row r="2902">
          <cell r="A2902">
            <v>40715</v>
          </cell>
          <cell r="B2902">
            <v>3.42</v>
          </cell>
          <cell r="I2902">
            <v>40556</v>
          </cell>
          <cell r="J2902">
            <v>4.4984000000000002</v>
          </cell>
          <cell r="M2902">
            <v>41344</v>
          </cell>
          <cell r="N2902">
            <v>4.0305</v>
          </cell>
          <cell r="Q2902">
            <v>40731</v>
          </cell>
          <cell r="R2902">
            <v>5.38</v>
          </cell>
        </row>
        <row r="2903">
          <cell r="A2903">
            <v>40716</v>
          </cell>
          <cell r="B2903">
            <v>3.42</v>
          </cell>
          <cell r="I2903">
            <v>40557</v>
          </cell>
          <cell r="J2903">
            <v>4.5301</v>
          </cell>
          <cell r="M2903">
            <v>41345</v>
          </cell>
          <cell r="N2903">
            <v>4.0054999999999996</v>
          </cell>
          <cell r="Q2903">
            <v>40732</v>
          </cell>
          <cell r="R2903">
            <v>5.28</v>
          </cell>
        </row>
        <row r="2904">
          <cell r="A2904">
            <v>40717</v>
          </cell>
          <cell r="B2904">
            <v>3.37</v>
          </cell>
          <cell r="I2904">
            <v>40560</v>
          </cell>
          <cell r="J2904">
            <v>4.5281000000000002</v>
          </cell>
          <cell r="M2904">
            <v>41346</v>
          </cell>
          <cell r="N2904">
            <v>3.9933000000000001</v>
          </cell>
          <cell r="Q2904">
            <v>40735</v>
          </cell>
          <cell r="R2904">
            <v>5.21</v>
          </cell>
        </row>
        <row r="2905">
          <cell r="A2905">
            <v>40718</v>
          </cell>
          <cell r="B2905">
            <v>3.36</v>
          </cell>
          <cell r="I2905">
            <v>40561</v>
          </cell>
          <cell r="J2905">
            <v>4.5629999999999997</v>
          </cell>
          <cell r="M2905">
            <v>41347</v>
          </cell>
          <cell r="N2905">
            <v>4.0263</v>
          </cell>
          <cell r="Q2905">
            <v>40736</v>
          </cell>
          <cell r="R2905">
            <v>5.2</v>
          </cell>
        </row>
        <row r="2906">
          <cell r="A2906">
            <v>40721</v>
          </cell>
          <cell r="B2906">
            <v>3.42</v>
          </cell>
          <cell r="I2906">
            <v>40562</v>
          </cell>
          <cell r="J2906">
            <v>4.5270999999999999</v>
          </cell>
          <cell r="M2906">
            <v>41348</v>
          </cell>
          <cell r="N2906">
            <v>3.9803999999999999</v>
          </cell>
          <cell r="Q2906">
            <v>40737</v>
          </cell>
          <cell r="R2906">
            <v>5.19</v>
          </cell>
        </row>
        <row r="2907">
          <cell r="A2907">
            <v>40722</v>
          </cell>
          <cell r="B2907">
            <v>3.4699999999999998</v>
          </cell>
          <cell r="I2907">
            <v>40563</v>
          </cell>
          <cell r="J2907">
            <v>4.6093000000000002</v>
          </cell>
          <cell r="M2907">
            <v>41351</v>
          </cell>
          <cell r="N2907">
            <v>3.9502999999999999</v>
          </cell>
          <cell r="Q2907">
            <v>40738</v>
          </cell>
          <cell r="R2907">
            <v>5.25</v>
          </cell>
        </row>
        <row r="2908">
          <cell r="A2908">
            <v>40723</v>
          </cell>
          <cell r="B2908">
            <v>3.5300000000000002</v>
          </cell>
          <cell r="I2908">
            <v>40564</v>
          </cell>
          <cell r="J2908">
            <v>4.5649999999999995</v>
          </cell>
          <cell r="M2908">
            <v>41352</v>
          </cell>
          <cell r="N2908">
            <v>3.9056999999999999</v>
          </cell>
          <cell r="Q2908">
            <v>40739</v>
          </cell>
          <cell r="R2908">
            <v>5.25</v>
          </cell>
        </row>
        <row r="2909">
          <cell r="A2909">
            <v>40724</v>
          </cell>
          <cell r="B2909">
            <v>3.55</v>
          </cell>
          <cell r="I2909">
            <v>40567</v>
          </cell>
          <cell r="J2909">
            <v>4.5570000000000004</v>
          </cell>
          <cell r="M2909">
            <v>41353</v>
          </cell>
          <cell r="N2909">
            <v>3.9523999999999999</v>
          </cell>
          <cell r="Q2909">
            <v>40742</v>
          </cell>
          <cell r="R2909">
            <v>5.28</v>
          </cell>
        </row>
        <row r="2910">
          <cell r="A2910">
            <v>40728</v>
          </cell>
          <cell r="B2910">
            <v>3.5300000000000002</v>
          </cell>
          <cell r="I2910">
            <v>40568</v>
          </cell>
          <cell r="J2910">
            <v>4.4896000000000003</v>
          </cell>
          <cell r="M2910">
            <v>41354</v>
          </cell>
          <cell r="N2910">
            <v>3.9169999999999998</v>
          </cell>
          <cell r="Q2910">
            <v>40743</v>
          </cell>
          <cell r="R2910">
            <v>5.19</v>
          </cell>
        </row>
        <row r="2911">
          <cell r="A2911">
            <v>40729</v>
          </cell>
          <cell r="B2911">
            <v>3.52</v>
          </cell>
          <cell r="I2911">
            <v>40569</v>
          </cell>
          <cell r="J2911">
            <v>4.5861000000000001</v>
          </cell>
          <cell r="M2911">
            <v>41355</v>
          </cell>
          <cell r="N2911">
            <v>3.9375999999999998</v>
          </cell>
          <cell r="Q2911">
            <v>40744</v>
          </cell>
          <cell r="R2911">
            <v>5.26</v>
          </cell>
        </row>
        <row r="2912">
          <cell r="A2912">
            <v>40730</v>
          </cell>
          <cell r="B2912">
            <v>3.5</v>
          </cell>
          <cell r="I2912">
            <v>40570</v>
          </cell>
          <cell r="J2912">
            <v>4.5690999999999997</v>
          </cell>
          <cell r="M2912">
            <v>41358</v>
          </cell>
          <cell r="N2912">
            <v>3.9196999999999997</v>
          </cell>
          <cell r="Q2912">
            <v>40745</v>
          </cell>
          <cell r="R2912">
            <v>5.3</v>
          </cell>
        </row>
        <row r="2913">
          <cell r="A2913">
            <v>40731</v>
          </cell>
          <cell r="B2913">
            <v>3.49</v>
          </cell>
          <cell r="I2913">
            <v>40571</v>
          </cell>
          <cell r="J2913">
            <v>4.5282</v>
          </cell>
          <cell r="M2913">
            <v>41359</v>
          </cell>
          <cell r="N2913">
            <v>3.9274</v>
          </cell>
          <cell r="Q2913">
            <v>40746</v>
          </cell>
          <cell r="R2913">
            <v>5.24</v>
          </cell>
        </row>
        <row r="2914">
          <cell r="A2914">
            <v>40732</v>
          </cell>
          <cell r="B2914">
            <v>3.41</v>
          </cell>
          <cell r="I2914">
            <v>40574</v>
          </cell>
          <cell r="J2914">
            <v>4.5711000000000004</v>
          </cell>
          <cell r="M2914">
            <v>41360</v>
          </cell>
          <cell r="N2914">
            <v>3.8942000000000001</v>
          </cell>
          <cell r="Q2914">
            <v>40749</v>
          </cell>
          <cell r="R2914">
            <v>5.3</v>
          </cell>
        </row>
        <row r="2915">
          <cell r="A2915">
            <v>40735</v>
          </cell>
          <cell r="B2915">
            <v>3.36</v>
          </cell>
          <cell r="I2915">
            <v>40575</v>
          </cell>
          <cell r="J2915">
            <v>4.6165000000000003</v>
          </cell>
          <cell r="M2915">
            <v>41361</v>
          </cell>
          <cell r="N2915">
            <v>3.9098999999999999</v>
          </cell>
          <cell r="Q2915">
            <v>40750</v>
          </cell>
          <cell r="R2915">
            <v>5.24</v>
          </cell>
        </row>
        <row r="2916">
          <cell r="A2916">
            <v>40736</v>
          </cell>
          <cell r="B2916">
            <v>3.36</v>
          </cell>
          <cell r="I2916">
            <v>40576</v>
          </cell>
          <cell r="J2916">
            <v>4.6196000000000002</v>
          </cell>
          <cell r="M2916">
            <v>41362</v>
          </cell>
          <cell r="N2916">
            <v>3.907</v>
          </cell>
          <cell r="Q2916">
            <v>40751</v>
          </cell>
          <cell r="R2916">
            <v>5.24</v>
          </cell>
        </row>
        <row r="2917">
          <cell r="A2917">
            <v>40737</v>
          </cell>
          <cell r="B2917">
            <v>3.38</v>
          </cell>
          <cell r="I2917">
            <v>40577</v>
          </cell>
          <cell r="J2917">
            <v>4.6645000000000003</v>
          </cell>
          <cell r="M2917">
            <v>41365</v>
          </cell>
          <cell r="N2917">
            <v>3.8961000000000001</v>
          </cell>
          <cell r="Q2917">
            <v>40752</v>
          </cell>
          <cell r="R2917">
            <v>5.21</v>
          </cell>
        </row>
        <row r="2918">
          <cell r="A2918">
            <v>40738</v>
          </cell>
          <cell r="B2918">
            <v>3.4</v>
          </cell>
          <cell r="I2918">
            <v>40578</v>
          </cell>
          <cell r="J2918">
            <v>4.7275</v>
          </cell>
          <cell r="M2918">
            <v>41366</v>
          </cell>
          <cell r="N2918">
            <v>3.8993000000000002</v>
          </cell>
          <cell r="Q2918">
            <v>40753</v>
          </cell>
          <cell r="R2918">
            <v>5.09</v>
          </cell>
        </row>
        <row r="2919">
          <cell r="A2919">
            <v>40739</v>
          </cell>
          <cell r="B2919">
            <v>3.35</v>
          </cell>
          <cell r="I2919">
            <v>40581</v>
          </cell>
          <cell r="J2919">
            <v>4.6965000000000003</v>
          </cell>
          <cell r="M2919">
            <v>41367</v>
          </cell>
          <cell r="N2919">
            <v>3.8548</v>
          </cell>
          <cell r="Q2919">
            <v>40756</v>
          </cell>
          <cell r="R2919">
            <v>5.0199999999999996</v>
          </cell>
        </row>
        <row r="2920">
          <cell r="A2920">
            <v>40742</v>
          </cell>
          <cell r="B2920">
            <v>3.36</v>
          </cell>
          <cell r="I2920">
            <v>40582</v>
          </cell>
          <cell r="J2920">
            <v>4.7652000000000001</v>
          </cell>
          <cell r="M2920">
            <v>41368</v>
          </cell>
          <cell r="N2920">
            <v>3.8296999999999999</v>
          </cell>
          <cell r="Q2920">
            <v>40757</v>
          </cell>
          <cell r="R2920">
            <v>4.87</v>
          </cell>
        </row>
        <row r="2921">
          <cell r="A2921">
            <v>40743</v>
          </cell>
          <cell r="B2921">
            <v>3.34</v>
          </cell>
          <cell r="I2921">
            <v>40583</v>
          </cell>
          <cell r="J2921">
            <v>4.7110000000000003</v>
          </cell>
          <cell r="M2921">
            <v>41369</v>
          </cell>
          <cell r="N2921">
            <v>3.7549000000000001</v>
          </cell>
          <cell r="Q2921">
            <v>40758</v>
          </cell>
          <cell r="R2921">
            <v>4.82</v>
          </cell>
        </row>
        <row r="2922">
          <cell r="A2922">
            <v>40744</v>
          </cell>
          <cell r="B2922">
            <v>3.39</v>
          </cell>
          <cell r="I2922">
            <v>40584</v>
          </cell>
          <cell r="J2922">
            <v>4.7641999999999998</v>
          </cell>
          <cell r="M2922">
            <v>41372</v>
          </cell>
          <cell r="N2922">
            <v>3.7762000000000002</v>
          </cell>
          <cell r="Q2922">
            <v>40759</v>
          </cell>
          <cell r="R2922">
            <v>4.67</v>
          </cell>
        </row>
        <row r="2923">
          <cell r="A2923">
            <v>40745</v>
          </cell>
          <cell r="B2923">
            <v>3.43</v>
          </cell>
          <cell r="I2923">
            <v>40585</v>
          </cell>
          <cell r="J2923">
            <v>4.6875999999999998</v>
          </cell>
          <cell r="M2923">
            <v>41373</v>
          </cell>
          <cell r="N2923">
            <v>3.8167</v>
          </cell>
          <cell r="Q2923">
            <v>40760</v>
          </cell>
          <cell r="R2923">
            <v>4.7699999999999996</v>
          </cell>
        </row>
        <row r="2924">
          <cell r="A2924">
            <v>40746</v>
          </cell>
          <cell r="B2924">
            <v>3.39</v>
          </cell>
          <cell r="I2924">
            <v>40588</v>
          </cell>
          <cell r="J2924">
            <v>4.6711</v>
          </cell>
          <cell r="M2924">
            <v>41374</v>
          </cell>
          <cell r="N2924">
            <v>3.8540999999999999</v>
          </cell>
          <cell r="Q2924">
            <v>40763</v>
          </cell>
          <cell r="R2924">
            <v>4.67</v>
          </cell>
        </row>
        <row r="2925">
          <cell r="A2925">
            <v>40749</v>
          </cell>
          <cell r="B2925">
            <v>3.4</v>
          </cell>
          <cell r="I2925">
            <v>40589</v>
          </cell>
          <cell r="J2925">
            <v>4.6615000000000002</v>
          </cell>
          <cell r="M2925">
            <v>41375</v>
          </cell>
          <cell r="N2925">
            <v>3.8515000000000001</v>
          </cell>
          <cell r="Q2925">
            <v>40764</v>
          </cell>
          <cell r="R2925">
            <v>4.58</v>
          </cell>
        </row>
        <row r="2926">
          <cell r="A2926">
            <v>40750</v>
          </cell>
          <cell r="B2926">
            <v>3.37</v>
          </cell>
          <cell r="I2926">
            <v>40590</v>
          </cell>
          <cell r="J2926">
            <v>4.6798000000000002</v>
          </cell>
          <cell r="M2926">
            <v>41376</v>
          </cell>
          <cell r="N2926">
            <v>3.7909999999999999</v>
          </cell>
          <cell r="Q2926">
            <v>40765</v>
          </cell>
          <cell r="R2926">
            <v>4.54</v>
          </cell>
        </row>
        <row r="2927">
          <cell r="A2927">
            <v>40751</v>
          </cell>
          <cell r="B2927">
            <v>3.35</v>
          </cell>
          <cell r="I2927">
            <v>40591</v>
          </cell>
          <cell r="J2927">
            <v>4.6681999999999997</v>
          </cell>
          <cell r="M2927">
            <v>41379</v>
          </cell>
          <cell r="N2927">
            <v>3.7880000000000003</v>
          </cell>
          <cell r="Q2927">
            <v>40766</v>
          </cell>
          <cell r="R2927">
            <v>4.8</v>
          </cell>
        </row>
        <row r="2928">
          <cell r="A2928">
            <v>40752</v>
          </cell>
          <cell r="B2928">
            <v>3.34</v>
          </cell>
          <cell r="I2928">
            <v>40592</v>
          </cell>
          <cell r="J2928">
            <v>4.6836000000000002</v>
          </cell>
          <cell r="M2928">
            <v>41380</v>
          </cell>
          <cell r="N2928">
            <v>3.8040000000000003</v>
          </cell>
          <cell r="Q2928">
            <v>40767</v>
          </cell>
          <cell r="R2928">
            <v>4.71</v>
          </cell>
        </row>
        <row r="2929">
          <cell r="A2929">
            <v>40753</v>
          </cell>
          <cell r="B2929">
            <v>3.29</v>
          </cell>
          <cell r="I2929">
            <v>40595</v>
          </cell>
          <cell r="J2929">
            <v>4.6836000000000002</v>
          </cell>
          <cell r="M2929">
            <v>41381</v>
          </cell>
          <cell r="N2929">
            <v>3.7744999999999997</v>
          </cell>
          <cell r="Q2929">
            <v>40770</v>
          </cell>
          <cell r="R2929">
            <v>4.7699999999999996</v>
          </cell>
        </row>
        <row r="2930">
          <cell r="A2930">
            <v>40757</v>
          </cell>
          <cell r="B2930">
            <v>3.16</v>
          </cell>
          <cell r="I2930">
            <v>40596</v>
          </cell>
          <cell r="J2930">
            <v>4.6030999999999995</v>
          </cell>
          <cell r="M2930">
            <v>41382</v>
          </cell>
          <cell r="N2930">
            <v>3.7698</v>
          </cell>
          <cell r="Q2930">
            <v>40771</v>
          </cell>
          <cell r="R2930">
            <v>4.68</v>
          </cell>
        </row>
        <row r="2931">
          <cell r="A2931">
            <v>40758</v>
          </cell>
          <cell r="B2931">
            <v>3.19</v>
          </cell>
          <cell r="I2931">
            <v>40597</v>
          </cell>
          <cell r="J2931">
            <v>4.5822000000000003</v>
          </cell>
          <cell r="M2931">
            <v>41383</v>
          </cell>
          <cell r="N2931">
            <v>3.7766000000000002</v>
          </cell>
          <cell r="Q2931">
            <v>40772</v>
          </cell>
          <cell r="R2931">
            <v>4.5999999999999996</v>
          </cell>
        </row>
        <row r="2932">
          <cell r="A2932">
            <v>40759</v>
          </cell>
          <cell r="B2932">
            <v>3.09</v>
          </cell>
          <cell r="I2932">
            <v>40598</v>
          </cell>
          <cell r="J2932">
            <v>4.5416999999999996</v>
          </cell>
          <cell r="M2932">
            <v>41386</v>
          </cell>
          <cell r="N2932">
            <v>3.7824</v>
          </cell>
          <cell r="Q2932">
            <v>40773</v>
          </cell>
          <cell r="R2932">
            <v>4.51</v>
          </cell>
        </row>
        <row r="2933">
          <cell r="A2933">
            <v>40760</v>
          </cell>
          <cell r="B2933">
            <v>3.22</v>
          </cell>
          <cell r="I2933">
            <v>40599</v>
          </cell>
          <cell r="J2933">
            <v>4.4960000000000004</v>
          </cell>
          <cell r="M2933">
            <v>41387</v>
          </cell>
          <cell r="N2933">
            <v>3.7991000000000001</v>
          </cell>
          <cell r="Q2933">
            <v>40774</v>
          </cell>
          <cell r="R2933">
            <v>4.47</v>
          </cell>
        </row>
        <row r="2934">
          <cell r="A2934">
            <v>40763</v>
          </cell>
          <cell r="B2934">
            <v>3.11</v>
          </cell>
          <cell r="I2934">
            <v>40602</v>
          </cell>
          <cell r="J2934">
            <v>4.5007000000000001</v>
          </cell>
          <cell r="M2934">
            <v>41388</v>
          </cell>
          <cell r="N2934">
            <v>3.7932000000000001</v>
          </cell>
          <cell r="Q2934">
            <v>40777</v>
          </cell>
          <cell r="R2934">
            <v>4.49</v>
          </cell>
        </row>
        <row r="2935">
          <cell r="A2935">
            <v>40764</v>
          </cell>
          <cell r="B2935">
            <v>3.07</v>
          </cell>
          <cell r="I2935">
            <v>40603</v>
          </cell>
          <cell r="J2935">
            <v>4.4794</v>
          </cell>
          <cell r="M2935">
            <v>41389</v>
          </cell>
          <cell r="N2935">
            <v>3.8182999999999998</v>
          </cell>
          <cell r="Q2935">
            <v>40778</v>
          </cell>
          <cell r="R2935">
            <v>4.57</v>
          </cell>
        </row>
        <row r="2936">
          <cell r="A2936">
            <v>40765</v>
          </cell>
          <cell r="B2936">
            <v>2.99</v>
          </cell>
          <cell r="I2936">
            <v>40604</v>
          </cell>
          <cell r="J2936">
            <v>4.5661000000000005</v>
          </cell>
          <cell r="M2936">
            <v>41390</v>
          </cell>
          <cell r="N2936">
            <v>3.7949999999999999</v>
          </cell>
          <cell r="Q2936">
            <v>40779</v>
          </cell>
          <cell r="R2936">
            <v>4.74</v>
          </cell>
        </row>
        <row r="2937">
          <cell r="A2937">
            <v>40766</v>
          </cell>
          <cell r="B2937">
            <v>3.07</v>
          </cell>
          <cell r="I2937">
            <v>40605</v>
          </cell>
          <cell r="J2937">
            <v>4.6190999999999995</v>
          </cell>
          <cell r="M2937">
            <v>41393</v>
          </cell>
          <cell r="N2937">
            <v>3.8037999999999998</v>
          </cell>
          <cell r="Q2937">
            <v>40780</v>
          </cell>
          <cell r="R2937">
            <v>4.74</v>
          </cell>
        </row>
        <row r="2938">
          <cell r="A2938">
            <v>40767</v>
          </cell>
          <cell r="B2938">
            <v>3.09</v>
          </cell>
          <cell r="I2938">
            <v>40606</v>
          </cell>
          <cell r="J2938">
            <v>4.5963000000000003</v>
          </cell>
          <cell r="M2938">
            <v>41394</v>
          </cell>
          <cell r="N2938">
            <v>3.8052000000000001</v>
          </cell>
          <cell r="Q2938">
            <v>40781</v>
          </cell>
          <cell r="R2938">
            <v>4.67</v>
          </cell>
        </row>
        <row r="2939">
          <cell r="A2939">
            <v>40770</v>
          </cell>
          <cell r="B2939">
            <v>3.13</v>
          </cell>
          <cell r="I2939">
            <v>40609</v>
          </cell>
          <cell r="J2939">
            <v>4.6219000000000001</v>
          </cell>
          <cell r="M2939">
            <v>41395</v>
          </cell>
          <cell r="N2939">
            <v>3.7774999999999999</v>
          </cell>
          <cell r="Q2939">
            <v>40784</v>
          </cell>
          <cell r="R2939">
            <v>4.76</v>
          </cell>
        </row>
        <row r="2940">
          <cell r="A2940">
            <v>40771</v>
          </cell>
          <cell r="B2940">
            <v>3.11</v>
          </cell>
          <cell r="I2940">
            <v>40610</v>
          </cell>
          <cell r="J2940">
            <v>4.6631999999999998</v>
          </cell>
          <cell r="M2940">
            <v>41396</v>
          </cell>
          <cell r="N2940">
            <v>3.7810000000000001</v>
          </cell>
          <cell r="Q2940">
            <v>40785</v>
          </cell>
          <cell r="R2940">
            <v>4.66</v>
          </cell>
        </row>
        <row r="2941">
          <cell r="A2941">
            <v>40772</v>
          </cell>
          <cell r="B2941">
            <v>3.05</v>
          </cell>
          <cell r="I2941">
            <v>40611</v>
          </cell>
          <cell r="J2941">
            <v>4.6067</v>
          </cell>
          <cell r="M2941">
            <v>41397</v>
          </cell>
          <cell r="N2941">
            <v>3.8726000000000003</v>
          </cell>
          <cell r="Q2941">
            <v>40786</v>
          </cell>
          <cell r="R2941">
            <v>4.74</v>
          </cell>
        </row>
        <row r="2942">
          <cell r="A2942">
            <v>40773</v>
          </cell>
          <cell r="B2942">
            <v>2.96</v>
          </cell>
          <cell r="I2942">
            <v>40612</v>
          </cell>
          <cell r="J2942">
            <v>4.4985999999999997</v>
          </cell>
          <cell r="M2942">
            <v>41400</v>
          </cell>
          <cell r="N2942">
            <v>3.9022999999999999</v>
          </cell>
          <cell r="Q2942">
            <v>40787</v>
          </cell>
          <cell r="R2942">
            <v>4.67</v>
          </cell>
        </row>
        <row r="2943">
          <cell r="A2943">
            <v>40774</v>
          </cell>
          <cell r="B2943">
            <v>2.96</v>
          </cell>
          <cell r="I2943">
            <v>40613</v>
          </cell>
          <cell r="J2943">
            <v>4.548</v>
          </cell>
          <cell r="M2943">
            <v>41401</v>
          </cell>
          <cell r="N2943">
            <v>3.9102999999999999</v>
          </cell>
          <cell r="Q2943">
            <v>40788</v>
          </cell>
          <cell r="R2943">
            <v>4.47</v>
          </cell>
        </row>
        <row r="2944">
          <cell r="A2944">
            <v>40777</v>
          </cell>
          <cell r="B2944">
            <v>2.95</v>
          </cell>
          <cell r="I2944">
            <v>40616</v>
          </cell>
          <cell r="J2944">
            <v>4.5349000000000004</v>
          </cell>
          <cell r="M2944">
            <v>41402</v>
          </cell>
          <cell r="N2944">
            <v>3.8822999999999999</v>
          </cell>
          <cell r="Q2944">
            <v>40792</v>
          </cell>
          <cell r="R2944">
            <v>4.4400000000000004</v>
          </cell>
        </row>
        <row r="2945">
          <cell r="A2945">
            <v>40778</v>
          </cell>
          <cell r="B2945">
            <v>3.01</v>
          </cell>
          <cell r="I2945">
            <v>40617</v>
          </cell>
          <cell r="J2945">
            <v>4.4542000000000002</v>
          </cell>
          <cell r="M2945">
            <v>41403</v>
          </cell>
          <cell r="N2945">
            <v>3.8498999999999999</v>
          </cell>
          <cell r="Q2945">
            <v>40793</v>
          </cell>
          <cell r="R2945">
            <v>4.55</v>
          </cell>
        </row>
        <row r="2946">
          <cell r="A2946">
            <v>40779</v>
          </cell>
          <cell r="B2946">
            <v>3.08</v>
          </cell>
          <cell r="I2946">
            <v>40618</v>
          </cell>
          <cell r="J2946">
            <v>4.3552999999999997</v>
          </cell>
          <cell r="M2946">
            <v>41404</v>
          </cell>
          <cell r="N2946">
            <v>3.9194</v>
          </cell>
          <cell r="Q2946">
            <v>40794</v>
          </cell>
          <cell r="R2946">
            <v>4.5199999999999996</v>
          </cell>
        </row>
        <row r="2947">
          <cell r="A2947">
            <v>40780</v>
          </cell>
          <cell r="B2947">
            <v>3.04</v>
          </cell>
          <cell r="I2947">
            <v>40619</v>
          </cell>
          <cell r="J2947">
            <v>4.4358000000000004</v>
          </cell>
          <cell r="M2947">
            <v>41407</v>
          </cell>
          <cell r="N2947">
            <v>3.9281000000000001</v>
          </cell>
          <cell r="Q2947">
            <v>40795</v>
          </cell>
          <cell r="R2947">
            <v>4.46</v>
          </cell>
        </row>
        <row r="2948">
          <cell r="A2948">
            <v>40781</v>
          </cell>
          <cell r="B2948">
            <v>3.01</v>
          </cell>
          <cell r="I2948">
            <v>40620</v>
          </cell>
          <cell r="J2948">
            <v>4.4165999999999999</v>
          </cell>
          <cell r="M2948">
            <v>41408</v>
          </cell>
          <cell r="N2948">
            <v>3.9516</v>
          </cell>
          <cell r="Q2948">
            <v>40798</v>
          </cell>
          <cell r="R2948">
            <v>4.45</v>
          </cell>
        </row>
        <row r="2949">
          <cell r="A2949">
            <v>40784</v>
          </cell>
          <cell r="B2949">
            <v>3.06</v>
          </cell>
          <cell r="I2949">
            <v>40623</v>
          </cell>
          <cell r="J2949">
            <v>4.4513999999999996</v>
          </cell>
          <cell r="M2949">
            <v>41409</v>
          </cell>
          <cell r="N2949">
            <v>3.9074</v>
          </cell>
          <cell r="Q2949">
            <v>40799</v>
          </cell>
          <cell r="R2949">
            <v>4.55</v>
          </cell>
        </row>
        <row r="2950">
          <cell r="A2950">
            <v>40785</v>
          </cell>
          <cell r="B2950">
            <v>3.02</v>
          </cell>
          <cell r="I2950">
            <v>40624</v>
          </cell>
          <cell r="J2950">
            <v>4.4367000000000001</v>
          </cell>
          <cell r="M2950">
            <v>41410</v>
          </cell>
          <cell r="N2950">
            <v>3.8683999999999998</v>
          </cell>
          <cell r="Q2950">
            <v>40800</v>
          </cell>
          <cell r="R2950">
            <v>4.5600000000000005</v>
          </cell>
        </row>
        <row r="2951">
          <cell r="A2951">
            <v>40786</v>
          </cell>
          <cell r="B2951">
            <v>3.1</v>
          </cell>
          <cell r="I2951">
            <v>40625</v>
          </cell>
          <cell r="J2951">
            <v>4.4477000000000002</v>
          </cell>
          <cell r="M2951">
            <v>41411</v>
          </cell>
          <cell r="N2951">
            <v>3.8984000000000001</v>
          </cell>
          <cell r="Q2951">
            <v>40801</v>
          </cell>
          <cell r="R2951">
            <v>4.6100000000000003</v>
          </cell>
        </row>
        <row r="2952">
          <cell r="A2952">
            <v>40787</v>
          </cell>
          <cell r="B2952">
            <v>3.03</v>
          </cell>
          <cell r="I2952">
            <v>40626</v>
          </cell>
          <cell r="J2952">
            <v>4.4825999999999997</v>
          </cell>
          <cell r="M2952">
            <v>41414</v>
          </cell>
          <cell r="N2952">
            <v>3.8881999999999999</v>
          </cell>
          <cell r="Q2952">
            <v>40802</v>
          </cell>
          <cell r="R2952">
            <v>4.59</v>
          </cell>
        </row>
        <row r="2953">
          <cell r="A2953">
            <v>40788</v>
          </cell>
          <cell r="B2953">
            <v>2.96</v>
          </cell>
          <cell r="I2953">
            <v>40627</v>
          </cell>
          <cell r="J2953">
            <v>4.5001999999999995</v>
          </cell>
          <cell r="M2953">
            <v>41415</v>
          </cell>
          <cell r="N2953">
            <v>3.8848000000000003</v>
          </cell>
          <cell r="Q2953">
            <v>40805</v>
          </cell>
          <cell r="R2953">
            <v>4.4800000000000004</v>
          </cell>
        </row>
        <row r="2954">
          <cell r="A2954">
            <v>40792</v>
          </cell>
          <cell r="B2954">
            <v>2.91</v>
          </cell>
          <cell r="I2954">
            <v>40630</v>
          </cell>
          <cell r="J2954">
            <v>4.4946000000000002</v>
          </cell>
          <cell r="M2954">
            <v>41416</v>
          </cell>
          <cell r="N2954">
            <v>3.9196</v>
          </cell>
          <cell r="Q2954">
            <v>40806</v>
          </cell>
          <cell r="R2954">
            <v>4.5</v>
          </cell>
        </row>
        <row r="2955">
          <cell r="A2955">
            <v>40793</v>
          </cell>
          <cell r="B2955">
            <v>2.95</v>
          </cell>
          <cell r="I2955">
            <v>40631</v>
          </cell>
          <cell r="J2955">
            <v>4.5441000000000003</v>
          </cell>
          <cell r="M2955">
            <v>41417</v>
          </cell>
          <cell r="N2955">
            <v>3.9232</v>
          </cell>
          <cell r="Q2955">
            <v>40807</v>
          </cell>
          <cell r="R2955">
            <v>4.33</v>
          </cell>
        </row>
        <row r="2956">
          <cell r="A2956">
            <v>40794</v>
          </cell>
          <cell r="B2956">
            <v>2.89</v>
          </cell>
          <cell r="I2956">
            <v>40632</v>
          </cell>
          <cell r="J2956">
            <v>4.5019999999999998</v>
          </cell>
          <cell r="M2956">
            <v>41418</v>
          </cell>
          <cell r="N2956">
            <v>3.9150999999999998</v>
          </cell>
          <cell r="Q2956">
            <v>40808</v>
          </cell>
          <cell r="R2956">
            <v>4.2300000000000004</v>
          </cell>
        </row>
        <row r="2957">
          <cell r="A2957">
            <v>40795</v>
          </cell>
          <cell r="B2957">
            <v>2.81</v>
          </cell>
          <cell r="I2957">
            <v>40633</v>
          </cell>
          <cell r="J2957">
            <v>4.5076000000000001</v>
          </cell>
          <cell r="M2957">
            <v>41421</v>
          </cell>
          <cell r="N2957">
            <v>3.9371999999999998</v>
          </cell>
          <cell r="Q2957">
            <v>40809</v>
          </cell>
          <cell r="R2957">
            <v>4.32</v>
          </cell>
        </row>
        <row r="2958">
          <cell r="A2958">
            <v>40798</v>
          </cell>
          <cell r="B2958">
            <v>2.81</v>
          </cell>
          <cell r="I2958">
            <v>40634</v>
          </cell>
          <cell r="J2958">
            <v>4.4852999999999996</v>
          </cell>
          <cell r="M2958">
            <v>41422</v>
          </cell>
          <cell r="N2958">
            <v>4.0167000000000002</v>
          </cell>
          <cell r="Q2958">
            <v>40812</v>
          </cell>
          <cell r="R2958">
            <v>4.47</v>
          </cell>
        </row>
        <row r="2959">
          <cell r="A2959">
            <v>40799</v>
          </cell>
          <cell r="B2959">
            <v>2.83</v>
          </cell>
          <cell r="I2959">
            <v>40637</v>
          </cell>
          <cell r="J2959">
            <v>4.476</v>
          </cell>
          <cell r="M2959">
            <v>41423</v>
          </cell>
          <cell r="N2959">
            <v>3.9868000000000001</v>
          </cell>
          <cell r="Q2959">
            <v>40813</v>
          </cell>
          <cell r="R2959">
            <v>4.58</v>
          </cell>
        </row>
        <row r="2960">
          <cell r="A2960">
            <v>40800</v>
          </cell>
          <cell r="B2960">
            <v>2.85</v>
          </cell>
          <cell r="I2960">
            <v>40638</v>
          </cell>
          <cell r="J2960">
            <v>4.5038</v>
          </cell>
          <cell r="M2960">
            <v>41424</v>
          </cell>
          <cell r="N2960">
            <v>3.9741</v>
          </cell>
          <cell r="Q2960">
            <v>40814</v>
          </cell>
          <cell r="R2960">
            <v>4.55</v>
          </cell>
        </row>
        <row r="2961">
          <cell r="A2961">
            <v>40801</v>
          </cell>
          <cell r="B2961">
            <v>2.91</v>
          </cell>
          <cell r="I2961">
            <v>40639</v>
          </cell>
          <cell r="J2961">
            <v>4.5949</v>
          </cell>
          <cell r="M2961">
            <v>41425</v>
          </cell>
          <cell r="N2961">
            <v>3.9670999999999998</v>
          </cell>
          <cell r="Q2961">
            <v>40815</v>
          </cell>
          <cell r="R2961">
            <v>4.46</v>
          </cell>
        </row>
        <row r="2962">
          <cell r="A2962">
            <v>40802</v>
          </cell>
          <cell r="B2962">
            <v>2.92</v>
          </cell>
          <cell r="I2962">
            <v>40640</v>
          </cell>
          <cell r="J2962">
            <v>4.6158999999999999</v>
          </cell>
          <cell r="M2962">
            <v>41428</v>
          </cell>
          <cell r="N2962">
            <v>3.9447000000000001</v>
          </cell>
          <cell r="Q2962">
            <v>40816</v>
          </cell>
          <cell r="R2962">
            <v>4.38</v>
          </cell>
        </row>
        <row r="2963">
          <cell r="A2963">
            <v>40805</v>
          </cell>
          <cell r="B2963">
            <v>2.87</v>
          </cell>
          <cell r="I2963">
            <v>40641</v>
          </cell>
          <cell r="J2963">
            <v>4.6417000000000002</v>
          </cell>
          <cell r="M2963">
            <v>41429</v>
          </cell>
          <cell r="N2963">
            <v>3.9739</v>
          </cell>
          <cell r="Q2963">
            <v>40819</v>
          </cell>
          <cell r="R2963">
            <v>4.22</v>
          </cell>
        </row>
        <row r="2964">
          <cell r="A2964">
            <v>40806</v>
          </cell>
          <cell r="B2964">
            <v>2.86</v>
          </cell>
          <cell r="I2964">
            <v>40644</v>
          </cell>
          <cell r="J2964">
            <v>4.6542000000000003</v>
          </cell>
          <cell r="M2964">
            <v>41430</v>
          </cell>
          <cell r="N2964">
            <v>3.9563999999999999</v>
          </cell>
          <cell r="Q2964">
            <v>40820</v>
          </cell>
          <cell r="R2964">
            <v>4.2300000000000004</v>
          </cell>
        </row>
        <row r="2965">
          <cell r="A2965">
            <v>40807</v>
          </cell>
          <cell r="B2965">
            <v>2.76</v>
          </cell>
          <cell r="I2965">
            <v>40645</v>
          </cell>
          <cell r="J2965">
            <v>4.5750000000000002</v>
          </cell>
          <cell r="M2965">
            <v>41431</v>
          </cell>
          <cell r="N2965">
            <v>3.956</v>
          </cell>
          <cell r="Q2965">
            <v>40821</v>
          </cell>
          <cell r="R2965">
            <v>4.3499999999999996</v>
          </cell>
        </row>
        <row r="2966">
          <cell r="A2966">
            <v>40808</v>
          </cell>
          <cell r="B2966">
            <v>2.68</v>
          </cell>
          <cell r="I2966">
            <v>40646</v>
          </cell>
          <cell r="J2966">
            <v>4.5429000000000004</v>
          </cell>
          <cell r="M2966">
            <v>41432</v>
          </cell>
          <cell r="N2966">
            <v>4.069</v>
          </cell>
          <cell r="Q2966">
            <v>40822</v>
          </cell>
          <cell r="R2966">
            <v>4.42</v>
          </cell>
        </row>
        <row r="2967">
          <cell r="A2967">
            <v>40809</v>
          </cell>
          <cell r="B2967">
            <v>2.7</v>
          </cell>
          <cell r="I2967">
            <v>40647</v>
          </cell>
          <cell r="J2967">
            <v>4.5484999999999998</v>
          </cell>
          <cell r="M2967">
            <v>41435</v>
          </cell>
          <cell r="N2967">
            <v>4.0974000000000004</v>
          </cell>
          <cell r="Q2967">
            <v>40823</v>
          </cell>
          <cell r="R2967">
            <v>4.4800000000000004</v>
          </cell>
        </row>
        <row r="2968">
          <cell r="A2968">
            <v>40812</v>
          </cell>
          <cell r="B2968">
            <v>2.77</v>
          </cell>
          <cell r="I2968">
            <v>40648</v>
          </cell>
          <cell r="J2968">
            <v>4.4683999999999999</v>
          </cell>
          <cell r="M2968">
            <v>41436</v>
          </cell>
          <cell r="N2968">
            <v>4.0670999999999999</v>
          </cell>
          <cell r="Q2968">
            <v>40827</v>
          </cell>
          <cell r="R2968">
            <v>4.57</v>
          </cell>
        </row>
        <row r="2969">
          <cell r="A2969">
            <v>40813</v>
          </cell>
          <cell r="B2969">
            <v>2.82</v>
          </cell>
          <cell r="I2969">
            <v>40651</v>
          </cell>
          <cell r="J2969">
            <v>4.4564000000000004</v>
          </cell>
          <cell r="M2969">
            <v>41437</v>
          </cell>
          <cell r="N2969">
            <v>4.0873999999999997</v>
          </cell>
          <cell r="Q2969">
            <v>40828</v>
          </cell>
          <cell r="R2969">
            <v>4.66</v>
          </cell>
        </row>
        <row r="2970">
          <cell r="A2970">
            <v>40814</v>
          </cell>
          <cell r="B2970">
            <v>2.83</v>
          </cell>
          <cell r="I2970">
            <v>40652</v>
          </cell>
          <cell r="J2970">
            <v>4.4315999999999995</v>
          </cell>
          <cell r="M2970">
            <v>41438</v>
          </cell>
          <cell r="N2970">
            <v>4.0389999999999997</v>
          </cell>
          <cell r="Q2970">
            <v>40829</v>
          </cell>
          <cell r="R2970">
            <v>4.58</v>
          </cell>
        </row>
        <row r="2971">
          <cell r="A2971">
            <v>40815</v>
          </cell>
          <cell r="B2971">
            <v>2.84</v>
          </cell>
          <cell r="I2971">
            <v>40653</v>
          </cell>
          <cell r="J2971">
            <v>4.4656000000000002</v>
          </cell>
          <cell r="M2971">
            <v>41439</v>
          </cell>
          <cell r="N2971">
            <v>4.0382999999999996</v>
          </cell>
          <cell r="Q2971">
            <v>40830</v>
          </cell>
          <cell r="R2971">
            <v>4.6399999999999997</v>
          </cell>
        </row>
        <row r="2972">
          <cell r="A2972">
            <v>40816</v>
          </cell>
          <cell r="B2972">
            <v>2.77</v>
          </cell>
          <cell r="I2972">
            <v>40654</v>
          </cell>
          <cell r="J2972">
            <v>4.4739000000000004</v>
          </cell>
          <cell r="M2972">
            <v>41442</v>
          </cell>
          <cell r="N2972">
            <v>4.0640999999999998</v>
          </cell>
          <cell r="Q2972">
            <v>40833</v>
          </cell>
          <cell r="R2972">
            <v>4.5600000000000005</v>
          </cell>
        </row>
        <row r="2973">
          <cell r="A2973">
            <v>40819</v>
          </cell>
          <cell r="B2973">
            <v>2.69</v>
          </cell>
          <cell r="I2973">
            <v>40655</v>
          </cell>
          <cell r="J2973">
            <v>4.4645999999999999</v>
          </cell>
          <cell r="M2973">
            <v>41443</v>
          </cell>
          <cell r="N2973">
            <v>4.0571999999999999</v>
          </cell>
          <cell r="Q2973">
            <v>40834</v>
          </cell>
          <cell r="R2973">
            <v>4.5600000000000005</v>
          </cell>
        </row>
        <row r="2974">
          <cell r="A2974">
            <v>40820</v>
          </cell>
          <cell r="B2974">
            <v>2.71</v>
          </cell>
          <cell r="I2974">
            <v>40658</v>
          </cell>
          <cell r="J2974">
            <v>4.4554</v>
          </cell>
          <cell r="M2974">
            <v>41444</v>
          </cell>
          <cell r="N2974">
            <v>4.1078999999999999</v>
          </cell>
          <cell r="Q2974">
            <v>40835</v>
          </cell>
          <cell r="R2974">
            <v>4.54</v>
          </cell>
        </row>
        <row r="2975">
          <cell r="A2975">
            <v>40821</v>
          </cell>
          <cell r="B2975">
            <v>2.73</v>
          </cell>
          <cell r="I2975">
            <v>40659</v>
          </cell>
          <cell r="J2975">
            <v>4.3905000000000003</v>
          </cell>
          <cell r="M2975">
            <v>41445</v>
          </cell>
          <cell r="N2975">
            <v>4.1750999999999996</v>
          </cell>
          <cell r="Q2975">
            <v>40836</v>
          </cell>
          <cell r="R2975">
            <v>4.57</v>
          </cell>
        </row>
        <row r="2976">
          <cell r="A2976">
            <v>40822</v>
          </cell>
          <cell r="B2976">
            <v>2.8</v>
          </cell>
          <cell r="I2976">
            <v>40660</v>
          </cell>
          <cell r="J2976">
            <v>4.4526000000000003</v>
          </cell>
          <cell r="M2976">
            <v>41446</v>
          </cell>
          <cell r="N2976">
            <v>4.2967000000000004</v>
          </cell>
          <cell r="Q2976">
            <v>40837</v>
          </cell>
          <cell r="R2976">
            <v>4.62</v>
          </cell>
        </row>
        <row r="2977">
          <cell r="A2977">
            <v>40823</v>
          </cell>
          <cell r="B2977">
            <v>2.82</v>
          </cell>
          <cell r="I2977">
            <v>40661</v>
          </cell>
          <cell r="J2977">
            <v>4.4141000000000004</v>
          </cell>
          <cell r="M2977">
            <v>41449</v>
          </cell>
          <cell r="N2977">
            <v>4.3131000000000004</v>
          </cell>
          <cell r="Q2977">
            <v>40840</v>
          </cell>
          <cell r="R2977">
            <v>4.6399999999999997</v>
          </cell>
        </row>
        <row r="2978">
          <cell r="A2978">
            <v>40827</v>
          </cell>
          <cell r="B2978">
            <v>2.87</v>
          </cell>
          <cell r="I2978">
            <v>40662</v>
          </cell>
          <cell r="J2978">
            <v>4.3967999999999998</v>
          </cell>
          <cell r="M2978">
            <v>41450</v>
          </cell>
          <cell r="N2978">
            <v>4.3714000000000004</v>
          </cell>
          <cell r="Q2978">
            <v>40841</v>
          </cell>
          <cell r="R2978">
            <v>4.49</v>
          </cell>
        </row>
        <row r="2979">
          <cell r="A2979">
            <v>40828</v>
          </cell>
          <cell r="B2979">
            <v>2.95</v>
          </cell>
          <cell r="I2979">
            <v>40665</v>
          </cell>
          <cell r="J2979">
            <v>4.3785999999999996</v>
          </cell>
          <cell r="M2979">
            <v>41451</v>
          </cell>
          <cell r="N2979">
            <v>4.3364000000000003</v>
          </cell>
          <cell r="Q2979">
            <v>40842</v>
          </cell>
          <cell r="R2979">
            <v>4.5600000000000005</v>
          </cell>
        </row>
        <row r="2980">
          <cell r="A2980">
            <v>40829</v>
          </cell>
          <cell r="B2980">
            <v>2.89</v>
          </cell>
          <cell r="I2980">
            <v>40666</v>
          </cell>
          <cell r="J2980">
            <v>4.3506999999999998</v>
          </cell>
          <cell r="M2980">
            <v>41452</v>
          </cell>
          <cell r="N2980">
            <v>4.2882999999999996</v>
          </cell>
          <cell r="Q2980">
            <v>40843</v>
          </cell>
          <cell r="R2980">
            <v>4.68</v>
          </cell>
        </row>
        <row r="2981">
          <cell r="A2981">
            <v>40830</v>
          </cell>
          <cell r="B2981">
            <v>2.9699999999999998</v>
          </cell>
          <cell r="I2981">
            <v>40667</v>
          </cell>
          <cell r="J2981">
            <v>4.3211000000000004</v>
          </cell>
          <cell r="M2981">
            <v>41453</v>
          </cell>
          <cell r="N2981">
            <v>4.2977999999999996</v>
          </cell>
          <cell r="Q2981">
            <v>40844</v>
          </cell>
          <cell r="R2981">
            <v>4.57</v>
          </cell>
        </row>
        <row r="2982">
          <cell r="A2982">
            <v>40833</v>
          </cell>
          <cell r="B2982">
            <v>2.88</v>
          </cell>
          <cell r="I2982">
            <v>40668</v>
          </cell>
          <cell r="J2982">
            <v>4.2556000000000003</v>
          </cell>
          <cell r="M2982">
            <v>41456</v>
          </cell>
          <cell r="N2982">
            <v>4.2892999999999999</v>
          </cell>
          <cell r="Q2982">
            <v>40847</v>
          </cell>
          <cell r="R2982">
            <v>4.42</v>
          </cell>
        </row>
        <row r="2983">
          <cell r="A2983">
            <v>40834</v>
          </cell>
          <cell r="B2983">
            <v>2.91</v>
          </cell>
          <cell r="I2983">
            <v>40669</v>
          </cell>
          <cell r="J2983">
            <v>4.2854999999999999</v>
          </cell>
          <cell r="M2983">
            <v>41457</v>
          </cell>
          <cell r="N2983">
            <v>4.2576999999999998</v>
          </cell>
          <cell r="Q2983">
            <v>40848</v>
          </cell>
          <cell r="R2983">
            <v>4.22</v>
          </cell>
        </row>
        <row r="2984">
          <cell r="A2984">
            <v>40835</v>
          </cell>
          <cell r="B2984">
            <v>2.94</v>
          </cell>
          <cell r="I2984">
            <v>40672</v>
          </cell>
          <cell r="J2984">
            <v>4.3085000000000004</v>
          </cell>
          <cell r="M2984">
            <v>41458</v>
          </cell>
          <cell r="N2984">
            <v>4.2587999999999999</v>
          </cell>
          <cell r="Q2984">
            <v>40849</v>
          </cell>
          <cell r="R2984">
            <v>4.24</v>
          </cell>
        </row>
        <row r="2985">
          <cell r="A2985">
            <v>40836</v>
          </cell>
          <cell r="B2985">
            <v>2.93</v>
          </cell>
          <cell r="I2985">
            <v>40673</v>
          </cell>
          <cell r="J2985">
            <v>4.3506</v>
          </cell>
          <cell r="M2985">
            <v>41459</v>
          </cell>
          <cell r="N2985">
            <v>4.2632000000000003</v>
          </cell>
          <cell r="Q2985">
            <v>40850</v>
          </cell>
          <cell r="R2985">
            <v>4.32</v>
          </cell>
        </row>
        <row r="2986">
          <cell r="A2986">
            <v>40837</v>
          </cell>
          <cell r="B2986">
            <v>2.98</v>
          </cell>
          <cell r="I2986">
            <v>40674</v>
          </cell>
          <cell r="J2986">
            <v>4.3032000000000004</v>
          </cell>
          <cell r="M2986">
            <v>41460</v>
          </cell>
          <cell r="N2986">
            <v>4.3666999999999998</v>
          </cell>
          <cell r="Q2986">
            <v>40851</v>
          </cell>
          <cell r="R2986">
            <v>4.3</v>
          </cell>
        </row>
        <row r="2987">
          <cell r="A2987">
            <v>40840</v>
          </cell>
          <cell r="B2987">
            <v>2.99</v>
          </cell>
          <cell r="I2987">
            <v>40675</v>
          </cell>
          <cell r="J2987">
            <v>4.3468999999999998</v>
          </cell>
          <cell r="M2987">
            <v>41463</v>
          </cell>
          <cell r="N2987">
            <v>4.3062000000000005</v>
          </cell>
          <cell r="Q2987">
            <v>40854</v>
          </cell>
          <cell r="R2987">
            <v>4.24</v>
          </cell>
        </row>
        <row r="2988">
          <cell r="A2988">
            <v>40841</v>
          </cell>
          <cell r="B2988">
            <v>2.92</v>
          </cell>
          <cell r="I2988">
            <v>40676</v>
          </cell>
          <cell r="J2988">
            <v>4.3078000000000003</v>
          </cell>
          <cell r="M2988">
            <v>41464</v>
          </cell>
          <cell r="N2988">
            <v>4.3189000000000002</v>
          </cell>
          <cell r="Q2988">
            <v>40855</v>
          </cell>
          <cell r="R2988">
            <v>4.32</v>
          </cell>
        </row>
        <row r="2989">
          <cell r="A2989">
            <v>40842</v>
          </cell>
          <cell r="B2989">
            <v>3.02</v>
          </cell>
          <cell r="I2989">
            <v>40679</v>
          </cell>
          <cell r="J2989">
            <v>4.2718999999999996</v>
          </cell>
          <cell r="M2989">
            <v>41465</v>
          </cell>
          <cell r="N2989">
            <v>4.3254000000000001</v>
          </cell>
          <cell r="Q2989">
            <v>40856</v>
          </cell>
          <cell r="R2989">
            <v>4.21</v>
          </cell>
        </row>
        <row r="2990">
          <cell r="A2990">
            <v>40843</v>
          </cell>
          <cell r="B2990">
            <v>3.13</v>
          </cell>
          <cell r="I2990">
            <v>40680</v>
          </cell>
          <cell r="J2990">
            <v>4.2271000000000001</v>
          </cell>
          <cell r="M2990">
            <v>41466</v>
          </cell>
          <cell r="N2990">
            <v>4.3231999999999999</v>
          </cell>
          <cell r="Q2990">
            <v>40857</v>
          </cell>
          <cell r="R2990">
            <v>4.32</v>
          </cell>
        </row>
        <row r="2991">
          <cell r="A2991">
            <v>40844</v>
          </cell>
          <cell r="B2991">
            <v>3.06</v>
          </cell>
          <cell r="I2991">
            <v>40681</v>
          </cell>
          <cell r="J2991">
            <v>4.2949000000000002</v>
          </cell>
          <cell r="M2991">
            <v>41467</v>
          </cell>
          <cell r="N2991">
            <v>4.3109000000000002</v>
          </cell>
          <cell r="Q2991">
            <v>40861</v>
          </cell>
          <cell r="R2991">
            <v>4.3</v>
          </cell>
        </row>
        <row r="2992">
          <cell r="A2992">
            <v>40847</v>
          </cell>
          <cell r="B2992">
            <v>2.92</v>
          </cell>
          <cell r="I2992">
            <v>40682</v>
          </cell>
          <cell r="J2992">
            <v>4.3032000000000004</v>
          </cell>
          <cell r="M2992">
            <v>41470</v>
          </cell>
          <cell r="N2992">
            <v>4.3033000000000001</v>
          </cell>
          <cell r="Q2992">
            <v>40862</v>
          </cell>
          <cell r="R2992">
            <v>4.32</v>
          </cell>
        </row>
        <row r="2993">
          <cell r="A2993">
            <v>40848</v>
          </cell>
          <cell r="B2993">
            <v>2.79</v>
          </cell>
          <cell r="I2993">
            <v>40683</v>
          </cell>
          <cell r="J2993">
            <v>4.2976000000000001</v>
          </cell>
          <cell r="M2993">
            <v>41471</v>
          </cell>
          <cell r="N2993">
            <v>4.3094999999999999</v>
          </cell>
          <cell r="Q2993">
            <v>40863</v>
          </cell>
          <cell r="R2993">
            <v>4.28</v>
          </cell>
        </row>
        <row r="2994">
          <cell r="A2994">
            <v>40849</v>
          </cell>
          <cell r="B2994">
            <v>2.81</v>
          </cell>
          <cell r="I2994">
            <v>40686</v>
          </cell>
          <cell r="J2994">
            <v>4.2663000000000002</v>
          </cell>
          <cell r="M2994">
            <v>41472</v>
          </cell>
          <cell r="N2994">
            <v>4.2803000000000004</v>
          </cell>
          <cell r="Q2994">
            <v>40864</v>
          </cell>
          <cell r="R2994">
            <v>4.21</v>
          </cell>
        </row>
        <row r="2995">
          <cell r="A2995">
            <v>40850</v>
          </cell>
          <cell r="B2995">
            <v>2.86</v>
          </cell>
          <cell r="I2995">
            <v>40687</v>
          </cell>
          <cell r="J2995">
            <v>4.2497999999999996</v>
          </cell>
          <cell r="M2995">
            <v>41473</v>
          </cell>
          <cell r="N2995">
            <v>4.3055000000000003</v>
          </cell>
          <cell r="Q2995">
            <v>40865</v>
          </cell>
          <cell r="R2995">
            <v>4.2300000000000004</v>
          </cell>
        </row>
        <row r="2996">
          <cell r="A2996">
            <v>40851</v>
          </cell>
          <cell r="B2996">
            <v>2.83</v>
          </cell>
          <cell r="I2996">
            <v>40688</v>
          </cell>
          <cell r="J2996">
            <v>4.2819000000000003</v>
          </cell>
          <cell r="M2996">
            <v>41474</v>
          </cell>
          <cell r="N2996">
            <v>4.2843</v>
          </cell>
          <cell r="Q2996">
            <v>40868</v>
          </cell>
          <cell r="R2996">
            <v>4.1900000000000004</v>
          </cell>
        </row>
        <row r="2997">
          <cell r="A2997">
            <v>40854</v>
          </cell>
          <cell r="B2997">
            <v>2.81</v>
          </cell>
          <cell r="I2997">
            <v>40689</v>
          </cell>
          <cell r="J2997">
            <v>4.2225000000000001</v>
          </cell>
          <cell r="M2997">
            <v>41477</v>
          </cell>
          <cell r="N2997">
            <v>4.2706999999999997</v>
          </cell>
          <cell r="Q2997">
            <v>40869</v>
          </cell>
          <cell r="R2997">
            <v>4.17</v>
          </cell>
        </row>
        <row r="2998">
          <cell r="A2998">
            <v>40855</v>
          </cell>
          <cell r="B2998">
            <v>2.81</v>
          </cell>
          <cell r="I2998">
            <v>40690</v>
          </cell>
          <cell r="J2998">
            <v>4.2423999999999999</v>
          </cell>
          <cell r="M2998">
            <v>41478</v>
          </cell>
          <cell r="N2998">
            <v>4.3144</v>
          </cell>
          <cell r="Q2998">
            <v>40870</v>
          </cell>
          <cell r="R2998">
            <v>4.08</v>
          </cell>
        </row>
        <row r="2999">
          <cell r="A2999">
            <v>40856</v>
          </cell>
          <cell r="B2999">
            <v>2.73</v>
          </cell>
          <cell r="I2999">
            <v>40693</v>
          </cell>
          <cell r="J2999">
            <v>4.2423999999999999</v>
          </cell>
          <cell r="M2999">
            <v>41479</v>
          </cell>
          <cell r="N2999">
            <v>4.3560999999999996</v>
          </cell>
          <cell r="Q2999">
            <v>40872</v>
          </cell>
          <cell r="R2999">
            <v>4.1900000000000004</v>
          </cell>
        </row>
        <row r="3000">
          <cell r="A3000">
            <v>40857</v>
          </cell>
          <cell r="B3000">
            <v>2.76</v>
          </cell>
          <cell r="I3000">
            <v>40694</v>
          </cell>
          <cell r="J3000">
            <v>4.2241999999999997</v>
          </cell>
          <cell r="M3000">
            <v>41480</v>
          </cell>
          <cell r="N3000">
            <v>4.3466000000000005</v>
          </cell>
          <cell r="Q3000">
            <v>40875</v>
          </cell>
          <cell r="R3000">
            <v>4.1900000000000004</v>
          </cell>
        </row>
        <row r="3001">
          <cell r="A3001">
            <v>40861</v>
          </cell>
          <cell r="B3001">
            <v>2.74</v>
          </cell>
          <cell r="I3001">
            <v>40695</v>
          </cell>
          <cell r="J3001">
            <v>4.1414999999999997</v>
          </cell>
          <cell r="M3001">
            <v>41481</v>
          </cell>
          <cell r="N3001">
            <v>4.3403999999999998</v>
          </cell>
          <cell r="Q3001">
            <v>40876</v>
          </cell>
          <cell r="R3001">
            <v>4.28</v>
          </cell>
        </row>
        <row r="3002">
          <cell r="A3002">
            <v>40862</v>
          </cell>
          <cell r="B3002">
            <v>2.74</v>
          </cell>
          <cell r="I3002">
            <v>40696</v>
          </cell>
          <cell r="J3002">
            <v>4.2442000000000002</v>
          </cell>
          <cell r="M3002">
            <v>41484</v>
          </cell>
          <cell r="N3002">
            <v>4.3682999999999996</v>
          </cell>
          <cell r="Q3002">
            <v>40877</v>
          </cell>
          <cell r="R3002">
            <v>4.38</v>
          </cell>
        </row>
        <row r="3003">
          <cell r="A3003">
            <v>40863</v>
          </cell>
          <cell r="B3003">
            <v>2.7199999999999998</v>
          </cell>
          <cell r="I3003">
            <v>40697</v>
          </cell>
          <cell r="J3003">
            <v>4.2224000000000004</v>
          </cell>
          <cell r="M3003">
            <v>41485</v>
          </cell>
          <cell r="N3003">
            <v>4.3861999999999997</v>
          </cell>
          <cell r="Q3003">
            <v>40878</v>
          </cell>
          <cell r="R3003">
            <v>4.46</v>
          </cell>
        </row>
        <row r="3004">
          <cell r="A3004">
            <v>40864</v>
          </cell>
          <cell r="B3004">
            <v>2.71</v>
          </cell>
          <cell r="I3004">
            <v>40700</v>
          </cell>
          <cell r="J3004">
            <v>4.2579000000000002</v>
          </cell>
          <cell r="M3004">
            <v>41486</v>
          </cell>
          <cell r="N3004">
            <v>4.3285</v>
          </cell>
          <cell r="Q3004">
            <v>40879</v>
          </cell>
          <cell r="R3004">
            <v>4.3600000000000003</v>
          </cell>
        </row>
        <row r="3005">
          <cell r="A3005">
            <v>40865</v>
          </cell>
          <cell r="B3005">
            <v>2.74</v>
          </cell>
          <cell r="I3005">
            <v>40701</v>
          </cell>
          <cell r="J3005">
            <v>4.2579000000000002</v>
          </cell>
          <cell r="M3005">
            <v>41487</v>
          </cell>
          <cell r="N3005">
            <v>4.4142000000000001</v>
          </cell>
          <cell r="Q3005">
            <v>40882</v>
          </cell>
          <cell r="R3005">
            <v>4.37</v>
          </cell>
        </row>
        <row r="3006">
          <cell r="A3006">
            <v>40868</v>
          </cell>
          <cell r="B3006">
            <v>2.7199999999999998</v>
          </cell>
          <cell r="I3006">
            <v>40702</v>
          </cell>
          <cell r="J3006">
            <v>4.1852999999999998</v>
          </cell>
          <cell r="M3006">
            <v>41488</v>
          </cell>
          <cell r="N3006">
            <v>4.3811999999999998</v>
          </cell>
          <cell r="Q3006">
            <v>40883</v>
          </cell>
          <cell r="R3006">
            <v>4.4400000000000004</v>
          </cell>
        </row>
        <row r="3007">
          <cell r="A3007">
            <v>40869</v>
          </cell>
          <cell r="B3007">
            <v>2.68</v>
          </cell>
          <cell r="I3007">
            <v>40703</v>
          </cell>
          <cell r="J3007">
            <v>4.2149999999999999</v>
          </cell>
          <cell r="M3007">
            <v>41491</v>
          </cell>
          <cell r="N3007">
            <v>4.3762999999999996</v>
          </cell>
          <cell r="Q3007">
            <v>40884</v>
          </cell>
          <cell r="R3007">
            <v>4.37</v>
          </cell>
        </row>
        <row r="3008">
          <cell r="A3008">
            <v>40870</v>
          </cell>
          <cell r="B3008">
            <v>2.63</v>
          </cell>
          <cell r="I3008">
            <v>40704</v>
          </cell>
          <cell r="J3008">
            <v>4.1816000000000004</v>
          </cell>
          <cell r="M3008">
            <v>41492</v>
          </cell>
          <cell r="N3008">
            <v>4.4015000000000004</v>
          </cell>
          <cell r="Q3008">
            <v>40885</v>
          </cell>
          <cell r="R3008">
            <v>4.3499999999999996</v>
          </cell>
        </row>
        <row r="3009">
          <cell r="A3009">
            <v>40871</v>
          </cell>
          <cell r="B3009">
            <v>2.63</v>
          </cell>
          <cell r="I3009">
            <v>40707</v>
          </cell>
          <cell r="J3009">
            <v>4.2004999999999999</v>
          </cell>
          <cell r="M3009">
            <v>41493</v>
          </cell>
          <cell r="N3009">
            <v>4.3787000000000003</v>
          </cell>
          <cell r="Q3009">
            <v>40886</v>
          </cell>
          <cell r="R3009">
            <v>4.45</v>
          </cell>
        </row>
        <row r="3010">
          <cell r="A3010">
            <v>40872</v>
          </cell>
          <cell r="B3010">
            <v>2.66</v>
          </cell>
          <cell r="I3010">
            <v>40708</v>
          </cell>
          <cell r="J3010">
            <v>4.2964000000000002</v>
          </cell>
          <cell r="M3010">
            <v>41494</v>
          </cell>
          <cell r="N3010">
            <v>4.3662000000000001</v>
          </cell>
          <cell r="Q3010">
            <v>40889</v>
          </cell>
          <cell r="R3010">
            <v>4.4000000000000004</v>
          </cell>
        </row>
        <row r="3011">
          <cell r="A3011">
            <v>40875</v>
          </cell>
          <cell r="B3011">
            <v>2.67</v>
          </cell>
          <cell r="I3011">
            <v>40709</v>
          </cell>
          <cell r="J3011">
            <v>4.1996000000000002</v>
          </cell>
          <cell r="M3011">
            <v>41495</v>
          </cell>
          <cell r="N3011">
            <v>4.3513000000000002</v>
          </cell>
          <cell r="Q3011">
            <v>40890</v>
          </cell>
          <cell r="R3011">
            <v>4.3499999999999996</v>
          </cell>
        </row>
        <row r="3012">
          <cell r="A3012">
            <v>40876</v>
          </cell>
          <cell r="B3012">
            <v>2.67</v>
          </cell>
          <cell r="I3012">
            <v>40710</v>
          </cell>
          <cell r="J3012">
            <v>4.1753</v>
          </cell>
          <cell r="M3012">
            <v>41498</v>
          </cell>
          <cell r="N3012">
            <v>4.3933</v>
          </cell>
          <cell r="Q3012">
            <v>40891</v>
          </cell>
          <cell r="R3012">
            <v>4.26</v>
          </cell>
        </row>
        <row r="3013">
          <cell r="A3013">
            <v>40877</v>
          </cell>
          <cell r="B3013">
            <v>2.69</v>
          </cell>
          <cell r="I3013">
            <v>40711</v>
          </cell>
          <cell r="J3013">
            <v>4.2050000000000001</v>
          </cell>
          <cell r="M3013">
            <v>41499</v>
          </cell>
          <cell r="N3013">
            <v>4.4588000000000001</v>
          </cell>
          <cell r="Q3013">
            <v>40892</v>
          </cell>
          <cell r="R3013">
            <v>4.28</v>
          </cell>
        </row>
        <row r="3014">
          <cell r="A3014">
            <v>40878</v>
          </cell>
          <cell r="B3014">
            <v>2.69</v>
          </cell>
          <cell r="I3014">
            <v>40714</v>
          </cell>
          <cell r="J3014">
            <v>4.1977000000000002</v>
          </cell>
          <cell r="M3014">
            <v>41500</v>
          </cell>
          <cell r="N3014">
            <v>4.4637000000000002</v>
          </cell>
          <cell r="Q3014">
            <v>40893</v>
          </cell>
          <cell r="R3014">
            <v>4.21</v>
          </cell>
        </row>
        <row r="3015">
          <cell r="A3015">
            <v>40879</v>
          </cell>
          <cell r="B3015">
            <v>2.68</v>
          </cell>
          <cell r="I3015">
            <v>40715</v>
          </cell>
          <cell r="J3015">
            <v>4.2184999999999997</v>
          </cell>
          <cell r="M3015">
            <v>41501</v>
          </cell>
          <cell r="N3015">
            <v>4.5163000000000002</v>
          </cell>
          <cell r="Q3015">
            <v>40896</v>
          </cell>
          <cell r="R3015">
            <v>4.16</v>
          </cell>
        </row>
        <row r="3016">
          <cell r="A3016">
            <v>40882</v>
          </cell>
          <cell r="B3016">
            <v>2.66</v>
          </cell>
          <cell r="I3016">
            <v>40716</v>
          </cell>
          <cell r="J3016">
            <v>4.2149000000000001</v>
          </cell>
          <cell r="M3016">
            <v>41502</v>
          </cell>
          <cell r="N3016">
            <v>4.5682</v>
          </cell>
          <cell r="Q3016">
            <v>40897</v>
          </cell>
          <cell r="R3016">
            <v>4.28</v>
          </cell>
        </row>
        <row r="3017">
          <cell r="A3017">
            <v>40883</v>
          </cell>
          <cell r="B3017">
            <v>2.68</v>
          </cell>
          <cell r="I3017">
            <v>40717</v>
          </cell>
          <cell r="J3017">
            <v>4.1680000000000001</v>
          </cell>
          <cell r="M3017">
            <v>41505</v>
          </cell>
          <cell r="N3017">
            <v>4.6025999999999998</v>
          </cell>
          <cell r="Q3017">
            <v>40898</v>
          </cell>
          <cell r="R3017">
            <v>4.3499999999999996</v>
          </cell>
        </row>
        <row r="3018">
          <cell r="A3018">
            <v>40884</v>
          </cell>
          <cell r="B3018">
            <v>2.63</v>
          </cell>
          <cell r="I3018">
            <v>40718</v>
          </cell>
          <cell r="J3018">
            <v>4.1832000000000003</v>
          </cell>
          <cell r="M3018">
            <v>41506</v>
          </cell>
          <cell r="N3018">
            <v>4.5442999999999998</v>
          </cell>
          <cell r="Q3018">
            <v>40899</v>
          </cell>
          <cell r="R3018">
            <v>4.33</v>
          </cell>
        </row>
        <row r="3019">
          <cell r="A3019">
            <v>40885</v>
          </cell>
          <cell r="B3019">
            <v>2.58</v>
          </cell>
          <cell r="I3019">
            <v>40721</v>
          </cell>
          <cell r="J3019">
            <v>4.2953999999999999</v>
          </cell>
          <cell r="M3019">
            <v>41507</v>
          </cell>
          <cell r="N3019">
            <v>4.5931999999999995</v>
          </cell>
          <cell r="Q3019">
            <v>40900</v>
          </cell>
          <cell r="R3019">
            <v>4.42</v>
          </cell>
        </row>
        <row r="3020">
          <cell r="A3020">
            <v>40886</v>
          </cell>
          <cell r="B3020">
            <v>2.65</v>
          </cell>
          <cell r="I3020">
            <v>40722</v>
          </cell>
          <cell r="J3020">
            <v>4.3242000000000003</v>
          </cell>
          <cell r="M3020">
            <v>41508</v>
          </cell>
          <cell r="N3020">
            <v>4.6266999999999996</v>
          </cell>
          <cell r="Q3020">
            <v>40904</v>
          </cell>
          <cell r="R3020">
            <v>4.3899999999999997</v>
          </cell>
        </row>
        <row r="3021">
          <cell r="A3021">
            <v>40889</v>
          </cell>
          <cell r="B3021">
            <v>2.62</v>
          </cell>
          <cell r="I3021">
            <v>40723</v>
          </cell>
          <cell r="J3021">
            <v>4.3765999999999998</v>
          </cell>
          <cell r="M3021">
            <v>41509</v>
          </cell>
          <cell r="N3021">
            <v>4.5833000000000004</v>
          </cell>
          <cell r="Q3021">
            <v>40905</v>
          </cell>
          <cell r="R3021">
            <v>4.25</v>
          </cell>
        </row>
        <row r="3022">
          <cell r="A3022">
            <v>40890</v>
          </cell>
          <cell r="B3022">
            <v>2.57</v>
          </cell>
          <cell r="I3022">
            <v>40724</v>
          </cell>
          <cell r="J3022">
            <v>4.3710000000000004</v>
          </cell>
          <cell r="M3022">
            <v>41512</v>
          </cell>
          <cell r="N3022">
            <v>4.5411000000000001</v>
          </cell>
          <cell r="Q3022">
            <v>40906</v>
          </cell>
          <cell r="R3022">
            <v>4.26</v>
          </cell>
        </row>
        <row r="3023">
          <cell r="A3023">
            <v>40891</v>
          </cell>
          <cell r="B3023">
            <v>2.54</v>
          </cell>
          <cell r="I3023">
            <v>40725</v>
          </cell>
          <cell r="J3023">
            <v>4.3907999999999996</v>
          </cell>
          <cell r="M3023">
            <v>41513</v>
          </cell>
          <cell r="N3023">
            <v>4.4614000000000003</v>
          </cell>
          <cell r="Q3023">
            <v>40907</v>
          </cell>
          <cell r="R3023">
            <v>4.24</v>
          </cell>
        </row>
        <row r="3024">
          <cell r="A3024">
            <v>40892</v>
          </cell>
          <cell r="B3024">
            <v>2.52</v>
          </cell>
          <cell r="I3024">
            <v>40728</v>
          </cell>
          <cell r="J3024">
            <v>4.3907999999999996</v>
          </cell>
          <cell r="M3024">
            <v>41514</v>
          </cell>
          <cell r="N3024">
            <v>4.51</v>
          </cell>
          <cell r="Q3024">
            <v>40911</v>
          </cell>
          <cell r="R3024">
            <v>4.34</v>
          </cell>
        </row>
        <row r="3025">
          <cell r="A3025">
            <v>40893</v>
          </cell>
          <cell r="B3025">
            <v>2.46</v>
          </cell>
          <cell r="I3025">
            <v>40729</v>
          </cell>
          <cell r="J3025">
            <v>4.3727999999999998</v>
          </cell>
          <cell r="M3025">
            <v>41515</v>
          </cell>
          <cell r="N3025">
            <v>4.5172999999999996</v>
          </cell>
          <cell r="Q3025">
            <v>40912</v>
          </cell>
          <cell r="R3025">
            <v>4.38</v>
          </cell>
        </row>
        <row r="3026">
          <cell r="A3026">
            <v>40896</v>
          </cell>
          <cell r="B3026">
            <v>2.42</v>
          </cell>
          <cell r="I3026">
            <v>40730</v>
          </cell>
          <cell r="J3026">
            <v>4.3624999999999998</v>
          </cell>
          <cell r="M3026">
            <v>41516</v>
          </cell>
          <cell r="N3026">
            <v>4.5130999999999997</v>
          </cell>
          <cell r="Q3026">
            <v>40913</v>
          </cell>
          <cell r="R3026">
            <v>4.3899999999999997</v>
          </cell>
        </row>
        <row r="3027">
          <cell r="A3027">
            <v>40897</v>
          </cell>
          <cell r="B3027">
            <v>2.46</v>
          </cell>
          <cell r="I3027">
            <v>40731</v>
          </cell>
          <cell r="J3027">
            <v>4.3662000000000001</v>
          </cell>
          <cell r="M3027">
            <v>41519</v>
          </cell>
          <cell r="N3027">
            <v>4.5290999999999997</v>
          </cell>
          <cell r="Q3027">
            <v>40914</v>
          </cell>
          <cell r="R3027">
            <v>4.3499999999999996</v>
          </cell>
        </row>
        <row r="3028">
          <cell r="A3028">
            <v>40898</v>
          </cell>
          <cell r="B3028">
            <v>2.4900000000000002</v>
          </cell>
          <cell r="I3028">
            <v>40732</v>
          </cell>
          <cell r="J3028">
            <v>4.2824</v>
          </cell>
          <cell r="M3028">
            <v>41520</v>
          </cell>
          <cell r="N3028">
            <v>4.6058000000000003</v>
          </cell>
          <cell r="Q3028">
            <v>40917</v>
          </cell>
          <cell r="R3028">
            <v>4.3600000000000003</v>
          </cell>
        </row>
        <row r="3029">
          <cell r="A3029">
            <v>40899</v>
          </cell>
          <cell r="B3029">
            <v>2.5</v>
          </cell>
          <cell r="I3029">
            <v>40735</v>
          </cell>
          <cell r="J3029">
            <v>4.2083000000000004</v>
          </cell>
          <cell r="M3029">
            <v>41521</v>
          </cell>
          <cell r="N3029">
            <v>4.6284000000000001</v>
          </cell>
          <cell r="Q3029">
            <v>40918</v>
          </cell>
          <cell r="R3029">
            <v>4.3499999999999996</v>
          </cell>
        </row>
        <row r="3030">
          <cell r="A3030">
            <v>40900</v>
          </cell>
          <cell r="B3030">
            <v>2.5499999999999998</v>
          </cell>
          <cell r="I3030">
            <v>40736</v>
          </cell>
          <cell r="J3030">
            <v>4.1677</v>
          </cell>
          <cell r="M3030">
            <v>41522</v>
          </cell>
          <cell r="N3030">
            <v>4.7152000000000003</v>
          </cell>
          <cell r="Q3030">
            <v>40919</v>
          </cell>
          <cell r="R3030">
            <v>4.28</v>
          </cell>
        </row>
        <row r="3031">
          <cell r="A3031">
            <v>40905</v>
          </cell>
          <cell r="B3031">
            <v>2.5</v>
          </cell>
          <cell r="I3031">
            <v>40737</v>
          </cell>
          <cell r="J3031">
            <v>4.1722000000000001</v>
          </cell>
          <cell r="M3031">
            <v>41523</v>
          </cell>
          <cell r="N3031">
            <v>4.6955999999999998</v>
          </cell>
          <cell r="Q3031">
            <v>40920</v>
          </cell>
          <cell r="R3031">
            <v>4.3</v>
          </cell>
        </row>
        <row r="3032">
          <cell r="A3032">
            <v>40906</v>
          </cell>
          <cell r="B3032">
            <v>2.5</v>
          </cell>
          <cell r="I3032">
            <v>40738</v>
          </cell>
          <cell r="J3032">
            <v>4.2538999999999998</v>
          </cell>
          <cell r="M3032">
            <v>41526</v>
          </cell>
          <cell r="N3032">
            <v>4.6871999999999998</v>
          </cell>
          <cell r="Q3032">
            <v>40921</v>
          </cell>
          <cell r="R3032">
            <v>4.22</v>
          </cell>
        </row>
        <row r="3033">
          <cell r="A3033">
            <v>40907</v>
          </cell>
          <cell r="B3033">
            <v>2.4900000000000002</v>
          </cell>
          <cell r="I3033">
            <v>40739</v>
          </cell>
          <cell r="J3033">
            <v>4.2465000000000002</v>
          </cell>
          <cell r="M3033">
            <v>41527</v>
          </cell>
          <cell r="N3033">
            <v>4.7488999999999999</v>
          </cell>
          <cell r="Q3033">
            <v>40925</v>
          </cell>
          <cell r="R3033">
            <v>4.21</v>
          </cell>
        </row>
        <row r="3034">
          <cell r="A3034">
            <v>40911</v>
          </cell>
          <cell r="B3034">
            <v>2.5499999999999998</v>
          </cell>
          <cell r="I3034">
            <v>40742</v>
          </cell>
          <cell r="J3034">
            <v>4.3083</v>
          </cell>
          <cell r="M3034">
            <v>41528</v>
          </cell>
          <cell r="N3034">
            <v>4.7290000000000001</v>
          </cell>
          <cell r="Q3034">
            <v>40926</v>
          </cell>
          <cell r="R3034">
            <v>4.2699999999999996</v>
          </cell>
        </row>
        <row r="3035">
          <cell r="A3035">
            <v>40912</v>
          </cell>
          <cell r="B3035">
            <v>2.57</v>
          </cell>
          <cell r="I3035">
            <v>40743</v>
          </cell>
          <cell r="J3035">
            <v>4.1901999999999999</v>
          </cell>
          <cell r="M3035">
            <v>41529</v>
          </cell>
          <cell r="N3035">
            <v>4.7260999999999997</v>
          </cell>
          <cell r="Q3035">
            <v>40927</v>
          </cell>
          <cell r="R3035">
            <v>4.34</v>
          </cell>
        </row>
        <row r="3036">
          <cell r="A3036">
            <v>40913</v>
          </cell>
          <cell r="B3036">
            <v>2.5499999999999998</v>
          </cell>
          <cell r="I3036">
            <v>40744</v>
          </cell>
          <cell r="J3036">
            <v>4.2519999999999998</v>
          </cell>
          <cell r="M3036">
            <v>41530</v>
          </cell>
          <cell r="N3036">
            <v>4.7277000000000005</v>
          </cell>
          <cell r="Q3036">
            <v>40928</v>
          </cell>
          <cell r="R3036">
            <v>4.4000000000000004</v>
          </cell>
        </row>
        <row r="3037">
          <cell r="A3037">
            <v>40914</v>
          </cell>
          <cell r="B3037">
            <v>2.52</v>
          </cell>
          <cell r="I3037">
            <v>40745</v>
          </cell>
          <cell r="J3037">
            <v>4.3120000000000003</v>
          </cell>
          <cell r="M3037">
            <v>41533</v>
          </cell>
          <cell r="N3037">
            <v>4.7605000000000004</v>
          </cell>
          <cell r="Q3037">
            <v>40931</v>
          </cell>
          <cell r="R3037">
            <v>4.45</v>
          </cell>
        </row>
        <row r="3038">
          <cell r="A3038">
            <v>40917</v>
          </cell>
          <cell r="B3038">
            <v>2.52</v>
          </cell>
          <cell r="I3038">
            <v>40746</v>
          </cell>
          <cell r="J3038">
            <v>4.2575000000000003</v>
          </cell>
          <cell r="M3038">
            <v>41534</v>
          </cell>
          <cell r="N3038">
            <v>4.7672999999999996</v>
          </cell>
          <cell r="Q3038">
            <v>40932</v>
          </cell>
          <cell r="R3038">
            <v>4.45</v>
          </cell>
        </row>
        <row r="3039">
          <cell r="A3039">
            <v>40918</v>
          </cell>
          <cell r="B3039">
            <v>2.54</v>
          </cell>
          <cell r="I3039">
            <v>40749</v>
          </cell>
          <cell r="J3039">
            <v>4.3193999999999999</v>
          </cell>
          <cell r="M3039">
            <v>41535</v>
          </cell>
          <cell r="N3039">
            <v>4.6927000000000003</v>
          </cell>
          <cell r="Q3039">
            <v>40933</v>
          </cell>
          <cell r="R3039">
            <v>4.4400000000000004</v>
          </cell>
        </row>
        <row r="3040">
          <cell r="A3040">
            <v>40919</v>
          </cell>
          <cell r="B3040">
            <v>2.5099999999999998</v>
          </cell>
          <cell r="I3040">
            <v>40750</v>
          </cell>
          <cell r="J3040">
            <v>4.2823000000000002</v>
          </cell>
          <cell r="M3040">
            <v>41536</v>
          </cell>
          <cell r="N3040">
            <v>4.7369000000000003</v>
          </cell>
          <cell r="Q3040">
            <v>40934</v>
          </cell>
          <cell r="R3040">
            <v>4.38</v>
          </cell>
        </row>
        <row r="3041">
          <cell r="A3041">
            <v>40920</v>
          </cell>
          <cell r="B3041">
            <v>2.54</v>
          </cell>
          <cell r="I3041">
            <v>40751</v>
          </cell>
          <cell r="J3041">
            <v>4.2850999999999999</v>
          </cell>
          <cell r="M3041">
            <v>41537</v>
          </cell>
          <cell r="N3041">
            <v>4.694</v>
          </cell>
          <cell r="Q3041">
            <v>40935</v>
          </cell>
          <cell r="R3041">
            <v>4.3499999999999996</v>
          </cell>
        </row>
        <row r="3042">
          <cell r="A3042">
            <v>40921</v>
          </cell>
          <cell r="B3042">
            <v>2.5099999999999998</v>
          </cell>
          <cell r="I3042">
            <v>40752</v>
          </cell>
          <cell r="J3042">
            <v>4.2556000000000003</v>
          </cell>
          <cell r="M3042">
            <v>41540</v>
          </cell>
          <cell r="N3042">
            <v>4.6655999999999995</v>
          </cell>
          <cell r="Q3042">
            <v>40938</v>
          </cell>
          <cell r="R3042">
            <v>4.2699999999999996</v>
          </cell>
        </row>
        <row r="3043">
          <cell r="A3043">
            <v>40924</v>
          </cell>
          <cell r="B3043">
            <v>2.5099999999999998</v>
          </cell>
          <cell r="I3043">
            <v>40753</v>
          </cell>
          <cell r="J3043">
            <v>4.1184000000000003</v>
          </cell>
          <cell r="M3043">
            <v>41541</v>
          </cell>
          <cell r="N3043">
            <v>4.6296999999999997</v>
          </cell>
          <cell r="Q3043">
            <v>40939</v>
          </cell>
          <cell r="R3043">
            <v>4.22</v>
          </cell>
        </row>
        <row r="3044">
          <cell r="A3044">
            <v>40925</v>
          </cell>
          <cell r="B3044">
            <v>2.5</v>
          </cell>
          <cell r="I3044">
            <v>40756</v>
          </cell>
          <cell r="J3044">
            <v>4.0795000000000003</v>
          </cell>
          <cell r="M3044">
            <v>41542</v>
          </cell>
          <cell r="N3044">
            <v>4.5966000000000005</v>
          </cell>
          <cell r="Q3044">
            <v>40940</v>
          </cell>
          <cell r="R3044">
            <v>4.29</v>
          </cell>
        </row>
        <row r="3045">
          <cell r="A3045">
            <v>40926</v>
          </cell>
          <cell r="B3045">
            <v>2.5300000000000002</v>
          </cell>
          <cell r="I3045">
            <v>40757</v>
          </cell>
          <cell r="J3045">
            <v>3.9088000000000003</v>
          </cell>
          <cell r="M3045">
            <v>41543</v>
          </cell>
          <cell r="N3045">
            <v>4.6077000000000004</v>
          </cell>
          <cell r="Q3045">
            <v>40941</v>
          </cell>
          <cell r="R3045">
            <v>4.29</v>
          </cell>
        </row>
        <row r="3046">
          <cell r="A3046">
            <v>40927</v>
          </cell>
          <cell r="B3046">
            <v>2.57</v>
          </cell>
          <cell r="I3046">
            <v>40758</v>
          </cell>
          <cell r="J3046">
            <v>3.9020000000000001</v>
          </cell>
          <cell r="M3046">
            <v>41544</v>
          </cell>
          <cell r="N3046">
            <v>4.5631000000000004</v>
          </cell>
          <cell r="Q3046">
            <v>40942</v>
          </cell>
          <cell r="R3046">
            <v>4.42</v>
          </cell>
        </row>
        <row r="3047">
          <cell r="A3047">
            <v>40928</v>
          </cell>
          <cell r="B3047">
            <v>2.63</v>
          </cell>
          <cell r="I3047">
            <v>40759</v>
          </cell>
          <cell r="J3047">
            <v>3.6707000000000001</v>
          </cell>
          <cell r="M3047">
            <v>41547</v>
          </cell>
          <cell r="N3047">
            <v>4.5601000000000003</v>
          </cell>
          <cell r="Q3047">
            <v>40945</v>
          </cell>
          <cell r="R3047">
            <v>4.3600000000000003</v>
          </cell>
        </row>
        <row r="3048">
          <cell r="A3048">
            <v>40931</v>
          </cell>
          <cell r="B3048">
            <v>2.66</v>
          </cell>
          <cell r="I3048">
            <v>40760</v>
          </cell>
          <cell r="J3048">
            <v>3.8458000000000001</v>
          </cell>
          <cell r="M3048">
            <v>41548</v>
          </cell>
          <cell r="N3048">
            <v>4.5751999999999997</v>
          </cell>
          <cell r="Q3048">
            <v>40946</v>
          </cell>
          <cell r="R3048">
            <v>4.4000000000000004</v>
          </cell>
        </row>
        <row r="3049">
          <cell r="A3049">
            <v>40932</v>
          </cell>
          <cell r="B3049">
            <v>2.67</v>
          </cell>
          <cell r="I3049">
            <v>40763</v>
          </cell>
          <cell r="J3049">
            <v>3.653</v>
          </cell>
          <cell r="M3049">
            <v>41549</v>
          </cell>
          <cell r="N3049">
            <v>4.5595999999999997</v>
          </cell>
          <cell r="Q3049">
            <v>40947</v>
          </cell>
          <cell r="R3049">
            <v>4.4000000000000004</v>
          </cell>
        </row>
        <row r="3050">
          <cell r="A3050">
            <v>40933</v>
          </cell>
          <cell r="B3050">
            <v>2.64</v>
          </cell>
          <cell r="I3050">
            <v>40764</v>
          </cell>
          <cell r="J3050">
            <v>3.6181000000000001</v>
          </cell>
          <cell r="M3050">
            <v>41550</v>
          </cell>
          <cell r="N3050">
            <v>4.5829000000000004</v>
          </cell>
          <cell r="Q3050">
            <v>40948</v>
          </cell>
          <cell r="R3050">
            <v>4.45</v>
          </cell>
        </row>
        <row r="3051">
          <cell r="A3051">
            <v>40934</v>
          </cell>
          <cell r="B3051">
            <v>2.62</v>
          </cell>
          <cell r="I3051">
            <v>40765</v>
          </cell>
          <cell r="J3051">
            <v>3.5145999999999997</v>
          </cell>
          <cell r="M3051">
            <v>41551</v>
          </cell>
          <cell r="N3051">
            <v>4.5978000000000003</v>
          </cell>
          <cell r="Q3051">
            <v>40949</v>
          </cell>
          <cell r="R3051">
            <v>4.37</v>
          </cell>
        </row>
        <row r="3052">
          <cell r="A3052">
            <v>40935</v>
          </cell>
          <cell r="B3052">
            <v>2.6</v>
          </cell>
          <cell r="I3052">
            <v>40766</v>
          </cell>
          <cell r="J3052">
            <v>3.7690000000000001</v>
          </cell>
          <cell r="M3052">
            <v>41554</v>
          </cell>
          <cell r="N3052">
            <v>4.5891000000000002</v>
          </cell>
          <cell r="Q3052">
            <v>40952</v>
          </cell>
          <cell r="R3052">
            <v>4.4000000000000004</v>
          </cell>
        </row>
        <row r="3053">
          <cell r="A3053">
            <v>40938</v>
          </cell>
          <cell r="B3053">
            <v>2.5499999999999998</v>
          </cell>
          <cell r="I3053">
            <v>40767</v>
          </cell>
          <cell r="J3053">
            <v>3.7256999999999998</v>
          </cell>
          <cell r="M3053">
            <v>41555</v>
          </cell>
          <cell r="N3053">
            <v>4.5815000000000001</v>
          </cell>
          <cell r="Q3053">
            <v>40953</v>
          </cell>
          <cell r="R3053">
            <v>4.32</v>
          </cell>
        </row>
        <row r="3054">
          <cell r="A3054">
            <v>40939</v>
          </cell>
          <cell r="B3054">
            <v>2.5</v>
          </cell>
          <cell r="I3054">
            <v>40770</v>
          </cell>
          <cell r="J3054">
            <v>3.7709999999999999</v>
          </cell>
          <cell r="M3054">
            <v>41556</v>
          </cell>
          <cell r="N3054">
            <v>4.6054000000000004</v>
          </cell>
          <cell r="Q3054">
            <v>40954</v>
          </cell>
          <cell r="R3054">
            <v>4.34</v>
          </cell>
        </row>
        <row r="3055">
          <cell r="A3055">
            <v>40940</v>
          </cell>
          <cell r="B3055">
            <v>2.52</v>
          </cell>
          <cell r="I3055">
            <v>40771</v>
          </cell>
          <cell r="J3055">
            <v>3.6671</v>
          </cell>
          <cell r="M3055">
            <v>41557</v>
          </cell>
          <cell r="N3055">
            <v>4.6265999999999998</v>
          </cell>
          <cell r="Q3055">
            <v>40955</v>
          </cell>
          <cell r="R3055">
            <v>4.3899999999999997</v>
          </cell>
        </row>
        <row r="3056">
          <cell r="A3056">
            <v>40941</v>
          </cell>
          <cell r="B3056">
            <v>2.5499999999999998</v>
          </cell>
          <cell r="I3056">
            <v>40772</v>
          </cell>
          <cell r="J3056">
            <v>3.5632999999999999</v>
          </cell>
          <cell r="M3056">
            <v>41558</v>
          </cell>
          <cell r="N3056">
            <v>4.6289999999999996</v>
          </cell>
          <cell r="Q3056">
            <v>40956</v>
          </cell>
          <cell r="R3056">
            <v>4.4000000000000004</v>
          </cell>
        </row>
        <row r="3057">
          <cell r="A3057">
            <v>40942</v>
          </cell>
          <cell r="B3057">
            <v>2.61</v>
          </cell>
          <cell r="I3057">
            <v>40773</v>
          </cell>
          <cell r="J3057">
            <v>3.4192999999999998</v>
          </cell>
          <cell r="M3057">
            <v>41561</v>
          </cell>
          <cell r="N3057">
            <v>4.6182999999999996</v>
          </cell>
          <cell r="Q3057">
            <v>40960</v>
          </cell>
          <cell r="R3057">
            <v>4.43</v>
          </cell>
        </row>
        <row r="3058">
          <cell r="A3058">
            <v>40945</v>
          </cell>
          <cell r="B3058">
            <v>2.57</v>
          </cell>
          <cell r="I3058">
            <v>40774</v>
          </cell>
          <cell r="J3058">
            <v>3.3904000000000001</v>
          </cell>
          <cell r="M3058">
            <v>41562</v>
          </cell>
          <cell r="N3058">
            <v>4.6498999999999997</v>
          </cell>
          <cell r="Q3058">
            <v>40961</v>
          </cell>
          <cell r="R3058">
            <v>4.3899999999999997</v>
          </cell>
        </row>
        <row r="3059">
          <cell r="A3059">
            <v>40946</v>
          </cell>
          <cell r="B3059">
            <v>2.62</v>
          </cell>
          <cell r="I3059">
            <v>40777</v>
          </cell>
          <cell r="J3059">
            <v>3.4233000000000002</v>
          </cell>
          <cell r="M3059">
            <v>41563</v>
          </cell>
          <cell r="N3059">
            <v>4.6239999999999997</v>
          </cell>
          <cell r="Q3059">
            <v>40962</v>
          </cell>
          <cell r="R3059">
            <v>4.3600000000000003</v>
          </cell>
        </row>
        <row r="3060">
          <cell r="A3060">
            <v>40947</v>
          </cell>
          <cell r="B3060">
            <v>2.64</v>
          </cell>
          <cell r="I3060">
            <v>40778</v>
          </cell>
          <cell r="J3060">
            <v>3.4931000000000001</v>
          </cell>
          <cell r="M3060">
            <v>41564</v>
          </cell>
          <cell r="N3060">
            <v>4.5827999999999998</v>
          </cell>
          <cell r="Q3060">
            <v>40963</v>
          </cell>
          <cell r="R3060">
            <v>4.33</v>
          </cell>
        </row>
        <row r="3061">
          <cell r="A3061">
            <v>40948</v>
          </cell>
          <cell r="B3061">
            <v>2.64</v>
          </cell>
          <cell r="I3061">
            <v>40779</v>
          </cell>
          <cell r="J3061">
            <v>3.6534</v>
          </cell>
          <cell r="M3061">
            <v>41565</v>
          </cell>
          <cell r="N3061">
            <v>4.5754000000000001</v>
          </cell>
          <cell r="Q3061">
            <v>40966</v>
          </cell>
          <cell r="R3061">
            <v>4.2699999999999996</v>
          </cell>
        </row>
        <row r="3062">
          <cell r="A3062">
            <v>40949</v>
          </cell>
          <cell r="B3062">
            <v>2.62</v>
          </cell>
          <cell r="I3062">
            <v>40780</v>
          </cell>
          <cell r="J3062">
            <v>3.6009000000000002</v>
          </cell>
          <cell r="M3062">
            <v>41568</v>
          </cell>
          <cell r="N3062">
            <v>4.5865</v>
          </cell>
          <cell r="Q3062">
            <v>40967</v>
          </cell>
          <cell r="R3062">
            <v>4.28</v>
          </cell>
        </row>
        <row r="3063">
          <cell r="A3063">
            <v>40952</v>
          </cell>
          <cell r="B3063">
            <v>2.64</v>
          </cell>
          <cell r="I3063">
            <v>40781</v>
          </cell>
          <cell r="J3063">
            <v>3.5350000000000001</v>
          </cell>
          <cell r="M3063">
            <v>41569</v>
          </cell>
          <cell r="N3063">
            <v>4.5319000000000003</v>
          </cell>
          <cell r="Q3063">
            <v>40968</v>
          </cell>
          <cell r="R3063">
            <v>4.3</v>
          </cell>
        </row>
        <row r="3064">
          <cell r="A3064">
            <v>40953</v>
          </cell>
          <cell r="B3064">
            <v>2.6</v>
          </cell>
          <cell r="I3064">
            <v>40784</v>
          </cell>
          <cell r="J3064">
            <v>3.5916000000000001</v>
          </cell>
          <cell r="M3064">
            <v>41570</v>
          </cell>
          <cell r="N3064">
            <v>4.4903000000000004</v>
          </cell>
          <cell r="Q3064">
            <v>40969</v>
          </cell>
          <cell r="R3064">
            <v>4.3600000000000003</v>
          </cell>
        </row>
        <row r="3065">
          <cell r="A3065">
            <v>40954</v>
          </cell>
          <cell r="B3065">
            <v>2.59</v>
          </cell>
          <cell r="I3065">
            <v>40785</v>
          </cell>
          <cell r="J3065">
            <v>3.5225</v>
          </cell>
          <cell r="M3065">
            <v>41571</v>
          </cell>
          <cell r="N3065">
            <v>4.4859</v>
          </cell>
          <cell r="Q3065">
            <v>40970</v>
          </cell>
          <cell r="R3065">
            <v>4.32</v>
          </cell>
        </row>
        <row r="3066">
          <cell r="A3066">
            <v>40955</v>
          </cell>
          <cell r="B3066">
            <v>2.61</v>
          </cell>
          <cell r="I3066">
            <v>40786</v>
          </cell>
          <cell r="J3066">
            <v>3.6008</v>
          </cell>
          <cell r="M3066">
            <v>41572</v>
          </cell>
          <cell r="N3066">
            <v>4.4950999999999999</v>
          </cell>
          <cell r="Q3066">
            <v>40973</v>
          </cell>
          <cell r="R3066">
            <v>4.34</v>
          </cell>
        </row>
        <row r="3067">
          <cell r="A3067">
            <v>40956</v>
          </cell>
          <cell r="B3067">
            <v>2.64</v>
          </cell>
          <cell r="I3067">
            <v>40787</v>
          </cell>
          <cell r="J3067">
            <v>3.4944999999999999</v>
          </cell>
          <cell r="M3067">
            <v>41575</v>
          </cell>
          <cell r="N3067">
            <v>4.4813999999999998</v>
          </cell>
          <cell r="Q3067">
            <v>40974</v>
          </cell>
          <cell r="R3067">
            <v>4.28</v>
          </cell>
        </row>
        <row r="3068">
          <cell r="A3068">
            <v>40960</v>
          </cell>
          <cell r="B3068">
            <v>2.66</v>
          </cell>
          <cell r="I3068">
            <v>40788</v>
          </cell>
          <cell r="J3068">
            <v>3.2968999999999999</v>
          </cell>
          <cell r="M3068">
            <v>41576</v>
          </cell>
          <cell r="N3068">
            <v>4.4531999999999998</v>
          </cell>
          <cell r="Q3068">
            <v>40975</v>
          </cell>
          <cell r="R3068">
            <v>4.32</v>
          </cell>
        </row>
        <row r="3069">
          <cell r="A3069">
            <v>40961</v>
          </cell>
          <cell r="B3069">
            <v>2.64</v>
          </cell>
          <cell r="I3069">
            <v>40791</v>
          </cell>
          <cell r="J3069">
            <v>3.2968999999999999</v>
          </cell>
          <cell r="M3069">
            <v>41577</v>
          </cell>
          <cell r="N3069">
            <v>4.4699</v>
          </cell>
          <cell r="Q3069">
            <v>40976</v>
          </cell>
          <cell r="R3069">
            <v>4.38</v>
          </cell>
        </row>
        <row r="3070">
          <cell r="A3070">
            <v>40962</v>
          </cell>
          <cell r="B3070">
            <v>2.64</v>
          </cell>
          <cell r="I3070">
            <v>40792</v>
          </cell>
          <cell r="J3070">
            <v>3.2720000000000002</v>
          </cell>
          <cell r="M3070">
            <v>41578</v>
          </cell>
          <cell r="N3070">
            <v>4.4680999999999997</v>
          </cell>
          <cell r="Q3070">
            <v>40977</v>
          </cell>
          <cell r="R3070">
            <v>4.3899999999999997</v>
          </cell>
        </row>
        <row r="3071">
          <cell r="A3071">
            <v>40963</v>
          </cell>
          <cell r="B3071">
            <v>2.64</v>
          </cell>
          <cell r="I3071">
            <v>40793</v>
          </cell>
          <cell r="J3071">
            <v>3.367</v>
          </cell>
          <cell r="M3071">
            <v>41579</v>
          </cell>
          <cell r="N3071">
            <v>4.5202999999999998</v>
          </cell>
          <cell r="Q3071">
            <v>40980</v>
          </cell>
          <cell r="R3071">
            <v>4.37</v>
          </cell>
        </row>
        <row r="3072">
          <cell r="A3072">
            <v>40966</v>
          </cell>
          <cell r="B3072">
            <v>2.62</v>
          </cell>
          <cell r="I3072">
            <v>40794</v>
          </cell>
          <cell r="J3072">
            <v>3.3086000000000002</v>
          </cell>
          <cell r="M3072">
            <v>41582</v>
          </cell>
          <cell r="N3072">
            <v>4.5216000000000003</v>
          </cell>
          <cell r="Q3072">
            <v>40981</v>
          </cell>
          <cell r="R3072">
            <v>4.4400000000000004</v>
          </cell>
        </row>
        <row r="3073">
          <cell r="A3073">
            <v>40967</v>
          </cell>
          <cell r="B3073">
            <v>2.6</v>
          </cell>
          <cell r="I3073">
            <v>40795</v>
          </cell>
          <cell r="J3073">
            <v>3.2463000000000002</v>
          </cell>
          <cell r="M3073">
            <v>41583</v>
          </cell>
          <cell r="N3073">
            <v>4.5419999999999998</v>
          </cell>
          <cell r="Q3073">
            <v>40982</v>
          </cell>
          <cell r="R3073">
            <v>4.5999999999999996</v>
          </cell>
        </row>
        <row r="3074">
          <cell r="A3074">
            <v>40968</v>
          </cell>
          <cell r="B3074">
            <v>2.6</v>
          </cell>
          <cell r="I3074">
            <v>40798</v>
          </cell>
          <cell r="J3074">
            <v>3.2509000000000001</v>
          </cell>
          <cell r="M3074">
            <v>41584</v>
          </cell>
          <cell r="N3074">
            <v>4.5335999999999999</v>
          </cell>
          <cell r="Q3074">
            <v>40983</v>
          </cell>
          <cell r="R3074">
            <v>4.5999999999999996</v>
          </cell>
        </row>
        <row r="3075">
          <cell r="A3075">
            <v>40969</v>
          </cell>
          <cell r="B3075">
            <v>2.61</v>
          </cell>
          <cell r="I3075">
            <v>40799</v>
          </cell>
          <cell r="J3075">
            <v>3.3273000000000001</v>
          </cell>
          <cell r="M3075">
            <v>41585</v>
          </cell>
          <cell r="N3075">
            <v>4.5168999999999997</v>
          </cell>
          <cell r="Q3075">
            <v>40984</v>
          </cell>
          <cell r="R3075">
            <v>4.5999999999999996</v>
          </cell>
        </row>
        <row r="3076">
          <cell r="A3076">
            <v>40970</v>
          </cell>
          <cell r="B3076">
            <v>2.58</v>
          </cell>
          <cell r="I3076">
            <v>40800</v>
          </cell>
          <cell r="J3076">
            <v>3.2709999999999999</v>
          </cell>
          <cell r="M3076">
            <v>41586</v>
          </cell>
          <cell r="N3076">
            <v>4.5979000000000001</v>
          </cell>
          <cell r="Q3076">
            <v>40987</v>
          </cell>
          <cell r="R3076">
            <v>4.67</v>
          </cell>
        </row>
        <row r="3077">
          <cell r="A3077">
            <v>40973</v>
          </cell>
          <cell r="B3077">
            <v>2.58</v>
          </cell>
          <cell r="I3077">
            <v>40801</v>
          </cell>
          <cell r="J3077">
            <v>3.3565</v>
          </cell>
          <cell r="M3077">
            <v>41589</v>
          </cell>
          <cell r="N3077">
            <v>4.5879000000000003</v>
          </cell>
          <cell r="Q3077">
            <v>40988</v>
          </cell>
          <cell r="R3077">
            <v>4.6500000000000004</v>
          </cell>
        </row>
        <row r="3078">
          <cell r="A3078">
            <v>40974</v>
          </cell>
          <cell r="B3078">
            <v>2.5499999999999998</v>
          </cell>
          <cell r="I3078">
            <v>40802</v>
          </cell>
          <cell r="J3078">
            <v>3.3130000000000002</v>
          </cell>
          <cell r="M3078">
            <v>41590</v>
          </cell>
          <cell r="N3078">
            <v>4.6161000000000003</v>
          </cell>
          <cell r="Q3078">
            <v>40989</v>
          </cell>
          <cell r="R3078">
            <v>4.57</v>
          </cell>
        </row>
        <row r="3079">
          <cell r="A3079">
            <v>40975</v>
          </cell>
          <cell r="B3079">
            <v>2.57</v>
          </cell>
          <cell r="I3079">
            <v>40805</v>
          </cell>
          <cell r="J3079">
            <v>3.2183999999999999</v>
          </cell>
          <cell r="M3079">
            <v>41591</v>
          </cell>
          <cell r="N3079">
            <v>4.5636000000000001</v>
          </cell>
          <cell r="Q3079">
            <v>40990</v>
          </cell>
          <cell r="R3079">
            <v>4.5600000000000005</v>
          </cell>
        </row>
        <row r="3080">
          <cell r="A3080">
            <v>40976</v>
          </cell>
          <cell r="B3080">
            <v>2.59</v>
          </cell>
          <cell r="I3080">
            <v>40806</v>
          </cell>
          <cell r="J3080">
            <v>3.2023999999999999</v>
          </cell>
          <cell r="M3080">
            <v>41592</v>
          </cell>
          <cell r="N3080">
            <v>4.5454999999999997</v>
          </cell>
          <cell r="Q3080">
            <v>40991</v>
          </cell>
          <cell r="R3080">
            <v>4.51</v>
          </cell>
        </row>
        <row r="3081">
          <cell r="A3081">
            <v>40977</v>
          </cell>
          <cell r="B3081">
            <v>2.59</v>
          </cell>
          <cell r="I3081">
            <v>40807</v>
          </cell>
          <cell r="J3081">
            <v>2.9942000000000002</v>
          </cell>
          <cell r="M3081">
            <v>41593</v>
          </cell>
          <cell r="N3081">
            <v>4.5384000000000002</v>
          </cell>
          <cell r="Q3081">
            <v>40994</v>
          </cell>
          <cell r="R3081">
            <v>4.5199999999999996</v>
          </cell>
        </row>
        <row r="3082">
          <cell r="A3082">
            <v>40980</v>
          </cell>
          <cell r="B3082">
            <v>2.58</v>
          </cell>
          <cell r="I3082">
            <v>40808</v>
          </cell>
          <cell r="J3082">
            <v>2.7976999999999999</v>
          </cell>
          <cell r="M3082">
            <v>41596</v>
          </cell>
          <cell r="N3082">
            <v>4.4858000000000002</v>
          </cell>
          <cell r="Q3082">
            <v>40995</v>
          </cell>
          <cell r="R3082">
            <v>4.49</v>
          </cell>
        </row>
        <row r="3083">
          <cell r="A3083">
            <v>40981</v>
          </cell>
          <cell r="B3083">
            <v>2.63</v>
          </cell>
          <cell r="I3083">
            <v>40809</v>
          </cell>
          <cell r="J3083">
            <v>2.9001999999999999</v>
          </cell>
          <cell r="M3083">
            <v>41597</v>
          </cell>
          <cell r="N3083">
            <v>4.5184999999999995</v>
          </cell>
          <cell r="Q3083">
            <v>40996</v>
          </cell>
          <cell r="R3083">
            <v>4.5</v>
          </cell>
        </row>
        <row r="3084">
          <cell r="A3084">
            <v>40982</v>
          </cell>
          <cell r="B3084">
            <v>2.7</v>
          </cell>
          <cell r="I3084">
            <v>40812</v>
          </cell>
          <cell r="J3084">
            <v>2.9925000000000002</v>
          </cell>
          <cell r="M3084">
            <v>41598</v>
          </cell>
          <cell r="N3084">
            <v>4.6190999999999995</v>
          </cell>
          <cell r="Q3084">
            <v>40997</v>
          </cell>
          <cell r="R3084">
            <v>4.47</v>
          </cell>
        </row>
        <row r="3085">
          <cell r="A3085">
            <v>40983</v>
          </cell>
          <cell r="B3085">
            <v>2.74</v>
          </cell>
          <cell r="I3085">
            <v>40813</v>
          </cell>
          <cell r="J3085">
            <v>3.0693000000000001</v>
          </cell>
          <cell r="M3085">
            <v>41599</v>
          </cell>
          <cell r="N3085">
            <v>4.5865999999999998</v>
          </cell>
          <cell r="Q3085">
            <v>40998</v>
          </cell>
          <cell r="R3085">
            <v>4.54</v>
          </cell>
        </row>
        <row r="3086">
          <cell r="A3086">
            <v>40984</v>
          </cell>
          <cell r="B3086">
            <v>2.77</v>
          </cell>
          <cell r="I3086">
            <v>40814</v>
          </cell>
          <cell r="J3086">
            <v>3.07</v>
          </cell>
          <cell r="M3086">
            <v>41600</v>
          </cell>
          <cell r="N3086">
            <v>4.5525000000000002</v>
          </cell>
          <cell r="Q3086">
            <v>41001</v>
          </cell>
          <cell r="R3086">
            <v>4.53</v>
          </cell>
        </row>
        <row r="3087">
          <cell r="A3087">
            <v>40987</v>
          </cell>
          <cell r="B3087">
            <v>2.81</v>
          </cell>
          <cell r="I3087">
            <v>40815</v>
          </cell>
          <cell r="J3087">
            <v>3.0537000000000001</v>
          </cell>
          <cell r="M3087">
            <v>41603</v>
          </cell>
          <cell r="N3087">
            <v>4.5354000000000001</v>
          </cell>
          <cell r="Q3087">
            <v>41002</v>
          </cell>
          <cell r="R3087">
            <v>4.5999999999999996</v>
          </cell>
        </row>
        <row r="3088">
          <cell r="A3088">
            <v>40988</v>
          </cell>
          <cell r="B3088">
            <v>2.81</v>
          </cell>
          <cell r="I3088">
            <v>40816</v>
          </cell>
          <cell r="J3088">
            <v>2.9134000000000002</v>
          </cell>
          <cell r="M3088">
            <v>41604</v>
          </cell>
          <cell r="N3088">
            <v>4.5171999999999999</v>
          </cell>
          <cell r="Q3088">
            <v>41003</v>
          </cell>
          <cell r="R3088">
            <v>4.57</v>
          </cell>
        </row>
        <row r="3089">
          <cell r="A3089">
            <v>40989</v>
          </cell>
          <cell r="B3089">
            <v>2.77</v>
          </cell>
          <cell r="I3089">
            <v>40819</v>
          </cell>
          <cell r="J3089">
            <v>2.7246000000000001</v>
          </cell>
          <cell r="M3089">
            <v>41605</v>
          </cell>
          <cell r="N3089">
            <v>4.5400999999999998</v>
          </cell>
          <cell r="Q3089">
            <v>41004</v>
          </cell>
          <cell r="R3089">
            <v>4.5199999999999996</v>
          </cell>
        </row>
        <row r="3090">
          <cell r="A3090">
            <v>40990</v>
          </cell>
          <cell r="B3090">
            <v>2.73</v>
          </cell>
          <cell r="I3090">
            <v>40820</v>
          </cell>
          <cell r="J3090">
            <v>2.8039000000000001</v>
          </cell>
          <cell r="M3090">
            <v>41606</v>
          </cell>
          <cell r="N3090">
            <v>4.5359999999999996</v>
          </cell>
          <cell r="Q3090">
            <v>41005</v>
          </cell>
          <cell r="R3090">
            <v>4.4400000000000004</v>
          </cell>
        </row>
        <row r="3091">
          <cell r="A3091">
            <v>40991</v>
          </cell>
          <cell r="B3091">
            <v>2.7199999999999998</v>
          </cell>
          <cell r="I3091">
            <v>40821</v>
          </cell>
          <cell r="J3091">
            <v>2.8519000000000001</v>
          </cell>
          <cell r="M3091">
            <v>41607</v>
          </cell>
          <cell r="N3091">
            <v>4.5613999999999999</v>
          </cell>
          <cell r="Q3091">
            <v>41008</v>
          </cell>
          <cell r="R3091">
            <v>4.4000000000000004</v>
          </cell>
        </row>
        <row r="3092">
          <cell r="A3092">
            <v>40994</v>
          </cell>
          <cell r="B3092">
            <v>2.7199999999999998</v>
          </cell>
          <cell r="I3092">
            <v>40822</v>
          </cell>
          <cell r="J3092">
            <v>2.9496000000000002</v>
          </cell>
          <cell r="M3092">
            <v>41610</v>
          </cell>
          <cell r="N3092">
            <v>4.5948000000000002</v>
          </cell>
          <cell r="Q3092">
            <v>41009</v>
          </cell>
          <cell r="R3092">
            <v>4.3600000000000003</v>
          </cell>
        </row>
        <row r="3093">
          <cell r="A3093">
            <v>40995</v>
          </cell>
          <cell r="B3093">
            <v>2.67</v>
          </cell>
          <cell r="I3093">
            <v>40823</v>
          </cell>
          <cell r="J3093">
            <v>3.0167000000000002</v>
          </cell>
          <cell r="M3093">
            <v>41611</v>
          </cell>
          <cell r="N3093">
            <v>4.5918999999999999</v>
          </cell>
          <cell r="Q3093">
            <v>41010</v>
          </cell>
          <cell r="R3093">
            <v>4.41</v>
          </cell>
        </row>
        <row r="3094">
          <cell r="A3094">
            <v>40996</v>
          </cell>
          <cell r="B3094">
            <v>2.67</v>
          </cell>
          <cell r="I3094">
            <v>40826</v>
          </cell>
          <cell r="J3094">
            <v>3.0167000000000002</v>
          </cell>
          <cell r="M3094">
            <v>41612</v>
          </cell>
          <cell r="N3094">
            <v>4.6715</v>
          </cell>
          <cell r="Q3094">
            <v>41011</v>
          </cell>
          <cell r="R3094">
            <v>4.43</v>
          </cell>
        </row>
        <row r="3095">
          <cell r="A3095">
            <v>40997</v>
          </cell>
          <cell r="B3095">
            <v>2.64</v>
          </cell>
          <cell r="I3095">
            <v>40827</v>
          </cell>
          <cell r="J3095">
            <v>3.0998999999999999</v>
          </cell>
          <cell r="M3095">
            <v>41613</v>
          </cell>
          <cell r="N3095">
            <v>4.6917999999999997</v>
          </cell>
          <cell r="Q3095">
            <v>41012</v>
          </cell>
          <cell r="R3095">
            <v>4.37</v>
          </cell>
        </row>
        <row r="3096">
          <cell r="A3096">
            <v>40998</v>
          </cell>
          <cell r="B3096">
            <v>2.66</v>
          </cell>
          <cell r="I3096">
            <v>40828</v>
          </cell>
          <cell r="J3096">
            <v>3.1964000000000001</v>
          </cell>
          <cell r="M3096">
            <v>41614</v>
          </cell>
          <cell r="N3096">
            <v>4.6852999999999998</v>
          </cell>
          <cell r="Q3096">
            <v>41015</v>
          </cell>
          <cell r="R3096">
            <v>4.33</v>
          </cell>
        </row>
        <row r="3097">
          <cell r="A3097">
            <v>41001</v>
          </cell>
          <cell r="B3097">
            <v>2.66</v>
          </cell>
          <cell r="I3097">
            <v>40829</v>
          </cell>
          <cell r="J3097">
            <v>3.1507999999999998</v>
          </cell>
          <cell r="M3097">
            <v>41617</v>
          </cell>
          <cell r="N3097">
            <v>4.6478000000000002</v>
          </cell>
          <cell r="Q3097">
            <v>41016</v>
          </cell>
          <cell r="R3097">
            <v>4.37</v>
          </cell>
        </row>
        <row r="3098">
          <cell r="A3098">
            <v>41002</v>
          </cell>
          <cell r="B3098">
            <v>2.73</v>
          </cell>
          <cell r="I3098">
            <v>40830</v>
          </cell>
          <cell r="J3098">
            <v>3.2315</v>
          </cell>
          <cell r="M3098">
            <v>41618</v>
          </cell>
          <cell r="N3098">
            <v>4.5815999999999999</v>
          </cell>
          <cell r="Q3098">
            <v>41017</v>
          </cell>
          <cell r="R3098">
            <v>4.3499999999999996</v>
          </cell>
        </row>
        <row r="3099">
          <cell r="A3099">
            <v>41003</v>
          </cell>
          <cell r="B3099">
            <v>2.68</v>
          </cell>
          <cell r="I3099">
            <v>40833</v>
          </cell>
          <cell r="J3099">
            <v>3.1303999999999998</v>
          </cell>
          <cell r="M3099">
            <v>41619</v>
          </cell>
          <cell r="N3099">
            <v>4.6002999999999998</v>
          </cell>
          <cell r="Q3099">
            <v>41018</v>
          </cell>
          <cell r="R3099">
            <v>4.33</v>
          </cell>
        </row>
        <row r="3100">
          <cell r="A3100">
            <v>41004</v>
          </cell>
          <cell r="B3100">
            <v>2.68</v>
          </cell>
          <cell r="I3100">
            <v>40834</v>
          </cell>
          <cell r="J3100">
            <v>3.1718000000000002</v>
          </cell>
          <cell r="M3100">
            <v>41620</v>
          </cell>
          <cell r="N3100">
            <v>4.6222000000000003</v>
          </cell>
          <cell r="Q3100">
            <v>41019</v>
          </cell>
          <cell r="R3100">
            <v>4.3499999999999996</v>
          </cell>
        </row>
        <row r="3101">
          <cell r="A3101">
            <v>41008</v>
          </cell>
          <cell r="B3101">
            <v>2.63</v>
          </cell>
          <cell r="I3101">
            <v>40835</v>
          </cell>
          <cell r="J3101">
            <v>3.1756000000000002</v>
          </cell>
          <cell r="M3101">
            <v>41621</v>
          </cell>
          <cell r="N3101">
            <v>4.6177000000000001</v>
          </cell>
          <cell r="Q3101">
            <v>41022</v>
          </cell>
          <cell r="R3101">
            <v>4.3</v>
          </cell>
        </row>
        <row r="3102">
          <cell r="A3102">
            <v>41009</v>
          </cell>
          <cell r="B3102">
            <v>2.5499999999999998</v>
          </cell>
          <cell r="I3102">
            <v>40836</v>
          </cell>
          <cell r="J3102">
            <v>3.2160000000000002</v>
          </cell>
          <cell r="M3102">
            <v>41624</v>
          </cell>
          <cell r="N3102">
            <v>4.6166</v>
          </cell>
          <cell r="Q3102">
            <v>41023</v>
          </cell>
          <cell r="R3102">
            <v>4.33</v>
          </cell>
        </row>
        <row r="3103">
          <cell r="A3103">
            <v>41010</v>
          </cell>
          <cell r="B3103">
            <v>2.58</v>
          </cell>
          <cell r="I3103">
            <v>40837</v>
          </cell>
          <cell r="J3103">
            <v>3.2637999999999998</v>
          </cell>
          <cell r="M3103">
            <v>41625</v>
          </cell>
          <cell r="N3103">
            <v>4.5793999999999997</v>
          </cell>
          <cell r="Q3103">
            <v>41024</v>
          </cell>
          <cell r="R3103">
            <v>4.3600000000000003</v>
          </cell>
        </row>
        <row r="3104">
          <cell r="A3104">
            <v>41011</v>
          </cell>
          <cell r="B3104">
            <v>2.6</v>
          </cell>
          <cell r="I3104">
            <v>40840</v>
          </cell>
          <cell r="J3104">
            <v>3.2707000000000002</v>
          </cell>
          <cell r="M3104">
            <v>41626</v>
          </cell>
          <cell r="N3104">
            <v>4.6091999999999995</v>
          </cell>
          <cell r="Q3104">
            <v>41025</v>
          </cell>
          <cell r="R3104">
            <v>4.3499999999999996</v>
          </cell>
        </row>
        <row r="3105">
          <cell r="A3105">
            <v>41012</v>
          </cell>
          <cell r="B3105">
            <v>2.5499999999999998</v>
          </cell>
          <cell r="I3105">
            <v>40841</v>
          </cell>
          <cell r="J3105">
            <v>3.1301000000000001</v>
          </cell>
          <cell r="M3105">
            <v>41627</v>
          </cell>
          <cell r="N3105">
            <v>4.6052999999999997</v>
          </cell>
          <cell r="Q3105">
            <v>41026</v>
          </cell>
          <cell r="R3105">
            <v>4.33</v>
          </cell>
        </row>
        <row r="3106">
          <cell r="A3106">
            <v>41015</v>
          </cell>
          <cell r="B3106">
            <v>2.57</v>
          </cell>
          <cell r="I3106">
            <v>40842</v>
          </cell>
          <cell r="J3106">
            <v>3.2204999999999999</v>
          </cell>
          <cell r="M3106">
            <v>41628</v>
          </cell>
          <cell r="N3106">
            <v>4.5675999999999997</v>
          </cell>
          <cell r="Q3106">
            <v>41029</v>
          </cell>
          <cell r="R3106">
            <v>4.33</v>
          </cell>
        </row>
        <row r="3107">
          <cell r="A3107">
            <v>41016</v>
          </cell>
          <cell r="B3107">
            <v>2.61</v>
          </cell>
          <cell r="I3107">
            <v>40843</v>
          </cell>
          <cell r="J3107">
            <v>3.4561000000000002</v>
          </cell>
          <cell r="M3107">
            <v>41631</v>
          </cell>
          <cell r="N3107">
            <v>4.5453999999999999</v>
          </cell>
          <cell r="Q3107">
            <v>41030</v>
          </cell>
          <cell r="R3107">
            <v>4.38</v>
          </cell>
        </row>
        <row r="3108">
          <cell r="A3108">
            <v>41017</v>
          </cell>
          <cell r="B3108">
            <v>2.59</v>
          </cell>
          <cell r="I3108">
            <v>40844</v>
          </cell>
          <cell r="J3108">
            <v>3.3754</v>
          </cell>
          <cell r="M3108">
            <v>41632</v>
          </cell>
          <cell r="N3108">
            <v>4.5858999999999996</v>
          </cell>
          <cell r="Q3108">
            <v>41031</v>
          </cell>
          <cell r="R3108">
            <v>4.33</v>
          </cell>
        </row>
        <row r="3109">
          <cell r="A3109">
            <v>41018</v>
          </cell>
          <cell r="B3109">
            <v>2.58</v>
          </cell>
          <cell r="I3109">
            <v>40847</v>
          </cell>
          <cell r="J3109">
            <v>3.1307</v>
          </cell>
          <cell r="M3109">
            <v>41633</v>
          </cell>
          <cell r="N3109">
            <v>4.5858999999999996</v>
          </cell>
          <cell r="Q3109">
            <v>41032</v>
          </cell>
          <cell r="R3109">
            <v>4.33</v>
          </cell>
        </row>
        <row r="3110">
          <cell r="A3110">
            <v>41019</v>
          </cell>
          <cell r="B3110">
            <v>2.61</v>
          </cell>
          <cell r="I3110">
            <v>40848</v>
          </cell>
          <cell r="J3110">
            <v>2.9998</v>
          </cell>
          <cell r="M3110">
            <v>41634</v>
          </cell>
          <cell r="N3110">
            <v>4.5872000000000002</v>
          </cell>
          <cell r="Q3110">
            <v>41033</v>
          </cell>
          <cell r="R3110">
            <v>4.29</v>
          </cell>
        </row>
        <row r="3111">
          <cell r="A3111">
            <v>41022</v>
          </cell>
          <cell r="B3111">
            <v>2.59</v>
          </cell>
          <cell r="I3111">
            <v>40849</v>
          </cell>
          <cell r="J3111">
            <v>3.0129000000000001</v>
          </cell>
          <cell r="M3111">
            <v>41635</v>
          </cell>
          <cell r="N3111">
            <v>4.6279000000000003</v>
          </cell>
          <cell r="Q3111">
            <v>41036</v>
          </cell>
          <cell r="R3111">
            <v>4.28</v>
          </cell>
        </row>
        <row r="3112">
          <cell r="A3112">
            <v>41023</v>
          </cell>
          <cell r="B3112">
            <v>2.62</v>
          </cell>
          <cell r="I3112">
            <v>40850</v>
          </cell>
          <cell r="J3112">
            <v>3.1215999999999999</v>
          </cell>
          <cell r="M3112">
            <v>41638</v>
          </cell>
          <cell r="N3112">
            <v>4.5921000000000003</v>
          </cell>
          <cell r="Q3112">
            <v>41037</v>
          </cell>
          <cell r="R3112">
            <v>4.24</v>
          </cell>
        </row>
        <row r="3113">
          <cell r="A3113">
            <v>41024</v>
          </cell>
          <cell r="B3113">
            <v>2.65</v>
          </cell>
          <cell r="I3113">
            <v>40851</v>
          </cell>
          <cell r="J3113">
            <v>3.0916000000000001</v>
          </cell>
          <cell r="M3113">
            <v>41639</v>
          </cell>
          <cell r="N3113">
            <v>4.5978000000000003</v>
          </cell>
          <cell r="Q3113">
            <v>41038</v>
          </cell>
          <cell r="R3113">
            <v>4.26</v>
          </cell>
        </row>
        <row r="3114">
          <cell r="A3114">
            <v>41025</v>
          </cell>
          <cell r="B3114">
            <v>2.61</v>
          </cell>
          <cell r="I3114">
            <v>40854</v>
          </cell>
          <cell r="J3114">
            <v>3.0996999999999999</v>
          </cell>
          <cell r="M3114">
            <v>41640</v>
          </cell>
          <cell r="N3114">
            <v>4.5978000000000003</v>
          </cell>
          <cell r="Q3114">
            <v>41039</v>
          </cell>
          <cell r="R3114">
            <v>4.2699999999999996</v>
          </cell>
        </row>
        <row r="3115">
          <cell r="A3115">
            <v>41026</v>
          </cell>
          <cell r="B3115">
            <v>2.63</v>
          </cell>
          <cell r="I3115">
            <v>40855</v>
          </cell>
          <cell r="J3115">
            <v>3.1372</v>
          </cell>
          <cell r="M3115">
            <v>41641</v>
          </cell>
          <cell r="N3115">
            <v>4.6055999999999999</v>
          </cell>
          <cell r="Q3115">
            <v>41040</v>
          </cell>
          <cell r="R3115">
            <v>4.22</v>
          </cell>
        </row>
        <row r="3116">
          <cell r="A3116">
            <v>41029</v>
          </cell>
          <cell r="B3116">
            <v>2.61</v>
          </cell>
          <cell r="I3116">
            <v>40856</v>
          </cell>
          <cell r="J3116">
            <v>3.028</v>
          </cell>
          <cell r="M3116">
            <v>41642</v>
          </cell>
          <cell r="N3116">
            <v>4.5872999999999999</v>
          </cell>
          <cell r="Q3116">
            <v>41043</v>
          </cell>
          <cell r="R3116">
            <v>4.16</v>
          </cell>
        </row>
        <row r="3117">
          <cell r="A3117">
            <v>41030</v>
          </cell>
          <cell r="B3117">
            <v>2.61</v>
          </cell>
          <cell r="I3117">
            <v>40857</v>
          </cell>
          <cell r="J3117">
            <v>3.1063000000000001</v>
          </cell>
          <cell r="M3117">
            <v>41645</v>
          </cell>
          <cell r="N3117">
            <v>4.5717999999999996</v>
          </cell>
          <cell r="Q3117">
            <v>41044</v>
          </cell>
          <cell r="R3117">
            <v>4.16</v>
          </cell>
        </row>
        <row r="3118">
          <cell r="A3118">
            <v>41031</v>
          </cell>
          <cell r="B3118">
            <v>2.59</v>
          </cell>
          <cell r="I3118">
            <v>40858</v>
          </cell>
          <cell r="J3118">
            <v>3.13</v>
          </cell>
          <cell r="M3118">
            <v>41646</v>
          </cell>
          <cell r="N3118">
            <v>4.5381</v>
          </cell>
          <cell r="Q3118">
            <v>41045</v>
          </cell>
          <cell r="R3118">
            <v>4.16</v>
          </cell>
        </row>
        <row r="3119">
          <cell r="A3119">
            <v>41032</v>
          </cell>
          <cell r="B3119">
            <v>2.59</v>
          </cell>
          <cell r="I3119">
            <v>40861</v>
          </cell>
          <cell r="J3119">
            <v>3.1057000000000001</v>
          </cell>
          <cell r="M3119">
            <v>41647</v>
          </cell>
          <cell r="N3119">
            <v>4.5694999999999997</v>
          </cell>
          <cell r="Q3119">
            <v>41046</v>
          </cell>
          <cell r="R3119">
            <v>4.07</v>
          </cell>
        </row>
        <row r="3120">
          <cell r="A3120">
            <v>41033</v>
          </cell>
          <cell r="B3120">
            <v>2.54</v>
          </cell>
          <cell r="I3120">
            <v>40862</v>
          </cell>
          <cell r="J3120">
            <v>3.0840999999999998</v>
          </cell>
          <cell r="M3120">
            <v>41648</v>
          </cell>
          <cell r="N3120">
            <v>4.5601000000000003</v>
          </cell>
          <cell r="Q3120">
            <v>41047</v>
          </cell>
          <cell r="R3120">
            <v>4.08</v>
          </cell>
        </row>
        <row r="3121">
          <cell r="A3121">
            <v>41036</v>
          </cell>
          <cell r="B3121">
            <v>2.54</v>
          </cell>
          <cell r="I3121">
            <v>40863</v>
          </cell>
          <cell r="J3121">
            <v>3.0301999999999998</v>
          </cell>
          <cell r="M3121">
            <v>41649</v>
          </cell>
          <cell r="N3121">
            <v>4.4813999999999998</v>
          </cell>
          <cell r="Q3121">
            <v>41050</v>
          </cell>
          <cell r="R3121">
            <v>4.12</v>
          </cell>
        </row>
        <row r="3122">
          <cell r="A3122">
            <v>41037</v>
          </cell>
          <cell r="B3122">
            <v>2.5</v>
          </cell>
          <cell r="I3122">
            <v>40864</v>
          </cell>
          <cell r="J3122">
            <v>2.9809000000000001</v>
          </cell>
          <cell r="M3122">
            <v>41652</v>
          </cell>
          <cell r="N3122">
            <v>4.4374000000000002</v>
          </cell>
          <cell r="Q3122">
            <v>41051</v>
          </cell>
          <cell r="R3122">
            <v>4.2300000000000004</v>
          </cell>
        </row>
        <row r="3123">
          <cell r="A3123">
            <v>41038</v>
          </cell>
          <cell r="B3123">
            <v>2.5099999999999998</v>
          </cell>
          <cell r="I3123">
            <v>40865</v>
          </cell>
          <cell r="J3123">
            <v>2.9941</v>
          </cell>
          <cell r="M3123">
            <v>41653</v>
          </cell>
          <cell r="N3123">
            <v>4.4824999999999999</v>
          </cell>
          <cell r="Q3123">
            <v>41052</v>
          </cell>
          <cell r="R3123">
            <v>4.1399999999999997</v>
          </cell>
        </row>
        <row r="3124">
          <cell r="A3124">
            <v>41039</v>
          </cell>
          <cell r="B3124">
            <v>2.5</v>
          </cell>
          <cell r="I3124">
            <v>40868</v>
          </cell>
          <cell r="J3124">
            <v>2.9436999999999998</v>
          </cell>
          <cell r="M3124">
            <v>41654</v>
          </cell>
          <cell r="N3124">
            <v>4.4611000000000001</v>
          </cell>
          <cell r="Q3124">
            <v>41053</v>
          </cell>
          <cell r="R3124">
            <v>4.2</v>
          </cell>
        </row>
        <row r="3125">
          <cell r="A3125">
            <v>41040</v>
          </cell>
          <cell r="B3125">
            <v>2.4699999999999998</v>
          </cell>
          <cell r="I3125">
            <v>40869</v>
          </cell>
          <cell r="J3125">
            <v>2.8803000000000001</v>
          </cell>
          <cell r="M3125">
            <v>41655</v>
          </cell>
          <cell r="N3125">
            <v>4.4272</v>
          </cell>
          <cell r="Q3125">
            <v>41054</v>
          </cell>
          <cell r="R3125">
            <v>4.2</v>
          </cell>
        </row>
        <row r="3126">
          <cell r="A3126">
            <v>41043</v>
          </cell>
          <cell r="B3126">
            <v>2.44</v>
          </cell>
          <cell r="I3126">
            <v>40870</v>
          </cell>
          <cell r="J3126">
            <v>2.8342999999999998</v>
          </cell>
          <cell r="M3126">
            <v>41656</v>
          </cell>
          <cell r="N3126">
            <v>4.3977000000000004</v>
          </cell>
          <cell r="Q3126">
            <v>41058</v>
          </cell>
          <cell r="R3126">
            <v>4.2</v>
          </cell>
        </row>
        <row r="3127">
          <cell r="A3127">
            <v>41044</v>
          </cell>
          <cell r="B3127">
            <v>2.4500000000000002</v>
          </cell>
          <cell r="I3127">
            <v>40871</v>
          </cell>
          <cell r="J3127">
            <v>2.8342999999999998</v>
          </cell>
          <cell r="M3127">
            <v>41659</v>
          </cell>
          <cell r="N3127">
            <v>4.3967000000000001</v>
          </cell>
          <cell r="Q3127">
            <v>41059</v>
          </cell>
          <cell r="R3127">
            <v>4.08</v>
          </cell>
        </row>
        <row r="3128">
          <cell r="A3128">
            <v>41045</v>
          </cell>
          <cell r="B3128">
            <v>2.4500000000000002</v>
          </cell>
          <cell r="I3128">
            <v>40872</v>
          </cell>
          <cell r="J3128">
            <v>2.9191000000000003</v>
          </cell>
          <cell r="M3128">
            <v>41660</v>
          </cell>
          <cell r="N3128">
            <v>4.3945999999999996</v>
          </cell>
          <cell r="Q3128">
            <v>41060</v>
          </cell>
          <cell r="R3128">
            <v>4.04</v>
          </cell>
        </row>
        <row r="3129">
          <cell r="A3129">
            <v>41046</v>
          </cell>
          <cell r="B3129">
            <v>2.42</v>
          </cell>
          <cell r="I3129">
            <v>40875</v>
          </cell>
          <cell r="J3129">
            <v>2.9290000000000003</v>
          </cell>
          <cell r="M3129">
            <v>41661</v>
          </cell>
          <cell r="N3129">
            <v>4.3800999999999997</v>
          </cell>
          <cell r="Q3129">
            <v>41061</v>
          </cell>
          <cell r="R3129">
            <v>3.92</v>
          </cell>
        </row>
        <row r="3130">
          <cell r="A3130">
            <v>41047</v>
          </cell>
          <cell r="B3130">
            <v>2.4300000000000002</v>
          </cell>
          <cell r="I3130">
            <v>40876</v>
          </cell>
          <cell r="J3130">
            <v>2.9567000000000001</v>
          </cell>
          <cell r="M3130">
            <v>41662</v>
          </cell>
          <cell r="N3130">
            <v>4.3064</v>
          </cell>
          <cell r="Q3130">
            <v>41064</v>
          </cell>
          <cell r="R3130">
            <v>3.9699999999999998</v>
          </cell>
        </row>
        <row r="3131">
          <cell r="A3131">
            <v>41051</v>
          </cell>
          <cell r="B3131">
            <v>2.44</v>
          </cell>
          <cell r="I3131">
            <v>40877</v>
          </cell>
          <cell r="J3131">
            <v>3.0554000000000001</v>
          </cell>
          <cell r="M3131">
            <v>41663</v>
          </cell>
          <cell r="N3131">
            <v>4.3060999999999998</v>
          </cell>
          <cell r="Q3131">
            <v>41065</v>
          </cell>
          <cell r="R3131">
            <v>4.03</v>
          </cell>
        </row>
        <row r="3132">
          <cell r="A3132">
            <v>41052</v>
          </cell>
          <cell r="B3132">
            <v>2.4</v>
          </cell>
          <cell r="I3132">
            <v>40878</v>
          </cell>
          <cell r="J3132">
            <v>3.0912000000000002</v>
          </cell>
          <cell r="M3132">
            <v>41666</v>
          </cell>
          <cell r="N3132">
            <v>4.3326000000000002</v>
          </cell>
          <cell r="Q3132">
            <v>41066</v>
          </cell>
          <cell r="R3132">
            <v>4.13</v>
          </cell>
        </row>
        <row r="3133">
          <cell r="A3133">
            <v>41053</v>
          </cell>
          <cell r="B3133">
            <v>2.4</v>
          </cell>
          <cell r="I3133">
            <v>40879</v>
          </cell>
          <cell r="J3133">
            <v>3.0236999999999998</v>
          </cell>
          <cell r="M3133">
            <v>41667</v>
          </cell>
          <cell r="N3133">
            <v>4.3334000000000001</v>
          </cell>
          <cell r="Q3133">
            <v>41067</v>
          </cell>
          <cell r="R3133">
            <v>4.16</v>
          </cell>
        </row>
        <row r="3134">
          <cell r="A3134">
            <v>41054</v>
          </cell>
          <cell r="B3134">
            <v>2.35</v>
          </cell>
          <cell r="I3134">
            <v>40882</v>
          </cell>
          <cell r="J3134">
            <v>3.0276999999999998</v>
          </cell>
          <cell r="M3134">
            <v>41668</v>
          </cell>
          <cell r="N3134">
            <v>4.274</v>
          </cell>
          <cell r="Q3134">
            <v>41068</v>
          </cell>
          <cell r="R3134">
            <v>4.16</v>
          </cell>
        </row>
        <row r="3135">
          <cell r="A3135">
            <v>41057</v>
          </cell>
          <cell r="B3135">
            <v>2.37</v>
          </cell>
          <cell r="I3135">
            <v>40883</v>
          </cell>
          <cell r="J3135">
            <v>3.0983999999999998</v>
          </cell>
          <cell r="M3135">
            <v>41669</v>
          </cell>
          <cell r="N3135">
            <v>4.2923</v>
          </cell>
          <cell r="Q3135">
            <v>41071</v>
          </cell>
          <cell r="R3135">
            <v>4.1100000000000003</v>
          </cell>
        </row>
        <row r="3136">
          <cell r="A3136">
            <v>41058</v>
          </cell>
          <cell r="B3136">
            <v>2.39</v>
          </cell>
          <cell r="I3136">
            <v>40884</v>
          </cell>
          <cell r="J3136">
            <v>3.0617000000000001</v>
          </cell>
          <cell r="M3136">
            <v>41670</v>
          </cell>
          <cell r="N3136">
            <v>4.2690000000000001</v>
          </cell>
          <cell r="Q3136">
            <v>41072</v>
          </cell>
          <cell r="R3136">
            <v>4.16</v>
          </cell>
        </row>
        <row r="3137">
          <cell r="A3137">
            <v>41059</v>
          </cell>
          <cell r="B3137">
            <v>2.33</v>
          </cell>
          <cell r="I3137">
            <v>40885</v>
          </cell>
          <cell r="J3137">
            <v>2.9969999999999999</v>
          </cell>
          <cell r="M3137">
            <v>41673</v>
          </cell>
          <cell r="N3137">
            <v>4.2329999999999997</v>
          </cell>
          <cell r="Q3137">
            <v>41073</v>
          </cell>
          <cell r="R3137">
            <v>4.1100000000000003</v>
          </cell>
        </row>
        <row r="3138">
          <cell r="A3138">
            <v>41060</v>
          </cell>
          <cell r="B3138">
            <v>2.29</v>
          </cell>
          <cell r="I3138">
            <v>40886</v>
          </cell>
          <cell r="J3138">
            <v>3.1072000000000002</v>
          </cell>
          <cell r="M3138">
            <v>41674</v>
          </cell>
          <cell r="N3138">
            <v>4.2927999999999997</v>
          </cell>
          <cell r="Q3138">
            <v>41074</v>
          </cell>
          <cell r="R3138">
            <v>4.0999999999999996</v>
          </cell>
        </row>
        <row r="3139">
          <cell r="A3139">
            <v>41061</v>
          </cell>
          <cell r="B3139">
            <v>2.21</v>
          </cell>
          <cell r="I3139">
            <v>40889</v>
          </cell>
          <cell r="J3139">
            <v>3.0505</v>
          </cell>
          <cell r="M3139">
            <v>41675</v>
          </cell>
          <cell r="N3139">
            <v>4.3421000000000003</v>
          </cell>
          <cell r="Q3139">
            <v>41075</v>
          </cell>
          <cell r="R3139">
            <v>4.08</v>
          </cell>
        </row>
        <row r="3140">
          <cell r="A3140">
            <v>41064</v>
          </cell>
          <cell r="B3140">
            <v>2.23</v>
          </cell>
          <cell r="I3140">
            <v>40890</v>
          </cell>
          <cell r="J3140">
            <v>3.0110999999999999</v>
          </cell>
          <cell r="M3140">
            <v>41676</v>
          </cell>
          <cell r="N3140">
            <v>4.3794000000000004</v>
          </cell>
          <cell r="Q3140">
            <v>41078</v>
          </cell>
          <cell r="R3140">
            <v>4.07</v>
          </cell>
        </row>
        <row r="3141">
          <cell r="A3141">
            <v>41065</v>
          </cell>
          <cell r="B3141">
            <v>2.2800000000000002</v>
          </cell>
          <cell r="I3141">
            <v>40891</v>
          </cell>
          <cell r="J3141">
            <v>2.9028</v>
          </cell>
          <cell r="M3141">
            <v>41677</v>
          </cell>
          <cell r="N3141">
            <v>4.3754</v>
          </cell>
          <cell r="Q3141">
            <v>41079</v>
          </cell>
          <cell r="R3141">
            <v>4.12</v>
          </cell>
        </row>
        <row r="3142">
          <cell r="A3142">
            <v>41066</v>
          </cell>
          <cell r="B3142">
            <v>2.35</v>
          </cell>
          <cell r="I3142">
            <v>40892</v>
          </cell>
          <cell r="J3142">
            <v>2.9173</v>
          </cell>
          <cell r="M3142">
            <v>41680</v>
          </cell>
          <cell r="N3142">
            <v>4.3605999999999998</v>
          </cell>
          <cell r="Q3142">
            <v>41080</v>
          </cell>
          <cell r="R3142">
            <v>4.0999999999999996</v>
          </cell>
        </row>
        <row r="3143">
          <cell r="A3143">
            <v>41067</v>
          </cell>
          <cell r="B3143">
            <v>2.36</v>
          </cell>
          <cell r="I3143">
            <v>40893</v>
          </cell>
          <cell r="J3143">
            <v>2.8510999999999997</v>
          </cell>
          <cell r="M3143">
            <v>41681</v>
          </cell>
          <cell r="N3143">
            <v>4.4199000000000002</v>
          </cell>
          <cell r="Q3143">
            <v>41081</v>
          </cell>
          <cell r="R3143">
            <v>4.05</v>
          </cell>
        </row>
        <row r="3144">
          <cell r="A3144">
            <v>41068</v>
          </cell>
          <cell r="B3144">
            <v>2.36</v>
          </cell>
          <cell r="I3144">
            <v>40896</v>
          </cell>
          <cell r="J3144">
            <v>2.7861000000000002</v>
          </cell>
          <cell r="M3144">
            <v>41682</v>
          </cell>
          <cell r="N3144">
            <v>4.4229000000000003</v>
          </cell>
          <cell r="Q3144">
            <v>41082</v>
          </cell>
          <cell r="R3144">
            <v>4.13</v>
          </cell>
        </row>
        <row r="3145">
          <cell r="A3145">
            <v>41071</v>
          </cell>
          <cell r="B3145">
            <v>2.33</v>
          </cell>
          <cell r="I3145">
            <v>40897</v>
          </cell>
          <cell r="J3145">
            <v>2.9264000000000001</v>
          </cell>
          <cell r="M3145">
            <v>41683</v>
          </cell>
          <cell r="N3145">
            <v>4.4053000000000004</v>
          </cell>
          <cell r="Q3145">
            <v>41085</v>
          </cell>
          <cell r="R3145">
            <v>4.05</v>
          </cell>
        </row>
        <row r="3146">
          <cell r="A3146">
            <v>41072</v>
          </cell>
          <cell r="B3146">
            <v>2.37</v>
          </cell>
          <cell r="I3146">
            <v>40898</v>
          </cell>
          <cell r="J3146">
            <v>3.0007999999999999</v>
          </cell>
          <cell r="M3146">
            <v>41684</v>
          </cell>
          <cell r="N3146">
            <v>4.4028999999999998</v>
          </cell>
          <cell r="Q3146">
            <v>41086</v>
          </cell>
          <cell r="R3146">
            <v>4.0599999999999996</v>
          </cell>
        </row>
        <row r="3147">
          <cell r="A3147">
            <v>41073</v>
          </cell>
          <cell r="B3147">
            <v>2.35</v>
          </cell>
          <cell r="I3147">
            <v>40899</v>
          </cell>
          <cell r="J3147">
            <v>2.9805000000000001</v>
          </cell>
          <cell r="M3147">
            <v>41687</v>
          </cell>
          <cell r="N3147">
            <v>4.4047999999999998</v>
          </cell>
          <cell r="Q3147">
            <v>41087</v>
          </cell>
          <cell r="R3147">
            <v>4.0599999999999996</v>
          </cell>
        </row>
        <row r="3148">
          <cell r="A3148">
            <v>41074</v>
          </cell>
          <cell r="B3148">
            <v>2.37</v>
          </cell>
          <cell r="I3148">
            <v>40900</v>
          </cell>
          <cell r="J3148">
            <v>3.0568</v>
          </cell>
          <cell r="M3148">
            <v>41688</v>
          </cell>
          <cell r="N3148">
            <v>4.3952999999999998</v>
          </cell>
          <cell r="Q3148">
            <v>41088</v>
          </cell>
          <cell r="R3148">
            <v>4.03</v>
          </cell>
        </row>
        <row r="3149">
          <cell r="A3149">
            <v>41075</v>
          </cell>
          <cell r="B3149">
            <v>2.33</v>
          </cell>
          <cell r="I3149">
            <v>40903</v>
          </cell>
          <cell r="J3149">
            <v>3.0568</v>
          </cell>
          <cell r="M3149">
            <v>41689</v>
          </cell>
          <cell r="N3149">
            <v>4.4020999999999999</v>
          </cell>
          <cell r="Q3149">
            <v>41089</v>
          </cell>
          <cell r="R3149">
            <v>4.13</v>
          </cell>
        </row>
        <row r="3150">
          <cell r="A3150">
            <v>41078</v>
          </cell>
          <cell r="B3150">
            <v>2.34</v>
          </cell>
          <cell r="I3150">
            <v>40904</v>
          </cell>
          <cell r="J3150">
            <v>3.0314000000000001</v>
          </cell>
          <cell r="M3150">
            <v>41690</v>
          </cell>
          <cell r="N3150">
            <v>4.3996000000000004</v>
          </cell>
          <cell r="Q3150">
            <v>41092</v>
          </cell>
          <cell r="R3150">
            <v>4.05</v>
          </cell>
        </row>
        <row r="3151">
          <cell r="A3151">
            <v>41079</v>
          </cell>
          <cell r="B3151">
            <v>2.36</v>
          </cell>
          <cell r="I3151">
            <v>40905</v>
          </cell>
          <cell r="J3151">
            <v>2.9201999999999999</v>
          </cell>
          <cell r="M3151">
            <v>41691</v>
          </cell>
          <cell r="N3151">
            <v>4.3761000000000001</v>
          </cell>
          <cell r="Q3151">
            <v>41093</v>
          </cell>
          <cell r="R3151">
            <v>4.1100000000000003</v>
          </cell>
        </row>
        <row r="3152">
          <cell r="A3152">
            <v>41080</v>
          </cell>
          <cell r="B3152">
            <v>2.36</v>
          </cell>
          <cell r="I3152">
            <v>40906</v>
          </cell>
          <cell r="J3152">
            <v>2.9024999999999999</v>
          </cell>
          <cell r="M3152">
            <v>41694</v>
          </cell>
          <cell r="N3152">
            <v>4.3761999999999999</v>
          </cell>
          <cell r="Q3152">
            <v>41095</v>
          </cell>
          <cell r="R3152">
            <v>4.08</v>
          </cell>
        </row>
        <row r="3153">
          <cell r="A3153">
            <v>41081</v>
          </cell>
          <cell r="B3153">
            <v>2.3199999999999998</v>
          </cell>
          <cell r="I3153">
            <v>40907</v>
          </cell>
          <cell r="J3153">
            <v>2.8940999999999999</v>
          </cell>
          <cell r="M3153">
            <v>41695</v>
          </cell>
          <cell r="N3153">
            <v>4.3498000000000001</v>
          </cell>
          <cell r="Q3153">
            <v>41096</v>
          </cell>
          <cell r="R3153">
            <v>4.0199999999999996</v>
          </cell>
        </row>
        <row r="3154">
          <cell r="A3154">
            <v>41082</v>
          </cell>
          <cell r="B3154">
            <v>2.36</v>
          </cell>
          <cell r="I3154">
            <v>40910</v>
          </cell>
          <cell r="J3154">
            <v>2.8940999999999999</v>
          </cell>
          <cell r="M3154">
            <v>41696</v>
          </cell>
          <cell r="N3154">
            <v>4.3075999999999999</v>
          </cell>
          <cell r="Q3154">
            <v>41099</v>
          </cell>
          <cell r="R3154">
            <v>3.9699999999999998</v>
          </cell>
        </row>
        <row r="3155">
          <cell r="A3155">
            <v>41085</v>
          </cell>
          <cell r="B3155">
            <v>2.2999999999999998</v>
          </cell>
          <cell r="I3155">
            <v>40911</v>
          </cell>
          <cell r="J3155">
            <v>2.9811999999999999</v>
          </cell>
          <cell r="M3155">
            <v>41697</v>
          </cell>
          <cell r="N3155">
            <v>4.2929000000000004</v>
          </cell>
          <cell r="Q3155">
            <v>41100</v>
          </cell>
          <cell r="R3155">
            <v>3.95</v>
          </cell>
        </row>
        <row r="3156">
          <cell r="A3156">
            <v>41086</v>
          </cell>
          <cell r="B3156">
            <v>2.3199999999999998</v>
          </cell>
          <cell r="I3156">
            <v>40912</v>
          </cell>
          <cell r="J3156">
            <v>3.0274000000000001</v>
          </cell>
          <cell r="M3156">
            <v>41698</v>
          </cell>
          <cell r="N3156">
            <v>4.29</v>
          </cell>
          <cell r="Q3156">
            <v>41101</v>
          </cell>
          <cell r="R3156">
            <v>3.95</v>
          </cell>
        </row>
        <row r="3157">
          <cell r="A3157">
            <v>41087</v>
          </cell>
          <cell r="B3157">
            <v>2.3199999999999998</v>
          </cell>
          <cell r="I3157">
            <v>40913</v>
          </cell>
          <cell r="J3157">
            <v>3.0607000000000002</v>
          </cell>
          <cell r="M3157">
            <v>41701</v>
          </cell>
          <cell r="N3157">
            <v>4.2756999999999996</v>
          </cell>
          <cell r="Q3157">
            <v>41102</v>
          </cell>
          <cell r="R3157">
            <v>3.92</v>
          </cell>
        </row>
        <row r="3158">
          <cell r="A3158">
            <v>41088</v>
          </cell>
          <cell r="B3158">
            <v>2.29</v>
          </cell>
          <cell r="I3158">
            <v>40914</v>
          </cell>
          <cell r="J3158">
            <v>3.0156000000000001</v>
          </cell>
          <cell r="M3158">
            <v>41702</v>
          </cell>
          <cell r="N3158">
            <v>4.3365</v>
          </cell>
          <cell r="Q3158">
            <v>41103</v>
          </cell>
          <cell r="R3158">
            <v>3.94</v>
          </cell>
        </row>
        <row r="3159">
          <cell r="A3159">
            <v>41089</v>
          </cell>
          <cell r="B3159">
            <v>2.33</v>
          </cell>
          <cell r="I3159">
            <v>40917</v>
          </cell>
          <cell r="J3159">
            <v>3.0266000000000002</v>
          </cell>
          <cell r="M3159">
            <v>41703</v>
          </cell>
          <cell r="N3159">
            <v>4.3337000000000003</v>
          </cell>
          <cell r="Q3159">
            <v>41106</v>
          </cell>
          <cell r="R3159">
            <v>3.89</v>
          </cell>
        </row>
        <row r="3160">
          <cell r="A3160">
            <v>41093</v>
          </cell>
          <cell r="B3160">
            <v>2.3199999999999998</v>
          </cell>
          <cell r="I3160">
            <v>40918</v>
          </cell>
          <cell r="J3160">
            <v>3.0242</v>
          </cell>
          <cell r="M3160">
            <v>41704</v>
          </cell>
          <cell r="N3160">
            <v>4.3550000000000004</v>
          </cell>
          <cell r="Q3160">
            <v>41107</v>
          </cell>
          <cell r="R3160">
            <v>3.94</v>
          </cell>
        </row>
        <row r="3161">
          <cell r="A3161">
            <v>41094</v>
          </cell>
          <cell r="B3161">
            <v>2.2999999999999998</v>
          </cell>
          <cell r="I3161">
            <v>40919</v>
          </cell>
          <cell r="J3161">
            <v>2.9632000000000001</v>
          </cell>
          <cell r="M3161">
            <v>41705</v>
          </cell>
          <cell r="N3161">
            <v>4.3741000000000003</v>
          </cell>
          <cell r="Q3161">
            <v>41108</v>
          </cell>
          <cell r="R3161">
            <v>3.92</v>
          </cell>
        </row>
        <row r="3162">
          <cell r="A3162">
            <v>41095</v>
          </cell>
          <cell r="B3162">
            <v>2.31</v>
          </cell>
          <cell r="I3162">
            <v>40920</v>
          </cell>
          <cell r="J3162">
            <v>2.9710000000000001</v>
          </cell>
          <cell r="M3162">
            <v>41708</v>
          </cell>
          <cell r="N3162">
            <v>4.3559000000000001</v>
          </cell>
          <cell r="Q3162">
            <v>41109</v>
          </cell>
          <cell r="R3162">
            <v>3.94</v>
          </cell>
        </row>
        <row r="3163">
          <cell r="A3163">
            <v>41096</v>
          </cell>
          <cell r="B3163">
            <v>2.29</v>
          </cell>
          <cell r="I3163">
            <v>40921</v>
          </cell>
          <cell r="J3163">
            <v>2.91</v>
          </cell>
          <cell r="M3163">
            <v>41709</v>
          </cell>
          <cell r="N3163">
            <v>4.3483000000000001</v>
          </cell>
          <cell r="Q3163">
            <v>41110</v>
          </cell>
          <cell r="R3163">
            <v>3.87</v>
          </cell>
        </row>
        <row r="3164">
          <cell r="A3164">
            <v>41099</v>
          </cell>
          <cell r="B3164">
            <v>2.27</v>
          </cell>
          <cell r="I3164">
            <v>40924</v>
          </cell>
          <cell r="J3164">
            <v>2.91</v>
          </cell>
          <cell r="M3164">
            <v>41710</v>
          </cell>
          <cell r="N3164">
            <v>4.3129</v>
          </cell>
          <cell r="Q3164">
            <v>41113</v>
          </cell>
          <cell r="R3164">
            <v>3.84</v>
          </cell>
        </row>
        <row r="3165">
          <cell r="A3165">
            <v>41100</v>
          </cell>
          <cell r="B3165">
            <v>2.27</v>
          </cell>
          <cell r="I3165">
            <v>40925</v>
          </cell>
          <cell r="J3165">
            <v>2.8984999999999999</v>
          </cell>
          <cell r="M3165">
            <v>41711</v>
          </cell>
          <cell r="N3165">
            <v>4.2308000000000003</v>
          </cell>
          <cell r="Q3165">
            <v>41114</v>
          </cell>
          <cell r="R3165">
            <v>3.79</v>
          </cell>
        </row>
        <row r="3166">
          <cell r="A3166">
            <v>41101</v>
          </cell>
          <cell r="B3166">
            <v>2.2800000000000002</v>
          </cell>
          <cell r="I3166">
            <v>40926</v>
          </cell>
          <cell r="J3166">
            <v>2.9561999999999999</v>
          </cell>
          <cell r="M3166">
            <v>41712</v>
          </cell>
          <cell r="N3166">
            <v>4.2313000000000001</v>
          </cell>
          <cell r="Q3166">
            <v>41115</v>
          </cell>
          <cell r="R3166">
            <v>3.7800000000000002</v>
          </cell>
        </row>
        <row r="3167">
          <cell r="A3167">
            <v>41102</v>
          </cell>
          <cell r="B3167">
            <v>2.2400000000000002</v>
          </cell>
          <cell r="I3167">
            <v>40927</v>
          </cell>
          <cell r="J3167">
            <v>3.0415999999999999</v>
          </cell>
          <cell r="M3167">
            <v>41715</v>
          </cell>
          <cell r="N3167">
            <v>4.2561</v>
          </cell>
          <cell r="Q3167">
            <v>41116</v>
          </cell>
          <cell r="R3167">
            <v>3.8</v>
          </cell>
        </row>
        <row r="3168">
          <cell r="A3168">
            <v>41103</v>
          </cell>
          <cell r="B3168">
            <v>2.25</v>
          </cell>
          <cell r="I3168">
            <v>40928</v>
          </cell>
          <cell r="J3168">
            <v>3.0998000000000001</v>
          </cell>
          <cell r="M3168">
            <v>41716</v>
          </cell>
          <cell r="N3168">
            <v>4.2638999999999996</v>
          </cell>
          <cell r="Q3168">
            <v>41117</v>
          </cell>
          <cell r="R3168">
            <v>3.95</v>
          </cell>
        </row>
        <row r="3169">
          <cell r="A3169">
            <v>41106</v>
          </cell>
          <cell r="B3169">
            <v>2.25</v>
          </cell>
          <cell r="I3169">
            <v>40931</v>
          </cell>
          <cell r="J3169">
            <v>3.1297000000000001</v>
          </cell>
          <cell r="M3169">
            <v>41717</v>
          </cell>
          <cell r="N3169">
            <v>4.2939999999999996</v>
          </cell>
          <cell r="Q3169">
            <v>41120</v>
          </cell>
          <cell r="R3169">
            <v>3.89</v>
          </cell>
        </row>
        <row r="3170">
          <cell r="A3170">
            <v>41107</v>
          </cell>
          <cell r="B3170">
            <v>2.2599999999999998</v>
          </cell>
          <cell r="I3170">
            <v>40932</v>
          </cell>
          <cell r="J3170">
            <v>3.1492</v>
          </cell>
          <cell r="M3170">
            <v>41718</v>
          </cell>
          <cell r="N3170">
            <v>4.3057999999999996</v>
          </cell>
          <cell r="Q3170">
            <v>41121</v>
          </cell>
          <cell r="R3170">
            <v>3.89</v>
          </cell>
        </row>
        <row r="3171">
          <cell r="A3171">
            <v>41108</v>
          </cell>
          <cell r="B3171">
            <v>2.2400000000000002</v>
          </cell>
          <cell r="I3171">
            <v>40933</v>
          </cell>
          <cell r="J3171">
            <v>3.1484000000000001</v>
          </cell>
          <cell r="M3171">
            <v>41719</v>
          </cell>
          <cell r="N3171">
            <v>4.2649999999999997</v>
          </cell>
          <cell r="Q3171">
            <v>41122</v>
          </cell>
          <cell r="R3171">
            <v>3.92</v>
          </cell>
        </row>
        <row r="3172">
          <cell r="A3172">
            <v>41109</v>
          </cell>
          <cell r="B3172">
            <v>2.27</v>
          </cell>
          <cell r="I3172">
            <v>40934</v>
          </cell>
          <cell r="J3172">
            <v>3.0901999999999998</v>
          </cell>
          <cell r="M3172">
            <v>41722</v>
          </cell>
          <cell r="N3172">
            <v>4.2504</v>
          </cell>
          <cell r="Q3172">
            <v>41123</v>
          </cell>
          <cell r="R3172">
            <v>3.85</v>
          </cell>
        </row>
        <row r="3173">
          <cell r="A3173">
            <v>41110</v>
          </cell>
          <cell r="B3173">
            <v>2.2400000000000002</v>
          </cell>
          <cell r="I3173">
            <v>40935</v>
          </cell>
          <cell r="J3173">
            <v>3.0573999999999999</v>
          </cell>
          <cell r="M3173">
            <v>41723</v>
          </cell>
          <cell r="N3173">
            <v>4.2969999999999997</v>
          </cell>
          <cell r="Q3173">
            <v>41124</v>
          </cell>
          <cell r="R3173">
            <v>3.9699999999999998</v>
          </cell>
        </row>
        <row r="3174">
          <cell r="A3174">
            <v>41113</v>
          </cell>
          <cell r="B3174">
            <v>2.21</v>
          </cell>
          <cell r="I3174">
            <v>40938</v>
          </cell>
          <cell r="J3174">
            <v>2.9988999999999999</v>
          </cell>
          <cell r="M3174">
            <v>41724</v>
          </cell>
          <cell r="N3174">
            <v>4.2641</v>
          </cell>
          <cell r="Q3174">
            <v>41127</v>
          </cell>
          <cell r="R3174">
            <v>3.93</v>
          </cell>
        </row>
        <row r="3175">
          <cell r="A3175">
            <v>41114</v>
          </cell>
          <cell r="B3175">
            <v>2.2000000000000002</v>
          </cell>
          <cell r="I3175">
            <v>40939</v>
          </cell>
          <cell r="J3175">
            <v>2.9375</v>
          </cell>
          <cell r="M3175">
            <v>41725</v>
          </cell>
          <cell r="N3175">
            <v>4.2363</v>
          </cell>
          <cell r="Q3175">
            <v>41128</v>
          </cell>
          <cell r="R3175">
            <v>3.98</v>
          </cell>
        </row>
        <row r="3176">
          <cell r="A3176">
            <v>41115</v>
          </cell>
          <cell r="B3176">
            <v>2.2200000000000002</v>
          </cell>
          <cell r="I3176">
            <v>40940</v>
          </cell>
          <cell r="J3176">
            <v>2.9919000000000002</v>
          </cell>
          <cell r="M3176">
            <v>41726</v>
          </cell>
          <cell r="N3176">
            <v>4.2442000000000002</v>
          </cell>
          <cell r="Q3176">
            <v>41129</v>
          </cell>
          <cell r="R3176">
            <v>3.99</v>
          </cell>
        </row>
        <row r="3177">
          <cell r="A3177">
            <v>41116</v>
          </cell>
          <cell r="B3177">
            <v>2.27</v>
          </cell>
          <cell r="I3177">
            <v>40941</v>
          </cell>
          <cell r="J3177">
            <v>3.0028000000000001</v>
          </cell>
          <cell r="M3177">
            <v>41729</v>
          </cell>
          <cell r="N3177">
            <v>4.2620000000000005</v>
          </cell>
          <cell r="Q3177">
            <v>41130</v>
          </cell>
          <cell r="R3177">
            <v>3.99</v>
          </cell>
        </row>
        <row r="3178">
          <cell r="A3178">
            <v>41117</v>
          </cell>
          <cell r="B3178">
            <v>2.33</v>
          </cell>
          <cell r="I3178">
            <v>40942</v>
          </cell>
          <cell r="J3178">
            <v>3.1192000000000002</v>
          </cell>
          <cell r="M3178">
            <v>41730</v>
          </cell>
          <cell r="N3178">
            <v>4.2850999999999999</v>
          </cell>
          <cell r="Q3178">
            <v>41131</v>
          </cell>
          <cell r="R3178">
            <v>3.96</v>
          </cell>
        </row>
        <row r="3179">
          <cell r="A3179">
            <v>41120</v>
          </cell>
          <cell r="B3179">
            <v>2.29</v>
          </cell>
          <cell r="I3179">
            <v>40945</v>
          </cell>
          <cell r="J3179">
            <v>3.0966</v>
          </cell>
          <cell r="M3179">
            <v>41731</v>
          </cell>
          <cell r="N3179">
            <v>4.2942999999999998</v>
          </cell>
          <cell r="Q3179">
            <v>41134</v>
          </cell>
          <cell r="R3179">
            <v>3.98</v>
          </cell>
        </row>
        <row r="3180">
          <cell r="A3180">
            <v>41121</v>
          </cell>
          <cell r="B3180">
            <v>2.27</v>
          </cell>
          <cell r="I3180">
            <v>40946</v>
          </cell>
          <cell r="J3180">
            <v>3.1435</v>
          </cell>
          <cell r="M3180">
            <v>41732</v>
          </cell>
          <cell r="N3180">
            <v>4.2884000000000002</v>
          </cell>
          <cell r="Q3180">
            <v>41135</v>
          </cell>
          <cell r="R3180">
            <v>4.07</v>
          </cell>
        </row>
        <row r="3181">
          <cell r="A3181">
            <v>41122</v>
          </cell>
          <cell r="B3181">
            <v>2.29</v>
          </cell>
          <cell r="I3181">
            <v>40947</v>
          </cell>
          <cell r="J3181">
            <v>3.1509</v>
          </cell>
          <cell r="M3181">
            <v>41733</v>
          </cell>
          <cell r="N3181">
            <v>4.2507999999999999</v>
          </cell>
          <cell r="Q3181">
            <v>41136</v>
          </cell>
          <cell r="R3181">
            <v>4.1500000000000004</v>
          </cell>
        </row>
        <row r="3182">
          <cell r="A3182">
            <v>41123</v>
          </cell>
          <cell r="B3182">
            <v>2.25</v>
          </cell>
          <cell r="I3182">
            <v>40948</v>
          </cell>
          <cell r="J3182">
            <v>3.1802999999999999</v>
          </cell>
          <cell r="M3182">
            <v>41736</v>
          </cell>
          <cell r="N3182">
            <v>4.2271000000000001</v>
          </cell>
          <cell r="Q3182">
            <v>41137</v>
          </cell>
          <cell r="R3182">
            <v>4.17</v>
          </cell>
        </row>
        <row r="3183">
          <cell r="A3183">
            <v>41124</v>
          </cell>
          <cell r="B3183">
            <v>2.31</v>
          </cell>
          <cell r="I3183">
            <v>40949</v>
          </cell>
          <cell r="J3183">
            <v>3.1404000000000001</v>
          </cell>
          <cell r="M3183">
            <v>41737</v>
          </cell>
          <cell r="N3183">
            <v>4.2191000000000001</v>
          </cell>
          <cell r="Q3183">
            <v>41138</v>
          </cell>
          <cell r="R3183">
            <v>4.1399999999999997</v>
          </cell>
        </row>
        <row r="3184">
          <cell r="A3184">
            <v>41128</v>
          </cell>
          <cell r="B3184">
            <v>2.37</v>
          </cell>
          <cell r="I3184">
            <v>40952</v>
          </cell>
          <cell r="J3184">
            <v>3.1202000000000001</v>
          </cell>
          <cell r="M3184">
            <v>41738</v>
          </cell>
          <cell r="N3184">
            <v>4.2399000000000004</v>
          </cell>
          <cell r="Q3184">
            <v>41141</v>
          </cell>
          <cell r="R3184">
            <v>4.13</v>
          </cell>
        </row>
        <row r="3185">
          <cell r="A3185">
            <v>41129</v>
          </cell>
          <cell r="B3185">
            <v>2.35</v>
          </cell>
          <cell r="I3185">
            <v>40953</v>
          </cell>
          <cell r="J3185">
            <v>3.0872999999999999</v>
          </cell>
          <cell r="M3185">
            <v>41739</v>
          </cell>
          <cell r="N3185">
            <v>4.2217000000000002</v>
          </cell>
          <cell r="Q3185">
            <v>41142</v>
          </cell>
          <cell r="R3185">
            <v>4.1100000000000003</v>
          </cell>
        </row>
        <row r="3186">
          <cell r="A3186">
            <v>41130</v>
          </cell>
          <cell r="B3186">
            <v>2.33</v>
          </cell>
          <cell r="I3186">
            <v>40954</v>
          </cell>
          <cell r="J3186">
            <v>3.0897000000000001</v>
          </cell>
          <cell r="M3186">
            <v>41740</v>
          </cell>
          <cell r="N3186">
            <v>4.1916000000000002</v>
          </cell>
          <cell r="Q3186">
            <v>41143</v>
          </cell>
          <cell r="R3186">
            <v>4.0199999999999996</v>
          </cell>
        </row>
        <row r="3187">
          <cell r="A3187">
            <v>41131</v>
          </cell>
          <cell r="B3187">
            <v>2.3199999999999998</v>
          </cell>
          <cell r="I3187">
            <v>40955</v>
          </cell>
          <cell r="J3187">
            <v>3.1387</v>
          </cell>
          <cell r="M3187">
            <v>41743</v>
          </cell>
          <cell r="N3187">
            <v>4.1913999999999998</v>
          </cell>
          <cell r="Q3187">
            <v>41144</v>
          </cell>
          <cell r="R3187">
            <v>3.98</v>
          </cell>
        </row>
        <row r="3188">
          <cell r="A3188">
            <v>41134</v>
          </cell>
          <cell r="B3188">
            <v>2.33</v>
          </cell>
          <cell r="I3188">
            <v>40956</v>
          </cell>
          <cell r="J3188">
            <v>3.1476000000000002</v>
          </cell>
          <cell r="M3188">
            <v>41744</v>
          </cell>
          <cell r="N3188">
            <v>4.2013999999999996</v>
          </cell>
          <cell r="Q3188">
            <v>41145</v>
          </cell>
          <cell r="R3188">
            <v>3.99</v>
          </cell>
        </row>
        <row r="3189">
          <cell r="A3189">
            <v>41135</v>
          </cell>
          <cell r="B3189">
            <v>2.37</v>
          </cell>
          <cell r="I3189">
            <v>40959</v>
          </cell>
          <cell r="J3189">
            <v>3.1476000000000002</v>
          </cell>
          <cell r="M3189">
            <v>41745</v>
          </cell>
          <cell r="N3189">
            <v>4.1887999999999996</v>
          </cell>
          <cell r="Q3189">
            <v>41148</v>
          </cell>
          <cell r="R3189">
            <v>3.94</v>
          </cell>
        </row>
        <row r="3190">
          <cell r="A3190">
            <v>41136</v>
          </cell>
          <cell r="B3190">
            <v>2.46</v>
          </cell>
          <cell r="I3190">
            <v>40960</v>
          </cell>
          <cell r="J3190">
            <v>3.2090000000000001</v>
          </cell>
          <cell r="M3190">
            <v>41746</v>
          </cell>
          <cell r="N3190">
            <v>4.2300000000000004</v>
          </cell>
          <cell r="Q3190">
            <v>41149</v>
          </cell>
          <cell r="R3190">
            <v>3.92</v>
          </cell>
        </row>
        <row r="3191">
          <cell r="A3191">
            <v>41137</v>
          </cell>
          <cell r="B3191">
            <v>2.4900000000000002</v>
          </cell>
          <cell r="I3191">
            <v>40961</v>
          </cell>
          <cell r="J3191">
            <v>3.1476000000000002</v>
          </cell>
          <cell r="M3191">
            <v>41747</v>
          </cell>
          <cell r="N3191">
            <v>4.2300000000000004</v>
          </cell>
          <cell r="Q3191">
            <v>41150</v>
          </cell>
          <cell r="R3191">
            <v>3.95</v>
          </cell>
        </row>
        <row r="3192">
          <cell r="A3192">
            <v>41138</v>
          </cell>
          <cell r="B3192">
            <v>2.48</v>
          </cell>
          <cell r="I3192">
            <v>40962</v>
          </cell>
          <cell r="J3192">
            <v>3.1387</v>
          </cell>
          <cell r="M3192">
            <v>41750</v>
          </cell>
          <cell r="N3192">
            <v>4.2076000000000002</v>
          </cell>
          <cell r="Q3192">
            <v>41151</v>
          </cell>
          <cell r="R3192">
            <v>3.92</v>
          </cell>
        </row>
        <row r="3193">
          <cell r="A3193">
            <v>41141</v>
          </cell>
          <cell r="B3193">
            <v>2.48</v>
          </cell>
          <cell r="I3193">
            <v>40963</v>
          </cell>
          <cell r="J3193">
            <v>3.0992000000000002</v>
          </cell>
          <cell r="M3193">
            <v>41751</v>
          </cell>
          <cell r="N3193">
            <v>4.1896000000000004</v>
          </cell>
          <cell r="Q3193">
            <v>41152</v>
          </cell>
          <cell r="R3193">
            <v>3.86</v>
          </cell>
        </row>
        <row r="3194">
          <cell r="A3194">
            <v>41142</v>
          </cell>
          <cell r="B3194">
            <v>2.4699999999999998</v>
          </cell>
          <cell r="I3194">
            <v>40966</v>
          </cell>
          <cell r="J3194">
            <v>3.0474999999999999</v>
          </cell>
          <cell r="M3194">
            <v>41752</v>
          </cell>
          <cell r="N3194">
            <v>4.1852</v>
          </cell>
          <cell r="Q3194">
            <v>41156</v>
          </cell>
          <cell r="R3194">
            <v>3.86</v>
          </cell>
        </row>
        <row r="3195">
          <cell r="A3195">
            <v>41143</v>
          </cell>
          <cell r="B3195">
            <v>2.41</v>
          </cell>
          <cell r="I3195">
            <v>40967</v>
          </cell>
          <cell r="J3195">
            <v>3.0729000000000002</v>
          </cell>
          <cell r="M3195">
            <v>41753</v>
          </cell>
          <cell r="N3195">
            <v>4.1829000000000001</v>
          </cell>
          <cell r="Q3195">
            <v>41157</v>
          </cell>
          <cell r="R3195">
            <v>3.87</v>
          </cell>
        </row>
        <row r="3196">
          <cell r="A3196">
            <v>41144</v>
          </cell>
          <cell r="B3196">
            <v>2.4</v>
          </cell>
          <cell r="I3196">
            <v>40968</v>
          </cell>
          <cell r="J3196">
            <v>3.0848</v>
          </cell>
          <cell r="M3196">
            <v>41754</v>
          </cell>
          <cell r="N3196">
            <v>4.1761999999999997</v>
          </cell>
          <cell r="Q3196">
            <v>41158</v>
          </cell>
          <cell r="R3196">
            <v>3.9699999999999998</v>
          </cell>
        </row>
        <row r="3197">
          <cell r="A3197">
            <v>41145</v>
          </cell>
          <cell r="B3197">
            <v>2.41</v>
          </cell>
          <cell r="I3197">
            <v>40969</v>
          </cell>
          <cell r="J3197">
            <v>3.1476000000000002</v>
          </cell>
          <cell r="M3197">
            <v>41757</v>
          </cell>
          <cell r="N3197">
            <v>4.2438000000000002</v>
          </cell>
          <cell r="Q3197">
            <v>41159</v>
          </cell>
          <cell r="R3197">
            <v>3.9699999999999998</v>
          </cell>
        </row>
        <row r="3198">
          <cell r="A3198">
            <v>41148</v>
          </cell>
          <cell r="B3198">
            <v>2.38</v>
          </cell>
          <cell r="I3198">
            <v>40970</v>
          </cell>
          <cell r="J3198">
            <v>3.1023999999999998</v>
          </cell>
          <cell r="M3198">
            <v>41758</v>
          </cell>
          <cell r="N3198">
            <v>4.2351999999999999</v>
          </cell>
          <cell r="Q3198">
            <v>41162</v>
          </cell>
          <cell r="R3198">
            <v>3.99</v>
          </cell>
        </row>
        <row r="3199">
          <cell r="A3199">
            <v>41149</v>
          </cell>
          <cell r="B3199">
            <v>2.36</v>
          </cell>
          <cell r="I3199">
            <v>40973</v>
          </cell>
          <cell r="J3199">
            <v>3.15</v>
          </cell>
          <cell r="M3199">
            <v>41759</v>
          </cell>
          <cell r="N3199">
            <v>4.2633999999999999</v>
          </cell>
          <cell r="Q3199">
            <v>41163</v>
          </cell>
          <cell r="R3199">
            <v>4</v>
          </cell>
        </row>
        <row r="3200">
          <cell r="A3200">
            <v>41150</v>
          </cell>
          <cell r="B3200">
            <v>2.37</v>
          </cell>
          <cell r="I3200">
            <v>40974</v>
          </cell>
          <cell r="J3200">
            <v>3.0735999999999999</v>
          </cell>
          <cell r="M3200">
            <v>41760</v>
          </cell>
          <cell r="N3200">
            <v>4.2320000000000002</v>
          </cell>
          <cell r="Q3200">
            <v>41164</v>
          </cell>
          <cell r="R3200">
            <v>4.08</v>
          </cell>
        </row>
        <row r="3201">
          <cell r="A3201">
            <v>41151</v>
          </cell>
          <cell r="B3201">
            <v>2.34</v>
          </cell>
          <cell r="I3201">
            <v>40975</v>
          </cell>
          <cell r="J3201">
            <v>3.1233</v>
          </cell>
          <cell r="M3201">
            <v>41761</v>
          </cell>
          <cell r="N3201">
            <v>4.2115999999999998</v>
          </cell>
          <cell r="Q3201">
            <v>41165</v>
          </cell>
          <cell r="R3201">
            <v>4.1100000000000003</v>
          </cell>
        </row>
        <row r="3202">
          <cell r="A3202">
            <v>41152</v>
          </cell>
          <cell r="B3202">
            <v>2.34</v>
          </cell>
          <cell r="I3202">
            <v>40976</v>
          </cell>
          <cell r="J3202">
            <v>3.1745000000000001</v>
          </cell>
          <cell r="M3202">
            <v>41764</v>
          </cell>
          <cell r="N3202">
            <v>4.2343999999999999</v>
          </cell>
          <cell r="Q3202">
            <v>41166</v>
          </cell>
          <cell r="R3202">
            <v>4.2300000000000004</v>
          </cell>
        </row>
        <row r="3203">
          <cell r="A3203">
            <v>41156</v>
          </cell>
          <cell r="B3203">
            <v>2.31</v>
          </cell>
          <cell r="I3203">
            <v>40977</v>
          </cell>
          <cell r="J3203">
            <v>3.1778</v>
          </cell>
          <cell r="M3203">
            <v>41765</v>
          </cell>
          <cell r="N3203">
            <v>4.2222</v>
          </cell>
          <cell r="Q3203">
            <v>41169</v>
          </cell>
          <cell r="R3203">
            <v>4.17</v>
          </cell>
        </row>
        <row r="3204">
          <cell r="A3204">
            <v>41157</v>
          </cell>
          <cell r="B3204">
            <v>2.33</v>
          </cell>
          <cell r="I3204">
            <v>40980</v>
          </cell>
          <cell r="J3204">
            <v>3.1711999999999998</v>
          </cell>
          <cell r="M3204">
            <v>41766</v>
          </cell>
          <cell r="N3204">
            <v>4.2333999999999996</v>
          </cell>
          <cell r="Q3204">
            <v>41170</v>
          </cell>
          <cell r="R3204">
            <v>4.1399999999999997</v>
          </cell>
        </row>
        <row r="3205">
          <cell r="A3205">
            <v>41158</v>
          </cell>
          <cell r="B3205">
            <v>2.4</v>
          </cell>
          <cell r="I3205">
            <v>40981</v>
          </cell>
          <cell r="J3205">
            <v>3.2663000000000002</v>
          </cell>
          <cell r="M3205">
            <v>41767</v>
          </cell>
          <cell r="N3205">
            <v>4.2270000000000003</v>
          </cell>
          <cell r="Q3205">
            <v>41171</v>
          </cell>
          <cell r="R3205">
            <v>4.0999999999999996</v>
          </cell>
        </row>
        <row r="3206">
          <cell r="A3206">
            <v>41159</v>
          </cell>
          <cell r="B3206">
            <v>2.4300000000000002</v>
          </cell>
          <cell r="I3206">
            <v>40982</v>
          </cell>
          <cell r="J3206">
            <v>3.4009</v>
          </cell>
          <cell r="M3206">
            <v>41768</v>
          </cell>
          <cell r="N3206">
            <v>4.2228000000000003</v>
          </cell>
          <cell r="Q3206">
            <v>41172</v>
          </cell>
          <cell r="R3206">
            <v>4.08</v>
          </cell>
        </row>
        <row r="3207">
          <cell r="A3207">
            <v>41162</v>
          </cell>
          <cell r="B3207">
            <v>2.42</v>
          </cell>
          <cell r="I3207">
            <v>40983</v>
          </cell>
          <cell r="J3207">
            <v>3.4148000000000001</v>
          </cell>
          <cell r="M3207">
            <v>41771</v>
          </cell>
          <cell r="N3207">
            <v>4.2523</v>
          </cell>
          <cell r="Q3207">
            <v>41173</v>
          </cell>
          <cell r="R3207">
            <v>4.08</v>
          </cell>
        </row>
        <row r="3208">
          <cell r="A3208">
            <v>41163</v>
          </cell>
          <cell r="B3208">
            <v>2.44</v>
          </cell>
          <cell r="I3208">
            <v>40984</v>
          </cell>
          <cell r="J3208">
            <v>3.4060999999999999</v>
          </cell>
          <cell r="M3208">
            <v>41772</v>
          </cell>
          <cell r="N3208">
            <v>4.2184999999999997</v>
          </cell>
          <cell r="Q3208">
            <v>41176</v>
          </cell>
          <cell r="R3208">
            <v>4.0199999999999996</v>
          </cell>
        </row>
        <row r="3209">
          <cell r="A3209">
            <v>41164</v>
          </cell>
          <cell r="B3209">
            <v>2.4900000000000002</v>
          </cell>
          <cell r="I3209">
            <v>40987</v>
          </cell>
          <cell r="J3209">
            <v>3.4779</v>
          </cell>
          <cell r="M3209">
            <v>41773</v>
          </cell>
          <cell r="N3209">
            <v>4.1585000000000001</v>
          </cell>
          <cell r="Q3209">
            <v>41177</v>
          </cell>
          <cell r="R3209">
            <v>3.9699999999999998</v>
          </cell>
        </row>
        <row r="3210">
          <cell r="A3210">
            <v>41165</v>
          </cell>
          <cell r="B3210">
            <v>2.4699999999999998</v>
          </cell>
          <cell r="I3210">
            <v>40988</v>
          </cell>
          <cell r="J3210">
            <v>3.4454000000000002</v>
          </cell>
          <cell r="M3210">
            <v>41774</v>
          </cell>
          <cell r="N3210">
            <v>4.1261999999999999</v>
          </cell>
          <cell r="Q3210">
            <v>41178</v>
          </cell>
          <cell r="R3210">
            <v>3.91</v>
          </cell>
        </row>
        <row r="3211">
          <cell r="A3211">
            <v>41166</v>
          </cell>
          <cell r="B3211">
            <v>2.54</v>
          </cell>
          <cell r="I3211">
            <v>40989</v>
          </cell>
          <cell r="J3211">
            <v>3.3837000000000002</v>
          </cell>
          <cell r="M3211">
            <v>41775</v>
          </cell>
          <cell r="N3211">
            <v>4.1271000000000004</v>
          </cell>
          <cell r="Q3211">
            <v>41179</v>
          </cell>
          <cell r="R3211">
            <v>3.94</v>
          </cell>
        </row>
        <row r="3212">
          <cell r="A3212">
            <v>41169</v>
          </cell>
          <cell r="B3212">
            <v>2.52</v>
          </cell>
          <cell r="I3212">
            <v>40990</v>
          </cell>
          <cell r="J3212">
            <v>3.3595999999999999</v>
          </cell>
          <cell r="M3212">
            <v>41778</v>
          </cell>
          <cell r="N3212">
            <v>4.1271000000000004</v>
          </cell>
          <cell r="Q3212">
            <v>41180</v>
          </cell>
          <cell r="R3212">
            <v>3.95</v>
          </cell>
        </row>
        <row r="3213">
          <cell r="A3213">
            <v>41170</v>
          </cell>
          <cell r="B3213">
            <v>2.4900000000000002</v>
          </cell>
          <cell r="I3213">
            <v>40991</v>
          </cell>
          <cell r="J3213">
            <v>3.3050999999999999</v>
          </cell>
          <cell r="M3213">
            <v>41779</v>
          </cell>
          <cell r="N3213">
            <v>4.1471</v>
          </cell>
          <cell r="Q3213">
            <v>41183</v>
          </cell>
          <cell r="R3213">
            <v>3.94</v>
          </cell>
        </row>
        <row r="3214">
          <cell r="A3214">
            <v>41171</v>
          </cell>
          <cell r="B3214">
            <v>2.46</v>
          </cell>
          <cell r="I3214">
            <v>40994</v>
          </cell>
          <cell r="J3214">
            <v>3.3391000000000002</v>
          </cell>
          <cell r="M3214">
            <v>41780</v>
          </cell>
          <cell r="N3214">
            <v>4.1787000000000001</v>
          </cell>
          <cell r="Q3214">
            <v>41184</v>
          </cell>
          <cell r="R3214">
            <v>3.92</v>
          </cell>
        </row>
        <row r="3215">
          <cell r="A3215">
            <v>41172</v>
          </cell>
          <cell r="B3215">
            <v>2.42</v>
          </cell>
          <cell r="I3215">
            <v>40995</v>
          </cell>
          <cell r="J3215">
            <v>3.2974999999999999</v>
          </cell>
          <cell r="M3215">
            <v>41781</v>
          </cell>
          <cell r="N3215">
            <v>4.1974999999999998</v>
          </cell>
          <cell r="Q3215">
            <v>41185</v>
          </cell>
          <cell r="R3215">
            <v>3.92</v>
          </cell>
        </row>
        <row r="3216">
          <cell r="A3216">
            <v>41173</v>
          </cell>
          <cell r="B3216">
            <v>2.42</v>
          </cell>
          <cell r="I3216">
            <v>40996</v>
          </cell>
          <cell r="J3216">
            <v>3.3102</v>
          </cell>
          <cell r="M3216">
            <v>41782</v>
          </cell>
          <cell r="N3216">
            <v>4.1742999999999997</v>
          </cell>
          <cell r="Q3216">
            <v>41186</v>
          </cell>
          <cell r="R3216">
            <v>3.96</v>
          </cell>
        </row>
        <row r="3217">
          <cell r="A3217">
            <v>41176</v>
          </cell>
          <cell r="B3217">
            <v>2.39</v>
          </cell>
          <cell r="I3217">
            <v>40997</v>
          </cell>
          <cell r="J3217">
            <v>3.2730999999999999</v>
          </cell>
          <cell r="M3217">
            <v>41785</v>
          </cell>
          <cell r="N3217">
            <v>4.1863999999999999</v>
          </cell>
          <cell r="Q3217">
            <v>41187</v>
          </cell>
          <cell r="R3217">
            <v>4.03</v>
          </cell>
        </row>
        <row r="3218">
          <cell r="A3218">
            <v>41177</v>
          </cell>
          <cell r="B3218">
            <v>2.38</v>
          </cell>
          <cell r="I3218">
            <v>40998</v>
          </cell>
          <cell r="J3218">
            <v>3.3357999999999999</v>
          </cell>
          <cell r="M3218">
            <v>41786</v>
          </cell>
          <cell r="N3218">
            <v>4.1713000000000005</v>
          </cell>
          <cell r="Q3218">
            <v>41191</v>
          </cell>
          <cell r="R3218">
            <v>3.99</v>
          </cell>
        </row>
        <row r="3219">
          <cell r="A3219">
            <v>41178</v>
          </cell>
          <cell r="B3219">
            <v>2.33</v>
          </cell>
          <cell r="I3219">
            <v>41001</v>
          </cell>
          <cell r="J3219">
            <v>3.3281000000000001</v>
          </cell>
          <cell r="M3219">
            <v>41787</v>
          </cell>
          <cell r="N3219">
            <v>4.1021000000000001</v>
          </cell>
          <cell r="Q3219">
            <v>41192</v>
          </cell>
          <cell r="R3219">
            <v>3.93</v>
          </cell>
        </row>
        <row r="3220">
          <cell r="A3220">
            <v>41179</v>
          </cell>
          <cell r="B3220">
            <v>2.35</v>
          </cell>
          <cell r="I3220">
            <v>41002</v>
          </cell>
          <cell r="J3220">
            <v>3.4403999999999999</v>
          </cell>
          <cell r="M3220">
            <v>41788</v>
          </cell>
          <cell r="N3220">
            <v>4.1300999999999997</v>
          </cell>
          <cell r="Q3220">
            <v>41193</v>
          </cell>
          <cell r="R3220">
            <v>3.88</v>
          </cell>
        </row>
        <row r="3221">
          <cell r="A3221">
            <v>41180</v>
          </cell>
          <cell r="B3221">
            <v>2.3199999999999998</v>
          </cell>
          <cell r="I3221">
            <v>41003</v>
          </cell>
          <cell r="J3221">
            <v>3.3572000000000002</v>
          </cell>
          <cell r="M3221">
            <v>41789</v>
          </cell>
          <cell r="N3221">
            <v>4.1185999999999998</v>
          </cell>
          <cell r="Q3221">
            <v>41194</v>
          </cell>
          <cell r="R3221">
            <v>3.85</v>
          </cell>
        </row>
        <row r="3222">
          <cell r="A3222">
            <v>41183</v>
          </cell>
          <cell r="B3222">
            <v>2.3199999999999998</v>
          </cell>
          <cell r="I3222">
            <v>41004</v>
          </cell>
          <cell r="J3222">
            <v>3.3265000000000002</v>
          </cell>
          <cell r="M3222">
            <v>41792</v>
          </cell>
          <cell r="N3222">
            <v>4.1510999999999996</v>
          </cell>
          <cell r="Q3222">
            <v>41197</v>
          </cell>
          <cell r="R3222">
            <v>3.85</v>
          </cell>
        </row>
        <row r="3223">
          <cell r="A3223">
            <v>41184</v>
          </cell>
          <cell r="B3223">
            <v>2.3199999999999998</v>
          </cell>
          <cell r="I3223">
            <v>41005</v>
          </cell>
          <cell r="J3223">
            <v>3.2157</v>
          </cell>
          <cell r="M3223">
            <v>41793</v>
          </cell>
          <cell r="N3223">
            <v>4.1883999999999997</v>
          </cell>
          <cell r="Q3223">
            <v>41198</v>
          </cell>
          <cell r="R3223">
            <v>3.92</v>
          </cell>
        </row>
        <row r="3224">
          <cell r="A3224">
            <v>41185</v>
          </cell>
          <cell r="B3224">
            <v>2.3199999999999998</v>
          </cell>
          <cell r="I3224">
            <v>41008</v>
          </cell>
          <cell r="J3224">
            <v>3.1959</v>
          </cell>
          <cell r="M3224">
            <v>41794</v>
          </cell>
          <cell r="N3224">
            <v>4.2058999999999997</v>
          </cell>
          <cell r="Q3224">
            <v>41199</v>
          </cell>
          <cell r="R3224">
            <v>3.9699999999999998</v>
          </cell>
        </row>
        <row r="3225">
          <cell r="A3225">
            <v>41186</v>
          </cell>
          <cell r="B3225">
            <v>2.37</v>
          </cell>
          <cell r="I3225">
            <v>41009</v>
          </cell>
          <cell r="J3225">
            <v>3.1280999999999999</v>
          </cell>
          <cell r="M3225">
            <v>41795</v>
          </cell>
          <cell r="N3225">
            <v>4.1967999999999996</v>
          </cell>
          <cell r="Q3225">
            <v>41200</v>
          </cell>
          <cell r="R3225">
            <v>3.98</v>
          </cell>
        </row>
        <row r="3226">
          <cell r="A3226">
            <v>41187</v>
          </cell>
          <cell r="B3226">
            <v>2.4</v>
          </cell>
          <cell r="I3226">
            <v>41010</v>
          </cell>
          <cell r="J3226">
            <v>3.1959</v>
          </cell>
          <cell r="M3226">
            <v>41796</v>
          </cell>
          <cell r="N3226">
            <v>4.1837999999999997</v>
          </cell>
          <cell r="Q3226">
            <v>41201</v>
          </cell>
          <cell r="R3226">
            <v>3.91</v>
          </cell>
        </row>
        <row r="3227">
          <cell r="A3227">
            <v>41191</v>
          </cell>
          <cell r="B3227">
            <v>2.4</v>
          </cell>
          <cell r="I3227">
            <v>41011</v>
          </cell>
          <cell r="J3227">
            <v>3.2115999999999998</v>
          </cell>
          <cell r="M3227">
            <v>41799</v>
          </cell>
          <cell r="N3227">
            <v>4.1872999999999996</v>
          </cell>
          <cell r="Q3227">
            <v>41204</v>
          </cell>
          <cell r="R3227">
            <v>3.9</v>
          </cell>
        </row>
        <row r="3228">
          <cell r="A3228">
            <v>41192</v>
          </cell>
          <cell r="B3228">
            <v>2.4</v>
          </cell>
          <cell r="I3228">
            <v>41012</v>
          </cell>
          <cell r="J3228">
            <v>3.1273</v>
          </cell>
          <cell r="M3228">
            <v>41800</v>
          </cell>
          <cell r="N3228">
            <v>4.202</v>
          </cell>
          <cell r="Q3228">
            <v>41205</v>
          </cell>
          <cell r="R3228">
            <v>3.87</v>
          </cell>
        </row>
        <row r="3229">
          <cell r="A3229">
            <v>41193</v>
          </cell>
          <cell r="B3229">
            <v>2.4</v>
          </cell>
          <cell r="I3229">
            <v>41015</v>
          </cell>
          <cell r="J3229">
            <v>3.1305000000000001</v>
          </cell>
          <cell r="M3229">
            <v>41801</v>
          </cell>
          <cell r="N3229">
            <v>4.1984000000000004</v>
          </cell>
          <cell r="Q3229">
            <v>41206</v>
          </cell>
          <cell r="R3229">
            <v>3.89</v>
          </cell>
        </row>
        <row r="3230">
          <cell r="A3230">
            <v>41194</v>
          </cell>
          <cell r="B3230">
            <v>2.39</v>
          </cell>
          <cell r="I3230">
            <v>41016</v>
          </cell>
          <cell r="J3230">
            <v>3.1410999999999998</v>
          </cell>
          <cell r="M3230">
            <v>41802</v>
          </cell>
          <cell r="N3230">
            <v>4.1711</v>
          </cell>
          <cell r="Q3230">
            <v>41207</v>
          </cell>
          <cell r="R3230">
            <v>3.94</v>
          </cell>
        </row>
        <row r="3231">
          <cell r="A3231">
            <v>41197</v>
          </cell>
          <cell r="B3231">
            <v>2.41</v>
          </cell>
          <cell r="I3231">
            <v>41017</v>
          </cell>
          <cell r="J3231">
            <v>3.1265000000000001</v>
          </cell>
          <cell r="M3231">
            <v>41803</v>
          </cell>
          <cell r="N3231">
            <v>4.1787999999999998</v>
          </cell>
          <cell r="Q3231">
            <v>41208</v>
          </cell>
          <cell r="R3231">
            <v>3.88</v>
          </cell>
        </row>
        <row r="3232">
          <cell r="A3232">
            <v>41198</v>
          </cell>
          <cell r="B3232">
            <v>2.44</v>
          </cell>
          <cell r="I3232">
            <v>41018</v>
          </cell>
          <cell r="J3232">
            <v>3.1208</v>
          </cell>
          <cell r="M3232">
            <v>41806</v>
          </cell>
          <cell r="N3232">
            <v>4.1596000000000002</v>
          </cell>
          <cell r="Q3232">
            <v>41211</v>
          </cell>
          <cell r="R3232">
            <v>3.84</v>
          </cell>
        </row>
        <row r="3233">
          <cell r="A3233">
            <v>41199</v>
          </cell>
          <cell r="B3233">
            <v>2.5</v>
          </cell>
          <cell r="I3233">
            <v>41019</v>
          </cell>
          <cell r="J3233">
            <v>3.1240000000000001</v>
          </cell>
          <cell r="M3233">
            <v>41807</v>
          </cell>
          <cell r="N3233">
            <v>4.1858000000000004</v>
          </cell>
          <cell r="Q3233">
            <v>41213</v>
          </cell>
          <cell r="R3233">
            <v>3.81</v>
          </cell>
        </row>
        <row r="3234">
          <cell r="A3234">
            <v>41200</v>
          </cell>
          <cell r="B3234">
            <v>2.48</v>
          </cell>
          <cell r="I3234">
            <v>41022</v>
          </cell>
          <cell r="J3234">
            <v>3.0846</v>
          </cell>
          <cell r="M3234">
            <v>41808</v>
          </cell>
          <cell r="N3234">
            <v>4.1571999999999996</v>
          </cell>
          <cell r="Q3234">
            <v>41214</v>
          </cell>
          <cell r="R3234">
            <v>3.86</v>
          </cell>
        </row>
        <row r="3235">
          <cell r="A3235">
            <v>41201</v>
          </cell>
          <cell r="B3235">
            <v>2.4300000000000002</v>
          </cell>
          <cell r="I3235">
            <v>41023</v>
          </cell>
          <cell r="J3235">
            <v>3.1280999999999999</v>
          </cell>
          <cell r="M3235">
            <v>41809</v>
          </cell>
          <cell r="N3235">
            <v>4.1753</v>
          </cell>
          <cell r="Q3235">
            <v>41215</v>
          </cell>
          <cell r="R3235">
            <v>3.88</v>
          </cell>
        </row>
        <row r="3236">
          <cell r="A3236">
            <v>41204</v>
          </cell>
          <cell r="B3236">
            <v>2.4500000000000002</v>
          </cell>
          <cell r="I3236">
            <v>41024</v>
          </cell>
          <cell r="J3236">
            <v>3.1476000000000002</v>
          </cell>
          <cell r="M3236">
            <v>41810</v>
          </cell>
          <cell r="N3236">
            <v>4.1959</v>
          </cell>
          <cell r="Q3236">
            <v>41218</v>
          </cell>
          <cell r="R3236">
            <v>3.84</v>
          </cell>
        </row>
        <row r="3237">
          <cell r="A3237">
            <v>41205</v>
          </cell>
          <cell r="B3237">
            <v>2.42</v>
          </cell>
          <cell r="I3237">
            <v>41025</v>
          </cell>
          <cell r="J3237">
            <v>3.1175999999999999</v>
          </cell>
          <cell r="M3237">
            <v>41813</v>
          </cell>
          <cell r="N3237">
            <v>4.2081999999999997</v>
          </cell>
          <cell r="Q3237">
            <v>41219</v>
          </cell>
          <cell r="R3237">
            <v>3.89</v>
          </cell>
        </row>
        <row r="3238">
          <cell r="A3238">
            <v>41206</v>
          </cell>
          <cell r="B3238">
            <v>2.42</v>
          </cell>
          <cell r="I3238">
            <v>41026</v>
          </cell>
          <cell r="J3238">
            <v>3.1223999999999998</v>
          </cell>
          <cell r="M3238">
            <v>41814</v>
          </cell>
          <cell r="N3238">
            <v>4.1692999999999998</v>
          </cell>
          <cell r="Q3238">
            <v>41220</v>
          </cell>
          <cell r="R3238">
            <v>3.81</v>
          </cell>
        </row>
        <row r="3239">
          <cell r="A3239">
            <v>41207</v>
          </cell>
          <cell r="B3239">
            <v>2.46</v>
          </cell>
          <cell r="I3239">
            <v>41029</v>
          </cell>
          <cell r="J3239">
            <v>3.1111</v>
          </cell>
          <cell r="M3239">
            <v>41815</v>
          </cell>
          <cell r="N3239">
            <v>4.1616999999999997</v>
          </cell>
          <cell r="Q3239">
            <v>41221</v>
          </cell>
          <cell r="R3239">
            <v>3.77</v>
          </cell>
        </row>
        <row r="3240">
          <cell r="A3240">
            <v>41208</v>
          </cell>
          <cell r="B3240">
            <v>2.41</v>
          </cell>
          <cell r="I3240">
            <v>41030</v>
          </cell>
          <cell r="J3240">
            <v>3.1459999999999999</v>
          </cell>
          <cell r="M3240">
            <v>41816</v>
          </cell>
          <cell r="N3240">
            <v>4.1368999999999998</v>
          </cell>
          <cell r="Q3240">
            <v>41222</v>
          </cell>
          <cell r="R3240">
            <v>3.76</v>
          </cell>
        </row>
        <row r="3241">
          <cell r="A3241">
            <v>41211</v>
          </cell>
          <cell r="B3241">
            <v>2.38</v>
          </cell>
          <cell r="I3241">
            <v>41031</v>
          </cell>
          <cell r="J3241">
            <v>3.1158999999999999</v>
          </cell>
          <cell r="M3241">
            <v>41817</v>
          </cell>
          <cell r="N3241">
            <v>4.1421000000000001</v>
          </cell>
          <cell r="Q3241">
            <v>41226</v>
          </cell>
          <cell r="R3241">
            <v>3.75</v>
          </cell>
        </row>
        <row r="3242">
          <cell r="A3242">
            <v>41212</v>
          </cell>
          <cell r="B3242">
            <v>2.4</v>
          </cell>
          <cell r="I3242">
            <v>41032</v>
          </cell>
          <cell r="J3242">
            <v>3.1183999999999998</v>
          </cell>
          <cell r="M3242">
            <v>41820</v>
          </cell>
          <cell r="N3242">
            <v>4.1219000000000001</v>
          </cell>
          <cell r="Q3242">
            <v>41227</v>
          </cell>
          <cell r="R3242">
            <v>3.76</v>
          </cell>
        </row>
        <row r="3243">
          <cell r="A3243">
            <v>41213</v>
          </cell>
          <cell r="B3243">
            <v>2.38</v>
          </cell>
          <cell r="I3243">
            <v>41033</v>
          </cell>
          <cell r="J3243">
            <v>3.0709</v>
          </cell>
          <cell r="M3243">
            <v>41821</v>
          </cell>
          <cell r="N3243">
            <v>4.1219000000000001</v>
          </cell>
          <cell r="Q3243">
            <v>41228</v>
          </cell>
          <cell r="R3243">
            <v>3.76</v>
          </cell>
        </row>
        <row r="3244">
          <cell r="A3244">
            <v>41214</v>
          </cell>
          <cell r="B3244">
            <v>2.38</v>
          </cell>
          <cell r="I3244">
            <v>41036</v>
          </cell>
          <cell r="J3244">
            <v>3.0598000000000001</v>
          </cell>
          <cell r="M3244">
            <v>41822</v>
          </cell>
          <cell r="N3244">
            <v>4.1860999999999997</v>
          </cell>
          <cell r="Q3244">
            <v>41229</v>
          </cell>
          <cell r="R3244">
            <v>3.77</v>
          </cell>
        </row>
        <row r="3245">
          <cell r="A3245">
            <v>41215</v>
          </cell>
          <cell r="B3245">
            <v>2.36</v>
          </cell>
          <cell r="I3245">
            <v>41037</v>
          </cell>
          <cell r="J3245">
            <v>3.0335999999999999</v>
          </cell>
          <cell r="M3245">
            <v>41823</v>
          </cell>
          <cell r="N3245">
            <v>4.1837</v>
          </cell>
          <cell r="Q3245">
            <v>41232</v>
          </cell>
          <cell r="R3245">
            <v>3.82</v>
          </cell>
        </row>
        <row r="3246">
          <cell r="A3246">
            <v>41218</v>
          </cell>
          <cell r="B3246">
            <v>2.35</v>
          </cell>
          <cell r="I3246">
            <v>41038</v>
          </cell>
          <cell r="J3246">
            <v>3.0249000000000001</v>
          </cell>
          <cell r="M3246">
            <v>41824</v>
          </cell>
          <cell r="N3246">
            <v>4.1824000000000003</v>
          </cell>
          <cell r="Q3246">
            <v>41233</v>
          </cell>
          <cell r="R3246">
            <v>3.87</v>
          </cell>
        </row>
        <row r="3247">
          <cell r="A3247">
            <v>41219</v>
          </cell>
          <cell r="B3247">
            <v>2.38</v>
          </cell>
          <cell r="I3247">
            <v>41039</v>
          </cell>
          <cell r="J3247">
            <v>3.0407000000000002</v>
          </cell>
          <cell r="M3247">
            <v>41827</v>
          </cell>
          <cell r="N3247">
            <v>4.1698000000000004</v>
          </cell>
          <cell r="Q3247">
            <v>41234</v>
          </cell>
          <cell r="R3247">
            <v>3.9</v>
          </cell>
        </row>
        <row r="3248">
          <cell r="A3248">
            <v>41220</v>
          </cell>
          <cell r="B3248">
            <v>2.34</v>
          </cell>
          <cell r="I3248">
            <v>41040</v>
          </cell>
          <cell r="J3248">
            <v>3.0103</v>
          </cell>
          <cell r="M3248">
            <v>41828</v>
          </cell>
          <cell r="N3248">
            <v>4.1230000000000002</v>
          </cell>
          <cell r="Q3248">
            <v>41236</v>
          </cell>
          <cell r="R3248">
            <v>3.91</v>
          </cell>
        </row>
        <row r="3249">
          <cell r="A3249">
            <v>41221</v>
          </cell>
          <cell r="B3249">
            <v>2.31</v>
          </cell>
          <cell r="I3249">
            <v>41043</v>
          </cell>
          <cell r="J3249">
            <v>2.9199000000000002</v>
          </cell>
          <cell r="M3249">
            <v>41829</v>
          </cell>
          <cell r="N3249">
            <v>4.1212999999999997</v>
          </cell>
          <cell r="Q3249">
            <v>41239</v>
          </cell>
          <cell r="R3249">
            <v>3.88</v>
          </cell>
        </row>
        <row r="3250">
          <cell r="A3250">
            <v>41222</v>
          </cell>
          <cell r="B3250">
            <v>2.31</v>
          </cell>
          <cell r="I3250">
            <v>41044</v>
          </cell>
          <cell r="J3250">
            <v>2.9167999999999998</v>
          </cell>
          <cell r="M3250">
            <v>41830</v>
          </cell>
          <cell r="N3250">
            <v>4.1272000000000002</v>
          </cell>
          <cell r="Q3250">
            <v>41240</v>
          </cell>
          <cell r="R3250">
            <v>3.87</v>
          </cell>
        </row>
        <row r="3251">
          <cell r="A3251">
            <v>41226</v>
          </cell>
          <cell r="B3251">
            <v>2.29</v>
          </cell>
          <cell r="I3251">
            <v>41045</v>
          </cell>
          <cell r="J3251">
            <v>2.8989000000000003</v>
          </cell>
          <cell r="M3251">
            <v>41831</v>
          </cell>
          <cell r="N3251">
            <v>4.1101000000000001</v>
          </cell>
          <cell r="Q3251">
            <v>41241</v>
          </cell>
          <cell r="R3251">
            <v>3.86</v>
          </cell>
        </row>
        <row r="3252">
          <cell r="A3252">
            <v>41227</v>
          </cell>
          <cell r="B3252">
            <v>2.29</v>
          </cell>
          <cell r="I3252">
            <v>41046</v>
          </cell>
          <cell r="J3252">
            <v>2.7869000000000002</v>
          </cell>
          <cell r="M3252">
            <v>41834</v>
          </cell>
          <cell r="N3252">
            <v>4.1028000000000002</v>
          </cell>
          <cell r="Q3252">
            <v>41242</v>
          </cell>
          <cell r="R3252">
            <v>3.88</v>
          </cell>
        </row>
        <row r="3253">
          <cell r="A3253">
            <v>41228</v>
          </cell>
          <cell r="B3253">
            <v>2.31</v>
          </cell>
          <cell r="I3253">
            <v>41047</v>
          </cell>
          <cell r="J3253">
            <v>2.8064</v>
          </cell>
          <cell r="M3253">
            <v>41835</v>
          </cell>
          <cell r="N3253">
            <v>4.109</v>
          </cell>
          <cell r="Q3253">
            <v>41243</v>
          </cell>
          <cell r="R3253">
            <v>3.89</v>
          </cell>
        </row>
        <row r="3254">
          <cell r="A3254">
            <v>41229</v>
          </cell>
          <cell r="B3254">
            <v>2.29</v>
          </cell>
          <cell r="I3254">
            <v>41050</v>
          </cell>
          <cell r="J3254">
            <v>2.8094000000000001</v>
          </cell>
          <cell r="M3254">
            <v>41836</v>
          </cell>
          <cell r="N3254">
            <v>4.0891000000000002</v>
          </cell>
          <cell r="Q3254">
            <v>41246</v>
          </cell>
          <cell r="R3254">
            <v>3.91</v>
          </cell>
        </row>
        <row r="3255">
          <cell r="A3255">
            <v>41232</v>
          </cell>
          <cell r="B3255">
            <v>2.33</v>
          </cell>
          <cell r="I3255">
            <v>41051</v>
          </cell>
          <cell r="J3255">
            <v>2.8665000000000003</v>
          </cell>
          <cell r="M3255">
            <v>41837</v>
          </cell>
          <cell r="N3255">
            <v>4.0308000000000002</v>
          </cell>
          <cell r="Q3255">
            <v>41247</v>
          </cell>
          <cell r="R3255">
            <v>3.89</v>
          </cell>
        </row>
        <row r="3256">
          <cell r="A3256">
            <v>41233</v>
          </cell>
          <cell r="B3256">
            <v>2.35</v>
          </cell>
          <cell r="I3256">
            <v>41052</v>
          </cell>
          <cell r="J3256">
            <v>2.8155000000000001</v>
          </cell>
          <cell r="M3256">
            <v>41838</v>
          </cell>
          <cell r="N3256">
            <v>4.0556999999999999</v>
          </cell>
          <cell r="Q3256">
            <v>41248</v>
          </cell>
          <cell r="R3256">
            <v>3.9</v>
          </cell>
        </row>
        <row r="3257">
          <cell r="A3257">
            <v>41234</v>
          </cell>
          <cell r="B3257">
            <v>2.35</v>
          </cell>
          <cell r="I3257">
            <v>41053</v>
          </cell>
          <cell r="J3257">
            <v>2.8719000000000001</v>
          </cell>
          <cell r="M3257">
            <v>41841</v>
          </cell>
          <cell r="N3257">
            <v>4.0133000000000001</v>
          </cell>
          <cell r="Q3257">
            <v>41249</v>
          </cell>
          <cell r="R3257">
            <v>3.89</v>
          </cell>
        </row>
        <row r="3258">
          <cell r="A3258">
            <v>41235</v>
          </cell>
          <cell r="B3258">
            <v>2.36</v>
          </cell>
          <cell r="I3258">
            <v>41054</v>
          </cell>
          <cell r="J3258">
            <v>2.8411999999999997</v>
          </cell>
          <cell r="M3258">
            <v>41842</v>
          </cell>
          <cell r="N3258">
            <v>4.0084</v>
          </cell>
          <cell r="Q3258">
            <v>41250</v>
          </cell>
          <cell r="R3258">
            <v>3.94</v>
          </cell>
        </row>
        <row r="3259">
          <cell r="A3259">
            <v>41236</v>
          </cell>
          <cell r="B3259">
            <v>2.36</v>
          </cell>
          <cell r="I3259">
            <v>41057</v>
          </cell>
          <cell r="J3259">
            <v>2.8411999999999997</v>
          </cell>
          <cell r="M3259">
            <v>41843</v>
          </cell>
          <cell r="N3259">
            <v>4.0209000000000001</v>
          </cell>
          <cell r="Q3259">
            <v>41253</v>
          </cell>
          <cell r="R3259">
            <v>3.93</v>
          </cell>
        </row>
        <row r="3260">
          <cell r="A3260">
            <v>41239</v>
          </cell>
          <cell r="B3260">
            <v>2.34</v>
          </cell>
          <cell r="I3260">
            <v>41058</v>
          </cell>
          <cell r="J3260">
            <v>2.8473000000000002</v>
          </cell>
          <cell r="M3260">
            <v>41844</v>
          </cell>
          <cell r="N3260">
            <v>4.0643000000000002</v>
          </cell>
          <cell r="Q3260">
            <v>41254</v>
          </cell>
          <cell r="R3260">
            <v>3.96</v>
          </cell>
        </row>
        <row r="3261">
          <cell r="A3261">
            <v>41240</v>
          </cell>
          <cell r="B3261">
            <v>2.31</v>
          </cell>
          <cell r="I3261">
            <v>41059</v>
          </cell>
          <cell r="J3261">
            <v>2.7137000000000002</v>
          </cell>
          <cell r="M3261">
            <v>41845</v>
          </cell>
          <cell r="N3261">
            <v>4.0202999999999998</v>
          </cell>
          <cell r="Q3261">
            <v>41255</v>
          </cell>
          <cell r="R3261">
            <v>4.0199999999999996</v>
          </cell>
        </row>
        <row r="3262">
          <cell r="A3262">
            <v>41241</v>
          </cell>
          <cell r="B3262">
            <v>2.2999999999999998</v>
          </cell>
          <cell r="I3262">
            <v>41060</v>
          </cell>
          <cell r="J3262">
            <v>2.6421000000000001</v>
          </cell>
          <cell r="M3262">
            <v>41848</v>
          </cell>
          <cell r="N3262">
            <v>4.0221</v>
          </cell>
          <cell r="Q3262">
            <v>41256</v>
          </cell>
          <cell r="R3262">
            <v>4.03</v>
          </cell>
        </row>
        <row r="3263">
          <cell r="A3263">
            <v>41242</v>
          </cell>
          <cell r="B3263">
            <v>2.29</v>
          </cell>
          <cell r="I3263">
            <v>41061</v>
          </cell>
          <cell r="J3263">
            <v>2.5194000000000001</v>
          </cell>
          <cell r="M3263">
            <v>41849</v>
          </cell>
          <cell r="N3263">
            <v>3.9923999999999999</v>
          </cell>
          <cell r="Q3263">
            <v>41257</v>
          </cell>
          <cell r="R3263">
            <v>4</v>
          </cell>
        </row>
        <row r="3264">
          <cell r="A3264">
            <v>41243</v>
          </cell>
          <cell r="B3264">
            <v>2.29</v>
          </cell>
          <cell r="I3264">
            <v>41064</v>
          </cell>
          <cell r="J3264">
            <v>2.5651999999999999</v>
          </cell>
          <cell r="M3264">
            <v>41850</v>
          </cell>
          <cell r="N3264">
            <v>4.0571000000000002</v>
          </cell>
          <cell r="Q3264">
            <v>41260</v>
          </cell>
          <cell r="R3264">
            <v>4.05</v>
          </cell>
        </row>
        <row r="3265">
          <cell r="A3265">
            <v>41246</v>
          </cell>
          <cell r="B3265">
            <v>2.2999999999999998</v>
          </cell>
          <cell r="I3265">
            <v>41065</v>
          </cell>
          <cell r="J3265">
            <v>2.6419999999999999</v>
          </cell>
          <cell r="M3265">
            <v>41851</v>
          </cell>
          <cell r="N3265">
            <v>4.0579999999999998</v>
          </cell>
          <cell r="Q3265">
            <v>41261</v>
          </cell>
          <cell r="R3265">
            <v>4.1399999999999997</v>
          </cell>
        </row>
        <row r="3266">
          <cell r="A3266">
            <v>41247</v>
          </cell>
          <cell r="B3266">
            <v>2.2999999999999998</v>
          </cell>
          <cell r="I3266">
            <v>41066</v>
          </cell>
          <cell r="J3266">
            <v>2.738</v>
          </cell>
          <cell r="M3266">
            <v>41852</v>
          </cell>
          <cell r="N3266">
            <v>4.0168999999999997</v>
          </cell>
          <cell r="Q3266">
            <v>41262</v>
          </cell>
          <cell r="R3266">
            <v>4.0999999999999996</v>
          </cell>
        </row>
        <row r="3267">
          <cell r="A3267">
            <v>41248</v>
          </cell>
          <cell r="B3267">
            <v>2.29</v>
          </cell>
          <cell r="I3267">
            <v>41067</v>
          </cell>
          <cell r="J3267">
            <v>2.7401999999999997</v>
          </cell>
          <cell r="M3267">
            <v>41855</v>
          </cell>
          <cell r="N3267">
            <v>4.0168999999999997</v>
          </cell>
          <cell r="Q3267">
            <v>41263</v>
          </cell>
          <cell r="R3267">
            <v>4.0999999999999996</v>
          </cell>
        </row>
        <row r="3268">
          <cell r="A3268">
            <v>41249</v>
          </cell>
          <cell r="B3268">
            <v>2.2999999999999998</v>
          </cell>
          <cell r="I3268">
            <v>41068</v>
          </cell>
          <cell r="J3268">
            <v>2.7454000000000001</v>
          </cell>
          <cell r="M3268">
            <v>41856</v>
          </cell>
          <cell r="N3268">
            <v>4.0236000000000001</v>
          </cell>
          <cell r="Q3268">
            <v>41264</v>
          </cell>
          <cell r="R3268">
            <v>4.04</v>
          </cell>
        </row>
        <row r="3269">
          <cell r="A3269">
            <v>41250</v>
          </cell>
          <cell r="B3269">
            <v>2.31</v>
          </cell>
          <cell r="I3269">
            <v>41071</v>
          </cell>
          <cell r="J3269">
            <v>2.7082999999999999</v>
          </cell>
          <cell r="M3269">
            <v>41857</v>
          </cell>
          <cell r="N3269">
            <v>4.0176999999999996</v>
          </cell>
          <cell r="Q3269">
            <v>41267</v>
          </cell>
          <cell r="R3269">
            <v>4.05</v>
          </cell>
        </row>
        <row r="3270">
          <cell r="A3270">
            <v>41253</v>
          </cell>
          <cell r="B3270">
            <v>2.31</v>
          </cell>
          <cell r="I3270">
            <v>41072</v>
          </cell>
          <cell r="J3270">
            <v>2.7692999999999999</v>
          </cell>
          <cell r="M3270">
            <v>41858</v>
          </cell>
          <cell r="N3270">
            <v>3.9915000000000003</v>
          </cell>
          <cell r="Q3270">
            <v>41269</v>
          </cell>
          <cell r="R3270">
            <v>4.04</v>
          </cell>
        </row>
        <row r="3271">
          <cell r="A3271">
            <v>41254</v>
          </cell>
          <cell r="B3271">
            <v>2.33</v>
          </cell>
          <cell r="I3271">
            <v>41073</v>
          </cell>
          <cell r="J3271">
            <v>2.7082999999999999</v>
          </cell>
          <cell r="M3271">
            <v>41859</v>
          </cell>
          <cell r="N3271">
            <v>3.9944999999999999</v>
          </cell>
          <cell r="Q3271">
            <v>41270</v>
          </cell>
          <cell r="R3271">
            <v>3.99</v>
          </cell>
        </row>
        <row r="3272">
          <cell r="A3272">
            <v>41255</v>
          </cell>
          <cell r="B3272">
            <v>2.37</v>
          </cell>
          <cell r="I3272">
            <v>41074</v>
          </cell>
          <cell r="J3272">
            <v>2.7408999999999999</v>
          </cell>
          <cell r="M3272">
            <v>41862</v>
          </cell>
          <cell r="N3272">
            <v>4.0110999999999999</v>
          </cell>
          <cell r="Q3272">
            <v>41271</v>
          </cell>
          <cell r="R3272">
            <v>3.99</v>
          </cell>
        </row>
        <row r="3273">
          <cell r="A3273">
            <v>41256</v>
          </cell>
          <cell r="B3273">
            <v>2.4</v>
          </cell>
          <cell r="I3273">
            <v>41075</v>
          </cell>
          <cell r="J3273">
            <v>2.6840000000000002</v>
          </cell>
          <cell r="M3273">
            <v>41863</v>
          </cell>
          <cell r="N3273">
            <v>4.0486000000000004</v>
          </cell>
          <cell r="Q3273">
            <v>41274</v>
          </cell>
          <cell r="R3273">
            <v>4.04</v>
          </cell>
        </row>
        <row r="3274">
          <cell r="A3274">
            <v>41257</v>
          </cell>
          <cell r="B3274">
            <v>2.38</v>
          </cell>
          <cell r="I3274">
            <v>41078</v>
          </cell>
          <cell r="J3274">
            <v>2.6606000000000001</v>
          </cell>
          <cell r="M3274">
            <v>41864</v>
          </cell>
          <cell r="N3274">
            <v>4.0305999999999997</v>
          </cell>
          <cell r="Q3274">
            <v>41276</v>
          </cell>
          <cell r="R3274">
            <v>4.16</v>
          </cell>
        </row>
        <row r="3275">
          <cell r="A3275">
            <v>41260</v>
          </cell>
          <cell r="B3275">
            <v>2.4</v>
          </cell>
          <cell r="I3275">
            <v>41079</v>
          </cell>
          <cell r="J3275">
            <v>2.7332999999999998</v>
          </cell>
          <cell r="M3275">
            <v>41865</v>
          </cell>
          <cell r="N3275">
            <v>4.016</v>
          </cell>
          <cell r="Q3275">
            <v>41277</v>
          </cell>
          <cell r="R3275">
            <v>4.21</v>
          </cell>
        </row>
        <row r="3276">
          <cell r="A3276">
            <v>41261</v>
          </cell>
          <cell r="B3276">
            <v>2.42</v>
          </cell>
          <cell r="I3276">
            <v>41080</v>
          </cell>
          <cell r="J3276">
            <v>2.7355999999999998</v>
          </cell>
          <cell r="M3276">
            <v>41866</v>
          </cell>
          <cell r="N3276">
            <v>3.9774000000000003</v>
          </cell>
          <cell r="Q3276">
            <v>41278</v>
          </cell>
          <cell r="R3276">
            <v>4.21</v>
          </cell>
        </row>
        <row r="3277">
          <cell r="A3277">
            <v>41262</v>
          </cell>
          <cell r="B3277">
            <v>2.42</v>
          </cell>
          <cell r="I3277">
            <v>41081</v>
          </cell>
          <cell r="J3277">
            <v>2.6867999999999999</v>
          </cell>
          <cell r="M3277">
            <v>41869</v>
          </cell>
          <cell r="N3277">
            <v>4.0199999999999996</v>
          </cell>
          <cell r="Q3277">
            <v>41281</v>
          </cell>
          <cell r="R3277">
            <v>4.2</v>
          </cell>
        </row>
        <row r="3278">
          <cell r="A3278">
            <v>41263</v>
          </cell>
          <cell r="B3278">
            <v>2.41</v>
          </cell>
          <cell r="I3278">
            <v>41082</v>
          </cell>
          <cell r="J3278">
            <v>2.7616000000000001</v>
          </cell>
          <cell r="M3278">
            <v>41870</v>
          </cell>
          <cell r="N3278">
            <v>4.0218999999999996</v>
          </cell>
          <cell r="Q3278">
            <v>41282</v>
          </cell>
          <cell r="R3278">
            <v>4.17</v>
          </cell>
        </row>
        <row r="3279">
          <cell r="A3279">
            <v>41264</v>
          </cell>
          <cell r="B3279">
            <v>2.37</v>
          </cell>
          <cell r="I3279">
            <v>41085</v>
          </cell>
          <cell r="J3279">
            <v>2.6764999999999999</v>
          </cell>
          <cell r="M3279">
            <v>41871</v>
          </cell>
          <cell r="N3279">
            <v>4.0548000000000002</v>
          </cell>
          <cell r="Q3279">
            <v>41283</v>
          </cell>
          <cell r="R3279">
            <v>4.1500000000000004</v>
          </cell>
        </row>
        <row r="3280">
          <cell r="A3280">
            <v>41267</v>
          </cell>
          <cell r="B3280">
            <v>2.37</v>
          </cell>
          <cell r="I3280">
            <v>41086</v>
          </cell>
          <cell r="J3280">
            <v>2.7</v>
          </cell>
          <cell r="M3280">
            <v>41872</v>
          </cell>
          <cell r="N3280">
            <v>4.0427</v>
          </cell>
          <cell r="Q3280">
            <v>41284</v>
          </cell>
          <cell r="R3280">
            <v>4.16</v>
          </cell>
        </row>
        <row r="3281">
          <cell r="A3281">
            <v>41270</v>
          </cell>
          <cell r="B3281">
            <v>2.35</v>
          </cell>
          <cell r="I3281">
            <v>41087</v>
          </cell>
          <cell r="J3281">
            <v>2.6917999999999997</v>
          </cell>
          <cell r="M3281">
            <v>41873</v>
          </cell>
          <cell r="N3281">
            <v>4.0281000000000002</v>
          </cell>
          <cell r="Q3281">
            <v>41285</v>
          </cell>
          <cell r="R3281">
            <v>4.12</v>
          </cell>
        </row>
        <row r="3282">
          <cell r="A3282">
            <v>41271</v>
          </cell>
          <cell r="B3282">
            <v>2.34</v>
          </cell>
          <cell r="I3282">
            <v>41088</v>
          </cell>
          <cell r="J3282">
            <v>2.6757</v>
          </cell>
          <cell r="M3282">
            <v>41876</v>
          </cell>
          <cell r="N3282">
            <v>3.9984000000000002</v>
          </cell>
          <cell r="Q3282">
            <v>41288</v>
          </cell>
          <cell r="R3282">
            <v>4.1100000000000003</v>
          </cell>
        </row>
        <row r="3283">
          <cell r="A3283">
            <v>41274</v>
          </cell>
          <cell r="B3283">
            <v>2.36</v>
          </cell>
          <cell r="I3283">
            <v>41089</v>
          </cell>
          <cell r="J3283">
            <v>2.7532999999999999</v>
          </cell>
          <cell r="M3283">
            <v>41877</v>
          </cell>
          <cell r="N3283">
            <v>4.0004999999999997</v>
          </cell>
          <cell r="Q3283">
            <v>41289</v>
          </cell>
          <cell r="R3283">
            <v>4.09</v>
          </cell>
        </row>
        <row r="3284">
          <cell r="A3284">
            <v>41276</v>
          </cell>
          <cell r="B3284">
            <v>2.42</v>
          </cell>
          <cell r="I3284">
            <v>41092</v>
          </cell>
          <cell r="J3284">
            <v>2.6962000000000002</v>
          </cell>
          <cell r="M3284">
            <v>41878</v>
          </cell>
          <cell r="N3284">
            <v>3.9664999999999999</v>
          </cell>
          <cell r="Q3284">
            <v>41290</v>
          </cell>
          <cell r="R3284">
            <v>4.08</v>
          </cell>
        </row>
        <row r="3285">
          <cell r="A3285">
            <v>41277</v>
          </cell>
          <cell r="B3285">
            <v>2.48</v>
          </cell>
          <cell r="I3285">
            <v>41093</v>
          </cell>
          <cell r="J3285">
            <v>2.7427999999999999</v>
          </cell>
          <cell r="M3285">
            <v>41879</v>
          </cell>
          <cell r="N3285">
            <v>3.9573</v>
          </cell>
          <cell r="Q3285">
            <v>41291</v>
          </cell>
          <cell r="R3285">
            <v>4.13</v>
          </cell>
        </row>
        <row r="3286">
          <cell r="A3286">
            <v>41278</v>
          </cell>
          <cell r="B3286">
            <v>2.48</v>
          </cell>
          <cell r="I3286">
            <v>41094</v>
          </cell>
          <cell r="J3286">
            <v>2.7427999999999999</v>
          </cell>
          <cell r="M3286">
            <v>41880</v>
          </cell>
          <cell r="N3286">
            <v>3.9529999999999998</v>
          </cell>
          <cell r="Q3286">
            <v>41292</v>
          </cell>
          <cell r="R3286">
            <v>4.09</v>
          </cell>
        </row>
        <row r="3287">
          <cell r="A3287">
            <v>41281</v>
          </cell>
          <cell r="B3287">
            <v>2.4900000000000002</v>
          </cell>
          <cell r="I3287">
            <v>41095</v>
          </cell>
          <cell r="J3287">
            <v>2.7160000000000002</v>
          </cell>
          <cell r="M3287">
            <v>41883</v>
          </cell>
          <cell r="N3287">
            <v>3.9529999999999998</v>
          </cell>
          <cell r="Q3287">
            <v>41296</v>
          </cell>
          <cell r="R3287">
            <v>4.07</v>
          </cell>
        </row>
        <row r="3288">
          <cell r="A3288">
            <v>41282</v>
          </cell>
          <cell r="B3288">
            <v>2.4699999999999998</v>
          </cell>
          <cell r="I3288">
            <v>41096</v>
          </cell>
          <cell r="J3288">
            <v>2.6616</v>
          </cell>
          <cell r="M3288">
            <v>41884</v>
          </cell>
          <cell r="N3288">
            <v>4.0373999999999999</v>
          </cell>
          <cell r="Q3288">
            <v>41297</v>
          </cell>
          <cell r="R3288">
            <v>4.07</v>
          </cell>
        </row>
        <row r="3289">
          <cell r="A3289">
            <v>41283</v>
          </cell>
          <cell r="B3289">
            <v>2.4699999999999998</v>
          </cell>
          <cell r="I3289">
            <v>41099</v>
          </cell>
          <cell r="J3289">
            <v>2.6208999999999998</v>
          </cell>
          <cell r="M3289">
            <v>41885</v>
          </cell>
          <cell r="N3289">
            <v>4.0278</v>
          </cell>
          <cell r="Q3289">
            <v>41298</v>
          </cell>
          <cell r="R3289">
            <v>4.08</v>
          </cell>
        </row>
        <row r="3290">
          <cell r="A3290">
            <v>41284</v>
          </cell>
          <cell r="B3290">
            <v>2.52</v>
          </cell>
          <cell r="I3290">
            <v>41100</v>
          </cell>
          <cell r="J3290">
            <v>2.6021999999999998</v>
          </cell>
          <cell r="M3290">
            <v>41886</v>
          </cell>
          <cell r="N3290">
            <v>4.0590000000000002</v>
          </cell>
          <cell r="Q3290">
            <v>41299</v>
          </cell>
          <cell r="R3290">
            <v>4.17</v>
          </cell>
        </row>
        <row r="3291">
          <cell r="A3291">
            <v>41285</v>
          </cell>
          <cell r="B3291">
            <v>2.5</v>
          </cell>
          <cell r="I3291">
            <v>41101</v>
          </cell>
          <cell r="J3291">
            <v>2.613</v>
          </cell>
          <cell r="M3291">
            <v>41887</v>
          </cell>
          <cell r="N3291">
            <v>4.0602999999999998</v>
          </cell>
          <cell r="Q3291">
            <v>41302</v>
          </cell>
          <cell r="R3291">
            <v>4.1900000000000004</v>
          </cell>
        </row>
        <row r="3292">
          <cell r="A3292">
            <v>41288</v>
          </cell>
          <cell r="B3292">
            <v>2.5</v>
          </cell>
          <cell r="I3292">
            <v>41102</v>
          </cell>
          <cell r="J3292">
            <v>2.5613999999999999</v>
          </cell>
          <cell r="M3292">
            <v>41890</v>
          </cell>
          <cell r="N3292">
            <v>4.07</v>
          </cell>
          <cell r="Q3292">
            <v>41303</v>
          </cell>
          <cell r="R3292">
            <v>4.21</v>
          </cell>
        </row>
        <row r="3293">
          <cell r="A3293">
            <v>41289</v>
          </cell>
          <cell r="B3293">
            <v>2.48</v>
          </cell>
          <cell r="I3293">
            <v>41103</v>
          </cell>
          <cell r="J3293">
            <v>2.5727000000000002</v>
          </cell>
          <cell r="M3293">
            <v>41891</v>
          </cell>
          <cell r="N3293">
            <v>4.0895000000000001</v>
          </cell>
          <cell r="Q3293">
            <v>41304</v>
          </cell>
          <cell r="R3293">
            <v>4.2300000000000004</v>
          </cell>
        </row>
        <row r="3294">
          <cell r="A3294">
            <v>41290</v>
          </cell>
          <cell r="B3294">
            <v>2.46</v>
          </cell>
          <cell r="I3294">
            <v>41106</v>
          </cell>
          <cell r="J3294">
            <v>2.5577000000000001</v>
          </cell>
          <cell r="M3294">
            <v>41892</v>
          </cell>
          <cell r="N3294">
            <v>4.1132999999999997</v>
          </cell>
          <cell r="Q3294">
            <v>41305</v>
          </cell>
          <cell r="R3294">
            <v>4.2</v>
          </cell>
        </row>
        <row r="3295">
          <cell r="A3295">
            <v>41291</v>
          </cell>
          <cell r="B3295">
            <v>2.5099999999999998</v>
          </cell>
          <cell r="I3295">
            <v>41107</v>
          </cell>
          <cell r="J3295">
            <v>2.6034999999999999</v>
          </cell>
          <cell r="M3295">
            <v>41893</v>
          </cell>
          <cell r="N3295">
            <v>4.1105</v>
          </cell>
          <cell r="Q3295">
            <v>41306</v>
          </cell>
          <cell r="R3295">
            <v>4.2300000000000004</v>
          </cell>
        </row>
        <row r="3296">
          <cell r="A3296">
            <v>41292</v>
          </cell>
          <cell r="B3296">
            <v>2.4900000000000002</v>
          </cell>
          <cell r="I3296">
            <v>41108</v>
          </cell>
          <cell r="J3296">
            <v>2.597</v>
          </cell>
          <cell r="M3296">
            <v>41894</v>
          </cell>
          <cell r="N3296">
            <v>4.1456999999999997</v>
          </cell>
          <cell r="Q3296">
            <v>41309</v>
          </cell>
          <cell r="R3296">
            <v>4.2</v>
          </cell>
        </row>
        <row r="3297">
          <cell r="A3297">
            <v>41295</v>
          </cell>
          <cell r="B3297">
            <v>2.5099999999999998</v>
          </cell>
          <cell r="I3297">
            <v>41109</v>
          </cell>
          <cell r="J3297">
            <v>2.6128</v>
          </cell>
          <cell r="M3297">
            <v>41897</v>
          </cell>
          <cell r="N3297">
            <v>4.1456999999999997</v>
          </cell>
          <cell r="Q3297">
            <v>41310</v>
          </cell>
          <cell r="R3297">
            <v>4.24</v>
          </cell>
        </row>
        <row r="3298">
          <cell r="A3298">
            <v>41296</v>
          </cell>
          <cell r="B3298">
            <v>2.5</v>
          </cell>
          <cell r="I3298">
            <v>41110</v>
          </cell>
          <cell r="J3298">
            <v>2.5448</v>
          </cell>
          <cell r="M3298">
            <v>41898</v>
          </cell>
          <cell r="N3298">
            <v>4.1569000000000003</v>
          </cell>
          <cell r="Q3298">
            <v>41311</v>
          </cell>
          <cell r="R3298">
            <v>4.2</v>
          </cell>
        </row>
        <row r="3299">
          <cell r="A3299">
            <v>41297</v>
          </cell>
          <cell r="B3299">
            <v>2.4699999999999998</v>
          </cell>
          <cell r="I3299">
            <v>41113</v>
          </cell>
          <cell r="J3299">
            <v>2.4990000000000001</v>
          </cell>
          <cell r="M3299">
            <v>41899</v>
          </cell>
          <cell r="N3299">
            <v>4.1765999999999996</v>
          </cell>
          <cell r="Q3299">
            <v>41312</v>
          </cell>
          <cell r="R3299">
            <v>4.18</v>
          </cell>
        </row>
        <row r="3300">
          <cell r="A3300">
            <v>41298</v>
          </cell>
          <cell r="B3300">
            <v>2.48</v>
          </cell>
          <cell r="I3300">
            <v>41114</v>
          </cell>
          <cell r="J3300">
            <v>2.4537</v>
          </cell>
          <cell r="M3300">
            <v>41900</v>
          </cell>
          <cell r="N3300">
            <v>4.1787999999999998</v>
          </cell>
          <cell r="Q3300">
            <v>41313</v>
          </cell>
          <cell r="R3300">
            <v>4.1900000000000004</v>
          </cell>
        </row>
        <row r="3301">
          <cell r="A3301">
            <v>41299</v>
          </cell>
          <cell r="B3301">
            <v>2.5300000000000002</v>
          </cell>
          <cell r="I3301">
            <v>41115</v>
          </cell>
          <cell r="J3301">
            <v>2.4529999999999998</v>
          </cell>
          <cell r="M3301">
            <v>41901</v>
          </cell>
          <cell r="N3301">
            <v>4.1364999999999998</v>
          </cell>
          <cell r="Q3301">
            <v>41316</v>
          </cell>
          <cell r="R3301">
            <v>4.16</v>
          </cell>
        </row>
        <row r="3302">
          <cell r="A3302">
            <v>41302</v>
          </cell>
          <cell r="B3302">
            <v>2.54</v>
          </cell>
          <cell r="I3302">
            <v>41116</v>
          </cell>
          <cell r="J3302">
            <v>2.5030999999999999</v>
          </cell>
          <cell r="M3302">
            <v>41904</v>
          </cell>
          <cell r="N3302">
            <v>4.1135000000000002</v>
          </cell>
          <cell r="Q3302">
            <v>41317</v>
          </cell>
          <cell r="R3302">
            <v>4.2</v>
          </cell>
        </row>
        <row r="3303">
          <cell r="A3303">
            <v>41303</v>
          </cell>
          <cell r="B3303">
            <v>2.57</v>
          </cell>
          <cell r="I3303">
            <v>41117</v>
          </cell>
          <cell r="J3303">
            <v>2.6276999999999999</v>
          </cell>
          <cell r="M3303">
            <v>41905</v>
          </cell>
          <cell r="N3303">
            <v>4.0868000000000002</v>
          </cell>
          <cell r="Q3303">
            <v>41318</v>
          </cell>
          <cell r="R3303">
            <v>4.2300000000000004</v>
          </cell>
        </row>
        <row r="3304">
          <cell r="A3304">
            <v>41304</v>
          </cell>
          <cell r="B3304">
            <v>2.57</v>
          </cell>
          <cell r="I3304">
            <v>41120</v>
          </cell>
          <cell r="J3304">
            <v>2.5808999999999997</v>
          </cell>
          <cell r="M3304">
            <v>41906</v>
          </cell>
          <cell r="N3304">
            <v>4.1032000000000002</v>
          </cell>
          <cell r="Q3304">
            <v>41319</v>
          </cell>
          <cell r="R3304">
            <v>4.1900000000000004</v>
          </cell>
        </row>
        <row r="3305">
          <cell r="A3305">
            <v>41305</v>
          </cell>
          <cell r="B3305">
            <v>2.57</v>
          </cell>
          <cell r="I3305">
            <v>41121</v>
          </cell>
          <cell r="J3305">
            <v>2.5467</v>
          </cell>
          <cell r="M3305">
            <v>41907</v>
          </cell>
          <cell r="N3305">
            <v>4.0536000000000003</v>
          </cell>
          <cell r="Q3305">
            <v>41320</v>
          </cell>
          <cell r="R3305">
            <v>4.2</v>
          </cell>
        </row>
        <row r="3306">
          <cell r="A3306">
            <v>41306</v>
          </cell>
          <cell r="B3306">
            <v>2.63</v>
          </cell>
          <cell r="I3306">
            <v>41122</v>
          </cell>
          <cell r="J3306">
            <v>2.5973000000000002</v>
          </cell>
          <cell r="M3306">
            <v>41908</v>
          </cell>
          <cell r="N3306">
            <v>4.0639000000000003</v>
          </cell>
          <cell r="Q3306">
            <v>41324</v>
          </cell>
          <cell r="R3306">
            <v>4.2300000000000004</v>
          </cell>
        </row>
        <row r="3307">
          <cell r="A3307">
            <v>41309</v>
          </cell>
          <cell r="B3307">
            <v>2.59</v>
          </cell>
          <cell r="I3307">
            <v>41123</v>
          </cell>
          <cell r="J3307">
            <v>2.5537000000000001</v>
          </cell>
          <cell r="M3307">
            <v>41911</v>
          </cell>
          <cell r="N3307">
            <v>4.0370999999999997</v>
          </cell>
          <cell r="Q3307">
            <v>41325</v>
          </cell>
          <cell r="R3307">
            <v>4.2300000000000004</v>
          </cell>
        </row>
        <row r="3308">
          <cell r="A3308">
            <v>41310</v>
          </cell>
          <cell r="B3308">
            <v>2.62</v>
          </cell>
          <cell r="I3308">
            <v>41124</v>
          </cell>
          <cell r="J3308">
            <v>2.6435</v>
          </cell>
          <cell r="M3308">
            <v>41912</v>
          </cell>
          <cell r="N3308">
            <v>4.0593000000000004</v>
          </cell>
          <cell r="Q3308">
            <v>41326</v>
          </cell>
          <cell r="R3308">
            <v>4.1900000000000004</v>
          </cell>
        </row>
        <row r="3309">
          <cell r="A3309">
            <v>41311</v>
          </cell>
          <cell r="B3309">
            <v>2.6</v>
          </cell>
          <cell r="I3309">
            <v>41127</v>
          </cell>
          <cell r="J3309">
            <v>2.6536999999999997</v>
          </cell>
          <cell r="M3309">
            <v>41913</v>
          </cell>
          <cell r="N3309">
            <v>3.9908000000000001</v>
          </cell>
          <cell r="Q3309">
            <v>41327</v>
          </cell>
          <cell r="R3309">
            <v>4.18</v>
          </cell>
        </row>
        <row r="3310">
          <cell r="A3310">
            <v>41312</v>
          </cell>
          <cell r="B3310">
            <v>2.6</v>
          </cell>
          <cell r="I3310">
            <v>41128</v>
          </cell>
          <cell r="J3310">
            <v>2.7206999999999999</v>
          </cell>
          <cell r="M3310">
            <v>41914</v>
          </cell>
          <cell r="N3310">
            <v>4.0133999999999999</v>
          </cell>
          <cell r="Q3310">
            <v>41330</v>
          </cell>
          <cell r="R3310">
            <v>4.1100000000000003</v>
          </cell>
        </row>
        <row r="3311">
          <cell r="A3311">
            <v>41313</v>
          </cell>
          <cell r="B3311">
            <v>2.57</v>
          </cell>
          <cell r="I3311">
            <v>41129</v>
          </cell>
          <cell r="J3311">
            <v>2.7504999999999997</v>
          </cell>
          <cell r="M3311">
            <v>41915</v>
          </cell>
          <cell r="N3311">
            <v>4.0016999999999996</v>
          </cell>
          <cell r="Q3311">
            <v>41331</v>
          </cell>
          <cell r="R3311">
            <v>4.0999999999999996</v>
          </cell>
        </row>
        <row r="3312">
          <cell r="A3312">
            <v>41316</v>
          </cell>
          <cell r="B3312">
            <v>2.59</v>
          </cell>
          <cell r="I3312">
            <v>41130</v>
          </cell>
          <cell r="J3312">
            <v>2.7549000000000001</v>
          </cell>
          <cell r="M3312">
            <v>41918</v>
          </cell>
          <cell r="N3312">
            <v>3.9809000000000001</v>
          </cell>
          <cell r="Q3312">
            <v>41332</v>
          </cell>
          <cell r="R3312">
            <v>4.13</v>
          </cell>
        </row>
        <row r="3313">
          <cell r="A3313">
            <v>41317</v>
          </cell>
          <cell r="B3313">
            <v>2.61</v>
          </cell>
          <cell r="I3313">
            <v>41131</v>
          </cell>
          <cell r="J3313">
            <v>2.7507999999999999</v>
          </cell>
          <cell r="M3313">
            <v>41919</v>
          </cell>
          <cell r="N3313">
            <v>3.9384000000000001</v>
          </cell>
          <cell r="Q3313">
            <v>41333</v>
          </cell>
          <cell r="R3313">
            <v>4.12</v>
          </cell>
        </row>
        <row r="3314">
          <cell r="A3314">
            <v>41318</v>
          </cell>
          <cell r="B3314">
            <v>2.64</v>
          </cell>
          <cell r="I3314">
            <v>41134</v>
          </cell>
          <cell r="J3314">
            <v>2.7523</v>
          </cell>
          <cell r="M3314">
            <v>41920</v>
          </cell>
          <cell r="N3314">
            <v>3.931</v>
          </cell>
          <cell r="Q3314">
            <v>41334</v>
          </cell>
          <cell r="R3314">
            <v>4.09</v>
          </cell>
        </row>
        <row r="3315">
          <cell r="A3315">
            <v>41319</v>
          </cell>
          <cell r="B3315">
            <v>2.61</v>
          </cell>
          <cell r="I3315">
            <v>41135</v>
          </cell>
          <cell r="J3315">
            <v>2.8355000000000001</v>
          </cell>
          <cell r="M3315">
            <v>41921</v>
          </cell>
          <cell r="N3315">
            <v>3.9573</v>
          </cell>
          <cell r="Q3315">
            <v>41337</v>
          </cell>
          <cell r="R3315">
            <v>4.1100000000000003</v>
          </cell>
        </row>
        <row r="3316">
          <cell r="A3316">
            <v>41320</v>
          </cell>
          <cell r="B3316">
            <v>2.63</v>
          </cell>
          <cell r="I3316">
            <v>41136</v>
          </cell>
          <cell r="J3316">
            <v>2.9196</v>
          </cell>
          <cell r="M3316">
            <v>41922</v>
          </cell>
          <cell r="N3316">
            <v>3.9416000000000002</v>
          </cell>
          <cell r="Q3316">
            <v>41338</v>
          </cell>
          <cell r="R3316">
            <v>4.13</v>
          </cell>
        </row>
        <row r="3317">
          <cell r="A3317">
            <v>41324</v>
          </cell>
          <cell r="B3317">
            <v>2.64</v>
          </cell>
          <cell r="I3317">
            <v>41137</v>
          </cell>
          <cell r="J3317">
            <v>2.9527000000000001</v>
          </cell>
          <cell r="M3317">
            <v>41925</v>
          </cell>
          <cell r="N3317">
            <v>3.9416000000000002</v>
          </cell>
          <cell r="Q3317">
            <v>41339</v>
          </cell>
          <cell r="R3317">
            <v>4.17</v>
          </cell>
        </row>
        <row r="3318">
          <cell r="A3318">
            <v>41325</v>
          </cell>
          <cell r="B3318">
            <v>2.64</v>
          </cell>
          <cell r="I3318">
            <v>41138</v>
          </cell>
          <cell r="J3318">
            <v>2.9308999999999998</v>
          </cell>
          <cell r="M3318">
            <v>41926</v>
          </cell>
          <cell r="N3318">
            <v>3.8940999999999999</v>
          </cell>
          <cell r="Q3318">
            <v>41340</v>
          </cell>
          <cell r="R3318">
            <v>4.22</v>
          </cell>
        </row>
        <row r="3319">
          <cell r="A3319">
            <v>41326</v>
          </cell>
          <cell r="B3319">
            <v>2.61</v>
          </cell>
          <cell r="I3319">
            <v>41141</v>
          </cell>
          <cell r="J3319">
            <v>2.9188999999999998</v>
          </cell>
          <cell r="M3319">
            <v>41927</v>
          </cell>
          <cell r="N3319">
            <v>3.8908</v>
          </cell>
          <cell r="Q3319">
            <v>41341</v>
          </cell>
          <cell r="R3319">
            <v>4.2699999999999996</v>
          </cell>
        </row>
        <row r="3320">
          <cell r="A3320">
            <v>41327</v>
          </cell>
          <cell r="B3320">
            <v>2.58</v>
          </cell>
          <cell r="I3320">
            <v>41142</v>
          </cell>
          <cell r="J3320">
            <v>2.8997000000000002</v>
          </cell>
          <cell r="M3320">
            <v>41928</v>
          </cell>
          <cell r="N3320">
            <v>3.9403999999999999</v>
          </cell>
          <cell r="Q3320">
            <v>41344</v>
          </cell>
          <cell r="R3320">
            <v>4.28</v>
          </cell>
        </row>
        <row r="3321">
          <cell r="A3321">
            <v>41330</v>
          </cell>
          <cell r="B3321">
            <v>2.5300000000000002</v>
          </cell>
          <cell r="I3321">
            <v>41143</v>
          </cell>
          <cell r="J3321">
            <v>2.8041999999999998</v>
          </cell>
          <cell r="M3321">
            <v>41929</v>
          </cell>
          <cell r="N3321">
            <v>3.9737999999999998</v>
          </cell>
          <cell r="Q3321">
            <v>41345</v>
          </cell>
          <cell r="R3321">
            <v>4.25</v>
          </cell>
        </row>
        <row r="3322">
          <cell r="A3322">
            <v>41331</v>
          </cell>
          <cell r="B3322">
            <v>2.5300000000000002</v>
          </cell>
          <cell r="I3322">
            <v>41144</v>
          </cell>
          <cell r="J3322">
            <v>2.7917000000000001</v>
          </cell>
          <cell r="M3322">
            <v>41932</v>
          </cell>
          <cell r="N3322">
            <v>3.9750000000000001</v>
          </cell>
          <cell r="Q3322">
            <v>41346</v>
          </cell>
          <cell r="R3322">
            <v>4.25</v>
          </cell>
        </row>
        <row r="3323">
          <cell r="A3323">
            <v>41332</v>
          </cell>
          <cell r="B3323">
            <v>2.5300000000000002</v>
          </cell>
          <cell r="I3323">
            <v>41145</v>
          </cell>
          <cell r="J3323">
            <v>2.8010999999999999</v>
          </cell>
          <cell r="M3323">
            <v>41933</v>
          </cell>
          <cell r="N3323">
            <v>3.9912999999999998</v>
          </cell>
          <cell r="Q3323">
            <v>41347</v>
          </cell>
          <cell r="R3323">
            <v>4.28</v>
          </cell>
        </row>
        <row r="3324">
          <cell r="A3324">
            <v>41333</v>
          </cell>
          <cell r="B3324">
            <v>2.52</v>
          </cell>
          <cell r="I3324">
            <v>41148</v>
          </cell>
          <cell r="J3324">
            <v>2.76</v>
          </cell>
          <cell r="M3324">
            <v>41934</v>
          </cell>
          <cell r="N3324">
            <v>3.9849999999999999</v>
          </cell>
          <cell r="Q3324">
            <v>41348</v>
          </cell>
          <cell r="R3324">
            <v>4.26</v>
          </cell>
        </row>
        <row r="3325">
          <cell r="A3325">
            <v>41334</v>
          </cell>
          <cell r="B3325">
            <v>2.4900000000000002</v>
          </cell>
          <cell r="I3325">
            <v>41149</v>
          </cell>
          <cell r="J3325">
            <v>2.7469000000000001</v>
          </cell>
          <cell r="M3325">
            <v>41935</v>
          </cell>
          <cell r="N3325">
            <v>4.0126999999999997</v>
          </cell>
          <cell r="Q3325">
            <v>41351</v>
          </cell>
          <cell r="R3325">
            <v>4.2300000000000004</v>
          </cell>
        </row>
        <row r="3326">
          <cell r="A3326">
            <v>41337</v>
          </cell>
          <cell r="B3326">
            <v>2.5</v>
          </cell>
          <cell r="I3326">
            <v>41150</v>
          </cell>
          <cell r="J3326">
            <v>2.7645999999999997</v>
          </cell>
          <cell r="M3326">
            <v>41936</v>
          </cell>
          <cell r="N3326">
            <v>4.0095000000000001</v>
          </cell>
          <cell r="Q3326">
            <v>41352</v>
          </cell>
          <cell r="R3326">
            <v>4.17</v>
          </cell>
        </row>
        <row r="3327">
          <cell r="A3327">
            <v>41338</v>
          </cell>
          <cell r="B3327">
            <v>2.5099999999999998</v>
          </cell>
          <cell r="I3327">
            <v>41151</v>
          </cell>
          <cell r="J3327">
            <v>2.7446000000000002</v>
          </cell>
          <cell r="M3327">
            <v>41939</v>
          </cell>
          <cell r="N3327">
            <v>4.0034999999999998</v>
          </cell>
          <cell r="Q3327">
            <v>41353</v>
          </cell>
          <cell r="R3327">
            <v>4.21</v>
          </cell>
        </row>
        <row r="3328">
          <cell r="A3328">
            <v>41339</v>
          </cell>
          <cell r="B3328">
            <v>2.5499999999999998</v>
          </cell>
          <cell r="I3328">
            <v>41152</v>
          </cell>
          <cell r="J3328">
            <v>2.6722999999999999</v>
          </cell>
          <cell r="M3328">
            <v>41940</v>
          </cell>
          <cell r="N3328">
            <v>4.0292000000000003</v>
          </cell>
          <cell r="Q3328">
            <v>41354</v>
          </cell>
          <cell r="R3328">
            <v>4.2</v>
          </cell>
        </row>
        <row r="3329">
          <cell r="A3329">
            <v>41340</v>
          </cell>
          <cell r="B3329">
            <v>2.58</v>
          </cell>
          <cell r="I3329">
            <v>41155</v>
          </cell>
          <cell r="J3329">
            <v>2.6722999999999999</v>
          </cell>
          <cell r="M3329">
            <v>41941</v>
          </cell>
          <cell r="N3329">
            <v>4.0392999999999999</v>
          </cell>
          <cell r="Q3329">
            <v>41355</v>
          </cell>
          <cell r="R3329">
            <v>4.18</v>
          </cell>
        </row>
        <row r="3330">
          <cell r="A3330">
            <v>41341</v>
          </cell>
          <cell r="B3330">
            <v>2.62</v>
          </cell>
          <cell r="I3330">
            <v>41156</v>
          </cell>
          <cell r="J3330">
            <v>2.6821000000000002</v>
          </cell>
          <cell r="M3330">
            <v>41942</v>
          </cell>
          <cell r="N3330">
            <v>4.0335999999999999</v>
          </cell>
          <cell r="Q3330">
            <v>41358</v>
          </cell>
          <cell r="R3330">
            <v>4.1900000000000004</v>
          </cell>
        </row>
        <row r="3331">
          <cell r="A3331">
            <v>41344</v>
          </cell>
          <cell r="B3331">
            <v>2.63</v>
          </cell>
          <cell r="I3331">
            <v>41157</v>
          </cell>
          <cell r="J3331">
            <v>2.7071000000000001</v>
          </cell>
          <cell r="M3331">
            <v>41943</v>
          </cell>
          <cell r="N3331">
            <v>4.032</v>
          </cell>
          <cell r="Q3331">
            <v>41359</v>
          </cell>
          <cell r="R3331">
            <v>4.1900000000000004</v>
          </cell>
        </row>
        <row r="3332">
          <cell r="A3332">
            <v>41345</v>
          </cell>
          <cell r="B3332">
            <v>2.61</v>
          </cell>
          <cell r="I3332">
            <v>41158</v>
          </cell>
          <cell r="J3332">
            <v>2.7987000000000002</v>
          </cell>
          <cell r="M3332">
            <v>41946</v>
          </cell>
          <cell r="N3332">
            <v>4.0313999999999997</v>
          </cell>
          <cell r="Q3332">
            <v>41360</v>
          </cell>
          <cell r="R3332">
            <v>4.1500000000000004</v>
          </cell>
        </row>
        <row r="3333">
          <cell r="A3333">
            <v>41346</v>
          </cell>
          <cell r="B3333">
            <v>2.61</v>
          </cell>
          <cell r="I3333">
            <v>41159</v>
          </cell>
          <cell r="J3333">
            <v>2.8245</v>
          </cell>
          <cell r="M3333">
            <v>41947</v>
          </cell>
          <cell r="N3333">
            <v>4.0236000000000001</v>
          </cell>
          <cell r="Q3333">
            <v>41361</v>
          </cell>
          <cell r="R3333">
            <v>4.17</v>
          </cell>
        </row>
        <row r="3334">
          <cell r="A3334">
            <v>41347</v>
          </cell>
          <cell r="B3334">
            <v>2.62</v>
          </cell>
          <cell r="I3334">
            <v>41162</v>
          </cell>
          <cell r="J3334">
            <v>2.8056999999999999</v>
          </cell>
          <cell r="M3334">
            <v>41948</v>
          </cell>
          <cell r="N3334">
            <v>4.0358000000000001</v>
          </cell>
          <cell r="Q3334">
            <v>41365</v>
          </cell>
          <cell r="R3334">
            <v>4.1500000000000004</v>
          </cell>
        </row>
        <row r="3335">
          <cell r="A3335">
            <v>41348</v>
          </cell>
          <cell r="B3335">
            <v>2.59</v>
          </cell>
          <cell r="I3335">
            <v>41163</v>
          </cell>
          <cell r="J3335">
            <v>2.8529</v>
          </cell>
          <cell r="M3335">
            <v>41949</v>
          </cell>
          <cell r="N3335">
            <v>4.0850999999999997</v>
          </cell>
          <cell r="Q3335">
            <v>41366</v>
          </cell>
          <cell r="R3335">
            <v>4.17</v>
          </cell>
        </row>
        <row r="3336">
          <cell r="A3336">
            <v>41351</v>
          </cell>
          <cell r="B3336">
            <v>2.56</v>
          </cell>
          <cell r="I3336">
            <v>41164</v>
          </cell>
          <cell r="J3336">
            <v>2.9215</v>
          </cell>
          <cell r="M3336">
            <v>41950</v>
          </cell>
          <cell r="N3336">
            <v>4.0430000000000001</v>
          </cell>
          <cell r="Q3336">
            <v>41367</v>
          </cell>
          <cell r="R3336">
            <v>4.13</v>
          </cell>
        </row>
        <row r="3337">
          <cell r="A3337">
            <v>41352</v>
          </cell>
          <cell r="B3337">
            <v>2.52</v>
          </cell>
          <cell r="I3337">
            <v>41165</v>
          </cell>
          <cell r="J3337">
            <v>2.9310999999999998</v>
          </cell>
          <cell r="M3337">
            <v>41953</v>
          </cell>
          <cell r="N3337">
            <v>4.0640000000000001</v>
          </cell>
          <cell r="Q3337">
            <v>41368</v>
          </cell>
          <cell r="R3337">
            <v>4.05</v>
          </cell>
        </row>
        <row r="3338">
          <cell r="A3338">
            <v>41353</v>
          </cell>
          <cell r="B3338">
            <v>2.56</v>
          </cell>
          <cell r="I3338">
            <v>41166</v>
          </cell>
          <cell r="J3338">
            <v>3.0884</v>
          </cell>
          <cell r="M3338">
            <v>41954</v>
          </cell>
          <cell r="N3338">
            <v>4.0640000000000001</v>
          </cell>
          <cell r="Q3338">
            <v>41369</v>
          </cell>
          <cell r="R3338">
            <v>3.93</v>
          </cell>
        </row>
        <row r="3339">
          <cell r="A3339">
            <v>41354</v>
          </cell>
          <cell r="B3339">
            <v>2.52</v>
          </cell>
          <cell r="I3339">
            <v>41169</v>
          </cell>
          <cell r="J3339">
            <v>3.0358999999999998</v>
          </cell>
          <cell r="M3339">
            <v>41955</v>
          </cell>
          <cell r="N3339">
            <v>4.0628000000000002</v>
          </cell>
          <cell r="Q3339">
            <v>41372</v>
          </cell>
          <cell r="R3339">
            <v>3.9699999999999998</v>
          </cell>
        </row>
        <row r="3340">
          <cell r="A3340">
            <v>41355</v>
          </cell>
          <cell r="B3340">
            <v>2.5300000000000002</v>
          </cell>
          <cell r="I3340">
            <v>41170</v>
          </cell>
          <cell r="J3340">
            <v>3.0053000000000001</v>
          </cell>
          <cell r="M3340">
            <v>41956</v>
          </cell>
          <cell r="N3340">
            <v>4.0533000000000001</v>
          </cell>
          <cell r="Q3340">
            <v>41373</v>
          </cell>
          <cell r="R3340">
            <v>4.01</v>
          </cell>
        </row>
        <row r="3341">
          <cell r="A3341">
            <v>41358</v>
          </cell>
          <cell r="B3341">
            <v>2.5300000000000002</v>
          </cell>
          <cell r="I3341">
            <v>41171</v>
          </cell>
          <cell r="J3341">
            <v>2.9603999999999999</v>
          </cell>
          <cell r="M3341">
            <v>41957</v>
          </cell>
          <cell r="N3341">
            <v>4.0419999999999998</v>
          </cell>
          <cell r="Q3341">
            <v>41374</v>
          </cell>
          <cell r="R3341">
            <v>4.08</v>
          </cell>
        </row>
        <row r="3342">
          <cell r="A3342">
            <v>41359</v>
          </cell>
          <cell r="B3342">
            <v>2.54</v>
          </cell>
          <cell r="I3342">
            <v>41172</v>
          </cell>
          <cell r="J3342">
            <v>2.9441000000000002</v>
          </cell>
          <cell r="M3342">
            <v>41960</v>
          </cell>
          <cell r="N3342">
            <v>4.0297000000000001</v>
          </cell>
          <cell r="Q3342">
            <v>41375</v>
          </cell>
          <cell r="R3342">
            <v>4.07</v>
          </cell>
        </row>
        <row r="3343">
          <cell r="A3343">
            <v>41360</v>
          </cell>
          <cell r="B3343">
            <v>2.4900000000000002</v>
          </cell>
          <cell r="I3343">
            <v>41173</v>
          </cell>
          <cell r="J3343">
            <v>2.9434</v>
          </cell>
          <cell r="M3343">
            <v>41961</v>
          </cell>
          <cell r="N3343">
            <v>4.0046999999999997</v>
          </cell>
          <cell r="Q3343">
            <v>41376</v>
          </cell>
          <cell r="R3343">
            <v>3.99</v>
          </cell>
        </row>
        <row r="3344">
          <cell r="A3344">
            <v>41361</v>
          </cell>
          <cell r="B3344">
            <v>2.5</v>
          </cell>
          <cell r="I3344">
            <v>41176</v>
          </cell>
          <cell r="J3344">
            <v>2.8959000000000001</v>
          </cell>
          <cell r="M3344">
            <v>41962</v>
          </cell>
          <cell r="N3344">
            <v>4.0465</v>
          </cell>
          <cell r="Q3344">
            <v>41379</v>
          </cell>
          <cell r="R3344">
            <v>3.96</v>
          </cell>
        </row>
        <row r="3345">
          <cell r="A3345">
            <v>41365</v>
          </cell>
          <cell r="B3345">
            <v>2.4900000000000002</v>
          </cell>
          <cell r="I3345">
            <v>41177</v>
          </cell>
          <cell r="J3345">
            <v>2.8449999999999998</v>
          </cell>
          <cell r="M3345">
            <v>41963</v>
          </cell>
          <cell r="N3345">
            <v>4.0236000000000001</v>
          </cell>
          <cell r="Q3345">
            <v>41380</v>
          </cell>
          <cell r="R3345">
            <v>3.98</v>
          </cell>
        </row>
        <row r="3346">
          <cell r="A3346">
            <v>41366</v>
          </cell>
          <cell r="B3346">
            <v>2.5</v>
          </cell>
          <cell r="I3346">
            <v>41178</v>
          </cell>
          <cell r="J3346">
            <v>2.7785000000000002</v>
          </cell>
          <cell r="M3346">
            <v>41964</v>
          </cell>
          <cell r="N3346">
            <v>4.0006000000000004</v>
          </cell>
          <cell r="Q3346">
            <v>41381</v>
          </cell>
          <cell r="R3346">
            <v>3.96</v>
          </cell>
        </row>
        <row r="3347">
          <cell r="A3347">
            <v>41367</v>
          </cell>
          <cell r="B3347">
            <v>2.4500000000000002</v>
          </cell>
          <cell r="I3347">
            <v>41179</v>
          </cell>
          <cell r="J3347">
            <v>2.8387000000000002</v>
          </cell>
          <cell r="M3347">
            <v>41967</v>
          </cell>
          <cell r="N3347">
            <v>3.9689999999999999</v>
          </cell>
          <cell r="Q3347">
            <v>41382</v>
          </cell>
          <cell r="R3347">
            <v>3.94</v>
          </cell>
        </row>
        <row r="3348">
          <cell r="A3348">
            <v>41368</v>
          </cell>
          <cell r="B3348">
            <v>2.42</v>
          </cell>
          <cell r="I3348">
            <v>41180</v>
          </cell>
          <cell r="J3348">
            <v>2.823</v>
          </cell>
          <cell r="M3348">
            <v>41968</v>
          </cell>
          <cell r="N3348">
            <v>3.9323999999999999</v>
          </cell>
          <cell r="Q3348">
            <v>41383</v>
          </cell>
          <cell r="R3348">
            <v>3.96</v>
          </cell>
        </row>
        <row r="3349">
          <cell r="A3349">
            <v>41369</v>
          </cell>
          <cell r="B3349">
            <v>2.36</v>
          </cell>
          <cell r="I3349">
            <v>41183</v>
          </cell>
          <cell r="J3349">
            <v>2.8199000000000001</v>
          </cell>
          <cell r="M3349">
            <v>41969</v>
          </cell>
          <cell r="N3349">
            <v>3.9252000000000002</v>
          </cell>
          <cell r="Q3349">
            <v>41386</v>
          </cell>
          <cell r="R3349">
            <v>3.96</v>
          </cell>
        </row>
        <row r="3350">
          <cell r="A3350">
            <v>41372</v>
          </cell>
          <cell r="B3350">
            <v>2.37</v>
          </cell>
          <cell r="I3350">
            <v>41184</v>
          </cell>
          <cell r="J3350">
            <v>2.8159999999999998</v>
          </cell>
          <cell r="M3350">
            <v>41970</v>
          </cell>
          <cell r="N3350">
            <v>3.8986999999999998</v>
          </cell>
          <cell r="Q3350">
            <v>41387</v>
          </cell>
          <cell r="R3350">
            <v>3.96</v>
          </cell>
        </row>
        <row r="3351">
          <cell r="A3351">
            <v>41373</v>
          </cell>
          <cell r="B3351">
            <v>2.39</v>
          </cell>
          <cell r="I3351">
            <v>41185</v>
          </cell>
          <cell r="J3351">
            <v>2.8182999999999998</v>
          </cell>
          <cell r="M3351">
            <v>41971</v>
          </cell>
          <cell r="N3351">
            <v>3.8534000000000002</v>
          </cell>
          <cell r="Q3351">
            <v>41388</v>
          </cell>
          <cell r="R3351">
            <v>3.96</v>
          </cell>
        </row>
        <row r="3352">
          <cell r="A3352">
            <v>41374</v>
          </cell>
          <cell r="B3352">
            <v>2.44</v>
          </cell>
          <cell r="I3352">
            <v>41186</v>
          </cell>
          <cell r="J3352">
            <v>2.8895999999999997</v>
          </cell>
          <cell r="M3352">
            <v>41974</v>
          </cell>
          <cell r="N3352">
            <v>3.8855</v>
          </cell>
          <cell r="Q3352">
            <v>41389</v>
          </cell>
          <cell r="R3352">
            <v>3.98</v>
          </cell>
        </row>
        <row r="3353">
          <cell r="A3353">
            <v>41375</v>
          </cell>
          <cell r="B3353">
            <v>2.4300000000000002</v>
          </cell>
          <cell r="I3353">
            <v>41187</v>
          </cell>
          <cell r="J3353">
            <v>2.9712000000000001</v>
          </cell>
          <cell r="M3353">
            <v>41975</v>
          </cell>
          <cell r="N3353">
            <v>3.9489999999999998</v>
          </cell>
          <cell r="Q3353">
            <v>41390</v>
          </cell>
          <cell r="R3353">
            <v>3.93</v>
          </cell>
        </row>
        <row r="3354">
          <cell r="A3354">
            <v>41376</v>
          </cell>
          <cell r="B3354">
            <v>2.39</v>
          </cell>
          <cell r="I3354">
            <v>41190</v>
          </cell>
          <cell r="J3354">
            <v>2.9712000000000001</v>
          </cell>
          <cell r="M3354">
            <v>41976</v>
          </cell>
          <cell r="N3354">
            <v>3.9314999999999998</v>
          </cell>
          <cell r="Q3354">
            <v>41393</v>
          </cell>
          <cell r="R3354">
            <v>3.95</v>
          </cell>
        </row>
        <row r="3355">
          <cell r="A3355">
            <v>41379</v>
          </cell>
          <cell r="B3355">
            <v>2.36</v>
          </cell>
          <cell r="I3355">
            <v>41191</v>
          </cell>
          <cell r="J3355">
            <v>2.9257</v>
          </cell>
          <cell r="M3355">
            <v>41977</v>
          </cell>
          <cell r="N3355">
            <v>3.9064999999999999</v>
          </cell>
          <cell r="Q3355">
            <v>41394</v>
          </cell>
          <cell r="R3355">
            <v>3.96</v>
          </cell>
        </row>
        <row r="3356">
          <cell r="A3356">
            <v>41380</v>
          </cell>
          <cell r="B3356">
            <v>2.38</v>
          </cell>
          <cell r="I3356">
            <v>41192</v>
          </cell>
          <cell r="J3356">
            <v>2.8784000000000001</v>
          </cell>
          <cell r="M3356">
            <v>41978</v>
          </cell>
          <cell r="N3356">
            <v>3.9335</v>
          </cell>
          <cell r="Q3356">
            <v>41395</v>
          </cell>
          <cell r="R3356">
            <v>3.92</v>
          </cell>
        </row>
        <row r="3357">
          <cell r="A3357">
            <v>41381</v>
          </cell>
          <cell r="B3357">
            <v>2.36</v>
          </cell>
          <cell r="I3357">
            <v>41193</v>
          </cell>
          <cell r="J3357">
            <v>2.8506</v>
          </cell>
          <cell r="M3357">
            <v>41981</v>
          </cell>
          <cell r="N3357">
            <v>3.8727999999999998</v>
          </cell>
          <cell r="Q3357">
            <v>41396</v>
          </cell>
          <cell r="R3357">
            <v>3.91</v>
          </cell>
        </row>
        <row r="3358">
          <cell r="A3358">
            <v>41382</v>
          </cell>
          <cell r="B3358">
            <v>2.35</v>
          </cell>
          <cell r="I3358">
            <v>41194</v>
          </cell>
          <cell r="J3358">
            <v>2.8317000000000001</v>
          </cell>
          <cell r="M3358">
            <v>41982</v>
          </cell>
          <cell r="N3358">
            <v>3.8656999999999999</v>
          </cell>
          <cell r="Q3358">
            <v>41397</v>
          </cell>
          <cell r="R3358">
            <v>4.03</v>
          </cell>
        </row>
        <row r="3359">
          <cell r="A3359">
            <v>41383</v>
          </cell>
          <cell r="B3359">
            <v>2.36</v>
          </cell>
          <cell r="I3359">
            <v>41197</v>
          </cell>
          <cell r="J3359">
            <v>2.8451</v>
          </cell>
          <cell r="M3359">
            <v>41983</v>
          </cell>
          <cell r="N3359">
            <v>3.8330000000000002</v>
          </cell>
          <cell r="Q3359">
            <v>41400</v>
          </cell>
          <cell r="R3359">
            <v>4.0599999999999996</v>
          </cell>
        </row>
        <row r="3360">
          <cell r="A3360">
            <v>41386</v>
          </cell>
          <cell r="B3360">
            <v>2.37</v>
          </cell>
          <cell r="I3360">
            <v>41198</v>
          </cell>
          <cell r="J3360">
            <v>2.9153000000000002</v>
          </cell>
          <cell r="M3360">
            <v>41984</v>
          </cell>
          <cell r="N3360">
            <v>3.8399000000000001</v>
          </cell>
          <cell r="Q3360">
            <v>41401</v>
          </cell>
          <cell r="R3360">
            <v>4.07</v>
          </cell>
        </row>
        <row r="3361">
          <cell r="A3361">
            <v>41387</v>
          </cell>
          <cell r="B3361">
            <v>2.38</v>
          </cell>
          <cell r="I3361">
            <v>41199</v>
          </cell>
          <cell r="J3361">
            <v>3.0032000000000001</v>
          </cell>
          <cell r="M3361">
            <v>41985</v>
          </cell>
          <cell r="N3361">
            <v>3.7786</v>
          </cell>
          <cell r="Q3361">
            <v>41402</v>
          </cell>
          <cell r="R3361">
            <v>4.05</v>
          </cell>
        </row>
        <row r="3362">
          <cell r="A3362">
            <v>41388</v>
          </cell>
          <cell r="B3362">
            <v>2.38</v>
          </cell>
          <cell r="I3362">
            <v>41200</v>
          </cell>
          <cell r="J3362">
            <v>3.0188999999999999</v>
          </cell>
          <cell r="M3362">
            <v>41988</v>
          </cell>
          <cell r="N3362">
            <v>3.8102</v>
          </cell>
          <cell r="Q3362">
            <v>41403</v>
          </cell>
          <cell r="R3362">
            <v>4.07</v>
          </cell>
        </row>
        <row r="3363">
          <cell r="A3363">
            <v>41389</v>
          </cell>
          <cell r="B3363">
            <v>2.4</v>
          </cell>
          <cell r="I3363">
            <v>41201</v>
          </cell>
          <cell r="J3363">
            <v>2.9339</v>
          </cell>
          <cell r="M3363">
            <v>41989</v>
          </cell>
          <cell r="N3363">
            <v>3.7717000000000001</v>
          </cell>
          <cell r="Q3363">
            <v>41404</v>
          </cell>
          <cell r="R3363">
            <v>4.16</v>
          </cell>
        </row>
        <row r="3364">
          <cell r="A3364">
            <v>41390</v>
          </cell>
          <cell r="B3364">
            <v>2.37</v>
          </cell>
          <cell r="I3364">
            <v>41204</v>
          </cell>
          <cell r="J3364">
            <v>2.9704999999999999</v>
          </cell>
          <cell r="M3364">
            <v>41990</v>
          </cell>
          <cell r="N3364">
            <v>3.8227000000000002</v>
          </cell>
          <cell r="Q3364">
            <v>41407</v>
          </cell>
          <cell r="R3364">
            <v>4.17</v>
          </cell>
        </row>
        <row r="3365">
          <cell r="A3365">
            <v>41393</v>
          </cell>
          <cell r="B3365">
            <v>2.37</v>
          </cell>
          <cell r="I3365">
            <v>41205</v>
          </cell>
          <cell r="J3365">
            <v>2.9024999999999999</v>
          </cell>
          <cell r="M3365">
            <v>41991</v>
          </cell>
          <cell r="N3365">
            <v>3.8714</v>
          </cell>
          <cell r="Q3365">
            <v>41408</v>
          </cell>
          <cell r="R3365">
            <v>4.21</v>
          </cell>
        </row>
        <row r="3366">
          <cell r="A3366">
            <v>41394</v>
          </cell>
          <cell r="B3366">
            <v>2.37</v>
          </cell>
          <cell r="I3366">
            <v>41206</v>
          </cell>
          <cell r="J3366">
            <v>2.9493999999999998</v>
          </cell>
          <cell r="M3366">
            <v>41992</v>
          </cell>
          <cell r="N3366">
            <v>3.8176999999999999</v>
          </cell>
          <cell r="Q3366">
            <v>41409</v>
          </cell>
          <cell r="R3366">
            <v>4.21</v>
          </cell>
        </row>
        <row r="3367">
          <cell r="A3367">
            <v>41395</v>
          </cell>
          <cell r="B3367">
            <v>2.35</v>
          </cell>
          <cell r="I3367">
            <v>41207</v>
          </cell>
          <cell r="J3367">
            <v>2.9771000000000001</v>
          </cell>
          <cell r="M3367">
            <v>41995</v>
          </cell>
          <cell r="N3367">
            <v>3.8174000000000001</v>
          </cell>
          <cell r="Q3367">
            <v>41410</v>
          </cell>
          <cell r="R3367">
            <v>4.13</v>
          </cell>
        </row>
        <row r="3368">
          <cell r="A3368">
            <v>41396</v>
          </cell>
          <cell r="B3368">
            <v>2.35</v>
          </cell>
          <cell r="I3368">
            <v>41208</v>
          </cell>
          <cell r="J3368">
            <v>2.9041999999999999</v>
          </cell>
          <cell r="M3368">
            <v>41996</v>
          </cell>
          <cell r="N3368">
            <v>3.9024999999999999</v>
          </cell>
          <cell r="Q3368">
            <v>41411</v>
          </cell>
          <cell r="R3368">
            <v>4.21</v>
          </cell>
        </row>
        <row r="3369">
          <cell r="A3369">
            <v>41397</v>
          </cell>
          <cell r="B3369">
            <v>2.44</v>
          </cell>
          <cell r="I3369">
            <v>41211</v>
          </cell>
          <cell r="J3369">
            <v>2.8826000000000001</v>
          </cell>
          <cell r="M3369">
            <v>41997</v>
          </cell>
          <cell r="N3369">
            <v>3.9177999999999997</v>
          </cell>
          <cell r="Q3369">
            <v>41414</v>
          </cell>
          <cell r="R3369">
            <v>4.22</v>
          </cell>
        </row>
        <row r="3370">
          <cell r="A3370">
            <v>41400</v>
          </cell>
          <cell r="B3370">
            <v>2.4699999999999998</v>
          </cell>
          <cell r="I3370">
            <v>41212</v>
          </cell>
          <cell r="J3370">
            <v>2.8826000000000001</v>
          </cell>
          <cell r="M3370">
            <v>41998</v>
          </cell>
          <cell r="N3370">
            <v>3.9177999999999997</v>
          </cell>
          <cell r="Q3370">
            <v>41415</v>
          </cell>
          <cell r="R3370">
            <v>4.1900000000000004</v>
          </cell>
        </row>
        <row r="3371">
          <cell r="A3371">
            <v>41401</v>
          </cell>
          <cell r="B3371">
            <v>2.48</v>
          </cell>
          <cell r="I3371">
            <v>41213</v>
          </cell>
          <cell r="J3371">
            <v>2.8578999999999999</v>
          </cell>
          <cell r="M3371">
            <v>41999</v>
          </cell>
          <cell r="N3371">
            <v>3.9177999999999997</v>
          </cell>
          <cell r="Q3371">
            <v>41416</v>
          </cell>
          <cell r="R3371">
            <v>4.25</v>
          </cell>
        </row>
        <row r="3372">
          <cell r="A3372">
            <v>41402</v>
          </cell>
          <cell r="B3372">
            <v>2.46</v>
          </cell>
          <cell r="I3372">
            <v>41214</v>
          </cell>
          <cell r="J3372">
            <v>2.9009999999999998</v>
          </cell>
          <cell r="M3372">
            <v>42002</v>
          </cell>
          <cell r="N3372">
            <v>3.8622000000000001</v>
          </cell>
          <cell r="Q3372">
            <v>41417</v>
          </cell>
          <cell r="R3372">
            <v>4.24</v>
          </cell>
        </row>
        <row r="3373">
          <cell r="A3373">
            <v>41403</v>
          </cell>
          <cell r="B3373">
            <v>2.4500000000000002</v>
          </cell>
          <cell r="I3373">
            <v>41215</v>
          </cell>
          <cell r="J3373">
            <v>2.9066000000000001</v>
          </cell>
          <cell r="M3373">
            <v>42003</v>
          </cell>
          <cell r="N3373">
            <v>3.8383000000000003</v>
          </cell>
          <cell r="Q3373">
            <v>41418</v>
          </cell>
          <cell r="R3373">
            <v>4.22</v>
          </cell>
        </row>
        <row r="3374">
          <cell r="A3374">
            <v>41404</v>
          </cell>
          <cell r="B3374">
            <v>2.5099999999999998</v>
          </cell>
          <cell r="I3374">
            <v>41218</v>
          </cell>
          <cell r="J3374">
            <v>2.8761999999999999</v>
          </cell>
          <cell r="M3374">
            <v>42004</v>
          </cell>
          <cell r="N3374">
            <v>3.8073000000000001</v>
          </cell>
          <cell r="Q3374">
            <v>41422</v>
          </cell>
          <cell r="R3374">
            <v>4.34</v>
          </cell>
        </row>
        <row r="3375">
          <cell r="A3375">
            <v>41407</v>
          </cell>
          <cell r="B3375">
            <v>2.5300000000000002</v>
          </cell>
          <cell r="I3375">
            <v>41219</v>
          </cell>
          <cell r="J3375">
            <v>2.9203000000000001</v>
          </cell>
          <cell r="M3375">
            <v>42005</v>
          </cell>
          <cell r="N3375">
            <v>3.8073000000000001</v>
          </cell>
          <cell r="Q3375">
            <v>41423</v>
          </cell>
          <cell r="R3375">
            <v>4.32</v>
          </cell>
        </row>
        <row r="3376">
          <cell r="A3376">
            <v>41408</v>
          </cell>
          <cell r="B3376">
            <v>2.56</v>
          </cell>
          <cell r="I3376">
            <v>41220</v>
          </cell>
          <cell r="J3376">
            <v>2.8279000000000001</v>
          </cell>
          <cell r="M3376">
            <v>42006</v>
          </cell>
          <cell r="N3376">
            <v>3.7673999999999999</v>
          </cell>
          <cell r="Q3376">
            <v>41424</v>
          </cell>
          <cell r="R3376">
            <v>4.34</v>
          </cell>
        </row>
        <row r="3377">
          <cell r="A3377">
            <v>41409</v>
          </cell>
          <cell r="B3377">
            <v>2.5300000000000002</v>
          </cell>
          <cell r="I3377">
            <v>41221</v>
          </cell>
          <cell r="J3377">
            <v>2.7507000000000001</v>
          </cell>
          <cell r="M3377">
            <v>42009</v>
          </cell>
          <cell r="N3377">
            <v>3.7210999999999999</v>
          </cell>
          <cell r="Q3377">
            <v>41425</v>
          </cell>
          <cell r="R3377">
            <v>4.3600000000000003</v>
          </cell>
        </row>
        <row r="3378">
          <cell r="A3378">
            <v>41410</v>
          </cell>
          <cell r="B3378">
            <v>2.4900000000000002</v>
          </cell>
          <cell r="I3378">
            <v>41222</v>
          </cell>
          <cell r="J3378">
            <v>2.7408000000000001</v>
          </cell>
          <cell r="M3378">
            <v>42010</v>
          </cell>
          <cell r="N3378">
            <v>3.6814</v>
          </cell>
          <cell r="Q3378">
            <v>41428</v>
          </cell>
          <cell r="R3378">
            <v>4.34</v>
          </cell>
        </row>
        <row r="3379">
          <cell r="A3379">
            <v>41411</v>
          </cell>
          <cell r="B3379">
            <v>2.5300000000000002</v>
          </cell>
          <cell r="I3379">
            <v>41225</v>
          </cell>
          <cell r="J3379">
            <v>2.7408000000000001</v>
          </cell>
          <cell r="M3379">
            <v>42011</v>
          </cell>
          <cell r="N3379">
            <v>3.6888000000000001</v>
          </cell>
          <cell r="Q3379">
            <v>41429</v>
          </cell>
          <cell r="R3379">
            <v>4.38</v>
          </cell>
        </row>
        <row r="3380">
          <cell r="A3380">
            <v>41415</v>
          </cell>
          <cell r="B3380">
            <v>2.5300000000000002</v>
          </cell>
          <cell r="I3380">
            <v>41226</v>
          </cell>
          <cell r="J3380">
            <v>2.7246999999999999</v>
          </cell>
          <cell r="M3380">
            <v>42012</v>
          </cell>
          <cell r="N3380">
            <v>3.7481</v>
          </cell>
          <cell r="Q3380">
            <v>41430</v>
          </cell>
          <cell r="R3380">
            <v>4.3499999999999996</v>
          </cell>
        </row>
        <row r="3381">
          <cell r="A3381">
            <v>41416</v>
          </cell>
          <cell r="B3381">
            <v>2.57</v>
          </cell>
          <cell r="I3381">
            <v>41227</v>
          </cell>
          <cell r="J3381">
            <v>2.7269999999999999</v>
          </cell>
          <cell r="M3381">
            <v>42013</v>
          </cell>
          <cell r="N3381">
            <v>3.7046999999999999</v>
          </cell>
          <cell r="Q3381">
            <v>41431</v>
          </cell>
          <cell r="R3381">
            <v>4.33</v>
          </cell>
        </row>
        <row r="3382">
          <cell r="A3382">
            <v>41417</v>
          </cell>
          <cell r="B3382">
            <v>2.57</v>
          </cell>
          <cell r="I3382">
            <v>41228</v>
          </cell>
          <cell r="J3382">
            <v>2.7307999999999999</v>
          </cell>
          <cell r="M3382">
            <v>42016</v>
          </cell>
          <cell r="N3382">
            <v>3.6550000000000002</v>
          </cell>
          <cell r="Q3382">
            <v>41432</v>
          </cell>
          <cell r="R3382">
            <v>4.43</v>
          </cell>
        </row>
        <row r="3383">
          <cell r="A3383">
            <v>41418</v>
          </cell>
          <cell r="B3383">
            <v>2.56</v>
          </cell>
          <cell r="I3383">
            <v>41229</v>
          </cell>
          <cell r="J3383">
            <v>2.7324000000000002</v>
          </cell>
          <cell r="M3383">
            <v>42017</v>
          </cell>
          <cell r="N3383">
            <v>3.6429</v>
          </cell>
          <cell r="Q3383">
            <v>41435</v>
          </cell>
          <cell r="R3383">
            <v>4.4800000000000004</v>
          </cell>
        </row>
        <row r="3384">
          <cell r="A3384">
            <v>41421</v>
          </cell>
          <cell r="B3384">
            <v>2.6</v>
          </cell>
          <cell r="I3384">
            <v>41232</v>
          </cell>
          <cell r="J3384">
            <v>2.7631000000000001</v>
          </cell>
          <cell r="M3384">
            <v>42018</v>
          </cell>
          <cell r="N3384">
            <v>3.6113</v>
          </cell>
          <cell r="Q3384">
            <v>41436</v>
          </cell>
          <cell r="R3384">
            <v>4.4400000000000004</v>
          </cell>
        </row>
        <row r="3385">
          <cell r="A3385">
            <v>41422</v>
          </cell>
          <cell r="B3385">
            <v>2.66</v>
          </cell>
          <cell r="I3385">
            <v>41233</v>
          </cell>
          <cell r="J3385">
            <v>2.8205999999999998</v>
          </cell>
          <cell r="M3385">
            <v>42019</v>
          </cell>
          <cell r="N3385">
            <v>3.5390000000000001</v>
          </cell>
          <cell r="Q3385">
            <v>41437</v>
          </cell>
          <cell r="R3385">
            <v>4.5</v>
          </cell>
        </row>
        <row r="3386">
          <cell r="A3386">
            <v>41423</v>
          </cell>
          <cell r="B3386">
            <v>2.65</v>
          </cell>
          <cell r="I3386">
            <v>41234</v>
          </cell>
          <cell r="J3386">
            <v>2.8197999999999999</v>
          </cell>
          <cell r="M3386">
            <v>42020</v>
          </cell>
          <cell r="N3386">
            <v>3.5874000000000001</v>
          </cell>
          <cell r="Q3386">
            <v>41438</v>
          </cell>
          <cell r="R3386">
            <v>4.45</v>
          </cell>
        </row>
        <row r="3387">
          <cell r="A3387">
            <v>41424</v>
          </cell>
          <cell r="B3387">
            <v>2.64</v>
          </cell>
          <cell r="I3387">
            <v>41235</v>
          </cell>
          <cell r="J3387">
            <v>2.8197999999999999</v>
          </cell>
          <cell r="M3387">
            <v>42023</v>
          </cell>
          <cell r="N3387">
            <v>3.5676999999999999</v>
          </cell>
          <cell r="Q3387">
            <v>41439</v>
          </cell>
          <cell r="R3387">
            <v>4.42</v>
          </cell>
        </row>
        <row r="3388">
          <cell r="A3388">
            <v>41425</v>
          </cell>
          <cell r="B3388">
            <v>2.63</v>
          </cell>
          <cell r="I3388">
            <v>41236</v>
          </cell>
          <cell r="J3388">
            <v>2.8284000000000002</v>
          </cell>
          <cell r="M3388">
            <v>42024</v>
          </cell>
          <cell r="N3388">
            <v>3.5417999999999998</v>
          </cell>
          <cell r="Q3388">
            <v>41442</v>
          </cell>
          <cell r="R3388">
            <v>4.46</v>
          </cell>
        </row>
        <row r="3389">
          <cell r="A3389">
            <v>41428</v>
          </cell>
          <cell r="B3389">
            <v>2.6</v>
          </cell>
          <cell r="I3389">
            <v>41239</v>
          </cell>
          <cell r="J3389">
            <v>2.8018000000000001</v>
          </cell>
          <cell r="M3389">
            <v>42025</v>
          </cell>
          <cell r="N3389">
            <v>3.5281000000000002</v>
          </cell>
          <cell r="Q3389">
            <v>41443</v>
          </cell>
          <cell r="R3389">
            <v>4.46</v>
          </cell>
        </row>
        <row r="3390">
          <cell r="A3390">
            <v>41429</v>
          </cell>
          <cell r="B3390">
            <v>2.64</v>
          </cell>
          <cell r="I3390">
            <v>41240</v>
          </cell>
          <cell r="J3390">
            <v>2.7847</v>
          </cell>
          <cell r="M3390">
            <v>42026</v>
          </cell>
          <cell r="N3390">
            <v>3.5590999999999999</v>
          </cell>
          <cell r="Q3390">
            <v>41444</v>
          </cell>
          <cell r="R3390">
            <v>4.5199999999999996</v>
          </cell>
        </row>
        <row r="3391">
          <cell r="A3391">
            <v>41430</v>
          </cell>
          <cell r="B3391">
            <v>2.62</v>
          </cell>
          <cell r="I3391">
            <v>41241</v>
          </cell>
          <cell r="J3391">
            <v>2.7979000000000003</v>
          </cell>
          <cell r="M3391">
            <v>42027</v>
          </cell>
          <cell r="N3391">
            <v>3.5145999999999997</v>
          </cell>
          <cell r="Q3391">
            <v>41445</v>
          </cell>
          <cell r="R3391">
            <v>4.6399999999999997</v>
          </cell>
        </row>
        <row r="3392">
          <cell r="A3392">
            <v>41431</v>
          </cell>
          <cell r="B3392">
            <v>2.62</v>
          </cell>
          <cell r="I3392">
            <v>41242</v>
          </cell>
          <cell r="J3392">
            <v>2.7955999999999999</v>
          </cell>
          <cell r="M3392">
            <v>42030</v>
          </cell>
          <cell r="N3392">
            <v>3.5268999999999999</v>
          </cell>
          <cell r="Q3392">
            <v>41446</v>
          </cell>
          <cell r="R3392">
            <v>4.72</v>
          </cell>
        </row>
        <row r="3393">
          <cell r="A3393">
            <v>41432</v>
          </cell>
          <cell r="B3393">
            <v>2.7199999999999998</v>
          </cell>
          <cell r="I3393">
            <v>41243</v>
          </cell>
          <cell r="J3393">
            <v>2.8089</v>
          </cell>
          <cell r="M3393">
            <v>42031</v>
          </cell>
          <cell r="N3393">
            <v>3.4767999999999999</v>
          </cell>
          <cell r="Q3393">
            <v>41449</v>
          </cell>
          <cell r="R3393">
            <v>4.72</v>
          </cell>
        </row>
        <row r="3394">
          <cell r="A3394">
            <v>41435</v>
          </cell>
          <cell r="B3394">
            <v>2.75</v>
          </cell>
          <cell r="I3394">
            <v>41246</v>
          </cell>
          <cell r="J3394">
            <v>2.7987000000000002</v>
          </cell>
          <cell r="M3394">
            <v>42032</v>
          </cell>
          <cell r="N3394">
            <v>3.4283999999999999</v>
          </cell>
          <cell r="Q3394">
            <v>41450</v>
          </cell>
          <cell r="R3394">
            <v>4.78</v>
          </cell>
        </row>
        <row r="3395">
          <cell r="A3395">
            <v>41436</v>
          </cell>
          <cell r="B3395">
            <v>2.7199999999999998</v>
          </cell>
          <cell r="I3395">
            <v>41247</v>
          </cell>
          <cell r="J3395">
            <v>2.7770000000000001</v>
          </cell>
          <cell r="M3395">
            <v>42033</v>
          </cell>
          <cell r="N3395">
            <v>3.4365000000000001</v>
          </cell>
          <cell r="Q3395">
            <v>41451</v>
          </cell>
          <cell r="R3395">
            <v>4.76</v>
          </cell>
        </row>
        <row r="3396">
          <cell r="A3396">
            <v>41437</v>
          </cell>
          <cell r="B3396">
            <v>2.75</v>
          </cell>
          <cell r="I3396">
            <v>41248</v>
          </cell>
          <cell r="J3396">
            <v>2.7770000000000001</v>
          </cell>
          <cell r="M3396">
            <v>42034</v>
          </cell>
          <cell r="N3396">
            <v>3.3370000000000002</v>
          </cell>
          <cell r="Q3396">
            <v>41452</v>
          </cell>
          <cell r="R3396">
            <v>4.7300000000000004</v>
          </cell>
        </row>
        <row r="3397">
          <cell r="A3397">
            <v>41438</v>
          </cell>
          <cell r="B3397">
            <v>2.69</v>
          </cell>
          <cell r="I3397">
            <v>41249</v>
          </cell>
          <cell r="J3397">
            <v>2.7739000000000003</v>
          </cell>
          <cell r="M3397">
            <v>42037</v>
          </cell>
          <cell r="N3397">
            <v>3.3319999999999999</v>
          </cell>
          <cell r="Q3397">
            <v>41453</v>
          </cell>
          <cell r="R3397">
            <v>4.67</v>
          </cell>
        </row>
        <row r="3398">
          <cell r="A3398">
            <v>41439</v>
          </cell>
          <cell r="B3398">
            <v>2.68</v>
          </cell>
          <cell r="I3398">
            <v>41250</v>
          </cell>
          <cell r="J3398">
            <v>2.8104</v>
          </cell>
          <cell r="M3398">
            <v>42038</v>
          </cell>
          <cell r="N3398">
            <v>3.3896000000000002</v>
          </cell>
          <cell r="Q3398">
            <v>41456</v>
          </cell>
          <cell r="R3398">
            <v>4.66</v>
          </cell>
        </row>
        <row r="3399">
          <cell r="A3399">
            <v>41442</v>
          </cell>
          <cell r="B3399">
            <v>2.69</v>
          </cell>
          <cell r="I3399">
            <v>41253</v>
          </cell>
          <cell r="J3399">
            <v>2.7979000000000003</v>
          </cell>
          <cell r="M3399">
            <v>42039</v>
          </cell>
          <cell r="N3399">
            <v>3.3462000000000001</v>
          </cell>
          <cell r="Q3399">
            <v>41457</v>
          </cell>
          <cell r="R3399">
            <v>4.63</v>
          </cell>
        </row>
        <row r="3400">
          <cell r="A3400">
            <v>41443</v>
          </cell>
          <cell r="B3400">
            <v>2.7</v>
          </cell>
          <cell r="I3400">
            <v>41254</v>
          </cell>
          <cell r="J3400">
            <v>2.8410000000000002</v>
          </cell>
          <cell r="M3400">
            <v>42040</v>
          </cell>
          <cell r="N3400">
            <v>3.4312</v>
          </cell>
          <cell r="Q3400">
            <v>41458</v>
          </cell>
          <cell r="R3400">
            <v>4.6500000000000004</v>
          </cell>
        </row>
        <row r="3401">
          <cell r="A3401">
            <v>41444</v>
          </cell>
          <cell r="B3401">
            <v>2.75</v>
          </cell>
          <cell r="I3401">
            <v>41255</v>
          </cell>
          <cell r="J3401">
            <v>2.8894000000000002</v>
          </cell>
          <cell r="M3401">
            <v>42041</v>
          </cell>
          <cell r="N3401">
            <v>3.4981999999999998</v>
          </cell>
          <cell r="Q3401">
            <v>41460</v>
          </cell>
          <cell r="R3401">
            <v>4.82</v>
          </cell>
        </row>
        <row r="3402">
          <cell r="A3402">
            <v>41445</v>
          </cell>
          <cell r="B3402">
            <v>2.8</v>
          </cell>
          <cell r="I3402">
            <v>41256</v>
          </cell>
          <cell r="J3402">
            <v>2.9054000000000002</v>
          </cell>
          <cell r="M3402">
            <v>42044</v>
          </cell>
          <cell r="N3402">
            <v>3.4933000000000001</v>
          </cell>
          <cell r="Q3402">
            <v>41463</v>
          </cell>
          <cell r="R3402">
            <v>4.79</v>
          </cell>
        </row>
        <row r="3403">
          <cell r="A3403">
            <v>41446</v>
          </cell>
          <cell r="B3403">
            <v>2.9</v>
          </cell>
          <cell r="I3403">
            <v>41257</v>
          </cell>
          <cell r="J3403">
            <v>2.8639999999999999</v>
          </cell>
          <cell r="M3403">
            <v>42045</v>
          </cell>
          <cell r="N3403">
            <v>3.5217999999999998</v>
          </cell>
          <cell r="Q3403">
            <v>41464</v>
          </cell>
          <cell r="R3403">
            <v>4.8</v>
          </cell>
        </row>
        <row r="3404">
          <cell r="A3404">
            <v>41449</v>
          </cell>
          <cell r="B3404">
            <v>2.93</v>
          </cell>
          <cell r="I3404">
            <v>41260</v>
          </cell>
          <cell r="J3404">
            <v>2.9457</v>
          </cell>
          <cell r="M3404">
            <v>42046</v>
          </cell>
          <cell r="N3404">
            <v>3.5154999999999998</v>
          </cell>
          <cell r="Q3404">
            <v>41465</v>
          </cell>
          <cell r="R3404">
            <v>4.82</v>
          </cell>
        </row>
        <row r="3405">
          <cell r="A3405">
            <v>41450</v>
          </cell>
          <cell r="B3405">
            <v>2.9699999999999998</v>
          </cell>
          <cell r="I3405">
            <v>41261</v>
          </cell>
          <cell r="J3405">
            <v>2.9979</v>
          </cell>
          <cell r="M3405">
            <v>42047</v>
          </cell>
          <cell r="N3405">
            <v>3.4903</v>
          </cell>
          <cell r="Q3405">
            <v>41466</v>
          </cell>
          <cell r="R3405">
            <v>4.74</v>
          </cell>
        </row>
        <row r="3406">
          <cell r="A3406">
            <v>41451</v>
          </cell>
          <cell r="B3406">
            <v>2.96</v>
          </cell>
          <cell r="I3406">
            <v>41262</v>
          </cell>
          <cell r="J3406">
            <v>2.9864999999999999</v>
          </cell>
          <cell r="M3406">
            <v>42048</v>
          </cell>
          <cell r="N3406">
            <v>3.5232000000000001</v>
          </cell>
          <cell r="Q3406">
            <v>41467</v>
          </cell>
          <cell r="R3406">
            <v>4.76</v>
          </cell>
        </row>
        <row r="3407">
          <cell r="A3407">
            <v>41452</v>
          </cell>
          <cell r="B3407">
            <v>2.9</v>
          </cell>
          <cell r="I3407">
            <v>41263</v>
          </cell>
          <cell r="J3407">
            <v>2.9807000000000001</v>
          </cell>
          <cell r="M3407">
            <v>42051</v>
          </cell>
          <cell r="N3407">
            <v>3.5232000000000001</v>
          </cell>
          <cell r="Q3407">
            <v>41470</v>
          </cell>
          <cell r="R3407">
            <v>4.71</v>
          </cell>
        </row>
        <row r="3408">
          <cell r="A3408">
            <v>41453</v>
          </cell>
          <cell r="B3408">
            <v>2.89</v>
          </cell>
          <cell r="I3408">
            <v>41264</v>
          </cell>
          <cell r="J3408">
            <v>2.9312</v>
          </cell>
          <cell r="M3408">
            <v>42052</v>
          </cell>
          <cell r="N3408">
            <v>3.5634000000000001</v>
          </cell>
          <cell r="Q3408">
            <v>41471</v>
          </cell>
          <cell r="R3408">
            <v>4.67</v>
          </cell>
        </row>
        <row r="3409">
          <cell r="A3409">
            <v>41457</v>
          </cell>
          <cell r="B3409">
            <v>2.86</v>
          </cell>
          <cell r="I3409">
            <v>41267</v>
          </cell>
          <cell r="J3409">
            <v>2.9384999999999999</v>
          </cell>
          <cell r="M3409">
            <v>42053</v>
          </cell>
          <cell r="N3409">
            <v>3.5640000000000001</v>
          </cell>
          <cell r="Q3409">
            <v>41472</v>
          </cell>
          <cell r="R3409">
            <v>4.6399999999999997</v>
          </cell>
        </row>
        <row r="3410">
          <cell r="A3410">
            <v>41458</v>
          </cell>
          <cell r="B3410">
            <v>2.86</v>
          </cell>
          <cell r="I3410">
            <v>41268</v>
          </cell>
          <cell r="J3410">
            <v>2.9384999999999999</v>
          </cell>
          <cell r="M3410">
            <v>42054</v>
          </cell>
          <cell r="N3410">
            <v>3.5333999999999999</v>
          </cell>
          <cell r="Q3410">
            <v>41473</v>
          </cell>
          <cell r="R3410">
            <v>4.6899999999999995</v>
          </cell>
        </row>
        <row r="3411">
          <cell r="A3411">
            <v>41459</v>
          </cell>
          <cell r="B3411">
            <v>2.86</v>
          </cell>
          <cell r="I3411">
            <v>41269</v>
          </cell>
          <cell r="J3411">
            <v>2.9224000000000001</v>
          </cell>
          <cell r="M3411">
            <v>42055</v>
          </cell>
          <cell r="N3411">
            <v>3.5234999999999999</v>
          </cell>
          <cell r="Q3411">
            <v>41474</v>
          </cell>
          <cell r="R3411">
            <v>4.62</v>
          </cell>
        </row>
        <row r="3412">
          <cell r="A3412">
            <v>41460</v>
          </cell>
          <cell r="B3412">
            <v>2.9699999999999998</v>
          </cell>
          <cell r="I3412">
            <v>41270</v>
          </cell>
          <cell r="J3412">
            <v>2.9095</v>
          </cell>
          <cell r="M3412">
            <v>42058</v>
          </cell>
          <cell r="N3412">
            <v>3.4630999999999998</v>
          </cell>
          <cell r="Q3412">
            <v>41477</v>
          </cell>
          <cell r="R3412">
            <v>4.59</v>
          </cell>
        </row>
        <row r="3413">
          <cell r="A3413">
            <v>41463</v>
          </cell>
          <cell r="B3413">
            <v>2.92</v>
          </cell>
          <cell r="I3413">
            <v>41271</v>
          </cell>
          <cell r="J3413">
            <v>2.8672</v>
          </cell>
          <cell r="M3413">
            <v>42059</v>
          </cell>
          <cell r="N3413">
            <v>3.4089999999999998</v>
          </cell>
          <cell r="Q3413">
            <v>41478</v>
          </cell>
          <cell r="R3413">
            <v>4.5999999999999996</v>
          </cell>
        </row>
        <row r="3414">
          <cell r="A3414">
            <v>41464</v>
          </cell>
          <cell r="B3414">
            <v>2.93</v>
          </cell>
          <cell r="I3414">
            <v>41274</v>
          </cell>
          <cell r="J3414">
            <v>2.9499</v>
          </cell>
          <cell r="M3414">
            <v>42060</v>
          </cell>
          <cell r="N3414">
            <v>3.391</v>
          </cell>
          <cell r="Q3414">
            <v>41479</v>
          </cell>
          <cell r="R3414">
            <v>4.66</v>
          </cell>
        </row>
        <row r="3415">
          <cell r="A3415">
            <v>41465</v>
          </cell>
          <cell r="B3415">
            <v>2.96</v>
          </cell>
          <cell r="I3415">
            <v>41275</v>
          </cell>
          <cell r="J3415">
            <v>2.9499</v>
          </cell>
          <cell r="M3415">
            <v>42061</v>
          </cell>
          <cell r="N3415">
            <v>3.4036</v>
          </cell>
          <cell r="Q3415">
            <v>41480</v>
          </cell>
          <cell r="R3415">
            <v>4.66</v>
          </cell>
        </row>
        <row r="3416">
          <cell r="A3416">
            <v>41466</v>
          </cell>
          <cell r="B3416">
            <v>2.92</v>
          </cell>
          <cell r="I3416">
            <v>41276</v>
          </cell>
          <cell r="J3416">
            <v>3.0419</v>
          </cell>
          <cell r="M3416">
            <v>42062</v>
          </cell>
          <cell r="N3416">
            <v>3.3538999999999999</v>
          </cell>
          <cell r="Q3416">
            <v>41481</v>
          </cell>
          <cell r="R3416">
            <v>4.62</v>
          </cell>
        </row>
        <row r="3417">
          <cell r="A3417">
            <v>41467</v>
          </cell>
          <cell r="B3417">
            <v>2.92</v>
          </cell>
          <cell r="I3417">
            <v>41277</v>
          </cell>
          <cell r="J3417">
            <v>3.1250999999999998</v>
          </cell>
          <cell r="M3417">
            <v>42065</v>
          </cell>
          <cell r="N3417">
            <v>3.4230999999999998</v>
          </cell>
          <cell r="Q3417">
            <v>41484</v>
          </cell>
          <cell r="R3417">
            <v>4.6399999999999997</v>
          </cell>
        </row>
        <row r="3418">
          <cell r="A3418">
            <v>41470</v>
          </cell>
          <cell r="B3418">
            <v>2.92</v>
          </cell>
          <cell r="I3418">
            <v>41278</v>
          </cell>
          <cell r="J3418">
            <v>3.0972</v>
          </cell>
          <cell r="M3418">
            <v>42066</v>
          </cell>
          <cell r="N3418">
            <v>3.4599000000000002</v>
          </cell>
          <cell r="Q3418">
            <v>41485</v>
          </cell>
          <cell r="R3418">
            <v>4.6399999999999997</v>
          </cell>
        </row>
        <row r="3419">
          <cell r="A3419">
            <v>41471</v>
          </cell>
          <cell r="B3419">
            <v>2.92</v>
          </cell>
          <cell r="I3419">
            <v>41281</v>
          </cell>
          <cell r="J3419">
            <v>3.1006</v>
          </cell>
          <cell r="M3419">
            <v>42067</v>
          </cell>
          <cell r="N3419">
            <v>3.5220000000000002</v>
          </cell>
          <cell r="Q3419">
            <v>41486</v>
          </cell>
          <cell r="R3419">
            <v>4.6100000000000003</v>
          </cell>
        </row>
        <row r="3420">
          <cell r="A3420">
            <v>41472</v>
          </cell>
          <cell r="B3420">
            <v>2.9</v>
          </cell>
          <cell r="I3420">
            <v>41282</v>
          </cell>
          <cell r="J3420">
            <v>3.0678999999999998</v>
          </cell>
          <cell r="M3420">
            <v>42068</v>
          </cell>
          <cell r="N3420">
            <v>3.5427999999999997</v>
          </cell>
          <cell r="Q3420">
            <v>41487</v>
          </cell>
          <cell r="R3420">
            <v>4.72</v>
          </cell>
        </row>
        <row r="3421">
          <cell r="A3421">
            <v>41473</v>
          </cell>
          <cell r="B3421">
            <v>2.92</v>
          </cell>
          <cell r="I3421">
            <v>41283</v>
          </cell>
          <cell r="J3421">
            <v>3.0604</v>
          </cell>
          <cell r="M3421">
            <v>42069</v>
          </cell>
          <cell r="N3421">
            <v>3.6358000000000001</v>
          </cell>
          <cell r="Q3421">
            <v>41488</v>
          </cell>
          <cell r="R3421">
            <v>4.63</v>
          </cell>
        </row>
        <row r="3422">
          <cell r="A3422">
            <v>41474</v>
          </cell>
          <cell r="B3422">
            <v>2.89</v>
          </cell>
          <cell r="I3422">
            <v>41284</v>
          </cell>
          <cell r="J3422">
            <v>3.0796000000000001</v>
          </cell>
          <cell r="M3422">
            <v>42072</v>
          </cell>
          <cell r="N3422">
            <v>3.6252</v>
          </cell>
          <cell r="Q3422">
            <v>41491</v>
          </cell>
          <cell r="R3422">
            <v>4.63</v>
          </cell>
        </row>
        <row r="3423">
          <cell r="A3423">
            <v>41477</v>
          </cell>
          <cell r="B3423">
            <v>2.88</v>
          </cell>
          <cell r="I3423">
            <v>41285</v>
          </cell>
          <cell r="J3423">
            <v>3.0478999999999998</v>
          </cell>
          <cell r="M3423">
            <v>42073</v>
          </cell>
          <cell r="N3423">
            <v>3.5827999999999998</v>
          </cell>
          <cell r="Q3423">
            <v>41492</v>
          </cell>
          <cell r="R3423">
            <v>4.67</v>
          </cell>
        </row>
        <row r="3424">
          <cell r="A3424">
            <v>41478</v>
          </cell>
          <cell r="B3424">
            <v>2.92</v>
          </cell>
          <cell r="I3424">
            <v>41288</v>
          </cell>
          <cell r="J3424">
            <v>3.0312999999999999</v>
          </cell>
          <cell r="M3424">
            <v>42074</v>
          </cell>
          <cell r="N3424">
            <v>3.5422000000000002</v>
          </cell>
          <cell r="Q3424">
            <v>41493</v>
          </cell>
          <cell r="R3424">
            <v>4.67</v>
          </cell>
        </row>
        <row r="3425">
          <cell r="A3425">
            <v>41479</v>
          </cell>
          <cell r="B3425">
            <v>2.98</v>
          </cell>
          <cell r="I3425">
            <v>41289</v>
          </cell>
          <cell r="J3425">
            <v>3.0255000000000001</v>
          </cell>
          <cell r="M3425">
            <v>42075</v>
          </cell>
          <cell r="N3425">
            <v>3.5375000000000001</v>
          </cell>
          <cell r="Q3425">
            <v>41494</v>
          </cell>
          <cell r="R3425">
            <v>4.62</v>
          </cell>
        </row>
        <row r="3426">
          <cell r="A3426">
            <v>41480</v>
          </cell>
          <cell r="B3426">
            <v>2.9699999999999998</v>
          </cell>
          <cell r="I3426">
            <v>41290</v>
          </cell>
          <cell r="J3426">
            <v>3.0131000000000001</v>
          </cell>
          <cell r="M3426">
            <v>42076</v>
          </cell>
          <cell r="N3426">
            <v>3.5224000000000002</v>
          </cell>
          <cell r="Q3426">
            <v>41495</v>
          </cell>
          <cell r="R3426">
            <v>4.6100000000000003</v>
          </cell>
        </row>
        <row r="3427">
          <cell r="A3427">
            <v>41481</v>
          </cell>
          <cell r="B3427">
            <v>2.95</v>
          </cell>
          <cell r="I3427">
            <v>41291</v>
          </cell>
          <cell r="J3427">
            <v>3.0722</v>
          </cell>
          <cell r="M3427">
            <v>42079</v>
          </cell>
          <cell r="N3427">
            <v>3.4899</v>
          </cell>
          <cell r="Q3427">
            <v>41498</v>
          </cell>
          <cell r="R3427">
            <v>4.6399999999999997</v>
          </cell>
        </row>
        <row r="3428">
          <cell r="A3428">
            <v>41484</v>
          </cell>
          <cell r="B3428">
            <v>2.98</v>
          </cell>
          <cell r="I3428">
            <v>41292</v>
          </cell>
          <cell r="J3428">
            <v>3.0289000000000001</v>
          </cell>
          <cell r="M3428">
            <v>42080</v>
          </cell>
          <cell r="N3428">
            <v>3.4512999999999998</v>
          </cell>
          <cell r="Q3428">
            <v>41499</v>
          </cell>
          <cell r="R3428">
            <v>4.7300000000000004</v>
          </cell>
        </row>
        <row r="3429">
          <cell r="A3429">
            <v>41485</v>
          </cell>
          <cell r="B3429">
            <v>3.02</v>
          </cell>
          <cell r="I3429">
            <v>41295</v>
          </cell>
          <cell r="J3429">
            <v>3.0289000000000001</v>
          </cell>
          <cell r="M3429">
            <v>42081</v>
          </cell>
          <cell r="N3429">
            <v>3.3744999999999998</v>
          </cell>
          <cell r="Q3429">
            <v>41500</v>
          </cell>
          <cell r="R3429">
            <v>4.74</v>
          </cell>
        </row>
        <row r="3430">
          <cell r="A3430">
            <v>41486</v>
          </cell>
          <cell r="B3430">
            <v>2.9699999999999998</v>
          </cell>
          <cell r="I3430">
            <v>41296</v>
          </cell>
          <cell r="J3430">
            <v>3.0280999999999998</v>
          </cell>
          <cell r="M3430">
            <v>42082</v>
          </cell>
          <cell r="N3430">
            <v>3.3532999999999999</v>
          </cell>
          <cell r="Q3430">
            <v>41501</v>
          </cell>
          <cell r="R3430">
            <v>4.76</v>
          </cell>
        </row>
        <row r="3431">
          <cell r="A3431">
            <v>41487</v>
          </cell>
          <cell r="B3431">
            <v>3.04</v>
          </cell>
          <cell r="I3431">
            <v>41297</v>
          </cell>
          <cell r="J3431">
            <v>3.0182000000000002</v>
          </cell>
          <cell r="M3431">
            <v>42083</v>
          </cell>
          <cell r="N3431">
            <v>3.3454999999999999</v>
          </cell>
          <cell r="Q3431">
            <v>41502</v>
          </cell>
          <cell r="R3431">
            <v>4.83</v>
          </cell>
        </row>
        <row r="3432">
          <cell r="A3432">
            <v>41488</v>
          </cell>
          <cell r="B3432">
            <v>3</v>
          </cell>
          <cell r="I3432">
            <v>41298</v>
          </cell>
          <cell r="J3432">
            <v>3.0430999999999999</v>
          </cell>
          <cell r="M3432">
            <v>42086</v>
          </cell>
          <cell r="N3432">
            <v>3.3527</v>
          </cell>
          <cell r="Q3432">
            <v>41505</v>
          </cell>
          <cell r="R3432">
            <v>4.87</v>
          </cell>
        </row>
        <row r="3433">
          <cell r="A3433">
            <v>41492</v>
          </cell>
          <cell r="B3433">
            <v>3.03</v>
          </cell>
          <cell r="I3433">
            <v>41299</v>
          </cell>
          <cell r="J3433">
            <v>3.1333000000000002</v>
          </cell>
          <cell r="M3433">
            <v>42087</v>
          </cell>
          <cell r="N3433">
            <v>3.3329</v>
          </cell>
          <cell r="Q3433">
            <v>41506</v>
          </cell>
          <cell r="R3433">
            <v>4.83</v>
          </cell>
        </row>
        <row r="3434">
          <cell r="A3434">
            <v>41493</v>
          </cell>
          <cell r="B3434">
            <v>3.01</v>
          </cell>
          <cell r="I3434">
            <v>41302</v>
          </cell>
          <cell r="J3434">
            <v>3.141</v>
          </cell>
          <cell r="M3434">
            <v>42088</v>
          </cell>
          <cell r="N3434">
            <v>3.3752</v>
          </cell>
          <cell r="Q3434">
            <v>41507</v>
          </cell>
          <cell r="R3434">
            <v>4.87</v>
          </cell>
        </row>
        <row r="3435">
          <cell r="A3435">
            <v>41494</v>
          </cell>
          <cell r="B3435">
            <v>3</v>
          </cell>
          <cell r="I3435">
            <v>41303</v>
          </cell>
          <cell r="J3435">
            <v>3.1839</v>
          </cell>
          <cell r="M3435">
            <v>42089</v>
          </cell>
          <cell r="N3435">
            <v>3.4489999999999998</v>
          </cell>
          <cell r="Q3435">
            <v>41508</v>
          </cell>
          <cell r="R3435">
            <v>4.87</v>
          </cell>
        </row>
        <row r="3436">
          <cell r="A3436">
            <v>41495</v>
          </cell>
          <cell r="B3436">
            <v>2.99</v>
          </cell>
          <cell r="I3436">
            <v>41304</v>
          </cell>
          <cell r="J3436">
            <v>3.1821999999999999</v>
          </cell>
          <cell r="M3436">
            <v>42090</v>
          </cell>
          <cell r="N3436">
            <v>3.3978999999999999</v>
          </cell>
          <cell r="Q3436">
            <v>41509</v>
          </cell>
          <cell r="R3436">
            <v>4.79</v>
          </cell>
        </row>
        <row r="3437">
          <cell r="A3437">
            <v>41498</v>
          </cell>
          <cell r="B3437">
            <v>3.02</v>
          </cell>
          <cell r="I3437">
            <v>41305</v>
          </cell>
          <cell r="J3437">
            <v>3.1718999999999999</v>
          </cell>
          <cell r="M3437">
            <v>42093</v>
          </cell>
          <cell r="N3437">
            <v>3.3961000000000001</v>
          </cell>
          <cell r="Q3437">
            <v>41512</v>
          </cell>
          <cell r="R3437">
            <v>4.7699999999999996</v>
          </cell>
        </row>
        <row r="3438">
          <cell r="A3438">
            <v>41499</v>
          </cell>
          <cell r="B3438">
            <v>3.09</v>
          </cell>
          <cell r="I3438">
            <v>41306</v>
          </cell>
          <cell r="J3438">
            <v>3.2178</v>
          </cell>
          <cell r="M3438">
            <v>42094</v>
          </cell>
          <cell r="N3438">
            <v>3.3936000000000002</v>
          </cell>
          <cell r="Q3438">
            <v>41513</v>
          </cell>
          <cell r="R3438">
            <v>4.6899999999999995</v>
          </cell>
        </row>
        <row r="3439">
          <cell r="A3439">
            <v>41500</v>
          </cell>
          <cell r="B3439">
            <v>3.09</v>
          </cell>
          <cell r="I3439">
            <v>41309</v>
          </cell>
          <cell r="J3439">
            <v>3.1598999999999999</v>
          </cell>
          <cell r="M3439">
            <v>42095</v>
          </cell>
          <cell r="N3439">
            <v>3.3506999999999998</v>
          </cell>
          <cell r="Q3439">
            <v>41514</v>
          </cell>
          <cell r="R3439">
            <v>4.75</v>
          </cell>
        </row>
        <row r="3440">
          <cell r="A3440">
            <v>41501</v>
          </cell>
          <cell r="B3440">
            <v>3.15</v>
          </cell>
          <cell r="I3440">
            <v>41310</v>
          </cell>
          <cell r="J3440">
            <v>3.2082999999999999</v>
          </cell>
          <cell r="M3440">
            <v>42096</v>
          </cell>
          <cell r="N3440">
            <v>3.3721000000000001</v>
          </cell>
          <cell r="Q3440">
            <v>41515</v>
          </cell>
          <cell r="R3440">
            <v>4.7</v>
          </cell>
        </row>
        <row r="3441">
          <cell r="A3441">
            <v>41502</v>
          </cell>
          <cell r="B3441">
            <v>3.18</v>
          </cell>
          <cell r="I3441">
            <v>41311</v>
          </cell>
          <cell r="J3441">
            <v>3.1694</v>
          </cell>
          <cell r="M3441">
            <v>42097</v>
          </cell>
          <cell r="N3441">
            <v>3.3721000000000001</v>
          </cell>
          <cell r="Q3441">
            <v>41516</v>
          </cell>
          <cell r="R3441">
            <v>4.67</v>
          </cell>
        </row>
        <row r="3442">
          <cell r="A3442">
            <v>41505</v>
          </cell>
          <cell r="B3442">
            <v>3.21</v>
          </cell>
          <cell r="I3442">
            <v>41312</v>
          </cell>
          <cell r="J3442">
            <v>3.1703000000000001</v>
          </cell>
          <cell r="M3442">
            <v>42100</v>
          </cell>
          <cell r="N3442">
            <v>3.4087999999999998</v>
          </cell>
          <cell r="Q3442">
            <v>41520</v>
          </cell>
          <cell r="R3442">
            <v>4.7699999999999996</v>
          </cell>
        </row>
        <row r="3443">
          <cell r="A3443">
            <v>41506</v>
          </cell>
          <cell r="B3443">
            <v>3.15</v>
          </cell>
          <cell r="I3443">
            <v>41313</v>
          </cell>
          <cell r="J3443">
            <v>3.1635</v>
          </cell>
          <cell r="M3443">
            <v>42101</v>
          </cell>
          <cell r="N3443">
            <v>3.3908</v>
          </cell>
          <cell r="Q3443">
            <v>41521</v>
          </cell>
          <cell r="R3443">
            <v>4.79</v>
          </cell>
        </row>
        <row r="3444">
          <cell r="A3444">
            <v>41507</v>
          </cell>
          <cell r="B3444">
            <v>3.21</v>
          </cell>
          <cell r="I3444">
            <v>41316</v>
          </cell>
          <cell r="J3444">
            <v>3.1703999999999999</v>
          </cell>
          <cell r="M3444">
            <v>42102</v>
          </cell>
          <cell r="N3444">
            <v>3.3839000000000001</v>
          </cell>
          <cell r="Q3444">
            <v>41522</v>
          </cell>
          <cell r="R3444">
            <v>4.87</v>
          </cell>
        </row>
        <row r="3445">
          <cell r="A3445">
            <v>41508</v>
          </cell>
          <cell r="B3445">
            <v>3.21</v>
          </cell>
          <cell r="I3445">
            <v>41317</v>
          </cell>
          <cell r="J3445">
            <v>3.1886000000000001</v>
          </cell>
          <cell r="M3445">
            <v>42103</v>
          </cell>
          <cell r="N3445">
            <v>3.4342000000000001</v>
          </cell>
          <cell r="Q3445">
            <v>41523</v>
          </cell>
          <cell r="R3445">
            <v>4.8600000000000003</v>
          </cell>
        </row>
        <row r="3446">
          <cell r="A3446">
            <v>41509</v>
          </cell>
          <cell r="B3446">
            <v>3.16</v>
          </cell>
          <cell r="I3446">
            <v>41318</v>
          </cell>
          <cell r="J3446">
            <v>3.2338</v>
          </cell>
          <cell r="M3446">
            <v>42104</v>
          </cell>
          <cell r="N3446">
            <v>3.4420000000000002</v>
          </cell>
          <cell r="Q3446">
            <v>41526</v>
          </cell>
          <cell r="R3446">
            <v>4.83</v>
          </cell>
        </row>
        <row r="3447">
          <cell r="A3447">
            <v>41512</v>
          </cell>
          <cell r="B3447">
            <v>3.12</v>
          </cell>
          <cell r="I3447">
            <v>41319</v>
          </cell>
          <cell r="J3447">
            <v>3.1764999999999999</v>
          </cell>
          <cell r="M3447">
            <v>42107</v>
          </cell>
          <cell r="N3447">
            <v>3.4329999999999998</v>
          </cell>
          <cell r="Q3447">
            <v>41527</v>
          </cell>
          <cell r="R3447">
            <v>4.88</v>
          </cell>
        </row>
        <row r="3448">
          <cell r="A3448">
            <v>41513</v>
          </cell>
          <cell r="B3448">
            <v>3.04</v>
          </cell>
          <cell r="I3448">
            <v>41320</v>
          </cell>
          <cell r="J3448">
            <v>3.1753</v>
          </cell>
          <cell r="M3448">
            <v>42108</v>
          </cell>
          <cell r="N3448">
            <v>3.3847999999999998</v>
          </cell>
          <cell r="Q3448">
            <v>41528</v>
          </cell>
          <cell r="R3448">
            <v>4.8600000000000003</v>
          </cell>
        </row>
        <row r="3449">
          <cell r="A3449">
            <v>41514</v>
          </cell>
          <cell r="B3449">
            <v>3.09</v>
          </cell>
          <cell r="I3449">
            <v>41323</v>
          </cell>
          <cell r="J3449">
            <v>3.1753</v>
          </cell>
          <cell r="M3449">
            <v>42109</v>
          </cell>
          <cell r="N3449">
            <v>3.3927999999999998</v>
          </cell>
          <cell r="Q3449">
            <v>41529</v>
          </cell>
          <cell r="R3449">
            <v>4.84</v>
          </cell>
        </row>
        <row r="3450">
          <cell r="A3450">
            <v>41515</v>
          </cell>
          <cell r="B3450">
            <v>3.06</v>
          </cell>
          <cell r="I3450">
            <v>41324</v>
          </cell>
          <cell r="J3450">
            <v>3.2098</v>
          </cell>
          <cell r="M3450">
            <v>42110</v>
          </cell>
          <cell r="N3450">
            <v>3.431</v>
          </cell>
          <cell r="Q3450">
            <v>41530</v>
          </cell>
          <cell r="R3450">
            <v>4.8499999999999996</v>
          </cell>
        </row>
        <row r="3451">
          <cell r="A3451">
            <v>41516</v>
          </cell>
          <cell r="B3451">
            <v>3.07</v>
          </cell>
          <cell r="I3451">
            <v>41325</v>
          </cell>
          <cell r="J3451">
            <v>3.1991000000000001</v>
          </cell>
          <cell r="M3451">
            <v>42111</v>
          </cell>
          <cell r="N3451">
            <v>3.4356999999999998</v>
          </cell>
          <cell r="Q3451">
            <v>41533</v>
          </cell>
          <cell r="R3451">
            <v>4.9000000000000004</v>
          </cell>
        </row>
        <row r="3452">
          <cell r="A3452">
            <v>41520</v>
          </cell>
          <cell r="B3452">
            <v>3.15</v>
          </cell>
          <cell r="I3452">
            <v>41326</v>
          </cell>
          <cell r="J3452">
            <v>3.1671</v>
          </cell>
          <cell r="M3452">
            <v>42114</v>
          </cell>
          <cell r="N3452">
            <v>3.4485999999999999</v>
          </cell>
          <cell r="Q3452">
            <v>41534</v>
          </cell>
          <cell r="R3452">
            <v>4.87</v>
          </cell>
        </row>
        <row r="3453">
          <cell r="A3453">
            <v>41521</v>
          </cell>
          <cell r="B3453">
            <v>3.18</v>
          </cell>
          <cell r="I3453">
            <v>41327</v>
          </cell>
          <cell r="J3453">
            <v>3.1524999999999999</v>
          </cell>
          <cell r="M3453">
            <v>42115</v>
          </cell>
          <cell r="N3453">
            <v>3.4605000000000001</v>
          </cell>
          <cell r="Q3453">
            <v>41535</v>
          </cell>
          <cell r="R3453">
            <v>4.79</v>
          </cell>
        </row>
        <row r="3454">
          <cell r="A3454">
            <v>41522</v>
          </cell>
          <cell r="B3454">
            <v>3.25</v>
          </cell>
          <cell r="I3454">
            <v>41330</v>
          </cell>
          <cell r="J3454">
            <v>3.0617000000000001</v>
          </cell>
          <cell r="M3454">
            <v>42116</v>
          </cell>
          <cell r="N3454">
            <v>3.5045000000000002</v>
          </cell>
          <cell r="Q3454">
            <v>41536</v>
          </cell>
          <cell r="R3454">
            <v>4.84</v>
          </cell>
        </row>
        <row r="3455">
          <cell r="A3455">
            <v>41523</v>
          </cell>
          <cell r="B3455">
            <v>3.23</v>
          </cell>
          <cell r="I3455">
            <v>41331</v>
          </cell>
          <cell r="J3455">
            <v>3.0783999999999998</v>
          </cell>
          <cell r="M3455">
            <v>42117</v>
          </cell>
          <cell r="N3455">
            <v>3.4963000000000002</v>
          </cell>
          <cell r="Q3455">
            <v>41537</v>
          </cell>
          <cell r="R3455">
            <v>4.76</v>
          </cell>
        </row>
        <row r="3456">
          <cell r="A3456">
            <v>41526</v>
          </cell>
          <cell r="B3456">
            <v>3.22</v>
          </cell>
          <cell r="I3456">
            <v>41332</v>
          </cell>
          <cell r="J3456">
            <v>3.0992000000000002</v>
          </cell>
          <cell r="M3456">
            <v>42118</v>
          </cell>
          <cell r="N3456">
            <v>3.4561000000000002</v>
          </cell>
          <cell r="Q3456">
            <v>41540</v>
          </cell>
          <cell r="R3456">
            <v>4.7699999999999996</v>
          </cell>
        </row>
        <row r="3457">
          <cell r="A3457">
            <v>41527</v>
          </cell>
          <cell r="B3457">
            <v>3.2800000000000002</v>
          </cell>
          <cell r="I3457">
            <v>41333</v>
          </cell>
          <cell r="J3457">
            <v>3.0855999999999999</v>
          </cell>
          <cell r="M3457">
            <v>42121</v>
          </cell>
          <cell r="N3457">
            <v>3.4784000000000002</v>
          </cell>
          <cell r="Q3457">
            <v>41541</v>
          </cell>
          <cell r="R3457">
            <v>4.7</v>
          </cell>
        </row>
        <row r="3458">
          <cell r="A3458">
            <v>41528</v>
          </cell>
          <cell r="B3458">
            <v>3.26</v>
          </cell>
          <cell r="I3458">
            <v>41334</v>
          </cell>
          <cell r="J3458">
            <v>3.0506000000000002</v>
          </cell>
          <cell r="M3458">
            <v>42122</v>
          </cell>
          <cell r="N3458">
            <v>3.5724</v>
          </cell>
          <cell r="Q3458">
            <v>41542</v>
          </cell>
          <cell r="R3458">
            <v>4.68</v>
          </cell>
        </row>
        <row r="3459">
          <cell r="A3459">
            <v>41529</v>
          </cell>
          <cell r="B3459">
            <v>3.26</v>
          </cell>
          <cell r="I3459">
            <v>41337</v>
          </cell>
          <cell r="J3459">
            <v>3.0863999999999998</v>
          </cell>
          <cell r="M3459">
            <v>42123</v>
          </cell>
          <cell r="N3459">
            <v>3.6051000000000002</v>
          </cell>
          <cell r="Q3459">
            <v>41543</v>
          </cell>
          <cell r="R3459">
            <v>4.7300000000000004</v>
          </cell>
        </row>
        <row r="3460">
          <cell r="A3460">
            <v>41530</v>
          </cell>
          <cell r="B3460">
            <v>3.25</v>
          </cell>
          <cell r="I3460">
            <v>41338</v>
          </cell>
          <cell r="J3460">
            <v>3.1063999999999998</v>
          </cell>
          <cell r="M3460">
            <v>42124</v>
          </cell>
          <cell r="N3460">
            <v>3.5994999999999999</v>
          </cell>
          <cell r="Q3460">
            <v>41544</v>
          </cell>
          <cell r="R3460">
            <v>4.7300000000000004</v>
          </cell>
        </row>
        <row r="3461">
          <cell r="A3461">
            <v>41533</v>
          </cell>
          <cell r="B3461">
            <v>3.2800000000000002</v>
          </cell>
          <cell r="I3461">
            <v>41339</v>
          </cell>
          <cell r="J3461">
            <v>3.1516999999999999</v>
          </cell>
          <cell r="M3461">
            <v>42125</v>
          </cell>
          <cell r="N3461">
            <v>3.6593999999999998</v>
          </cell>
          <cell r="Q3461">
            <v>41547</v>
          </cell>
          <cell r="R3461">
            <v>4.74</v>
          </cell>
        </row>
        <row r="3462">
          <cell r="A3462">
            <v>41534</v>
          </cell>
          <cell r="B3462">
            <v>3.26</v>
          </cell>
          <cell r="I3462">
            <v>41340</v>
          </cell>
          <cell r="J3462">
            <v>3.2031999999999998</v>
          </cell>
          <cell r="M3462">
            <v>42128</v>
          </cell>
          <cell r="N3462">
            <v>3.7079</v>
          </cell>
          <cell r="Q3462">
            <v>41548</v>
          </cell>
          <cell r="R3462">
            <v>4.7699999999999996</v>
          </cell>
        </row>
        <row r="3463">
          <cell r="A3463">
            <v>41535</v>
          </cell>
          <cell r="B3463">
            <v>3.21</v>
          </cell>
          <cell r="I3463">
            <v>41341</v>
          </cell>
          <cell r="J3463">
            <v>3.2437999999999998</v>
          </cell>
          <cell r="M3463">
            <v>42129</v>
          </cell>
          <cell r="N3463">
            <v>3.7311000000000001</v>
          </cell>
          <cell r="Q3463">
            <v>41549</v>
          </cell>
          <cell r="R3463">
            <v>4.76</v>
          </cell>
        </row>
        <row r="3464">
          <cell r="A3464">
            <v>41536</v>
          </cell>
          <cell r="B3464">
            <v>3.22</v>
          </cell>
          <cell r="I3464">
            <v>41344</v>
          </cell>
          <cell r="J3464">
            <v>3.2595999999999998</v>
          </cell>
          <cell r="M3464">
            <v>42130</v>
          </cell>
          <cell r="N3464">
            <v>3.8180000000000001</v>
          </cell>
          <cell r="Q3464">
            <v>41550</v>
          </cell>
          <cell r="R3464">
            <v>4.75</v>
          </cell>
        </row>
        <row r="3465">
          <cell r="A3465">
            <v>41537</v>
          </cell>
          <cell r="B3465">
            <v>3.2</v>
          </cell>
          <cell r="I3465">
            <v>41345</v>
          </cell>
          <cell r="J3465">
            <v>3.2130999999999998</v>
          </cell>
          <cell r="M3465">
            <v>42131</v>
          </cell>
          <cell r="N3465">
            <v>3.7544</v>
          </cell>
          <cell r="Q3465">
            <v>41551</v>
          </cell>
          <cell r="R3465">
            <v>4.7699999999999996</v>
          </cell>
        </row>
        <row r="3466">
          <cell r="A3466">
            <v>41540</v>
          </cell>
          <cell r="B3466">
            <v>3.17</v>
          </cell>
          <cell r="I3466">
            <v>41346</v>
          </cell>
          <cell r="J3466">
            <v>3.2181000000000002</v>
          </cell>
          <cell r="M3466">
            <v>42132</v>
          </cell>
          <cell r="N3466">
            <v>3.7204000000000002</v>
          </cell>
          <cell r="Q3466">
            <v>41554</v>
          </cell>
          <cell r="R3466">
            <v>4.74</v>
          </cell>
        </row>
        <row r="3467">
          <cell r="A3467">
            <v>41541</v>
          </cell>
          <cell r="B3467">
            <v>3.11</v>
          </cell>
          <cell r="I3467">
            <v>41347</v>
          </cell>
          <cell r="J3467">
            <v>3.2387999999999999</v>
          </cell>
          <cell r="M3467">
            <v>42135</v>
          </cell>
          <cell r="N3467">
            <v>3.8351999999999999</v>
          </cell>
          <cell r="Q3467">
            <v>41555</v>
          </cell>
          <cell r="R3467">
            <v>4.74</v>
          </cell>
        </row>
        <row r="3468">
          <cell r="A3468">
            <v>41542</v>
          </cell>
          <cell r="B3468">
            <v>3.09</v>
          </cell>
          <cell r="I3468">
            <v>41348</v>
          </cell>
          <cell r="J3468">
            <v>3.2115</v>
          </cell>
          <cell r="M3468">
            <v>42136</v>
          </cell>
          <cell r="N3468">
            <v>3.8226</v>
          </cell>
          <cell r="Q3468">
            <v>41556</v>
          </cell>
          <cell r="R3468">
            <v>4.7699999999999996</v>
          </cell>
        </row>
        <row r="3469">
          <cell r="A3469">
            <v>41543</v>
          </cell>
          <cell r="B3469">
            <v>3.1</v>
          </cell>
          <cell r="I3469">
            <v>41351</v>
          </cell>
          <cell r="J3469">
            <v>3.1842999999999999</v>
          </cell>
          <cell r="M3469">
            <v>42137</v>
          </cell>
          <cell r="N3469">
            <v>3.8605999999999998</v>
          </cell>
          <cell r="Q3469">
            <v>41557</v>
          </cell>
          <cell r="R3469">
            <v>4.78</v>
          </cell>
        </row>
        <row r="3470">
          <cell r="A3470">
            <v>41544</v>
          </cell>
          <cell r="B3470">
            <v>3.08</v>
          </cell>
          <cell r="I3470">
            <v>41352</v>
          </cell>
          <cell r="J3470">
            <v>3.1280999999999999</v>
          </cell>
          <cell r="M3470">
            <v>42138</v>
          </cell>
          <cell r="N3470">
            <v>3.8593999999999999</v>
          </cell>
          <cell r="Q3470">
            <v>41558</v>
          </cell>
          <cell r="R3470">
            <v>4.7699999999999996</v>
          </cell>
        </row>
        <row r="3471">
          <cell r="A3471">
            <v>41547</v>
          </cell>
          <cell r="B3471">
            <v>3.07</v>
          </cell>
          <cell r="I3471">
            <v>41353</v>
          </cell>
          <cell r="J3471">
            <v>3.1983000000000001</v>
          </cell>
          <cell r="M3471">
            <v>42139</v>
          </cell>
          <cell r="N3471">
            <v>3.7841</v>
          </cell>
          <cell r="Q3471">
            <v>41562</v>
          </cell>
          <cell r="R3471">
            <v>4.8</v>
          </cell>
        </row>
        <row r="3472">
          <cell r="A3472">
            <v>41548</v>
          </cell>
          <cell r="B3472">
            <v>3.08</v>
          </cell>
          <cell r="I3472">
            <v>41354</v>
          </cell>
          <cell r="J3472">
            <v>3.1322000000000001</v>
          </cell>
          <cell r="M3472">
            <v>42142</v>
          </cell>
          <cell r="N3472">
            <v>3.7841</v>
          </cell>
          <cell r="Q3472">
            <v>41563</v>
          </cell>
          <cell r="R3472">
            <v>4.74</v>
          </cell>
        </row>
        <row r="3473">
          <cell r="A3473">
            <v>41549</v>
          </cell>
          <cell r="B3473">
            <v>3.09</v>
          </cell>
          <cell r="I3473">
            <v>41355</v>
          </cell>
          <cell r="J3473">
            <v>3.1476000000000002</v>
          </cell>
          <cell r="M3473">
            <v>42143</v>
          </cell>
          <cell r="N3473">
            <v>3.8824999999999998</v>
          </cell>
          <cell r="Q3473">
            <v>41564</v>
          </cell>
          <cell r="R3473">
            <v>4.67</v>
          </cell>
        </row>
        <row r="3474">
          <cell r="A3474">
            <v>41550</v>
          </cell>
          <cell r="B3474">
            <v>3.09</v>
          </cell>
          <cell r="I3474">
            <v>41358</v>
          </cell>
          <cell r="J3474">
            <v>3.1484000000000001</v>
          </cell>
          <cell r="M3474">
            <v>42144</v>
          </cell>
          <cell r="N3474">
            <v>3.8561000000000001</v>
          </cell>
          <cell r="Q3474">
            <v>41565</v>
          </cell>
          <cell r="R3474">
            <v>4.66</v>
          </cell>
        </row>
        <row r="3475">
          <cell r="A3475">
            <v>41551</v>
          </cell>
          <cell r="B3475">
            <v>3.12</v>
          </cell>
          <cell r="I3475">
            <v>41359</v>
          </cell>
          <cell r="J3475">
            <v>3.1427</v>
          </cell>
          <cell r="M3475">
            <v>42145</v>
          </cell>
          <cell r="N3475">
            <v>3.7999000000000001</v>
          </cell>
          <cell r="Q3475">
            <v>41568</v>
          </cell>
          <cell r="R3475">
            <v>4.6899999999999995</v>
          </cell>
        </row>
        <row r="3476">
          <cell r="A3476">
            <v>41554</v>
          </cell>
          <cell r="B3476">
            <v>3.11</v>
          </cell>
          <cell r="I3476">
            <v>41360</v>
          </cell>
          <cell r="J3476">
            <v>3.0878999999999999</v>
          </cell>
          <cell r="M3476">
            <v>42146</v>
          </cell>
          <cell r="N3476">
            <v>3.8127</v>
          </cell>
          <cell r="Q3476">
            <v>41569</v>
          </cell>
          <cell r="R3476">
            <v>4.62</v>
          </cell>
        </row>
        <row r="3477">
          <cell r="A3477">
            <v>41555</v>
          </cell>
          <cell r="B3477">
            <v>3.11</v>
          </cell>
          <cell r="I3477">
            <v>41361</v>
          </cell>
          <cell r="J3477">
            <v>3.1023000000000001</v>
          </cell>
          <cell r="M3477">
            <v>42149</v>
          </cell>
          <cell r="N3477">
            <v>3.8298000000000001</v>
          </cell>
          <cell r="Q3477">
            <v>41570</v>
          </cell>
          <cell r="R3477">
            <v>4.59</v>
          </cell>
        </row>
        <row r="3478">
          <cell r="A3478">
            <v>41556</v>
          </cell>
          <cell r="B3478">
            <v>3.12</v>
          </cell>
          <cell r="I3478">
            <v>41362</v>
          </cell>
          <cell r="J3478">
            <v>3.1023000000000001</v>
          </cell>
          <cell r="M3478">
            <v>42150</v>
          </cell>
          <cell r="N3478">
            <v>3.7496999999999998</v>
          </cell>
          <cell r="Q3478">
            <v>41571</v>
          </cell>
          <cell r="R3478">
            <v>4.62</v>
          </cell>
        </row>
        <row r="3479">
          <cell r="A3479">
            <v>41557</v>
          </cell>
          <cell r="B3479">
            <v>3.15</v>
          </cell>
          <cell r="I3479">
            <v>41365</v>
          </cell>
          <cell r="J3479">
            <v>3.0743</v>
          </cell>
          <cell r="M3479">
            <v>42151</v>
          </cell>
          <cell r="N3479">
            <v>3.7246999999999999</v>
          </cell>
          <cell r="Q3479">
            <v>41572</v>
          </cell>
          <cell r="R3479">
            <v>4.59</v>
          </cell>
        </row>
        <row r="3480">
          <cell r="A3480">
            <v>41558</v>
          </cell>
          <cell r="B3480">
            <v>3.14</v>
          </cell>
          <cell r="I3480">
            <v>41366</v>
          </cell>
          <cell r="J3480">
            <v>3.0998999999999999</v>
          </cell>
          <cell r="M3480">
            <v>42152</v>
          </cell>
          <cell r="N3480">
            <v>3.7101999999999999</v>
          </cell>
          <cell r="Q3480">
            <v>41575</v>
          </cell>
          <cell r="R3480">
            <v>4.5999999999999996</v>
          </cell>
        </row>
        <row r="3481">
          <cell r="A3481">
            <v>41562</v>
          </cell>
          <cell r="B3481">
            <v>3.18</v>
          </cell>
          <cell r="I3481">
            <v>41367</v>
          </cell>
          <cell r="J3481">
            <v>3.052</v>
          </cell>
          <cell r="M3481">
            <v>42153</v>
          </cell>
          <cell r="N3481">
            <v>3.6743999999999999</v>
          </cell>
          <cell r="Q3481">
            <v>41576</v>
          </cell>
          <cell r="R3481">
            <v>4.62</v>
          </cell>
        </row>
        <row r="3482">
          <cell r="A3482">
            <v>41563</v>
          </cell>
          <cell r="B3482">
            <v>3.15</v>
          </cell>
          <cell r="I3482">
            <v>41368</v>
          </cell>
          <cell r="J3482">
            <v>2.9874000000000001</v>
          </cell>
          <cell r="M3482">
            <v>42156</v>
          </cell>
          <cell r="N3482">
            <v>3.7027000000000001</v>
          </cell>
          <cell r="Q3482">
            <v>41577</v>
          </cell>
          <cell r="R3482">
            <v>4.63</v>
          </cell>
        </row>
        <row r="3483">
          <cell r="A3483">
            <v>41564</v>
          </cell>
          <cell r="B3483">
            <v>3.12</v>
          </cell>
          <cell r="I3483">
            <v>41369</v>
          </cell>
          <cell r="J3483">
            <v>2.875</v>
          </cell>
          <cell r="M3483">
            <v>42157</v>
          </cell>
          <cell r="N3483">
            <v>3.7749999999999999</v>
          </cell>
          <cell r="Q3483">
            <v>41578</v>
          </cell>
          <cell r="R3483">
            <v>4.63</v>
          </cell>
        </row>
        <row r="3484">
          <cell r="A3484">
            <v>41565</v>
          </cell>
          <cell r="B3484">
            <v>3.1</v>
          </cell>
          <cell r="I3484">
            <v>41372</v>
          </cell>
          <cell r="J3484">
            <v>2.9146999999999998</v>
          </cell>
          <cell r="M3484">
            <v>42158</v>
          </cell>
          <cell r="N3484">
            <v>3.8513999999999999</v>
          </cell>
          <cell r="Q3484">
            <v>41579</v>
          </cell>
          <cell r="R3484">
            <v>4.7</v>
          </cell>
        </row>
        <row r="3485">
          <cell r="A3485">
            <v>41568</v>
          </cell>
          <cell r="B3485">
            <v>3.12</v>
          </cell>
          <cell r="I3485">
            <v>41373</v>
          </cell>
          <cell r="J3485">
            <v>2.9377</v>
          </cell>
          <cell r="M3485">
            <v>42159</v>
          </cell>
          <cell r="N3485">
            <v>3.8052000000000001</v>
          </cell>
          <cell r="Q3485">
            <v>41582</v>
          </cell>
          <cell r="R3485">
            <v>4.6899999999999995</v>
          </cell>
        </row>
        <row r="3486">
          <cell r="A3486">
            <v>41569</v>
          </cell>
          <cell r="B3486">
            <v>3.07</v>
          </cell>
          <cell r="I3486">
            <v>41374</v>
          </cell>
          <cell r="J3486">
            <v>3.0030000000000001</v>
          </cell>
          <cell r="M3486">
            <v>42160</v>
          </cell>
          <cell r="N3486">
            <v>3.8662999999999998</v>
          </cell>
          <cell r="Q3486">
            <v>41583</v>
          </cell>
          <cell r="R3486">
            <v>4.75</v>
          </cell>
        </row>
        <row r="3487">
          <cell r="A3487">
            <v>41570</v>
          </cell>
          <cell r="B3487">
            <v>3.03</v>
          </cell>
          <cell r="I3487">
            <v>41375</v>
          </cell>
          <cell r="J3487">
            <v>2.9952000000000001</v>
          </cell>
          <cell r="M3487">
            <v>42163</v>
          </cell>
          <cell r="N3487">
            <v>3.8670999999999998</v>
          </cell>
          <cell r="Q3487">
            <v>41584</v>
          </cell>
          <cell r="R3487">
            <v>4.76</v>
          </cell>
        </row>
        <row r="3488">
          <cell r="A3488">
            <v>41571</v>
          </cell>
          <cell r="B3488">
            <v>3.03</v>
          </cell>
          <cell r="I3488">
            <v>41376</v>
          </cell>
          <cell r="J3488">
            <v>2.9177</v>
          </cell>
          <cell r="M3488">
            <v>42164</v>
          </cell>
          <cell r="N3488">
            <v>3.9201999999999999</v>
          </cell>
          <cell r="Q3488">
            <v>41585</v>
          </cell>
          <cell r="R3488">
            <v>4.72</v>
          </cell>
        </row>
        <row r="3489">
          <cell r="A3489">
            <v>41572</v>
          </cell>
          <cell r="B3489">
            <v>3.02</v>
          </cell>
          <cell r="I3489">
            <v>41379</v>
          </cell>
          <cell r="J3489">
            <v>2.859</v>
          </cell>
          <cell r="M3489">
            <v>42165</v>
          </cell>
          <cell r="N3489">
            <v>3.9576000000000002</v>
          </cell>
          <cell r="Q3489">
            <v>41586</v>
          </cell>
          <cell r="R3489">
            <v>4.83</v>
          </cell>
        </row>
        <row r="3490">
          <cell r="A3490">
            <v>41575</v>
          </cell>
          <cell r="B3490">
            <v>3.02</v>
          </cell>
          <cell r="I3490">
            <v>41380</v>
          </cell>
          <cell r="J3490">
            <v>2.9092000000000002</v>
          </cell>
          <cell r="M3490">
            <v>42166</v>
          </cell>
          <cell r="N3490">
            <v>3.8933</v>
          </cell>
          <cell r="Q3490">
            <v>41590</v>
          </cell>
          <cell r="R3490">
            <v>4.8499999999999996</v>
          </cell>
        </row>
        <row r="3491">
          <cell r="A3491">
            <v>41576</v>
          </cell>
          <cell r="B3491">
            <v>3.01</v>
          </cell>
          <cell r="I3491">
            <v>41381</v>
          </cell>
          <cell r="J3491">
            <v>2.8778999999999999</v>
          </cell>
          <cell r="M3491">
            <v>42167</v>
          </cell>
          <cell r="N3491">
            <v>3.8818000000000001</v>
          </cell>
          <cell r="Q3491">
            <v>41591</v>
          </cell>
          <cell r="R3491">
            <v>4.82</v>
          </cell>
        </row>
        <row r="3492">
          <cell r="A3492">
            <v>41577</v>
          </cell>
          <cell r="B3492">
            <v>3.01</v>
          </cell>
          <cell r="I3492">
            <v>41382</v>
          </cell>
          <cell r="J3492">
            <v>2.8597000000000001</v>
          </cell>
          <cell r="M3492">
            <v>42170</v>
          </cell>
          <cell r="N3492">
            <v>3.8593999999999999</v>
          </cell>
          <cell r="Q3492">
            <v>41592</v>
          </cell>
          <cell r="R3492">
            <v>4.79</v>
          </cell>
        </row>
        <row r="3493">
          <cell r="A3493">
            <v>41578</v>
          </cell>
          <cell r="B3493">
            <v>3.01</v>
          </cell>
          <cell r="I3493">
            <v>41383</v>
          </cell>
          <cell r="J3493">
            <v>2.8847</v>
          </cell>
          <cell r="M3493">
            <v>42171</v>
          </cell>
          <cell r="N3493">
            <v>3.843</v>
          </cell>
          <cell r="Q3493">
            <v>41593</v>
          </cell>
          <cell r="R3493">
            <v>4.79</v>
          </cell>
        </row>
        <row r="3494">
          <cell r="A3494">
            <v>41579</v>
          </cell>
          <cell r="B3494">
            <v>3.08</v>
          </cell>
          <cell r="I3494">
            <v>41386</v>
          </cell>
          <cell r="J3494">
            <v>2.8778000000000001</v>
          </cell>
          <cell r="M3494">
            <v>42172</v>
          </cell>
          <cell r="N3494">
            <v>3.8730000000000002</v>
          </cell>
          <cell r="Q3494">
            <v>41596</v>
          </cell>
          <cell r="R3494">
            <v>4.72</v>
          </cell>
        </row>
        <row r="3495">
          <cell r="A3495">
            <v>41582</v>
          </cell>
          <cell r="B3495">
            <v>3.06</v>
          </cell>
          <cell r="I3495">
            <v>41387</v>
          </cell>
          <cell r="J3495">
            <v>2.903</v>
          </cell>
          <cell r="M3495">
            <v>42173</v>
          </cell>
          <cell r="N3495">
            <v>3.9001999999999999</v>
          </cell>
          <cell r="Q3495">
            <v>41597</v>
          </cell>
          <cell r="R3495">
            <v>4.76</v>
          </cell>
        </row>
        <row r="3496">
          <cell r="A3496">
            <v>41583</v>
          </cell>
          <cell r="B3496">
            <v>3.1</v>
          </cell>
          <cell r="I3496">
            <v>41388</v>
          </cell>
          <cell r="J3496">
            <v>2.8952999999999998</v>
          </cell>
          <cell r="M3496">
            <v>42174</v>
          </cell>
          <cell r="N3496">
            <v>3.8529</v>
          </cell>
          <cell r="Q3496">
            <v>41598</v>
          </cell>
          <cell r="R3496">
            <v>4.8600000000000003</v>
          </cell>
        </row>
        <row r="3497">
          <cell r="A3497">
            <v>41584</v>
          </cell>
          <cell r="B3497">
            <v>3.11</v>
          </cell>
          <cell r="I3497">
            <v>41389</v>
          </cell>
          <cell r="J3497">
            <v>2.9045000000000001</v>
          </cell>
          <cell r="M3497">
            <v>42177</v>
          </cell>
          <cell r="N3497">
            <v>3.927</v>
          </cell>
          <cell r="Q3497">
            <v>41599</v>
          </cell>
          <cell r="R3497">
            <v>4.84</v>
          </cell>
        </row>
        <row r="3498">
          <cell r="A3498">
            <v>41585</v>
          </cell>
          <cell r="B3498">
            <v>3.09</v>
          </cell>
          <cell r="I3498">
            <v>41390</v>
          </cell>
          <cell r="J3498">
            <v>2.8611</v>
          </cell>
          <cell r="M3498">
            <v>42178</v>
          </cell>
          <cell r="N3498">
            <v>3.9491000000000001</v>
          </cell>
          <cell r="Q3498">
            <v>41600</v>
          </cell>
          <cell r="R3498">
            <v>4.79</v>
          </cell>
        </row>
        <row r="3499">
          <cell r="A3499">
            <v>41586</v>
          </cell>
          <cell r="B3499">
            <v>3.16</v>
          </cell>
          <cell r="I3499">
            <v>41393</v>
          </cell>
          <cell r="J3499">
            <v>2.8784999999999998</v>
          </cell>
          <cell r="M3499">
            <v>42179</v>
          </cell>
          <cell r="N3499">
            <v>3.9331</v>
          </cell>
          <cell r="Q3499">
            <v>41603</v>
          </cell>
          <cell r="R3499">
            <v>4.79</v>
          </cell>
        </row>
        <row r="3500">
          <cell r="A3500">
            <v>41590</v>
          </cell>
          <cell r="B3500">
            <v>3.19</v>
          </cell>
          <cell r="I3500">
            <v>41394</v>
          </cell>
          <cell r="J3500">
            <v>2.8761999999999999</v>
          </cell>
          <cell r="M3500">
            <v>42180</v>
          </cell>
          <cell r="N3500">
            <v>3.9851000000000001</v>
          </cell>
          <cell r="Q3500">
            <v>41604</v>
          </cell>
          <cell r="R3500">
            <v>4.7300000000000004</v>
          </cell>
        </row>
        <row r="3501">
          <cell r="A3501">
            <v>41591</v>
          </cell>
          <cell r="B3501">
            <v>3.16</v>
          </cell>
          <cell r="I3501">
            <v>41395</v>
          </cell>
          <cell r="J3501">
            <v>2.8277999999999999</v>
          </cell>
          <cell r="M3501">
            <v>42181</v>
          </cell>
          <cell r="N3501">
            <v>4.0335999999999999</v>
          </cell>
          <cell r="Q3501">
            <v>41605</v>
          </cell>
          <cell r="R3501">
            <v>4.76</v>
          </cell>
        </row>
        <row r="3502">
          <cell r="A3502">
            <v>41592</v>
          </cell>
          <cell r="B3502">
            <v>3.11</v>
          </cell>
          <cell r="I3502">
            <v>41396</v>
          </cell>
          <cell r="J3502">
            <v>2.8210999999999999</v>
          </cell>
          <cell r="M3502">
            <v>42184</v>
          </cell>
          <cell r="N3502">
            <v>3.9527000000000001</v>
          </cell>
          <cell r="Q3502">
            <v>41607</v>
          </cell>
          <cell r="R3502">
            <v>4.76</v>
          </cell>
        </row>
        <row r="3503">
          <cell r="A3503">
            <v>41593</v>
          </cell>
          <cell r="B3503">
            <v>3.12</v>
          </cell>
          <cell r="I3503">
            <v>41397</v>
          </cell>
          <cell r="J3503">
            <v>2.9537</v>
          </cell>
          <cell r="M3503">
            <v>42185</v>
          </cell>
          <cell r="N3503">
            <v>3.9220000000000002</v>
          </cell>
          <cell r="Q3503">
            <v>41610</v>
          </cell>
          <cell r="R3503">
            <v>4.8</v>
          </cell>
        </row>
        <row r="3504">
          <cell r="A3504">
            <v>41596</v>
          </cell>
          <cell r="B3504">
            <v>3.08</v>
          </cell>
          <cell r="I3504">
            <v>41400</v>
          </cell>
          <cell r="J3504">
            <v>2.9762</v>
          </cell>
          <cell r="M3504">
            <v>42186</v>
          </cell>
          <cell r="N3504">
            <v>3.9220000000000002</v>
          </cell>
          <cell r="Q3504">
            <v>41611</v>
          </cell>
          <cell r="R3504">
            <v>4.78</v>
          </cell>
        </row>
        <row r="3505">
          <cell r="A3505">
            <v>41597</v>
          </cell>
          <cell r="B3505">
            <v>3.1</v>
          </cell>
          <cell r="I3505">
            <v>41401</v>
          </cell>
          <cell r="J3505">
            <v>2.9950000000000001</v>
          </cell>
          <cell r="M3505">
            <v>42187</v>
          </cell>
          <cell r="N3505">
            <v>3.9843999999999999</v>
          </cell>
          <cell r="Q3505">
            <v>41612</v>
          </cell>
          <cell r="R3505">
            <v>4.84</v>
          </cell>
        </row>
        <row r="3506">
          <cell r="A3506">
            <v>41598</v>
          </cell>
          <cell r="B3506">
            <v>3.18</v>
          </cell>
          <cell r="I3506">
            <v>41402</v>
          </cell>
          <cell r="J3506">
            <v>2.9870999999999999</v>
          </cell>
          <cell r="M3506">
            <v>42188</v>
          </cell>
          <cell r="N3506">
            <v>3.9577999999999998</v>
          </cell>
          <cell r="Q3506">
            <v>41613</v>
          </cell>
          <cell r="R3506">
            <v>4.8600000000000003</v>
          </cell>
        </row>
        <row r="3507">
          <cell r="A3507">
            <v>41599</v>
          </cell>
          <cell r="B3507">
            <v>3.2</v>
          </cell>
          <cell r="I3507">
            <v>41403</v>
          </cell>
          <cell r="J3507">
            <v>2.9925999999999999</v>
          </cell>
          <cell r="M3507">
            <v>42191</v>
          </cell>
          <cell r="N3507">
            <v>3.8978000000000002</v>
          </cell>
          <cell r="Q3507">
            <v>41614</v>
          </cell>
          <cell r="R3507">
            <v>4.8600000000000003</v>
          </cell>
        </row>
        <row r="3508">
          <cell r="A3508">
            <v>41600</v>
          </cell>
          <cell r="B3508">
            <v>3.15</v>
          </cell>
          <cell r="I3508">
            <v>41404</v>
          </cell>
          <cell r="J3508">
            <v>3.0943000000000001</v>
          </cell>
          <cell r="M3508">
            <v>42192</v>
          </cell>
          <cell r="N3508">
            <v>3.8393000000000002</v>
          </cell>
          <cell r="Q3508">
            <v>41617</v>
          </cell>
          <cell r="R3508">
            <v>4.83</v>
          </cell>
        </row>
        <row r="3509">
          <cell r="A3509">
            <v>41603</v>
          </cell>
          <cell r="B3509">
            <v>3.13</v>
          </cell>
          <cell r="I3509">
            <v>41407</v>
          </cell>
          <cell r="J3509">
            <v>3.1307999999999998</v>
          </cell>
          <cell r="M3509">
            <v>42193</v>
          </cell>
          <cell r="N3509">
            <v>3.7948</v>
          </cell>
          <cell r="Q3509">
            <v>41618</v>
          </cell>
          <cell r="R3509">
            <v>4.7699999999999996</v>
          </cell>
        </row>
        <row r="3510">
          <cell r="A3510">
            <v>41604</v>
          </cell>
          <cell r="B3510">
            <v>3.1</v>
          </cell>
          <cell r="I3510">
            <v>41408</v>
          </cell>
          <cell r="J3510">
            <v>3.1905000000000001</v>
          </cell>
          <cell r="M3510">
            <v>42194</v>
          </cell>
          <cell r="N3510">
            <v>3.8647999999999998</v>
          </cell>
          <cell r="Q3510">
            <v>41619</v>
          </cell>
          <cell r="R3510">
            <v>4.82</v>
          </cell>
        </row>
        <row r="3511">
          <cell r="A3511">
            <v>41605</v>
          </cell>
          <cell r="B3511">
            <v>3.14</v>
          </cell>
          <cell r="I3511">
            <v>41409</v>
          </cell>
          <cell r="J3511">
            <v>3.1558999999999999</v>
          </cell>
          <cell r="M3511">
            <v>42195</v>
          </cell>
          <cell r="N3511">
            <v>3.9525999999999999</v>
          </cell>
          <cell r="Q3511">
            <v>41620</v>
          </cell>
          <cell r="R3511">
            <v>4.82</v>
          </cell>
        </row>
        <row r="3512">
          <cell r="A3512">
            <v>41606</v>
          </cell>
          <cell r="B3512">
            <v>3.14</v>
          </cell>
          <cell r="I3512">
            <v>41410</v>
          </cell>
          <cell r="J3512">
            <v>3.0975999999999999</v>
          </cell>
          <cell r="M3512">
            <v>42198</v>
          </cell>
          <cell r="N3512">
            <v>3.9582999999999999</v>
          </cell>
          <cell r="Q3512">
            <v>41621</v>
          </cell>
          <cell r="R3512">
            <v>4.8</v>
          </cell>
        </row>
        <row r="3513">
          <cell r="A3513">
            <v>41607</v>
          </cell>
          <cell r="B3513">
            <v>3.15</v>
          </cell>
          <cell r="I3513">
            <v>41411</v>
          </cell>
          <cell r="J3513">
            <v>3.1669</v>
          </cell>
          <cell r="M3513">
            <v>42199</v>
          </cell>
          <cell r="N3513">
            <v>3.9436</v>
          </cell>
          <cell r="Q3513">
            <v>41624</v>
          </cell>
          <cell r="R3513">
            <v>4.82</v>
          </cell>
        </row>
        <row r="3514">
          <cell r="A3514">
            <v>41610</v>
          </cell>
          <cell r="B3514">
            <v>3.18</v>
          </cell>
          <cell r="I3514">
            <v>41414</v>
          </cell>
          <cell r="J3514">
            <v>3.1762000000000001</v>
          </cell>
          <cell r="M3514">
            <v>42200</v>
          </cell>
          <cell r="N3514">
            <v>3.8967000000000001</v>
          </cell>
          <cell r="Q3514">
            <v>41625</v>
          </cell>
          <cell r="R3514">
            <v>4.78</v>
          </cell>
        </row>
        <row r="3515">
          <cell r="A3515">
            <v>41611</v>
          </cell>
          <cell r="B3515">
            <v>3.18</v>
          </cell>
          <cell r="I3515">
            <v>41415</v>
          </cell>
          <cell r="J3515">
            <v>3.1309</v>
          </cell>
          <cell r="M3515">
            <v>42201</v>
          </cell>
          <cell r="N3515">
            <v>3.8902000000000001</v>
          </cell>
          <cell r="Q3515">
            <v>41626</v>
          </cell>
          <cell r="R3515">
            <v>4.82</v>
          </cell>
        </row>
        <row r="3516">
          <cell r="A3516">
            <v>41612</v>
          </cell>
          <cell r="B3516">
            <v>3.25</v>
          </cell>
          <cell r="I3516">
            <v>41416</v>
          </cell>
          <cell r="J3516">
            <v>3.2195</v>
          </cell>
          <cell r="M3516">
            <v>42202</v>
          </cell>
          <cell r="N3516">
            <v>3.8736999999999999</v>
          </cell>
          <cell r="Q3516">
            <v>41627</v>
          </cell>
          <cell r="R3516">
            <v>4.8100000000000005</v>
          </cell>
        </row>
        <row r="3517">
          <cell r="A3517">
            <v>41613</v>
          </cell>
          <cell r="B3517">
            <v>3.2800000000000002</v>
          </cell>
          <cell r="I3517">
            <v>41417</v>
          </cell>
          <cell r="J3517">
            <v>3.1905999999999999</v>
          </cell>
          <cell r="M3517">
            <v>42205</v>
          </cell>
          <cell r="N3517">
            <v>3.8925999999999998</v>
          </cell>
          <cell r="Q3517">
            <v>41628</v>
          </cell>
          <cell r="R3517">
            <v>4.7300000000000004</v>
          </cell>
        </row>
        <row r="3518">
          <cell r="A3518">
            <v>41614</v>
          </cell>
          <cell r="B3518">
            <v>3.2800000000000002</v>
          </cell>
          <cell r="I3518">
            <v>41418</v>
          </cell>
          <cell r="J3518">
            <v>3.1720999999999999</v>
          </cell>
          <cell r="M3518">
            <v>42206</v>
          </cell>
          <cell r="N3518">
            <v>3.9195000000000002</v>
          </cell>
          <cell r="Q3518">
            <v>41631</v>
          </cell>
          <cell r="R3518">
            <v>4.75</v>
          </cell>
        </row>
        <row r="3519">
          <cell r="A3519">
            <v>41617</v>
          </cell>
          <cell r="B3519">
            <v>3.25</v>
          </cell>
          <cell r="I3519">
            <v>41421</v>
          </cell>
          <cell r="J3519">
            <v>3.1720999999999999</v>
          </cell>
          <cell r="M3519">
            <v>42207</v>
          </cell>
          <cell r="N3519">
            <v>3.8976999999999999</v>
          </cell>
          <cell r="Q3519">
            <v>41632</v>
          </cell>
          <cell r="R3519">
            <v>4.8100000000000005</v>
          </cell>
        </row>
        <row r="3520">
          <cell r="A3520">
            <v>41618</v>
          </cell>
          <cell r="B3520">
            <v>3.17</v>
          </cell>
          <cell r="I3520">
            <v>41422</v>
          </cell>
          <cell r="J3520">
            <v>3.3216999999999999</v>
          </cell>
          <cell r="M3520">
            <v>42208</v>
          </cell>
          <cell r="N3520">
            <v>3.8519000000000001</v>
          </cell>
          <cell r="Q3520">
            <v>41634</v>
          </cell>
          <cell r="R3520">
            <v>4.82</v>
          </cell>
        </row>
        <row r="3521">
          <cell r="A3521">
            <v>41619</v>
          </cell>
          <cell r="B3521">
            <v>3.21</v>
          </cell>
          <cell r="I3521">
            <v>41423</v>
          </cell>
          <cell r="J3521">
            <v>3.266</v>
          </cell>
          <cell r="M3521">
            <v>42209</v>
          </cell>
          <cell r="N3521">
            <v>3.8374999999999999</v>
          </cell>
          <cell r="Q3521">
            <v>41635</v>
          </cell>
          <cell r="R3521">
            <v>4.84</v>
          </cell>
        </row>
        <row r="3522">
          <cell r="A3522">
            <v>41620</v>
          </cell>
          <cell r="B3522">
            <v>3.22</v>
          </cell>
          <cell r="I3522">
            <v>41424</v>
          </cell>
          <cell r="J3522">
            <v>3.2711999999999999</v>
          </cell>
          <cell r="M3522">
            <v>42212</v>
          </cell>
          <cell r="N3522">
            <v>3.8146</v>
          </cell>
          <cell r="Q3522">
            <v>41638</v>
          </cell>
          <cell r="R3522">
            <v>4.8</v>
          </cell>
        </row>
        <row r="3523">
          <cell r="A3523">
            <v>41621</v>
          </cell>
          <cell r="B3523">
            <v>3.21</v>
          </cell>
          <cell r="I3523">
            <v>41425</v>
          </cell>
          <cell r="J3523">
            <v>3.2791000000000001</v>
          </cell>
          <cell r="M3523">
            <v>42213</v>
          </cell>
          <cell r="N3523">
            <v>3.8696000000000002</v>
          </cell>
          <cell r="Q3523">
            <v>41639</v>
          </cell>
          <cell r="R3523">
            <v>4.83</v>
          </cell>
        </row>
        <row r="3524">
          <cell r="A3524">
            <v>41624</v>
          </cell>
          <cell r="B3524">
            <v>3.21</v>
          </cell>
          <cell r="I3524">
            <v>41428</v>
          </cell>
          <cell r="J3524">
            <v>3.2660999999999998</v>
          </cell>
          <cell r="M3524">
            <v>42214</v>
          </cell>
          <cell r="N3524">
            <v>3.8976999999999999</v>
          </cell>
          <cell r="Q3524">
            <v>41641</v>
          </cell>
          <cell r="R3524">
            <v>4.8100000000000005</v>
          </cell>
        </row>
        <row r="3525">
          <cell r="A3525">
            <v>41625</v>
          </cell>
          <cell r="B3525">
            <v>3.19</v>
          </cell>
          <cell r="I3525">
            <v>41429</v>
          </cell>
          <cell r="J3525">
            <v>3.3113999999999999</v>
          </cell>
          <cell r="M3525">
            <v>42215</v>
          </cell>
          <cell r="N3525">
            <v>3.8725000000000001</v>
          </cell>
          <cell r="Q3525">
            <v>41642</v>
          </cell>
          <cell r="R3525">
            <v>4.8100000000000005</v>
          </cell>
        </row>
        <row r="3526">
          <cell r="A3526">
            <v>41626</v>
          </cell>
          <cell r="B3526">
            <v>3.22</v>
          </cell>
          <cell r="I3526">
            <v>41430</v>
          </cell>
          <cell r="J3526">
            <v>3.2463000000000002</v>
          </cell>
          <cell r="M3526">
            <v>42216</v>
          </cell>
          <cell r="N3526">
            <v>3.8418999999999999</v>
          </cell>
          <cell r="Q3526">
            <v>41645</v>
          </cell>
          <cell r="R3526">
            <v>4.78</v>
          </cell>
        </row>
        <row r="3527">
          <cell r="A3527">
            <v>41627</v>
          </cell>
          <cell r="B3527">
            <v>3.21</v>
          </cell>
          <cell r="I3527">
            <v>41431</v>
          </cell>
          <cell r="J3527">
            <v>3.2446000000000002</v>
          </cell>
          <cell r="M3527">
            <v>42219</v>
          </cell>
          <cell r="N3527">
            <v>3.8418999999999999</v>
          </cell>
          <cell r="Q3527">
            <v>41646</v>
          </cell>
          <cell r="R3527">
            <v>4.76</v>
          </cell>
        </row>
        <row r="3528">
          <cell r="A3528">
            <v>41628</v>
          </cell>
          <cell r="B3528">
            <v>3.18</v>
          </cell>
          <cell r="I3528">
            <v>41432</v>
          </cell>
          <cell r="J3528">
            <v>3.3342999999999998</v>
          </cell>
          <cell r="M3528">
            <v>42220</v>
          </cell>
          <cell r="N3528">
            <v>3.8144</v>
          </cell>
          <cell r="Q3528">
            <v>41647</v>
          </cell>
          <cell r="R3528">
            <v>4.78</v>
          </cell>
        </row>
        <row r="3529">
          <cell r="A3529">
            <v>41631</v>
          </cell>
          <cell r="B3529">
            <v>3.18</v>
          </cell>
          <cell r="I3529">
            <v>41435</v>
          </cell>
          <cell r="J3529">
            <v>3.3696999999999999</v>
          </cell>
          <cell r="M3529">
            <v>42221</v>
          </cell>
          <cell r="N3529">
            <v>3.8479000000000001</v>
          </cell>
          <cell r="Q3529">
            <v>41648</v>
          </cell>
          <cell r="R3529">
            <v>4.74</v>
          </cell>
        </row>
        <row r="3530">
          <cell r="A3530">
            <v>41632</v>
          </cell>
          <cell r="B3530">
            <v>3.2</v>
          </cell>
          <cell r="I3530">
            <v>41436</v>
          </cell>
          <cell r="J3530">
            <v>3.3140999999999998</v>
          </cell>
          <cell r="M3530">
            <v>42222</v>
          </cell>
          <cell r="N3530">
            <v>3.8350999999999997</v>
          </cell>
          <cell r="Q3530">
            <v>41649</v>
          </cell>
          <cell r="R3530">
            <v>4.6500000000000004</v>
          </cell>
        </row>
        <row r="3531">
          <cell r="A3531">
            <v>41635</v>
          </cell>
          <cell r="B3531">
            <v>3.25</v>
          </cell>
          <cell r="I3531">
            <v>41437</v>
          </cell>
          <cell r="J3531">
            <v>3.3696999999999999</v>
          </cell>
          <cell r="M3531">
            <v>42223</v>
          </cell>
          <cell r="N3531">
            <v>3.8035999999999999</v>
          </cell>
          <cell r="Q3531">
            <v>41652</v>
          </cell>
          <cell r="R3531">
            <v>4.62</v>
          </cell>
        </row>
        <row r="3532">
          <cell r="A3532">
            <v>41638</v>
          </cell>
          <cell r="B3532">
            <v>3.21</v>
          </cell>
          <cell r="I3532">
            <v>41438</v>
          </cell>
          <cell r="J3532">
            <v>3.3168000000000002</v>
          </cell>
          <cell r="M3532">
            <v>42226</v>
          </cell>
          <cell r="N3532">
            <v>3.8517000000000001</v>
          </cell>
          <cell r="Q3532">
            <v>41653</v>
          </cell>
          <cell r="R3532">
            <v>4.6500000000000004</v>
          </cell>
        </row>
        <row r="3533">
          <cell r="A3533">
            <v>41639</v>
          </cell>
          <cell r="B3533">
            <v>3.24</v>
          </cell>
          <cell r="I3533">
            <v>41439</v>
          </cell>
          <cell r="J3533">
            <v>3.3045999999999998</v>
          </cell>
          <cell r="M3533">
            <v>42227</v>
          </cell>
          <cell r="N3533">
            <v>3.8008999999999999</v>
          </cell>
          <cell r="Q3533">
            <v>41654</v>
          </cell>
          <cell r="R3533">
            <v>4.66</v>
          </cell>
        </row>
        <row r="3534">
          <cell r="A3534">
            <v>41641</v>
          </cell>
          <cell r="B3534">
            <v>3.21</v>
          </cell>
          <cell r="I3534">
            <v>41442</v>
          </cell>
          <cell r="J3534">
            <v>3.3512</v>
          </cell>
          <cell r="M3534">
            <v>42228</v>
          </cell>
          <cell r="N3534">
            <v>3.8159000000000001</v>
          </cell>
          <cell r="Q3534">
            <v>41655</v>
          </cell>
          <cell r="R3534">
            <v>4.62</v>
          </cell>
        </row>
        <row r="3535">
          <cell r="A3535">
            <v>41642</v>
          </cell>
          <cell r="B3535">
            <v>3.22</v>
          </cell>
          <cell r="I3535">
            <v>41443</v>
          </cell>
          <cell r="J3535">
            <v>3.3414999999999999</v>
          </cell>
          <cell r="M3535">
            <v>42229</v>
          </cell>
          <cell r="N3535">
            <v>3.8256000000000001</v>
          </cell>
          <cell r="Q3535">
            <v>41656</v>
          </cell>
          <cell r="R3535">
            <v>4.5999999999999996</v>
          </cell>
        </row>
        <row r="3536">
          <cell r="A3536">
            <v>41645</v>
          </cell>
          <cell r="B3536">
            <v>3.19</v>
          </cell>
          <cell r="I3536">
            <v>41444</v>
          </cell>
          <cell r="J3536">
            <v>3.4119000000000002</v>
          </cell>
          <cell r="M3536">
            <v>42230</v>
          </cell>
          <cell r="N3536">
            <v>3.8162000000000003</v>
          </cell>
          <cell r="Q3536">
            <v>41660</v>
          </cell>
          <cell r="R3536">
            <v>4.58</v>
          </cell>
        </row>
        <row r="3537">
          <cell r="A3537">
            <v>41646</v>
          </cell>
          <cell r="B3537">
            <v>3.16</v>
          </cell>
          <cell r="I3537">
            <v>41445</v>
          </cell>
          <cell r="J3537">
            <v>3.5129000000000001</v>
          </cell>
          <cell r="M3537">
            <v>42233</v>
          </cell>
          <cell r="N3537">
            <v>3.875</v>
          </cell>
          <cell r="Q3537">
            <v>41661</v>
          </cell>
          <cell r="R3537">
            <v>4.5999999999999996</v>
          </cell>
        </row>
        <row r="3538">
          <cell r="A3538">
            <v>41647</v>
          </cell>
          <cell r="B3538">
            <v>3.21</v>
          </cell>
          <cell r="I3538">
            <v>41446</v>
          </cell>
          <cell r="J3538">
            <v>3.5817999999999999</v>
          </cell>
          <cell r="M3538">
            <v>42234</v>
          </cell>
          <cell r="N3538">
            <v>3.895</v>
          </cell>
          <cell r="Q3538">
            <v>41662</v>
          </cell>
          <cell r="R3538">
            <v>4.53</v>
          </cell>
        </row>
        <row r="3539">
          <cell r="A3539">
            <v>41648</v>
          </cell>
          <cell r="B3539">
            <v>3.19</v>
          </cell>
          <cell r="I3539">
            <v>41449</v>
          </cell>
          <cell r="J3539">
            <v>3.5472999999999999</v>
          </cell>
          <cell r="M3539">
            <v>42235</v>
          </cell>
          <cell r="N3539">
            <v>3.8429000000000002</v>
          </cell>
          <cell r="Q3539">
            <v>41663</v>
          </cell>
          <cell r="R3539">
            <v>4.51</v>
          </cell>
        </row>
        <row r="3540">
          <cell r="A3540">
            <v>41649</v>
          </cell>
          <cell r="B3540">
            <v>3.11</v>
          </cell>
          <cell r="I3540">
            <v>41450</v>
          </cell>
          <cell r="J3540">
            <v>3.6223999999999998</v>
          </cell>
          <cell r="M3540">
            <v>42236</v>
          </cell>
          <cell r="N3540">
            <v>3.8153999999999999</v>
          </cell>
          <cell r="Q3540">
            <v>41666</v>
          </cell>
          <cell r="R3540">
            <v>4.54</v>
          </cell>
        </row>
        <row r="3541">
          <cell r="A3541">
            <v>41652</v>
          </cell>
          <cell r="B3541">
            <v>3.09</v>
          </cell>
          <cell r="I3541">
            <v>41451</v>
          </cell>
          <cell r="J3541">
            <v>3.5790999999999999</v>
          </cell>
          <cell r="M3541">
            <v>42237</v>
          </cell>
          <cell r="N3541">
            <v>3.8486000000000002</v>
          </cell>
          <cell r="Q3541">
            <v>41667</v>
          </cell>
          <cell r="R3541">
            <v>4.54</v>
          </cell>
        </row>
        <row r="3542">
          <cell r="A3542">
            <v>41653</v>
          </cell>
          <cell r="B3542">
            <v>3.12</v>
          </cell>
          <cell r="I3542">
            <v>41452</v>
          </cell>
          <cell r="J3542">
            <v>3.5343999999999998</v>
          </cell>
          <cell r="M3542">
            <v>42240</v>
          </cell>
          <cell r="N3542">
            <v>3.8592</v>
          </cell>
          <cell r="Q3542">
            <v>41668</v>
          </cell>
          <cell r="R3542">
            <v>4.4800000000000004</v>
          </cell>
        </row>
        <row r="3543">
          <cell r="A3543">
            <v>41654</v>
          </cell>
          <cell r="B3543">
            <v>3.12</v>
          </cell>
          <cell r="I3543">
            <v>41453</v>
          </cell>
          <cell r="J3543">
            <v>3.4994000000000001</v>
          </cell>
          <cell r="M3543">
            <v>42241</v>
          </cell>
          <cell r="N3543">
            <v>3.9291</v>
          </cell>
          <cell r="Q3543">
            <v>41669</v>
          </cell>
          <cell r="R3543">
            <v>4.5</v>
          </cell>
        </row>
        <row r="3544">
          <cell r="A3544">
            <v>41655</v>
          </cell>
          <cell r="B3544">
            <v>3.08</v>
          </cell>
          <cell r="I3544">
            <v>41456</v>
          </cell>
          <cell r="J3544">
            <v>3.4775</v>
          </cell>
          <cell r="M3544">
            <v>42242</v>
          </cell>
          <cell r="N3544">
            <v>4.0629999999999997</v>
          </cell>
          <cell r="Q3544">
            <v>41670</v>
          </cell>
          <cell r="R3544">
            <v>4.49</v>
          </cell>
        </row>
        <row r="3545">
          <cell r="A3545">
            <v>41656</v>
          </cell>
          <cell r="B3545">
            <v>3.06</v>
          </cell>
          <cell r="I3545">
            <v>41457</v>
          </cell>
          <cell r="J3545">
            <v>3.4729000000000001</v>
          </cell>
          <cell r="M3545">
            <v>42243</v>
          </cell>
          <cell r="N3545">
            <v>4.0835999999999997</v>
          </cell>
          <cell r="Q3545">
            <v>41673</v>
          </cell>
          <cell r="R3545">
            <v>4.42</v>
          </cell>
        </row>
        <row r="3546">
          <cell r="A3546">
            <v>41659</v>
          </cell>
          <cell r="B3546">
            <v>3.05</v>
          </cell>
          <cell r="I3546">
            <v>41458</v>
          </cell>
          <cell r="J3546">
            <v>3.4931000000000001</v>
          </cell>
          <cell r="M3546">
            <v>42244</v>
          </cell>
          <cell r="N3546">
            <v>4.0595999999999997</v>
          </cell>
          <cell r="Q3546">
            <v>41674</v>
          </cell>
          <cell r="R3546">
            <v>4.47</v>
          </cell>
        </row>
        <row r="3547">
          <cell r="A3547">
            <v>41660</v>
          </cell>
          <cell r="B3547">
            <v>3.05</v>
          </cell>
          <cell r="I3547">
            <v>41459</v>
          </cell>
          <cell r="J3547">
            <v>3.4931000000000001</v>
          </cell>
          <cell r="M3547">
            <v>42247</v>
          </cell>
          <cell r="N3547">
            <v>4.1032000000000002</v>
          </cell>
          <cell r="Q3547">
            <v>41675</v>
          </cell>
          <cell r="R3547">
            <v>4.53</v>
          </cell>
        </row>
        <row r="3548">
          <cell r="A3548">
            <v>41661</v>
          </cell>
          <cell r="B3548">
            <v>3.05</v>
          </cell>
          <cell r="I3548">
            <v>41460</v>
          </cell>
          <cell r="J3548">
            <v>3.7130000000000001</v>
          </cell>
          <cell r="M3548">
            <v>42248</v>
          </cell>
          <cell r="N3548">
            <v>4.0586000000000002</v>
          </cell>
          <cell r="Q3548">
            <v>41676</v>
          </cell>
          <cell r="R3548">
            <v>4.55</v>
          </cell>
        </row>
        <row r="3549">
          <cell r="A3549">
            <v>41662</v>
          </cell>
          <cell r="B3549">
            <v>2.99</v>
          </cell>
          <cell r="I3549">
            <v>41463</v>
          </cell>
          <cell r="J3549">
            <v>3.6334</v>
          </cell>
          <cell r="M3549">
            <v>42249</v>
          </cell>
          <cell r="N3549">
            <v>4.0838000000000001</v>
          </cell>
          <cell r="Q3549">
            <v>41677</v>
          </cell>
          <cell r="R3549">
            <v>4.55</v>
          </cell>
        </row>
        <row r="3550">
          <cell r="A3550">
            <v>41663</v>
          </cell>
          <cell r="B3550">
            <v>2.9699999999999998</v>
          </cell>
          <cell r="I3550">
            <v>41464</v>
          </cell>
          <cell r="J3550">
            <v>3.6476999999999999</v>
          </cell>
          <cell r="M3550">
            <v>42250</v>
          </cell>
          <cell r="N3550">
            <v>4.0876000000000001</v>
          </cell>
          <cell r="Q3550">
            <v>41680</v>
          </cell>
          <cell r="R3550">
            <v>4.54</v>
          </cell>
        </row>
        <row r="3551">
          <cell r="A3551">
            <v>41666</v>
          </cell>
          <cell r="B3551">
            <v>3</v>
          </cell>
          <cell r="I3551">
            <v>41465</v>
          </cell>
          <cell r="J3551">
            <v>3.6496</v>
          </cell>
          <cell r="M3551">
            <v>42251</v>
          </cell>
          <cell r="N3551">
            <v>4.0677000000000003</v>
          </cell>
          <cell r="Q3551">
            <v>41681</v>
          </cell>
          <cell r="R3551">
            <v>4.5600000000000005</v>
          </cell>
        </row>
        <row r="3552">
          <cell r="A3552">
            <v>41667</v>
          </cell>
          <cell r="B3552">
            <v>2.99</v>
          </cell>
          <cell r="I3552">
            <v>41466</v>
          </cell>
          <cell r="J3552">
            <v>3.6297000000000001</v>
          </cell>
          <cell r="M3552">
            <v>42254</v>
          </cell>
          <cell r="N3552">
            <v>4.0677000000000003</v>
          </cell>
          <cell r="Q3552">
            <v>41682</v>
          </cell>
          <cell r="R3552">
            <v>4.5999999999999996</v>
          </cell>
        </row>
        <row r="3553">
          <cell r="A3553">
            <v>41668</v>
          </cell>
          <cell r="B3553">
            <v>2.94</v>
          </cell>
          <cell r="I3553">
            <v>41467</v>
          </cell>
          <cell r="J3553">
            <v>3.625</v>
          </cell>
          <cell r="M3553">
            <v>42255</v>
          </cell>
          <cell r="N3553">
            <v>4.0945</v>
          </cell>
          <cell r="Q3553">
            <v>41683</v>
          </cell>
          <cell r="R3553">
            <v>4.5600000000000005</v>
          </cell>
        </row>
        <row r="3554">
          <cell r="A3554">
            <v>41669</v>
          </cell>
          <cell r="B3554">
            <v>2.95</v>
          </cell>
          <cell r="I3554">
            <v>41470</v>
          </cell>
          <cell r="J3554">
            <v>3.5929000000000002</v>
          </cell>
          <cell r="M3554">
            <v>42256</v>
          </cell>
          <cell r="N3554">
            <v>4.0930999999999997</v>
          </cell>
          <cell r="Q3554">
            <v>41684</v>
          </cell>
          <cell r="R3554">
            <v>4.5600000000000005</v>
          </cell>
        </row>
        <row r="3555">
          <cell r="A3555">
            <v>41670</v>
          </cell>
          <cell r="B3555">
            <v>2.92</v>
          </cell>
          <cell r="I3555">
            <v>41471</v>
          </cell>
          <cell r="J3555">
            <v>3.5855000000000001</v>
          </cell>
          <cell r="M3555">
            <v>42257</v>
          </cell>
          <cell r="N3555">
            <v>4.0858999999999996</v>
          </cell>
          <cell r="Q3555">
            <v>41688</v>
          </cell>
          <cell r="R3555">
            <v>4.55</v>
          </cell>
        </row>
        <row r="3556">
          <cell r="A3556">
            <v>41673</v>
          </cell>
          <cell r="B3556">
            <v>2.89</v>
          </cell>
          <cell r="I3556">
            <v>41472</v>
          </cell>
          <cell r="J3556">
            <v>3.5752000000000002</v>
          </cell>
          <cell r="M3556">
            <v>42258</v>
          </cell>
          <cell r="N3556">
            <v>4.0548000000000002</v>
          </cell>
          <cell r="Q3556">
            <v>41689</v>
          </cell>
          <cell r="R3556">
            <v>4.58</v>
          </cell>
        </row>
        <row r="3557">
          <cell r="A3557">
            <v>41674</v>
          </cell>
          <cell r="B3557">
            <v>2.93</v>
          </cell>
          <cell r="I3557">
            <v>41473</v>
          </cell>
          <cell r="J3557">
            <v>3.6261999999999999</v>
          </cell>
          <cell r="M3557">
            <v>42261</v>
          </cell>
          <cell r="N3557">
            <v>4.0338000000000003</v>
          </cell>
          <cell r="Q3557">
            <v>41690</v>
          </cell>
          <cell r="R3557">
            <v>4.5999999999999996</v>
          </cell>
        </row>
        <row r="3558">
          <cell r="A3558">
            <v>41675</v>
          </cell>
          <cell r="B3558">
            <v>2.98</v>
          </cell>
          <cell r="I3558">
            <v>41474</v>
          </cell>
          <cell r="J3558">
            <v>3.5604</v>
          </cell>
          <cell r="M3558">
            <v>42262</v>
          </cell>
          <cell r="N3558">
            <v>4.12</v>
          </cell>
          <cell r="Q3558">
            <v>41691</v>
          </cell>
          <cell r="R3558">
            <v>4.5600000000000005</v>
          </cell>
        </row>
        <row r="3559">
          <cell r="A3559">
            <v>41676</v>
          </cell>
          <cell r="B3559">
            <v>3.02</v>
          </cell>
          <cell r="I3559">
            <v>41477</v>
          </cell>
          <cell r="J3559">
            <v>3.5501</v>
          </cell>
          <cell r="M3559">
            <v>42263</v>
          </cell>
          <cell r="N3559">
            <v>4.1348000000000003</v>
          </cell>
          <cell r="Q3559">
            <v>41694</v>
          </cell>
          <cell r="R3559">
            <v>4.58</v>
          </cell>
        </row>
        <row r="3560">
          <cell r="A3560">
            <v>41677</v>
          </cell>
          <cell r="B3560">
            <v>3</v>
          </cell>
          <cell r="I3560">
            <v>41478</v>
          </cell>
          <cell r="J3560">
            <v>3.5773000000000001</v>
          </cell>
          <cell r="M3560">
            <v>42264</v>
          </cell>
          <cell r="N3560">
            <v>4.0811999999999999</v>
          </cell>
          <cell r="Q3560">
            <v>41695</v>
          </cell>
          <cell r="R3560">
            <v>4.53</v>
          </cell>
        </row>
        <row r="3561">
          <cell r="A3561">
            <v>41680</v>
          </cell>
          <cell r="B3561">
            <v>3.01</v>
          </cell>
          <cell r="I3561">
            <v>41479</v>
          </cell>
          <cell r="J3561">
            <v>3.6463999999999999</v>
          </cell>
          <cell r="M3561">
            <v>42265</v>
          </cell>
          <cell r="N3561">
            <v>4.0193000000000003</v>
          </cell>
          <cell r="Q3561">
            <v>41696</v>
          </cell>
          <cell r="R3561">
            <v>4.5</v>
          </cell>
        </row>
        <row r="3562">
          <cell r="A3562">
            <v>41681</v>
          </cell>
          <cell r="B3562">
            <v>3.05</v>
          </cell>
          <cell r="I3562">
            <v>41480</v>
          </cell>
          <cell r="J3562">
            <v>3.6406999999999998</v>
          </cell>
          <cell r="M3562">
            <v>42268</v>
          </cell>
          <cell r="N3562">
            <v>4.0876000000000001</v>
          </cell>
          <cell r="Q3562">
            <v>41697</v>
          </cell>
          <cell r="R3562">
            <v>4.46</v>
          </cell>
        </row>
        <row r="3563">
          <cell r="A3563">
            <v>41682</v>
          </cell>
          <cell r="B3563">
            <v>3.07</v>
          </cell>
          <cell r="I3563">
            <v>41481</v>
          </cell>
          <cell r="J3563">
            <v>3.6208999999999998</v>
          </cell>
          <cell r="M3563">
            <v>42269</v>
          </cell>
          <cell r="N3563">
            <v>4.0323000000000002</v>
          </cell>
          <cell r="Q3563">
            <v>41698</v>
          </cell>
          <cell r="R3563">
            <v>4.46</v>
          </cell>
        </row>
        <row r="3564">
          <cell r="A3564">
            <v>41683</v>
          </cell>
          <cell r="B3564">
            <v>3.05</v>
          </cell>
          <cell r="I3564">
            <v>41484</v>
          </cell>
          <cell r="J3564">
            <v>3.6743999999999999</v>
          </cell>
          <cell r="M3564">
            <v>42270</v>
          </cell>
          <cell r="N3564">
            <v>4.0412999999999997</v>
          </cell>
          <cell r="Q3564">
            <v>41701</v>
          </cell>
          <cell r="R3564">
            <v>4.42</v>
          </cell>
        </row>
        <row r="3565">
          <cell r="A3565">
            <v>41684</v>
          </cell>
          <cell r="B3565">
            <v>3.05</v>
          </cell>
          <cell r="I3565">
            <v>41485</v>
          </cell>
          <cell r="J3565">
            <v>3.6821000000000002</v>
          </cell>
          <cell r="M3565">
            <v>42271</v>
          </cell>
          <cell r="N3565">
            <v>4.0339999999999998</v>
          </cell>
          <cell r="Q3565">
            <v>41702</v>
          </cell>
          <cell r="R3565">
            <v>4.5</v>
          </cell>
        </row>
        <row r="3566">
          <cell r="A3566">
            <v>41688</v>
          </cell>
          <cell r="B3566">
            <v>3.04</v>
          </cell>
          <cell r="I3566">
            <v>41486</v>
          </cell>
          <cell r="J3566">
            <v>3.6353</v>
          </cell>
          <cell r="M3566">
            <v>42272</v>
          </cell>
          <cell r="N3566">
            <v>4.1071999999999997</v>
          </cell>
          <cell r="Q3566">
            <v>41703</v>
          </cell>
          <cell r="R3566">
            <v>4.5</v>
          </cell>
        </row>
        <row r="3567">
          <cell r="A3567">
            <v>41689</v>
          </cell>
          <cell r="B3567">
            <v>3.05</v>
          </cell>
          <cell r="I3567">
            <v>41487</v>
          </cell>
          <cell r="J3567">
            <v>3.7542</v>
          </cell>
          <cell r="M3567">
            <v>42275</v>
          </cell>
          <cell r="N3567">
            <v>4.0281000000000002</v>
          </cell>
          <cell r="Q3567">
            <v>41704</v>
          </cell>
          <cell r="R3567">
            <v>4.54</v>
          </cell>
        </row>
        <row r="3568">
          <cell r="A3568">
            <v>41690</v>
          </cell>
          <cell r="B3568">
            <v>3.05</v>
          </cell>
          <cell r="I3568">
            <v>41488</v>
          </cell>
          <cell r="J3568">
            <v>3.6842999999999999</v>
          </cell>
          <cell r="M3568">
            <v>42276</v>
          </cell>
          <cell r="N3568">
            <v>4.0323000000000002</v>
          </cell>
          <cell r="Q3568">
            <v>41705</v>
          </cell>
          <cell r="R3568">
            <v>4.58</v>
          </cell>
        </row>
        <row r="3569">
          <cell r="A3569">
            <v>41691</v>
          </cell>
          <cell r="B3569">
            <v>3.02</v>
          </cell>
          <cell r="I3569">
            <v>41491</v>
          </cell>
          <cell r="J3569">
            <v>3.726</v>
          </cell>
          <cell r="M3569">
            <v>42277</v>
          </cell>
          <cell r="N3569">
            <v>4.0629999999999997</v>
          </cell>
          <cell r="Q3569">
            <v>41708</v>
          </cell>
          <cell r="R3569">
            <v>4.59</v>
          </cell>
        </row>
        <row r="3570">
          <cell r="A3570">
            <v>41694</v>
          </cell>
          <cell r="B3570">
            <v>3.02</v>
          </cell>
          <cell r="I3570">
            <v>41492</v>
          </cell>
          <cell r="J3570">
            <v>3.7279999999999998</v>
          </cell>
          <cell r="M3570">
            <v>42278</v>
          </cell>
          <cell r="N3570">
            <v>4.0599999999999996</v>
          </cell>
          <cell r="Q3570">
            <v>41709</v>
          </cell>
          <cell r="R3570">
            <v>4.57</v>
          </cell>
        </row>
        <row r="3571">
          <cell r="A3571">
            <v>41695</v>
          </cell>
          <cell r="B3571">
            <v>2.99</v>
          </cell>
          <cell r="I3571">
            <v>41493</v>
          </cell>
          <cell r="J3571">
            <v>3.6854</v>
          </cell>
          <cell r="M3571">
            <v>42279</v>
          </cell>
          <cell r="N3571">
            <v>4.0518000000000001</v>
          </cell>
          <cell r="Q3571">
            <v>41710</v>
          </cell>
          <cell r="R3571">
            <v>4.54</v>
          </cell>
        </row>
        <row r="3572">
          <cell r="A3572">
            <v>41696</v>
          </cell>
          <cell r="B3572">
            <v>2.96</v>
          </cell>
          <cell r="I3572">
            <v>41494</v>
          </cell>
          <cell r="J3572">
            <v>3.6729000000000003</v>
          </cell>
          <cell r="M3572">
            <v>42282</v>
          </cell>
          <cell r="N3572">
            <v>4.1066000000000003</v>
          </cell>
          <cell r="Q3572">
            <v>41711</v>
          </cell>
          <cell r="R3572">
            <v>4.49</v>
          </cell>
        </row>
        <row r="3573">
          <cell r="A3573">
            <v>41697</v>
          </cell>
          <cell r="B3573">
            <v>2.93</v>
          </cell>
          <cell r="I3573">
            <v>41495</v>
          </cell>
          <cell r="J3573">
            <v>3.6345000000000001</v>
          </cell>
          <cell r="M3573">
            <v>42283</v>
          </cell>
          <cell r="N3573">
            <v>4.1003999999999996</v>
          </cell>
          <cell r="Q3573">
            <v>41712</v>
          </cell>
          <cell r="R3573">
            <v>4.4800000000000004</v>
          </cell>
        </row>
        <row r="3574">
          <cell r="A3574">
            <v>41698</v>
          </cell>
          <cell r="B3574">
            <v>2.94</v>
          </cell>
          <cell r="I3574">
            <v>41498</v>
          </cell>
          <cell r="J3574">
            <v>3.6837999999999997</v>
          </cell>
          <cell r="M3574">
            <v>42284</v>
          </cell>
          <cell r="N3574">
            <v>4.1307999999999998</v>
          </cell>
          <cell r="Q3574">
            <v>41715</v>
          </cell>
          <cell r="R3574">
            <v>4.5199999999999996</v>
          </cell>
        </row>
        <row r="3575">
          <cell r="A3575">
            <v>41701</v>
          </cell>
          <cell r="B3575">
            <v>2.93</v>
          </cell>
          <cell r="I3575">
            <v>41499</v>
          </cell>
          <cell r="J3575">
            <v>3.7593999999999999</v>
          </cell>
          <cell r="M3575">
            <v>42285</v>
          </cell>
          <cell r="N3575">
            <v>4.1848000000000001</v>
          </cell>
          <cell r="Q3575">
            <v>41716</v>
          </cell>
          <cell r="R3575">
            <v>4.53</v>
          </cell>
        </row>
        <row r="3576">
          <cell r="A3576">
            <v>41702</v>
          </cell>
          <cell r="B3576">
            <v>2.98</v>
          </cell>
          <cell r="I3576">
            <v>41500</v>
          </cell>
          <cell r="J3576">
            <v>3.7523</v>
          </cell>
          <cell r="M3576">
            <v>42286</v>
          </cell>
          <cell r="N3576">
            <v>4.2016999999999998</v>
          </cell>
          <cell r="Q3576">
            <v>41717</v>
          </cell>
          <cell r="R3576">
            <v>4.58</v>
          </cell>
        </row>
        <row r="3577">
          <cell r="A3577">
            <v>41703</v>
          </cell>
          <cell r="B3577">
            <v>2.9699999999999998</v>
          </cell>
          <cell r="I3577">
            <v>41501</v>
          </cell>
          <cell r="J3577">
            <v>3.8086000000000002</v>
          </cell>
          <cell r="M3577">
            <v>42289</v>
          </cell>
          <cell r="N3577">
            <v>4.2016999999999998</v>
          </cell>
          <cell r="Q3577">
            <v>41718</v>
          </cell>
          <cell r="R3577">
            <v>4.57</v>
          </cell>
        </row>
        <row r="3578">
          <cell r="A3578">
            <v>41704</v>
          </cell>
          <cell r="B3578">
            <v>3.02</v>
          </cell>
          <cell r="I3578">
            <v>41502</v>
          </cell>
          <cell r="J3578">
            <v>3.8483000000000001</v>
          </cell>
          <cell r="M3578">
            <v>42290</v>
          </cell>
          <cell r="N3578">
            <v>4.1433999999999997</v>
          </cell>
          <cell r="Q3578">
            <v>41719</v>
          </cell>
          <cell r="R3578">
            <v>4.5199999999999996</v>
          </cell>
        </row>
        <row r="3579">
          <cell r="A3579">
            <v>41705</v>
          </cell>
          <cell r="B3579">
            <v>3.04</v>
          </cell>
          <cell r="I3579">
            <v>41505</v>
          </cell>
          <cell r="J3579">
            <v>3.8994999999999997</v>
          </cell>
          <cell r="M3579">
            <v>42291</v>
          </cell>
          <cell r="N3579">
            <v>4.1048999999999998</v>
          </cell>
          <cell r="Q3579">
            <v>41722</v>
          </cell>
          <cell r="R3579">
            <v>4.49</v>
          </cell>
        </row>
        <row r="3580">
          <cell r="A3580">
            <v>41708</v>
          </cell>
          <cell r="B3580">
            <v>3.03</v>
          </cell>
          <cell r="I3580">
            <v>41506</v>
          </cell>
          <cell r="J3580">
            <v>3.8529</v>
          </cell>
          <cell r="M3580">
            <v>42292</v>
          </cell>
          <cell r="N3580">
            <v>4.1374000000000004</v>
          </cell>
          <cell r="Q3580">
            <v>41723</v>
          </cell>
          <cell r="R3580">
            <v>4.49</v>
          </cell>
        </row>
        <row r="3581">
          <cell r="A3581">
            <v>41709</v>
          </cell>
          <cell r="B3581">
            <v>3.02</v>
          </cell>
          <cell r="I3581">
            <v>41507</v>
          </cell>
          <cell r="J3581">
            <v>3.9196999999999997</v>
          </cell>
          <cell r="M3581">
            <v>42293</v>
          </cell>
          <cell r="N3581">
            <v>4.1513999999999998</v>
          </cell>
          <cell r="Q3581">
            <v>41724</v>
          </cell>
          <cell r="R3581">
            <v>4.46</v>
          </cell>
        </row>
        <row r="3582">
          <cell r="A3582">
            <v>41710</v>
          </cell>
          <cell r="B3582">
            <v>2.98</v>
          </cell>
          <cell r="I3582">
            <v>41508</v>
          </cell>
          <cell r="J3582">
            <v>3.8702000000000001</v>
          </cell>
          <cell r="M3582">
            <v>42296</v>
          </cell>
          <cell r="N3582">
            <v>4.1616999999999997</v>
          </cell>
          <cell r="Q3582">
            <v>41725</v>
          </cell>
          <cell r="R3582">
            <v>4.41</v>
          </cell>
        </row>
        <row r="3583">
          <cell r="A3583">
            <v>41711</v>
          </cell>
          <cell r="B3583">
            <v>2.93</v>
          </cell>
          <cell r="I3583">
            <v>41509</v>
          </cell>
          <cell r="J3583">
            <v>3.7915999999999999</v>
          </cell>
          <cell r="M3583">
            <v>42297</v>
          </cell>
          <cell r="N3583">
            <v>4.2263999999999999</v>
          </cell>
          <cell r="Q3583">
            <v>41726</v>
          </cell>
          <cell r="R3583">
            <v>4.45</v>
          </cell>
        </row>
        <row r="3584">
          <cell r="A3584">
            <v>41712</v>
          </cell>
          <cell r="B3584">
            <v>2.92</v>
          </cell>
          <cell r="I3584">
            <v>41512</v>
          </cell>
          <cell r="J3584">
            <v>3.7648000000000001</v>
          </cell>
          <cell r="M3584">
            <v>42298</v>
          </cell>
          <cell r="N3584">
            <v>4.1603000000000003</v>
          </cell>
          <cell r="Q3584">
            <v>41729</v>
          </cell>
          <cell r="R3584">
            <v>4.46</v>
          </cell>
        </row>
        <row r="3585">
          <cell r="A3585">
            <v>41715</v>
          </cell>
          <cell r="B3585">
            <v>2.95</v>
          </cell>
          <cell r="I3585">
            <v>41513</v>
          </cell>
          <cell r="J3585">
            <v>3.6916000000000002</v>
          </cell>
          <cell r="M3585">
            <v>42299</v>
          </cell>
          <cell r="N3585">
            <v>4.1536999999999997</v>
          </cell>
          <cell r="Q3585">
            <v>41730</v>
          </cell>
          <cell r="R3585">
            <v>4.5</v>
          </cell>
        </row>
        <row r="3586">
          <cell r="A3586">
            <v>41716</v>
          </cell>
          <cell r="B3586">
            <v>2.94</v>
          </cell>
          <cell r="I3586">
            <v>41514</v>
          </cell>
          <cell r="J3586">
            <v>3.7355999999999998</v>
          </cell>
          <cell r="M3586">
            <v>42300</v>
          </cell>
          <cell r="N3586">
            <v>4.1859999999999999</v>
          </cell>
          <cell r="Q3586">
            <v>41731</v>
          </cell>
          <cell r="R3586">
            <v>4.55</v>
          </cell>
        </row>
        <row r="3587">
          <cell r="A3587">
            <v>41717</v>
          </cell>
          <cell r="B3587">
            <v>2.98</v>
          </cell>
          <cell r="I3587">
            <v>41515</v>
          </cell>
          <cell r="J3587">
            <v>3.7143999999999999</v>
          </cell>
          <cell r="M3587">
            <v>42303</v>
          </cell>
          <cell r="N3587">
            <v>4.1227</v>
          </cell>
          <cell r="Q3587">
            <v>41732</v>
          </cell>
          <cell r="R3587">
            <v>4.5199999999999996</v>
          </cell>
        </row>
        <row r="3588">
          <cell r="A3588">
            <v>41718</v>
          </cell>
          <cell r="B3588">
            <v>2.99</v>
          </cell>
          <cell r="I3588">
            <v>41516</v>
          </cell>
          <cell r="J3588">
            <v>3.6995</v>
          </cell>
          <cell r="M3588">
            <v>42304</v>
          </cell>
          <cell r="N3588">
            <v>4.1101999999999999</v>
          </cell>
          <cell r="Q3588">
            <v>41733</v>
          </cell>
          <cell r="R3588">
            <v>4.4800000000000004</v>
          </cell>
        </row>
        <row r="3589">
          <cell r="A3589">
            <v>41719</v>
          </cell>
          <cell r="B3589">
            <v>2.95</v>
          </cell>
          <cell r="I3589">
            <v>41519</v>
          </cell>
          <cell r="J3589">
            <v>3.6995</v>
          </cell>
          <cell r="M3589">
            <v>42305</v>
          </cell>
          <cell r="N3589">
            <v>4.1382000000000003</v>
          </cell>
          <cell r="Q3589">
            <v>41736</v>
          </cell>
          <cell r="R3589">
            <v>4.46</v>
          </cell>
        </row>
        <row r="3590">
          <cell r="A3590">
            <v>41722</v>
          </cell>
          <cell r="B3590">
            <v>2.94</v>
          </cell>
          <cell r="I3590">
            <v>41520</v>
          </cell>
          <cell r="J3590">
            <v>3.7942999999999998</v>
          </cell>
          <cell r="M3590">
            <v>42306</v>
          </cell>
          <cell r="N3590">
            <v>4.1891999999999996</v>
          </cell>
          <cell r="Q3590">
            <v>41737</v>
          </cell>
          <cell r="R3590">
            <v>4.46</v>
          </cell>
        </row>
        <row r="3591">
          <cell r="A3591">
            <v>41723</v>
          </cell>
          <cell r="B3591">
            <v>2.9699999999999998</v>
          </cell>
          <cell r="I3591">
            <v>41521</v>
          </cell>
          <cell r="J3591">
            <v>3.7970000000000002</v>
          </cell>
          <cell r="M3591">
            <v>42307</v>
          </cell>
          <cell r="N3591">
            <v>4.1593</v>
          </cell>
          <cell r="Q3591">
            <v>41738</v>
          </cell>
          <cell r="R3591">
            <v>4.46</v>
          </cell>
        </row>
        <row r="3592">
          <cell r="A3592">
            <v>41724</v>
          </cell>
          <cell r="B3592">
            <v>2.96</v>
          </cell>
          <cell r="I3592">
            <v>41522</v>
          </cell>
          <cell r="J3592">
            <v>3.8849</v>
          </cell>
          <cell r="M3592">
            <v>42310</v>
          </cell>
          <cell r="N3592">
            <v>4.1813000000000002</v>
          </cell>
          <cell r="Q3592">
            <v>41739</v>
          </cell>
          <cell r="R3592">
            <v>4.4000000000000004</v>
          </cell>
        </row>
        <row r="3593">
          <cell r="A3593">
            <v>41725</v>
          </cell>
          <cell r="B3593">
            <v>2.93</v>
          </cell>
          <cell r="I3593">
            <v>41523</v>
          </cell>
          <cell r="J3593">
            <v>3.8656999999999999</v>
          </cell>
          <cell r="M3593">
            <v>42311</v>
          </cell>
          <cell r="N3593">
            <v>4.2096</v>
          </cell>
          <cell r="Q3593">
            <v>41740</v>
          </cell>
          <cell r="R3593">
            <v>4.37</v>
          </cell>
        </row>
        <row r="3594">
          <cell r="A3594">
            <v>41726</v>
          </cell>
          <cell r="B3594">
            <v>2.94</v>
          </cell>
          <cell r="I3594">
            <v>41526</v>
          </cell>
          <cell r="J3594">
            <v>3.8529999999999998</v>
          </cell>
          <cell r="M3594">
            <v>42312</v>
          </cell>
          <cell r="N3594">
            <v>4.2123999999999997</v>
          </cell>
          <cell r="Q3594">
            <v>41743</v>
          </cell>
          <cell r="R3594">
            <v>4.38</v>
          </cell>
        </row>
        <row r="3595">
          <cell r="A3595">
            <v>41729</v>
          </cell>
          <cell r="B3595">
            <v>2.96</v>
          </cell>
          <cell r="I3595">
            <v>41527</v>
          </cell>
          <cell r="J3595">
            <v>3.8940999999999999</v>
          </cell>
          <cell r="M3595">
            <v>42313</v>
          </cell>
          <cell r="N3595">
            <v>4.2184999999999997</v>
          </cell>
          <cell r="Q3595">
            <v>41744</v>
          </cell>
          <cell r="R3595">
            <v>4.3600000000000003</v>
          </cell>
        </row>
        <row r="3596">
          <cell r="A3596">
            <v>41730</v>
          </cell>
          <cell r="B3596">
            <v>3.01</v>
          </cell>
          <cell r="I3596">
            <v>41528</v>
          </cell>
          <cell r="J3596">
            <v>3.8538999999999999</v>
          </cell>
          <cell r="M3596">
            <v>42314</v>
          </cell>
          <cell r="N3596">
            <v>4.2506000000000004</v>
          </cell>
          <cell r="Q3596">
            <v>41745</v>
          </cell>
          <cell r="R3596">
            <v>4.3499999999999996</v>
          </cell>
        </row>
        <row r="3597">
          <cell r="A3597">
            <v>41731</v>
          </cell>
          <cell r="B3597">
            <v>3.04</v>
          </cell>
          <cell r="I3597">
            <v>41529</v>
          </cell>
          <cell r="J3597">
            <v>3.8521000000000001</v>
          </cell>
          <cell r="M3597">
            <v>42317</v>
          </cell>
          <cell r="N3597">
            <v>4.2530000000000001</v>
          </cell>
          <cell r="Q3597">
            <v>41746</v>
          </cell>
          <cell r="R3597">
            <v>4.4000000000000004</v>
          </cell>
        </row>
        <row r="3598">
          <cell r="A3598">
            <v>41732</v>
          </cell>
          <cell r="B3598">
            <v>3.03</v>
          </cell>
          <cell r="I3598">
            <v>41530</v>
          </cell>
          <cell r="J3598">
            <v>3.8349000000000002</v>
          </cell>
          <cell r="M3598">
            <v>42318</v>
          </cell>
          <cell r="N3598">
            <v>4.2335000000000003</v>
          </cell>
          <cell r="Q3598">
            <v>41750</v>
          </cell>
          <cell r="R3598">
            <v>4.41</v>
          </cell>
        </row>
        <row r="3599">
          <cell r="A3599">
            <v>41733</v>
          </cell>
          <cell r="B3599">
            <v>3</v>
          </cell>
          <cell r="I3599">
            <v>41533</v>
          </cell>
          <cell r="J3599">
            <v>3.8666999999999998</v>
          </cell>
          <cell r="M3599">
            <v>42319</v>
          </cell>
          <cell r="N3599">
            <v>4.2335000000000003</v>
          </cell>
          <cell r="Q3599">
            <v>41751</v>
          </cell>
          <cell r="R3599">
            <v>4.3899999999999997</v>
          </cell>
        </row>
        <row r="3600">
          <cell r="A3600">
            <v>41736</v>
          </cell>
          <cell r="B3600">
            <v>2.9699999999999998</v>
          </cell>
          <cell r="I3600">
            <v>41534</v>
          </cell>
          <cell r="J3600">
            <v>3.8322000000000003</v>
          </cell>
          <cell r="M3600">
            <v>42320</v>
          </cell>
          <cell r="N3600">
            <v>4.2133000000000003</v>
          </cell>
          <cell r="Q3600">
            <v>41752</v>
          </cell>
          <cell r="R3600">
            <v>4.3600000000000003</v>
          </cell>
        </row>
        <row r="3601">
          <cell r="A3601">
            <v>41737</v>
          </cell>
          <cell r="B3601">
            <v>2.96</v>
          </cell>
          <cell r="I3601">
            <v>41535</v>
          </cell>
          <cell r="J3601">
            <v>3.7471000000000001</v>
          </cell>
          <cell r="M3601">
            <v>42321</v>
          </cell>
          <cell r="N3601">
            <v>4.1715</v>
          </cell>
          <cell r="Q3601">
            <v>41753</v>
          </cell>
          <cell r="R3601">
            <v>4.3499999999999996</v>
          </cell>
        </row>
        <row r="3602">
          <cell r="A3602">
            <v>41738</v>
          </cell>
          <cell r="B3602">
            <v>2.99</v>
          </cell>
          <cell r="I3602">
            <v>41536</v>
          </cell>
          <cell r="J3602">
            <v>3.8024</v>
          </cell>
          <cell r="M3602">
            <v>42324</v>
          </cell>
          <cell r="N3602">
            <v>4.1677999999999997</v>
          </cell>
          <cell r="Q3602">
            <v>41754</v>
          </cell>
          <cell r="R3602">
            <v>4.32</v>
          </cell>
        </row>
        <row r="3603">
          <cell r="A3603">
            <v>41739</v>
          </cell>
          <cell r="B3603">
            <v>2.9699999999999998</v>
          </cell>
          <cell r="I3603">
            <v>41537</v>
          </cell>
          <cell r="J3603">
            <v>3.7612999999999999</v>
          </cell>
          <cell r="M3603">
            <v>42325</v>
          </cell>
          <cell r="N3603">
            <v>4.1706000000000003</v>
          </cell>
          <cell r="Q3603">
            <v>41757</v>
          </cell>
          <cell r="R3603">
            <v>4.34</v>
          </cell>
        </row>
        <row r="3604">
          <cell r="A3604">
            <v>41740</v>
          </cell>
          <cell r="B3604">
            <v>2.93</v>
          </cell>
          <cell r="I3604">
            <v>41540</v>
          </cell>
          <cell r="J3604">
            <v>3.7250000000000001</v>
          </cell>
          <cell r="M3604">
            <v>42326</v>
          </cell>
          <cell r="N3604">
            <v>4.17</v>
          </cell>
          <cell r="Q3604">
            <v>41758</v>
          </cell>
          <cell r="R3604">
            <v>4.37</v>
          </cell>
        </row>
        <row r="3605">
          <cell r="A3605">
            <v>41743</v>
          </cell>
          <cell r="B3605">
            <v>2.94</v>
          </cell>
          <cell r="I3605">
            <v>41541</v>
          </cell>
          <cell r="J3605">
            <v>3.6698</v>
          </cell>
          <cell r="M3605">
            <v>42327</v>
          </cell>
          <cell r="N3605">
            <v>4.1371000000000002</v>
          </cell>
          <cell r="Q3605">
            <v>41759</v>
          </cell>
          <cell r="R3605">
            <v>4.34</v>
          </cell>
        </row>
        <row r="3606">
          <cell r="A3606">
            <v>41744</v>
          </cell>
          <cell r="B3606">
            <v>2.92</v>
          </cell>
          <cell r="I3606">
            <v>41542</v>
          </cell>
          <cell r="J3606">
            <v>3.6698</v>
          </cell>
          <cell r="M3606">
            <v>42328</v>
          </cell>
          <cell r="N3606">
            <v>4.1363000000000003</v>
          </cell>
          <cell r="Q3606">
            <v>41760</v>
          </cell>
          <cell r="R3606">
            <v>4.28</v>
          </cell>
        </row>
        <row r="3607">
          <cell r="A3607">
            <v>41745</v>
          </cell>
          <cell r="B3607">
            <v>2.91</v>
          </cell>
          <cell r="I3607">
            <v>41543</v>
          </cell>
          <cell r="J3607">
            <v>3.6951000000000001</v>
          </cell>
          <cell r="M3607">
            <v>42331</v>
          </cell>
          <cell r="N3607">
            <v>4.1402999999999999</v>
          </cell>
          <cell r="Q3607">
            <v>41761</v>
          </cell>
          <cell r="R3607">
            <v>4.24</v>
          </cell>
        </row>
        <row r="3608">
          <cell r="A3608">
            <v>41746</v>
          </cell>
          <cell r="B3608">
            <v>2.95</v>
          </cell>
          <cell r="I3608">
            <v>41544</v>
          </cell>
          <cell r="J3608">
            <v>3.6863999999999999</v>
          </cell>
          <cell r="M3608">
            <v>42332</v>
          </cell>
          <cell r="N3608">
            <v>4.1318999999999999</v>
          </cell>
          <cell r="Q3608">
            <v>41764</v>
          </cell>
          <cell r="R3608">
            <v>4.28</v>
          </cell>
        </row>
        <row r="3609">
          <cell r="A3609">
            <v>41750</v>
          </cell>
          <cell r="B3609">
            <v>2.95</v>
          </cell>
          <cell r="I3609">
            <v>41547</v>
          </cell>
          <cell r="J3609">
            <v>3.6846999999999999</v>
          </cell>
          <cell r="M3609">
            <v>42333</v>
          </cell>
          <cell r="N3609">
            <v>4.1005000000000003</v>
          </cell>
          <cell r="Q3609">
            <v>41765</v>
          </cell>
          <cell r="R3609">
            <v>4.26</v>
          </cell>
        </row>
        <row r="3610">
          <cell r="A3610">
            <v>41751</v>
          </cell>
          <cell r="B3610">
            <v>2.94</v>
          </cell>
          <cell r="I3610">
            <v>41548</v>
          </cell>
          <cell r="J3610">
            <v>3.7170999999999998</v>
          </cell>
          <cell r="M3610">
            <v>42334</v>
          </cell>
          <cell r="N3610">
            <v>4.0872999999999999</v>
          </cell>
          <cell r="Q3610">
            <v>41766</v>
          </cell>
          <cell r="R3610">
            <v>4.2699999999999996</v>
          </cell>
        </row>
        <row r="3611">
          <cell r="A3611">
            <v>41752</v>
          </cell>
          <cell r="B3611">
            <v>2.93</v>
          </cell>
          <cell r="I3611">
            <v>41549</v>
          </cell>
          <cell r="J3611">
            <v>3.7012999999999998</v>
          </cell>
          <cell r="M3611">
            <v>42335</v>
          </cell>
          <cell r="N3611">
            <v>4.0877999999999997</v>
          </cell>
          <cell r="Q3611">
            <v>41767</v>
          </cell>
          <cell r="R3611">
            <v>4.29</v>
          </cell>
        </row>
        <row r="3612">
          <cell r="A3612">
            <v>41753</v>
          </cell>
          <cell r="B3612">
            <v>2.93</v>
          </cell>
          <cell r="I3612">
            <v>41550</v>
          </cell>
          <cell r="J3612">
            <v>3.7073999999999998</v>
          </cell>
          <cell r="M3612">
            <v>42338</v>
          </cell>
          <cell r="N3612">
            <v>4.0853999999999999</v>
          </cell>
          <cell r="Q3612">
            <v>41768</v>
          </cell>
          <cell r="R3612">
            <v>4.33</v>
          </cell>
        </row>
        <row r="3613">
          <cell r="A3613">
            <v>41754</v>
          </cell>
          <cell r="B3613">
            <v>2.93</v>
          </cell>
          <cell r="I3613">
            <v>41551</v>
          </cell>
          <cell r="J3613">
            <v>3.7198000000000002</v>
          </cell>
          <cell r="M3613">
            <v>42339</v>
          </cell>
          <cell r="N3613">
            <v>4.0282999999999998</v>
          </cell>
          <cell r="Q3613">
            <v>41771</v>
          </cell>
          <cell r="R3613">
            <v>4.3600000000000003</v>
          </cell>
        </row>
        <row r="3614">
          <cell r="A3614">
            <v>41757</v>
          </cell>
          <cell r="B3614">
            <v>2.9699999999999998</v>
          </cell>
          <cell r="I3614">
            <v>41554</v>
          </cell>
          <cell r="J3614">
            <v>3.6917</v>
          </cell>
          <cell r="M3614">
            <v>42340</v>
          </cell>
          <cell r="N3614">
            <v>4.0225</v>
          </cell>
          <cell r="Q3614">
            <v>41772</v>
          </cell>
          <cell r="R3614">
            <v>4.32</v>
          </cell>
        </row>
        <row r="3615">
          <cell r="A3615">
            <v>41758</v>
          </cell>
          <cell r="B3615">
            <v>2.96</v>
          </cell>
          <cell r="I3615">
            <v>41555</v>
          </cell>
          <cell r="J3615">
            <v>3.6898999999999997</v>
          </cell>
          <cell r="M3615">
            <v>42341</v>
          </cell>
          <cell r="N3615">
            <v>4.1299000000000001</v>
          </cell>
          <cell r="Q3615">
            <v>41773</v>
          </cell>
          <cell r="R3615">
            <v>4.24</v>
          </cell>
        </row>
        <row r="3616">
          <cell r="A3616">
            <v>41759</v>
          </cell>
          <cell r="B3616">
            <v>2.93</v>
          </cell>
          <cell r="I3616">
            <v>41556</v>
          </cell>
          <cell r="J3616">
            <v>3.7374000000000001</v>
          </cell>
          <cell r="M3616">
            <v>42342</v>
          </cell>
          <cell r="N3616">
            <v>4.101</v>
          </cell>
          <cell r="Q3616">
            <v>41774</v>
          </cell>
          <cell r="R3616">
            <v>4.2</v>
          </cell>
        </row>
        <row r="3617">
          <cell r="A3617">
            <v>41760</v>
          </cell>
          <cell r="B3617">
            <v>2.9</v>
          </cell>
          <cell r="I3617">
            <v>41557</v>
          </cell>
          <cell r="J3617">
            <v>3.7339000000000002</v>
          </cell>
          <cell r="M3617">
            <v>42345</v>
          </cell>
          <cell r="N3617">
            <v>4.0377000000000001</v>
          </cell>
          <cell r="Q3617">
            <v>41775</v>
          </cell>
          <cell r="R3617">
            <v>4.21</v>
          </cell>
        </row>
        <row r="3618">
          <cell r="A3618">
            <v>41761</v>
          </cell>
          <cell r="B3618">
            <v>2.88</v>
          </cell>
          <cell r="I3618">
            <v>41558</v>
          </cell>
          <cell r="J3618">
            <v>3.7471999999999999</v>
          </cell>
          <cell r="M3618">
            <v>42346</v>
          </cell>
          <cell r="N3618">
            <v>4.0586000000000002</v>
          </cell>
          <cell r="Q3618">
            <v>41778</v>
          </cell>
          <cell r="R3618">
            <v>4.25</v>
          </cell>
        </row>
        <row r="3619">
          <cell r="A3619">
            <v>41764</v>
          </cell>
          <cell r="B3619">
            <v>2.9</v>
          </cell>
          <cell r="I3619">
            <v>41561</v>
          </cell>
          <cell r="J3619">
            <v>3.7471999999999999</v>
          </cell>
          <cell r="M3619">
            <v>42347</v>
          </cell>
          <cell r="N3619">
            <v>4.0647000000000002</v>
          </cell>
          <cell r="Q3619">
            <v>41779</v>
          </cell>
          <cell r="R3619">
            <v>4.24</v>
          </cell>
        </row>
        <row r="3620">
          <cell r="A3620">
            <v>41765</v>
          </cell>
          <cell r="B3620">
            <v>2.89</v>
          </cell>
          <cell r="I3620">
            <v>41562</v>
          </cell>
          <cell r="J3620">
            <v>3.7890999999999999</v>
          </cell>
          <cell r="M3620">
            <v>42348</v>
          </cell>
          <cell r="N3620">
            <v>4.0585000000000004</v>
          </cell>
          <cell r="Q3620">
            <v>41780</v>
          </cell>
          <cell r="R3620">
            <v>4.29</v>
          </cell>
        </row>
        <row r="3621">
          <cell r="A3621">
            <v>41766</v>
          </cell>
          <cell r="B3621">
            <v>2.9</v>
          </cell>
          <cell r="I3621">
            <v>41563</v>
          </cell>
          <cell r="J3621">
            <v>3.7206999999999999</v>
          </cell>
          <cell r="M3621">
            <v>42349</v>
          </cell>
          <cell r="N3621">
            <v>4.0038</v>
          </cell>
          <cell r="Q3621">
            <v>41781</v>
          </cell>
          <cell r="R3621">
            <v>4.29</v>
          </cell>
        </row>
        <row r="3622">
          <cell r="A3622">
            <v>41767</v>
          </cell>
          <cell r="B3622">
            <v>2.89</v>
          </cell>
          <cell r="I3622">
            <v>41564</v>
          </cell>
          <cell r="J3622">
            <v>3.6585000000000001</v>
          </cell>
          <cell r="M3622">
            <v>42352</v>
          </cell>
          <cell r="N3622">
            <v>4.0507</v>
          </cell>
          <cell r="Q3622">
            <v>41782</v>
          </cell>
          <cell r="R3622">
            <v>4.26</v>
          </cell>
        </row>
        <row r="3623">
          <cell r="A3623">
            <v>41768</v>
          </cell>
          <cell r="B3623">
            <v>2.89</v>
          </cell>
          <cell r="I3623">
            <v>41565</v>
          </cell>
          <cell r="J3623">
            <v>3.6412</v>
          </cell>
          <cell r="M3623">
            <v>42353</v>
          </cell>
          <cell r="N3623">
            <v>4.0754000000000001</v>
          </cell>
          <cell r="Q3623">
            <v>41786</v>
          </cell>
          <cell r="R3623">
            <v>4.2300000000000004</v>
          </cell>
        </row>
        <row r="3624">
          <cell r="A3624">
            <v>41771</v>
          </cell>
          <cell r="B3624">
            <v>2.92</v>
          </cell>
          <cell r="I3624">
            <v>41568</v>
          </cell>
          <cell r="J3624">
            <v>3.6698</v>
          </cell>
          <cell r="M3624">
            <v>42354</v>
          </cell>
          <cell r="N3624">
            <v>4.0769000000000002</v>
          </cell>
          <cell r="Q3624">
            <v>41787</v>
          </cell>
          <cell r="R3624">
            <v>4.16</v>
          </cell>
        </row>
        <row r="3625">
          <cell r="A3625">
            <v>41772</v>
          </cell>
          <cell r="B3625">
            <v>2.89</v>
          </cell>
          <cell r="I3625">
            <v>41569</v>
          </cell>
          <cell r="J3625">
            <v>3.6085000000000003</v>
          </cell>
          <cell r="M3625">
            <v>42355</v>
          </cell>
          <cell r="N3625">
            <v>4.0286999999999997</v>
          </cell>
          <cell r="Q3625">
            <v>41788</v>
          </cell>
          <cell r="R3625">
            <v>4.18</v>
          </cell>
        </row>
        <row r="3626">
          <cell r="A3626">
            <v>41773</v>
          </cell>
          <cell r="B3626">
            <v>2.83</v>
          </cell>
          <cell r="I3626">
            <v>41570</v>
          </cell>
          <cell r="J3626">
            <v>3.5947</v>
          </cell>
          <cell r="M3626">
            <v>42356</v>
          </cell>
          <cell r="N3626">
            <v>3.9981999999999998</v>
          </cell>
          <cell r="Q3626">
            <v>41789</v>
          </cell>
          <cell r="R3626">
            <v>4.1900000000000004</v>
          </cell>
        </row>
        <row r="3627">
          <cell r="A3627">
            <v>41774</v>
          </cell>
          <cell r="B3627">
            <v>2.8</v>
          </cell>
          <cell r="I3627">
            <v>41571</v>
          </cell>
          <cell r="J3627">
            <v>3.6109999999999998</v>
          </cell>
          <cell r="M3627">
            <v>42359</v>
          </cell>
          <cell r="N3627">
            <v>4.0063000000000004</v>
          </cell>
          <cell r="Q3627">
            <v>41792</v>
          </cell>
          <cell r="R3627">
            <v>4.25</v>
          </cell>
        </row>
        <row r="3628">
          <cell r="A3628">
            <v>41775</v>
          </cell>
          <cell r="B3628">
            <v>2.79</v>
          </cell>
          <cell r="I3628">
            <v>41572</v>
          </cell>
          <cell r="J3628">
            <v>3.5998999999999999</v>
          </cell>
          <cell r="M3628">
            <v>42360</v>
          </cell>
          <cell r="N3628">
            <v>4.0270999999999999</v>
          </cell>
          <cell r="Q3628">
            <v>41793</v>
          </cell>
          <cell r="R3628">
            <v>4.3099999999999996</v>
          </cell>
        </row>
        <row r="3629">
          <cell r="A3629">
            <v>41779</v>
          </cell>
          <cell r="B3629">
            <v>2.81</v>
          </cell>
          <cell r="I3629">
            <v>41575</v>
          </cell>
          <cell r="J3629">
            <v>3.6179000000000001</v>
          </cell>
          <cell r="M3629">
            <v>42361</v>
          </cell>
          <cell r="N3629">
            <v>4.0591999999999997</v>
          </cell>
          <cell r="Q3629">
            <v>41794</v>
          </cell>
          <cell r="R3629">
            <v>4.32</v>
          </cell>
        </row>
        <row r="3630">
          <cell r="A3630">
            <v>41780</v>
          </cell>
          <cell r="B3630">
            <v>2.84</v>
          </cell>
          <cell r="I3630">
            <v>41576</v>
          </cell>
          <cell r="J3630">
            <v>3.6127000000000002</v>
          </cell>
          <cell r="M3630">
            <v>42362</v>
          </cell>
          <cell r="N3630">
            <v>4.0289000000000001</v>
          </cell>
          <cell r="Q3630">
            <v>41795</v>
          </cell>
          <cell r="R3630">
            <v>4.3099999999999996</v>
          </cell>
        </row>
        <row r="3631">
          <cell r="A3631">
            <v>41781</v>
          </cell>
          <cell r="B3631">
            <v>2.86</v>
          </cell>
          <cell r="I3631">
            <v>41577</v>
          </cell>
          <cell r="J3631">
            <v>3.6412</v>
          </cell>
          <cell r="M3631">
            <v>42363</v>
          </cell>
          <cell r="N3631">
            <v>4.0289000000000001</v>
          </cell>
          <cell r="Q3631">
            <v>41796</v>
          </cell>
          <cell r="R3631">
            <v>4.32</v>
          </cell>
        </row>
        <row r="3632">
          <cell r="A3632">
            <v>41782</v>
          </cell>
          <cell r="B3632">
            <v>2.84</v>
          </cell>
          <cell r="I3632">
            <v>41578</v>
          </cell>
          <cell r="J3632">
            <v>3.6385999999999998</v>
          </cell>
          <cell r="M3632">
            <v>42366</v>
          </cell>
          <cell r="N3632">
            <v>4.0289000000000001</v>
          </cell>
          <cell r="Q3632">
            <v>41799</v>
          </cell>
          <cell r="R3632">
            <v>4.33</v>
          </cell>
        </row>
        <row r="3633">
          <cell r="A3633">
            <v>41785</v>
          </cell>
          <cell r="B3633">
            <v>2.85</v>
          </cell>
          <cell r="I3633">
            <v>41579</v>
          </cell>
          <cell r="J3633">
            <v>3.6960999999999999</v>
          </cell>
          <cell r="M3633">
            <v>42367</v>
          </cell>
          <cell r="N3633">
            <v>4.0629</v>
          </cell>
          <cell r="Q3633">
            <v>41800</v>
          </cell>
          <cell r="R3633">
            <v>4.34</v>
          </cell>
        </row>
        <row r="3634">
          <cell r="A3634">
            <v>41786</v>
          </cell>
          <cell r="B3634">
            <v>2.84</v>
          </cell>
          <cell r="I3634">
            <v>41582</v>
          </cell>
          <cell r="J3634">
            <v>3.6926000000000001</v>
          </cell>
          <cell r="M3634">
            <v>42368</v>
          </cell>
          <cell r="N3634">
            <v>4.0541</v>
          </cell>
          <cell r="Q3634">
            <v>41801</v>
          </cell>
          <cell r="R3634">
            <v>4.34</v>
          </cell>
        </row>
        <row r="3635">
          <cell r="A3635">
            <v>41787</v>
          </cell>
          <cell r="B3635">
            <v>2.76</v>
          </cell>
          <cell r="I3635">
            <v>41583</v>
          </cell>
          <cell r="J3635">
            <v>3.7713999999999999</v>
          </cell>
          <cell r="M3635">
            <v>42369</v>
          </cell>
          <cell r="N3635">
            <v>4.0498000000000003</v>
          </cell>
          <cell r="Q3635">
            <v>41802</v>
          </cell>
          <cell r="R3635">
            <v>4.28</v>
          </cell>
        </row>
        <row r="3636">
          <cell r="A3636">
            <v>41788</v>
          </cell>
          <cell r="B3636">
            <v>2.7800000000000002</v>
          </cell>
          <cell r="I3636">
            <v>41584</v>
          </cell>
          <cell r="J3636">
            <v>3.7732000000000001</v>
          </cell>
          <cell r="M3636">
            <v>42370</v>
          </cell>
          <cell r="N3636">
            <v>4.0498000000000003</v>
          </cell>
          <cell r="Q3636">
            <v>41803</v>
          </cell>
          <cell r="R3636">
            <v>4.29</v>
          </cell>
        </row>
        <row r="3637">
          <cell r="A3637">
            <v>41789</v>
          </cell>
          <cell r="B3637">
            <v>2.7800000000000002</v>
          </cell>
          <cell r="I3637">
            <v>41585</v>
          </cell>
          <cell r="J3637">
            <v>3.7084000000000001</v>
          </cell>
          <cell r="M3637">
            <v>42373</v>
          </cell>
          <cell r="N3637">
            <v>4.0343999999999998</v>
          </cell>
          <cell r="Q3637">
            <v>41806</v>
          </cell>
          <cell r="R3637">
            <v>4.2699999999999996</v>
          </cell>
        </row>
        <row r="3638">
          <cell r="A3638">
            <v>41792</v>
          </cell>
          <cell r="B3638">
            <v>2.81</v>
          </cell>
          <cell r="I3638">
            <v>41586</v>
          </cell>
          <cell r="J3638">
            <v>3.8454000000000002</v>
          </cell>
          <cell r="M3638">
            <v>42374</v>
          </cell>
          <cell r="N3638">
            <v>4.0368000000000004</v>
          </cell>
          <cell r="Q3638">
            <v>41807</v>
          </cell>
          <cell r="R3638">
            <v>4.32</v>
          </cell>
        </row>
        <row r="3639">
          <cell r="A3639">
            <v>41793</v>
          </cell>
          <cell r="B3639">
            <v>2.85</v>
          </cell>
          <cell r="I3639">
            <v>41589</v>
          </cell>
          <cell r="J3639">
            <v>3.8454000000000002</v>
          </cell>
          <cell r="M3639">
            <v>42375</v>
          </cell>
          <cell r="N3639">
            <v>3.9859999999999998</v>
          </cell>
          <cell r="Q3639">
            <v>41808</v>
          </cell>
          <cell r="R3639">
            <v>4.3</v>
          </cell>
        </row>
        <row r="3640">
          <cell r="A3640">
            <v>41794</v>
          </cell>
          <cell r="B3640">
            <v>2.86</v>
          </cell>
          <cell r="I3640">
            <v>41590</v>
          </cell>
          <cell r="J3640">
            <v>3.8573</v>
          </cell>
          <cell r="M3640">
            <v>42376</v>
          </cell>
          <cell r="N3640">
            <v>3.9830999999999999</v>
          </cell>
          <cell r="Q3640">
            <v>41809</v>
          </cell>
          <cell r="R3640">
            <v>4.34</v>
          </cell>
        </row>
        <row r="3641">
          <cell r="A3641">
            <v>41795</v>
          </cell>
          <cell r="B3641">
            <v>2.85</v>
          </cell>
          <cell r="I3641">
            <v>41591</v>
          </cell>
          <cell r="J3641">
            <v>3.8191000000000002</v>
          </cell>
          <cell r="M3641">
            <v>42377</v>
          </cell>
          <cell r="N3641">
            <v>3.9796</v>
          </cell>
          <cell r="Q3641">
            <v>41810</v>
          </cell>
          <cell r="R3641">
            <v>4.33</v>
          </cell>
        </row>
        <row r="3642">
          <cell r="A3642">
            <v>41796</v>
          </cell>
          <cell r="B3642">
            <v>2.84</v>
          </cell>
          <cell r="I3642">
            <v>41592</v>
          </cell>
          <cell r="J3642">
            <v>3.7866999999999997</v>
          </cell>
          <cell r="M3642">
            <v>42380</v>
          </cell>
          <cell r="N3642">
            <v>4.0164999999999997</v>
          </cell>
          <cell r="Q3642">
            <v>41813</v>
          </cell>
          <cell r="R3642">
            <v>4.32</v>
          </cell>
        </row>
        <row r="3643">
          <cell r="A3643">
            <v>41799</v>
          </cell>
          <cell r="B3643">
            <v>2.84</v>
          </cell>
          <cell r="I3643">
            <v>41593</v>
          </cell>
          <cell r="J3643">
            <v>3.7946999999999997</v>
          </cell>
          <cell r="M3643">
            <v>42381</v>
          </cell>
          <cell r="N3643">
            <v>3.9859999999999998</v>
          </cell>
          <cell r="Q3643">
            <v>41814</v>
          </cell>
          <cell r="R3643">
            <v>4.28</v>
          </cell>
        </row>
        <row r="3644">
          <cell r="A3644">
            <v>41800</v>
          </cell>
          <cell r="B3644">
            <v>2.86</v>
          </cell>
          <cell r="I3644">
            <v>41596</v>
          </cell>
          <cell r="J3644">
            <v>3.7551999999999999</v>
          </cell>
          <cell r="M3644">
            <v>42382</v>
          </cell>
          <cell r="N3644">
            <v>3.9481000000000002</v>
          </cell>
          <cell r="Q3644">
            <v>41815</v>
          </cell>
          <cell r="R3644">
            <v>4.25</v>
          </cell>
        </row>
        <row r="3645">
          <cell r="A3645">
            <v>41801</v>
          </cell>
          <cell r="B3645">
            <v>2.86</v>
          </cell>
          <cell r="I3645">
            <v>41597</v>
          </cell>
          <cell r="J3645">
            <v>3.8</v>
          </cell>
          <cell r="M3645">
            <v>42383</v>
          </cell>
          <cell r="N3645">
            <v>3.9838</v>
          </cell>
          <cell r="Q3645">
            <v>41816</v>
          </cell>
          <cell r="R3645">
            <v>4.22</v>
          </cell>
        </row>
        <row r="3646">
          <cell r="A3646">
            <v>41802</v>
          </cell>
          <cell r="B3646">
            <v>2.83</v>
          </cell>
          <cell r="I3646">
            <v>41598</v>
          </cell>
          <cell r="J3646">
            <v>3.911</v>
          </cell>
          <cell r="M3646">
            <v>42384</v>
          </cell>
          <cell r="N3646">
            <v>3.9453</v>
          </cell>
          <cell r="Q3646">
            <v>41817</v>
          </cell>
          <cell r="R3646">
            <v>4.24</v>
          </cell>
        </row>
        <row r="3647">
          <cell r="A3647">
            <v>41803</v>
          </cell>
          <cell r="B3647">
            <v>2.83</v>
          </cell>
          <cell r="I3647">
            <v>41599</v>
          </cell>
          <cell r="J3647">
            <v>3.8875000000000002</v>
          </cell>
          <cell r="M3647">
            <v>42387</v>
          </cell>
          <cell r="N3647">
            <v>3.9666000000000001</v>
          </cell>
          <cell r="Q3647">
            <v>41820</v>
          </cell>
          <cell r="R3647">
            <v>4.21</v>
          </cell>
        </row>
        <row r="3648">
          <cell r="A3648">
            <v>41806</v>
          </cell>
          <cell r="B3648">
            <v>2.81</v>
          </cell>
          <cell r="I3648">
            <v>41600</v>
          </cell>
          <cell r="J3648">
            <v>3.8292000000000002</v>
          </cell>
          <cell r="M3648">
            <v>42388</v>
          </cell>
          <cell r="N3648">
            <v>3.9736000000000002</v>
          </cell>
          <cell r="Q3648">
            <v>41821</v>
          </cell>
          <cell r="R3648">
            <v>4.28</v>
          </cell>
        </row>
        <row r="3649">
          <cell r="A3649">
            <v>41807</v>
          </cell>
          <cell r="B3649">
            <v>2.84</v>
          </cell>
          <cell r="I3649">
            <v>41603</v>
          </cell>
          <cell r="J3649">
            <v>3.8186</v>
          </cell>
          <cell r="M3649">
            <v>42389</v>
          </cell>
          <cell r="N3649">
            <v>3.9459</v>
          </cell>
          <cell r="Q3649">
            <v>41822</v>
          </cell>
          <cell r="R3649">
            <v>4.3499999999999996</v>
          </cell>
        </row>
        <row r="3650">
          <cell r="A3650">
            <v>41808</v>
          </cell>
          <cell r="B3650">
            <v>2.81</v>
          </cell>
          <cell r="I3650">
            <v>41604</v>
          </cell>
          <cell r="J3650">
            <v>3.7982</v>
          </cell>
          <cell r="M3650">
            <v>42390</v>
          </cell>
          <cell r="N3650">
            <v>4.0285000000000002</v>
          </cell>
          <cell r="Q3650">
            <v>41823</v>
          </cell>
          <cell r="R3650">
            <v>4.37</v>
          </cell>
        </row>
        <row r="3651">
          <cell r="A3651">
            <v>41809</v>
          </cell>
          <cell r="B3651">
            <v>2.83</v>
          </cell>
          <cell r="I3651">
            <v>41605</v>
          </cell>
          <cell r="J3651">
            <v>3.8149999999999999</v>
          </cell>
          <cell r="M3651">
            <v>42391</v>
          </cell>
          <cell r="N3651">
            <v>4.109</v>
          </cell>
          <cell r="Q3651">
            <v>41827</v>
          </cell>
          <cell r="R3651">
            <v>4.33</v>
          </cell>
        </row>
        <row r="3652">
          <cell r="A3652">
            <v>41810</v>
          </cell>
          <cell r="B3652">
            <v>2.84</v>
          </cell>
          <cell r="I3652">
            <v>41606</v>
          </cell>
          <cell r="J3652">
            <v>3.8149999999999999</v>
          </cell>
          <cell r="M3652">
            <v>42394</v>
          </cell>
          <cell r="N3652">
            <v>4.0755999999999997</v>
          </cell>
          <cell r="Q3652">
            <v>41828</v>
          </cell>
          <cell r="R3652">
            <v>4.2699999999999996</v>
          </cell>
        </row>
        <row r="3653">
          <cell r="A3653">
            <v>41813</v>
          </cell>
          <cell r="B3653">
            <v>2.86</v>
          </cell>
          <cell r="I3653">
            <v>41607</v>
          </cell>
          <cell r="J3653">
            <v>3.8106</v>
          </cell>
          <cell r="M3653">
            <v>42395</v>
          </cell>
          <cell r="N3653">
            <v>4.0998999999999999</v>
          </cell>
          <cell r="Q3653">
            <v>41829</v>
          </cell>
          <cell r="R3653">
            <v>4.25</v>
          </cell>
        </row>
        <row r="3654">
          <cell r="A3654">
            <v>41814</v>
          </cell>
          <cell r="B3654">
            <v>2.82</v>
          </cell>
          <cell r="I3654">
            <v>41610</v>
          </cell>
          <cell r="J3654">
            <v>3.8559999999999999</v>
          </cell>
          <cell r="M3654">
            <v>42396</v>
          </cell>
          <cell r="N3654">
            <v>4.0749000000000004</v>
          </cell>
          <cell r="Q3654">
            <v>41830</v>
          </cell>
          <cell r="R3654">
            <v>4.25</v>
          </cell>
        </row>
        <row r="3655">
          <cell r="A3655">
            <v>41815</v>
          </cell>
          <cell r="B3655">
            <v>2.82</v>
          </cell>
          <cell r="I3655">
            <v>41611</v>
          </cell>
          <cell r="J3655">
            <v>3.8444000000000003</v>
          </cell>
          <cell r="M3655">
            <v>42397</v>
          </cell>
          <cell r="N3655">
            <v>4.0785999999999998</v>
          </cell>
          <cell r="Q3655">
            <v>41831</v>
          </cell>
          <cell r="R3655">
            <v>4.2300000000000004</v>
          </cell>
        </row>
        <row r="3656">
          <cell r="A3656">
            <v>41816</v>
          </cell>
          <cell r="B3656">
            <v>2.8</v>
          </cell>
          <cell r="I3656">
            <v>41612</v>
          </cell>
          <cell r="J3656">
            <v>3.9011</v>
          </cell>
          <cell r="M3656">
            <v>42398</v>
          </cell>
          <cell r="N3656">
            <v>4.0707000000000004</v>
          </cell>
          <cell r="Q3656">
            <v>41834</v>
          </cell>
          <cell r="R3656">
            <v>4.26</v>
          </cell>
        </row>
        <row r="3657">
          <cell r="A3657">
            <v>41817</v>
          </cell>
          <cell r="B3657">
            <v>2.8</v>
          </cell>
          <cell r="I3657">
            <v>41613</v>
          </cell>
          <cell r="J3657">
            <v>3.9138000000000002</v>
          </cell>
          <cell r="M3657">
            <v>42401</v>
          </cell>
          <cell r="N3657">
            <v>4.0951000000000004</v>
          </cell>
          <cell r="Q3657">
            <v>41835</v>
          </cell>
          <cell r="R3657">
            <v>4.26</v>
          </cell>
        </row>
        <row r="3658">
          <cell r="A3658">
            <v>41820</v>
          </cell>
          <cell r="B3658">
            <v>2.7800000000000002</v>
          </cell>
          <cell r="I3658">
            <v>41614</v>
          </cell>
          <cell r="J3658">
            <v>3.8893</v>
          </cell>
          <cell r="M3658">
            <v>42402</v>
          </cell>
          <cell r="N3658">
            <v>3.9958999999999998</v>
          </cell>
          <cell r="Q3658">
            <v>41836</v>
          </cell>
          <cell r="R3658">
            <v>4.24</v>
          </cell>
        </row>
        <row r="3659">
          <cell r="A3659">
            <v>41822</v>
          </cell>
          <cell r="B3659">
            <v>2.85</v>
          </cell>
          <cell r="I3659">
            <v>41617</v>
          </cell>
          <cell r="J3659">
            <v>3.8712999999999997</v>
          </cell>
          <cell r="M3659">
            <v>42403</v>
          </cell>
          <cell r="N3659">
            <v>4.03</v>
          </cell>
          <cell r="Q3659">
            <v>41837</v>
          </cell>
          <cell r="R3659">
            <v>4.1900000000000004</v>
          </cell>
        </row>
        <row r="3660">
          <cell r="A3660">
            <v>41823</v>
          </cell>
          <cell r="B3660">
            <v>2.84</v>
          </cell>
          <cell r="I3660">
            <v>41618</v>
          </cell>
          <cell r="J3660">
            <v>3.8380999999999998</v>
          </cell>
          <cell r="M3660">
            <v>42404</v>
          </cell>
          <cell r="N3660">
            <v>4.0289999999999999</v>
          </cell>
          <cell r="Q3660">
            <v>41838</v>
          </cell>
          <cell r="R3660">
            <v>4.1900000000000004</v>
          </cell>
        </row>
        <row r="3661">
          <cell r="A3661">
            <v>41824</v>
          </cell>
          <cell r="B3661">
            <v>2.85</v>
          </cell>
          <cell r="I3661">
            <v>41619</v>
          </cell>
          <cell r="J3661">
            <v>3.8856999999999999</v>
          </cell>
          <cell r="M3661">
            <v>42405</v>
          </cell>
          <cell r="N3661">
            <v>4.0132000000000003</v>
          </cell>
          <cell r="Q3661">
            <v>41841</v>
          </cell>
          <cell r="R3661">
            <v>4.16</v>
          </cell>
        </row>
        <row r="3662">
          <cell r="A3662">
            <v>41827</v>
          </cell>
          <cell r="B3662">
            <v>2.83</v>
          </cell>
          <cell r="I3662">
            <v>41620</v>
          </cell>
          <cell r="J3662">
            <v>3.8938000000000001</v>
          </cell>
          <cell r="M3662">
            <v>42408</v>
          </cell>
          <cell r="N3662">
            <v>3.9373</v>
          </cell>
          <cell r="Q3662">
            <v>41842</v>
          </cell>
          <cell r="R3662">
            <v>4.1500000000000004</v>
          </cell>
        </row>
        <row r="3663">
          <cell r="A3663">
            <v>41828</v>
          </cell>
          <cell r="B3663">
            <v>2.79</v>
          </cell>
          <cell r="I3663">
            <v>41621</v>
          </cell>
          <cell r="J3663">
            <v>3.8731</v>
          </cell>
          <cell r="M3663">
            <v>42409</v>
          </cell>
          <cell r="N3663">
            <v>3.9462999999999999</v>
          </cell>
          <cell r="Q3663">
            <v>41843</v>
          </cell>
          <cell r="R3663">
            <v>4.16</v>
          </cell>
        </row>
        <row r="3664">
          <cell r="A3664">
            <v>41829</v>
          </cell>
          <cell r="B3664">
            <v>2.7800000000000002</v>
          </cell>
          <cell r="I3664">
            <v>41624</v>
          </cell>
          <cell r="J3664">
            <v>3.8938000000000001</v>
          </cell>
          <cell r="M3664">
            <v>42410</v>
          </cell>
          <cell r="N3664">
            <v>3.8961999999999999</v>
          </cell>
          <cell r="Q3664">
            <v>41844</v>
          </cell>
          <cell r="R3664">
            <v>4.2</v>
          </cell>
        </row>
        <row r="3665">
          <cell r="A3665">
            <v>41830</v>
          </cell>
          <cell r="B3665">
            <v>2.79</v>
          </cell>
          <cell r="I3665">
            <v>41625</v>
          </cell>
          <cell r="J3665">
            <v>3.8658999999999999</v>
          </cell>
          <cell r="M3665">
            <v>42411</v>
          </cell>
          <cell r="N3665">
            <v>3.9108000000000001</v>
          </cell>
          <cell r="Q3665">
            <v>41845</v>
          </cell>
          <cell r="R3665">
            <v>4.1399999999999997</v>
          </cell>
        </row>
        <row r="3666">
          <cell r="A3666">
            <v>41831</v>
          </cell>
          <cell r="B3666">
            <v>2.77</v>
          </cell>
          <cell r="I3666">
            <v>41626</v>
          </cell>
          <cell r="J3666">
            <v>3.9064999999999999</v>
          </cell>
          <cell r="M3666">
            <v>42412</v>
          </cell>
          <cell r="N3666">
            <v>4.0251999999999999</v>
          </cell>
          <cell r="Q3666">
            <v>41848</v>
          </cell>
          <cell r="R3666">
            <v>4.16</v>
          </cell>
        </row>
        <row r="3667">
          <cell r="A3667">
            <v>41834</v>
          </cell>
          <cell r="B3667">
            <v>2.77</v>
          </cell>
          <cell r="I3667">
            <v>41627</v>
          </cell>
          <cell r="J3667">
            <v>3.9093</v>
          </cell>
          <cell r="M3667">
            <v>42415</v>
          </cell>
          <cell r="N3667">
            <v>4.0251999999999999</v>
          </cell>
          <cell r="Q3667">
            <v>41849</v>
          </cell>
          <cell r="R3667">
            <v>4.12</v>
          </cell>
        </row>
        <row r="3668">
          <cell r="A3668">
            <v>41835</v>
          </cell>
          <cell r="B3668">
            <v>2.77</v>
          </cell>
          <cell r="I3668">
            <v>41628</v>
          </cell>
          <cell r="J3668">
            <v>3.823</v>
          </cell>
          <cell r="M3668">
            <v>42416</v>
          </cell>
          <cell r="N3668">
            <v>4.0564</v>
          </cell>
          <cell r="Q3668">
            <v>41850</v>
          </cell>
          <cell r="R3668">
            <v>4.21</v>
          </cell>
        </row>
        <row r="3669">
          <cell r="A3669">
            <v>41836</v>
          </cell>
          <cell r="B3669">
            <v>2.75</v>
          </cell>
          <cell r="I3669">
            <v>41631</v>
          </cell>
          <cell r="J3669">
            <v>3.8489</v>
          </cell>
          <cell r="M3669">
            <v>42417</v>
          </cell>
          <cell r="N3669">
            <v>4.0709999999999997</v>
          </cell>
          <cell r="Q3669">
            <v>41851</v>
          </cell>
          <cell r="R3669">
            <v>4.21</v>
          </cell>
        </row>
        <row r="3670">
          <cell r="A3670">
            <v>41837</v>
          </cell>
          <cell r="B3670">
            <v>2.69</v>
          </cell>
          <cell r="I3670">
            <v>41632</v>
          </cell>
          <cell r="J3670">
            <v>3.8929999999999998</v>
          </cell>
          <cell r="M3670">
            <v>42418</v>
          </cell>
          <cell r="N3670">
            <v>4.0185000000000004</v>
          </cell>
          <cell r="Q3670">
            <v>41852</v>
          </cell>
          <cell r="R3670">
            <v>4.2</v>
          </cell>
        </row>
        <row r="3671">
          <cell r="A3671">
            <v>41838</v>
          </cell>
          <cell r="B3671">
            <v>2.71</v>
          </cell>
          <cell r="I3671">
            <v>41633</v>
          </cell>
          <cell r="J3671">
            <v>3.8929999999999998</v>
          </cell>
          <cell r="M3671">
            <v>42419</v>
          </cell>
          <cell r="N3671">
            <v>3.9983</v>
          </cell>
          <cell r="Q3671">
            <v>41855</v>
          </cell>
          <cell r="R3671">
            <v>4.21</v>
          </cell>
        </row>
        <row r="3672">
          <cell r="A3672">
            <v>41841</v>
          </cell>
          <cell r="B3672">
            <v>2.67</v>
          </cell>
          <cell r="I3672">
            <v>41634</v>
          </cell>
          <cell r="J3672">
            <v>3.9239000000000002</v>
          </cell>
          <cell r="M3672">
            <v>42422</v>
          </cell>
          <cell r="N3672">
            <v>3.9984000000000002</v>
          </cell>
          <cell r="Q3672">
            <v>41856</v>
          </cell>
          <cell r="R3672">
            <v>4.1900000000000004</v>
          </cell>
        </row>
        <row r="3673">
          <cell r="A3673">
            <v>41842</v>
          </cell>
          <cell r="B3673">
            <v>2.66</v>
          </cell>
          <cell r="I3673">
            <v>41635</v>
          </cell>
          <cell r="J3673">
            <v>3.9367000000000001</v>
          </cell>
          <cell r="M3673">
            <v>42423</v>
          </cell>
          <cell r="N3673">
            <v>3.9889000000000001</v>
          </cell>
          <cell r="Q3673">
            <v>41857</v>
          </cell>
          <cell r="R3673">
            <v>4.1900000000000004</v>
          </cell>
        </row>
        <row r="3674">
          <cell r="A3674">
            <v>41843</v>
          </cell>
          <cell r="B3674">
            <v>2.67</v>
          </cell>
          <cell r="I3674">
            <v>41638</v>
          </cell>
          <cell r="J3674">
            <v>3.9012000000000002</v>
          </cell>
          <cell r="M3674">
            <v>42424</v>
          </cell>
          <cell r="N3674">
            <v>3.9943999999999997</v>
          </cell>
          <cell r="Q3674">
            <v>41858</v>
          </cell>
          <cell r="R3674">
            <v>4.1500000000000004</v>
          </cell>
        </row>
        <row r="3675">
          <cell r="A3675">
            <v>41844</v>
          </cell>
          <cell r="B3675">
            <v>2.71</v>
          </cell>
          <cell r="I3675">
            <v>41639</v>
          </cell>
          <cell r="J3675">
            <v>3.9679000000000002</v>
          </cell>
          <cell r="M3675">
            <v>42425</v>
          </cell>
          <cell r="N3675">
            <v>3.9767000000000001</v>
          </cell>
          <cell r="Q3675">
            <v>41859</v>
          </cell>
          <cell r="R3675">
            <v>4.1399999999999997</v>
          </cell>
        </row>
        <row r="3676">
          <cell r="A3676">
            <v>41845</v>
          </cell>
          <cell r="B3676">
            <v>2.67</v>
          </cell>
          <cell r="I3676">
            <v>41640</v>
          </cell>
          <cell r="J3676">
            <v>3.9679000000000002</v>
          </cell>
          <cell r="M3676">
            <v>42426</v>
          </cell>
          <cell r="N3676">
            <v>4.0119999999999996</v>
          </cell>
          <cell r="Q3676">
            <v>41862</v>
          </cell>
          <cell r="R3676">
            <v>4.1500000000000004</v>
          </cell>
        </row>
        <row r="3677">
          <cell r="A3677">
            <v>41848</v>
          </cell>
          <cell r="B3677">
            <v>2.67</v>
          </cell>
          <cell r="I3677">
            <v>41641</v>
          </cell>
          <cell r="J3677">
            <v>3.9220999999999999</v>
          </cell>
          <cell r="M3677">
            <v>42429</v>
          </cell>
          <cell r="N3677">
            <v>4.0147000000000004</v>
          </cell>
          <cell r="Q3677">
            <v>41863</v>
          </cell>
          <cell r="R3677">
            <v>4.1900000000000004</v>
          </cell>
        </row>
        <row r="3678">
          <cell r="A3678">
            <v>41849</v>
          </cell>
          <cell r="B3678">
            <v>2.64</v>
          </cell>
          <cell r="I3678">
            <v>41642</v>
          </cell>
          <cell r="J3678">
            <v>3.9247999999999998</v>
          </cell>
          <cell r="M3678">
            <v>42430</v>
          </cell>
          <cell r="N3678">
            <v>4.0713999999999997</v>
          </cell>
          <cell r="Q3678">
            <v>41864</v>
          </cell>
          <cell r="R3678">
            <v>4.17</v>
          </cell>
        </row>
        <row r="3679">
          <cell r="A3679">
            <v>41850</v>
          </cell>
          <cell r="B3679">
            <v>2.7</v>
          </cell>
          <cell r="I3679">
            <v>41645</v>
          </cell>
          <cell r="J3679">
            <v>3.9003000000000001</v>
          </cell>
          <cell r="M3679">
            <v>42431</v>
          </cell>
          <cell r="N3679">
            <v>4.0673000000000004</v>
          </cell>
          <cell r="Q3679">
            <v>41865</v>
          </cell>
          <cell r="R3679">
            <v>4.12</v>
          </cell>
        </row>
        <row r="3680">
          <cell r="A3680">
            <v>41851</v>
          </cell>
          <cell r="B3680">
            <v>2.7</v>
          </cell>
          <cell r="I3680">
            <v>41646</v>
          </cell>
          <cell r="J3680">
            <v>3.8849</v>
          </cell>
          <cell r="M3680">
            <v>42432</v>
          </cell>
          <cell r="N3680">
            <v>4.0263</v>
          </cell>
          <cell r="Q3680">
            <v>41866</v>
          </cell>
          <cell r="R3680">
            <v>4.0599999999999996</v>
          </cell>
        </row>
        <row r="3681">
          <cell r="A3681">
            <v>41852</v>
          </cell>
          <cell r="B3681">
            <v>2.66</v>
          </cell>
          <cell r="I3681">
            <v>41647</v>
          </cell>
          <cell r="J3681">
            <v>3.8921000000000001</v>
          </cell>
          <cell r="M3681">
            <v>42433</v>
          </cell>
          <cell r="N3681">
            <v>4.0438000000000001</v>
          </cell>
          <cell r="Q3681">
            <v>41869</v>
          </cell>
          <cell r="R3681">
            <v>4.12</v>
          </cell>
        </row>
        <row r="3682">
          <cell r="A3682">
            <v>41856</v>
          </cell>
          <cell r="B3682">
            <v>2.65</v>
          </cell>
          <cell r="I3682">
            <v>41648</v>
          </cell>
          <cell r="J3682">
            <v>3.8795000000000002</v>
          </cell>
          <cell r="M3682">
            <v>42436</v>
          </cell>
          <cell r="N3682">
            <v>4.0519999999999996</v>
          </cell>
          <cell r="Q3682">
            <v>41870</v>
          </cell>
          <cell r="R3682">
            <v>4.1500000000000004</v>
          </cell>
        </row>
        <row r="3683">
          <cell r="A3683">
            <v>41857</v>
          </cell>
          <cell r="B3683">
            <v>2.65</v>
          </cell>
          <cell r="I3683">
            <v>41649</v>
          </cell>
          <cell r="J3683">
            <v>3.7999000000000001</v>
          </cell>
          <cell r="M3683">
            <v>42437</v>
          </cell>
          <cell r="N3683">
            <v>3.9499</v>
          </cell>
          <cell r="Q3683">
            <v>41871</v>
          </cell>
          <cell r="R3683">
            <v>4.1500000000000004</v>
          </cell>
        </row>
        <row r="3684">
          <cell r="A3684">
            <v>41858</v>
          </cell>
          <cell r="B3684">
            <v>2.62</v>
          </cell>
          <cell r="I3684">
            <v>41652</v>
          </cell>
          <cell r="J3684">
            <v>3.7725999999999997</v>
          </cell>
          <cell r="M3684">
            <v>42438</v>
          </cell>
          <cell r="N3684">
            <v>3.9994000000000001</v>
          </cell>
          <cell r="Q3684">
            <v>41872</v>
          </cell>
          <cell r="R3684">
            <v>4.13</v>
          </cell>
        </row>
        <row r="3685">
          <cell r="A3685">
            <v>41859</v>
          </cell>
          <cell r="B3685">
            <v>2.62</v>
          </cell>
          <cell r="I3685">
            <v>41653</v>
          </cell>
          <cell r="J3685">
            <v>3.8016999999999999</v>
          </cell>
          <cell r="M3685">
            <v>42439</v>
          </cell>
          <cell r="N3685">
            <v>4.0054999999999996</v>
          </cell>
          <cell r="Q3685">
            <v>41873</v>
          </cell>
          <cell r="R3685">
            <v>4.0999999999999996</v>
          </cell>
        </row>
        <row r="3686">
          <cell r="A3686">
            <v>41862</v>
          </cell>
          <cell r="B3686">
            <v>2.64</v>
          </cell>
          <cell r="I3686">
            <v>41654</v>
          </cell>
          <cell r="J3686">
            <v>3.823</v>
          </cell>
          <cell r="M3686">
            <v>42440</v>
          </cell>
          <cell r="N3686">
            <v>4.0347</v>
          </cell>
          <cell r="Q3686">
            <v>41876</v>
          </cell>
          <cell r="R3686">
            <v>4.08</v>
          </cell>
        </row>
        <row r="3687">
          <cell r="A3687">
            <v>41863</v>
          </cell>
          <cell r="B3687">
            <v>2.67</v>
          </cell>
          <cell r="I3687">
            <v>41655</v>
          </cell>
          <cell r="J3687">
            <v>3.7725999999999997</v>
          </cell>
          <cell r="M3687">
            <v>42443</v>
          </cell>
          <cell r="N3687">
            <v>3.9504000000000001</v>
          </cell>
          <cell r="Q3687">
            <v>41877</v>
          </cell>
          <cell r="R3687">
            <v>4.0999999999999996</v>
          </cell>
        </row>
        <row r="3688">
          <cell r="A3688">
            <v>41864</v>
          </cell>
          <cell r="B3688">
            <v>2.64</v>
          </cell>
          <cell r="I3688">
            <v>41656</v>
          </cell>
          <cell r="J3688">
            <v>3.7480000000000002</v>
          </cell>
          <cell r="M3688">
            <v>42444</v>
          </cell>
          <cell r="N3688">
            <v>3.9348999999999998</v>
          </cell>
          <cell r="Q3688">
            <v>41878</v>
          </cell>
          <cell r="R3688">
            <v>4.07</v>
          </cell>
        </row>
        <row r="3689">
          <cell r="A3689">
            <v>41865</v>
          </cell>
          <cell r="B3689">
            <v>2.62</v>
          </cell>
          <cell r="I3689">
            <v>41659</v>
          </cell>
          <cell r="J3689">
            <v>3.7480000000000002</v>
          </cell>
          <cell r="M3689">
            <v>42445</v>
          </cell>
          <cell r="N3689">
            <v>3.9215</v>
          </cell>
          <cell r="Q3689">
            <v>41879</v>
          </cell>
          <cell r="R3689">
            <v>4.03</v>
          </cell>
        </row>
        <row r="3690">
          <cell r="A3690">
            <v>41866</v>
          </cell>
          <cell r="B3690">
            <v>2.58</v>
          </cell>
          <cell r="I3690">
            <v>41660</v>
          </cell>
          <cell r="J3690">
            <v>3.7480000000000002</v>
          </cell>
          <cell r="M3690">
            <v>42446</v>
          </cell>
          <cell r="N3690">
            <v>3.8976999999999999</v>
          </cell>
          <cell r="Q3690">
            <v>41880</v>
          </cell>
          <cell r="R3690">
            <v>4.05</v>
          </cell>
        </row>
        <row r="3691">
          <cell r="A3691">
            <v>41869</v>
          </cell>
          <cell r="B3691">
            <v>2.62</v>
          </cell>
          <cell r="I3691">
            <v>41661</v>
          </cell>
          <cell r="J3691">
            <v>3.7593999999999999</v>
          </cell>
          <cell r="M3691">
            <v>42447</v>
          </cell>
          <cell r="N3691">
            <v>3.8772000000000002</v>
          </cell>
          <cell r="Q3691">
            <v>41884</v>
          </cell>
          <cell r="R3691">
            <v>4.13</v>
          </cell>
        </row>
        <row r="3692">
          <cell r="A3692">
            <v>41870</v>
          </cell>
          <cell r="B3692">
            <v>2.62</v>
          </cell>
          <cell r="I3692">
            <v>41662</v>
          </cell>
          <cell r="J3692">
            <v>3.6821000000000002</v>
          </cell>
          <cell r="M3692">
            <v>42450</v>
          </cell>
          <cell r="N3692">
            <v>3.8700999999999999</v>
          </cell>
          <cell r="Q3692">
            <v>41885</v>
          </cell>
          <cell r="R3692">
            <v>4.12</v>
          </cell>
        </row>
        <row r="3693">
          <cell r="A3693">
            <v>41871</v>
          </cell>
          <cell r="B3693">
            <v>2.65</v>
          </cell>
          <cell r="I3693">
            <v>41663</v>
          </cell>
          <cell r="J3693">
            <v>3.6324999999999998</v>
          </cell>
          <cell r="M3693">
            <v>42451</v>
          </cell>
          <cell r="N3693">
            <v>3.8656000000000001</v>
          </cell>
          <cell r="Q3693">
            <v>41886</v>
          </cell>
          <cell r="R3693">
            <v>4.17</v>
          </cell>
        </row>
        <row r="3694">
          <cell r="A3694">
            <v>41872</v>
          </cell>
          <cell r="B3694">
            <v>2.64</v>
          </cell>
          <cell r="I3694">
            <v>41666</v>
          </cell>
          <cell r="J3694">
            <v>3.6649000000000003</v>
          </cell>
          <cell r="M3694">
            <v>42452</v>
          </cell>
          <cell r="N3694">
            <v>3.7824</v>
          </cell>
          <cell r="Q3694">
            <v>41887</v>
          </cell>
          <cell r="R3694">
            <v>4.21</v>
          </cell>
        </row>
        <row r="3695">
          <cell r="A3695">
            <v>41873</v>
          </cell>
          <cell r="B3695">
            <v>2.63</v>
          </cell>
          <cell r="I3695">
            <v>41667</v>
          </cell>
          <cell r="J3695">
            <v>3.6734999999999998</v>
          </cell>
          <cell r="M3695">
            <v>42453</v>
          </cell>
          <cell r="N3695">
            <v>3.7899000000000003</v>
          </cell>
          <cell r="Q3695">
            <v>41890</v>
          </cell>
          <cell r="R3695">
            <v>4.1900000000000004</v>
          </cell>
        </row>
        <row r="3696">
          <cell r="A3696">
            <v>41876</v>
          </cell>
          <cell r="B3696">
            <v>2.6</v>
          </cell>
          <cell r="I3696">
            <v>41668</v>
          </cell>
          <cell r="J3696">
            <v>3.6162999999999998</v>
          </cell>
          <cell r="M3696">
            <v>42454</v>
          </cell>
          <cell r="N3696">
            <v>3.7899000000000003</v>
          </cell>
          <cell r="Q3696">
            <v>41891</v>
          </cell>
          <cell r="R3696">
            <v>4.21</v>
          </cell>
        </row>
        <row r="3697">
          <cell r="A3697">
            <v>41877</v>
          </cell>
          <cell r="B3697">
            <v>2.6</v>
          </cell>
          <cell r="I3697">
            <v>41669</v>
          </cell>
          <cell r="J3697">
            <v>3.6341000000000001</v>
          </cell>
          <cell r="M3697">
            <v>42457</v>
          </cell>
          <cell r="N3697">
            <v>3.7755000000000001</v>
          </cell>
          <cell r="Q3697">
            <v>41892</v>
          </cell>
          <cell r="R3697">
            <v>4.25</v>
          </cell>
        </row>
        <row r="3698">
          <cell r="A3698">
            <v>41878</v>
          </cell>
          <cell r="B3698">
            <v>2.57</v>
          </cell>
          <cell r="I3698">
            <v>41670</v>
          </cell>
          <cell r="J3698">
            <v>3.5985</v>
          </cell>
          <cell r="M3698">
            <v>42458</v>
          </cell>
          <cell r="N3698">
            <v>3.7065999999999999</v>
          </cell>
          <cell r="Q3698">
            <v>41893</v>
          </cell>
          <cell r="R3698">
            <v>4.24</v>
          </cell>
        </row>
        <row r="3699">
          <cell r="A3699">
            <v>41879</v>
          </cell>
          <cell r="B3699">
            <v>2.56</v>
          </cell>
          <cell r="I3699">
            <v>41673</v>
          </cell>
          <cell r="J3699">
            <v>3.5306999999999999</v>
          </cell>
          <cell r="M3699">
            <v>42459</v>
          </cell>
          <cell r="N3699">
            <v>3.7328000000000001</v>
          </cell>
          <cell r="Q3699">
            <v>41894</v>
          </cell>
          <cell r="R3699">
            <v>4.33</v>
          </cell>
        </row>
        <row r="3700">
          <cell r="A3700">
            <v>41880</v>
          </cell>
          <cell r="B3700">
            <v>2.56</v>
          </cell>
          <cell r="I3700">
            <v>41674</v>
          </cell>
          <cell r="J3700">
            <v>3.601</v>
          </cell>
          <cell r="M3700">
            <v>42460</v>
          </cell>
          <cell r="N3700">
            <v>3.7305999999999999</v>
          </cell>
          <cell r="Q3700">
            <v>41897</v>
          </cell>
          <cell r="R3700">
            <v>4.32</v>
          </cell>
        </row>
        <row r="3701">
          <cell r="A3701">
            <v>41884</v>
          </cell>
          <cell r="B3701">
            <v>2.64</v>
          </cell>
          <cell r="I3701">
            <v>41675</v>
          </cell>
          <cell r="J3701">
            <v>3.6476999999999999</v>
          </cell>
          <cell r="M3701">
            <v>42461</v>
          </cell>
          <cell r="N3701">
            <v>3.7401</v>
          </cell>
          <cell r="Q3701">
            <v>41898</v>
          </cell>
          <cell r="R3701">
            <v>4.33</v>
          </cell>
        </row>
        <row r="3702">
          <cell r="A3702">
            <v>41885</v>
          </cell>
          <cell r="B3702">
            <v>2.63</v>
          </cell>
          <cell r="I3702">
            <v>41676</v>
          </cell>
          <cell r="J3702">
            <v>3.6682999999999999</v>
          </cell>
          <cell r="M3702">
            <v>42464</v>
          </cell>
          <cell r="N3702">
            <v>3.7149999999999999</v>
          </cell>
          <cell r="Q3702">
            <v>41899</v>
          </cell>
          <cell r="R3702">
            <v>4.34</v>
          </cell>
        </row>
        <row r="3703">
          <cell r="A3703">
            <v>41886</v>
          </cell>
          <cell r="B3703">
            <v>2.66</v>
          </cell>
          <cell r="I3703">
            <v>41677</v>
          </cell>
          <cell r="J3703">
            <v>3.6724999999999999</v>
          </cell>
          <cell r="M3703">
            <v>42465</v>
          </cell>
          <cell r="N3703">
            <v>3.6499000000000001</v>
          </cell>
          <cell r="Q3703">
            <v>41900</v>
          </cell>
          <cell r="R3703">
            <v>4.34</v>
          </cell>
        </row>
        <row r="3704">
          <cell r="A3704">
            <v>41887</v>
          </cell>
          <cell r="B3704">
            <v>2.67</v>
          </cell>
          <cell r="I3704">
            <v>41680</v>
          </cell>
          <cell r="J3704">
            <v>3.6503000000000001</v>
          </cell>
          <cell r="M3704">
            <v>42466</v>
          </cell>
          <cell r="N3704">
            <v>3.6762000000000001</v>
          </cell>
          <cell r="Q3704">
            <v>41901</v>
          </cell>
          <cell r="R3704">
            <v>4.28</v>
          </cell>
        </row>
        <row r="3705">
          <cell r="A3705">
            <v>41890</v>
          </cell>
          <cell r="B3705">
            <v>2.68</v>
          </cell>
          <cell r="I3705">
            <v>41681</v>
          </cell>
          <cell r="J3705">
            <v>3.6879999999999997</v>
          </cell>
          <cell r="M3705">
            <v>42467</v>
          </cell>
          <cell r="N3705">
            <v>3.6339999999999999</v>
          </cell>
          <cell r="Q3705">
            <v>41904</v>
          </cell>
          <cell r="R3705">
            <v>4.2699999999999996</v>
          </cell>
        </row>
        <row r="3706">
          <cell r="A3706">
            <v>41891</v>
          </cell>
          <cell r="B3706">
            <v>2.7</v>
          </cell>
          <cell r="I3706">
            <v>41682</v>
          </cell>
          <cell r="J3706">
            <v>3.7201</v>
          </cell>
          <cell r="M3706">
            <v>42468</v>
          </cell>
          <cell r="N3706">
            <v>3.6673999999999998</v>
          </cell>
          <cell r="Q3706">
            <v>41905</v>
          </cell>
          <cell r="R3706">
            <v>4.2300000000000004</v>
          </cell>
        </row>
        <row r="3707">
          <cell r="A3707">
            <v>41892</v>
          </cell>
          <cell r="B3707">
            <v>2.7199999999999998</v>
          </cell>
          <cell r="I3707">
            <v>41683</v>
          </cell>
          <cell r="J3707">
            <v>3.6829000000000001</v>
          </cell>
          <cell r="M3707">
            <v>42471</v>
          </cell>
          <cell r="N3707">
            <v>3.6726000000000001</v>
          </cell>
          <cell r="Q3707">
            <v>41906</v>
          </cell>
          <cell r="R3707">
            <v>4.26</v>
          </cell>
        </row>
        <row r="3708">
          <cell r="A3708">
            <v>41893</v>
          </cell>
          <cell r="B3708">
            <v>2.7199999999999998</v>
          </cell>
          <cell r="I3708">
            <v>41684</v>
          </cell>
          <cell r="J3708">
            <v>3.6968999999999999</v>
          </cell>
          <cell r="M3708">
            <v>42472</v>
          </cell>
          <cell r="N3708">
            <v>3.7048000000000001</v>
          </cell>
          <cell r="Q3708">
            <v>41907</v>
          </cell>
          <cell r="R3708">
            <v>4.2</v>
          </cell>
        </row>
        <row r="3709">
          <cell r="A3709">
            <v>41894</v>
          </cell>
          <cell r="B3709">
            <v>2.76</v>
          </cell>
          <cell r="I3709">
            <v>41687</v>
          </cell>
          <cell r="J3709">
            <v>3.6968999999999999</v>
          </cell>
          <cell r="M3709">
            <v>42473</v>
          </cell>
          <cell r="N3709">
            <v>3.6787000000000001</v>
          </cell>
          <cell r="Q3709">
            <v>41908</v>
          </cell>
          <cell r="R3709">
            <v>4.2</v>
          </cell>
        </row>
        <row r="3710">
          <cell r="A3710">
            <v>41897</v>
          </cell>
          <cell r="B3710">
            <v>2.76</v>
          </cell>
          <cell r="I3710">
            <v>41688</v>
          </cell>
          <cell r="J3710">
            <v>3.6776999999999997</v>
          </cell>
          <cell r="M3710">
            <v>42474</v>
          </cell>
          <cell r="N3710">
            <v>3.7056</v>
          </cell>
          <cell r="Q3710">
            <v>41911</v>
          </cell>
          <cell r="R3710">
            <v>4.17</v>
          </cell>
        </row>
        <row r="3711">
          <cell r="A3711">
            <v>41898</v>
          </cell>
          <cell r="B3711">
            <v>2.77</v>
          </cell>
          <cell r="I3711">
            <v>41689</v>
          </cell>
          <cell r="J3711">
            <v>3.7126999999999999</v>
          </cell>
          <cell r="M3711">
            <v>42475</v>
          </cell>
          <cell r="N3711">
            <v>3.6743999999999999</v>
          </cell>
          <cell r="Q3711">
            <v>41912</v>
          </cell>
          <cell r="R3711">
            <v>4.2</v>
          </cell>
        </row>
        <row r="3712">
          <cell r="A3712">
            <v>41899</v>
          </cell>
          <cell r="B3712">
            <v>2.79</v>
          </cell>
          <cell r="I3712">
            <v>41690</v>
          </cell>
          <cell r="J3712">
            <v>3.7231999999999998</v>
          </cell>
          <cell r="M3712">
            <v>42478</v>
          </cell>
          <cell r="N3712">
            <v>3.7012</v>
          </cell>
          <cell r="Q3712">
            <v>41913</v>
          </cell>
          <cell r="R3712">
            <v>4.1100000000000003</v>
          </cell>
        </row>
        <row r="3713">
          <cell r="A3713">
            <v>41900</v>
          </cell>
          <cell r="B3713">
            <v>2.79</v>
          </cell>
          <cell r="I3713">
            <v>41691</v>
          </cell>
          <cell r="J3713">
            <v>3.6934</v>
          </cell>
          <cell r="M3713">
            <v>42479</v>
          </cell>
          <cell r="N3713">
            <v>3.7134999999999998</v>
          </cell>
          <cell r="Q3713">
            <v>41914</v>
          </cell>
          <cell r="R3713">
            <v>4.1500000000000004</v>
          </cell>
        </row>
        <row r="3714">
          <cell r="A3714">
            <v>41901</v>
          </cell>
          <cell r="B3714">
            <v>2.76</v>
          </cell>
          <cell r="I3714">
            <v>41694</v>
          </cell>
          <cell r="J3714">
            <v>3.6985999999999999</v>
          </cell>
          <cell r="M3714">
            <v>42480</v>
          </cell>
          <cell r="N3714">
            <v>3.7216</v>
          </cell>
          <cell r="Q3714">
            <v>41915</v>
          </cell>
          <cell r="R3714">
            <v>4.13</v>
          </cell>
        </row>
        <row r="3715">
          <cell r="A3715">
            <v>41904</v>
          </cell>
          <cell r="B3715">
            <v>2.74</v>
          </cell>
          <cell r="I3715">
            <v>41695</v>
          </cell>
          <cell r="J3715">
            <v>3.6585999999999999</v>
          </cell>
          <cell r="M3715">
            <v>42481</v>
          </cell>
          <cell r="N3715">
            <v>3.7370000000000001</v>
          </cell>
          <cell r="Q3715">
            <v>41918</v>
          </cell>
          <cell r="R3715">
            <v>4.12</v>
          </cell>
        </row>
        <row r="3716">
          <cell r="A3716">
            <v>41905</v>
          </cell>
          <cell r="B3716">
            <v>2.7199999999999998</v>
          </cell>
          <cell r="I3716">
            <v>41696</v>
          </cell>
          <cell r="J3716">
            <v>3.6249000000000002</v>
          </cell>
          <cell r="M3716">
            <v>42482</v>
          </cell>
          <cell r="N3716">
            <v>3.7488000000000001</v>
          </cell>
          <cell r="Q3716">
            <v>41919</v>
          </cell>
          <cell r="R3716">
            <v>4.05</v>
          </cell>
        </row>
        <row r="3717">
          <cell r="A3717">
            <v>41906</v>
          </cell>
          <cell r="B3717">
            <v>2.73</v>
          </cell>
          <cell r="I3717">
            <v>41697</v>
          </cell>
          <cell r="J3717">
            <v>3.5916000000000001</v>
          </cell>
          <cell r="M3717">
            <v>42485</v>
          </cell>
          <cell r="N3717">
            <v>3.7662</v>
          </cell>
          <cell r="Q3717">
            <v>41920</v>
          </cell>
          <cell r="R3717">
            <v>4.0599999999999996</v>
          </cell>
        </row>
        <row r="3718">
          <cell r="A3718">
            <v>41907</v>
          </cell>
          <cell r="B3718">
            <v>2.68</v>
          </cell>
          <cell r="I3718">
            <v>41698</v>
          </cell>
          <cell r="J3718">
            <v>3.5822000000000003</v>
          </cell>
          <cell r="M3718">
            <v>42486</v>
          </cell>
          <cell r="N3718">
            <v>3.7260999999999997</v>
          </cell>
          <cell r="Q3718">
            <v>41921</v>
          </cell>
          <cell r="R3718">
            <v>4.0599999999999996</v>
          </cell>
        </row>
        <row r="3719">
          <cell r="A3719">
            <v>41908</v>
          </cell>
          <cell r="B3719">
            <v>2.68</v>
          </cell>
          <cell r="I3719">
            <v>41701</v>
          </cell>
          <cell r="J3719">
            <v>3.5541999999999998</v>
          </cell>
          <cell r="M3719">
            <v>42487</v>
          </cell>
          <cell r="N3719">
            <v>3.6837</v>
          </cell>
          <cell r="Q3719">
            <v>41922</v>
          </cell>
          <cell r="R3719">
            <v>4.03</v>
          </cell>
        </row>
        <row r="3720">
          <cell r="A3720">
            <v>41911</v>
          </cell>
          <cell r="B3720">
            <v>2.65</v>
          </cell>
          <cell r="I3720">
            <v>41702</v>
          </cell>
          <cell r="J3720">
            <v>3.6473</v>
          </cell>
          <cell r="M3720">
            <v>42488</v>
          </cell>
          <cell r="N3720">
            <v>3.6611000000000002</v>
          </cell>
          <cell r="Q3720">
            <v>41926</v>
          </cell>
          <cell r="R3720">
            <v>3.96</v>
          </cell>
        </row>
        <row r="3721">
          <cell r="A3721">
            <v>41912</v>
          </cell>
          <cell r="B3721">
            <v>2.67</v>
          </cell>
          <cell r="I3721">
            <v>41703</v>
          </cell>
          <cell r="J3721">
            <v>3.6473</v>
          </cell>
          <cell r="M3721">
            <v>42489</v>
          </cell>
          <cell r="N3721">
            <v>3.6631</v>
          </cell>
          <cell r="Q3721">
            <v>41927</v>
          </cell>
          <cell r="R3721">
            <v>3.94</v>
          </cell>
        </row>
        <row r="3722">
          <cell r="A3722">
            <v>41913</v>
          </cell>
          <cell r="B3722">
            <v>2.6</v>
          </cell>
          <cell r="I3722">
            <v>41704</v>
          </cell>
          <cell r="J3722">
            <v>3.6898999999999997</v>
          </cell>
          <cell r="M3722">
            <v>42492</v>
          </cell>
          <cell r="N3722">
            <v>3.6882999999999999</v>
          </cell>
          <cell r="Q3722">
            <v>41928</v>
          </cell>
          <cell r="R3722">
            <v>3.99</v>
          </cell>
        </row>
        <row r="3723">
          <cell r="A3723">
            <v>41914</v>
          </cell>
          <cell r="B3723">
            <v>2.62</v>
          </cell>
          <cell r="I3723">
            <v>41705</v>
          </cell>
          <cell r="J3723">
            <v>3.7206000000000001</v>
          </cell>
          <cell r="M3723">
            <v>42493</v>
          </cell>
          <cell r="N3723">
            <v>3.6345999999999998</v>
          </cell>
          <cell r="Q3723">
            <v>41929</v>
          </cell>
          <cell r="R3723">
            <v>4.0199999999999996</v>
          </cell>
        </row>
        <row r="3724">
          <cell r="A3724">
            <v>41915</v>
          </cell>
          <cell r="B3724">
            <v>2.61</v>
          </cell>
          <cell r="I3724">
            <v>41708</v>
          </cell>
          <cell r="J3724">
            <v>3.7214999999999998</v>
          </cell>
          <cell r="M3724">
            <v>42494</v>
          </cell>
          <cell r="N3724">
            <v>3.5998999999999999</v>
          </cell>
          <cell r="Q3724">
            <v>41932</v>
          </cell>
          <cell r="R3724">
            <v>4.01</v>
          </cell>
        </row>
        <row r="3725">
          <cell r="A3725">
            <v>41918</v>
          </cell>
          <cell r="B3725">
            <v>2.6</v>
          </cell>
          <cell r="I3725">
            <v>41709</v>
          </cell>
          <cell r="J3725">
            <v>3.7092000000000001</v>
          </cell>
          <cell r="M3725">
            <v>42495</v>
          </cell>
          <cell r="N3725">
            <v>3.5659000000000001</v>
          </cell>
          <cell r="Q3725">
            <v>41933</v>
          </cell>
          <cell r="R3725">
            <v>4.03</v>
          </cell>
        </row>
        <row r="3726">
          <cell r="A3726">
            <v>41919</v>
          </cell>
          <cell r="B3726">
            <v>2.5499999999999998</v>
          </cell>
          <cell r="I3726">
            <v>41710</v>
          </cell>
          <cell r="J3726">
            <v>3.6733000000000002</v>
          </cell>
          <cell r="M3726">
            <v>42496</v>
          </cell>
          <cell r="N3726">
            <v>3.5861999999999998</v>
          </cell>
          <cell r="Q3726">
            <v>41934</v>
          </cell>
          <cell r="R3726">
            <v>4.04</v>
          </cell>
        </row>
        <row r="3727">
          <cell r="A3727">
            <v>41920</v>
          </cell>
          <cell r="B3727">
            <v>2.5499999999999998</v>
          </cell>
          <cell r="I3727">
            <v>41711</v>
          </cell>
          <cell r="J3727">
            <v>3.5906000000000002</v>
          </cell>
          <cell r="M3727">
            <v>42499</v>
          </cell>
          <cell r="N3727">
            <v>3.5844</v>
          </cell>
          <cell r="Q3727">
            <v>41935</v>
          </cell>
          <cell r="R3727">
            <v>4.09</v>
          </cell>
        </row>
        <row r="3728">
          <cell r="A3728">
            <v>41921</v>
          </cell>
          <cell r="B3728">
            <v>2.57</v>
          </cell>
          <cell r="I3728">
            <v>41712</v>
          </cell>
          <cell r="J3728">
            <v>3.5991999999999997</v>
          </cell>
          <cell r="M3728">
            <v>42500</v>
          </cell>
          <cell r="N3728">
            <v>3.5845000000000002</v>
          </cell>
          <cell r="Q3728">
            <v>41936</v>
          </cell>
          <cell r="R3728">
            <v>4.09</v>
          </cell>
        </row>
        <row r="3729">
          <cell r="A3729">
            <v>41922</v>
          </cell>
          <cell r="B3729">
            <v>2.54</v>
          </cell>
          <cell r="I3729">
            <v>41715</v>
          </cell>
          <cell r="J3729">
            <v>3.6282999999999999</v>
          </cell>
          <cell r="M3729">
            <v>42501</v>
          </cell>
          <cell r="N3729">
            <v>3.5901000000000001</v>
          </cell>
          <cell r="Q3729">
            <v>41939</v>
          </cell>
          <cell r="R3729">
            <v>4.08</v>
          </cell>
        </row>
        <row r="3730">
          <cell r="A3730">
            <v>41926</v>
          </cell>
          <cell r="B3730">
            <v>2.4900000000000002</v>
          </cell>
          <cell r="I3730">
            <v>41716</v>
          </cell>
          <cell r="J3730">
            <v>3.6137000000000001</v>
          </cell>
          <cell r="M3730">
            <v>42502</v>
          </cell>
          <cell r="N3730">
            <v>3.6179999999999999</v>
          </cell>
          <cell r="Q3730">
            <v>41940</v>
          </cell>
          <cell r="R3730">
            <v>4.0999999999999996</v>
          </cell>
        </row>
        <row r="3731">
          <cell r="A3731">
            <v>41927</v>
          </cell>
          <cell r="B3731">
            <v>2.4500000000000002</v>
          </cell>
          <cell r="I3731">
            <v>41717</v>
          </cell>
          <cell r="J3731">
            <v>3.6568000000000001</v>
          </cell>
          <cell r="M3731">
            <v>42503</v>
          </cell>
          <cell r="N3731">
            <v>3.5867</v>
          </cell>
          <cell r="Q3731">
            <v>41941</v>
          </cell>
          <cell r="R3731">
            <v>4.07</v>
          </cell>
        </row>
        <row r="3732">
          <cell r="A3732">
            <v>41928</v>
          </cell>
          <cell r="B3732">
            <v>2.4900000000000002</v>
          </cell>
          <cell r="I3732">
            <v>41718</v>
          </cell>
          <cell r="J3732">
            <v>3.6629</v>
          </cell>
          <cell r="M3732">
            <v>42506</v>
          </cell>
          <cell r="N3732">
            <v>3.6360000000000001</v>
          </cell>
          <cell r="Q3732">
            <v>41942</v>
          </cell>
          <cell r="R3732">
            <v>4.08</v>
          </cell>
        </row>
        <row r="3733">
          <cell r="A3733">
            <v>41929</v>
          </cell>
          <cell r="B3733">
            <v>2.52</v>
          </cell>
          <cell r="I3733">
            <v>41719</v>
          </cell>
          <cell r="J3733">
            <v>3.6067999999999998</v>
          </cell>
          <cell r="M3733">
            <v>42507</v>
          </cell>
          <cell r="N3733">
            <v>3.6292999999999997</v>
          </cell>
          <cell r="Q3733">
            <v>41943</v>
          </cell>
          <cell r="R3733">
            <v>4.0999999999999996</v>
          </cell>
        </row>
        <row r="3734">
          <cell r="A3734">
            <v>41932</v>
          </cell>
          <cell r="B3734">
            <v>2.52</v>
          </cell>
          <cell r="I3734">
            <v>41722</v>
          </cell>
          <cell r="J3734">
            <v>3.5617000000000001</v>
          </cell>
          <cell r="M3734">
            <v>42508</v>
          </cell>
          <cell r="N3734">
            <v>3.6733000000000002</v>
          </cell>
          <cell r="Q3734">
            <v>41946</v>
          </cell>
          <cell r="R3734">
            <v>4.0999999999999996</v>
          </cell>
        </row>
        <row r="3735">
          <cell r="A3735">
            <v>41933</v>
          </cell>
          <cell r="B3735">
            <v>2.5300000000000002</v>
          </cell>
          <cell r="I3735">
            <v>41723</v>
          </cell>
          <cell r="J3735">
            <v>3.5914000000000001</v>
          </cell>
          <cell r="M3735">
            <v>42509</v>
          </cell>
          <cell r="N3735">
            <v>3.6550000000000002</v>
          </cell>
          <cell r="Q3735">
            <v>41947</v>
          </cell>
          <cell r="R3735">
            <v>4.08</v>
          </cell>
        </row>
        <row r="3736">
          <cell r="A3736">
            <v>41934</v>
          </cell>
          <cell r="B3736">
            <v>2.5300000000000002</v>
          </cell>
          <cell r="I3736">
            <v>41724</v>
          </cell>
          <cell r="J3736">
            <v>3.5422000000000002</v>
          </cell>
          <cell r="M3736">
            <v>42510</v>
          </cell>
          <cell r="N3736">
            <v>3.6749000000000001</v>
          </cell>
          <cell r="Q3736">
            <v>41948</v>
          </cell>
          <cell r="R3736">
            <v>4.09</v>
          </cell>
        </row>
        <row r="3737">
          <cell r="A3737">
            <v>41935</v>
          </cell>
          <cell r="B3737">
            <v>2.56</v>
          </cell>
          <cell r="I3737">
            <v>41725</v>
          </cell>
          <cell r="J3737">
            <v>3.5270999999999999</v>
          </cell>
          <cell r="M3737">
            <v>42513</v>
          </cell>
          <cell r="N3737">
            <v>3.6749000000000001</v>
          </cell>
          <cell r="Q3737">
            <v>41949</v>
          </cell>
          <cell r="R3737">
            <v>4.12</v>
          </cell>
        </row>
        <row r="3738">
          <cell r="A3738">
            <v>41936</v>
          </cell>
          <cell r="B3738">
            <v>2.5499999999999998</v>
          </cell>
          <cell r="I3738">
            <v>41726</v>
          </cell>
          <cell r="J3738">
            <v>3.5472999999999999</v>
          </cell>
          <cell r="M3738">
            <v>42514</v>
          </cell>
          <cell r="N3738">
            <v>3.6934</v>
          </cell>
          <cell r="Q3738">
            <v>41950</v>
          </cell>
          <cell r="R3738">
            <v>4.08</v>
          </cell>
        </row>
        <row r="3739">
          <cell r="A3739">
            <v>41939</v>
          </cell>
          <cell r="B3739">
            <v>2.5499999999999998</v>
          </cell>
          <cell r="I3739">
            <v>41729</v>
          </cell>
          <cell r="J3739">
            <v>3.5583</v>
          </cell>
          <cell r="M3739">
            <v>42515</v>
          </cell>
          <cell r="N3739">
            <v>3.7054999999999998</v>
          </cell>
          <cell r="Q3739">
            <v>41953</v>
          </cell>
          <cell r="R3739">
            <v>4.12</v>
          </cell>
        </row>
        <row r="3740">
          <cell r="A3740">
            <v>41940</v>
          </cell>
          <cell r="B3740">
            <v>2.58</v>
          </cell>
          <cell r="I3740">
            <v>41730</v>
          </cell>
          <cell r="J3740">
            <v>3.6059000000000001</v>
          </cell>
          <cell r="M3740">
            <v>42516</v>
          </cell>
          <cell r="N3740">
            <v>3.6720000000000002</v>
          </cell>
          <cell r="Q3740">
            <v>41954</v>
          </cell>
          <cell r="R3740">
            <v>4.13</v>
          </cell>
        </row>
        <row r="3741">
          <cell r="A3741">
            <v>41941</v>
          </cell>
          <cell r="B3741">
            <v>2.59</v>
          </cell>
          <cell r="I3741">
            <v>41731</v>
          </cell>
          <cell r="J3741">
            <v>3.6473</v>
          </cell>
          <cell r="M3741">
            <v>42517</v>
          </cell>
          <cell r="N3741">
            <v>3.6879999999999997</v>
          </cell>
          <cell r="Q3741">
            <v>41955</v>
          </cell>
          <cell r="R3741">
            <v>4.12</v>
          </cell>
        </row>
        <row r="3742">
          <cell r="A3742">
            <v>41942</v>
          </cell>
          <cell r="B3742">
            <v>2.58</v>
          </cell>
          <cell r="I3742">
            <v>41732</v>
          </cell>
          <cell r="J3742">
            <v>3.6291000000000002</v>
          </cell>
          <cell r="M3742">
            <v>42520</v>
          </cell>
          <cell r="N3742">
            <v>3.6871</v>
          </cell>
          <cell r="Q3742">
            <v>41956</v>
          </cell>
          <cell r="R3742">
            <v>4.12</v>
          </cell>
        </row>
        <row r="3743">
          <cell r="A3743">
            <v>41943</v>
          </cell>
          <cell r="B3743">
            <v>2.59</v>
          </cell>
          <cell r="I3743">
            <v>41733</v>
          </cell>
          <cell r="J3743">
            <v>3.5836999999999999</v>
          </cell>
          <cell r="M3743">
            <v>42521</v>
          </cell>
          <cell r="N3743">
            <v>3.6588000000000003</v>
          </cell>
          <cell r="Q3743">
            <v>41957</v>
          </cell>
          <cell r="R3743">
            <v>4.09</v>
          </cell>
        </row>
        <row r="3744">
          <cell r="A3744">
            <v>41946</v>
          </cell>
          <cell r="B3744">
            <v>2.59</v>
          </cell>
          <cell r="I3744">
            <v>41736</v>
          </cell>
          <cell r="J3744">
            <v>3.5573999999999999</v>
          </cell>
          <cell r="M3744">
            <v>42522</v>
          </cell>
          <cell r="N3744">
            <v>3.6579000000000002</v>
          </cell>
          <cell r="Q3744">
            <v>41960</v>
          </cell>
          <cell r="R3744">
            <v>4.1100000000000003</v>
          </cell>
        </row>
        <row r="3745">
          <cell r="A3745">
            <v>41947</v>
          </cell>
          <cell r="B3745">
            <v>2.57</v>
          </cell>
          <cell r="I3745">
            <v>41737</v>
          </cell>
          <cell r="J3745">
            <v>3.5379</v>
          </cell>
          <cell r="M3745">
            <v>42523</v>
          </cell>
          <cell r="N3745">
            <v>3.6132999999999997</v>
          </cell>
          <cell r="Q3745">
            <v>41961</v>
          </cell>
          <cell r="R3745">
            <v>4.09</v>
          </cell>
        </row>
        <row r="3746">
          <cell r="A3746">
            <v>41948</v>
          </cell>
          <cell r="B3746">
            <v>2.59</v>
          </cell>
          <cell r="I3746">
            <v>41738</v>
          </cell>
          <cell r="J3746">
            <v>3.5726</v>
          </cell>
          <cell r="M3746">
            <v>42524</v>
          </cell>
          <cell r="N3746">
            <v>3.5655000000000001</v>
          </cell>
          <cell r="Q3746">
            <v>41962</v>
          </cell>
          <cell r="R3746">
            <v>4.12</v>
          </cell>
        </row>
        <row r="3747">
          <cell r="A3747">
            <v>41949</v>
          </cell>
          <cell r="B3747">
            <v>2.63</v>
          </cell>
          <cell r="I3747">
            <v>41739</v>
          </cell>
          <cell r="J3747">
            <v>3.5194000000000001</v>
          </cell>
          <cell r="M3747">
            <v>42527</v>
          </cell>
          <cell r="N3747">
            <v>3.6230000000000002</v>
          </cell>
          <cell r="Q3747">
            <v>41963</v>
          </cell>
          <cell r="R3747">
            <v>4.12</v>
          </cell>
        </row>
        <row r="3748">
          <cell r="A3748">
            <v>41950</v>
          </cell>
          <cell r="B3748">
            <v>2.6</v>
          </cell>
          <cell r="I3748">
            <v>41740</v>
          </cell>
          <cell r="J3748">
            <v>3.4826999999999999</v>
          </cell>
          <cell r="M3748">
            <v>42528</v>
          </cell>
          <cell r="N3748">
            <v>3.6192000000000002</v>
          </cell>
          <cell r="Q3748">
            <v>41964</v>
          </cell>
          <cell r="R3748">
            <v>4.08</v>
          </cell>
        </row>
        <row r="3749">
          <cell r="A3749">
            <v>41953</v>
          </cell>
          <cell r="B3749">
            <v>2.61</v>
          </cell>
          <cell r="I3749">
            <v>41743</v>
          </cell>
          <cell r="J3749">
            <v>3.4876</v>
          </cell>
          <cell r="M3749">
            <v>42529</v>
          </cell>
          <cell r="N3749">
            <v>3.6085000000000003</v>
          </cell>
          <cell r="Q3749">
            <v>41967</v>
          </cell>
          <cell r="R3749">
            <v>4.09</v>
          </cell>
        </row>
        <row r="3750">
          <cell r="A3750">
            <v>41955</v>
          </cell>
          <cell r="B3750">
            <v>2.62</v>
          </cell>
          <cell r="I3750">
            <v>41744</v>
          </cell>
          <cell r="J3750">
            <v>3.4611000000000001</v>
          </cell>
          <cell r="M3750">
            <v>42530</v>
          </cell>
          <cell r="N3750">
            <v>3.5872000000000002</v>
          </cell>
          <cell r="Q3750">
            <v>41968</v>
          </cell>
          <cell r="R3750">
            <v>4.04</v>
          </cell>
        </row>
        <row r="3751">
          <cell r="A3751">
            <v>41956</v>
          </cell>
          <cell r="B3751">
            <v>2.61</v>
          </cell>
          <cell r="I3751">
            <v>41745</v>
          </cell>
          <cell r="J3751">
            <v>3.4436999999999998</v>
          </cell>
          <cell r="M3751">
            <v>42531</v>
          </cell>
          <cell r="N3751">
            <v>3.5367999999999999</v>
          </cell>
          <cell r="Q3751">
            <v>41969</v>
          </cell>
          <cell r="R3751">
            <v>4.0199999999999996</v>
          </cell>
        </row>
        <row r="3752">
          <cell r="A3752">
            <v>41957</v>
          </cell>
          <cell r="B3752">
            <v>2.59</v>
          </cell>
          <cell r="I3752">
            <v>41746</v>
          </cell>
          <cell r="J3752">
            <v>3.5219</v>
          </cell>
          <cell r="M3752">
            <v>42534</v>
          </cell>
          <cell r="N3752">
            <v>3.5362</v>
          </cell>
          <cell r="Q3752">
            <v>41971</v>
          </cell>
          <cell r="R3752">
            <v>3.99</v>
          </cell>
        </row>
        <row r="3753">
          <cell r="A3753">
            <v>41960</v>
          </cell>
          <cell r="B3753">
            <v>2.58</v>
          </cell>
          <cell r="I3753">
            <v>41747</v>
          </cell>
          <cell r="J3753">
            <v>3.5219</v>
          </cell>
          <cell r="M3753">
            <v>42535</v>
          </cell>
          <cell r="N3753">
            <v>3.5438000000000001</v>
          </cell>
          <cell r="Q3753">
            <v>41974</v>
          </cell>
          <cell r="R3753">
            <v>4.03</v>
          </cell>
        </row>
        <row r="3754">
          <cell r="A3754">
            <v>41961</v>
          </cell>
          <cell r="B3754">
            <v>2.56</v>
          </cell>
          <cell r="I3754">
            <v>41750</v>
          </cell>
          <cell r="J3754">
            <v>3.5219</v>
          </cell>
          <cell r="M3754">
            <v>42536</v>
          </cell>
          <cell r="N3754">
            <v>3.5225</v>
          </cell>
          <cell r="Q3754">
            <v>41975</v>
          </cell>
          <cell r="R3754">
            <v>4.09</v>
          </cell>
        </row>
        <row r="3755">
          <cell r="A3755">
            <v>41962</v>
          </cell>
          <cell r="B3755">
            <v>2.6</v>
          </cell>
          <cell r="I3755">
            <v>41751</v>
          </cell>
          <cell r="J3755">
            <v>3.4942000000000002</v>
          </cell>
          <cell r="M3755">
            <v>42537</v>
          </cell>
          <cell r="N3755">
            <v>3.5207999999999999</v>
          </cell>
          <cell r="Q3755">
            <v>41976</v>
          </cell>
          <cell r="R3755">
            <v>4.08</v>
          </cell>
        </row>
        <row r="3756">
          <cell r="A3756">
            <v>41964</v>
          </cell>
          <cell r="B3756">
            <v>2.5499999999999998</v>
          </cell>
          <cell r="I3756">
            <v>41752</v>
          </cell>
          <cell r="J3756">
            <v>3.4784000000000002</v>
          </cell>
          <cell r="M3756">
            <v>42538</v>
          </cell>
          <cell r="N3756">
            <v>3.5333999999999999</v>
          </cell>
          <cell r="Q3756">
            <v>41977</v>
          </cell>
          <cell r="R3756">
            <v>4.04</v>
          </cell>
        </row>
        <row r="3757">
          <cell r="A3757">
            <v>41967</v>
          </cell>
          <cell r="B3757">
            <v>2.52</v>
          </cell>
          <cell r="I3757">
            <v>41753</v>
          </cell>
          <cell r="J3757">
            <v>3.4527000000000001</v>
          </cell>
          <cell r="M3757">
            <v>42541</v>
          </cell>
          <cell r="N3757">
            <v>3.6057000000000001</v>
          </cell>
          <cell r="Q3757">
            <v>41978</v>
          </cell>
          <cell r="R3757">
            <v>4.0599999999999996</v>
          </cell>
        </row>
        <row r="3758">
          <cell r="A3758">
            <v>41968</v>
          </cell>
          <cell r="B3758">
            <v>2.4900000000000002</v>
          </cell>
          <cell r="I3758">
            <v>41754</v>
          </cell>
          <cell r="J3758">
            <v>3.4428000000000001</v>
          </cell>
          <cell r="M3758">
            <v>42542</v>
          </cell>
          <cell r="N3758">
            <v>3.649</v>
          </cell>
          <cell r="Q3758">
            <v>41981</v>
          </cell>
          <cell r="R3758">
            <v>4</v>
          </cell>
        </row>
        <row r="3759">
          <cell r="A3759">
            <v>41969</v>
          </cell>
          <cell r="B3759">
            <v>2.48</v>
          </cell>
          <cell r="I3759">
            <v>41757</v>
          </cell>
          <cell r="J3759">
            <v>3.4859</v>
          </cell>
          <cell r="M3759">
            <v>42543</v>
          </cell>
          <cell r="N3759">
            <v>3.6333000000000002</v>
          </cell>
          <cell r="Q3759">
            <v>41982</v>
          </cell>
          <cell r="R3759">
            <v>3.9699999999999998</v>
          </cell>
        </row>
        <row r="3760">
          <cell r="A3760">
            <v>41970</v>
          </cell>
          <cell r="B3760">
            <v>2.4500000000000002</v>
          </cell>
          <cell r="I3760">
            <v>41758</v>
          </cell>
          <cell r="J3760">
            <v>3.4866999999999999</v>
          </cell>
          <cell r="M3760">
            <v>42544</v>
          </cell>
          <cell r="N3760">
            <v>3.6705000000000001</v>
          </cell>
          <cell r="Q3760">
            <v>41983</v>
          </cell>
          <cell r="R3760">
            <v>3.93</v>
          </cell>
        </row>
        <row r="3761">
          <cell r="A3761">
            <v>41971</v>
          </cell>
          <cell r="B3761">
            <v>2.41</v>
          </cell>
          <cell r="I3761">
            <v>41759</v>
          </cell>
          <cell r="J3761">
            <v>3.4592999999999998</v>
          </cell>
          <cell r="M3761">
            <v>42545</v>
          </cell>
          <cell r="N3761">
            <v>3.5968</v>
          </cell>
          <cell r="Q3761">
            <v>41984</v>
          </cell>
          <cell r="R3761">
            <v>3.92</v>
          </cell>
        </row>
        <row r="3762">
          <cell r="A3762">
            <v>41974</v>
          </cell>
          <cell r="B3762">
            <v>2.44</v>
          </cell>
          <cell r="I3762">
            <v>41760</v>
          </cell>
          <cell r="J3762">
            <v>3.4131999999999998</v>
          </cell>
          <cell r="M3762">
            <v>42548</v>
          </cell>
          <cell r="N3762">
            <v>3.5148999999999999</v>
          </cell>
          <cell r="Q3762">
            <v>41985</v>
          </cell>
          <cell r="R3762">
            <v>3.87</v>
          </cell>
        </row>
        <row r="3763">
          <cell r="A3763">
            <v>41975</v>
          </cell>
          <cell r="B3763">
            <v>2.5</v>
          </cell>
          <cell r="I3763">
            <v>41761</v>
          </cell>
          <cell r="J3763">
            <v>3.3668</v>
          </cell>
          <cell r="M3763">
            <v>42549</v>
          </cell>
          <cell r="N3763">
            <v>3.5198999999999998</v>
          </cell>
          <cell r="Q3763">
            <v>41988</v>
          </cell>
          <cell r="R3763">
            <v>3.86</v>
          </cell>
        </row>
        <row r="3764">
          <cell r="A3764">
            <v>41976</v>
          </cell>
          <cell r="B3764">
            <v>2.4900000000000002</v>
          </cell>
          <cell r="I3764">
            <v>41764</v>
          </cell>
          <cell r="J3764">
            <v>3.4074</v>
          </cell>
          <cell r="M3764">
            <v>42550</v>
          </cell>
          <cell r="N3764">
            <v>3.5468000000000002</v>
          </cell>
          <cell r="Q3764">
            <v>41989</v>
          </cell>
          <cell r="R3764">
            <v>3.82</v>
          </cell>
        </row>
        <row r="3765">
          <cell r="A3765">
            <v>41977</v>
          </cell>
          <cell r="B3765">
            <v>2.46</v>
          </cell>
          <cell r="I3765">
            <v>41765</v>
          </cell>
          <cell r="J3765">
            <v>3.383</v>
          </cell>
          <cell r="M3765">
            <v>42551</v>
          </cell>
          <cell r="N3765">
            <v>3.5009999999999999</v>
          </cell>
          <cell r="Q3765">
            <v>41990</v>
          </cell>
          <cell r="R3765">
            <v>3.89</v>
          </cell>
        </row>
        <row r="3766">
          <cell r="A3766">
            <v>41978</v>
          </cell>
          <cell r="B3766">
            <v>2.48</v>
          </cell>
          <cell r="I3766">
            <v>41766</v>
          </cell>
          <cell r="J3766">
            <v>3.4024999999999999</v>
          </cell>
          <cell r="M3766">
            <v>42552</v>
          </cell>
          <cell r="N3766">
            <v>3.5009999999999999</v>
          </cell>
          <cell r="Q3766">
            <v>41991</v>
          </cell>
          <cell r="R3766">
            <v>3.94</v>
          </cell>
        </row>
        <row r="3767">
          <cell r="A3767">
            <v>41981</v>
          </cell>
          <cell r="B3767">
            <v>2.42</v>
          </cell>
          <cell r="I3767">
            <v>41767</v>
          </cell>
          <cell r="J3767">
            <v>3.4344000000000001</v>
          </cell>
          <cell r="M3767">
            <v>42555</v>
          </cell>
          <cell r="N3767">
            <v>3.4546000000000001</v>
          </cell>
          <cell r="Q3767">
            <v>41992</v>
          </cell>
          <cell r="R3767">
            <v>3.9</v>
          </cell>
        </row>
        <row r="3768">
          <cell r="A3768">
            <v>41982</v>
          </cell>
          <cell r="B3768">
            <v>2.41</v>
          </cell>
          <cell r="I3768">
            <v>41768</v>
          </cell>
          <cell r="J3768">
            <v>3.4634</v>
          </cell>
          <cell r="M3768">
            <v>42556</v>
          </cell>
          <cell r="N3768">
            <v>3.3797000000000001</v>
          </cell>
          <cell r="Q3768">
            <v>41995</v>
          </cell>
          <cell r="R3768">
            <v>3.88</v>
          </cell>
        </row>
        <row r="3769">
          <cell r="A3769">
            <v>41983</v>
          </cell>
          <cell r="B3769">
            <v>2.38</v>
          </cell>
          <cell r="I3769">
            <v>41771</v>
          </cell>
          <cell r="J3769">
            <v>3.4967000000000001</v>
          </cell>
          <cell r="M3769">
            <v>42557</v>
          </cell>
          <cell r="N3769">
            <v>3.3425000000000002</v>
          </cell>
          <cell r="Q3769">
            <v>41996</v>
          </cell>
          <cell r="R3769">
            <v>3.98</v>
          </cell>
        </row>
        <row r="3770">
          <cell r="A3770">
            <v>41984</v>
          </cell>
          <cell r="B3770">
            <v>2.37</v>
          </cell>
          <cell r="I3770">
            <v>41772</v>
          </cell>
          <cell r="J3770">
            <v>3.4464000000000001</v>
          </cell>
          <cell r="M3770">
            <v>42558</v>
          </cell>
          <cell r="N3770">
            <v>3.34</v>
          </cell>
          <cell r="Q3770">
            <v>41997</v>
          </cell>
          <cell r="R3770">
            <v>3.96</v>
          </cell>
        </row>
        <row r="3771">
          <cell r="A3771">
            <v>41985</v>
          </cell>
          <cell r="B3771">
            <v>2.31</v>
          </cell>
          <cell r="I3771">
            <v>41773</v>
          </cell>
          <cell r="J3771">
            <v>3.3767</v>
          </cell>
          <cell r="M3771">
            <v>42559</v>
          </cell>
          <cell r="N3771">
            <v>3.3254000000000001</v>
          </cell>
          <cell r="Q3771">
            <v>41999</v>
          </cell>
          <cell r="R3771">
            <v>3.94</v>
          </cell>
        </row>
        <row r="3772">
          <cell r="A3772">
            <v>41988</v>
          </cell>
          <cell r="B3772">
            <v>2.3199999999999998</v>
          </cell>
          <cell r="I3772">
            <v>41774</v>
          </cell>
          <cell r="J3772">
            <v>3.3245</v>
          </cell>
          <cell r="M3772">
            <v>42562</v>
          </cell>
          <cell r="N3772">
            <v>3.3367</v>
          </cell>
          <cell r="Q3772">
            <v>42002</v>
          </cell>
          <cell r="R3772">
            <v>3.9</v>
          </cell>
        </row>
        <row r="3773">
          <cell r="A3773">
            <v>41989</v>
          </cell>
          <cell r="B3773">
            <v>2.29</v>
          </cell>
          <cell r="I3773">
            <v>41775</v>
          </cell>
          <cell r="J3773">
            <v>3.3460000000000001</v>
          </cell>
          <cell r="M3773">
            <v>42563</v>
          </cell>
          <cell r="N3773">
            <v>3.4278</v>
          </cell>
          <cell r="Q3773">
            <v>42003</v>
          </cell>
          <cell r="R3773">
            <v>3.88</v>
          </cell>
        </row>
        <row r="3774">
          <cell r="A3774">
            <v>41990</v>
          </cell>
          <cell r="B3774">
            <v>2.34</v>
          </cell>
          <cell r="I3774">
            <v>41778</v>
          </cell>
          <cell r="J3774">
            <v>3.3858000000000001</v>
          </cell>
          <cell r="M3774">
            <v>42564</v>
          </cell>
          <cell r="N3774">
            <v>3.3772000000000002</v>
          </cell>
          <cell r="Q3774">
            <v>42004</v>
          </cell>
          <cell r="R3774">
            <v>3.87</v>
          </cell>
        </row>
        <row r="3775">
          <cell r="A3775">
            <v>41991</v>
          </cell>
          <cell r="B3775">
            <v>2.39</v>
          </cell>
          <cell r="I3775">
            <v>41779</v>
          </cell>
          <cell r="J3775">
            <v>3.3833000000000002</v>
          </cell>
          <cell r="M3775">
            <v>42565</v>
          </cell>
          <cell r="N3775">
            <v>3.4253</v>
          </cell>
          <cell r="Q3775">
            <v>42006</v>
          </cell>
          <cell r="R3775">
            <v>3.82</v>
          </cell>
        </row>
        <row r="3776">
          <cell r="A3776">
            <v>41992</v>
          </cell>
          <cell r="B3776">
            <v>2.34</v>
          </cell>
          <cell r="I3776">
            <v>41780</v>
          </cell>
          <cell r="J3776">
            <v>3.4117999999999999</v>
          </cell>
          <cell r="M3776">
            <v>42566</v>
          </cell>
          <cell r="N3776">
            <v>3.4963000000000002</v>
          </cell>
          <cell r="Q3776">
            <v>42009</v>
          </cell>
          <cell r="R3776">
            <v>3.74</v>
          </cell>
        </row>
        <row r="3777">
          <cell r="A3777">
            <v>41995</v>
          </cell>
          <cell r="B3777">
            <v>2.34</v>
          </cell>
          <cell r="I3777">
            <v>41781</v>
          </cell>
          <cell r="J3777">
            <v>3.4260999999999999</v>
          </cell>
          <cell r="M3777">
            <v>42569</v>
          </cell>
          <cell r="N3777">
            <v>3.4855</v>
          </cell>
          <cell r="Q3777">
            <v>42010</v>
          </cell>
          <cell r="R3777">
            <v>3.66</v>
          </cell>
        </row>
        <row r="3778">
          <cell r="A3778">
            <v>41996</v>
          </cell>
          <cell r="B3778">
            <v>2.42</v>
          </cell>
          <cell r="I3778">
            <v>41782</v>
          </cell>
          <cell r="J3778">
            <v>3.3933</v>
          </cell>
          <cell r="M3778">
            <v>42570</v>
          </cell>
          <cell r="N3778">
            <v>3.4619</v>
          </cell>
          <cell r="Q3778">
            <v>42011</v>
          </cell>
          <cell r="R3778">
            <v>3.65</v>
          </cell>
        </row>
        <row r="3779">
          <cell r="A3779">
            <v>41997</v>
          </cell>
          <cell r="B3779">
            <v>2.4300000000000002</v>
          </cell>
          <cell r="I3779">
            <v>41785</v>
          </cell>
          <cell r="J3779">
            <v>3.3933</v>
          </cell>
          <cell r="M3779">
            <v>42571</v>
          </cell>
          <cell r="N3779">
            <v>3.4912000000000001</v>
          </cell>
          <cell r="Q3779">
            <v>42012</v>
          </cell>
          <cell r="R3779">
            <v>3.7199999999999998</v>
          </cell>
        </row>
        <row r="3780">
          <cell r="A3780">
            <v>42002</v>
          </cell>
          <cell r="B3780">
            <v>2.38</v>
          </cell>
          <cell r="I3780">
            <v>41786</v>
          </cell>
          <cell r="J3780">
            <v>3.3608000000000002</v>
          </cell>
          <cell r="M3780">
            <v>42572</v>
          </cell>
          <cell r="N3780">
            <v>3.4855</v>
          </cell>
          <cell r="Q3780">
            <v>42013</v>
          </cell>
          <cell r="R3780">
            <v>3.68</v>
          </cell>
        </row>
        <row r="3781">
          <cell r="A3781">
            <v>42003</v>
          </cell>
          <cell r="B3781">
            <v>2.36</v>
          </cell>
          <cell r="I3781">
            <v>41787</v>
          </cell>
          <cell r="J3781">
            <v>3.2942</v>
          </cell>
          <cell r="M3781">
            <v>42573</v>
          </cell>
          <cell r="N3781">
            <v>3.4472</v>
          </cell>
          <cell r="Q3781">
            <v>42016</v>
          </cell>
          <cell r="R3781">
            <v>3.62</v>
          </cell>
        </row>
        <row r="3782">
          <cell r="A3782">
            <v>42004</v>
          </cell>
          <cell r="B3782">
            <v>2.33</v>
          </cell>
          <cell r="I3782">
            <v>41788</v>
          </cell>
          <cell r="J3782">
            <v>3.3228</v>
          </cell>
          <cell r="M3782">
            <v>42576</v>
          </cell>
          <cell r="N3782">
            <v>3.4439000000000002</v>
          </cell>
          <cell r="Q3782">
            <v>42017</v>
          </cell>
          <cell r="R3782">
            <v>3.61</v>
          </cell>
        </row>
        <row r="3783">
          <cell r="A3783">
            <v>42006</v>
          </cell>
          <cell r="B3783">
            <v>2.2999999999999998</v>
          </cell>
          <cell r="I3783">
            <v>41789</v>
          </cell>
          <cell r="J3783">
            <v>3.3277000000000001</v>
          </cell>
          <cell r="M3783">
            <v>42577</v>
          </cell>
          <cell r="N3783">
            <v>3.4384999999999999</v>
          </cell>
          <cell r="Q3783">
            <v>42018</v>
          </cell>
          <cell r="R3783">
            <v>3.57</v>
          </cell>
        </row>
        <row r="3784">
          <cell r="A3784">
            <v>42009</v>
          </cell>
          <cell r="B3784">
            <v>2.25</v>
          </cell>
          <cell r="I3784">
            <v>41792</v>
          </cell>
          <cell r="J3784">
            <v>3.3691</v>
          </cell>
          <cell r="M3784">
            <v>42578</v>
          </cell>
          <cell r="N3784">
            <v>3.4001999999999999</v>
          </cell>
          <cell r="Q3784">
            <v>42019</v>
          </cell>
          <cell r="R3784">
            <v>3.5300000000000002</v>
          </cell>
        </row>
        <row r="3785">
          <cell r="A3785">
            <v>42010</v>
          </cell>
          <cell r="B3785">
            <v>2.21</v>
          </cell>
          <cell r="I3785">
            <v>41793</v>
          </cell>
          <cell r="J3785">
            <v>3.4379</v>
          </cell>
          <cell r="M3785">
            <v>42579</v>
          </cell>
          <cell r="N3785">
            <v>3.3951000000000002</v>
          </cell>
          <cell r="Q3785">
            <v>42020</v>
          </cell>
          <cell r="R3785">
            <v>3.55</v>
          </cell>
        </row>
        <row r="3786">
          <cell r="A3786">
            <v>42011</v>
          </cell>
          <cell r="B3786">
            <v>2.21</v>
          </cell>
          <cell r="I3786">
            <v>41794</v>
          </cell>
          <cell r="J3786">
            <v>3.4396</v>
          </cell>
          <cell r="M3786">
            <v>42580</v>
          </cell>
          <cell r="N3786">
            <v>3.3582999999999998</v>
          </cell>
          <cell r="Q3786">
            <v>42024</v>
          </cell>
          <cell r="R3786">
            <v>3.52</v>
          </cell>
        </row>
        <row r="3787">
          <cell r="A3787">
            <v>42012</v>
          </cell>
          <cell r="B3787">
            <v>2.27</v>
          </cell>
          <cell r="I3787">
            <v>41795</v>
          </cell>
          <cell r="J3787">
            <v>3.4361999999999999</v>
          </cell>
          <cell r="M3787">
            <v>42583</v>
          </cell>
          <cell r="N3787">
            <v>3.3582999999999998</v>
          </cell>
          <cell r="Q3787">
            <v>42025</v>
          </cell>
          <cell r="R3787">
            <v>3.56</v>
          </cell>
        </row>
        <row r="3788">
          <cell r="A3788">
            <v>42013</v>
          </cell>
          <cell r="B3788">
            <v>2.23</v>
          </cell>
          <cell r="I3788">
            <v>41796</v>
          </cell>
          <cell r="J3788">
            <v>3.4319999999999999</v>
          </cell>
          <cell r="M3788">
            <v>42584</v>
          </cell>
          <cell r="N3788">
            <v>3.3826999999999998</v>
          </cell>
          <cell r="Q3788">
            <v>42026</v>
          </cell>
          <cell r="R3788">
            <v>3.59</v>
          </cell>
        </row>
        <row r="3789">
          <cell r="A3789">
            <v>42016</v>
          </cell>
          <cell r="B3789">
            <v>2.1800000000000002</v>
          </cell>
          <cell r="I3789">
            <v>41799</v>
          </cell>
          <cell r="J3789">
            <v>3.4388000000000001</v>
          </cell>
          <cell r="M3789">
            <v>42585</v>
          </cell>
          <cell r="N3789">
            <v>3.3909000000000002</v>
          </cell>
          <cell r="Q3789">
            <v>42027</v>
          </cell>
          <cell r="R3789">
            <v>3.51</v>
          </cell>
        </row>
        <row r="3790">
          <cell r="A3790">
            <v>42017</v>
          </cell>
          <cell r="B3790">
            <v>2.17</v>
          </cell>
          <cell r="I3790">
            <v>41800</v>
          </cell>
          <cell r="J3790">
            <v>3.4779</v>
          </cell>
          <cell r="M3790">
            <v>42586</v>
          </cell>
          <cell r="N3790">
            <v>3.3601000000000001</v>
          </cell>
          <cell r="Q3790">
            <v>42030</v>
          </cell>
          <cell r="R3790">
            <v>3.52</v>
          </cell>
        </row>
        <row r="3791">
          <cell r="A3791">
            <v>42018</v>
          </cell>
          <cell r="B3791">
            <v>2.13</v>
          </cell>
          <cell r="I3791">
            <v>41801</v>
          </cell>
          <cell r="J3791">
            <v>3.4659</v>
          </cell>
          <cell r="M3791">
            <v>42587</v>
          </cell>
          <cell r="N3791">
            <v>3.4003000000000001</v>
          </cell>
          <cell r="Q3791">
            <v>42031</v>
          </cell>
          <cell r="R3791">
            <v>3.52</v>
          </cell>
        </row>
        <row r="3792">
          <cell r="A3792">
            <v>42019</v>
          </cell>
          <cell r="B3792">
            <v>2.06</v>
          </cell>
          <cell r="I3792">
            <v>41802</v>
          </cell>
          <cell r="J3792">
            <v>3.4100999999999999</v>
          </cell>
          <cell r="M3792">
            <v>42590</v>
          </cell>
          <cell r="N3792">
            <v>3.3986999999999998</v>
          </cell>
          <cell r="Q3792">
            <v>42032</v>
          </cell>
          <cell r="R3792">
            <v>3.41</v>
          </cell>
        </row>
        <row r="3793">
          <cell r="A3793">
            <v>42020</v>
          </cell>
          <cell r="B3793">
            <v>2.1</v>
          </cell>
          <cell r="I3793">
            <v>41803</v>
          </cell>
          <cell r="J3793">
            <v>3.4134000000000002</v>
          </cell>
          <cell r="M3793">
            <v>42591</v>
          </cell>
          <cell r="N3793">
            <v>3.3425000000000002</v>
          </cell>
          <cell r="Q3793">
            <v>42033</v>
          </cell>
          <cell r="R3793">
            <v>3.44</v>
          </cell>
        </row>
        <row r="3794">
          <cell r="A3794">
            <v>42023</v>
          </cell>
          <cell r="B3794">
            <v>2.08</v>
          </cell>
          <cell r="I3794">
            <v>41806</v>
          </cell>
          <cell r="J3794">
            <v>3.3957999999999999</v>
          </cell>
          <cell r="M3794">
            <v>42592</v>
          </cell>
          <cell r="N3794">
            <v>3.3264</v>
          </cell>
          <cell r="Q3794">
            <v>42034</v>
          </cell>
          <cell r="R3794">
            <v>3.38</v>
          </cell>
        </row>
        <row r="3795">
          <cell r="A3795">
            <v>42024</v>
          </cell>
          <cell r="B3795">
            <v>2.06</v>
          </cell>
          <cell r="I3795">
            <v>41807</v>
          </cell>
          <cell r="J3795">
            <v>3.4420999999999999</v>
          </cell>
          <cell r="M3795">
            <v>42593</v>
          </cell>
          <cell r="N3795">
            <v>3.3681000000000001</v>
          </cell>
          <cell r="Q3795">
            <v>42037</v>
          </cell>
          <cell r="R3795">
            <v>3.38</v>
          </cell>
        </row>
        <row r="3796">
          <cell r="A3796">
            <v>42025</v>
          </cell>
          <cell r="B3796">
            <v>2.04</v>
          </cell>
          <cell r="I3796">
            <v>41808</v>
          </cell>
          <cell r="J3796">
            <v>3.4007999999999998</v>
          </cell>
          <cell r="M3796">
            <v>42594</v>
          </cell>
          <cell r="N3796">
            <v>3.3435999999999999</v>
          </cell>
          <cell r="Q3796">
            <v>42038</v>
          </cell>
          <cell r="R3796">
            <v>3.5</v>
          </cell>
        </row>
        <row r="3797">
          <cell r="A3797">
            <v>42026</v>
          </cell>
          <cell r="B3797">
            <v>2.06</v>
          </cell>
          <cell r="I3797">
            <v>41809</v>
          </cell>
          <cell r="J3797">
            <v>3.4660000000000002</v>
          </cell>
          <cell r="M3797">
            <v>42597</v>
          </cell>
          <cell r="N3797">
            <v>3.3654000000000002</v>
          </cell>
          <cell r="Q3797">
            <v>42039</v>
          </cell>
          <cell r="R3797">
            <v>3.51</v>
          </cell>
        </row>
        <row r="3798">
          <cell r="A3798">
            <v>42027</v>
          </cell>
          <cell r="B3798">
            <v>2.02</v>
          </cell>
          <cell r="I3798">
            <v>41810</v>
          </cell>
          <cell r="J3798">
            <v>3.4337</v>
          </cell>
          <cell r="M3798">
            <v>42598</v>
          </cell>
          <cell r="N3798">
            <v>3.3902999999999999</v>
          </cell>
          <cell r="Q3798">
            <v>42040</v>
          </cell>
          <cell r="R3798">
            <v>3.55</v>
          </cell>
        </row>
        <row r="3799">
          <cell r="A3799">
            <v>42030</v>
          </cell>
          <cell r="B3799">
            <v>2.0299999999999998</v>
          </cell>
          <cell r="I3799">
            <v>41813</v>
          </cell>
          <cell r="J3799">
            <v>3.4548999999999999</v>
          </cell>
          <cell r="M3799">
            <v>42599</v>
          </cell>
          <cell r="N3799">
            <v>3.3938000000000001</v>
          </cell>
          <cell r="Q3799">
            <v>42041</v>
          </cell>
          <cell r="R3799">
            <v>3.64</v>
          </cell>
        </row>
        <row r="3800">
          <cell r="A3800">
            <v>42031</v>
          </cell>
          <cell r="B3800">
            <v>1.98</v>
          </cell>
          <cell r="I3800">
            <v>41814</v>
          </cell>
          <cell r="J3800">
            <v>3.3990999999999998</v>
          </cell>
          <cell r="M3800">
            <v>42600</v>
          </cell>
          <cell r="N3800">
            <v>3.3889</v>
          </cell>
          <cell r="Q3800">
            <v>42044</v>
          </cell>
          <cell r="R3800">
            <v>3.63</v>
          </cell>
        </row>
        <row r="3801">
          <cell r="A3801">
            <v>42032</v>
          </cell>
          <cell r="B3801">
            <v>1.9300000000000002</v>
          </cell>
          <cell r="I3801">
            <v>41815</v>
          </cell>
          <cell r="J3801">
            <v>3.3815</v>
          </cell>
          <cell r="M3801">
            <v>42601</v>
          </cell>
          <cell r="N3801">
            <v>3.4083000000000001</v>
          </cell>
          <cell r="Q3801">
            <v>42045</v>
          </cell>
          <cell r="R3801">
            <v>3.69</v>
          </cell>
        </row>
        <row r="3802">
          <cell r="A3802">
            <v>42033</v>
          </cell>
          <cell r="B3802">
            <v>1.94</v>
          </cell>
          <cell r="I3802">
            <v>41816</v>
          </cell>
          <cell r="J3802">
            <v>3.3557000000000001</v>
          </cell>
          <cell r="M3802">
            <v>42604</v>
          </cell>
          <cell r="N3802">
            <v>3.3586</v>
          </cell>
          <cell r="Q3802">
            <v>42046</v>
          </cell>
          <cell r="R3802">
            <v>3.68</v>
          </cell>
        </row>
        <row r="3803">
          <cell r="A3803">
            <v>42034</v>
          </cell>
          <cell r="B3803">
            <v>1.8399999999999999</v>
          </cell>
          <cell r="I3803">
            <v>41817</v>
          </cell>
          <cell r="J3803">
            <v>3.3664999999999998</v>
          </cell>
          <cell r="M3803">
            <v>42605</v>
          </cell>
          <cell r="N3803">
            <v>3.3536999999999999</v>
          </cell>
          <cell r="Q3803">
            <v>42047</v>
          </cell>
          <cell r="R3803">
            <v>3.68</v>
          </cell>
        </row>
        <row r="3804">
          <cell r="A3804">
            <v>42037</v>
          </cell>
          <cell r="B3804">
            <v>1.83</v>
          </cell>
          <cell r="I3804">
            <v>41820</v>
          </cell>
          <cell r="J3804">
            <v>3.3599000000000001</v>
          </cell>
          <cell r="M3804">
            <v>42606</v>
          </cell>
          <cell r="N3804">
            <v>3.3538999999999999</v>
          </cell>
          <cell r="Q3804">
            <v>42048</v>
          </cell>
          <cell r="R3804">
            <v>3.74</v>
          </cell>
        </row>
        <row r="3805">
          <cell r="A3805">
            <v>42038</v>
          </cell>
          <cell r="B3805">
            <v>1.8900000000000001</v>
          </cell>
          <cell r="I3805">
            <v>41821</v>
          </cell>
          <cell r="J3805">
            <v>3.3982999999999999</v>
          </cell>
          <cell r="M3805">
            <v>42607</v>
          </cell>
          <cell r="N3805">
            <v>3.3805000000000001</v>
          </cell>
          <cell r="Q3805">
            <v>42052</v>
          </cell>
          <cell r="R3805">
            <v>3.85</v>
          </cell>
        </row>
        <row r="3806">
          <cell r="A3806">
            <v>42039</v>
          </cell>
          <cell r="B3806">
            <v>1.87</v>
          </cell>
          <cell r="I3806">
            <v>41822</v>
          </cell>
          <cell r="J3806">
            <v>3.4609000000000001</v>
          </cell>
          <cell r="M3806">
            <v>42608</v>
          </cell>
          <cell r="N3806">
            <v>3.3872999999999998</v>
          </cell>
          <cell r="Q3806">
            <v>42053</v>
          </cell>
          <cell r="R3806">
            <v>3.79</v>
          </cell>
        </row>
        <row r="3807">
          <cell r="A3807">
            <v>42040</v>
          </cell>
          <cell r="B3807">
            <v>1.94</v>
          </cell>
          <cell r="I3807">
            <v>41823</v>
          </cell>
          <cell r="J3807">
            <v>3.4693999999999998</v>
          </cell>
          <cell r="M3807">
            <v>42611</v>
          </cell>
          <cell r="N3807">
            <v>3.3269000000000002</v>
          </cell>
          <cell r="Q3807">
            <v>42054</v>
          </cell>
          <cell r="R3807">
            <v>3.83</v>
          </cell>
        </row>
        <row r="3808">
          <cell r="A3808">
            <v>42041</v>
          </cell>
          <cell r="B3808">
            <v>2.02</v>
          </cell>
          <cell r="I3808">
            <v>41824</v>
          </cell>
          <cell r="J3808">
            <v>3.4693999999999998</v>
          </cell>
          <cell r="M3808">
            <v>42612</v>
          </cell>
          <cell r="N3808">
            <v>3.3218000000000001</v>
          </cell>
          <cell r="Q3808">
            <v>42055</v>
          </cell>
          <cell r="R3808">
            <v>3.83</v>
          </cell>
        </row>
        <row r="3809">
          <cell r="A3809">
            <v>42044</v>
          </cell>
          <cell r="B3809">
            <v>2.0099999999999998</v>
          </cell>
          <cell r="I3809">
            <v>41827</v>
          </cell>
          <cell r="J3809">
            <v>3.4361999999999999</v>
          </cell>
          <cell r="M3809">
            <v>42613</v>
          </cell>
          <cell r="N3809">
            <v>3.3172999999999999</v>
          </cell>
          <cell r="Q3809">
            <v>42058</v>
          </cell>
          <cell r="R3809">
            <v>3.74</v>
          </cell>
        </row>
        <row r="3810">
          <cell r="A3810">
            <v>42045</v>
          </cell>
          <cell r="B3810">
            <v>2.04</v>
          </cell>
          <cell r="I3810">
            <v>41828</v>
          </cell>
          <cell r="J3810">
            <v>3.3723000000000001</v>
          </cell>
          <cell r="M3810">
            <v>42614</v>
          </cell>
          <cell r="N3810">
            <v>3.3092999999999999</v>
          </cell>
          <cell r="Q3810">
            <v>42059</v>
          </cell>
          <cell r="R3810">
            <v>3.69</v>
          </cell>
        </row>
        <row r="3811">
          <cell r="A3811">
            <v>42046</v>
          </cell>
          <cell r="B3811">
            <v>2.0499999999999998</v>
          </cell>
          <cell r="I3811">
            <v>41829</v>
          </cell>
          <cell r="J3811">
            <v>3.3740000000000001</v>
          </cell>
          <cell r="M3811">
            <v>42615</v>
          </cell>
          <cell r="N3811">
            <v>3.3435999999999999</v>
          </cell>
          <cell r="Q3811">
            <v>42060</v>
          </cell>
          <cell r="R3811">
            <v>3.66</v>
          </cell>
        </row>
        <row r="3812">
          <cell r="A3812">
            <v>42047</v>
          </cell>
          <cell r="B3812">
            <v>2.04</v>
          </cell>
          <cell r="I3812">
            <v>41830</v>
          </cell>
          <cell r="J3812">
            <v>3.3698000000000001</v>
          </cell>
          <cell r="M3812">
            <v>42618</v>
          </cell>
          <cell r="N3812">
            <v>3.3435999999999999</v>
          </cell>
          <cell r="Q3812">
            <v>42061</v>
          </cell>
          <cell r="R3812">
            <v>3.69</v>
          </cell>
        </row>
        <row r="3813">
          <cell r="A3813">
            <v>42048</v>
          </cell>
          <cell r="B3813">
            <v>2.0699999999999998</v>
          </cell>
          <cell r="I3813">
            <v>41831</v>
          </cell>
          <cell r="J3813">
            <v>3.3365999999999998</v>
          </cell>
          <cell r="M3813">
            <v>42619</v>
          </cell>
          <cell r="N3813">
            <v>3.3212999999999999</v>
          </cell>
          <cell r="Q3813">
            <v>42062</v>
          </cell>
          <cell r="R3813">
            <v>3.69</v>
          </cell>
        </row>
        <row r="3814">
          <cell r="A3814">
            <v>42052</v>
          </cell>
          <cell r="B3814">
            <v>2.13</v>
          </cell>
          <cell r="I3814">
            <v>41834</v>
          </cell>
          <cell r="J3814">
            <v>3.3715000000000002</v>
          </cell>
          <cell r="M3814">
            <v>42620</v>
          </cell>
          <cell r="N3814">
            <v>3.2970000000000002</v>
          </cell>
          <cell r="Q3814">
            <v>42065</v>
          </cell>
          <cell r="R3814">
            <v>3.77</v>
          </cell>
        </row>
        <row r="3815">
          <cell r="A3815">
            <v>42053</v>
          </cell>
          <cell r="B3815">
            <v>2.11</v>
          </cell>
          <cell r="I3815">
            <v>41835</v>
          </cell>
          <cell r="J3815">
            <v>3.3673000000000002</v>
          </cell>
          <cell r="M3815">
            <v>42621</v>
          </cell>
          <cell r="N3815">
            <v>3.3757000000000001</v>
          </cell>
          <cell r="Q3815">
            <v>42066</v>
          </cell>
          <cell r="R3815">
            <v>3.8</v>
          </cell>
        </row>
        <row r="3816">
          <cell r="A3816">
            <v>42054</v>
          </cell>
          <cell r="B3816">
            <v>2.09</v>
          </cell>
          <cell r="I3816">
            <v>41836</v>
          </cell>
          <cell r="J3816">
            <v>3.3374000000000001</v>
          </cell>
          <cell r="M3816">
            <v>42622</v>
          </cell>
          <cell r="N3816">
            <v>3.4512</v>
          </cell>
          <cell r="Q3816">
            <v>42067</v>
          </cell>
          <cell r="R3816">
            <v>3.8</v>
          </cell>
        </row>
        <row r="3817">
          <cell r="A3817">
            <v>42055</v>
          </cell>
          <cell r="B3817">
            <v>2.0699999999999998</v>
          </cell>
          <cell r="I3817">
            <v>41837</v>
          </cell>
          <cell r="J3817">
            <v>3.2660999999999998</v>
          </cell>
          <cell r="M3817">
            <v>42625</v>
          </cell>
          <cell r="N3817">
            <v>3.4672999999999998</v>
          </cell>
          <cell r="Q3817">
            <v>42068</v>
          </cell>
          <cell r="R3817">
            <v>3.8</v>
          </cell>
        </row>
        <row r="3818">
          <cell r="A3818">
            <v>42058</v>
          </cell>
          <cell r="B3818">
            <v>2.02</v>
          </cell>
          <cell r="I3818">
            <v>41838</v>
          </cell>
          <cell r="J3818">
            <v>3.2881</v>
          </cell>
          <cell r="M3818">
            <v>42626</v>
          </cell>
          <cell r="N3818">
            <v>3.5367999999999999</v>
          </cell>
          <cell r="Q3818">
            <v>42069</v>
          </cell>
          <cell r="R3818">
            <v>3.91</v>
          </cell>
        </row>
        <row r="3819">
          <cell r="A3819">
            <v>42059</v>
          </cell>
          <cell r="B3819">
            <v>1.96</v>
          </cell>
          <cell r="I3819">
            <v>41841</v>
          </cell>
          <cell r="J3819">
            <v>3.2563</v>
          </cell>
          <cell r="M3819">
            <v>42627</v>
          </cell>
          <cell r="N3819">
            <v>3.5051999999999999</v>
          </cell>
          <cell r="Q3819">
            <v>42072</v>
          </cell>
          <cell r="R3819">
            <v>3.88</v>
          </cell>
        </row>
        <row r="3820">
          <cell r="A3820">
            <v>42060</v>
          </cell>
          <cell r="B3820">
            <v>1.95</v>
          </cell>
          <cell r="I3820">
            <v>41842</v>
          </cell>
          <cell r="J3820">
            <v>3.2498</v>
          </cell>
          <cell r="M3820">
            <v>42628</v>
          </cell>
          <cell r="N3820">
            <v>3.5204</v>
          </cell>
          <cell r="Q3820">
            <v>42073</v>
          </cell>
          <cell r="R3820">
            <v>3.82</v>
          </cell>
        </row>
        <row r="3821">
          <cell r="A3821">
            <v>42061</v>
          </cell>
          <cell r="B3821">
            <v>1.96</v>
          </cell>
          <cell r="I3821">
            <v>41843</v>
          </cell>
          <cell r="J3821">
            <v>3.2635999999999998</v>
          </cell>
          <cell r="M3821">
            <v>42629</v>
          </cell>
          <cell r="N3821">
            <v>3.5078</v>
          </cell>
          <cell r="Q3821">
            <v>42074</v>
          </cell>
          <cell r="R3821">
            <v>3.7800000000000002</v>
          </cell>
        </row>
        <row r="3822">
          <cell r="A3822">
            <v>42062</v>
          </cell>
          <cell r="B3822">
            <v>1.92</v>
          </cell>
          <cell r="I3822">
            <v>41844</v>
          </cell>
          <cell r="J3822">
            <v>3.2953999999999999</v>
          </cell>
          <cell r="M3822">
            <v>42632</v>
          </cell>
          <cell r="N3822">
            <v>3.5049000000000001</v>
          </cell>
          <cell r="Q3822">
            <v>42075</v>
          </cell>
          <cell r="R3822">
            <v>3.7800000000000002</v>
          </cell>
        </row>
        <row r="3823">
          <cell r="A3823">
            <v>42065</v>
          </cell>
          <cell r="B3823">
            <v>1.99</v>
          </cell>
          <cell r="I3823">
            <v>41845</v>
          </cell>
          <cell r="J3823">
            <v>3.2385000000000002</v>
          </cell>
          <cell r="M3823">
            <v>42633</v>
          </cell>
          <cell r="N3823">
            <v>3.4718</v>
          </cell>
          <cell r="Q3823">
            <v>42076</v>
          </cell>
          <cell r="R3823">
            <v>3.81</v>
          </cell>
        </row>
        <row r="3824">
          <cell r="A3824">
            <v>42066</v>
          </cell>
          <cell r="B3824">
            <v>2.0299999999999998</v>
          </cell>
          <cell r="I3824">
            <v>41848</v>
          </cell>
          <cell r="J3824">
            <v>3.2547000000000001</v>
          </cell>
          <cell r="M3824">
            <v>42634</v>
          </cell>
          <cell r="N3824">
            <v>3.4595000000000002</v>
          </cell>
          <cell r="Q3824">
            <v>42079</v>
          </cell>
          <cell r="R3824">
            <v>3.79</v>
          </cell>
        </row>
        <row r="3825">
          <cell r="A3825">
            <v>42067</v>
          </cell>
          <cell r="B3825">
            <v>2.1</v>
          </cell>
          <cell r="I3825">
            <v>41849</v>
          </cell>
          <cell r="J3825">
            <v>3.2248000000000001</v>
          </cell>
          <cell r="M3825">
            <v>42635</v>
          </cell>
          <cell r="N3825">
            <v>3.4089999999999998</v>
          </cell>
          <cell r="Q3825">
            <v>42080</v>
          </cell>
          <cell r="R3825">
            <v>3.73</v>
          </cell>
        </row>
        <row r="3826">
          <cell r="A3826">
            <v>42068</v>
          </cell>
          <cell r="B3826">
            <v>2.12</v>
          </cell>
          <cell r="I3826">
            <v>41850</v>
          </cell>
          <cell r="J3826">
            <v>3.3125999999999998</v>
          </cell>
          <cell r="M3826">
            <v>42636</v>
          </cell>
          <cell r="N3826">
            <v>3.3679000000000001</v>
          </cell>
          <cell r="Q3826">
            <v>42081</v>
          </cell>
          <cell r="R3826">
            <v>3.66</v>
          </cell>
        </row>
        <row r="3827">
          <cell r="A3827">
            <v>42069</v>
          </cell>
          <cell r="B3827">
            <v>2.23</v>
          </cell>
          <cell r="I3827">
            <v>41851</v>
          </cell>
          <cell r="J3827">
            <v>3.3167</v>
          </cell>
          <cell r="M3827">
            <v>42639</v>
          </cell>
          <cell r="N3827">
            <v>3.3302</v>
          </cell>
          <cell r="Q3827">
            <v>42082</v>
          </cell>
          <cell r="R3827">
            <v>3.67</v>
          </cell>
        </row>
        <row r="3828">
          <cell r="A3828">
            <v>42072</v>
          </cell>
          <cell r="B3828">
            <v>2.21</v>
          </cell>
          <cell r="I3828">
            <v>41852</v>
          </cell>
          <cell r="J3828">
            <v>3.2806999999999999</v>
          </cell>
          <cell r="M3828">
            <v>42640</v>
          </cell>
          <cell r="N3828">
            <v>3.3083999999999998</v>
          </cell>
          <cell r="Q3828">
            <v>42083</v>
          </cell>
          <cell r="R3828">
            <v>3.64</v>
          </cell>
        </row>
        <row r="3829">
          <cell r="A3829">
            <v>42073</v>
          </cell>
          <cell r="B3829">
            <v>2.17</v>
          </cell>
          <cell r="I3829">
            <v>41855</v>
          </cell>
          <cell r="J3829">
            <v>3.2879999999999998</v>
          </cell>
          <cell r="M3829">
            <v>42641</v>
          </cell>
          <cell r="N3829">
            <v>3.3159999999999998</v>
          </cell>
          <cell r="Q3829">
            <v>42086</v>
          </cell>
          <cell r="R3829">
            <v>3.64</v>
          </cell>
        </row>
        <row r="3830">
          <cell r="A3830">
            <v>42074</v>
          </cell>
          <cell r="B3830">
            <v>2.13</v>
          </cell>
          <cell r="I3830">
            <v>41856</v>
          </cell>
          <cell r="J3830">
            <v>3.2831000000000001</v>
          </cell>
          <cell r="M3830">
            <v>42642</v>
          </cell>
          <cell r="N3830">
            <v>3.3014000000000001</v>
          </cell>
          <cell r="Q3830">
            <v>42087</v>
          </cell>
          <cell r="R3830">
            <v>3.6</v>
          </cell>
        </row>
        <row r="3831">
          <cell r="A3831">
            <v>42075</v>
          </cell>
          <cell r="B3831">
            <v>2.12</v>
          </cell>
          <cell r="I3831">
            <v>41857</v>
          </cell>
          <cell r="J3831">
            <v>3.27</v>
          </cell>
          <cell r="M3831">
            <v>42643</v>
          </cell>
          <cell r="N3831">
            <v>3.35</v>
          </cell>
          <cell r="Q3831">
            <v>42088</v>
          </cell>
          <cell r="R3831">
            <v>3.65</v>
          </cell>
        </row>
        <row r="3832">
          <cell r="A3832">
            <v>42076</v>
          </cell>
          <cell r="B3832">
            <v>2.11</v>
          </cell>
          <cell r="I3832">
            <v>41858</v>
          </cell>
          <cell r="J3832">
            <v>3.2239</v>
          </cell>
          <cell r="M3832">
            <v>42646</v>
          </cell>
          <cell r="N3832">
            <v>3.3502000000000001</v>
          </cell>
          <cell r="Q3832">
            <v>42089</v>
          </cell>
          <cell r="R3832">
            <v>3.74</v>
          </cell>
        </row>
        <row r="3833">
          <cell r="A3833">
            <v>42079</v>
          </cell>
          <cell r="B3833">
            <v>2.08</v>
          </cell>
          <cell r="I3833">
            <v>41859</v>
          </cell>
          <cell r="J3833">
            <v>3.2303000000000002</v>
          </cell>
          <cell r="M3833">
            <v>42647</v>
          </cell>
          <cell r="N3833">
            <v>3.4169</v>
          </cell>
          <cell r="Q3833">
            <v>42090</v>
          </cell>
          <cell r="R3833">
            <v>3.68</v>
          </cell>
        </row>
        <row r="3834">
          <cell r="A3834">
            <v>42080</v>
          </cell>
          <cell r="B3834">
            <v>2.0499999999999998</v>
          </cell>
          <cell r="I3834">
            <v>41862</v>
          </cell>
          <cell r="J3834">
            <v>3.2431999999999999</v>
          </cell>
          <cell r="M3834">
            <v>42648</v>
          </cell>
          <cell r="N3834">
            <v>3.4510999999999998</v>
          </cell>
          <cell r="Q3834">
            <v>42093</v>
          </cell>
          <cell r="R3834">
            <v>3.7199999999999998</v>
          </cell>
        </row>
        <row r="3835">
          <cell r="A3835">
            <v>42081</v>
          </cell>
          <cell r="B3835">
            <v>1.98</v>
          </cell>
          <cell r="I3835">
            <v>41863</v>
          </cell>
          <cell r="J3835">
            <v>3.2765</v>
          </cell>
          <cell r="M3835">
            <v>42649</v>
          </cell>
          <cell r="N3835">
            <v>3.4815</v>
          </cell>
          <cell r="Q3835">
            <v>42094</v>
          </cell>
          <cell r="R3835">
            <v>3.71</v>
          </cell>
        </row>
        <row r="3836">
          <cell r="A3836">
            <v>42082</v>
          </cell>
          <cell r="B3836">
            <v>1.95</v>
          </cell>
          <cell r="I3836">
            <v>41864</v>
          </cell>
          <cell r="J3836">
            <v>3.2431999999999999</v>
          </cell>
          <cell r="M3836">
            <v>42650</v>
          </cell>
          <cell r="N3836">
            <v>3.5060000000000002</v>
          </cell>
          <cell r="Q3836">
            <v>42095</v>
          </cell>
          <cell r="R3836">
            <v>3.64</v>
          </cell>
        </row>
        <row r="3837">
          <cell r="A3837">
            <v>42083</v>
          </cell>
          <cell r="B3837">
            <v>1.94</v>
          </cell>
          <cell r="I3837">
            <v>41865</v>
          </cell>
          <cell r="J3837">
            <v>3.1917</v>
          </cell>
          <cell r="M3837">
            <v>42653</v>
          </cell>
          <cell r="N3837">
            <v>3.5060000000000002</v>
          </cell>
          <cell r="Q3837">
            <v>42096</v>
          </cell>
          <cell r="R3837">
            <v>3.69</v>
          </cell>
        </row>
        <row r="3838">
          <cell r="A3838">
            <v>42086</v>
          </cell>
          <cell r="B3838">
            <v>1.95</v>
          </cell>
          <cell r="I3838">
            <v>41866</v>
          </cell>
          <cell r="J3838">
            <v>3.1322999999999999</v>
          </cell>
          <cell r="M3838">
            <v>42654</v>
          </cell>
          <cell r="N3838">
            <v>3.5255999999999998</v>
          </cell>
          <cell r="Q3838">
            <v>42097</v>
          </cell>
          <cell r="R3838">
            <v>3.65</v>
          </cell>
        </row>
        <row r="3839">
          <cell r="A3839">
            <v>42087</v>
          </cell>
          <cell r="B3839">
            <v>1.94</v>
          </cell>
          <cell r="I3839">
            <v>41869</v>
          </cell>
          <cell r="J3839">
            <v>3.1983000000000001</v>
          </cell>
          <cell r="M3839">
            <v>42655</v>
          </cell>
          <cell r="N3839">
            <v>3.5265</v>
          </cell>
          <cell r="Q3839">
            <v>42100</v>
          </cell>
          <cell r="R3839">
            <v>3.74</v>
          </cell>
        </row>
        <row r="3840">
          <cell r="A3840">
            <v>42088</v>
          </cell>
          <cell r="B3840">
            <v>1.97</v>
          </cell>
          <cell r="I3840">
            <v>41870</v>
          </cell>
          <cell r="J3840">
            <v>3.2130999999999998</v>
          </cell>
          <cell r="M3840">
            <v>42656</v>
          </cell>
          <cell r="N3840">
            <v>3.4807999999999999</v>
          </cell>
          <cell r="Q3840">
            <v>42101</v>
          </cell>
          <cell r="R3840">
            <v>3.7</v>
          </cell>
        </row>
        <row r="3841">
          <cell r="A3841">
            <v>42089</v>
          </cell>
          <cell r="B3841">
            <v>2.04</v>
          </cell>
          <cell r="I3841">
            <v>41871</v>
          </cell>
          <cell r="J3841">
            <v>3.2204999999999999</v>
          </cell>
          <cell r="M3841">
            <v>42657</v>
          </cell>
          <cell r="N3841">
            <v>3.5587999999999997</v>
          </cell>
          <cell r="Q3841">
            <v>42102</v>
          </cell>
          <cell r="R3841">
            <v>3.68</v>
          </cell>
        </row>
        <row r="3842">
          <cell r="A3842">
            <v>42090</v>
          </cell>
          <cell r="B3842">
            <v>1.99</v>
          </cell>
          <cell r="I3842">
            <v>41872</v>
          </cell>
          <cell r="J3842">
            <v>3.1884000000000001</v>
          </cell>
          <cell r="M3842">
            <v>42660</v>
          </cell>
          <cell r="N3842">
            <v>3.5268000000000002</v>
          </cell>
          <cell r="Q3842">
            <v>42103</v>
          </cell>
          <cell r="R3842">
            <v>3.76</v>
          </cell>
        </row>
        <row r="3843">
          <cell r="A3843">
            <v>42093</v>
          </cell>
          <cell r="B3843">
            <v>1.99</v>
          </cell>
          <cell r="I3843">
            <v>41873</v>
          </cell>
          <cell r="J3843">
            <v>3.1566000000000001</v>
          </cell>
          <cell r="M3843">
            <v>42661</v>
          </cell>
          <cell r="N3843">
            <v>3.5164</v>
          </cell>
          <cell r="Q3843">
            <v>42104</v>
          </cell>
          <cell r="R3843">
            <v>3.75</v>
          </cell>
        </row>
        <row r="3844">
          <cell r="A3844">
            <v>42094</v>
          </cell>
          <cell r="B3844">
            <v>1.99</v>
          </cell>
          <cell r="I3844">
            <v>41876</v>
          </cell>
          <cell r="J3844">
            <v>3.1314000000000002</v>
          </cell>
          <cell r="M3844">
            <v>42662</v>
          </cell>
          <cell r="N3844">
            <v>3.5266000000000002</v>
          </cell>
          <cell r="Q3844">
            <v>42107</v>
          </cell>
          <cell r="R3844">
            <v>3.74</v>
          </cell>
        </row>
        <row r="3845">
          <cell r="A3845">
            <v>42095</v>
          </cell>
          <cell r="B3845">
            <v>1.95</v>
          </cell>
          <cell r="I3845">
            <v>41877</v>
          </cell>
          <cell r="J3845">
            <v>3.1623000000000001</v>
          </cell>
          <cell r="M3845">
            <v>42663</v>
          </cell>
          <cell r="N3845">
            <v>3.5066000000000002</v>
          </cell>
          <cell r="Q3845">
            <v>42108</v>
          </cell>
          <cell r="R3845">
            <v>3.71</v>
          </cell>
        </row>
        <row r="3846">
          <cell r="A3846">
            <v>42096</v>
          </cell>
          <cell r="B3846">
            <v>1.96</v>
          </cell>
          <cell r="I3846">
            <v>41878</v>
          </cell>
          <cell r="J3846">
            <v>3.1023999999999998</v>
          </cell>
          <cell r="M3846">
            <v>42664</v>
          </cell>
          <cell r="N3846">
            <v>3.4702000000000002</v>
          </cell>
          <cell r="Q3846">
            <v>42109</v>
          </cell>
          <cell r="R3846">
            <v>3.7199999999999998</v>
          </cell>
        </row>
        <row r="3847">
          <cell r="A3847">
            <v>42100</v>
          </cell>
          <cell r="B3847">
            <v>2</v>
          </cell>
          <cell r="I3847">
            <v>41879</v>
          </cell>
          <cell r="J3847">
            <v>3.0743999999999998</v>
          </cell>
          <cell r="M3847">
            <v>42667</v>
          </cell>
          <cell r="N3847">
            <v>3.4889999999999999</v>
          </cell>
          <cell r="Q3847">
            <v>42110</v>
          </cell>
          <cell r="R3847">
            <v>3.7199999999999998</v>
          </cell>
        </row>
        <row r="3848">
          <cell r="A3848">
            <v>42101</v>
          </cell>
          <cell r="B3848">
            <v>1.99</v>
          </cell>
          <cell r="I3848">
            <v>41880</v>
          </cell>
          <cell r="J3848">
            <v>3.0792000000000002</v>
          </cell>
          <cell r="M3848">
            <v>42668</v>
          </cell>
          <cell r="N3848">
            <v>3.4819</v>
          </cell>
          <cell r="Q3848">
            <v>42111</v>
          </cell>
          <cell r="R3848">
            <v>3.67</v>
          </cell>
        </row>
        <row r="3849">
          <cell r="A3849">
            <v>42102</v>
          </cell>
          <cell r="B3849">
            <v>1.98</v>
          </cell>
          <cell r="I3849">
            <v>41883</v>
          </cell>
          <cell r="J3849">
            <v>3.0792000000000002</v>
          </cell>
          <cell r="M3849">
            <v>42669</v>
          </cell>
          <cell r="N3849">
            <v>3.4975000000000001</v>
          </cell>
          <cell r="Q3849">
            <v>42114</v>
          </cell>
          <cell r="R3849">
            <v>3.73</v>
          </cell>
        </row>
        <row r="3850">
          <cell r="A3850">
            <v>42103</v>
          </cell>
          <cell r="B3850">
            <v>2.0299999999999998</v>
          </cell>
          <cell r="I3850">
            <v>41884</v>
          </cell>
          <cell r="J3850">
            <v>3.1753</v>
          </cell>
          <cell r="M3850">
            <v>42670</v>
          </cell>
          <cell r="N3850">
            <v>3.5640000000000001</v>
          </cell>
          <cell r="Q3850">
            <v>42115</v>
          </cell>
          <cell r="R3850">
            <v>3.75</v>
          </cell>
        </row>
        <row r="3851">
          <cell r="A3851">
            <v>42104</v>
          </cell>
          <cell r="B3851">
            <v>2.04</v>
          </cell>
          <cell r="I3851">
            <v>41885</v>
          </cell>
          <cell r="J3851">
            <v>3.1419000000000001</v>
          </cell>
          <cell r="M3851">
            <v>42671</v>
          </cell>
          <cell r="N3851">
            <v>3.5632999999999999</v>
          </cell>
          <cell r="Q3851">
            <v>42116</v>
          </cell>
          <cell r="R3851">
            <v>3.81</v>
          </cell>
        </row>
        <row r="3852">
          <cell r="A3852">
            <v>42107</v>
          </cell>
          <cell r="B3852">
            <v>2.0299999999999998</v>
          </cell>
          <cell r="I3852">
            <v>41886</v>
          </cell>
          <cell r="J3852">
            <v>3.2090000000000001</v>
          </cell>
          <cell r="M3852">
            <v>42674</v>
          </cell>
          <cell r="N3852">
            <v>3.5244999999999997</v>
          </cell>
          <cell r="Q3852">
            <v>42117</v>
          </cell>
          <cell r="R3852">
            <v>3.8</v>
          </cell>
        </row>
        <row r="3853">
          <cell r="A3853">
            <v>42108</v>
          </cell>
          <cell r="B3853">
            <v>1.98</v>
          </cell>
          <cell r="I3853">
            <v>41887</v>
          </cell>
          <cell r="J3853">
            <v>3.2263000000000002</v>
          </cell>
          <cell r="M3853">
            <v>42675</v>
          </cell>
          <cell r="N3853">
            <v>3.5263999999999998</v>
          </cell>
          <cell r="Q3853">
            <v>42118</v>
          </cell>
          <cell r="R3853">
            <v>3.79</v>
          </cell>
        </row>
        <row r="3854">
          <cell r="A3854">
            <v>42109</v>
          </cell>
          <cell r="B3854">
            <v>1.99</v>
          </cell>
          <cell r="I3854">
            <v>41890</v>
          </cell>
          <cell r="J3854">
            <v>3.2246999999999999</v>
          </cell>
          <cell r="M3854">
            <v>42676</v>
          </cell>
          <cell r="N3854">
            <v>3.4961000000000002</v>
          </cell>
          <cell r="Q3854">
            <v>42121</v>
          </cell>
          <cell r="R3854">
            <v>3.7800000000000002</v>
          </cell>
        </row>
        <row r="3855">
          <cell r="A3855">
            <v>42110</v>
          </cell>
          <cell r="B3855">
            <v>2.02</v>
          </cell>
          <cell r="I3855">
            <v>41891</v>
          </cell>
          <cell r="J3855">
            <v>3.2338</v>
          </cell>
          <cell r="M3855">
            <v>42677</v>
          </cell>
          <cell r="N3855">
            <v>3.5165999999999999</v>
          </cell>
          <cell r="Q3855">
            <v>42122</v>
          </cell>
          <cell r="R3855">
            <v>3.84</v>
          </cell>
        </row>
        <row r="3856">
          <cell r="A3856">
            <v>42111</v>
          </cell>
          <cell r="B3856">
            <v>2.02</v>
          </cell>
          <cell r="I3856">
            <v>41892</v>
          </cell>
          <cell r="J3856">
            <v>3.2721999999999998</v>
          </cell>
          <cell r="M3856">
            <v>42678</v>
          </cell>
          <cell r="N3856">
            <v>3.4790000000000001</v>
          </cell>
          <cell r="Q3856">
            <v>42123</v>
          </cell>
          <cell r="R3856">
            <v>3.91</v>
          </cell>
        </row>
        <row r="3857">
          <cell r="A3857">
            <v>42114</v>
          </cell>
          <cell r="B3857">
            <v>2.04</v>
          </cell>
          <cell r="I3857">
            <v>41893</v>
          </cell>
          <cell r="J3857">
            <v>3.2772000000000001</v>
          </cell>
          <cell r="M3857">
            <v>42681</v>
          </cell>
          <cell r="N3857">
            <v>3.5413000000000001</v>
          </cell>
          <cell r="Q3857">
            <v>42124</v>
          </cell>
          <cell r="R3857">
            <v>3.93</v>
          </cell>
        </row>
        <row r="3858">
          <cell r="A3858">
            <v>42115</v>
          </cell>
          <cell r="B3858">
            <v>2.0499999999999998</v>
          </cell>
          <cell r="I3858">
            <v>41894</v>
          </cell>
          <cell r="J3858">
            <v>3.3441000000000001</v>
          </cell>
          <cell r="M3858">
            <v>42682</v>
          </cell>
          <cell r="N3858">
            <v>3.5874999999999999</v>
          </cell>
          <cell r="Q3858">
            <v>42125</v>
          </cell>
          <cell r="R3858">
            <v>4.01</v>
          </cell>
        </row>
        <row r="3859">
          <cell r="A3859">
            <v>42116</v>
          </cell>
          <cell r="B3859">
            <v>2.09</v>
          </cell>
          <cell r="I3859">
            <v>41897</v>
          </cell>
          <cell r="J3859">
            <v>3.3433000000000002</v>
          </cell>
          <cell r="M3859">
            <v>42683</v>
          </cell>
          <cell r="N3859">
            <v>3.6989000000000001</v>
          </cell>
          <cell r="Q3859">
            <v>42128</v>
          </cell>
          <cell r="R3859">
            <v>4.05</v>
          </cell>
        </row>
        <row r="3860">
          <cell r="A3860">
            <v>42117</v>
          </cell>
          <cell r="B3860">
            <v>2.08</v>
          </cell>
          <cell r="I3860">
            <v>41898</v>
          </cell>
          <cell r="J3860">
            <v>3.3603999999999998</v>
          </cell>
          <cell r="M3860">
            <v>42684</v>
          </cell>
          <cell r="N3860">
            <v>3.7281</v>
          </cell>
          <cell r="Q3860">
            <v>42129</v>
          </cell>
          <cell r="R3860">
            <v>4.09</v>
          </cell>
        </row>
        <row r="3861">
          <cell r="A3861">
            <v>42118</v>
          </cell>
          <cell r="B3861">
            <v>2.0499999999999998</v>
          </cell>
          <cell r="I3861">
            <v>41899</v>
          </cell>
          <cell r="J3861">
            <v>3.3689999999999998</v>
          </cell>
          <cell r="M3861">
            <v>42685</v>
          </cell>
          <cell r="N3861">
            <v>3.7281</v>
          </cell>
          <cell r="Q3861">
            <v>42130</v>
          </cell>
          <cell r="R3861">
            <v>4.17</v>
          </cell>
        </row>
        <row r="3862">
          <cell r="A3862">
            <v>42121</v>
          </cell>
          <cell r="B3862">
            <v>2.06</v>
          </cell>
          <cell r="I3862">
            <v>41900</v>
          </cell>
          <cell r="J3862">
            <v>3.3475999999999999</v>
          </cell>
          <cell r="M3862">
            <v>42688</v>
          </cell>
          <cell r="N3862">
            <v>3.8502999999999998</v>
          </cell>
          <cell r="Q3862">
            <v>42131</v>
          </cell>
          <cell r="R3862">
            <v>4.0999999999999996</v>
          </cell>
        </row>
        <row r="3863">
          <cell r="A3863">
            <v>42122</v>
          </cell>
          <cell r="B3863">
            <v>2.15</v>
          </cell>
          <cell r="I3863">
            <v>41901</v>
          </cell>
          <cell r="J3863">
            <v>3.2839999999999998</v>
          </cell>
          <cell r="M3863">
            <v>42689</v>
          </cell>
          <cell r="N3863">
            <v>3.8186999999999998</v>
          </cell>
          <cell r="Q3863">
            <v>42132</v>
          </cell>
          <cell r="R3863">
            <v>4.0999999999999996</v>
          </cell>
        </row>
        <row r="3864">
          <cell r="A3864">
            <v>42123</v>
          </cell>
          <cell r="B3864">
            <v>2.19</v>
          </cell>
          <cell r="I3864">
            <v>41904</v>
          </cell>
          <cell r="J3864">
            <v>3.2890999999999999</v>
          </cell>
          <cell r="M3864">
            <v>42690</v>
          </cell>
          <cell r="N3864">
            <v>3.7584999999999997</v>
          </cell>
          <cell r="Q3864">
            <v>42135</v>
          </cell>
          <cell r="R3864">
            <v>4.22</v>
          </cell>
        </row>
        <row r="3865">
          <cell r="A3865">
            <v>42124</v>
          </cell>
          <cell r="B3865">
            <v>2.1800000000000002</v>
          </cell>
          <cell r="I3865">
            <v>41905</v>
          </cell>
          <cell r="J3865">
            <v>3.2463000000000002</v>
          </cell>
          <cell r="M3865">
            <v>42691</v>
          </cell>
          <cell r="N3865">
            <v>3.8031999999999999</v>
          </cell>
          <cell r="Q3865">
            <v>42136</v>
          </cell>
          <cell r="R3865">
            <v>4.22</v>
          </cell>
        </row>
        <row r="3866">
          <cell r="A3866">
            <v>42125</v>
          </cell>
          <cell r="B3866">
            <v>2.2400000000000002</v>
          </cell>
          <cell r="I3866">
            <v>41906</v>
          </cell>
          <cell r="J3866">
            <v>3.2789999999999999</v>
          </cell>
          <cell r="M3866">
            <v>42692</v>
          </cell>
          <cell r="N3866">
            <v>3.8418999999999999</v>
          </cell>
          <cell r="Q3866">
            <v>42137</v>
          </cell>
          <cell r="R3866">
            <v>4.2699999999999996</v>
          </cell>
        </row>
        <row r="3867">
          <cell r="A3867">
            <v>42128</v>
          </cell>
          <cell r="B3867">
            <v>2.29</v>
          </cell>
          <cell r="I3867">
            <v>41907</v>
          </cell>
          <cell r="J3867">
            <v>3.2115</v>
          </cell>
          <cell r="M3867">
            <v>42695</v>
          </cell>
          <cell r="N3867">
            <v>3.8275000000000001</v>
          </cell>
          <cell r="Q3867">
            <v>42138</v>
          </cell>
          <cell r="R3867">
            <v>4.26</v>
          </cell>
        </row>
        <row r="3868">
          <cell r="A3868">
            <v>42129</v>
          </cell>
          <cell r="B3868">
            <v>2.3199999999999998</v>
          </cell>
          <cell r="I3868">
            <v>41908</v>
          </cell>
          <cell r="J3868">
            <v>3.214</v>
          </cell>
          <cell r="M3868">
            <v>42696</v>
          </cell>
          <cell r="N3868">
            <v>3.8031000000000001</v>
          </cell>
          <cell r="Q3868">
            <v>42139</v>
          </cell>
          <cell r="R3868">
            <v>4.1399999999999997</v>
          </cell>
        </row>
        <row r="3869">
          <cell r="A3869">
            <v>42130</v>
          </cell>
          <cell r="B3869">
            <v>2.39</v>
          </cell>
          <cell r="I3869">
            <v>41911</v>
          </cell>
          <cell r="J3869">
            <v>3.1646999999999998</v>
          </cell>
          <cell r="M3869">
            <v>42697</v>
          </cell>
          <cell r="N3869">
            <v>3.802</v>
          </cell>
          <cell r="Q3869">
            <v>42142</v>
          </cell>
          <cell r="R3869">
            <v>4.24</v>
          </cell>
        </row>
        <row r="3870">
          <cell r="A3870">
            <v>42131</v>
          </cell>
          <cell r="B3870">
            <v>2.33</v>
          </cell>
          <cell r="I3870">
            <v>41912</v>
          </cell>
          <cell r="J3870">
            <v>3.1966999999999999</v>
          </cell>
          <cell r="M3870">
            <v>42698</v>
          </cell>
          <cell r="N3870">
            <v>3.8174999999999999</v>
          </cell>
          <cell r="Q3870">
            <v>42143</v>
          </cell>
          <cell r="R3870">
            <v>4.2699999999999996</v>
          </cell>
        </row>
        <row r="3871">
          <cell r="A3871">
            <v>42132</v>
          </cell>
          <cell r="B3871">
            <v>2.2999999999999998</v>
          </cell>
          <cell r="I3871">
            <v>41913</v>
          </cell>
          <cell r="J3871">
            <v>3.0918999999999999</v>
          </cell>
          <cell r="M3871">
            <v>42699</v>
          </cell>
          <cell r="N3871">
            <v>3.7803</v>
          </cell>
          <cell r="Q3871">
            <v>42144</v>
          </cell>
          <cell r="R3871">
            <v>4.29</v>
          </cell>
        </row>
        <row r="3872">
          <cell r="A3872">
            <v>42135</v>
          </cell>
          <cell r="B3872">
            <v>2.4</v>
          </cell>
          <cell r="I3872">
            <v>41914</v>
          </cell>
          <cell r="J3872">
            <v>3.1427</v>
          </cell>
          <cell r="M3872">
            <v>42702</v>
          </cell>
          <cell r="N3872">
            <v>3.7431000000000001</v>
          </cell>
          <cell r="Q3872">
            <v>42145</v>
          </cell>
          <cell r="R3872">
            <v>4.22</v>
          </cell>
        </row>
        <row r="3873">
          <cell r="A3873">
            <v>42136</v>
          </cell>
          <cell r="B3873">
            <v>2.39</v>
          </cell>
          <cell r="I3873">
            <v>41915</v>
          </cell>
          <cell r="J3873">
            <v>3.1233</v>
          </cell>
          <cell r="M3873">
            <v>42703</v>
          </cell>
          <cell r="N3873">
            <v>3.7199</v>
          </cell>
          <cell r="Q3873">
            <v>42146</v>
          </cell>
          <cell r="R3873">
            <v>4.24</v>
          </cell>
        </row>
        <row r="3874">
          <cell r="A3874">
            <v>42137</v>
          </cell>
          <cell r="B3874">
            <v>2.4300000000000002</v>
          </cell>
          <cell r="I3874">
            <v>41918</v>
          </cell>
          <cell r="J3874">
            <v>3.1273</v>
          </cell>
          <cell r="M3874">
            <v>42704</v>
          </cell>
          <cell r="N3874">
            <v>3.7816000000000001</v>
          </cell>
          <cell r="Q3874">
            <v>42150</v>
          </cell>
          <cell r="R3874">
            <v>4.1500000000000004</v>
          </cell>
        </row>
        <row r="3875">
          <cell r="A3875">
            <v>42138</v>
          </cell>
          <cell r="B3875">
            <v>2.41</v>
          </cell>
          <cell r="I3875">
            <v>41919</v>
          </cell>
          <cell r="J3875">
            <v>3.0464000000000002</v>
          </cell>
          <cell r="M3875">
            <v>42705</v>
          </cell>
          <cell r="N3875">
            <v>3.8588</v>
          </cell>
          <cell r="Q3875">
            <v>42151</v>
          </cell>
          <cell r="R3875">
            <v>4.13</v>
          </cell>
        </row>
        <row r="3876">
          <cell r="A3876">
            <v>42139</v>
          </cell>
          <cell r="B3876">
            <v>2.33</v>
          </cell>
          <cell r="I3876">
            <v>41920</v>
          </cell>
          <cell r="J3876">
            <v>3.0598999999999998</v>
          </cell>
          <cell r="M3876">
            <v>42706</v>
          </cell>
          <cell r="N3876">
            <v>3.8120000000000003</v>
          </cell>
          <cell r="Q3876">
            <v>42152</v>
          </cell>
          <cell r="R3876">
            <v>4.1500000000000004</v>
          </cell>
        </row>
        <row r="3877">
          <cell r="A3877">
            <v>42143</v>
          </cell>
          <cell r="B3877">
            <v>2.4300000000000002</v>
          </cell>
          <cell r="I3877">
            <v>41921</v>
          </cell>
          <cell r="J3877">
            <v>3.0495999999999999</v>
          </cell>
          <cell r="M3877">
            <v>42709</v>
          </cell>
          <cell r="N3877">
            <v>3.7963</v>
          </cell>
          <cell r="Q3877">
            <v>42153</v>
          </cell>
          <cell r="R3877">
            <v>4.1100000000000003</v>
          </cell>
        </row>
        <row r="3878">
          <cell r="A3878">
            <v>42144</v>
          </cell>
          <cell r="B3878">
            <v>2.41</v>
          </cell>
          <cell r="I3878">
            <v>41922</v>
          </cell>
          <cell r="J3878">
            <v>3.0124</v>
          </cell>
          <cell r="M3878">
            <v>42710</v>
          </cell>
          <cell r="N3878">
            <v>3.8024</v>
          </cell>
          <cell r="Q3878">
            <v>42156</v>
          </cell>
          <cell r="R3878">
            <v>4.22</v>
          </cell>
        </row>
        <row r="3879">
          <cell r="A3879">
            <v>42145</v>
          </cell>
          <cell r="B3879">
            <v>2.35</v>
          </cell>
          <cell r="I3879">
            <v>41925</v>
          </cell>
          <cell r="J3879">
            <v>3.0124</v>
          </cell>
          <cell r="M3879">
            <v>42711</v>
          </cell>
          <cell r="N3879">
            <v>3.7679</v>
          </cell>
          <cell r="Q3879">
            <v>42157</v>
          </cell>
          <cell r="R3879">
            <v>4.3</v>
          </cell>
        </row>
        <row r="3880">
          <cell r="A3880">
            <v>42146</v>
          </cell>
          <cell r="B3880">
            <v>2.35</v>
          </cell>
          <cell r="I3880">
            <v>41926</v>
          </cell>
          <cell r="J3880">
            <v>2.9531000000000001</v>
          </cell>
          <cell r="M3880">
            <v>42712</v>
          </cell>
          <cell r="N3880">
            <v>3.8384</v>
          </cell>
          <cell r="Q3880">
            <v>42158</v>
          </cell>
          <cell r="R3880">
            <v>4.38</v>
          </cell>
        </row>
        <row r="3881">
          <cell r="A3881">
            <v>42149</v>
          </cell>
          <cell r="B3881">
            <v>2.36</v>
          </cell>
          <cell r="I3881">
            <v>41927</v>
          </cell>
          <cell r="J3881">
            <v>2.9176000000000002</v>
          </cell>
          <cell r="M3881">
            <v>42713</v>
          </cell>
          <cell r="N3881">
            <v>3.9039000000000001</v>
          </cell>
          <cell r="Q3881">
            <v>42159</v>
          </cell>
          <cell r="R3881">
            <v>4.3099999999999996</v>
          </cell>
        </row>
        <row r="3882">
          <cell r="A3882">
            <v>42150</v>
          </cell>
          <cell r="B3882">
            <v>2.2800000000000002</v>
          </cell>
          <cell r="I3882">
            <v>41928</v>
          </cell>
          <cell r="J3882">
            <v>2.9352999999999998</v>
          </cell>
          <cell r="M3882">
            <v>42716</v>
          </cell>
          <cell r="N3882">
            <v>3.9412000000000003</v>
          </cell>
          <cell r="Q3882">
            <v>42160</v>
          </cell>
          <cell r="R3882">
            <v>4.3899999999999997</v>
          </cell>
        </row>
        <row r="3883">
          <cell r="A3883">
            <v>42151</v>
          </cell>
          <cell r="B3883">
            <v>2.25</v>
          </cell>
          <cell r="I3883">
            <v>41929</v>
          </cell>
          <cell r="J3883">
            <v>2.9678</v>
          </cell>
          <cell r="M3883">
            <v>42717</v>
          </cell>
          <cell r="N3883">
            <v>3.9201000000000001</v>
          </cell>
          <cell r="Q3883">
            <v>42163</v>
          </cell>
          <cell r="R3883">
            <v>4.38</v>
          </cell>
        </row>
        <row r="3884">
          <cell r="A3884">
            <v>42152</v>
          </cell>
          <cell r="B3884">
            <v>2.2400000000000002</v>
          </cell>
          <cell r="I3884">
            <v>41932</v>
          </cell>
          <cell r="J3884">
            <v>2.9655</v>
          </cell>
          <cell r="M3884">
            <v>42718</v>
          </cell>
          <cell r="N3884">
            <v>3.9276999999999997</v>
          </cell>
          <cell r="Q3884">
            <v>42164</v>
          </cell>
          <cell r="R3884">
            <v>4.43</v>
          </cell>
        </row>
        <row r="3885">
          <cell r="A3885">
            <v>42153</v>
          </cell>
          <cell r="B3885">
            <v>2.2000000000000002</v>
          </cell>
          <cell r="I3885">
            <v>41933</v>
          </cell>
          <cell r="J3885">
            <v>2.9904000000000002</v>
          </cell>
          <cell r="M3885">
            <v>42719</v>
          </cell>
          <cell r="N3885">
            <v>3.9558</v>
          </cell>
          <cell r="Q3885">
            <v>42165</v>
          </cell>
          <cell r="R3885">
            <v>4.4800000000000004</v>
          </cell>
        </row>
        <row r="3886">
          <cell r="A3886">
            <v>42156</v>
          </cell>
          <cell r="B3886">
            <v>2.23</v>
          </cell>
          <cell r="I3886">
            <v>41934</v>
          </cell>
          <cell r="J3886">
            <v>2.9904000000000002</v>
          </cell>
          <cell r="M3886">
            <v>42720</v>
          </cell>
          <cell r="N3886">
            <v>3.9609000000000001</v>
          </cell>
          <cell r="Q3886">
            <v>42166</v>
          </cell>
          <cell r="R3886">
            <v>4.37</v>
          </cell>
        </row>
        <row r="3887">
          <cell r="A3887">
            <v>42157</v>
          </cell>
          <cell r="B3887">
            <v>2.2999999999999998</v>
          </cell>
          <cell r="I3887">
            <v>41935</v>
          </cell>
          <cell r="J3887">
            <v>3.0430999999999999</v>
          </cell>
          <cell r="M3887">
            <v>42723</v>
          </cell>
          <cell r="N3887">
            <v>3.9295999999999998</v>
          </cell>
          <cell r="Q3887">
            <v>42167</v>
          </cell>
          <cell r="R3887">
            <v>4.37</v>
          </cell>
        </row>
        <row r="3888">
          <cell r="A3888">
            <v>42158</v>
          </cell>
          <cell r="B3888">
            <v>2.37</v>
          </cell>
          <cell r="I3888">
            <v>41936</v>
          </cell>
          <cell r="J3888">
            <v>3.0423</v>
          </cell>
          <cell r="M3888">
            <v>42724</v>
          </cell>
          <cell r="N3888">
            <v>3.9377</v>
          </cell>
          <cell r="Q3888">
            <v>42170</v>
          </cell>
          <cell r="R3888">
            <v>4.37</v>
          </cell>
        </row>
        <row r="3889">
          <cell r="A3889">
            <v>42159</v>
          </cell>
          <cell r="B3889">
            <v>2.33</v>
          </cell>
          <cell r="I3889">
            <v>41939</v>
          </cell>
          <cell r="J3889">
            <v>3.0367999999999999</v>
          </cell>
          <cell r="M3889">
            <v>42725</v>
          </cell>
          <cell r="N3889">
            <v>3.9298000000000002</v>
          </cell>
          <cell r="Q3889">
            <v>42171</v>
          </cell>
          <cell r="R3889">
            <v>4.33</v>
          </cell>
        </row>
        <row r="3890">
          <cell r="A3890">
            <v>42160</v>
          </cell>
          <cell r="B3890">
            <v>2.39</v>
          </cell>
          <cell r="I3890">
            <v>41940</v>
          </cell>
          <cell r="J3890">
            <v>3.0678000000000001</v>
          </cell>
          <cell r="M3890">
            <v>42726</v>
          </cell>
          <cell r="N3890">
            <v>3.9371</v>
          </cell>
          <cell r="Q3890">
            <v>42172</v>
          </cell>
          <cell r="R3890">
            <v>4.34</v>
          </cell>
        </row>
        <row r="3891">
          <cell r="A3891">
            <v>42163</v>
          </cell>
          <cell r="B3891">
            <v>2.39</v>
          </cell>
          <cell r="I3891">
            <v>41941</v>
          </cell>
          <cell r="J3891">
            <v>3.0495000000000001</v>
          </cell>
          <cell r="M3891">
            <v>42727</v>
          </cell>
          <cell r="N3891">
            <v>3.9157999999999999</v>
          </cell>
          <cell r="Q3891">
            <v>42173</v>
          </cell>
          <cell r="R3891">
            <v>4.42</v>
          </cell>
        </row>
        <row r="3892">
          <cell r="A3892">
            <v>42164</v>
          </cell>
          <cell r="B3892">
            <v>2.44</v>
          </cell>
          <cell r="I3892">
            <v>41942</v>
          </cell>
          <cell r="J3892">
            <v>3.0463</v>
          </cell>
          <cell r="M3892">
            <v>42730</v>
          </cell>
          <cell r="N3892">
            <v>3.9157999999999999</v>
          </cell>
          <cell r="Q3892">
            <v>42174</v>
          </cell>
          <cell r="R3892">
            <v>4.34</v>
          </cell>
        </row>
        <row r="3893">
          <cell r="A3893">
            <v>42165</v>
          </cell>
          <cell r="B3893">
            <v>2.48</v>
          </cell>
          <cell r="I3893">
            <v>41943</v>
          </cell>
          <cell r="J3893">
            <v>3.0661999999999998</v>
          </cell>
          <cell r="M3893">
            <v>42731</v>
          </cell>
          <cell r="N3893">
            <v>3.9157999999999999</v>
          </cell>
          <cell r="Q3893">
            <v>42177</v>
          </cell>
          <cell r="R3893">
            <v>4.43</v>
          </cell>
        </row>
        <row r="3894">
          <cell r="A3894">
            <v>42166</v>
          </cell>
          <cell r="B3894">
            <v>2.41</v>
          </cell>
          <cell r="I3894">
            <v>41946</v>
          </cell>
          <cell r="J3894">
            <v>3.0638000000000001</v>
          </cell>
          <cell r="M3894">
            <v>42732</v>
          </cell>
          <cell r="N3894">
            <v>3.8649</v>
          </cell>
          <cell r="Q3894">
            <v>42178</v>
          </cell>
          <cell r="R3894">
            <v>4.4800000000000004</v>
          </cell>
        </row>
        <row r="3895">
          <cell r="A3895">
            <v>42167</v>
          </cell>
          <cell r="B3895">
            <v>2.39</v>
          </cell>
          <cell r="I3895">
            <v>41947</v>
          </cell>
          <cell r="J3895">
            <v>3.0478000000000001</v>
          </cell>
          <cell r="M3895">
            <v>42733</v>
          </cell>
          <cell r="N3895">
            <v>3.8468</v>
          </cell>
          <cell r="Q3895">
            <v>42179</v>
          </cell>
          <cell r="R3895">
            <v>4.43</v>
          </cell>
        </row>
        <row r="3896">
          <cell r="A3896">
            <v>42170</v>
          </cell>
          <cell r="B3896">
            <v>2.36</v>
          </cell>
          <cell r="I3896">
            <v>41948</v>
          </cell>
          <cell r="J3896">
            <v>3.0590000000000002</v>
          </cell>
          <cell r="M3896">
            <v>42734</v>
          </cell>
          <cell r="N3896">
            <v>3.8349000000000002</v>
          </cell>
          <cell r="Q3896">
            <v>42180</v>
          </cell>
          <cell r="R3896">
            <v>4.4400000000000004</v>
          </cell>
        </row>
        <row r="3897">
          <cell r="A3897">
            <v>42171</v>
          </cell>
          <cell r="B3897">
            <v>2.34</v>
          </cell>
          <cell r="I3897">
            <v>41949</v>
          </cell>
          <cell r="J3897">
            <v>3.1030000000000002</v>
          </cell>
          <cell r="M3897">
            <v>42737</v>
          </cell>
          <cell r="N3897">
            <v>3.8349000000000002</v>
          </cell>
          <cell r="Q3897">
            <v>42181</v>
          </cell>
          <cell r="R3897">
            <v>4.54</v>
          </cell>
        </row>
        <row r="3898">
          <cell r="A3898">
            <v>42172</v>
          </cell>
          <cell r="B3898">
            <v>2.36</v>
          </cell>
          <cell r="I3898">
            <v>41950</v>
          </cell>
          <cell r="J3898">
            <v>3.028</v>
          </cell>
          <cell r="M3898">
            <v>42738</v>
          </cell>
          <cell r="N3898">
            <v>3.8504</v>
          </cell>
          <cell r="Q3898">
            <v>42184</v>
          </cell>
          <cell r="R3898">
            <v>4.3899999999999997</v>
          </cell>
        </row>
        <row r="3899">
          <cell r="A3899">
            <v>42173</v>
          </cell>
          <cell r="B3899">
            <v>2.39</v>
          </cell>
          <cell r="I3899">
            <v>41953</v>
          </cell>
          <cell r="J3899">
            <v>3.0926</v>
          </cell>
          <cell r="M3899">
            <v>42739</v>
          </cell>
          <cell r="N3899">
            <v>3.8026</v>
          </cell>
          <cell r="Q3899">
            <v>42185</v>
          </cell>
          <cell r="R3899">
            <v>4.42</v>
          </cell>
        </row>
        <row r="3900">
          <cell r="A3900">
            <v>42174</v>
          </cell>
          <cell r="B3900">
            <v>2.33</v>
          </cell>
          <cell r="I3900">
            <v>41954</v>
          </cell>
          <cell r="J3900">
            <v>3.0926</v>
          </cell>
          <cell r="M3900">
            <v>42740</v>
          </cell>
          <cell r="N3900">
            <v>3.7587999999999999</v>
          </cell>
          <cell r="Q3900">
            <v>42186</v>
          </cell>
          <cell r="R3900">
            <v>4.51</v>
          </cell>
        </row>
        <row r="3901">
          <cell r="A3901">
            <v>42177</v>
          </cell>
          <cell r="B3901">
            <v>2.4</v>
          </cell>
          <cell r="I3901">
            <v>41955</v>
          </cell>
          <cell r="J3901">
            <v>3.1046</v>
          </cell>
          <cell r="M3901">
            <v>42741</v>
          </cell>
          <cell r="N3901">
            <v>3.8029000000000002</v>
          </cell>
          <cell r="Q3901">
            <v>42187</v>
          </cell>
          <cell r="R3901">
            <v>4.51</v>
          </cell>
        </row>
        <row r="3902">
          <cell r="A3902">
            <v>42178</v>
          </cell>
          <cell r="B3902">
            <v>2.42</v>
          </cell>
          <cell r="I3902">
            <v>41956</v>
          </cell>
          <cell r="J3902">
            <v>3.0709</v>
          </cell>
          <cell r="M3902">
            <v>42744</v>
          </cell>
          <cell r="N3902">
            <v>3.7719</v>
          </cell>
          <cell r="Q3902">
            <v>42191</v>
          </cell>
          <cell r="R3902">
            <v>4.3899999999999997</v>
          </cell>
        </row>
        <row r="3903">
          <cell r="A3903">
            <v>42179</v>
          </cell>
          <cell r="B3903">
            <v>2.38</v>
          </cell>
          <cell r="I3903">
            <v>41957</v>
          </cell>
          <cell r="J3903">
            <v>3.0487000000000002</v>
          </cell>
          <cell r="M3903">
            <v>42745</v>
          </cell>
          <cell r="N3903">
            <v>3.7692999999999999</v>
          </cell>
          <cell r="Q3903">
            <v>42192</v>
          </cell>
          <cell r="R3903">
            <v>4.34</v>
          </cell>
        </row>
        <row r="3904">
          <cell r="A3904">
            <v>42180</v>
          </cell>
          <cell r="B3904">
            <v>2.41</v>
          </cell>
          <cell r="I3904">
            <v>41960</v>
          </cell>
          <cell r="J3904">
            <v>3.0623999999999998</v>
          </cell>
          <cell r="M3904">
            <v>42746</v>
          </cell>
          <cell r="N3904">
            <v>3.7565</v>
          </cell>
          <cell r="Q3904">
            <v>42193</v>
          </cell>
          <cell r="R3904">
            <v>4.3099999999999996</v>
          </cell>
        </row>
        <row r="3905">
          <cell r="A3905">
            <v>42181</v>
          </cell>
          <cell r="B3905">
            <v>2.46</v>
          </cell>
          <cell r="I3905">
            <v>41961</v>
          </cell>
          <cell r="J3905">
            <v>3.0383</v>
          </cell>
          <cell r="M3905">
            <v>42747</v>
          </cell>
          <cell r="N3905">
            <v>3.7382999999999997</v>
          </cell>
          <cell r="Q3905">
            <v>42194</v>
          </cell>
          <cell r="R3905">
            <v>4.42</v>
          </cell>
        </row>
        <row r="3906">
          <cell r="A3906">
            <v>42184</v>
          </cell>
          <cell r="B3906">
            <v>2.35</v>
          </cell>
          <cell r="I3906">
            <v>41962</v>
          </cell>
          <cell r="J3906">
            <v>3.0769000000000002</v>
          </cell>
          <cell r="M3906">
            <v>42748</v>
          </cell>
          <cell r="N3906">
            <v>3.7965</v>
          </cell>
          <cell r="Q3906">
            <v>42195</v>
          </cell>
          <cell r="R3906">
            <v>4.54</v>
          </cell>
        </row>
        <row r="3907">
          <cell r="A3907">
            <v>42185</v>
          </cell>
          <cell r="B3907">
            <v>2.31</v>
          </cell>
          <cell r="I3907">
            <v>41963</v>
          </cell>
          <cell r="J3907">
            <v>3.0543</v>
          </cell>
          <cell r="M3907">
            <v>42751</v>
          </cell>
          <cell r="N3907">
            <v>3.7719</v>
          </cell>
          <cell r="Q3907">
            <v>42198</v>
          </cell>
          <cell r="R3907">
            <v>4.53</v>
          </cell>
        </row>
        <row r="3908">
          <cell r="A3908">
            <v>42187</v>
          </cell>
          <cell r="B3908">
            <v>2.37</v>
          </cell>
          <cell r="I3908">
            <v>41964</v>
          </cell>
          <cell r="J3908">
            <v>3.0175000000000001</v>
          </cell>
          <cell r="M3908">
            <v>42752</v>
          </cell>
          <cell r="N3908">
            <v>3.7593000000000001</v>
          </cell>
          <cell r="Q3908">
            <v>42199</v>
          </cell>
          <cell r="R3908">
            <v>4.5199999999999996</v>
          </cell>
        </row>
        <row r="3909">
          <cell r="A3909">
            <v>42188</v>
          </cell>
          <cell r="B3909">
            <v>2.34</v>
          </cell>
          <cell r="I3909">
            <v>41967</v>
          </cell>
          <cell r="J3909">
            <v>3.0198999999999998</v>
          </cell>
          <cell r="M3909">
            <v>42753</v>
          </cell>
          <cell r="N3909">
            <v>3.8003</v>
          </cell>
          <cell r="Q3909">
            <v>42200</v>
          </cell>
          <cell r="R3909">
            <v>4.46</v>
          </cell>
        </row>
        <row r="3910">
          <cell r="A3910">
            <v>42191</v>
          </cell>
          <cell r="B3910">
            <v>2.2800000000000002</v>
          </cell>
          <cell r="I3910">
            <v>41968</v>
          </cell>
          <cell r="J3910">
            <v>2.9605000000000001</v>
          </cell>
          <cell r="M3910">
            <v>42754</v>
          </cell>
          <cell r="N3910">
            <v>3.8491</v>
          </cell>
          <cell r="Q3910">
            <v>42201</v>
          </cell>
          <cell r="R3910">
            <v>4.45</v>
          </cell>
        </row>
        <row r="3911">
          <cell r="A3911">
            <v>42192</v>
          </cell>
          <cell r="B3911">
            <v>2.2200000000000002</v>
          </cell>
          <cell r="I3911">
            <v>41969</v>
          </cell>
          <cell r="J3911">
            <v>2.9542000000000002</v>
          </cell>
          <cell r="M3911">
            <v>42755</v>
          </cell>
          <cell r="N3911">
            <v>3.8567999999999998</v>
          </cell>
          <cell r="Q3911">
            <v>42202</v>
          </cell>
          <cell r="R3911">
            <v>4.41</v>
          </cell>
        </row>
        <row r="3912">
          <cell r="A3912">
            <v>42193</v>
          </cell>
          <cell r="B3912">
            <v>2.17</v>
          </cell>
          <cell r="I3912">
            <v>41970</v>
          </cell>
          <cell r="J3912">
            <v>2.9542000000000002</v>
          </cell>
          <cell r="M3912">
            <v>42758</v>
          </cell>
          <cell r="N3912">
            <v>3.8075000000000001</v>
          </cell>
          <cell r="Q3912">
            <v>42205</v>
          </cell>
          <cell r="R3912">
            <v>4.4400000000000004</v>
          </cell>
        </row>
        <row r="3913">
          <cell r="A3913">
            <v>42194</v>
          </cell>
          <cell r="B3913">
            <v>2.2400000000000002</v>
          </cell>
          <cell r="I3913">
            <v>41971</v>
          </cell>
          <cell r="J3913">
            <v>2.8887999999999998</v>
          </cell>
          <cell r="M3913">
            <v>42759</v>
          </cell>
          <cell r="N3913">
            <v>3.8685</v>
          </cell>
          <cell r="Q3913">
            <v>42206</v>
          </cell>
          <cell r="R3913">
            <v>4.41</v>
          </cell>
        </row>
        <row r="3914">
          <cell r="A3914">
            <v>42195</v>
          </cell>
          <cell r="B3914">
            <v>2.33</v>
          </cell>
          <cell r="I3914">
            <v>41974</v>
          </cell>
          <cell r="J3914">
            <v>2.9628000000000001</v>
          </cell>
          <cell r="M3914">
            <v>42760</v>
          </cell>
          <cell r="N3914">
            <v>3.9432</v>
          </cell>
          <cell r="Q3914">
            <v>42207</v>
          </cell>
          <cell r="R3914">
            <v>4.38</v>
          </cell>
        </row>
        <row r="3915">
          <cell r="A3915">
            <v>42198</v>
          </cell>
          <cell r="B3915">
            <v>2.34</v>
          </cell>
          <cell r="I3915">
            <v>41975</v>
          </cell>
          <cell r="J3915">
            <v>3.0127000000000002</v>
          </cell>
          <cell r="M3915">
            <v>42761</v>
          </cell>
          <cell r="N3915">
            <v>3.9415</v>
          </cell>
          <cell r="Q3915">
            <v>42208</v>
          </cell>
          <cell r="R3915">
            <v>4.32</v>
          </cell>
        </row>
        <row r="3916">
          <cell r="A3916">
            <v>42199</v>
          </cell>
          <cell r="B3916">
            <v>2.3199999999999998</v>
          </cell>
          <cell r="I3916">
            <v>41976</v>
          </cell>
          <cell r="J3916">
            <v>2.9849000000000001</v>
          </cell>
          <cell r="M3916">
            <v>42762</v>
          </cell>
          <cell r="N3916">
            <v>3.9108999999999998</v>
          </cell>
          <cell r="Q3916">
            <v>42209</v>
          </cell>
          <cell r="R3916">
            <v>4.3099999999999996</v>
          </cell>
        </row>
        <row r="3917">
          <cell r="A3917">
            <v>42200</v>
          </cell>
          <cell r="B3917">
            <v>2.27</v>
          </cell>
          <cell r="I3917">
            <v>41977</v>
          </cell>
          <cell r="J3917">
            <v>2.9361000000000002</v>
          </cell>
          <cell r="M3917">
            <v>42765</v>
          </cell>
          <cell r="N3917">
            <v>3.9121999999999999</v>
          </cell>
          <cell r="Q3917">
            <v>42212</v>
          </cell>
          <cell r="R3917">
            <v>4.28</v>
          </cell>
        </row>
        <row r="3918">
          <cell r="A3918">
            <v>42201</v>
          </cell>
          <cell r="B3918">
            <v>2.2599999999999998</v>
          </cell>
          <cell r="I3918">
            <v>41978</v>
          </cell>
          <cell r="J3918">
            <v>2.9666999999999999</v>
          </cell>
          <cell r="M3918">
            <v>42766</v>
          </cell>
          <cell r="N3918">
            <v>3.8848000000000003</v>
          </cell>
          <cell r="Q3918">
            <v>42213</v>
          </cell>
          <cell r="R3918">
            <v>4.3</v>
          </cell>
        </row>
        <row r="3919">
          <cell r="A3919">
            <v>42202</v>
          </cell>
          <cell r="B3919">
            <v>2.2400000000000002</v>
          </cell>
          <cell r="I3919">
            <v>41981</v>
          </cell>
          <cell r="J3919">
            <v>2.9041999999999999</v>
          </cell>
          <cell r="M3919">
            <v>42767</v>
          </cell>
          <cell r="N3919">
            <v>3.8856000000000002</v>
          </cell>
          <cell r="Q3919">
            <v>42214</v>
          </cell>
          <cell r="R3919">
            <v>4.32</v>
          </cell>
        </row>
        <row r="3920">
          <cell r="A3920">
            <v>42205</v>
          </cell>
          <cell r="B3920">
            <v>2.2599999999999998</v>
          </cell>
          <cell r="I3920">
            <v>41982</v>
          </cell>
          <cell r="J3920">
            <v>2.8702000000000001</v>
          </cell>
          <cell r="M3920">
            <v>42768</v>
          </cell>
          <cell r="N3920">
            <v>3.8832</v>
          </cell>
          <cell r="Q3920">
            <v>42215</v>
          </cell>
          <cell r="R3920">
            <v>4.3</v>
          </cell>
        </row>
        <row r="3921">
          <cell r="A3921">
            <v>42206</v>
          </cell>
          <cell r="B3921">
            <v>2.25</v>
          </cell>
          <cell r="I3921">
            <v>41983</v>
          </cell>
          <cell r="J3921">
            <v>2.8319999999999999</v>
          </cell>
          <cell r="M3921">
            <v>42769</v>
          </cell>
          <cell r="N3921">
            <v>3.8982000000000001</v>
          </cell>
          <cell r="Q3921">
            <v>42216</v>
          </cell>
          <cell r="R3921">
            <v>4.3</v>
          </cell>
        </row>
        <row r="3922">
          <cell r="A3922">
            <v>42207</v>
          </cell>
          <cell r="B3922">
            <v>2.2200000000000002</v>
          </cell>
          <cell r="I3922">
            <v>41984</v>
          </cell>
          <cell r="J3922">
            <v>2.8068999999999997</v>
          </cell>
          <cell r="M3922">
            <v>42772</v>
          </cell>
          <cell r="N3922">
            <v>3.8521999999999998</v>
          </cell>
          <cell r="Q3922">
            <v>42219</v>
          </cell>
          <cell r="R3922">
            <v>4.22</v>
          </cell>
        </row>
        <row r="3923">
          <cell r="A3923">
            <v>42208</v>
          </cell>
          <cell r="B3923">
            <v>2.17</v>
          </cell>
          <cell r="I3923">
            <v>41985</v>
          </cell>
          <cell r="J3923">
            <v>2.7372000000000001</v>
          </cell>
          <cell r="M3923">
            <v>42773</v>
          </cell>
          <cell r="N3923">
            <v>3.8290999999999999</v>
          </cell>
          <cell r="Q3923">
            <v>42220</v>
          </cell>
          <cell r="R3923">
            <v>4.25</v>
          </cell>
        </row>
        <row r="3924">
          <cell r="A3924">
            <v>42209</v>
          </cell>
          <cell r="B3924">
            <v>2.15</v>
          </cell>
          <cell r="I3924">
            <v>41988</v>
          </cell>
          <cell r="J3924">
            <v>2.7467999999999999</v>
          </cell>
          <cell r="M3924">
            <v>42774</v>
          </cell>
          <cell r="N3924">
            <v>3.7601</v>
          </cell>
          <cell r="Q3924">
            <v>42221</v>
          </cell>
          <cell r="R3924">
            <v>4.3099999999999996</v>
          </cell>
        </row>
        <row r="3925">
          <cell r="A3925">
            <v>42212</v>
          </cell>
          <cell r="B3925">
            <v>2.12</v>
          </cell>
          <cell r="I3925">
            <v>41989</v>
          </cell>
          <cell r="J3925">
            <v>2.6905999999999999</v>
          </cell>
          <cell r="M3925">
            <v>42775</v>
          </cell>
          <cell r="N3925">
            <v>3.8252999999999999</v>
          </cell>
          <cell r="Q3925">
            <v>42222</v>
          </cell>
          <cell r="R3925">
            <v>4.29</v>
          </cell>
        </row>
        <row r="3926">
          <cell r="A3926">
            <v>42213</v>
          </cell>
          <cell r="B3926">
            <v>2.17</v>
          </cell>
          <cell r="I3926">
            <v>41990</v>
          </cell>
          <cell r="J3926">
            <v>2.7275</v>
          </cell>
          <cell r="M3926">
            <v>42776</v>
          </cell>
          <cell r="N3926">
            <v>3.8361999999999998</v>
          </cell>
          <cell r="Q3926">
            <v>42223</v>
          </cell>
          <cell r="R3926">
            <v>4.2</v>
          </cell>
        </row>
        <row r="3927">
          <cell r="A3927">
            <v>42214</v>
          </cell>
          <cell r="B3927">
            <v>2.2000000000000002</v>
          </cell>
          <cell r="I3927">
            <v>41991</v>
          </cell>
          <cell r="J3927">
            <v>2.8182</v>
          </cell>
          <cell r="M3927">
            <v>42779</v>
          </cell>
          <cell r="N3927">
            <v>3.8755999999999999</v>
          </cell>
          <cell r="Q3927">
            <v>42226</v>
          </cell>
          <cell r="R3927">
            <v>4.29</v>
          </cell>
        </row>
        <row r="3928">
          <cell r="A3928">
            <v>42215</v>
          </cell>
          <cell r="B3928">
            <v>2.16</v>
          </cell>
          <cell r="I3928">
            <v>41992</v>
          </cell>
          <cell r="J3928">
            <v>2.7542</v>
          </cell>
          <cell r="M3928">
            <v>42780</v>
          </cell>
          <cell r="N3928">
            <v>3.9036999999999997</v>
          </cell>
          <cell r="Q3928">
            <v>42227</v>
          </cell>
          <cell r="R3928">
            <v>4.1900000000000004</v>
          </cell>
        </row>
        <row r="3929">
          <cell r="A3929">
            <v>42216</v>
          </cell>
          <cell r="B3929">
            <v>2.12</v>
          </cell>
          <cell r="I3929">
            <v>41995</v>
          </cell>
          <cell r="J3929">
            <v>2.7429999999999999</v>
          </cell>
          <cell r="M3929">
            <v>42781</v>
          </cell>
          <cell r="N3929">
            <v>3.9232</v>
          </cell>
          <cell r="Q3929">
            <v>42228</v>
          </cell>
          <cell r="R3929">
            <v>4.21</v>
          </cell>
        </row>
        <row r="3930">
          <cell r="A3930">
            <v>42220</v>
          </cell>
          <cell r="B3930">
            <v>2.11</v>
          </cell>
          <cell r="I3930">
            <v>41996</v>
          </cell>
          <cell r="J3930">
            <v>2.8517000000000001</v>
          </cell>
          <cell r="M3930">
            <v>42782</v>
          </cell>
          <cell r="N3930">
            <v>3.8835999999999999</v>
          </cell>
          <cell r="Q3930">
            <v>42229</v>
          </cell>
          <cell r="R3930">
            <v>4.25</v>
          </cell>
        </row>
        <row r="3931">
          <cell r="A3931">
            <v>42221</v>
          </cell>
          <cell r="B3931">
            <v>2.14</v>
          </cell>
          <cell r="I3931">
            <v>41997</v>
          </cell>
          <cell r="J3931">
            <v>2.8340999999999998</v>
          </cell>
          <cell r="M3931">
            <v>42783</v>
          </cell>
          <cell r="N3931">
            <v>3.8612000000000002</v>
          </cell>
          <cell r="Q3931">
            <v>42230</v>
          </cell>
          <cell r="R3931">
            <v>4.2300000000000004</v>
          </cell>
        </row>
        <row r="3932">
          <cell r="A3932">
            <v>42223</v>
          </cell>
          <cell r="B3932">
            <v>2.09</v>
          </cell>
          <cell r="I3932">
            <v>41998</v>
          </cell>
          <cell r="J3932">
            <v>2.8340999999999998</v>
          </cell>
          <cell r="M3932">
            <v>42786</v>
          </cell>
          <cell r="N3932">
            <v>3.8612000000000002</v>
          </cell>
          <cell r="Q3932">
            <v>42233</v>
          </cell>
          <cell r="R3932">
            <v>4.1900000000000004</v>
          </cell>
        </row>
        <row r="3933">
          <cell r="A3933">
            <v>42226</v>
          </cell>
          <cell r="B3933">
            <v>2.14</v>
          </cell>
          <cell r="I3933">
            <v>41999</v>
          </cell>
          <cell r="J3933">
            <v>2.8165</v>
          </cell>
          <cell r="M3933">
            <v>42787</v>
          </cell>
          <cell r="N3933">
            <v>3.8786</v>
          </cell>
          <cell r="Q3933">
            <v>42234</v>
          </cell>
          <cell r="R3933">
            <v>4.26</v>
          </cell>
        </row>
        <row r="3934">
          <cell r="A3934">
            <v>42227</v>
          </cell>
          <cell r="B3934">
            <v>2.09</v>
          </cell>
          <cell r="I3934">
            <v>42002</v>
          </cell>
          <cell r="J3934">
            <v>2.7728000000000002</v>
          </cell>
          <cell r="M3934">
            <v>42788</v>
          </cell>
          <cell r="N3934">
            <v>3.8689999999999998</v>
          </cell>
          <cell r="Q3934">
            <v>42235</v>
          </cell>
          <cell r="R3934">
            <v>4.22</v>
          </cell>
        </row>
        <row r="3935">
          <cell r="A3935">
            <v>42228</v>
          </cell>
          <cell r="B3935">
            <v>2.09</v>
          </cell>
          <cell r="I3935">
            <v>42003</v>
          </cell>
          <cell r="J3935">
            <v>2.7563</v>
          </cell>
          <cell r="M3935">
            <v>42789</v>
          </cell>
          <cell r="N3935">
            <v>3.8391999999999999</v>
          </cell>
          <cell r="Q3935">
            <v>42236</v>
          </cell>
          <cell r="R3935">
            <v>4.16</v>
          </cell>
        </row>
        <row r="3936">
          <cell r="A3936">
            <v>42229</v>
          </cell>
          <cell r="B3936">
            <v>2.09</v>
          </cell>
          <cell r="I3936">
            <v>42004</v>
          </cell>
          <cell r="J3936">
            <v>2.7518000000000002</v>
          </cell>
          <cell r="M3936">
            <v>42790</v>
          </cell>
          <cell r="N3936">
            <v>3.7728999999999999</v>
          </cell>
          <cell r="Q3936">
            <v>42237</v>
          </cell>
          <cell r="R3936">
            <v>4.1500000000000004</v>
          </cell>
        </row>
        <row r="3937">
          <cell r="A3937">
            <v>42230</v>
          </cell>
          <cell r="B3937">
            <v>2.08</v>
          </cell>
          <cell r="I3937">
            <v>42005</v>
          </cell>
          <cell r="J3937">
            <v>2.7518000000000002</v>
          </cell>
          <cell r="M3937">
            <v>42793</v>
          </cell>
          <cell r="N3937">
            <v>3.8033000000000001</v>
          </cell>
          <cell r="Q3937">
            <v>42240</v>
          </cell>
          <cell r="R3937">
            <v>4.1399999999999997</v>
          </cell>
        </row>
        <row r="3938">
          <cell r="A3938">
            <v>42233</v>
          </cell>
          <cell r="B3938">
            <v>2.08</v>
          </cell>
          <cell r="I3938">
            <v>42006</v>
          </cell>
          <cell r="J3938">
            <v>2.6879999999999997</v>
          </cell>
          <cell r="M3938">
            <v>42794</v>
          </cell>
          <cell r="N3938">
            <v>3.7831000000000001</v>
          </cell>
          <cell r="Q3938">
            <v>42241</v>
          </cell>
          <cell r="R3938">
            <v>4.2699999999999996</v>
          </cell>
        </row>
        <row r="3939">
          <cell r="A3939">
            <v>42234</v>
          </cell>
          <cell r="B3939">
            <v>2.1</v>
          </cell>
          <cell r="I3939">
            <v>42009</v>
          </cell>
          <cell r="J3939">
            <v>2.5987</v>
          </cell>
          <cell r="M3939">
            <v>42795</v>
          </cell>
          <cell r="N3939">
            <v>3.8405</v>
          </cell>
          <cell r="Q3939">
            <v>42242</v>
          </cell>
          <cell r="R3939">
            <v>4.3499999999999996</v>
          </cell>
        </row>
        <row r="3940">
          <cell r="A3940">
            <v>42235</v>
          </cell>
          <cell r="B3940">
            <v>2.0499999999999998</v>
          </cell>
          <cell r="I3940">
            <v>42010</v>
          </cell>
          <cell r="J3940">
            <v>2.5023</v>
          </cell>
          <cell r="M3940">
            <v>42796</v>
          </cell>
          <cell r="N3940">
            <v>3.8418000000000001</v>
          </cell>
          <cell r="Q3940">
            <v>42243</v>
          </cell>
          <cell r="R3940">
            <v>4.32</v>
          </cell>
        </row>
        <row r="3941">
          <cell r="A3941">
            <v>42236</v>
          </cell>
          <cell r="B3941">
            <v>2.02</v>
          </cell>
          <cell r="I3941">
            <v>42011</v>
          </cell>
          <cell r="J3941">
            <v>2.5289000000000001</v>
          </cell>
          <cell r="M3941">
            <v>42797</v>
          </cell>
          <cell r="N3941">
            <v>3.8467000000000002</v>
          </cell>
          <cell r="Q3941">
            <v>42244</v>
          </cell>
          <cell r="R3941">
            <v>4.34</v>
          </cell>
        </row>
        <row r="3942">
          <cell r="A3942">
            <v>42237</v>
          </cell>
          <cell r="B3942">
            <v>2.0099999999999998</v>
          </cell>
          <cell r="I3942">
            <v>42012</v>
          </cell>
          <cell r="J3942">
            <v>2.5992999999999999</v>
          </cell>
          <cell r="M3942">
            <v>42800</v>
          </cell>
          <cell r="N3942">
            <v>3.8397000000000001</v>
          </cell>
          <cell r="Q3942">
            <v>42247</v>
          </cell>
          <cell r="R3942">
            <v>4.3600000000000003</v>
          </cell>
        </row>
        <row r="3943">
          <cell r="A3943">
            <v>42240</v>
          </cell>
          <cell r="B3943">
            <v>2.0099999999999998</v>
          </cell>
          <cell r="I3943">
            <v>42013</v>
          </cell>
          <cell r="J3943">
            <v>2.5281000000000002</v>
          </cell>
          <cell r="M3943">
            <v>42801</v>
          </cell>
          <cell r="N3943">
            <v>3.8552</v>
          </cell>
          <cell r="Q3943">
            <v>42248</v>
          </cell>
          <cell r="R3943">
            <v>4.3600000000000003</v>
          </cell>
        </row>
        <row r="3944">
          <cell r="A3944">
            <v>42241</v>
          </cell>
          <cell r="B3944">
            <v>2.09</v>
          </cell>
          <cell r="I3944">
            <v>42016</v>
          </cell>
          <cell r="J3944">
            <v>2.4965000000000002</v>
          </cell>
          <cell r="M3944">
            <v>42802</v>
          </cell>
          <cell r="N3944">
            <v>3.8967999999999998</v>
          </cell>
          <cell r="Q3944">
            <v>42249</v>
          </cell>
          <cell r="R3944">
            <v>4.3899999999999997</v>
          </cell>
        </row>
        <row r="3945">
          <cell r="A3945">
            <v>42242</v>
          </cell>
          <cell r="B3945">
            <v>2.2000000000000002</v>
          </cell>
          <cell r="I3945">
            <v>42017</v>
          </cell>
          <cell r="J3945">
            <v>2.4992000000000001</v>
          </cell>
          <cell r="M3945">
            <v>42803</v>
          </cell>
          <cell r="N3945">
            <v>3.9272999999999998</v>
          </cell>
          <cell r="Q3945">
            <v>42250</v>
          </cell>
          <cell r="R3945">
            <v>4.38</v>
          </cell>
        </row>
        <row r="3946">
          <cell r="A3946">
            <v>42243</v>
          </cell>
          <cell r="B3946">
            <v>2.2000000000000002</v>
          </cell>
          <cell r="I3946">
            <v>42018</v>
          </cell>
          <cell r="J3946">
            <v>2.4685000000000001</v>
          </cell>
          <cell r="M3946">
            <v>42804</v>
          </cell>
          <cell r="N3946">
            <v>3.9211</v>
          </cell>
          <cell r="Q3946">
            <v>42251</v>
          </cell>
          <cell r="R3946">
            <v>4.32</v>
          </cell>
        </row>
        <row r="3947">
          <cell r="A3947">
            <v>42244</v>
          </cell>
          <cell r="B3947">
            <v>2.19</v>
          </cell>
          <cell r="I3947">
            <v>42019</v>
          </cell>
          <cell r="J3947">
            <v>2.3677000000000001</v>
          </cell>
          <cell r="M3947">
            <v>42807</v>
          </cell>
          <cell r="N3947">
            <v>3.9619999999999997</v>
          </cell>
          <cell r="Q3947">
            <v>42255</v>
          </cell>
          <cell r="R3947">
            <v>4.4000000000000004</v>
          </cell>
        </row>
        <row r="3948">
          <cell r="A3948">
            <v>42247</v>
          </cell>
          <cell r="B3948">
            <v>2.23</v>
          </cell>
          <cell r="I3948">
            <v>42020</v>
          </cell>
          <cell r="J3948">
            <v>2.4531000000000001</v>
          </cell>
          <cell r="M3948">
            <v>42808</v>
          </cell>
          <cell r="N3948">
            <v>3.9192999999999998</v>
          </cell>
          <cell r="Q3948">
            <v>42256</v>
          </cell>
          <cell r="R3948">
            <v>4.38</v>
          </cell>
        </row>
        <row r="3949">
          <cell r="A3949">
            <v>42248</v>
          </cell>
          <cell r="B3949">
            <v>2.1800000000000002</v>
          </cell>
          <cell r="I3949">
            <v>42023</v>
          </cell>
          <cell r="J3949">
            <v>2.4531000000000001</v>
          </cell>
          <cell r="M3949">
            <v>42809</v>
          </cell>
          <cell r="N3949">
            <v>3.8576000000000001</v>
          </cell>
          <cell r="Q3949">
            <v>42257</v>
          </cell>
          <cell r="R3949">
            <v>4.42</v>
          </cell>
        </row>
        <row r="3950">
          <cell r="A3950">
            <v>42249</v>
          </cell>
          <cell r="B3950">
            <v>2.21</v>
          </cell>
          <cell r="I3950">
            <v>42024</v>
          </cell>
          <cell r="J3950">
            <v>2.3776999999999999</v>
          </cell>
          <cell r="M3950">
            <v>42810</v>
          </cell>
          <cell r="N3950">
            <v>3.8982000000000001</v>
          </cell>
          <cell r="Q3950">
            <v>42258</v>
          </cell>
          <cell r="R3950">
            <v>4.38</v>
          </cell>
        </row>
        <row r="3951">
          <cell r="A3951">
            <v>42250</v>
          </cell>
          <cell r="B3951">
            <v>2.2200000000000002</v>
          </cell>
          <cell r="I3951">
            <v>42025</v>
          </cell>
          <cell r="J3951">
            <v>2.4613999999999998</v>
          </cell>
          <cell r="M3951">
            <v>42811</v>
          </cell>
          <cell r="N3951">
            <v>3.8569</v>
          </cell>
          <cell r="Q3951">
            <v>42261</v>
          </cell>
          <cell r="R3951">
            <v>4.3899999999999997</v>
          </cell>
        </row>
        <row r="3952">
          <cell r="A3952">
            <v>42251</v>
          </cell>
          <cell r="B3952">
            <v>2.2000000000000002</v>
          </cell>
          <cell r="I3952">
            <v>42026</v>
          </cell>
          <cell r="J3952">
            <v>2.4384999999999999</v>
          </cell>
          <cell r="M3952">
            <v>42814</v>
          </cell>
          <cell r="N3952">
            <v>3.8319000000000001</v>
          </cell>
          <cell r="Q3952">
            <v>42262</v>
          </cell>
          <cell r="R3952">
            <v>4.51</v>
          </cell>
        </row>
        <row r="3953">
          <cell r="A3953">
            <v>42255</v>
          </cell>
          <cell r="B3953">
            <v>2.2400000000000002</v>
          </cell>
          <cell r="I3953">
            <v>42027</v>
          </cell>
          <cell r="J3953">
            <v>2.3734999999999999</v>
          </cell>
          <cell r="M3953">
            <v>42815</v>
          </cell>
          <cell r="N3953">
            <v>3.8101000000000003</v>
          </cell>
          <cell r="Q3953">
            <v>42263</v>
          </cell>
          <cell r="R3953">
            <v>4.53</v>
          </cell>
        </row>
        <row r="3954">
          <cell r="A3954">
            <v>42256</v>
          </cell>
          <cell r="B3954">
            <v>2.2599999999999998</v>
          </cell>
          <cell r="I3954">
            <v>42030</v>
          </cell>
          <cell r="J3954">
            <v>2.3971999999999998</v>
          </cell>
          <cell r="M3954">
            <v>42816</v>
          </cell>
          <cell r="N3954">
            <v>3.7854999999999999</v>
          </cell>
          <cell r="Q3954">
            <v>42264</v>
          </cell>
          <cell r="R3954">
            <v>4.47</v>
          </cell>
        </row>
        <row r="3955">
          <cell r="A3955">
            <v>42257</v>
          </cell>
          <cell r="B3955">
            <v>2.2599999999999998</v>
          </cell>
          <cell r="I3955">
            <v>42031</v>
          </cell>
          <cell r="J3955">
            <v>2.3999000000000001</v>
          </cell>
          <cell r="M3955">
            <v>42817</v>
          </cell>
          <cell r="N3955">
            <v>3.7806999999999999</v>
          </cell>
          <cell r="Q3955">
            <v>42265</v>
          </cell>
          <cell r="R3955">
            <v>4.3600000000000003</v>
          </cell>
        </row>
        <row r="3956">
          <cell r="A3956">
            <v>42258</v>
          </cell>
          <cell r="B3956">
            <v>2.23</v>
          </cell>
          <cell r="I3956">
            <v>42032</v>
          </cell>
          <cell r="J3956">
            <v>2.2907999999999999</v>
          </cell>
          <cell r="M3956">
            <v>42818</v>
          </cell>
          <cell r="N3956">
            <v>3.7389000000000001</v>
          </cell>
          <cell r="Q3956">
            <v>42268</v>
          </cell>
          <cell r="R3956">
            <v>4.47</v>
          </cell>
        </row>
        <row r="3957">
          <cell r="A3957">
            <v>42261</v>
          </cell>
          <cell r="B3957">
            <v>2.21</v>
          </cell>
          <cell r="I3957">
            <v>42033</v>
          </cell>
          <cell r="J3957">
            <v>2.3148</v>
          </cell>
          <cell r="M3957">
            <v>42821</v>
          </cell>
          <cell r="N3957">
            <v>3.7194000000000003</v>
          </cell>
          <cell r="Q3957">
            <v>42269</v>
          </cell>
          <cell r="R3957">
            <v>4.37</v>
          </cell>
        </row>
        <row r="3958">
          <cell r="A3958">
            <v>42262</v>
          </cell>
          <cell r="B3958">
            <v>2.31</v>
          </cell>
          <cell r="I3958">
            <v>42034</v>
          </cell>
          <cell r="J3958">
            <v>2.2222</v>
          </cell>
          <cell r="M3958">
            <v>42822</v>
          </cell>
          <cell r="N3958">
            <v>3.7469999999999999</v>
          </cell>
          <cell r="Q3958">
            <v>42270</v>
          </cell>
          <cell r="R3958">
            <v>4.38</v>
          </cell>
        </row>
        <row r="3959">
          <cell r="A3959">
            <v>42263</v>
          </cell>
          <cell r="B3959">
            <v>2.33</v>
          </cell>
          <cell r="I3959">
            <v>42037</v>
          </cell>
          <cell r="J3959">
            <v>2.2503000000000002</v>
          </cell>
          <cell r="M3959">
            <v>42823</v>
          </cell>
          <cell r="N3959">
            <v>3.7210999999999999</v>
          </cell>
          <cell r="Q3959">
            <v>42271</v>
          </cell>
          <cell r="R3959">
            <v>4.34</v>
          </cell>
        </row>
        <row r="3960">
          <cell r="A3960">
            <v>42264</v>
          </cell>
          <cell r="B3960">
            <v>2.29</v>
          </cell>
          <cell r="I3960">
            <v>42038</v>
          </cell>
          <cell r="J3960">
            <v>2.3792</v>
          </cell>
          <cell r="M3960">
            <v>42824</v>
          </cell>
          <cell r="N3960">
            <v>3.7547000000000001</v>
          </cell>
          <cell r="Q3960">
            <v>42272</v>
          </cell>
          <cell r="R3960">
            <v>4.3899999999999997</v>
          </cell>
        </row>
        <row r="3961">
          <cell r="A3961">
            <v>42265</v>
          </cell>
          <cell r="B3961">
            <v>2.2200000000000002</v>
          </cell>
          <cell r="I3961">
            <v>42039</v>
          </cell>
          <cell r="J3961">
            <v>2.3481000000000001</v>
          </cell>
          <cell r="M3961">
            <v>42825</v>
          </cell>
          <cell r="N3961">
            <v>3.7374000000000001</v>
          </cell>
          <cell r="Q3961">
            <v>42275</v>
          </cell>
          <cell r="R3961">
            <v>4.3</v>
          </cell>
        </row>
        <row r="3962">
          <cell r="A3962">
            <v>42268</v>
          </cell>
          <cell r="B3962">
            <v>2.29</v>
          </cell>
          <cell r="I3962">
            <v>42040</v>
          </cell>
          <cell r="J3962">
            <v>2.4318</v>
          </cell>
          <cell r="M3962">
            <v>42828</v>
          </cell>
          <cell r="N3962">
            <v>3.6844999999999999</v>
          </cell>
          <cell r="Q3962">
            <v>42276</v>
          </cell>
          <cell r="R3962">
            <v>4.28</v>
          </cell>
        </row>
        <row r="3963">
          <cell r="A3963">
            <v>42269</v>
          </cell>
          <cell r="B3963">
            <v>2.23</v>
          </cell>
          <cell r="I3963">
            <v>42041</v>
          </cell>
          <cell r="J3963">
            <v>2.5286999999999997</v>
          </cell>
          <cell r="M3963">
            <v>42829</v>
          </cell>
          <cell r="N3963">
            <v>3.6894999999999998</v>
          </cell>
          <cell r="Q3963">
            <v>42277</v>
          </cell>
          <cell r="R3963">
            <v>4.3</v>
          </cell>
        </row>
        <row r="3964">
          <cell r="A3964">
            <v>42270</v>
          </cell>
          <cell r="B3964">
            <v>2.2400000000000002</v>
          </cell>
          <cell r="I3964">
            <v>42044</v>
          </cell>
          <cell r="J3964">
            <v>2.5528</v>
          </cell>
          <cell r="M3964">
            <v>42830</v>
          </cell>
          <cell r="N3964">
            <v>3.6629</v>
          </cell>
          <cell r="Q3964">
            <v>42278</v>
          </cell>
          <cell r="R3964">
            <v>4.28</v>
          </cell>
        </row>
        <row r="3965">
          <cell r="A3965">
            <v>42271</v>
          </cell>
          <cell r="B3965">
            <v>2.2200000000000002</v>
          </cell>
          <cell r="I3965">
            <v>42045</v>
          </cell>
          <cell r="J3965">
            <v>2.5762999999999998</v>
          </cell>
          <cell r="M3965">
            <v>42831</v>
          </cell>
          <cell r="N3965">
            <v>3.6429999999999998</v>
          </cell>
          <cell r="Q3965">
            <v>42279</v>
          </cell>
          <cell r="R3965">
            <v>4.25</v>
          </cell>
        </row>
        <row r="3966">
          <cell r="A3966">
            <v>42272</v>
          </cell>
          <cell r="B3966">
            <v>2.27</v>
          </cell>
          <cell r="I3966">
            <v>42046</v>
          </cell>
          <cell r="J3966">
            <v>2.5863</v>
          </cell>
          <cell r="M3966">
            <v>42832</v>
          </cell>
          <cell r="N3966">
            <v>3.6739000000000002</v>
          </cell>
          <cell r="Q3966">
            <v>42282</v>
          </cell>
          <cell r="R3966">
            <v>4.32</v>
          </cell>
        </row>
        <row r="3967">
          <cell r="A3967">
            <v>42275</v>
          </cell>
          <cell r="B3967">
            <v>2.19</v>
          </cell>
          <cell r="I3967">
            <v>42047</v>
          </cell>
          <cell r="J3967">
            <v>2.5754999999999999</v>
          </cell>
          <cell r="M3967">
            <v>42835</v>
          </cell>
          <cell r="N3967">
            <v>3.6707999999999998</v>
          </cell>
          <cell r="Q3967">
            <v>42283</v>
          </cell>
          <cell r="R3967">
            <v>4.3</v>
          </cell>
        </row>
        <row r="3968">
          <cell r="A3968">
            <v>42276</v>
          </cell>
          <cell r="B3968">
            <v>2.1800000000000002</v>
          </cell>
          <cell r="I3968">
            <v>42048</v>
          </cell>
          <cell r="J3968">
            <v>2.6478000000000002</v>
          </cell>
          <cell r="M3968">
            <v>42836</v>
          </cell>
          <cell r="N3968">
            <v>3.6271</v>
          </cell>
          <cell r="Q3968">
            <v>42284</v>
          </cell>
          <cell r="R3968">
            <v>4.3099999999999996</v>
          </cell>
        </row>
        <row r="3969">
          <cell r="A3969">
            <v>42277</v>
          </cell>
          <cell r="B3969">
            <v>2.21</v>
          </cell>
          <cell r="I3969">
            <v>42051</v>
          </cell>
          <cell r="J3969">
            <v>2.6478000000000002</v>
          </cell>
          <cell r="M3969">
            <v>42837</v>
          </cell>
          <cell r="N3969">
            <v>3.5949999999999998</v>
          </cell>
          <cell r="Q3969">
            <v>42285</v>
          </cell>
          <cell r="R3969">
            <v>4.3600000000000003</v>
          </cell>
        </row>
        <row r="3970">
          <cell r="A3970">
            <v>42278</v>
          </cell>
          <cell r="B3970">
            <v>2.2000000000000002</v>
          </cell>
          <cell r="I3970">
            <v>42052</v>
          </cell>
          <cell r="J3970">
            <v>2.7267999999999999</v>
          </cell>
          <cell r="Q3970">
            <v>42286</v>
          </cell>
          <cell r="R3970">
            <v>4.34</v>
          </cell>
        </row>
        <row r="3971">
          <cell r="A3971">
            <v>42279</v>
          </cell>
          <cell r="B3971">
            <v>2.1800000000000002</v>
          </cell>
          <cell r="I3971">
            <v>42053</v>
          </cell>
          <cell r="J3971">
            <v>2.7101999999999999</v>
          </cell>
          <cell r="Q3971">
            <v>42290</v>
          </cell>
          <cell r="R3971">
            <v>4.3</v>
          </cell>
        </row>
        <row r="3972">
          <cell r="A3972">
            <v>42282</v>
          </cell>
          <cell r="B3972">
            <v>2.2200000000000002</v>
          </cell>
          <cell r="I3972">
            <v>42054</v>
          </cell>
          <cell r="J3972">
            <v>2.7339000000000002</v>
          </cell>
          <cell r="Q3972">
            <v>42291</v>
          </cell>
          <cell r="R3972">
            <v>4.25</v>
          </cell>
        </row>
        <row r="3973">
          <cell r="A3973">
            <v>42283</v>
          </cell>
          <cell r="B3973">
            <v>2.2200000000000002</v>
          </cell>
          <cell r="I3973">
            <v>42055</v>
          </cell>
          <cell r="J3973">
            <v>2.7141999999999999</v>
          </cell>
          <cell r="Q3973">
            <v>42292</v>
          </cell>
          <cell r="R3973">
            <v>4.28</v>
          </cell>
        </row>
        <row r="3974">
          <cell r="A3974">
            <v>42284</v>
          </cell>
          <cell r="B3974">
            <v>2.25</v>
          </cell>
          <cell r="I3974">
            <v>42058</v>
          </cell>
          <cell r="J3974">
            <v>2.6572</v>
          </cell>
          <cell r="Q3974">
            <v>42293</v>
          </cell>
          <cell r="R3974">
            <v>4.2699999999999996</v>
          </cell>
        </row>
        <row r="3975">
          <cell r="A3975">
            <v>42285</v>
          </cell>
          <cell r="B3975">
            <v>2.2999999999999998</v>
          </cell>
          <cell r="I3975">
            <v>42059</v>
          </cell>
          <cell r="J3975">
            <v>2.5918000000000001</v>
          </cell>
          <cell r="Q3975">
            <v>42296</v>
          </cell>
          <cell r="R3975">
            <v>4.29</v>
          </cell>
        </row>
        <row r="3976">
          <cell r="A3976">
            <v>42286</v>
          </cell>
          <cell r="B3976">
            <v>2.31</v>
          </cell>
          <cell r="I3976">
            <v>42060</v>
          </cell>
          <cell r="J3976">
            <v>2.5697999999999999</v>
          </cell>
          <cell r="Q3976">
            <v>42297</v>
          </cell>
          <cell r="R3976">
            <v>4.33</v>
          </cell>
        </row>
        <row r="3977">
          <cell r="A3977">
            <v>42290</v>
          </cell>
          <cell r="B3977">
            <v>2.25</v>
          </cell>
          <cell r="I3977">
            <v>42061</v>
          </cell>
          <cell r="J3977">
            <v>2.6294</v>
          </cell>
          <cell r="Q3977">
            <v>42298</v>
          </cell>
          <cell r="R3977">
            <v>4.2699999999999996</v>
          </cell>
        </row>
        <row r="3978">
          <cell r="A3978">
            <v>42291</v>
          </cell>
          <cell r="B3978">
            <v>2.21</v>
          </cell>
          <cell r="I3978">
            <v>42062</v>
          </cell>
          <cell r="J3978">
            <v>2.5903</v>
          </cell>
          <cell r="Q3978">
            <v>42299</v>
          </cell>
          <cell r="R3978">
            <v>4.2699999999999996</v>
          </cell>
        </row>
        <row r="3979">
          <cell r="A3979">
            <v>42292</v>
          </cell>
          <cell r="B3979">
            <v>2.2400000000000002</v>
          </cell>
          <cell r="I3979">
            <v>42065</v>
          </cell>
          <cell r="J3979">
            <v>2.6814</v>
          </cell>
          <cell r="Q3979">
            <v>42300</v>
          </cell>
          <cell r="R3979">
            <v>4.29</v>
          </cell>
        </row>
        <row r="3980">
          <cell r="A3980">
            <v>42293</v>
          </cell>
          <cell r="B3980">
            <v>2.2599999999999998</v>
          </cell>
          <cell r="I3980">
            <v>42066</v>
          </cell>
          <cell r="J3980">
            <v>2.7143000000000002</v>
          </cell>
          <cell r="Q3980">
            <v>42303</v>
          </cell>
          <cell r="R3980">
            <v>4.26</v>
          </cell>
        </row>
        <row r="3981">
          <cell r="A3981">
            <v>42296</v>
          </cell>
          <cell r="B3981">
            <v>2.2599999999999998</v>
          </cell>
          <cell r="I3981">
            <v>42067</v>
          </cell>
          <cell r="J3981">
            <v>2.7198000000000002</v>
          </cell>
          <cell r="Q3981">
            <v>42304</v>
          </cell>
          <cell r="R3981">
            <v>4.25</v>
          </cell>
        </row>
        <row r="3982">
          <cell r="A3982">
            <v>42297</v>
          </cell>
          <cell r="B3982">
            <v>2.33</v>
          </cell>
          <cell r="I3982">
            <v>42068</v>
          </cell>
          <cell r="J3982">
            <v>2.7284999999999999</v>
          </cell>
          <cell r="Q3982">
            <v>42305</v>
          </cell>
          <cell r="R3982">
            <v>4.24</v>
          </cell>
        </row>
        <row r="3983">
          <cell r="A3983">
            <v>42298</v>
          </cell>
          <cell r="B3983">
            <v>2.27</v>
          </cell>
          <cell r="I3983">
            <v>42069</v>
          </cell>
          <cell r="J3983">
            <v>2.8409</v>
          </cell>
          <cell r="Q3983">
            <v>42306</v>
          </cell>
          <cell r="R3983">
            <v>4.3499999999999996</v>
          </cell>
        </row>
        <row r="3984">
          <cell r="A3984">
            <v>42299</v>
          </cell>
          <cell r="B3984">
            <v>2.2599999999999998</v>
          </cell>
          <cell r="I3984">
            <v>42072</v>
          </cell>
          <cell r="J3984">
            <v>2.798</v>
          </cell>
          <cell r="Q3984">
            <v>42307</v>
          </cell>
          <cell r="R3984">
            <v>4.32</v>
          </cell>
        </row>
        <row r="3985">
          <cell r="A3985">
            <v>42300</v>
          </cell>
          <cell r="B3985">
            <v>2.2999999999999998</v>
          </cell>
          <cell r="I3985">
            <v>42073</v>
          </cell>
          <cell r="J3985">
            <v>2.7231000000000001</v>
          </cell>
          <cell r="Q3985">
            <v>42310</v>
          </cell>
          <cell r="R3985">
            <v>4.33</v>
          </cell>
        </row>
        <row r="3986">
          <cell r="A3986">
            <v>42303</v>
          </cell>
          <cell r="B3986">
            <v>2.2400000000000002</v>
          </cell>
          <cell r="I3986">
            <v>42074</v>
          </cell>
          <cell r="J3986">
            <v>2.6852999999999998</v>
          </cell>
          <cell r="Q3986">
            <v>42311</v>
          </cell>
          <cell r="R3986">
            <v>4.38</v>
          </cell>
        </row>
        <row r="3987">
          <cell r="A3987">
            <v>42304</v>
          </cell>
          <cell r="B3987">
            <v>2.23</v>
          </cell>
          <cell r="I3987">
            <v>42075</v>
          </cell>
          <cell r="J3987">
            <v>2.6995</v>
          </cell>
          <cell r="Q3987">
            <v>42312</v>
          </cell>
          <cell r="R3987">
            <v>4.37</v>
          </cell>
        </row>
        <row r="3988">
          <cell r="A3988">
            <v>42305</v>
          </cell>
          <cell r="B3988">
            <v>2.2599999999999998</v>
          </cell>
          <cell r="I3988">
            <v>42076</v>
          </cell>
          <cell r="J3988">
            <v>2.6987000000000001</v>
          </cell>
          <cell r="Q3988">
            <v>42313</v>
          </cell>
          <cell r="R3988">
            <v>4.38</v>
          </cell>
        </row>
        <row r="3989">
          <cell r="A3989">
            <v>42306</v>
          </cell>
          <cell r="B3989">
            <v>2.3199999999999998</v>
          </cell>
          <cell r="I3989">
            <v>42079</v>
          </cell>
          <cell r="J3989">
            <v>2.6448999999999998</v>
          </cell>
          <cell r="Q3989">
            <v>42314</v>
          </cell>
          <cell r="R3989">
            <v>4.46</v>
          </cell>
        </row>
        <row r="3990">
          <cell r="A3990">
            <v>42307</v>
          </cell>
          <cell r="B3990">
            <v>2.2999999999999998</v>
          </cell>
          <cell r="I3990">
            <v>42080</v>
          </cell>
          <cell r="J3990">
            <v>2.6025999999999998</v>
          </cell>
          <cell r="Q3990">
            <v>42317</v>
          </cell>
          <cell r="R3990">
            <v>4.47</v>
          </cell>
        </row>
        <row r="3991">
          <cell r="A3991">
            <v>42310</v>
          </cell>
          <cell r="B3991">
            <v>2.33</v>
          </cell>
          <cell r="I3991">
            <v>42081</v>
          </cell>
          <cell r="J3991">
            <v>2.5103999999999997</v>
          </cell>
          <cell r="Q3991">
            <v>42318</v>
          </cell>
          <cell r="R3991">
            <v>4.46</v>
          </cell>
        </row>
        <row r="3992">
          <cell r="A3992">
            <v>42311</v>
          </cell>
          <cell r="B3992">
            <v>2.35</v>
          </cell>
          <cell r="I3992">
            <v>42082</v>
          </cell>
          <cell r="J3992">
            <v>2.5291000000000001</v>
          </cell>
          <cell r="Q3992">
            <v>42320</v>
          </cell>
          <cell r="R3992">
            <v>4.46</v>
          </cell>
        </row>
        <row r="3993">
          <cell r="A3993">
            <v>42312</v>
          </cell>
          <cell r="B3993">
            <v>2.36</v>
          </cell>
          <cell r="I3993">
            <v>42083</v>
          </cell>
          <cell r="J3993">
            <v>2.5059</v>
          </cell>
          <cell r="Q3993">
            <v>42321</v>
          </cell>
          <cell r="R3993">
            <v>4.43</v>
          </cell>
        </row>
        <row r="3994">
          <cell r="A3994">
            <v>42313</v>
          </cell>
          <cell r="B3994">
            <v>2.38</v>
          </cell>
          <cell r="I3994">
            <v>42086</v>
          </cell>
          <cell r="J3994">
            <v>2.5141</v>
          </cell>
          <cell r="Q3994">
            <v>42324</v>
          </cell>
          <cell r="R3994">
            <v>4.45</v>
          </cell>
        </row>
        <row r="3995">
          <cell r="A3995">
            <v>42314</v>
          </cell>
          <cell r="B3995">
            <v>2.41</v>
          </cell>
          <cell r="I3995">
            <v>42087</v>
          </cell>
          <cell r="J3995">
            <v>2.4643000000000002</v>
          </cell>
          <cell r="Q3995">
            <v>42325</v>
          </cell>
          <cell r="R3995">
            <v>4.42</v>
          </cell>
        </row>
        <row r="3996">
          <cell r="A3996">
            <v>42317</v>
          </cell>
          <cell r="B3996">
            <v>2.42</v>
          </cell>
          <cell r="I3996">
            <v>42088</v>
          </cell>
          <cell r="J3996">
            <v>2.5074000000000001</v>
          </cell>
          <cell r="Q3996">
            <v>42326</v>
          </cell>
          <cell r="R3996">
            <v>4.41</v>
          </cell>
        </row>
        <row r="3997">
          <cell r="A3997">
            <v>42318</v>
          </cell>
          <cell r="B3997">
            <v>2.4</v>
          </cell>
          <cell r="I3997">
            <v>42089</v>
          </cell>
          <cell r="J3997">
            <v>2.5798000000000001</v>
          </cell>
          <cell r="Q3997">
            <v>42327</v>
          </cell>
          <cell r="R3997">
            <v>4.37</v>
          </cell>
        </row>
        <row r="3998">
          <cell r="A3998">
            <v>42320</v>
          </cell>
          <cell r="B3998">
            <v>2.39</v>
          </cell>
          <cell r="I3998">
            <v>42090</v>
          </cell>
          <cell r="J3998">
            <v>2.5404</v>
          </cell>
          <cell r="Q3998">
            <v>42328</v>
          </cell>
          <cell r="R3998">
            <v>4.3899999999999997</v>
          </cell>
        </row>
        <row r="3999">
          <cell r="A3999">
            <v>42321</v>
          </cell>
          <cell r="B3999">
            <v>2.34</v>
          </cell>
          <cell r="I3999">
            <v>42093</v>
          </cell>
          <cell r="J3999">
            <v>2.5479000000000003</v>
          </cell>
          <cell r="Q3999">
            <v>42331</v>
          </cell>
          <cell r="R3999">
            <v>4.38</v>
          </cell>
        </row>
        <row r="4000">
          <cell r="A4000">
            <v>42324</v>
          </cell>
          <cell r="B4000">
            <v>2.34</v>
          </cell>
          <cell r="I4000">
            <v>42094</v>
          </cell>
          <cell r="J4000">
            <v>2.5358999999999998</v>
          </cell>
          <cell r="Q4000">
            <v>42332</v>
          </cell>
          <cell r="R4000">
            <v>4.38</v>
          </cell>
        </row>
        <row r="4001">
          <cell r="A4001">
            <v>42325</v>
          </cell>
          <cell r="B4001">
            <v>2.35</v>
          </cell>
          <cell r="I4001">
            <v>42095</v>
          </cell>
          <cell r="J4001">
            <v>2.4651000000000001</v>
          </cell>
          <cell r="Q4001">
            <v>42333</v>
          </cell>
          <cell r="R4001">
            <v>4.37</v>
          </cell>
        </row>
        <row r="4002">
          <cell r="A4002">
            <v>42326</v>
          </cell>
          <cell r="B4002">
            <v>2.35</v>
          </cell>
          <cell r="I4002">
            <v>42096</v>
          </cell>
          <cell r="J4002">
            <v>2.5320999999999998</v>
          </cell>
          <cell r="Q4002">
            <v>42335</v>
          </cell>
          <cell r="R4002">
            <v>4.38</v>
          </cell>
        </row>
        <row r="4003">
          <cell r="A4003">
            <v>42327</v>
          </cell>
          <cell r="B4003">
            <v>2.3199999999999998</v>
          </cell>
          <cell r="I4003">
            <v>42097</v>
          </cell>
          <cell r="J4003">
            <v>2.4858000000000002</v>
          </cell>
          <cell r="Q4003">
            <v>42338</v>
          </cell>
          <cell r="R4003">
            <v>4.37</v>
          </cell>
        </row>
        <row r="4004">
          <cell r="A4004">
            <v>42328</v>
          </cell>
          <cell r="B4004">
            <v>2.3199999999999998</v>
          </cell>
          <cell r="I4004">
            <v>42100</v>
          </cell>
          <cell r="J4004">
            <v>2.5531999999999999</v>
          </cell>
          <cell r="Q4004">
            <v>42339</v>
          </cell>
          <cell r="R4004">
            <v>4.3</v>
          </cell>
        </row>
        <row r="4005">
          <cell r="A4005">
            <v>42331</v>
          </cell>
          <cell r="B4005">
            <v>2.33</v>
          </cell>
          <cell r="I4005">
            <v>42101</v>
          </cell>
          <cell r="J4005">
            <v>2.5179</v>
          </cell>
          <cell r="Q4005">
            <v>42340</v>
          </cell>
          <cell r="R4005">
            <v>4.29</v>
          </cell>
        </row>
        <row r="4006">
          <cell r="A4006">
            <v>42332</v>
          </cell>
          <cell r="B4006">
            <v>2.3199999999999998</v>
          </cell>
          <cell r="I4006">
            <v>42102</v>
          </cell>
          <cell r="J4006">
            <v>2.5291000000000001</v>
          </cell>
          <cell r="Q4006">
            <v>42341</v>
          </cell>
          <cell r="R4006">
            <v>4.45</v>
          </cell>
        </row>
        <row r="4007">
          <cell r="A4007">
            <v>42333</v>
          </cell>
          <cell r="B4007">
            <v>2.29</v>
          </cell>
          <cell r="I4007">
            <v>42103</v>
          </cell>
          <cell r="J4007">
            <v>2.5981000000000001</v>
          </cell>
          <cell r="Q4007">
            <v>42342</v>
          </cell>
          <cell r="R4007">
            <v>4.38</v>
          </cell>
        </row>
        <row r="4008">
          <cell r="A4008">
            <v>42334</v>
          </cell>
          <cell r="B4008">
            <v>2.2800000000000002</v>
          </cell>
          <cell r="I4008">
            <v>42104</v>
          </cell>
          <cell r="J4008">
            <v>2.5790999999999999</v>
          </cell>
          <cell r="Q4008">
            <v>42345</v>
          </cell>
          <cell r="R4008">
            <v>4.32</v>
          </cell>
        </row>
        <row r="4009">
          <cell r="A4009">
            <v>42335</v>
          </cell>
          <cell r="B4009">
            <v>2.29</v>
          </cell>
          <cell r="I4009">
            <v>42107</v>
          </cell>
          <cell r="J4009">
            <v>2.573</v>
          </cell>
          <cell r="Q4009">
            <v>42346</v>
          </cell>
          <cell r="R4009">
            <v>4.3499999999999996</v>
          </cell>
        </row>
        <row r="4010">
          <cell r="A4010">
            <v>42338</v>
          </cell>
          <cell r="B4010">
            <v>2.29</v>
          </cell>
          <cell r="I4010">
            <v>42108</v>
          </cell>
          <cell r="J4010">
            <v>2.5427</v>
          </cell>
          <cell r="Q4010">
            <v>42347</v>
          </cell>
          <cell r="R4010">
            <v>4.33</v>
          </cell>
        </row>
        <row r="4011">
          <cell r="A4011">
            <v>42339</v>
          </cell>
          <cell r="B4011">
            <v>2.23</v>
          </cell>
          <cell r="I4011">
            <v>42109</v>
          </cell>
          <cell r="J4011">
            <v>2.5396999999999998</v>
          </cell>
          <cell r="Q4011">
            <v>42348</v>
          </cell>
          <cell r="R4011">
            <v>4.3600000000000003</v>
          </cell>
        </row>
        <row r="4012">
          <cell r="A4012">
            <v>42340</v>
          </cell>
          <cell r="B4012">
            <v>2.23</v>
          </cell>
          <cell r="I4012">
            <v>42110</v>
          </cell>
          <cell r="J4012">
            <v>2.5752999999999999</v>
          </cell>
          <cell r="Q4012">
            <v>42349</v>
          </cell>
          <cell r="R4012">
            <v>4.26</v>
          </cell>
        </row>
        <row r="4013">
          <cell r="A4013">
            <v>42341</v>
          </cell>
          <cell r="B4013">
            <v>2.33</v>
          </cell>
          <cell r="I4013">
            <v>42111</v>
          </cell>
          <cell r="J4013">
            <v>2.5194000000000001</v>
          </cell>
          <cell r="Q4013">
            <v>42352</v>
          </cell>
          <cell r="R4013">
            <v>4.3499999999999996</v>
          </cell>
        </row>
        <row r="4014">
          <cell r="A4014">
            <v>42342</v>
          </cell>
          <cell r="B4014">
            <v>2.29</v>
          </cell>
          <cell r="I4014">
            <v>42114</v>
          </cell>
          <cell r="J4014">
            <v>2.5624000000000002</v>
          </cell>
          <cell r="Q4014">
            <v>42353</v>
          </cell>
          <cell r="R4014">
            <v>4.38</v>
          </cell>
        </row>
        <row r="4015">
          <cell r="A4015">
            <v>42345</v>
          </cell>
          <cell r="B4015">
            <v>2.23</v>
          </cell>
          <cell r="I4015">
            <v>42115</v>
          </cell>
          <cell r="J4015">
            <v>2.5806</v>
          </cell>
          <cell r="Q4015">
            <v>42354</v>
          </cell>
          <cell r="R4015">
            <v>4.38</v>
          </cell>
        </row>
        <row r="4016">
          <cell r="A4016">
            <v>42346</v>
          </cell>
          <cell r="B4016">
            <v>2.2400000000000002</v>
          </cell>
          <cell r="I4016">
            <v>42116</v>
          </cell>
          <cell r="J4016">
            <v>2.6616</v>
          </cell>
          <cell r="Q4016">
            <v>42355</v>
          </cell>
          <cell r="R4016">
            <v>4.32</v>
          </cell>
        </row>
        <row r="4017">
          <cell r="A4017">
            <v>42347</v>
          </cell>
          <cell r="B4017">
            <v>2.23</v>
          </cell>
          <cell r="I4017">
            <v>42117</v>
          </cell>
          <cell r="J4017">
            <v>2.653</v>
          </cell>
          <cell r="Q4017">
            <v>42356</v>
          </cell>
          <cell r="R4017">
            <v>4.3</v>
          </cell>
        </row>
        <row r="4018">
          <cell r="A4018">
            <v>42348</v>
          </cell>
          <cell r="B4018">
            <v>2.23</v>
          </cell>
          <cell r="I4018">
            <v>42118</v>
          </cell>
          <cell r="J4018">
            <v>2.6097999999999999</v>
          </cell>
          <cell r="Q4018">
            <v>42359</v>
          </cell>
          <cell r="R4018">
            <v>4.32</v>
          </cell>
        </row>
        <row r="4019">
          <cell r="A4019">
            <v>42349</v>
          </cell>
          <cell r="B4019">
            <v>2.16</v>
          </cell>
          <cell r="I4019">
            <v>42121</v>
          </cell>
          <cell r="J4019">
            <v>2.6120999999999999</v>
          </cell>
          <cell r="Q4019">
            <v>42360</v>
          </cell>
          <cell r="R4019">
            <v>4.3499999999999996</v>
          </cell>
        </row>
        <row r="4020">
          <cell r="A4020">
            <v>42352</v>
          </cell>
          <cell r="B4020">
            <v>2.21</v>
          </cell>
          <cell r="I4020">
            <v>42122</v>
          </cell>
          <cell r="J4020">
            <v>2.7031000000000001</v>
          </cell>
          <cell r="Q4020">
            <v>42361</v>
          </cell>
          <cell r="R4020">
            <v>4.3899999999999997</v>
          </cell>
        </row>
        <row r="4021">
          <cell r="A4021">
            <v>42353</v>
          </cell>
          <cell r="B4021">
            <v>2.2200000000000002</v>
          </cell>
          <cell r="I4021">
            <v>42123</v>
          </cell>
          <cell r="J4021">
            <v>2.7523</v>
          </cell>
          <cell r="Q4021">
            <v>42362</v>
          </cell>
          <cell r="R4021">
            <v>4.3499999999999996</v>
          </cell>
        </row>
        <row r="4022">
          <cell r="A4022">
            <v>42354</v>
          </cell>
          <cell r="B4022">
            <v>2.2200000000000002</v>
          </cell>
          <cell r="I4022">
            <v>42124</v>
          </cell>
          <cell r="J4022">
            <v>2.7404000000000002</v>
          </cell>
          <cell r="Q4022">
            <v>42366</v>
          </cell>
          <cell r="R4022">
            <v>4.33</v>
          </cell>
        </row>
        <row r="4023">
          <cell r="A4023">
            <v>42355</v>
          </cell>
          <cell r="B4023">
            <v>2.16</v>
          </cell>
          <cell r="I4023">
            <v>42125</v>
          </cell>
          <cell r="J4023">
            <v>2.8273000000000001</v>
          </cell>
          <cell r="Q4023">
            <v>42367</v>
          </cell>
          <cell r="R4023">
            <v>4.43</v>
          </cell>
        </row>
        <row r="4024">
          <cell r="A4024">
            <v>42356</v>
          </cell>
          <cell r="B4024">
            <v>2.11</v>
          </cell>
          <cell r="I4024">
            <v>42128</v>
          </cell>
          <cell r="J4024">
            <v>2.8765000000000001</v>
          </cell>
          <cell r="Q4024">
            <v>42368</v>
          </cell>
          <cell r="R4024">
            <v>4.43</v>
          </cell>
        </row>
        <row r="4025">
          <cell r="A4025">
            <v>42359</v>
          </cell>
          <cell r="B4025">
            <v>2.11</v>
          </cell>
          <cell r="I4025">
            <v>42129</v>
          </cell>
          <cell r="J4025">
            <v>2.9121999999999999</v>
          </cell>
          <cell r="Q4025">
            <v>42369</v>
          </cell>
          <cell r="R4025">
            <v>4.41</v>
          </cell>
        </row>
        <row r="4026">
          <cell r="A4026">
            <v>42360</v>
          </cell>
          <cell r="B4026">
            <v>2.13</v>
          </cell>
          <cell r="I4026">
            <v>42130</v>
          </cell>
          <cell r="J4026">
            <v>2.9929000000000001</v>
          </cell>
          <cell r="Q4026">
            <v>42373</v>
          </cell>
          <cell r="R4026">
            <v>4.38</v>
          </cell>
        </row>
        <row r="4027">
          <cell r="A4027">
            <v>42361</v>
          </cell>
          <cell r="B4027">
            <v>2.16</v>
          </cell>
          <cell r="I4027">
            <v>42131</v>
          </cell>
          <cell r="J4027">
            <v>2.9104999999999999</v>
          </cell>
          <cell r="Q4027">
            <v>42374</v>
          </cell>
          <cell r="R4027">
            <v>4.41</v>
          </cell>
        </row>
        <row r="4028">
          <cell r="A4028">
            <v>42362</v>
          </cell>
          <cell r="B4028">
            <v>2.14</v>
          </cell>
          <cell r="I4028">
            <v>42132</v>
          </cell>
          <cell r="J4028">
            <v>2.9005999999999998</v>
          </cell>
          <cell r="Q4028">
            <v>42375</v>
          </cell>
          <cell r="R4028">
            <v>4.34</v>
          </cell>
        </row>
        <row r="4029">
          <cell r="A4029">
            <v>42367</v>
          </cell>
          <cell r="B4029">
            <v>2.17</v>
          </cell>
          <cell r="I4029">
            <v>42135</v>
          </cell>
          <cell r="J4029">
            <v>3.0409999999999999</v>
          </cell>
          <cell r="Q4029">
            <v>42376</v>
          </cell>
          <cell r="R4029">
            <v>4.32</v>
          </cell>
        </row>
        <row r="4030">
          <cell r="A4030">
            <v>42368</v>
          </cell>
          <cell r="B4030">
            <v>2.16</v>
          </cell>
          <cell r="I4030">
            <v>42136</v>
          </cell>
          <cell r="J4030">
            <v>3.0127000000000002</v>
          </cell>
          <cell r="Q4030">
            <v>42377</v>
          </cell>
          <cell r="R4030">
            <v>4.32</v>
          </cell>
        </row>
        <row r="4031">
          <cell r="A4031">
            <v>42369</v>
          </cell>
          <cell r="B4031">
            <v>2.15</v>
          </cell>
          <cell r="I4031">
            <v>42137</v>
          </cell>
          <cell r="J4031">
            <v>3.0870000000000002</v>
          </cell>
          <cell r="Q4031">
            <v>42380</v>
          </cell>
          <cell r="R4031">
            <v>4.3600000000000003</v>
          </cell>
        </row>
        <row r="4032">
          <cell r="A4032">
            <v>42373</v>
          </cell>
          <cell r="B4032">
            <v>2.13</v>
          </cell>
          <cell r="I4032">
            <v>42138</v>
          </cell>
          <cell r="J4032">
            <v>3.0497000000000001</v>
          </cell>
          <cell r="Q4032">
            <v>42381</v>
          </cell>
          <cell r="R4032">
            <v>4.29</v>
          </cell>
        </row>
        <row r="4033">
          <cell r="A4033">
            <v>42374</v>
          </cell>
          <cell r="B4033">
            <v>2.13</v>
          </cell>
          <cell r="I4033">
            <v>42139</v>
          </cell>
          <cell r="J4033">
            <v>2.9291999999999998</v>
          </cell>
          <cell r="Q4033">
            <v>42382</v>
          </cell>
          <cell r="R4033">
            <v>4.22</v>
          </cell>
        </row>
        <row r="4034">
          <cell r="A4034">
            <v>42375</v>
          </cell>
          <cell r="B4034">
            <v>2.08</v>
          </cell>
          <cell r="I4034">
            <v>42142</v>
          </cell>
          <cell r="J4034">
            <v>3.0295000000000001</v>
          </cell>
          <cell r="Q4034">
            <v>42383</v>
          </cell>
          <cell r="R4034">
            <v>4.29</v>
          </cell>
        </row>
        <row r="4035">
          <cell r="A4035">
            <v>42376</v>
          </cell>
          <cell r="B4035">
            <v>2.0699999999999998</v>
          </cell>
          <cell r="I4035">
            <v>42143</v>
          </cell>
          <cell r="J4035">
            <v>3.0752999999999999</v>
          </cell>
          <cell r="Q4035">
            <v>42384</v>
          </cell>
          <cell r="R4035">
            <v>4.2300000000000004</v>
          </cell>
        </row>
        <row r="4036">
          <cell r="A4036">
            <v>42377</v>
          </cell>
          <cell r="B4036">
            <v>2.06</v>
          </cell>
          <cell r="I4036">
            <v>42144</v>
          </cell>
          <cell r="J4036">
            <v>3.0470999999999999</v>
          </cell>
          <cell r="Q4036">
            <v>42388</v>
          </cell>
          <cell r="R4036">
            <v>4.22</v>
          </cell>
        </row>
        <row r="4037">
          <cell r="A4037">
            <v>42380</v>
          </cell>
          <cell r="B4037">
            <v>2.09</v>
          </cell>
          <cell r="I4037">
            <v>42145</v>
          </cell>
          <cell r="J4037">
            <v>2.9881000000000002</v>
          </cell>
          <cell r="Q4037">
            <v>42389</v>
          </cell>
          <cell r="R4037">
            <v>4.18</v>
          </cell>
        </row>
        <row r="4038">
          <cell r="A4038">
            <v>42381</v>
          </cell>
          <cell r="B4038">
            <v>2.0499999999999998</v>
          </cell>
          <cell r="I4038">
            <v>42146</v>
          </cell>
          <cell r="J4038">
            <v>2.9840999999999998</v>
          </cell>
          <cell r="Q4038">
            <v>42390</v>
          </cell>
          <cell r="R4038">
            <v>4.2300000000000004</v>
          </cell>
        </row>
        <row r="4039">
          <cell r="A4039">
            <v>42382</v>
          </cell>
          <cell r="B4039">
            <v>2.02</v>
          </cell>
          <cell r="I4039">
            <v>42149</v>
          </cell>
          <cell r="J4039">
            <v>2.9840999999999998</v>
          </cell>
          <cell r="Q4039">
            <v>42391</v>
          </cell>
          <cell r="R4039">
            <v>4.25</v>
          </cell>
        </row>
        <row r="4040">
          <cell r="A4040">
            <v>42383</v>
          </cell>
          <cell r="B4040">
            <v>2.0499999999999998</v>
          </cell>
          <cell r="I4040">
            <v>42150</v>
          </cell>
          <cell r="J4040">
            <v>2.8980999999999999</v>
          </cell>
          <cell r="Q4040">
            <v>42394</v>
          </cell>
          <cell r="R4040">
            <v>4.2300000000000004</v>
          </cell>
        </row>
        <row r="4041">
          <cell r="A4041">
            <v>42384</v>
          </cell>
          <cell r="B4041">
            <v>1.98</v>
          </cell>
          <cell r="I4041">
            <v>42151</v>
          </cell>
          <cell r="J4041">
            <v>2.8673000000000002</v>
          </cell>
          <cell r="Q4041">
            <v>42395</v>
          </cell>
          <cell r="R4041">
            <v>4.21</v>
          </cell>
        </row>
        <row r="4042">
          <cell r="A4042">
            <v>42387</v>
          </cell>
          <cell r="B4042">
            <v>1.99</v>
          </cell>
          <cell r="I4042">
            <v>42152</v>
          </cell>
          <cell r="J4042">
            <v>2.8872999999999998</v>
          </cell>
          <cell r="Q4042">
            <v>42396</v>
          </cell>
          <cell r="R4042">
            <v>4.22</v>
          </cell>
        </row>
        <row r="4043">
          <cell r="A4043">
            <v>42388</v>
          </cell>
          <cell r="B4043">
            <v>1.99</v>
          </cell>
          <cell r="I4043">
            <v>42153</v>
          </cell>
          <cell r="J4043">
            <v>2.8818000000000001</v>
          </cell>
          <cell r="Q4043">
            <v>42397</v>
          </cell>
          <cell r="R4043">
            <v>4.22</v>
          </cell>
        </row>
        <row r="4044">
          <cell r="A4044">
            <v>42389</v>
          </cell>
          <cell r="B4044">
            <v>1.94</v>
          </cell>
          <cell r="I4044">
            <v>42156</v>
          </cell>
          <cell r="J4044">
            <v>2.9337999999999997</v>
          </cell>
          <cell r="Q4044">
            <v>42398</v>
          </cell>
          <cell r="R4044">
            <v>4.1900000000000004</v>
          </cell>
        </row>
        <row r="4045">
          <cell r="A4045">
            <v>42390</v>
          </cell>
          <cell r="B4045">
            <v>2.0099999999999998</v>
          </cell>
          <cell r="I4045">
            <v>42157</v>
          </cell>
          <cell r="J4045">
            <v>3.0143</v>
          </cell>
          <cell r="Q4045">
            <v>42401</v>
          </cell>
          <cell r="R4045">
            <v>4.22</v>
          </cell>
        </row>
        <row r="4046">
          <cell r="A4046">
            <v>42391</v>
          </cell>
          <cell r="B4046">
            <v>2.09</v>
          </cell>
          <cell r="I4046">
            <v>42158</v>
          </cell>
          <cell r="J4046">
            <v>3.1021999999999998</v>
          </cell>
          <cell r="Q4046">
            <v>42402</v>
          </cell>
          <cell r="R4046">
            <v>4.13</v>
          </cell>
        </row>
        <row r="4047">
          <cell r="A4047">
            <v>42394</v>
          </cell>
          <cell r="B4047">
            <v>2.06</v>
          </cell>
          <cell r="I4047">
            <v>42159</v>
          </cell>
          <cell r="J4047">
            <v>3.0407000000000002</v>
          </cell>
          <cell r="Q4047">
            <v>42403</v>
          </cell>
          <cell r="R4047">
            <v>4.16</v>
          </cell>
        </row>
        <row r="4048">
          <cell r="A4048">
            <v>42395</v>
          </cell>
          <cell r="B4048">
            <v>2.08</v>
          </cell>
          <cell r="I4048">
            <v>42160</v>
          </cell>
          <cell r="J4048">
            <v>3.1135999999999999</v>
          </cell>
          <cell r="Q4048">
            <v>42404</v>
          </cell>
          <cell r="R4048">
            <v>4.17</v>
          </cell>
        </row>
        <row r="4049">
          <cell r="A4049">
            <v>42396</v>
          </cell>
          <cell r="B4049">
            <v>2.0499999999999998</v>
          </cell>
          <cell r="I4049">
            <v>42163</v>
          </cell>
          <cell r="J4049">
            <v>3.1143999999999998</v>
          </cell>
          <cell r="Q4049">
            <v>42405</v>
          </cell>
          <cell r="R4049">
            <v>4.1500000000000004</v>
          </cell>
        </row>
        <row r="4050">
          <cell r="A4050">
            <v>42397</v>
          </cell>
          <cell r="B4050">
            <v>2.0499999999999998</v>
          </cell>
          <cell r="I4050">
            <v>42164</v>
          </cell>
          <cell r="J4050">
            <v>3.1663000000000001</v>
          </cell>
          <cell r="Q4050">
            <v>42408</v>
          </cell>
          <cell r="R4050">
            <v>4.04</v>
          </cell>
        </row>
        <row r="4051">
          <cell r="A4051">
            <v>42398</v>
          </cell>
          <cell r="B4051">
            <v>2.0299999999999998</v>
          </cell>
          <cell r="I4051">
            <v>42165</v>
          </cell>
          <cell r="J4051">
            <v>3.2156000000000002</v>
          </cell>
          <cell r="Q4051">
            <v>42409</v>
          </cell>
          <cell r="R4051">
            <v>4.04</v>
          </cell>
        </row>
        <row r="4052">
          <cell r="A4052">
            <v>42401</v>
          </cell>
          <cell r="B4052">
            <v>2.0499999999999998</v>
          </cell>
          <cell r="I4052">
            <v>42166</v>
          </cell>
          <cell r="J4052">
            <v>3.0956999999999999</v>
          </cell>
          <cell r="Q4052">
            <v>42410</v>
          </cell>
          <cell r="R4052">
            <v>4.01</v>
          </cell>
        </row>
        <row r="4053">
          <cell r="A4053">
            <v>42402</v>
          </cell>
          <cell r="B4053">
            <v>1.95</v>
          </cell>
          <cell r="I4053">
            <v>42167</v>
          </cell>
          <cell r="J4053">
            <v>3.1030000000000002</v>
          </cell>
          <cell r="Q4053">
            <v>42411</v>
          </cell>
          <cell r="R4053">
            <v>3.99</v>
          </cell>
        </row>
        <row r="4054">
          <cell r="A4054">
            <v>42403</v>
          </cell>
          <cell r="B4054">
            <v>1.97</v>
          </cell>
          <cell r="I4054">
            <v>42170</v>
          </cell>
          <cell r="J4054">
            <v>3.0851000000000002</v>
          </cell>
          <cell r="Q4054">
            <v>42412</v>
          </cell>
          <cell r="R4054">
            <v>4.09</v>
          </cell>
        </row>
        <row r="4055">
          <cell r="A4055">
            <v>42404</v>
          </cell>
          <cell r="B4055">
            <v>1.97</v>
          </cell>
          <cell r="I4055">
            <v>42171</v>
          </cell>
          <cell r="J4055">
            <v>3.0407000000000002</v>
          </cell>
          <cell r="Q4055">
            <v>42416</v>
          </cell>
          <cell r="R4055">
            <v>4.12</v>
          </cell>
        </row>
        <row r="4056">
          <cell r="A4056">
            <v>42405</v>
          </cell>
          <cell r="B4056">
            <v>1.95</v>
          </cell>
          <cell r="I4056">
            <v>42172</v>
          </cell>
          <cell r="J4056">
            <v>3.0931999999999999</v>
          </cell>
          <cell r="Q4056">
            <v>42417</v>
          </cell>
          <cell r="R4056">
            <v>4.16</v>
          </cell>
        </row>
        <row r="4057">
          <cell r="A4057">
            <v>42408</v>
          </cell>
          <cell r="B4057">
            <v>1.87</v>
          </cell>
          <cell r="I4057">
            <v>42173</v>
          </cell>
          <cell r="J4057">
            <v>3.1292</v>
          </cell>
          <cell r="Q4057">
            <v>42418</v>
          </cell>
          <cell r="R4057">
            <v>4.12</v>
          </cell>
        </row>
        <row r="4058">
          <cell r="A4058">
            <v>42409</v>
          </cell>
          <cell r="B4058">
            <v>1.87</v>
          </cell>
          <cell r="I4058">
            <v>42174</v>
          </cell>
          <cell r="J4058">
            <v>3.0470999999999999</v>
          </cell>
          <cell r="Q4058">
            <v>42419</v>
          </cell>
          <cell r="R4058">
            <v>4.0999999999999996</v>
          </cell>
        </row>
        <row r="4059">
          <cell r="A4059">
            <v>42410</v>
          </cell>
          <cell r="B4059">
            <v>1.8199999999999998</v>
          </cell>
          <cell r="I4059">
            <v>42177</v>
          </cell>
          <cell r="J4059">
            <v>3.1606000000000001</v>
          </cell>
          <cell r="Q4059">
            <v>42422</v>
          </cell>
          <cell r="R4059">
            <v>4.12</v>
          </cell>
        </row>
        <row r="4060">
          <cell r="A4060">
            <v>42411</v>
          </cell>
          <cell r="B4060">
            <v>1.83</v>
          </cell>
          <cell r="I4060">
            <v>42178</v>
          </cell>
          <cell r="J4060">
            <v>3.1964000000000001</v>
          </cell>
          <cell r="Q4060">
            <v>42423</v>
          </cell>
          <cell r="R4060">
            <v>4.0999999999999996</v>
          </cell>
        </row>
        <row r="4061">
          <cell r="A4061">
            <v>42412</v>
          </cell>
          <cell r="B4061">
            <v>1.9300000000000002</v>
          </cell>
          <cell r="I4061">
            <v>42179</v>
          </cell>
          <cell r="J4061">
            <v>3.1457999999999999</v>
          </cell>
          <cell r="Q4061">
            <v>42424</v>
          </cell>
          <cell r="R4061">
            <v>4.0999999999999996</v>
          </cell>
        </row>
        <row r="4062">
          <cell r="A4062">
            <v>42416</v>
          </cell>
          <cell r="B4062">
            <v>1.96</v>
          </cell>
          <cell r="I4062">
            <v>42180</v>
          </cell>
          <cell r="J4062">
            <v>3.1756000000000002</v>
          </cell>
          <cell r="Q4062">
            <v>42425</v>
          </cell>
          <cell r="R4062">
            <v>4.07</v>
          </cell>
        </row>
        <row r="4063">
          <cell r="A4063">
            <v>42417</v>
          </cell>
          <cell r="B4063">
            <v>1.96</v>
          </cell>
          <cell r="I4063">
            <v>42181</v>
          </cell>
          <cell r="J4063">
            <v>3.2402000000000002</v>
          </cell>
          <cell r="Q4063">
            <v>42426</v>
          </cell>
          <cell r="R4063">
            <v>4.1500000000000004</v>
          </cell>
        </row>
        <row r="4064">
          <cell r="A4064">
            <v>42418</v>
          </cell>
          <cell r="B4064">
            <v>1.92</v>
          </cell>
          <cell r="I4064">
            <v>42184</v>
          </cell>
          <cell r="J4064">
            <v>3.0998000000000001</v>
          </cell>
          <cell r="Q4064">
            <v>42429</v>
          </cell>
          <cell r="R4064">
            <v>4.13</v>
          </cell>
        </row>
        <row r="4065">
          <cell r="A4065">
            <v>42419</v>
          </cell>
          <cell r="B4065">
            <v>1.92</v>
          </cell>
          <cell r="I4065">
            <v>42185</v>
          </cell>
          <cell r="J4065">
            <v>3.1236000000000002</v>
          </cell>
          <cell r="Q4065">
            <v>42430</v>
          </cell>
          <cell r="R4065">
            <v>4.21</v>
          </cell>
        </row>
        <row r="4066">
          <cell r="A4066">
            <v>42422</v>
          </cell>
          <cell r="B4066">
            <v>1.9300000000000002</v>
          </cell>
          <cell r="I4066">
            <v>42186</v>
          </cell>
          <cell r="J4066">
            <v>3.2015000000000002</v>
          </cell>
          <cell r="Q4066">
            <v>42431</v>
          </cell>
          <cell r="R4066">
            <v>4.2</v>
          </cell>
        </row>
        <row r="4067">
          <cell r="A4067">
            <v>42423</v>
          </cell>
          <cell r="B4067">
            <v>1.9300000000000002</v>
          </cell>
          <cell r="I4067">
            <v>42187</v>
          </cell>
          <cell r="J4067">
            <v>3.1865000000000001</v>
          </cell>
          <cell r="Q4067">
            <v>42432</v>
          </cell>
          <cell r="R4067">
            <v>4.16</v>
          </cell>
        </row>
        <row r="4068">
          <cell r="A4068">
            <v>42424</v>
          </cell>
          <cell r="B4068">
            <v>1.9300000000000002</v>
          </cell>
          <cell r="I4068">
            <v>42188</v>
          </cell>
          <cell r="J4068">
            <v>3.1865000000000001</v>
          </cell>
          <cell r="Q4068">
            <v>42433</v>
          </cell>
          <cell r="R4068">
            <v>4.2</v>
          </cell>
        </row>
        <row r="4069">
          <cell r="A4069">
            <v>42425</v>
          </cell>
          <cell r="B4069">
            <v>1.92</v>
          </cell>
          <cell r="I4069">
            <v>42191</v>
          </cell>
          <cell r="J4069">
            <v>3.0827</v>
          </cell>
          <cell r="Q4069">
            <v>42436</v>
          </cell>
          <cell r="R4069">
            <v>4.2</v>
          </cell>
        </row>
        <row r="4070">
          <cell r="A4070">
            <v>42426</v>
          </cell>
          <cell r="B4070">
            <v>1.96</v>
          </cell>
          <cell r="I4070">
            <v>42192</v>
          </cell>
          <cell r="J4070">
            <v>3.0398999999999998</v>
          </cell>
          <cell r="Q4070">
            <v>42437</v>
          </cell>
          <cell r="R4070">
            <v>4.13</v>
          </cell>
        </row>
        <row r="4071">
          <cell r="A4071">
            <v>42429</v>
          </cell>
          <cell r="B4071">
            <v>1.97</v>
          </cell>
          <cell r="I4071">
            <v>42193</v>
          </cell>
          <cell r="J4071">
            <v>2.9744999999999999</v>
          </cell>
          <cell r="Q4071">
            <v>42438</v>
          </cell>
          <cell r="R4071">
            <v>4.17</v>
          </cell>
        </row>
        <row r="4072">
          <cell r="A4072">
            <v>42430</v>
          </cell>
          <cell r="B4072">
            <v>2.0299999999999998</v>
          </cell>
          <cell r="I4072">
            <v>42194</v>
          </cell>
          <cell r="J4072">
            <v>3.1202999999999999</v>
          </cell>
          <cell r="Q4072">
            <v>42439</v>
          </cell>
          <cell r="R4072">
            <v>4.1900000000000004</v>
          </cell>
        </row>
        <row r="4073">
          <cell r="A4073">
            <v>42431</v>
          </cell>
          <cell r="B4073">
            <v>2.0499999999999998</v>
          </cell>
          <cell r="I4073">
            <v>42195</v>
          </cell>
          <cell r="J4073">
            <v>3.1899000000000002</v>
          </cell>
          <cell r="Q4073">
            <v>42440</v>
          </cell>
          <cell r="R4073">
            <v>4.2300000000000004</v>
          </cell>
        </row>
        <row r="4074">
          <cell r="A4074">
            <v>42432</v>
          </cell>
          <cell r="B4074">
            <v>2.0299999999999998</v>
          </cell>
          <cell r="I4074">
            <v>42198</v>
          </cell>
          <cell r="J4074">
            <v>3.2362000000000002</v>
          </cell>
          <cell r="Q4074">
            <v>42443</v>
          </cell>
          <cell r="R4074">
            <v>4.21</v>
          </cell>
        </row>
        <row r="4075">
          <cell r="A4075">
            <v>42433</v>
          </cell>
          <cell r="B4075">
            <v>2.0699999999999998</v>
          </cell>
          <cell r="I4075">
            <v>42199</v>
          </cell>
          <cell r="J4075">
            <v>3.1958000000000002</v>
          </cell>
          <cell r="Q4075">
            <v>42444</v>
          </cell>
          <cell r="R4075">
            <v>4.2</v>
          </cell>
        </row>
        <row r="4076">
          <cell r="A4076">
            <v>42436</v>
          </cell>
          <cell r="B4076">
            <v>2.08</v>
          </cell>
          <cell r="I4076">
            <v>42200</v>
          </cell>
          <cell r="J4076">
            <v>3.1385000000000001</v>
          </cell>
          <cell r="Q4076">
            <v>42445</v>
          </cell>
          <cell r="R4076">
            <v>4.21</v>
          </cell>
        </row>
        <row r="4077">
          <cell r="A4077">
            <v>42437</v>
          </cell>
          <cell r="B4077">
            <v>1.99</v>
          </cell>
          <cell r="I4077">
            <v>42201</v>
          </cell>
          <cell r="J4077">
            <v>3.1089000000000002</v>
          </cell>
          <cell r="Q4077">
            <v>42446</v>
          </cell>
          <cell r="R4077">
            <v>4.17</v>
          </cell>
        </row>
        <row r="4078">
          <cell r="A4078">
            <v>42438</v>
          </cell>
          <cell r="B4078">
            <v>2.0499999999999998</v>
          </cell>
          <cell r="I4078">
            <v>42202</v>
          </cell>
          <cell r="J4078">
            <v>3.0828000000000002</v>
          </cell>
          <cell r="Q4078">
            <v>42447</v>
          </cell>
          <cell r="R4078">
            <v>4.1500000000000004</v>
          </cell>
        </row>
        <row r="4079">
          <cell r="A4079">
            <v>42439</v>
          </cell>
          <cell r="B4079">
            <v>2.0699999999999998</v>
          </cell>
          <cell r="I4079">
            <v>42205</v>
          </cell>
          <cell r="J4079">
            <v>3.0941999999999998</v>
          </cell>
          <cell r="Q4079">
            <v>42450</v>
          </cell>
          <cell r="R4079">
            <v>4.1900000000000004</v>
          </cell>
        </row>
        <row r="4080">
          <cell r="A4080">
            <v>42440</v>
          </cell>
          <cell r="B4080">
            <v>2.11</v>
          </cell>
          <cell r="I4080">
            <v>42206</v>
          </cell>
          <cell r="J4080">
            <v>3.0617000000000001</v>
          </cell>
          <cell r="Q4080">
            <v>42451</v>
          </cell>
          <cell r="R4080">
            <v>4.17</v>
          </cell>
        </row>
        <row r="4081">
          <cell r="A4081">
            <v>42443</v>
          </cell>
          <cell r="B4081">
            <v>2.1</v>
          </cell>
          <cell r="I4081">
            <v>42207</v>
          </cell>
          <cell r="J4081">
            <v>3.0367000000000002</v>
          </cell>
          <cell r="Q4081">
            <v>42452</v>
          </cell>
          <cell r="R4081">
            <v>4.0999999999999996</v>
          </cell>
        </row>
        <row r="4082">
          <cell r="A4082">
            <v>42444</v>
          </cell>
          <cell r="B4082">
            <v>2.08</v>
          </cell>
          <cell r="I4082">
            <v>42208</v>
          </cell>
          <cell r="J4082">
            <v>2.9672999999999998</v>
          </cell>
          <cell r="Q4082">
            <v>42453</v>
          </cell>
          <cell r="R4082">
            <v>4.1100000000000003</v>
          </cell>
        </row>
        <row r="4083">
          <cell r="A4083">
            <v>42445</v>
          </cell>
          <cell r="B4083">
            <v>2.08</v>
          </cell>
          <cell r="I4083">
            <v>42209</v>
          </cell>
          <cell r="J4083">
            <v>2.9618000000000002</v>
          </cell>
          <cell r="Q4083">
            <v>42457</v>
          </cell>
          <cell r="R4083">
            <v>4.09</v>
          </cell>
        </row>
        <row r="4084">
          <cell r="A4084">
            <v>42446</v>
          </cell>
          <cell r="B4084">
            <v>2.08</v>
          </cell>
          <cell r="I4084">
            <v>42212</v>
          </cell>
          <cell r="J4084">
            <v>2.9327000000000001</v>
          </cell>
          <cell r="Q4084">
            <v>42458</v>
          </cell>
          <cell r="R4084">
            <v>4.04</v>
          </cell>
        </row>
        <row r="4085">
          <cell r="A4085">
            <v>42447</v>
          </cell>
          <cell r="B4085">
            <v>2.08</v>
          </cell>
          <cell r="I4085">
            <v>42213</v>
          </cell>
          <cell r="J4085">
            <v>2.9649999999999999</v>
          </cell>
          <cell r="Q4085">
            <v>42459</v>
          </cell>
          <cell r="R4085">
            <v>4.09</v>
          </cell>
        </row>
        <row r="4086">
          <cell r="A4086">
            <v>42450</v>
          </cell>
          <cell r="B4086">
            <v>2.1</v>
          </cell>
          <cell r="I4086">
            <v>42214</v>
          </cell>
          <cell r="J4086">
            <v>2.9975000000000001</v>
          </cell>
          <cell r="Q4086">
            <v>42460</v>
          </cell>
          <cell r="R4086">
            <v>4.05</v>
          </cell>
        </row>
        <row r="4087">
          <cell r="A4087">
            <v>42451</v>
          </cell>
          <cell r="B4087">
            <v>2.09</v>
          </cell>
          <cell r="I4087">
            <v>42215</v>
          </cell>
          <cell r="J4087">
            <v>2.9428999999999998</v>
          </cell>
          <cell r="Q4087">
            <v>42461</v>
          </cell>
          <cell r="R4087">
            <v>4.04</v>
          </cell>
        </row>
        <row r="4088">
          <cell r="A4088">
            <v>42452</v>
          </cell>
          <cell r="B4088">
            <v>2.0299999999999998</v>
          </cell>
          <cell r="I4088">
            <v>42216</v>
          </cell>
          <cell r="J4088">
            <v>2.9060999999999999</v>
          </cell>
          <cell r="Q4088">
            <v>42464</v>
          </cell>
          <cell r="R4088">
            <v>4.03</v>
          </cell>
        </row>
        <row r="4089">
          <cell r="A4089">
            <v>42453</v>
          </cell>
          <cell r="B4089">
            <v>2.0499999999999998</v>
          </cell>
          <cell r="I4089">
            <v>42219</v>
          </cell>
          <cell r="J4089">
            <v>2.8519999999999999</v>
          </cell>
          <cell r="Q4089">
            <v>42465</v>
          </cell>
          <cell r="R4089">
            <v>3.96</v>
          </cell>
        </row>
        <row r="4090">
          <cell r="A4090">
            <v>42457</v>
          </cell>
          <cell r="B4090">
            <v>2.04</v>
          </cell>
          <cell r="I4090">
            <v>42220</v>
          </cell>
          <cell r="J4090">
            <v>2.8967999999999998</v>
          </cell>
          <cell r="Q4090">
            <v>42466</v>
          </cell>
          <cell r="R4090">
            <v>3.99</v>
          </cell>
        </row>
        <row r="4091">
          <cell r="A4091">
            <v>42458</v>
          </cell>
          <cell r="B4091">
            <v>1.97</v>
          </cell>
          <cell r="I4091">
            <v>42221</v>
          </cell>
          <cell r="J4091">
            <v>2.9436999999999998</v>
          </cell>
          <cell r="Q4091">
            <v>42467</v>
          </cell>
          <cell r="R4091">
            <v>3.92</v>
          </cell>
        </row>
        <row r="4092">
          <cell r="A4092">
            <v>42459</v>
          </cell>
          <cell r="B4092">
            <v>2</v>
          </cell>
          <cell r="I4092">
            <v>42222</v>
          </cell>
          <cell r="J4092">
            <v>2.8914</v>
          </cell>
          <cell r="Q4092">
            <v>42468</v>
          </cell>
          <cell r="R4092">
            <v>3.96</v>
          </cell>
        </row>
        <row r="4093">
          <cell r="A4093">
            <v>42460</v>
          </cell>
          <cell r="B4093">
            <v>2</v>
          </cell>
          <cell r="I4093">
            <v>42223</v>
          </cell>
          <cell r="J4093">
            <v>2.8191000000000002</v>
          </cell>
          <cell r="Q4093">
            <v>42471</v>
          </cell>
          <cell r="R4093">
            <v>3.96</v>
          </cell>
        </row>
        <row r="4094">
          <cell r="A4094">
            <v>42461</v>
          </cell>
          <cell r="B4094">
            <v>2.0099999999999998</v>
          </cell>
          <cell r="I4094">
            <v>42226</v>
          </cell>
          <cell r="J4094">
            <v>2.8959999999999999</v>
          </cell>
          <cell r="Q4094">
            <v>42472</v>
          </cell>
          <cell r="R4094">
            <v>4</v>
          </cell>
        </row>
        <row r="4095">
          <cell r="A4095">
            <v>42464</v>
          </cell>
          <cell r="B4095">
            <v>1.99</v>
          </cell>
          <cell r="I4095">
            <v>42227</v>
          </cell>
          <cell r="J4095">
            <v>2.8092000000000001</v>
          </cell>
          <cell r="Q4095">
            <v>42473</v>
          </cell>
          <cell r="R4095">
            <v>3.96</v>
          </cell>
        </row>
        <row r="4096">
          <cell r="A4096">
            <v>42465</v>
          </cell>
          <cell r="B4096">
            <v>1.9300000000000002</v>
          </cell>
          <cell r="I4096">
            <v>42228</v>
          </cell>
          <cell r="J4096">
            <v>2.8397000000000001</v>
          </cell>
          <cell r="Q4096">
            <v>42474</v>
          </cell>
          <cell r="R4096">
            <v>3.98</v>
          </cell>
        </row>
        <row r="4097">
          <cell r="A4097">
            <v>42466</v>
          </cell>
          <cell r="B4097">
            <v>1.96</v>
          </cell>
          <cell r="I4097">
            <v>42229</v>
          </cell>
          <cell r="J4097">
            <v>2.855</v>
          </cell>
          <cell r="Q4097">
            <v>42475</v>
          </cell>
          <cell r="R4097">
            <v>3.94</v>
          </cell>
        </row>
        <row r="4098">
          <cell r="A4098">
            <v>42467</v>
          </cell>
          <cell r="B4098">
            <v>1.92</v>
          </cell>
          <cell r="I4098">
            <v>42230</v>
          </cell>
          <cell r="J4098">
            <v>2.8416000000000001</v>
          </cell>
          <cell r="Q4098">
            <v>42478</v>
          </cell>
          <cell r="R4098">
            <v>3.96</v>
          </cell>
        </row>
        <row r="4099">
          <cell r="A4099">
            <v>42468</v>
          </cell>
          <cell r="B4099">
            <v>1.95</v>
          </cell>
          <cell r="I4099">
            <v>42233</v>
          </cell>
          <cell r="J4099">
            <v>2.8176000000000001</v>
          </cell>
          <cell r="Q4099">
            <v>42479</v>
          </cell>
          <cell r="R4099">
            <v>3.9699999999999998</v>
          </cell>
        </row>
        <row r="4100">
          <cell r="A4100">
            <v>42471</v>
          </cell>
          <cell r="B4100">
            <v>1.96</v>
          </cell>
          <cell r="I4100">
            <v>42234</v>
          </cell>
          <cell r="J4100">
            <v>2.8555000000000001</v>
          </cell>
          <cell r="Q4100">
            <v>42480</v>
          </cell>
          <cell r="R4100">
            <v>4.03</v>
          </cell>
        </row>
        <row r="4101">
          <cell r="A4101">
            <v>42472</v>
          </cell>
          <cell r="B4101">
            <v>1.99</v>
          </cell>
          <cell r="I4101">
            <v>42235</v>
          </cell>
          <cell r="J4101">
            <v>2.8153000000000001</v>
          </cell>
          <cell r="Q4101">
            <v>42481</v>
          </cell>
          <cell r="R4101">
            <v>4.04</v>
          </cell>
        </row>
        <row r="4102">
          <cell r="A4102">
            <v>42473</v>
          </cell>
          <cell r="B4102">
            <v>1.97</v>
          </cell>
          <cell r="I4102">
            <v>42236</v>
          </cell>
          <cell r="J4102">
            <v>2.7429000000000001</v>
          </cell>
          <cell r="Q4102">
            <v>42482</v>
          </cell>
          <cell r="R4102">
            <v>4.05</v>
          </cell>
        </row>
        <row r="4103">
          <cell r="A4103">
            <v>42474</v>
          </cell>
          <cell r="B4103">
            <v>2</v>
          </cell>
          <cell r="I4103">
            <v>42237</v>
          </cell>
          <cell r="J4103">
            <v>2.7233000000000001</v>
          </cell>
          <cell r="Q4103">
            <v>42485</v>
          </cell>
          <cell r="R4103">
            <v>4.07</v>
          </cell>
        </row>
        <row r="4104">
          <cell r="A4104">
            <v>42475</v>
          </cell>
          <cell r="B4104">
            <v>1.97</v>
          </cell>
          <cell r="I4104">
            <v>42240</v>
          </cell>
          <cell r="J4104">
            <v>2.7292999999999998</v>
          </cell>
          <cell r="Q4104">
            <v>42486</v>
          </cell>
          <cell r="R4104">
            <v>4.08</v>
          </cell>
        </row>
        <row r="4105">
          <cell r="A4105">
            <v>42478</v>
          </cell>
          <cell r="B4105">
            <v>1.99</v>
          </cell>
          <cell r="I4105">
            <v>42241</v>
          </cell>
          <cell r="J4105">
            <v>2.7991999999999999</v>
          </cell>
          <cell r="Q4105">
            <v>42487</v>
          </cell>
          <cell r="R4105">
            <v>4.0199999999999996</v>
          </cell>
        </row>
        <row r="4106">
          <cell r="A4106">
            <v>42479</v>
          </cell>
          <cell r="B4106">
            <v>2.0099999999999998</v>
          </cell>
          <cell r="I4106">
            <v>42242</v>
          </cell>
          <cell r="J4106">
            <v>2.9316</v>
          </cell>
          <cell r="Q4106">
            <v>42488</v>
          </cell>
          <cell r="R4106">
            <v>4.01</v>
          </cell>
        </row>
        <row r="4107">
          <cell r="A4107">
            <v>42480</v>
          </cell>
          <cell r="B4107">
            <v>2.0299999999999998</v>
          </cell>
          <cell r="I4107">
            <v>42243</v>
          </cell>
          <cell r="J4107">
            <v>2.9237000000000002</v>
          </cell>
          <cell r="Q4107">
            <v>42489</v>
          </cell>
          <cell r="R4107">
            <v>3.99</v>
          </cell>
        </row>
        <row r="4108">
          <cell r="A4108">
            <v>42481</v>
          </cell>
          <cell r="B4108">
            <v>2.0499999999999998</v>
          </cell>
          <cell r="I4108">
            <v>42244</v>
          </cell>
          <cell r="J4108">
            <v>2.9119000000000002</v>
          </cell>
          <cell r="Q4108">
            <v>42492</v>
          </cell>
          <cell r="R4108">
            <v>4.0199999999999996</v>
          </cell>
        </row>
        <row r="4109">
          <cell r="A4109">
            <v>42482</v>
          </cell>
          <cell r="B4109">
            <v>2.0699999999999998</v>
          </cell>
          <cell r="I4109">
            <v>42247</v>
          </cell>
          <cell r="J4109">
            <v>2.9619</v>
          </cell>
          <cell r="Q4109">
            <v>42493</v>
          </cell>
          <cell r="R4109">
            <v>3.96</v>
          </cell>
        </row>
        <row r="4110">
          <cell r="A4110">
            <v>42485</v>
          </cell>
          <cell r="B4110">
            <v>2.1</v>
          </cell>
          <cell r="I4110">
            <v>42248</v>
          </cell>
          <cell r="J4110">
            <v>2.915</v>
          </cell>
          <cell r="Q4110">
            <v>42494</v>
          </cell>
          <cell r="R4110">
            <v>3.95</v>
          </cell>
        </row>
        <row r="4111">
          <cell r="A4111">
            <v>42486</v>
          </cell>
          <cell r="B4111">
            <v>2.1</v>
          </cell>
          <cell r="I4111">
            <v>42249</v>
          </cell>
          <cell r="J4111">
            <v>2.9539</v>
          </cell>
          <cell r="Q4111">
            <v>42495</v>
          </cell>
          <cell r="R4111">
            <v>3.91</v>
          </cell>
        </row>
        <row r="4112">
          <cell r="A4112">
            <v>42487</v>
          </cell>
          <cell r="B4112">
            <v>2.06</v>
          </cell>
          <cell r="I4112">
            <v>42250</v>
          </cell>
          <cell r="J4112">
            <v>2.9348000000000001</v>
          </cell>
          <cell r="Q4112">
            <v>42496</v>
          </cell>
          <cell r="R4112">
            <v>3.93</v>
          </cell>
        </row>
        <row r="4113">
          <cell r="A4113">
            <v>42488</v>
          </cell>
          <cell r="B4113">
            <v>2.0499999999999998</v>
          </cell>
          <cell r="I4113">
            <v>42251</v>
          </cell>
          <cell r="J4113">
            <v>2.8835999999999999</v>
          </cell>
          <cell r="Q4113">
            <v>42499</v>
          </cell>
          <cell r="R4113">
            <v>3.93</v>
          </cell>
        </row>
        <row r="4114">
          <cell r="A4114">
            <v>42489</v>
          </cell>
          <cell r="B4114">
            <v>2.0699999999999998</v>
          </cell>
          <cell r="I4114">
            <v>42254</v>
          </cell>
          <cell r="J4114">
            <v>2.8835999999999999</v>
          </cell>
          <cell r="Q4114">
            <v>42500</v>
          </cell>
          <cell r="R4114">
            <v>3.91</v>
          </cell>
        </row>
        <row r="4115">
          <cell r="A4115">
            <v>42492</v>
          </cell>
          <cell r="B4115">
            <v>2.12</v>
          </cell>
          <cell r="I4115">
            <v>42255</v>
          </cell>
          <cell r="J4115">
            <v>2.9554999999999998</v>
          </cell>
          <cell r="Q4115">
            <v>42501</v>
          </cell>
          <cell r="R4115">
            <v>3.87</v>
          </cell>
        </row>
        <row r="4116">
          <cell r="A4116">
            <v>42493</v>
          </cell>
          <cell r="B4116">
            <v>2.0699999999999998</v>
          </cell>
          <cell r="I4116">
            <v>42256</v>
          </cell>
          <cell r="J4116">
            <v>2.9611000000000001</v>
          </cell>
          <cell r="Q4116">
            <v>42502</v>
          </cell>
          <cell r="R4116">
            <v>3.91</v>
          </cell>
        </row>
        <row r="4117">
          <cell r="A4117">
            <v>42494</v>
          </cell>
          <cell r="B4117">
            <v>2.0299999999999998</v>
          </cell>
          <cell r="I4117">
            <v>42257</v>
          </cell>
          <cell r="J4117">
            <v>2.9851999999999999</v>
          </cell>
          <cell r="Q4117">
            <v>42503</v>
          </cell>
          <cell r="R4117">
            <v>3.85</v>
          </cell>
        </row>
        <row r="4118">
          <cell r="A4118">
            <v>42495</v>
          </cell>
          <cell r="B4118">
            <v>1.99</v>
          </cell>
          <cell r="I4118">
            <v>42258</v>
          </cell>
          <cell r="J4118">
            <v>2.9523999999999999</v>
          </cell>
          <cell r="Q4118">
            <v>42506</v>
          </cell>
          <cell r="R4118">
            <v>3.89</v>
          </cell>
        </row>
        <row r="4119">
          <cell r="A4119">
            <v>42496</v>
          </cell>
          <cell r="B4119">
            <v>1.98</v>
          </cell>
          <cell r="I4119">
            <v>42261</v>
          </cell>
          <cell r="J4119">
            <v>2.9554999999999998</v>
          </cell>
          <cell r="Q4119">
            <v>42507</v>
          </cell>
          <cell r="R4119">
            <v>3.87</v>
          </cell>
        </row>
        <row r="4120">
          <cell r="A4120">
            <v>42499</v>
          </cell>
          <cell r="B4120">
            <v>1.96</v>
          </cell>
          <cell r="I4120">
            <v>42262</v>
          </cell>
          <cell r="J4120">
            <v>3.0674000000000001</v>
          </cell>
          <cell r="Q4120">
            <v>42508</v>
          </cell>
          <cell r="R4120">
            <v>3.9699999999999998</v>
          </cell>
        </row>
        <row r="4121">
          <cell r="A4121">
            <v>42500</v>
          </cell>
          <cell r="B4121">
            <v>1.96</v>
          </cell>
          <cell r="I4121">
            <v>42263</v>
          </cell>
          <cell r="J4121">
            <v>3.0821999999999998</v>
          </cell>
          <cell r="Q4121">
            <v>42509</v>
          </cell>
          <cell r="R4121">
            <v>3.92</v>
          </cell>
        </row>
        <row r="4122">
          <cell r="A4122">
            <v>42501</v>
          </cell>
          <cell r="B4122">
            <v>1.96</v>
          </cell>
          <cell r="I4122">
            <v>42264</v>
          </cell>
          <cell r="J4122">
            <v>3.0053999999999998</v>
          </cell>
          <cell r="Q4122">
            <v>42510</v>
          </cell>
          <cell r="R4122">
            <v>3.94</v>
          </cell>
        </row>
        <row r="4123">
          <cell r="A4123">
            <v>42502</v>
          </cell>
          <cell r="B4123">
            <v>1.98</v>
          </cell>
          <cell r="I4123">
            <v>42265</v>
          </cell>
          <cell r="J4123">
            <v>2.9356</v>
          </cell>
          <cell r="Q4123">
            <v>42513</v>
          </cell>
          <cell r="R4123">
            <v>3.93</v>
          </cell>
        </row>
        <row r="4124">
          <cell r="A4124">
            <v>42503</v>
          </cell>
          <cell r="B4124">
            <v>1.95</v>
          </cell>
          <cell r="I4124">
            <v>42268</v>
          </cell>
          <cell r="J4124">
            <v>3.0215999999999998</v>
          </cell>
          <cell r="Q4124">
            <v>42514</v>
          </cell>
          <cell r="R4124">
            <v>3.94</v>
          </cell>
        </row>
        <row r="4125">
          <cell r="A4125">
            <v>42506</v>
          </cell>
          <cell r="B4125">
            <v>1.98</v>
          </cell>
          <cell r="I4125">
            <v>42269</v>
          </cell>
          <cell r="J4125">
            <v>2.9428000000000001</v>
          </cell>
          <cell r="Q4125">
            <v>42515</v>
          </cell>
          <cell r="R4125">
            <v>3.9699999999999998</v>
          </cell>
        </row>
        <row r="4126">
          <cell r="A4126">
            <v>42507</v>
          </cell>
          <cell r="B4126">
            <v>1.97</v>
          </cell>
          <cell r="I4126">
            <v>42270</v>
          </cell>
          <cell r="J4126">
            <v>2.9451999999999998</v>
          </cell>
          <cell r="Q4126">
            <v>42516</v>
          </cell>
          <cell r="R4126">
            <v>3.92</v>
          </cell>
        </row>
        <row r="4127">
          <cell r="A4127">
            <v>42508</v>
          </cell>
          <cell r="B4127">
            <v>2.0099999999999998</v>
          </cell>
          <cell r="I4127">
            <v>42271</v>
          </cell>
          <cell r="J4127">
            <v>2.9165999999999999</v>
          </cell>
          <cell r="Q4127">
            <v>42517</v>
          </cell>
          <cell r="R4127">
            <v>3.94</v>
          </cell>
        </row>
        <row r="4128">
          <cell r="A4128">
            <v>42509</v>
          </cell>
          <cell r="B4128">
            <v>1.97</v>
          </cell>
          <cell r="I4128">
            <v>42272</v>
          </cell>
          <cell r="J4128">
            <v>2.9556</v>
          </cell>
          <cell r="Q4128">
            <v>42521</v>
          </cell>
          <cell r="R4128">
            <v>3.91</v>
          </cell>
        </row>
        <row r="4129">
          <cell r="A4129">
            <v>42510</v>
          </cell>
          <cell r="B4129">
            <v>1.99</v>
          </cell>
          <cell r="I4129">
            <v>42275</v>
          </cell>
          <cell r="J4129">
            <v>2.8757000000000001</v>
          </cell>
          <cell r="Q4129">
            <v>42522</v>
          </cell>
          <cell r="R4129">
            <v>3.91</v>
          </cell>
        </row>
        <row r="4130">
          <cell r="A4130">
            <v>42514</v>
          </cell>
          <cell r="B4130">
            <v>2</v>
          </cell>
          <cell r="I4130">
            <v>42276</v>
          </cell>
          <cell r="J4130">
            <v>2.8529999999999998</v>
          </cell>
          <cell r="Q4130">
            <v>42523</v>
          </cell>
          <cell r="R4130">
            <v>3.88</v>
          </cell>
        </row>
        <row r="4131">
          <cell r="A4131">
            <v>42515</v>
          </cell>
          <cell r="B4131">
            <v>2.0099999999999998</v>
          </cell>
          <cell r="I4131">
            <v>42277</v>
          </cell>
          <cell r="J4131">
            <v>2.8538000000000001</v>
          </cell>
          <cell r="Q4131">
            <v>42524</v>
          </cell>
          <cell r="R4131">
            <v>3.82</v>
          </cell>
        </row>
        <row r="4132">
          <cell r="A4132">
            <v>42516</v>
          </cell>
          <cell r="B4132">
            <v>1.98</v>
          </cell>
          <cell r="I4132">
            <v>42278</v>
          </cell>
          <cell r="J4132">
            <v>2.8498999999999999</v>
          </cell>
          <cell r="Q4132">
            <v>42527</v>
          </cell>
          <cell r="R4132">
            <v>3.84</v>
          </cell>
        </row>
        <row r="4133">
          <cell r="A4133">
            <v>42517</v>
          </cell>
          <cell r="B4133">
            <v>1.99</v>
          </cell>
          <cell r="I4133">
            <v>42279</v>
          </cell>
          <cell r="J4133">
            <v>2.8273999999999999</v>
          </cell>
          <cell r="Q4133">
            <v>42528</v>
          </cell>
          <cell r="R4133">
            <v>3.83</v>
          </cell>
        </row>
        <row r="4134">
          <cell r="A4134">
            <v>42520</v>
          </cell>
          <cell r="B4134">
            <v>1.98</v>
          </cell>
          <cell r="I4134">
            <v>42282</v>
          </cell>
          <cell r="J4134">
            <v>2.8969</v>
          </cell>
          <cell r="Q4134">
            <v>42529</v>
          </cell>
          <cell r="R4134">
            <v>3.81</v>
          </cell>
        </row>
        <row r="4135">
          <cell r="A4135">
            <v>42521</v>
          </cell>
          <cell r="B4135">
            <v>1.96</v>
          </cell>
          <cell r="I4135">
            <v>42283</v>
          </cell>
          <cell r="J4135">
            <v>2.8685999999999998</v>
          </cell>
          <cell r="Q4135">
            <v>42530</v>
          </cell>
          <cell r="R4135">
            <v>3.7800000000000002</v>
          </cell>
        </row>
        <row r="4136">
          <cell r="A4136">
            <v>42522</v>
          </cell>
          <cell r="B4136">
            <v>1.95</v>
          </cell>
          <cell r="I4136">
            <v>42284</v>
          </cell>
          <cell r="J4136">
            <v>2.8944999999999999</v>
          </cell>
          <cell r="Q4136">
            <v>42531</v>
          </cell>
          <cell r="R4136">
            <v>3.75</v>
          </cell>
        </row>
        <row r="4137">
          <cell r="A4137">
            <v>42523</v>
          </cell>
          <cell r="B4137">
            <v>1.9</v>
          </cell>
          <cell r="I4137">
            <v>42285</v>
          </cell>
          <cell r="J4137">
            <v>2.9397000000000002</v>
          </cell>
          <cell r="Q4137">
            <v>42534</v>
          </cell>
          <cell r="R4137">
            <v>3.73</v>
          </cell>
        </row>
        <row r="4138">
          <cell r="A4138">
            <v>42524</v>
          </cell>
          <cell r="B4138">
            <v>1.8399999999999999</v>
          </cell>
          <cell r="I4138">
            <v>42286</v>
          </cell>
          <cell r="J4138">
            <v>2.9173999999999998</v>
          </cell>
          <cell r="Q4138">
            <v>42535</v>
          </cell>
          <cell r="R4138">
            <v>3.73</v>
          </cell>
        </row>
        <row r="4139">
          <cell r="A4139">
            <v>42527</v>
          </cell>
          <cell r="B4139">
            <v>1.88</v>
          </cell>
          <cell r="I4139">
            <v>42289</v>
          </cell>
          <cell r="J4139">
            <v>2.9173999999999998</v>
          </cell>
          <cell r="Q4139">
            <v>42536</v>
          </cell>
          <cell r="R4139">
            <v>3.74</v>
          </cell>
        </row>
        <row r="4140">
          <cell r="A4140">
            <v>42528</v>
          </cell>
          <cell r="B4140">
            <v>1.88</v>
          </cell>
          <cell r="I4140">
            <v>42290</v>
          </cell>
          <cell r="J4140">
            <v>2.8843000000000001</v>
          </cell>
          <cell r="Q4140">
            <v>42537</v>
          </cell>
          <cell r="R4140">
            <v>3.7</v>
          </cell>
        </row>
        <row r="4141">
          <cell r="A4141">
            <v>42529</v>
          </cell>
          <cell r="B4141">
            <v>1.8599999999999999</v>
          </cell>
          <cell r="I4141">
            <v>42291</v>
          </cell>
          <cell r="J4141">
            <v>2.8344</v>
          </cell>
          <cell r="Q4141">
            <v>42538</v>
          </cell>
          <cell r="R4141">
            <v>3.75</v>
          </cell>
        </row>
        <row r="4142">
          <cell r="A4142">
            <v>42530</v>
          </cell>
          <cell r="B4142">
            <v>1.8399999999999999</v>
          </cell>
          <cell r="I4142">
            <v>42292</v>
          </cell>
          <cell r="J4142">
            <v>2.8624000000000001</v>
          </cell>
          <cell r="Q4142">
            <v>42541</v>
          </cell>
          <cell r="R4142">
            <v>3.79</v>
          </cell>
        </row>
        <row r="4143">
          <cell r="A4143">
            <v>42531</v>
          </cell>
          <cell r="B4143">
            <v>1.79</v>
          </cell>
          <cell r="I4143">
            <v>42293</v>
          </cell>
          <cell r="J4143">
            <v>2.8811999999999998</v>
          </cell>
          <cell r="Q4143">
            <v>42542</v>
          </cell>
          <cell r="R4143">
            <v>3.81</v>
          </cell>
        </row>
        <row r="4144">
          <cell r="A4144">
            <v>42534</v>
          </cell>
          <cell r="B4144">
            <v>1.79</v>
          </cell>
          <cell r="I4144">
            <v>42296</v>
          </cell>
          <cell r="J4144">
            <v>2.8795999999999999</v>
          </cell>
          <cell r="Q4144">
            <v>42543</v>
          </cell>
          <cell r="R4144">
            <v>3.81</v>
          </cell>
        </row>
        <row r="4145">
          <cell r="A4145">
            <v>42535</v>
          </cell>
          <cell r="B4145">
            <v>1.78</v>
          </cell>
          <cell r="I4145">
            <v>42297</v>
          </cell>
          <cell r="J4145">
            <v>2.9165999999999999</v>
          </cell>
          <cell r="Q4145">
            <v>42544</v>
          </cell>
          <cell r="R4145">
            <v>3.87</v>
          </cell>
        </row>
        <row r="4146">
          <cell r="A4146">
            <v>42536</v>
          </cell>
          <cell r="B4146">
            <v>1.76</v>
          </cell>
          <cell r="I4146">
            <v>42298</v>
          </cell>
          <cell r="J4146">
            <v>2.8647</v>
          </cell>
          <cell r="Q4146">
            <v>42545</v>
          </cell>
          <cell r="R4146">
            <v>3.82</v>
          </cell>
        </row>
        <row r="4147">
          <cell r="A4147">
            <v>42537</v>
          </cell>
          <cell r="B4147">
            <v>1.76</v>
          </cell>
          <cell r="I4147">
            <v>42299</v>
          </cell>
          <cell r="J4147">
            <v>2.8608000000000002</v>
          </cell>
          <cell r="Q4147">
            <v>42548</v>
          </cell>
          <cell r="R4147">
            <v>3.68</v>
          </cell>
        </row>
        <row r="4148">
          <cell r="A4148">
            <v>42538</v>
          </cell>
          <cell r="B4148">
            <v>1.77</v>
          </cell>
          <cell r="I4148">
            <v>42300</v>
          </cell>
          <cell r="J4148">
            <v>2.9008000000000003</v>
          </cell>
          <cell r="Q4148">
            <v>42549</v>
          </cell>
          <cell r="R4148">
            <v>3.67</v>
          </cell>
        </row>
        <row r="4149">
          <cell r="A4149">
            <v>42541</v>
          </cell>
          <cell r="B4149">
            <v>1.8399999999999999</v>
          </cell>
          <cell r="I4149">
            <v>42303</v>
          </cell>
          <cell r="J4149">
            <v>2.8685999999999998</v>
          </cell>
          <cell r="Q4149">
            <v>42550</v>
          </cell>
          <cell r="R4149">
            <v>3.67</v>
          </cell>
        </row>
        <row r="4150">
          <cell r="A4150">
            <v>42542</v>
          </cell>
          <cell r="B4150">
            <v>1.88</v>
          </cell>
          <cell r="I4150">
            <v>42304</v>
          </cell>
          <cell r="J4150">
            <v>2.8592</v>
          </cell>
          <cell r="Q4150">
            <v>42551</v>
          </cell>
          <cell r="R4150">
            <v>3.68</v>
          </cell>
        </row>
        <row r="4151">
          <cell r="A4151">
            <v>42543</v>
          </cell>
          <cell r="B4151">
            <v>1.87</v>
          </cell>
          <cell r="I4151">
            <v>42305</v>
          </cell>
          <cell r="J4151">
            <v>2.8788</v>
          </cell>
          <cell r="Q4151">
            <v>42552</v>
          </cell>
          <cell r="R4151">
            <v>3.62</v>
          </cell>
        </row>
        <row r="4152">
          <cell r="A4152">
            <v>42544</v>
          </cell>
          <cell r="B4152">
            <v>1.92</v>
          </cell>
          <cell r="I4152">
            <v>42306</v>
          </cell>
          <cell r="J4152">
            <v>2.9588999999999999</v>
          </cell>
          <cell r="Q4152">
            <v>42556</v>
          </cell>
          <cell r="R4152">
            <v>3.51</v>
          </cell>
        </row>
        <row r="4153">
          <cell r="A4153">
            <v>42545</v>
          </cell>
          <cell r="B4153">
            <v>1.81</v>
          </cell>
          <cell r="I4153">
            <v>42307</v>
          </cell>
          <cell r="J4153">
            <v>2.9222000000000001</v>
          </cell>
          <cell r="Q4153">
            <v>42557</v>
          </cell>
          <cell r="R4153">
            <v>3.56</v>
          </cell>
        </row>
        <row r="4154">
          <cell r="A4154">
            <v>42548</v>
          </cell>
          <cell r="B4154">
            <v>1.72</v>
          </cell>
          <cell r="I4154">
            <v>42310</v>
          </cell>
          <cell r="J4154">
            <v>2.9436999999999998</v>
          </cell>
          <cell r="Q4154">
            <v>42558</v>
          </cell>
          <cell r="R4154">
            <v>3.51</v>
          </cell>
        </row>
        <row r="4155">
          <cell r="A4155">
            <v>42549</v>
          </cell>
          <cell r="B4155">
            <v>1.72</v>
          </cell>
          <cell r="I4155">
            <v>42311</v>
          </cell>
          <cell r="J4155">
            <v>2.9919000000000002</v>
          </cell>
          <cell r="Q4155">
            <v>42559</v>
          </cell>
          <cell r="R4155">
            <v>3.48</v>
          </cell>
        </row>
        <row r="4156">
          <cell r="A4156">
            <v>42550</v>
          </cell>
          <cell r="B4156">
            <v>1.76</v>
          </cell>
          <cell r="I4156">
            <v>42312</v>
          </cell>
          <cell r="J4156">
            <v>2.9903</v>
          </cell>
          <cell r="Q4156">
            <v>42562</v>
          </cell>
          <cell r="R4156">
            <v>3.52</v>
          </cell>
        </row>
        <row r="4157">
          <cell r="A4157">
            <v>42551</v>
          </cell>
          <cell r="B4157">
            <v>1.72</v>
          </cell>
          <cell r="I4157">
            <v>42313</v>
          </cell>
          <cell r="J4157">
            <v>3</v>
          </cell>
          <cell r="Q4157">
            <v>42563</v>
          </cell>
          <cell r="R4157">
            <v>3.59</v>
          </cell>
        </row>
        <row r="4158">
          <cell r="A4158">
            <v>42555</v>
          </cell>
          <cell r="B4158">
            <v>1.67</v>
          </cell>
          <cell r="I4158">
            <v>42314</v>
          </cell>
          <cell r="J4158">
            <v>3.0853000000000002</v>
          </cell>
          <cell r="Q4158">
            <v>42564</v>
          </cell>
          <cell r="R4158">
            <v>3.5300000000000002</v>
          </cell>
        </row>
        <row r="4159">
          <cell r="A4159">
            <v>42556</v>
          </cell>
          <cell r="B4159">
            <v>1.6</v>
          </cell>
          <cell r="I4159">
            <v>42317</v>
          </cell>
          <cell r="J4159">
            <v>3.1076999999999999</v>
          </cell>
          <cell r="Q4159">
            <v>42565</v>
          </cell>
          <cell r="R4159">
            <v>3.59</v>
          </cell>
        </row>
        <row r="4160">
          <cell r="A4160">
            <v>42557</v>
          </cell>
          <cell r="B4160">
            <v>1.56</v>
          </cell>
          <cell r="I4160">
            <v>42318</v>
          </cell>
          <cell r="J4160">
            <v>3.1152000000000002</v>
          </cell>
          <cell r="Q4160">
            <v>42566</v>
          </cell>
          <cell r="R4160">
            <v>3.64</v>
          </cell>
        </row>
        <row r="4161">
          <cell r="A4161">
            <v>42558</v>
          </cell>
          <cell r="B4161">
            <v>1.55</v>
          </cell>
          <cell r="I4161">
            <v>42319</v>
          </cell>
          <cell r="J4161">
            <v>3.1152000000000002</v>
          </cell>
          <cell r="Q4161">
            <v>42569</v>
          </cell>
          <cell r="R4161">
            <v>3.63</v>
          </cell>
        </row>
        <row r="4162">
          <cell r="A4162">
            <v>42559</v>
          </cell>
          <cell r="B4162">
            <v>1.55</v>
          </cell>
          <cell r="I4162">
            <v>42320</v>
          </cell>
          <cell r="J4162">
            <v>3.0893999999999999</v>
          </cell>
          <cell r="Q4162">
            <v>42570</v>
          </cell>
          <cell r="R4162">
            <v>3.6</v>
          </cell>
        </row>
        <row r="4163">
          <cell r="A4163">
            <v>42562</v>
          </cell>
          <cell r="B4163">
            <v>1.56</v>
          </cell>
          <cell r="I4163">
            <v>42321</v>
          </cell>
          <cell r="J4163">
            <v>3.0518999999999998</v>
          </cell>
          <cell r="Q4163">
            <v>42571</v>
          </cell>
          <cell r="R4163">
            <v>3.62</v>
          </cell>
        </row>
        <row r="4164">
          <cell r="A4164">
            <v>42563</v>
          </cell>
          <cell r="B4164">
            <v>1.65</v>
          </cell>
          <cell r="I4164">
            <v>42324</v>
          </cell>
          <cell r="J4164">
            <v>3.0615999999999999</v>
          </cell>
          <cell r="Q4164">
            <v>42572</v>
          </cell>
          <cell r="R4164">
            <v>3.62</v>
          </cell>
        </row>
        <row r="4165">
          <cell r="A4165">
            <v>42564</v>
          </cell>
          <cell r="B4165">
            <v>1.62</v>
          </cell>
          <cell r="I4165">
            <v>42325</v>
          </cell>
          <cell r="J4165">
            <v>3.0543</v>
          </cell>
          <cell r="Q4165">
            <v>42573</v>
          </cell>
          <cell r="R4165">
            <v>3.61</v>
          </cell>
        </row>
        <row r="4166">
          <cell r="A4166">
            <v>42565</v>
          </cell>
          <cell r="B4166">
            <v>1.67</v>
          </cell>
          <cell r="I4166">
            <v>42326</v>
          </cell>
          <cell r="J4166">
            <v>3.0423</v>
          </cell>
          <cell r="Q4166">
            <v>42576</v>
          </cell>
          <cell r="R4166">
            <v>3.61</v>
          </cell>
        </row>
        <row r="4167">
          <cell r="A4167">
            <v>42566</v>
          </cell>
          <cell r="B4167">
            <v>1.75</v>
          </cell>
          <cell r="I4167">
            <v>42327</v>
          </cell>
          <cell r="J4167">
            <v>3.0103</v>
          </cell>
          <cell r="Q4167">
            <v>42577</v>
          </cell>
          <cell r="R4167">
            <v>3.61</v>
          </cell>
        </row>
        <row r="4168">
          <cell r="A4168">
            <v>42569</v>
          </cell>
          <cell r="B4168">
            <v>1.73</v>
          </cell>
          <cell r="I4168">
            <v>42328</v>
          </cell>
          <cell r="J4168">
            <v>3.0198999999999998</v>
          </cell>
          <cell r="Q4168">
            <v>42578</v>
          </cell>
          <cell r="R4168">
            <v>3.55</v>
          </cell>
        </row>
        <row r="4169">
          <cell r="A4169">
            <v>42570</v>
          </cell>
          <cell r="B4169">
            <v>1.71</v>
          </cell>
          <cell r="I4169">
            <v>42331</v>
          </cell>
          <cell r="J4169">
            <v>2.992</v>
          </cell>
          <cell r="Q4169">
            <v>42579</v>
          </cell>
          <cell r="R4169">
            <v>3.55</v>
          </cell>
        </row>
        <row r="4170">
          <cell r="A4170">
            <v>42571</v>
          </cell>
          <cell r="B4170">
            <v>1.75</v>
          </cell>
          <cell r="I4170">
            <v>42332</v>
          </cell>
          <cell r="J4170">
            <v>3.0024000000000002</v>
          </cell>
          <cell r="Q4170">
            <v>42580</v>
          </cell>
          <cell r="R4170">
            <v>3.51</v>
          </cell>
        </row>
        <row r="4171">
          <cell r="A4171">
            <v>42572</v>
          </cell>
          <cell r="B4171">
            <v>1.75</v>
          </cell>
          <cell r="I4171">
            <v>42333</v>
          </cell>
          <cell r="J4171">
            <v>2.9943999999999997</v>
          </cell>
          <cell r="Q4171">
            <v>42583</v>
          </cell>
          <cell r="R4171">
            <v>3.56</v>
          </cell>
        </row>
        <row r="4172">
          <cell r="A4172">
            <v>42573</v>
          </cell>
          <cell r="B4172">
            <v>1.73</v>
          </cell>
          <cell r="I4172">
            <v>42334</v>
          </cell>
          <cell r="J4172">
            <v>2.9943999999999997</v>
          </cell>
          <cell r="Q4172">
            <v>42584</v>
          </cell>
          <cell r="R4172">
            <v>3.61</v>
          </cell>
        </row>
        <row r="4173">
          <cell r="A4173">
            <v>42576</v>
          </cell>
          <cell r="B4173">
            <v>1.73</v>
          </cell>
          <cell r="I4173">
            <v>42335</v>
          </cell>
          <cell r="J4173">
            <v>2.9967999999999999</v>
          </cell>
          <cell r="Q4173">
            <v>42585</v>
          </cell>
          <cell r="R4173">
            <v>3.62</v>
          </cell>
        </row>
        <row r="4174">
          <cell r="A4174">
            <v>42577</v>
          </cell>
          <cell r="B4174">
            <v>1.73</v>
          </cell>
          <cell r="I4174">
            <v>42338</v>
          </cell>
          <cell r="J4174">
            <v>2.9723000000000002</v>
          </cell>
          <cell r="Q4174">
            <v>42586</v>
          </cell>
          <cell r="R4174">
            <v>3.58</v>
          </cell>
        </row>
        <row r="4175">
          <cell r="A4175">
            <v>42578</v>
          </cell>
          <cell r="B4175">
            <v>1.69</v>
          </cell>
          <cell r="I4175">
            <v>42339</v>
          </cell>
          <cell r="J4175">
            <v>2.9018999999999999</v>
          </cell>
          <cell r="Q4175">
            <v>42587</v>
          </cell>
          <cell r="R4175">
            <v>3.64</v>
          </cell>
        </row>
        <row r="4176">
          <cell r="A4176">
            <v>42579</v>
          </cell>
          <cell r="B4176">
            <v>1.6800000000000002</v>
          </cell>
          <cell r="I4176">
            <v>42340</v>
          </cell>
          <cell r="J4176">
            <v>2.9081000000000001</v>
          </cell>
          <cell r="Q4176">
            <v>42590</v>
          </cell>
          <cell r="R4176">
            <v>3.63</v>
          </cell>
        </row>
        <row r="4177">
          <cell r="A4177">
            <v>42580</v>
          </cell>
          <cell r="B4177">
            <v>1.6400000000000001</v>
          </cell>
          <cell r="I4177">
            <v>42341</v>
          </cell>
          <cell r="J4177">
            <v>3.0543</v>
          </cell>
          <cell r="Q4177">
            <v>42591</v>
          </cell>
          <cell r="R4177">
            <v>3.59</v>
          </cell>
        </row>
        <row r="4178">
          <cell r="A4178">
            <v>42584</v>
          </cell>
          <cell r="B4178">
            <v>1.67</v>
          </cell>
          <cell r="I4178">
            <v>42342</v>
          </cell>
          <cell r="J4178">
            <v>3.0095000000000001</v>
          </cell>
          <cell r="Q4178">
            <v>42592</v>
          </cell>
          <cell r="R4178">
            <v>3.56</v>
          </cell>
        </row>
        <row r="4179">
          <cell r="A4179">
            <v>42585</v>
          </cell>
          <cell r="B4179">
            <v>1.67</v>
          </cell>
          <cell r="I4179">
            <v>42345</v>
          </cell>
          <cell r="J4179">
            <v>2.9611999999999998</v>
          </cell>
          <cell r="Q4179">
            <v>42593</v>
          </cell>
          <cell r="R4179">
            <v>3.62</v>
          </cell>
        </row>
        <row r="4180">
          <cell r="A4180">
            <v>42586</v>
          </cell>
          <cell r="B4180">
            <v>1.6400000000000001</v>
          </cell>
          <cell r="I4180">
            <v>42346</v>
          </cell>
          <cell r="J4180">
            <v>2.9548999999999999</v>
          </cell>
          <cell r="Q4180">
            <v>42594</v>
          </cell>
          <cell r="R4180">
            <v>3.57</v>
          </cell>
        </row>
        <row r="4181">
          <cell r="A4181">
            <v>42587</v>
          </cell>
          <cell r="B4181">
            <v>1.6800000000000002</v>
          </cell>
          <cell r="I4181">
            <v>42347</v>
          </cell>
          <cell r="J4181">
            <v>2.9737999999999998</v>
          </cell>
          <cell r="Q4181">
            <v>42597</v>
          </cell>
          <cell r="R4181">
            <v>3.6</v>
          </cell>
        </row>
        <row r="4182">
          <cell r="A4182">
            <v>42590</v>
          </cell>
          <cell r="B4182">
            <v>1.6800000000000002</v>
          </cell>
          <cell r="I4182">
            <v>42348</v>
          </cell>
          <cell r="J4182">
            <v>2.9675000000000002</v>
          </cell>
          <cell r="Q4182">
            <v>42598</v>
          </cell>
          <cell r="R4182">
            <v>3.62</v>
          </cell>
        </row>
        <row r="4183">
          <cell r="A4183">
            <v>42591</v>
          </cell>
          <cell r="B4183">
            <v>1.62</v>
          </cell>
          <cell r="I4183">
            <v>42349</v>
          </cell>
          <cell r="J4183">
            <v>2.8708999999999998</v>
          </cell>
          <cell r="Q4183">
            <v>42599</v>
          </cell>
          <cell r="R4183">
            <v>3.6</v>
          </cell>
        </row>
        <row r="4184">
          <cell r="A4184">
            <v>42592</v>
          </cell>
          <cell r="B4184">
            <v>1.6</v>
          </cell>
          <cell r="I4184">
            <v>42352</v>
          </cell>
          <cell r="J4184">
            <v>2.9516999999999998</v>
          </cell>
          <cell r="Q4184">
            <v>42600</v>
          </cell>
          <cell r="R4184">
            <v>3.58</v>
          </cell>
        </row>
        <row r="4185">
          <cell r="A4185">
            <v>42593</v>
          </cell>
          <cell r="B4185">
            <v>1.6400000000000001</v>
          </cell>
          <cell r="I4185">
            <v>42353</v>
          </cell>
          <cell r="J4185">
            <v>2.9855999999999998</v>
          </cell>
          <cell r="Q4185">
            <v>42601</v>
          </cell>
          <cell r="R4185">
            <v>3.6</v>
          </cell>
        </row>
        <row r="4186">
          <cell r="A4186">
            <v>42594</v>
          </cell>
          <cell r="B4186">
            <v>1.62</v>
          </cell>
          <cell r="I4186">
            <v>42354</v>
          </cell>
          <cell r="J4186">
            <v>3.0038999999999998</v>
          </cell>
          <cell r="Q4186">
            <v>42604</v>
          </cell>
          <cell r="R4186">
            <v>3.55</v>
          </cell>
        </row>
        <row r="4187">
          <cell r="A4187">
            <v>42597</v>
          </cell>
          <cell r="B4187">
            <v>1.6400000000000001</v>
          </cell>
          <cell r="I4187">
            <v>42355</v>
          </cell>
          <cell r="J4187">
            <v>2.9275000000000002</v>
          </cell>
          <cell r="Q4187">
            <v>42605</v>
          </cell>
          <cell r="R4187">
            <v>3.55</v>
          </cell>
        </row>
        <row r="4188">
          <cell r="A4188">
            <v>42598</v>
          </cell>
          <cell r="B4188">
            <v>1.6600000000000001</v>
          </cell>
          <cell r="I4188">
            <v>42356</v>
          </cell>
          <cell r="J4188">
            <v>2.9220000000000002</v>
          </cell>
          <cell r="Q4188">
            <v>42606</v>
          </cell>
          <cell r="R4188">
            <v>3.56</v>
          </cell>
        </row>
        <row r="4189">
          <cell r="A4189">
            <v>42599</v>
          </cell>
          <cell r="B4189">
            <v>1.67</v>
          </cell>
          <cell r="I4189">
            <v>42359</v>
          </cell>
          <cell r="J4189">
            <v>2.9102999999999999</v>
          </cell>
          <cell r="Q4189">
            <v>42607</v>
          </cell>
          <cell r="R4189">
            <v>3.58</v>
          </cell>
        </row>
        <row r="4190">
          <cell r="A4190">
            <v>42600</v>
          </cell>
          <cell r="B4190">
            <v>1.6600000000000001</v>
          </cell>
          <cell r="I4190">
            <v>42360</v>
          </cell>
          <cell r="J4190">
            <v>2.9556</v>
          </cell>
          <cell r="Q4190">
            <v>42608</v>
          </cell>
          <cell r="R4190">
            <v>3.62</v>
          </cell>
        </row>
        <row r="4191">
          <cell r="A4191">
            <v>42601</v>
          </cell>
          <cell r="B4191">
            <v>1.69</v>
          </cell>
          <cell r="I4191">
            <v>42361</v>
          </cell>
          <cell r="J4191">
            <v>2.988</v>
          </cell>
          <cell r="Q4191">
            <v>42611</v>
          </cell>
          <cell r="R4191">
            <v>3.5300000000000002</v>
          </cell>
        </row>
        <row r="4192">
          <cell r="A4192">
            <v>42604</v>
          </cell>
          <cell r="B4192">
            <v>1.6400000000000001</v>
          </cell>
          <cell r="I4192">
            <v>42362</v>
          </cell>
          <cell r="J4192">
            <v>2.9603000000000002</v>
          </cell>
          <cell r="Q4192">
            <v>42612</v>
          </cell>
          <cell r="R4192">
            <v>3.55</v>
          </cell>
        </row>
        <row r="4193">
          <cell r="A4193">
            <v>42605</v>
          </cell>
          <cell r="B4193">
            <v>1.6400000000000001</v>
          </cell>
          <cell r="I4193">
            <v>42363</v>
          </cell>
          <cell r="J4193">
            <v>2.9603000000000002</v>
          </cell>
          <cell r="Q4193">
            <v>42613</v>
          </cell>
          <cell r="R4193">
            <v>3.54</v>
          </cell>
        </row>
        <row r="4194">
          <cell r="A4194">
            <v>42606</v>
          </cell>
          <cell r="B4194">
            <v>1.6400000000000001</v>
          </cell>
          <cell r="I4194">
            <v>42366</v>
          </cell>
          <cell r="J4194">
            <v>2.9430000000000001</v>
          </cell>
          <cell r="Q4194">
            <v>42614</v>
          </cell>
          <cell r="R4194">
            <v>3.54</v>
          </cell>
        </row>
        <row r="4195">
          <cell r="A4195">
            <v>42607</v>
          </cell>
          <cell r="B4195">
            <v>1.67</v>
          </cell>
          <cell r="I4195">
            <v>42367</v>
          </cell>
          <cell r="J4195">
            <v>3.0358999999999998</v>
          </cell>
          <cell r="Q4195">
            <v>42615</v>
          </cell>
          <cell r="R4195">
            <v>3.58</v>
          </cell>
        </row>
        <row r="4196">
          <cell r="A4196">
            <v>42608</v>
          </cell>
          <cell r="B4196">
            <v>1.6800000000000002</v>
          </cell>
          <cell r="I4196">
            <v>42368</v>
          </cell>
          <cell r="J4196">
            <v>3.0335000000000001</v>
          </cell>
          <cell r="Q4196">
            <v>42619</v>
          </cell>
          <cell r="R4196">
            <v>3.54</v>
          </cell>
        </row>
        <row r="4197">
          <cell r="A4197">
            <v>42611</v>
          </cell>
          <cell r="B4197">
            <v>1.63</v>
          </cell>
          <cell r="I4197">
            <v>42369</v>
          </cell>
          <cell r="J4197">
            <v>3.0158</v>
          </cell>
          <cell r="Q4197">
            <v>42620</v>
          </cell>
          <cell r="R4197">
            <v>3.54</v>
          </cell>
        </row>
        <row r="4198">
          <cell r="A4198">
            <v>42612</v>
          </cell>
          <cell r="B4198">
            <v>1.63</v>
          </cell>
          <cell r="I4198">
            <v>42370</v>
          </cell>
          <cell r="J4198">
            <v>3.0158</v>
          </cell>
          <cell r="Q4198">
            <v>42621</v>
          </cell>
          <cell r="R4198">
            <v>3.63</v>
          </cell>
        </row>
        <row r="4199">
          <cell r="A4199">
            <v>42613</v>
          </cell>
          <cell r="B4199">
            <v>1.63</v>
          </cell>
          <cell r="I4199">
            <v>42373</v>
          </cell>
          <cell r="J4199">
            <v>2.9872000000000001</v>
          </cell>
          <cell r="Q4199">
            <v>42622</v>
          </cell>
          <cell r="R4199">
            <v>3.69</v>
          </cell>
        </row>
        <row r="4200">
          <cell r="A4200">
            <v>42614</v>
          </cell>
          <cell r="B4200">
            <v>1.62</v>
          </cell>
          <cell r="I4200">
            <v>42374</v>
          </cell>
          <cell r="J4200">
            <v>2.9950999999999999</v>
          </cell>
          <cell r="Q4200">
            <v>42625</v>
          </cell>
          <cell r="R4200">
            <v>3.7</v>
          </cell>
        </row>
        <row r="4201">
          <cell r="A4201">
            <v>42615</v>
          </cell>
          <cell r="B4201">
            <v>1.6600000000000001</v>
          </cell>
          <cell r="I4201">
            <v>42375</v>
          </cell>
          <cell r="J4201">
            <v>2.9375</v>
          </cell>
          <cell r="Q4201">
            <v>42626</v>
          </cell>
          <cell r="R4201">
            <v>3.77</v>
          </cell>
        </row>
        <row r="4202">
          <cell r="A4202">
            <v>42619</v>
          </cell>
          <cell r="B4202">
            <v>1.63</v>
          </cell>
          <cell r="I4202">
            <v>42376</v>
          </cell>
          <cell r="J4202">
            <v>2.9257999999999997</v>
          </cell>
          <cell r="Q4202">
            <v>42627</v>
          </cell>
          <cell r="R4202">
            <v>3.75</v>
          </cell>
        </row>
        <row r="4203">
          <cell r="A4203">
            <v>42620</v>
          </cell>
          <cell r="B4203">
            <v>1.6099999999999999</v>
          </cell>
          <cell r="I4203">
            <v>42377</v>
          </cell>
          <cell r="J4203">
            <v>2.9093999999999998</v>
          </cell>
          <cell r="Q4203">
            <v>42628</v>
          </cell>
          <cell r="R4203">
            <v>3.7800000000000002</v>
          </cell>
        </row>
        <row r="4204">
          <cell r="A4204">
            <v>42621</v>
          </cell>
          <cell r="B4204">
            <v>1.7</v>
          </cell>
          <cell r="I4204">
            <v>42380</v>
          </cell>
          <cell r="J4204">
            <v>2.9681999999999999</v>
          </cell>
          <cell r="Q4204">
            <v>42629</v>
          </cell>
          <cell r="R4204">
            <v>3.76</v>
          </cell>
        </row>
        <row r="4205">
          <cell r="A4205">
            <v>42622</v>
          </cell>
          <cell r="B4205">
            <v>1.77</v>
          </cell>
          <cell r="I4205">
            <v>42381</v>
          </cell>
          <cell r="J4205">
            <v>2.8815</v>
          </cell>
          <cell r="Q4205">
            <v>42632</v>
          </cell>
          <cell r="R4205">
            <v>3.75</v>
          </cell>
        </row>
        <row r="4206">
          <cell r="A4206">
            <v>42625</v>
          </cell>
          <cell r="B4206">
            <v>1.79</v>
          </cell>
          <cell r="I4206">
            <v>42382</v>
          </cell>
          <cell r="J4206">
            <v>2.8822000000000001</v>
          </cell>
          <cell r="Q4206">
            <v>42633</v>
          </cell>
          <cell r="R4206">
            <v>3.74</v>
          </cell>
        </row>
        <row r="4207">
          <cell r="A4207">
            <v>42626</v>
          </cell>
          <cell r="B4207">
            <v>1.8599999999999999</v>
          </cell>
          <cell r="I4207">
            <v>42383</v>
          </cell>
          <cell r="J4207">
            <v>2.8868999999999998</v>
          </cell>
          <cell r="Q4207">
            <v>42634</v>
          </cell>
          <cell r="R4207">
            <v>3.71</v>
          </cell>
        </row>
        <row r="4208">
          <cell r="A4208">
            <v>42627</v>
          </cell>
          <cell r="B4208">
            <v>1.83</v>
          </cell>
          <cell r="I4208">
            <v>42384</v>
          </cell>
          <cell r="J4208">
            <v>2.8140000000000001</v>
          </cell>
          <cell r="Q4208">
            <v>42635</v>
          </cell>
          <cell r="R4208">
            <v>3.66</v>
          </cell>
        </row>
        <row r="4209">
          <cell r="A4209">
            <v>42628</v>
          </cell>
          <cell r="B4209">
            <v>1.8399999999999999</v>
          </cell>
          <cell r="I4209">
            <v>42387</v>
          </cell>
          <cell r="J4209">
            <v>2.8140000000000001</v>
          </cell>
          <cell r="Q4209">
            <v>42636</v>
          </cell>
          <cell r="R4209">
            <v>3.65</v>
          </cell>
        </row>
        <row r="4210">
          <cell r="A4210">
            <v>42629</v>
          </cell>
          <cell r="B4210">
            <v>1.83</v>
          </cell>
          <cell r="I4210">
            <v>42388</v>
          </cell>
          <cell r="J4210">
            <v>2.8262</v>
          </cell>
          <cell r="Q4210">
            <v>42639</v>
          </cell>
          <cell r="R4210">
            <v>3.64</v>
          </cell>
        </row>
        <row r="4211">
          <cell r="A4211">
            <v>42632</v>
          </cell>
          <cell r="B4211">
            <v>1.8199999999999998</v>
          </cell>
          <cell r="I4211">
            <v>42389</v>
          </cell>
          <cell r="J4211">
            <v>2.7530000000000001</v>
          </cell>
          <cell r="Q4211">
            <v>42640</v>
          </cell>
          <cell r="R4211">
            <v>3.59</v>
          </cell>
        </row>
        <row r="4212">
          <cell r="A4212">
            <v>42633</v>
          </cell>
          <cell r="B4212">
            <v>1.79</v>
          </cell>
          <cell r="I4212">
            <v>42390</v>
          </cell>
          <cell r="J4212">
            <v>2.8109000000000002</v>
          </cell>
          <cell r="Q4212">
            <v>42641</v>
          </cell>
          <cell r="R4212">
            <v>3.6</v>
          </cell>
        </row>
        <row r="4213">
          <cell r="A4213">
            <v>42634</v>
          </cell>
          <cell r="B4213">
            <v>1.78</v>
          </cell>
          <cell r="I4213">
            <v>42391</v>
          </cell>
          <cell r="J4213">
            <v>2.8237999999999999</v>
          </cell>
          <cell r="Q4213">
            <v>42642</v>
          </cell>
          <cell r="R4213">
            <v>3.58</v>
          </cell>
        </row>
        <row r="4214">
          <cell r="A4214">
            <v>42635</v>
          </cell>
          <cell r="B4214">
            <v>1.73</v>
          </cell>
          <cell r="I4214">
            <v>42394</v>
          </cell>
          <cell r="J4214">
            <v>2.7843999999999998</v>
          </cell>
          <cell r="Q4214">
            <v>42643</v>
          </cell>
          <cell r="R4214">
            <v>3.64</v>
          </cell>
        </row>
        <row r="4215">
          <cell r="A4215">
            <v>42636</v>
          </cell>
          <cell r="B4215">
            <v>1.7</v>
          </cell>
          <cell r="I4215">
            <v>42395</v>
          </cell>
          <cell r="J4215">
            <v>2.7843999999999998</v>
          </cell>
          <cell r="Q4215">
            <v>42646</v>
          </cell>
          <cell r="R4215">
            <v>3.64</v>
          </cell>
        </row>
        <row r="4216">
          <cell r="A4216">
            <v>42639</v>
          </cell>
          <cell r="B4216">
            <v>1.6600000000000001</v>
          </cell>
          <cell r="I4216">
            <v>42396</v>
          </cell>
          <cell r="J4216">
            <v>2.8010000000000002</v>
          </cell>
          <cell r="Q4216">
            <v>42647</v>
          </cell>
          <cell r="R4216">
            <v>3.71</v>
          </cell>
        </row>
        <row r="4217">
          <cell r="A4217">
            <v>42640</v>
          </cell>
          <cell r="B4217">
            <v>1.6400000000000001</v>
          </cell>
          <cell r="I4217">
            <v>42397</v>
          </cell>
          <cell r="J4217">
            <v>2.7850999999999999</v>
          </cell>
          <cell r="Q4217">
            <v>42648</v>
          </cell>
          <cell r="R4217">
            <v>3.74</v>
          </cell>
        </row>
        <row r="4218">
          <cell r="A4218">
            <v>42641</v>
          </cell>
          <cell r="B4218">
            <v>1.6400000000000001</v>
          </cell>
          <cell r="I4218">
            <v>42398</v>
          </cell>
          <cell r="J4218">
            <v>2.7438000000000002</v>
          </cell>
          <cell r="Q4218">
            <v>42649</v>
          </cell>
          <cell r="R4218">
            <v>3.75</v>
          </cell>
        </row>
        <row r="4219">
          <cell r="A4219">
            <v>42642</v>
          </cell>
          <cell r="B4219">
            <v>1.62</v>
          </cell>
          <cell r="I4219">
            <v>42401</v>
          </cell>
          <cell r="J4219">
            <v>2.7618</v>
          </cell>
          <cell r="Q4219">
            <v>42650</v>
          </cell>
          <cell r="R4219">
            <v>3.76</v>
          </cell>
        </row>
        <row r="4220">
          <cell r="A4220">
            <v>42643</v>
          </cell>
          <cell r="B4220">
            <v>1.6600000000000001</v>
          </cell>
          <cell r="I4220">
            <v>42402</v>
          </cell>
          <cell r="J4220">
            <v>2.6560000000000001</v>
          </cell>
          <cell r="Q4220">
            <v>42654</v>
          </cell>
          <cell r="R4220">
            <v>3.7800000000000002</v>
          </cell>
        </row>
        <row r="4221">
          <cell r="A4221">
            <v>42646</v>
          </cell>
          <cell r="B4221">
            <v>1.67</v>
          </cell>
          <cell r="I4221">
            <v>42403</v>
          </cell>
          <cell r="J4221">
            <v>2.7126000000000001</v>
          </cell>
          <cell r="Q4221">
            <v>42655</v>
          </cell>
          <cell r="R4221">
            <v>3.79</v>
          </cell>
        </row>
        <row r="4222">
          <cell r="A4222">
            <v>42647</v>
          </cell>
          <cell r="B4222">
            <v>1.73</v>
          </cell>
          <cell r="I4222">
            <v>42404</v>
          </cell>
          <cell r="J4222">
            <v>2.6757</v>
          </cell>
          <cell r="Q4222">
            <v>42656</v>
          </cell>
          <cell r="R4222">
            <v>3.76</v>
          </cell>
        </row>
        <row r="4223">
          <cell r="A4223">
            <v>42648</v>
          </cell>
          <cell r="B4223">
            <v>1.77</v>
          </cell>
          <cell r="I4223">
            <v>42405</v>
          </cell>
          <cell r="J4223">
            <v>2.6682999999999999</v>
          </cell>
          <cell r="Q4223">
            <v>42657</v>
          </cell>
          <cell r="R4223">
            <v>3.83</v>
          </cell>
        </row>
        <row r="4224">
          <cell r="A4224">
            <v>42649</v>
          </cell>
          <cell r="B4224">
            <v>1.8</v>
          </cell>
          <cell r="I4224">
            <v>42408</v>
          </cell>
          <cell r="J4224">
            <v>2.5764</v>
          </cell>
          <cell r="Q4224">
            <v>42660</v>
          </cell>
          <cell r="R4224">
            <v>3.8</v>
          </cell>
        </row>
        <row r="4225">
          <cell r="A4225">
            <v>42650</v>
          </cell>
          <cell r="B4225">
            <v>1.8199999999999998</v>
          </cell>
          <cell r="I4225">
            <v>42409</v>
          </cell>
          <cell r="J4225">
            <v>2.5493000000000001</v>
          </cell>
          <cell r="Q4225">
            <v>42661</v>
          </cell>
          <cell r="R4225">
            <v>3.7800000000000002</v>
          </cell>
        </row>
        <row r="4226">
          <cell r="A4226">
            <v>42654</v>
          </cell>
          <cell r="B4226">
            <v>1.8399999999999999</v>
          </cell>
          <cell r="I4226">
            <v>42410</v>
          </cell>
          <cell r="J4226">
            <v>2.4872000000000001</v>
          </cell>
          <cell r="Q4226">
            <v>42662</v>
          </cell>
          <cell r="R4226">
            <v>3.77</v>
          </cell>
        </row>
        <row r="4227">
          <cell r="A4227">
            <v>42655</v>
          </cell>
          <cell r="B4227">
            <v>1.8399999999999999</v>
          </cell>
          <cell r="I4227">
            <v>42411</v>
          </cell>
          <cell r="J4227">
            <v>2.4977</v>
          </cell>
          <cell r="Q4227">
            <v>42663</v>
          </cell>
          <cell r="R4227">
            <v>3.76</v>
          </cell>
        </row>
        <row r="4228">
          <cell r="A4228">
            <v>42656</v>
          </cell>
          <cell r="B4228">
            <v>1.8</v>
          </cell>
          <cell r="I4228">
            <v>42412</v>
          </cell>
          <cell r="J4228">
            <v>2.6040000000000001</v>
          </cell>
          <cell r="Q4228">
            <v>42664</v>
          </cell>
          <cell r="R4228">
            <v>3.75</v>
          </cell>
        </row>
        <row r="4229">
          <cell r="A4229">
            <v>42657</v>
          </cell>
          <cell r="B4229">
            <v>1.87</v>
          </cell>
          <cell r="I4229">
            <v>42415</v>
          </cell>
          <cell r="J4229">
            <v>2.6040000000000001</v>
          </cell>
          <cell r="Q4229">
            <v>42667</v>
          </cell>
          <cell r="R4229">
            <v>3.77</v>
          </cell>
        </row>
        <row r="4230">
          <cell r="A4230">
            <v>42660</v>
          </cell>
          <cell r="B4230">
            <v>1.8399999999999999</v>
          </cell>
          <cell r="I4230">
            <v>42416</v>
          </cell>
          <cell r="J4230">
            <v>2.6393</v>
          </cell>
          <cell r="Q4230">
            <v>42668</v>
          </cell>
          <cell r="R4230">
            <v>3.75</v>
          </cell>
        </row>
        <row r="4231">
          <cell r="A4231">
            <v>42661</v>
          </cell>
          <cell r="B4231">
            <v>1.8399999999999999</v>
          </cell>
          <cell r="I4231">
            <v>42417</v>
          </cell>
          <cell r="J4231">
            <v>2.6875</v>
          </cell>
          <cell r="Q4231">
            <v>42669</v>
          </cell>
          <cell r="R4231">
            <v>3.79</v>
          </cell>
        </row>
        <row r="4232">
          <cell r="A4232">
            <v>42662</v>
          </cell>
          <cell r="B4232">
            <v>1.85</v>
          </cell>
          <cell r="I4232">
            <v>42418</v>
          </cell>
          <cell r="J4232">
            <v>2.6086</v>
          </cell>
          <cell r="Q4232">
            <v>42670</v>
          </cell>
          <cell r="R4232">
            <v>3.85</v>
          </cell>
        </row>
        <row r="4233">
          <cell r="A4233">
            <v>42663</v>
          </cell>
          <cell r="B4233">
            <v>1.83</v>
          </cell>
          <cell r="I4233">
            <v>42419</v>
          </cell>
          <cell r="J4233">
            <v>2.6048</v>
          </cell>
          <cell r="Q4233">
            <v>42671</v>
          </cell>
          <cell r="R4233">
            <v>3.86</v>
          </cell>
        </row>
        <row r="4234">
          <cell r="A4234">
            <v>42664</v>
          </cell>
          <cell r="B4234">
            <v>1.79</v>
          </cell>
          <cell r="I4234">
            <v>42422</v>
          </cell>
          <cell r="J4234">
            <v>2.6040000000000001</v>
          </cell>
          <cell r="Q4234">
            <v>42674</v>
          </cell>
          <cell r="R4234">
            <v>3.83</v>
          </cell>
        </row>
        <row r="4235">
          <cell r="A4235">
            <v>42667</v>
          </cell>
          <cell r="B4235">
            <v>1.81</v>
          </cell>
          <cell r="I4235">
            <v>42423</v>
          </cell>
          <cell r="J4235">
            <v>2.5789</v>
          </cell>
          <cell r="Q4235">
            <v>42675</v>
          </cell>
          <cell r="R4235">
            <v>3.81</v>
          </cell>
        </row>
        <row r="4236">
          <cell r="A4236">
            <v>42668</v>
          </cell>
          <cell r="B4236">
            <v>1.81</v>
          </cell>
          <cell r="I4236">
            <v>42424</v>
          </cell>
          <cell r="J4236">
            <v>2.6055999999999999</v>
          </cell>
          <cell r="Q4236">
            <v>42676</v>
          </cell>
          <cell r="R4236">
            <v>3.81</v>
          </cell>
        </row>
        <row r="4237">
          <cell r="A4237">
            <v>42669</v>
          </cell>
          <cell r="B4237">
            <v>1.8199999999999998</v>
          </cell>
          <cell r="I4237">
            <v>42425</v>
          </cell>
          <cell r="J4237">
            <v>2.5941000000000001</v>
          </cell>
          <cell r="Q4237">
            <v>42677</v>
          </cell>
          <cell r="R4237">
            <v>3.84</v>
          </cell>
        </row>
        <row r="4238">
          <cell r="A4238">
            <v>42670</v>
          </cell>
          <cell r="B4238">
            <v>1.88</v>
          </cell>
          <cell r="I4238">
            <v>42426</v>
          </cell>
          <cell r="J4238">
            <v>2.6362999999999999</v>
          </cell>
          <cell r="Q4238">
            <v>42678</v>
          </cell>
          <cell r="R4238">
            <v>3.81</v>
          </cell>
        </row>
        <row r="4239">
          <cell r="A4239">
            <v>42671</v>
          </cell>
          <cell r="B4239">
            <v>1.8900000000000001</v>
          </cell>
          <cell r="I4239">
            <v>42429</v>
          </cell>
          <cell r="J4239">
            <v>2.6156000000000001</v>
          </cell>
          <cell r="Q4239">
            <v>42681</v>
          </cell>
          <cell r="R4239">
            <v>3.84</v>
          </cell>
        </row>
        <row r="4240">
          <cell r="A4240">
            <v>42674</v>
          </cell>
          <cell r="B4240">
            <v>1.85</v>
          </cell>
          <cell r="I4240">
            <v>42430</v>
          </cell>
          <cell r="J4240">
            <v>2.6978</v>
          </cell>
          <cell r="Q4240">
            <v>42682</v>
          </cell>
          <cell r="R4240">
            <v>3.86</v>
          </cell>
        </row>
        <row r="4241">
          <cell r="A4241">
            <v>42675</v>
          </cell>
          <cell r="B4241">
            <v>1.85</v>
          </cell>
          <cell r="I4241">
            <v>42431</v>
          </cell>
          <cell r="J4241">
            <v>2.6844999999999999</v>
          </cell>
          <cell r="Q4241">
            <v>42683</v>
          </cell>
          <cell r="R4241">
            <v>4.08</v>
          </cell>
        </row>
        <row r="4242">
          <cell r="A4242">
            <v>42676</v>
          </cell>
          <cell r="B4242">
            <v>1.83</v>
          </cell>
          <cell r="I4242">
            <v>42432</v>
          </cell>
          <cell r="J4242">
            <v>2.6579999999999999</v>
          </cell>
          <cell r="Q4242">
            <v>42684</v>
          </cell>
          <cell r="R4242">
            <v>4.12</v>
          </cell>
        </row>
        <row r="4243">
          <cell r="A4243">
            <v>42677</v>
          </cell>
          <cell r="B4243">
            <v>1.85</v>
          </cell>
          <cell r="I4243">
            <v>42433</v>
          </cell>
          <cell r="J4243">
            <v>2.6947000000000001</v>
          </cell>
          <cell r="Q4243">
            <v>42688</v>
          </cell>
          <cell r="R4243">
            <v>4.2</v>
          </cell>
        </row>
        <row r="4244">
          <cell r="A4244">
            <v>42678</v>
          </cell>
          <cell r="B4244">
            <v>1.81</v>
          </cell>
          <cell r="I4244">
            <v>42436</v>
          </cell>
          <cell r="J4244">
            <v>2.7057000000000002</v>
          </cell>
          <cell r="Q4244">
            <v>42689</v>
          </cell>
          <cell r="R4244">
            <v>4.1900000000000004</v>
          </cell>
        </row>
        <row r="4245">
          <cell r="A4245">
            <v>42681</v>
          </cell>
          <cell r="B4245">
            <v>1.87</v>
          </cell>
          <cell r="I4245">
            <v>42437</v>
          </cell>
          <cell r="J4245">
            <v>2.6348000000000003</v>
          </cell>
          <cell r="Q4245">
            <v>42690</v>
          </cell>
          <cell r="R4245">
            <v>4.1399999999999997</v>
          </cell>
        </row>
        <row r="4246">
          <cell r="A4246">
            <v>42682</v>
          </cell>
          <cell r="B4246">
            <v>1.92</v>
          </cell>
          <cell r="I4246">
            <v>42438</v>
          </cell>
          <cell r="J4246">
            <v>2.6619999999999999</v>
          </cell>
          <cell r="Q4246">
            <v>42691</v>
          </cell>
          <cell r="R4246">
            <v>4.1900000000000004</v>
          </cell>
        </row>
        <row r="4247">
          <cell r="A4247">
            <v>42683</v>
          </cell>
          <cell r="B4247">
            <v>2.0299999999999998</v>
          </cell>
          <cell r="I4247">
            <v>42439</v>
          </cell>
          <cell r="J4247">
            <v>2.6947000000000001</v>
          </cell>
          <cell r="Q4247">
            <v>42692</v>
          </cell>
          <cell r="R4247">
            <v>4.22</v>
          </cell>
        </row>
        <row r="4248">
          <cell r="A4248">
            <v>42684</v>
          </cell>
          <cell r="B4248">
            <v>2.0699999999999998</v>
          </cell>
          <cell r="I4248">
            <v>42440</v>
          </cell>
          <cell r="J4248">
            <v>2.7532000000000001</v>
          </cell>
          <cell r="Q4248">
            <v>42695</v>
          </cell>
          <cell r="R4248">
            <v>4.21</v>
          </cell>
        </row>
        <row r="4249">
          <cell r="A4249">
            <v>42688</v>
          </cell>
          <cell r="B4249">
            <v>2.19</v>
          </cell>
          <cell r="I4249">
            <v>42443</v>
          </cell>
          <cell r="J4249">
            <v>2.7317999999999998</v>
          </cell>
          <cell r="Q4249">
            <v>42696</v>
          </cell>
          <cell r="R4249">
            <v>4.21</v>
          </cell>
        </row>
        <row r="4250">
          <cell r="A4250">
            <v>42689</v>
          </cell>
          <cell r="B4250">
            <v>2.17</v>
          </cell>
          <cell r="I4250">
            <v>42444</v>
          </cell>
          <cell r="J4250">
            <v>2.7309999999999999</v>
          </cell>
          <cell r="Q4250">
            <v>42697</v>
          </cell>
          <cell r="R4250">
            <v>4.22</v>
          </cell>
        </row>
        <row r="4251">
          <cell r="A4251">
            <v>42690</v>
          </cell>
          <cell r="B4251">
            <v>2.12</v>
          </cell>
          <cell r="I4251">
            <v>42445</v>
          </cell>
          <cell r="J4251">
            <v>2.7105000000000001</v>
          </cell>
          <cell r="Q4251">
            <v>42699</v>
          </cell>
          <cell r="R4251">
            <v>4.22</v>
          </cell>
        </row>
        <row r="4252">
          <cell r="A4252">
            <v>42691</v>
          </cell>
          <cell r="B4252">
            <v>2.17</v>
          </cell>
          <cell r="I4252">
            <v>42446</v>
          </cell>
          <cell r="J4252">
            <v>2.6854</v>
          </cell>
          <cell r="Q4252">
            <v>42702</v>
          </cell>
          <cell r="R4252">
            <v>4.1900000000000004</v>
          </cell>
        </row>
        <row r="4253">
          <cell r="A4253">
            <v>42692</v>
          </cell>
          <cell r="B4253">
            <v>2.21</v>
          </cell>
          <cell r="I4253">
            <v>42447</v>
          </cell>
          <cell r="J4253">
            <v>2.6753</v>
          </cell>
          <cell r="Q4253">
            <v>42703</v>
          </cell>
          <cell r="R4253">
            <v>4.16</v>
          </cell>
        </row>
        <row r="4254">
          <cell r="A4254">
            <v>42695</v>
          </cell>
          <cell r="B4254">
            <v>2.21</v>
          </cell>
          <cell r="I4254">
            <v>42450</v>
          </cell>
          <cell r="J4254">
            <v>2.7168999999999999</v>
          </cell>
          <cell r="Q4254">
            <v>42704</v>
          </cell>
          <cell r="R4254">
            <v>4.22</v>
          </cell>
        </row>
        <row r="4255">
          <cell r="A4255">
            <v>42696</v>
          </cell>
          <cell r="B4255">
            <v>2.1800000000000002</v>
          </cell>
          <cell r="I4255">
            <v>42451</v>
          </cell>
          <cell r="J4255">
            <v>2.7223999999999999</v>
          </cell>
          <cell r="Q4255">
            <v>42705</v>
          </cell>
          <cell r="R4255">
            <v>4.29</v>
          </cell>
        </row>
        <row r="4256">
          <cell r="A4256">
            <v>42697</v>
          </cell>
          <cell r="B4256">
            <v>2.1800000000000002</v>
          </cell>
          <cell r="I4256">
            <v>42452</v>
          </cell>
          <cell r="J4256">
            <v>2.6581999999999999</v>
          </cell>
          <cell r="Q4256">
            <v>42706</v>
          </cell>
          <cell r="R4256">
            <v>4.26</v>
          </cell>
        </row>
        <row r="4257">
          <cell r="A4257">
            <v>42698</v>
          </cell>
          <cell r="B4257">
            <v>2.1800000000000002</v>
          </cell>
          <cell r="I4257">
            <v>42453</v>
          </cell>
          <cell r="J4257">
            <v>2.673</v>
          </cell>
          <cell r="Q4257">
            <v>42709</v>
          </cell>
          <cell r="R4257">
            <v>4.25</v>
          </cell>
        </row>
        <row r="4258">
          <cell r="A4258">
            <v>42699</v>
          </cell>
          <cell r="B4258">
            <v>2.15</v>
          </cell>
          <cell r="I4258">
            <v>42454</v>
          </cell>
          <cell r="J4258">
            <v>2.673</v>
          </cell>
          <cell r="Q4258">
            <v>42710</v>
          </cell>
          <cell r="R4258">
            <v>4.2699999999999996</v>
          </cell>
        </row>
        <row r="4259">
          <cell r="A4259">
            <v>42702</v>
          </cell>
          <cell r="B4259">
            <v>2.11</v>
          </cell>
          <cell r="I4259">
            <v>42457</v>
          </cell>
          <cell r="J4259">
            <v>2.6566999999999998</v>
          </cell>
          <cell r="Q4259">
            <v>42711</v>
          </cell>
          <cell r="R4259">
            <v>4.21</v>
          </cell>
        </row>
        <row r="4260">
          <cell r="A4260">
            <v>42703</v>
          </cell>
          <cell r="B4260">
            <v>2.1</v>
          </cell>
          <cell r="I4260">
            <v>42458</v>
          </cell>
          <cell r="J4260">
            <v>2.5996000000000001</v>
          </cell>
          <cell r="Q4260">
            <v>42712</v>
          </cell>
          <cell r="R4260">
            <v>4.26</v>
          </cell>
        </row>
        <row r="4261">
          <cell r="A4261">
            <v>42704</v>
          </cell>
          <cell r="B4261">
            <v>2.16</v>
          </cell>
          <cell r="I4261">
            <v>42459</v>
          </cell>
          <cell r="J4261">
            <v>2.6528</v>
          </cell>
          <cell r="Q4261">
            <v>42713</v>
          </cell>
          <cell r="R4261">
            <v>4.32</v>
          </cell>
        </row>
        <row r="4262">
          <cell r="A4262">
            <v>42705</v>
          </cell>
          <cell r="B4262">
            <v>2.25</v>
          </cell>
          <cell r="I4262">
            <v>42460</v>
          </cell>
          <cell r="J4262">
            <v>2.6118999999999999</v>
          </cell>
          <cell r="Q4262">
            <v>42716</v>
          </cell>
          <cell r="R4262">
            <v>4.33</v>
          </cell>
        </row>
        <row r="4263">
          <cell r="A4263">
            <v>42706</v>
          </cell>
          <cell r="B4263">
            <v>2.23</v>
          </cell>
          <cell r="I4263">
            <v>42461</v>
          </cell>
          <cell r="J4263">
            <v>2.5996999999999999</v>
          </cell>
          <cell r="Q4263">
            <v>42717</v>
          </cell>
          <cell r="R4263">
            <v>4.3099999999999996</v>
          </cell>
        </row>
        <row r="4264">
          <cell r="A4264">
            <v>42709</v>
          </cell>
          <cell r="B4264">
            <v>2.2200000000000002</v>
          </cell>
          <cell r="I4264">
            <v>42464</v>
          </cell>
          <cell r="J4264">
            <v>2.5966</v>
          </cell>
          <cell r="Q4264">
            <v>42718</v>
          </cell>
          <cell r="R4264">
            <v>4.3</v>
          </cell>
        </row>
        <row r="4265">
          <cell r="A4265">
            <v>42710</v>
          </cell>
          <cell r="B4265">
            <v>2.23</v>
          </cell>
          <cell r="I4265">
            <v>42465</v>
          </cell>
          <cell r="J4265">
            <v>2.5442</v>
          </cell>
          <cell r="Q4265">
            <v>42719</v>
          </cell>
          <cell r="R4265">
            <v>4.3</v>
          </cell>
        </row>
        <row r="4266">
          <cell r="A4266">
            <v>42711</v>
          </cell>
          <cell r="B4266">
            <v>2.21</v>
          </cell>
          <cell r="I4266">
            <v>42466</v>
          </cell>
          <cell r="J4266">
            <v>2.5844</v>
          </cell>
          <cell r="Q4266">
            <v>42720</v>
          </cell>
          <cell r="R4266">
            <v>4.33</v>
          </cell>
        </row>
        <row r="4267">
          <cell r="A4267">
            <v>42712</v>
          </cell>
          <cell r="B4267">
            <v>2.27</v>
          </cell>
          <cell r="I4267">
            <v>42467</v>
          </cell>
          <cell r="J4267">
            <v>2.5148999999999999</v>
          </cell>
          <cell r="Q4267">
            <v>42723</v>
          </cell>
          <cell r="R4267">
            <v>4.2699999999999996</v>
          </cell>
        </row>
        <row r="4268">
          <cell r="A4268">
            <v>42713</v>
          </cell>
          <cell r="B4268">
            <v>2.34</v>
          </cell>
          <cell r="I4268">
            <v>42468</v>
          </cell>
          <cell r="J4268">
            <v>2.5525000000000002</v>
          </cell>
          <cell r="Q4268">
            <v>42724</v>
          </cell>
          <cell r="R4268">
            <v>4.3</v>
          </cell>
        </row>
        <row r="4269">
          <cell r="A4269">
            <v>42716</v>
          </cell>
          <cell r="B4269">
            <v>2.39</v>
          </cell>
          <cell r="I4269">
            <v>42471</v>
          </cell>
          <cell r="J4269">
            <v>2.5615999999999999</v>
          </cell>
          <cell r="Q4269">
            <v>42725</v>
          </cell>
          <cell r="R4269">
            <v>4.2699999999999996</v>
          </cell>
        </row>
        <row r="4270">
          <cell r="A4270">
            <v>42717</v>
          </cell>
          <cell r="B4270">
            <v>2.37</v>
          </cell>
          <cell r="I4270">
            <v>42472</v>
          </cell>
          <cell r="J4270">
            <v>2.5989</v>
          </cell>
          <cell r="Q4270">
            <v>42726</v>
          </cell>
          <cell r="R4270">
            <v>4.2699999999999996</v>
          </cell>
        </row>
        <row r="4271">
          <cell r="A4271">
            <v>42718</v>
          </cell>
          <cell r="B4271">
            <v>2.38</v>
          </cell>
          <cell r="I4271">
            <v>42473</v>
          </cell>
          <cell r="J4271">
            <v>2.5836999999999999</v>
          </cell>
          <cell r="Q4271">
            <v>42727</v>
          </cell>
          <cell r="R4271">
            <v>4.26</v>
          </cell>
        </row>
        <row r="4272">
          <cell r="A4272">
            <v>42719</v>
          </cell>
          <cell r="B4272">
            <v>2.41</v>
          </cell>
          <cell r="I4272">
            <v>42474</v>
          </cell>
          <cell r="J4272">
            <v>2.6005000000000003</v>
          </cell>
          <cell r="Q4272">
            <v>42731</v>
          </cell>
          <cell r="R4272">
            <v>4.29</v>
          </cell>
        </row>
        <row r="4273">
          <cell r="A4273">
            <v>42720</v>
          </cell>
          <cell r="B4273">
            <v>2.42</v>
          </cell>
          <cell r="I4273">
            <v>42475</v>
          </cell>
          <cell r="J4273">
            <v>2.5592999999999999</v>
          </cell>
          <cell r="Q4273">
            <v>42732</v>
          </cell>
          <cell r="R4273">
            <v>4.2300000000000004</v>
          </cell>
        </row>
        <row r="4274">
          <cell r="A4274">
            <v>42723</v>
          </cell>
          <cell r="B4274">
            <v>2.39</v>
          </cell>
          <cell r="I4274">
            <v>42478</v>
          </cell>
          <cell r="J4274">
            <v>2.5798999999999999</v>
          </cell>
          <cell r="Q4274">
            <v>42733</v>
          </cell>
          <cell r="R4274">
            <v>4.22</v>
          </cell>
        </row>
        <row r="4275">
          <cell r="A4275">
            <v>42724</v>
          </cell>
          <cell r="B4275">
            <v>2.4</v>
          </cell>
          <cell r="I4275">
            <v>42479</v>
          </cell>
          <cell r="J4275">
            <v>2.5935999999999999</v>
          </cell>
          <cell r="Q4275">
            <v>42734</v>
          </cell>
          <cell r="R4275">
            <v>4.1900000000000004</v>
          </cell>
        </row>
        <row r="4276">
          <cell r="A4276">
            <v>42725</v>
          </cell>
          <cell r="B4276">
            <v>2.4</v>
          </cell>
          <cell r="I4276">
            <v>42480</v>
          </cell>
          <cell r="J4276">
            <v>2.6537999999999999</v>
          </cell>
          <cell r="Q4276">
            <v>42738</v>
          </cell>
          <cell r="R4276">
            <v>4.18</v>
          </cell>
        </row>
        <row r="4277">
          <cell r="A4277">
            <v>42726</v>
          </cell>
          <cell r="B4277">
            <v>2.41</v>
          </cell>
          <cell r="I4277">
            <v>42481</v>
          </cell>
          <cell r="J4277">
            <v>2.6842000000000001</v>
          </cell>
          <cell r="Q4277">
            <v>42739</v>
          </cell>
          <cell r="R4277">
            <v>4.18</v>
          </cell>
        </row>
        <row r="4278">
          <cell r="A4278">
            <v>42727</v>
          </cell>
          <cell r="B4278">
            <v>2.39</v>
          </cell>
          <cell r="I4278">
            <v>42482</v>
          </cell>
          <cell r="J4278">
            <v>2.7069999999999999</v>
          </cell>
          <cell r="Q4278">
            <v>42740</v>
          </cell>
          <cell r="R4278">
            <v>4.0999999999999996</v>
          </cell>
        </row>
        <row r="4279">
          <cell r="A4279">
            <v>42732</v>
          </cell>
          <cell r="B4279">
            <v>2.34</v>
          </cell>
          <cell r="I4279">
            <v>42485</v>
          </cell>
          <cell r="J4279">
            <v>2.7332000000000001</v>
          </cell>
          <cell r="Q4279">
            <v>42741</v>
          </cell>
          <cell r="R4279">
            <v>4.13</v>
          </cell>
        </row>
        <row r="4280">
          <cell r="A4280">
            <v>42733</v>
          </cell>
          <cell r="B4280">
            <v>2.3199999999999998</v>
          </cell>
          <cell r="I4280">
            <v>42486</v>
          </cell>
          <cell r="J4280">
            <v>2.7538999999999998</v>
          </cell>
          <cell r="Q4280">
            <v>42744</v>
          </cell>
          <cell r="R4280">
            <v>4.09</v>
          </cell>
        </row>
        <row r="4281">
          <cell r="A4281">
            <v>42734</v>
          </cell>
          <cell r="B4281">
            <v>2.31</v>
          </cell>
          <cell r="I4281">
            <v>42487</v>
          </cell>
          <cell r="J4281">
            <v>2.7008000000000001</v>
          </cell>
          <cell r="Q4281">
            <v>42745</v>
          </cell>
          <cell r="R4281">
            <v>4.09</v>
          </cell>
        </row>
        <row r="4282">
          <cell r="A4282">
            <v>42738</v>
          </cell>
          <cell r="B4282">
            <v>2.33</v>
          </cell>
          <cell r="I4282">
            <v>42488</v>
          </cell>
          <cell r="J4282">
            <v>2.6795999999999998</v>
          </cell>
          <cell r="Q4282">
            <v>42746</v>
          </cell>
          <cell r="R4282">
            <v>4.08</v>
          </cell>
        </row>
        <row r="4283">
          <cell r="A4283">
            <v>42739</v>
          </cell>
          <cell r="B4283">
            <v>2.2999999999999998</v>
          </cell>
          <cell r="I4283">
            <v>42489</v>
          </cell>
          <cell r="J4283">
            <v>2.6781000000000001</v>
          </cell>
          <cell r="Q4283">
            <v>42747</v>
          </cell>
          <cell r="R4283">
            <v>4.08</v>
          </cell>
        </row>
        <row r="4284">
          <cell r="A4284">
            <v>42740</v>
          </cell>
          <cell r="B4284">
            <v>2.2599999999999998</v>
          </cell>
          <cell r="I4284">
            <v>42492</v>
          </cell>
          <cell r="J4284">
            <v>2.7244999999999999</v>
          </cell>
          <cell r="Q4284">
            <v>42748</v>
          </cell>
          <cell r="R4284">
            <v>4.0999999999999996</v>
          </cell>
        </row>
        <row r="4285">
          <cell r="A4285">
            <v>42741</v>
          </cell>
          <cell r="B4285">
            <v>2.31</v>
          </cell>
          <cell r="I4285">
            <v>42493</v>
          </cell>
          <cell r="J4285">
            <v>2.6577999999999999</v>
          </cell>
          <cell r="Q4285">
            <v>42752</v>
          </cell>
          <cell r="R4285">
            <v>4.05</v>
          </cell>
        </row>
        <row r="4286">
          <cell r="A4286">
            <v>42744</v>
          </cell>
          <cell r="B4286">
            <v>2.29</v>
          </cell>
          <cell r="I4286">
            <v>42494</v>
          </cell>
          <cell r="J4286">
            <v>2.6322000000000001</v>
          </cell>
          <cell r="Q4286">
            <v>42753</v>
          </cell>
          <cell r="R4286">
            <v>4.0999999999999996</v>
          </cell>
        </row>
        <row r="4287">
          <cell r="A4287">
            <v>42745</v>
          </cell>
          <cell r="B4287">
            <v>2.2800000000000002</v>
          </cell>
          <cell r="I4287">
            <v>42495</v>
          </cell>
          <cell r="J4287">
            <v>2.6029</v>
          </cell>
          <cell r="Q4287">
            <v>42754</v>
          </cell>
          <cell r="R4287">
            <v>4.1500000000000004</v>
          </cell>
        </row>
        <row r="4288">
          <cell r="A4288">
            <v>42746</v>
          </cell>
          <cell r="B4288">
            <v>2.2800000000000002</v>
          </cell>
          <cell r="I4288">
            <v>42496</v>
          </cell>
          <cell r="J4288">
            <v>2.6276000000000002</v>
          </cell>
          <cell r="Q4288">
            <v>42755</v>
          </cell>
          <cell r="R4288">
            <v>4.16</v>
          </cell>
        </row>
        <row r="4289">
          <cell r="A4289">
            <v>42747</v>
          </cell>
          <cell r="B4289">
            <v>2.2599999999999998</v>
          </cell>
          <cell r="I4289">
            <v>42499</v>
          </cell>
          <cell r="J4289">
            <v>2.6082999999999998</v>
          </cell>
          <cell r="Q4289">
            <v>42758</v>
          </cell>
          <cell r="R4289">
            <v>4.0999999999999996</v>
          </cell>
        </row>
        <row r="4290">
          <cell r="A4290">
            <v>42748</v>
          </cell>
          <cell r="B4290">
            <v>2.31</v>
          </cell>
          <cell r="I4290">
            <v>42500</v>
          </cell>
          <cell r="J4290">
            <v>2.6122000000000001</v>
          </cell>
          <cell r="Q4290">
            <v>42759</v>
          </cell>
          <cell r="R4290">
            <v>4.17</v>
          </cell>
        </row>
        <row r="4291">
          <cell r="A4291">
            <v>42751</v>
          </cell>
          <cell r="B4291">
            <v>2.29</v>
          </cell>
          <cell r="I4291">
            <v>42501</v>
          </cell>
          <cell r="J4291">
            <v>2.5807000000000002</v>
          </cell>
          <cell r="Q4291">
            <v>42760</v>
          </cell>
          <cell r="R4291">
            <v>4.2300000000000004</v>
          </cell>
        </row>
        <row r="4292">
          <cell r="A4292">
            <v>42752</v>
          </cell>
          <cell r="B4292">
            <v>2.2800000000000002</v>
          </cell>
          <cell r="I4292">
            <v>42502</v>
          </cell>
          <cell r="J4292">
            <v>2.5983000000000001</v>
          </cell>
          <cell r="Q4292">
            <v>42761</v>
          </cell>
          <cell r="R4292">
            <v>4.22</v>
          </cell>
        </row>
        <row r="4293">
          <cell r="A4293">
            <v>42753</v>
          </cell>
          <cell r="B4293">
            <v>2.3199999999999998</v>
          </cell>
          <cell r="I4293">
            <v>42503</v>
          </cell>
          <cell r="J4293">
            <v>2.5486</v>
          </cell>
          <cell r="Q4293">
            <v>42762</v>
          </cell>
          <cell r="R4293">
            <v>4.1900000000000004</v>
          </cell>
        </row>
        <row r="4294">
          <cell r="A4294">
            <v>42754</v>
          </cell>
          <cell r="B4294">
            <v>2.37</v>
          </cell>
          <cell r="I4294">
            <v>42506</v>
          </cell>
          <cell r="J4294">
            <v>2.5956000000000001</v>
          </cell>
          <cell r="Q4294">
            <v>42765</v>
          </cell>
          <cell r="R4294">
            <v>4.21</v>
          </cell>
        </row>
        <row r="4295">
          <cell r="A4295">
            <v>42755</v>
          </cell>
          <cell r="B4295">
            <v>2.38</v>
          </cell>
          <cell r="I4295">
            <v>42507</v>
          </cell>
          <cell r="J4295">
            <v>2.5994000000000002</v>
          </cell>
          <cell r="Q4295">
            <v>42766</v>
          </cell>
          <cell r="R4295">
            <v>4.1900000000000004</v>
          </cell>
        </row>
        <row r="4296">
          <cell r="A4296">
            <v>42758</v>
          </cell>
          <cell r="B4296">
            <v>2.3199999999999998</v>
          </cell>
          <cell r="I4296">
            <v>42508</v>
          </cell>
          <cell r="J4296">
            <v>2.6595</v>
          </cell>
          <cell r="Q4296">
            <v>42767</v>
          </cell>
          <cell r="R4296">
            <v>4.22</v>
          </cell>
        </row>
        <row r="4297">
          <cell r="A4297">
            <v>42759</v>
          </cell>
          <cell r="B4297">
            <v>2.39</v>
          </cell>
          <cell r="I4297">
            <v>42509</v>
          </cell>
          <cell r="J4297">
            <v>2.6417000000000002</v>
          </cell>
          <cell r="Q4297">
            <v>42768</v>
          </cell>
          <cell r="R4297">
            <v>4.22</v>
          </cell>
        </row>
        <row r="4298">
          <cell r="A4298">
            <v>42760</v>
          </cell>
          <cell r="B4298">
            <v>2.4500000000000002</v>
          </cell>
          <cell r="I4298">
            <v>42510</v>
          </cell>
          <cell r="J4298">
            <v>2.6286</v>
          </cell>
          <cell r="Q4298">
            <v>42769</v>
          </cell>
          <cell r="R4298">
            <v>4.25</v>
          </cell>
        </row>
        <row r="4299">
          <cell r="A4299">
            <v>42761</v>
          </cell>
          <cell r="B4299">
            <v>2.4500000000000002</v>
          </cell>
          <cell r="I4299">
            <v>42513</v>
          </cell>
          <cell r="J4299">
            <v>2.6231999999999998</v>
          </cell>
          <cell r="Q4299">
            <v>42772</v>
          </cell>
          <cell r="R4299">
            <v>4.2</v>
          </cell>
        </row>
        <row r="4300">
          <cell r="A4300">
            <v>42762</v>
          </cell>
          <cell r="B4300">
            <v>2.4300000000000002</v>
          </cell>
          <cell r="I4300">
            <v>42514</v>
          </cell>
          <cell r="J4300">
            <v>2.6440000000000001</v>
          </cell>
          <cell r="Q4300">
            <v>42773</v>
          </cell>
          <cell r="R4300">
            <v>4.17</v>
          </cell>
        </row>
        <row r="4301">
          <cell r="A4301">
            <v>42765</v>
          </cell>
          <cell r="B4301">
            <v>2.4300000000000002</v>
          </cell>
          <cell r="I4301">
            <v>42515</v>
          </cell>
          <cell r="J4301">
            <v>2.6634000000000002</v>
          </cell>
          <cell r="Q4301">
            <v>42774</v>
          </cell>
          <cell r="R4301">
            <v>4.1100000000000003</v>
          </cell>
        </row>
        <row r="4302">
          <cell r="A4302">
            <v>42766</v>
          </cell>
          <cell r="B4302">
            <v>2.41</v>
          </cell>
          <cell r="I4302">
            <v>42516</v>
          </cell>
          <cell r="J4302">
            <v>2.6409000000000002</v>
          </cell>
          <cell r="Q4302">
            <v>42775</v>
          </cell>
          <cell r="R4302">
            <v>4.16</v>
          </cell>
        </row>
        <row r="4303">
          <cell r="A4303">
            <v>42767</v>
          </cell>
          <cell r="B4303">
            <v>2.41</v>
          </cell>
          <cell r="I4303">
            <v>42517</v>
          </cell>
          <cell r="J4303">
            <v>2.6463999999999999</v>
          </cell>
          <cell r="Q4303">
            <v>42776</v>
          </cell>
          <cell r="R4303">
            <v>4.16</v>
          </cell>
        </row>
        <row r="4304">
          <cell r="A4304">
            <v>42768</v>
          </cell>
          <cell r="B4304">
            <v>2.41</v>
          </cell>
          <cell r="I4304">
            <v>42520</v>
          </cell>
          <cell r="J4304">
            <v>2.6463999999999999</v>
          </cell>
          <cell r="Q4304">
            <v>42779</v>
          </cell>
          <cell r="R4304">
            <v>4.1900000000000004</v>
          </cell>
        </row>
        <row r="4305">
          <cell r="A4305">
            <v>42769</v>
          </cell>
          <cell r="B4305">
            <v>2.4300000000000002</v>
          </cell>
          <cell r="I4305">
            <v>42521</v>
          </cell>
          <cell r="J4305">
            <v>2.6478999999999999</v>
          </cell>
          <cell r="Q4305">
            <v>42780</v>
          </cell>
          <cell r="R4305">
            <v>4.21</v>
          </cell>
        </row>
        <row r="4306">
          <cell r="A4306">
            <v>42772</v>
          </cell>
          <cell r="B4306">
            <v>2.38</v>
          </cell>
          <cell r="I4306">
            <v>42522</v>
          </cell>
          <cell r="J4306">
            <v>2.6164000000000001</v>
          </cell>
          <cell r="Q4306">
            <v>42781</v>
          </cell>
          <cell r="R4306">
            <v>4.24</v>
          </cell>
        </row>
        <row r="4307">
          <cell r="A4307">
            <v>42773</v>
          </cell>
          <cell r="B4307">
            <v>2.36</v>
          </cell>
          <cell r="I4307">
            <v>42523</v>
          </cell>
          <cell r="J4307">
            <v>2.5804999999999998</v>
          </cell>
          <cell r="Q4307">
            <v>42782</v>
          </cell>
          <cell r="R4307">
            <v>4.2</v>
          </cell>
        </row>
        <row r="4308">
          <cell r="A4308">
            <v>42774</v>
          </cell>
          <cell r="B4308">
            <v>2.29</v>
          </cell>
          <cell r="I4308">
            <v>42524</v>
          </cell>
          <cell r="J4308">
            <v>2.5097</v>
          </cell>
          <cell r="Q4308">
            <v>42783</v>
          </cell>
          <cell r="R4308">
            <v>4.18</v>
          </cell>
        </row>
        <row r="4309">
          <cell r="A4309">
            <v>42775</v>
          </cell>
          <cell r="B4309">
            <v>2.35</v>
          </cell>
          <cell r="I4309">
            <v>42527</v>
          </cell>
          <cell r="J4309">
            <v>2.5569999999999999</v>
          </cell>
          <cell r="Q4309">
            <v>42787</v>
          </cell>
          <cell r="R4309">
            <v>4.18</v>
          </cell>
        </row>
        <row r="4310">
          <cell r="A4310">
            <v>42776</v>
          </cell>
          <cell r="B4310">
            <v>2.37</v>
          </cell>
          <cell r="I4310">
            <v>42528</v>
          </cell>
          <cell r="J4310">
            <v>2.5419</v>
          </cell>
          <cell r="Q4310">
            <v>42788</v>
          </cell>
          <cell r="R4310">
            <v>4.18</v>
          </cell>
        </row>
        <row r="4311">
          <cell r="A4311">
            <v>42779</v>
          </cell>
          <cell r="B4311">
            <v>2.41</v>
          </cell>
          <cell r="I4311">
            <v>42529</v>
          </cell>
          <cell r="J4311">
            <v>2.5082</v>
          </cell>
          <cell r="Q4311">
            <v>42789</v>
          </cell>
          <cell r="R4311">
            <v>4.17</v>
          </cell>
        </row>
        <row r="4312">
          <cell r="A4312">
            <v>42780</v>
          </cell>
          <cell r="B4312">
            <v>2.44</v>
          </cell>
          <cell r="I4312">
            <v>42530</v>
          </cell>
          <cell r="J4312">
            <v>2.4872999999999998</v>
          </cell>
          <cell r="Q4312">
            <v>42790</v>
          </cell>
          <cell r="R4312">
            <v>4.0999999999999996</v>
          </cell>
        </row>
        <row r="4313">
          <cell r="A4313">
            <v>42781</v>
          </cell>
          <cell r="B4313">
            <v>2.46</v>
          </cell>
          <cell r="I4313">
            <v>42531</v>
          </cell>
          <cell r="J4313">
            <v>2.4510999999999998</v>
          </cell>
          <cell r="Q4313">
            <v>42793</v>
          </cell>
          <cell r="R4313">
            <v>4.13</v>
          </cell>
        </row>
        <row r="4314">
          <cell r="A4314">
            <v>42782</v>
          </cell>
          <cell r="B4314">
            <v>2.4300000000000002</v>
          </cell>
          <cell r="I4314">
            <v>42534</v>
          </cell>
          <cell r="J4314">
            <v>2.4262000000000001</v>
          </cell>
          <cell r="Q4314">
            <v>42794</v>
          </cell>
          <cell r="R4314">
            <v>4.1100000000000003</v>
          </cell>
        </row>
        <row r="4315">
          <cell r="A4315">
            <v>42783</v>
          </cell>
          <cell r="B4315">
            <v>2.41</v>
          </cell>
          <cell r="I4315">
            <v>42535</v>
          </cell>
          <cell r="J4315">
            <v>2.4233000000000002</v>
          </cell>
          <cell r="Q4315">
            <v>42795</v>
          </cell>
          <cell r="R4315">
            <v>4.21</v>
          </cell>
        </row>
        <row r="4316">
          <cell r="A4316">
            <v>42787</v>
          </cell>
          <cell r="B4316">
            <v>2.42</v>
          </cell>
          <cell r="I4316">
            <v>42536</v>
          </cell>
          <cell r="J4316">
            <v>2.4064999999999999</v>
          </cell>
          <cell r="Q4316">
            <v>42796</v>
          </cell>
          <cell r="R4316">
            <v>4.22</v>
          </cell>
        </row>
        <row r="4317">
          <cell r="A4317">
            <v>42788</v>
          </cell>
          <cell r="B4317">
            <v>2.42</v>
          </cell>
          <cell r="I4317">
            <v>42537</v>
          </cell>
          <cell r="J4317">
            <v>2.3963000000000001</v>
          </cell>
          <cell r="Q4317">
            <v>42797</v>
          </cell>
          <cell r="R4317">
            <v>4.22</v>
          </cell>
        </row>
        <row r="4318">
          <cell r="A4318">
            <v>42789</v>
          </cell>
          <cell r="B4318">
            <v>2.4</v>
          </cell>
          <cell r="I4318">
            <v>42538</v>
          </cell>
          <cell r="J4318">
            <v>2.4196</v>
          </cell>
          <cell r="Q4318">
            <v>42800</v>
          </cell>
          <cell r="R4318">
            <v>4.2300000000000004</v>
          </cell>
        </row>
        <row r="4319">
          <cell r="A4319">
            <v>42790</v>
          </cell>
          <cell r="B4319">
            <v>2.33</v>
          </cell>
          <cell r="I4319">
            <v>42541</v>
          </cell>
          <cell r="J4319">
            <v>2.4954999999999998</v>
          </cell>
          <cell r="Q4319">
            <v>42801</v>
          </cell>
          <cell r="R4319">
            <v>4.24</v>
          </cell>
        </row>
        <row r="4320">
          <cell r="A4320">
            <v>42793</v>
          </cell>
          <cell r="B4320">
            <v>2.36</v>
          </cell>
          <cell r="I4320">
            <v>42542</v>
          </cell>
          <cell r="J4320">
            <v>2.5118999999999998</v>
          </cell>
          <cell r="Q4320">
            <v>42802</v>
          </cell>
          <cell r="R4320">
            <v>4.28</v>
          </cell>
        </row>
        <row r="4321">
          <cell r="A4321">
            <v>42794</v>
          </cell>
          <cell r="B4321">
            <v>2.34</v>
          </cell>
          <cell r="I4321">
            <v>42543</v>
          </cell>
          <cell r="J4321">
            <v>2.4999000000000002</v>
          </cell>
          <cell r="Q4321">
            <v>42803</v>
          </cell>
          <cell r="R4321">
            <v>4.32</v>
          </cell>
        </row>
        <row r="4322">
          <cell r="A4322">
            <v>42795</v>
          </cell>
          <cell r="B4322">
            <v>2.39</v>
          </cell>
          <cell r="I4322">
            <v>42544</v>
          </cell>
          <cell r="J4322">
            <v>2.5547</v>
          </cell>
          <cell r="Q4322">
            <v>42804</v>
          </cell>
          <cell r="R4322">
            <v>4.3099999999999996</v>
          </cell>
        </row>
        <row r="4323">
          <cell r="A4323">
            <v>42796</v>
          </cell>
          <cell r="B4323">
            <v>2.4</v>
          </cell>
          <cell r="I4323">
            <v>42545</v>
          </cell>
          <cell r="J4323">
            <v>2.4100999999999999</v>
          </cell>
          <cell r="Q4323">
            <v>42807</v>
          </cell>
          <cell r="R4323">
            <v>4.33</v>
          </cell>
        </row>
        <row r="4324">
          <cell r="A4324">
            <v>42797</v>
          </cell>
          <cell r="B4324">
            <v>2.41</v>
          </cell>
          <cell r="I4324">
            <v>42548</v>
          </cell>
          <cell r="J4324">
            <v>2.2644000000000002</v>
          </cell>
          <cell r="Q4324">
            <v>42808</v>
          </cell>
          <cell r="R4324">
            <v>4.32</v>
          </cell>
        </row>
        <row r="4325">
          <cell r="A4325">
            <v>42800</v>
          </cell>
          <cell r="B4325">
            <v>2.41</v>
          </cell>
          <cell r="I4325">
            <v>42549</v>
          </cell>
          <cell r="J4325">
            <v>2.2749000000000001</v>
          </cell>
          <cell r="Q4325">
            <v>42809</v>
          </cell>
          <cell r="R4325">
            <v>4.24</v>
          </cell>
        </row>
        <row r="4326">
          <cell r="A4326">
            <v>42801</v>
          </cell>
          <cell r="B4326">
            <v>2.42</v>
          </cell>
          <cell r="I4326">
            <v>42550</v>
          </cell>
          <cell r="J4326">
            <v>2.3186999999999998</v>
          </cell>
          <cell r="Q4326">
            <v>42810</v>
          </cell>
          <cell r="R4326">
            <v>4.28</v>
          </cell>
        </row>
        <row r="4327">
          <cell r="A4327">
            <v>42802</v>
          </cell>
          <cell r="B4327">
            <v>2.46</v>
          </cell>
          <cell r="I4327">
            <v>42551</v>
          </cell>
          <cell r="J4327">
            <v>2.2847</v>
          </cell>
          <cell r="Q4327">
            <v>42811</v>
          </cell>
          <cell r="R4327">
            <v>4.26</v>
          </cell>
        </row>
        <row r="4328">
          <cell r="A4328">
            <v>42803</v>
          </cell>
          <cell r="B4328">
            <v>2.4900000000000002</v>
          </cell>
          <cell r="I4328">
            <v>42552</v>
          </cell>
          <cell r="J4328">
            <v>2.2252999999999998</v>
          </cell>
          <cell r="Q4328">
            <v>42814</v>
          </cell>
          <cell r="R4328">
            <v>4.24</v>
          </cell>
        </row>
        <row r="4329">
          <cell r="A4329">
            <v>42804</v>
          </cell>
          <cell r="B4329">
            <v>2.48</v>
          </cell>
          <cell r="I4329">
            <v>42555</v>
          </cell>
          <cell r="J4329">
            <v>2.2252999999999998</v>
          </cell>
          <cell r="Q4329">
            <v>42815</v>
          </cell>
          <cell r="R4329">
            <v>4.2</v>
          </cell>
        </row>
        <row r="4330">
          <cell r="A4330">
            <v>42807</v>
          </cell>
          <cell r="B4330">
            <v>2.52</v>
          </cell>
          <cell r="I4330">
            <v>42556</v>
          </cell>
          <cell r="J4330">
            <v>2.1545000000000001</v>
          </cell>
          <cell r="Q4330">
            <v>42816</v>
          </cell>
          <cell r="R4330">
            <v>4.17</v>
          </cell>
        </row>
        <row r="4331">
          <cell r="A4331">
            <v>42808</v>
          </cell>
          <cell r="B4331">
            <v>2.4900000000000002</v>
          </cell>
          <cell r="I4331">
            <v>42557</v>
          </cell>
          <cell r="J4331">
            <v>2.1375000000000002</v>
          </cell>
          <cell r="Q4331">
            <v>42817</v>
          </cell>
          <cell r="R4331">
            <v>4.1900000000000004</v>
          </cell>
        </row>
        <row r="4332">
          <cell r="A4332">
            <v>42809</v>
          </cell>
          <cell r="B4332">
            <v>2.42</v>
          </cell>
          <cell r="I4332">
            <v>42558</v>
          </cell>
          <cell r="J4332">
            <v>2.1347999999999998</v>
          </cell>
          <cell r="Q4332">
            <v>42818</v>
          </cell>
          <cell r="R4332">
            <v>4.16</v>
          </cell>
        </row>
        <row r="4333">
          <cell r="A4333">
            <v>42810</v>
          </cell>
          <cell r="B4333">
            <v>2.4500000000000002</v>
          </cell>
          <cell r="I4333">
            <v>42559</v>
          </cell>
          <cell r="J4333">
            <v>2.0983000000000001</v>
          </cell>
          <cell r="Q4333">
            <v>42821</v>
          </cell>
          <cell r="R4333">
            <v>4.1399999999999997</v>
          </cell>
        </row>
        <row r="4334">
          <cell r="A4334">
            <v>42811</v>
          </cell>
          <cell r="B4334">
            <v>2.41</v>
          </cell>
          <cell r="I4334">
            <v>42562</v>
          </cell>
          <cell r="J4334">
            <v>2.1394000000000002</v>
          </cell>
          <cell r="Q4334">
            <v>42822</v>
          </cell>
          <cell r="R4334">
            <v>4.17</v>
          </cell>
        </row>
        <row r="4335">
          <cell r="A4335">
            <v>42814</v>
          </cell>
          <cell r="B4335">
            <v>2.39</v>
          </cell>
          <cell r="I4335">
            <v>42563</v>
          </cell>
          <cell r="J4335">
            <v>2.2237</v>
          </cell>
          <cell r="Q4335">
            <v>42823</v>
          </cell>
          <cell r="R4335">
            <v>4.1500000000000004</v>
          </cell>
        </row>
        <row r="4336">
          <cell r="A4336">
            <v>42815</v>
          </cell>
          <cell r="B4336">
            <v>2.37</v>
          </cell>
          <cell r="I4336">
            <v>42564</v>
          </cell>
          <cell r="J4336">
            <v>2.1720999999999999</v>
          </cell>
          <cell r="Q4336">
            <v>42824</v>
          </cell>
          <cell r="R4336">
            <v>4.1900000000000004</v>
          </cell>
        </row>
        <row r="4337">
          <cell r="A4337">
            <v>42816</v>
          </cell>
          <cell r="B4337">
            <v>2.34</v>
          </cell>
          <cell r="I4337">
            <v>42565</v>
          </cell>
          <cell r="J4337">
            <v>2.2523</v>
          </cell>
          <cell r="Q4337">
            <v>42825</v>
          </cell>
          <cell r="R4337">
            <v>4.18</v>
          </cell>
        </row>
        <row r="4338">
          <cell r="A4338">
            <v>42817</v>
          </cell>
          <cell r="B4338">
            <v>2.34</v>
          </cell>
          <cell r="I4338">
            <v>42566</v>
          </cell>
          <cell r="J4338">
            <v>2.2654999999999998</v>
          </cell>
          <cell r="Q4338">
            <v>42828</v>
          </cell>
          <cell r="R4338">
            <v>4.1500000000000004</v>
          </cell>
        </row>
        <row r="4339">
          <cell r="A4339">
            <v>42818</v>
          </cell>
          <cell r="B4339">
            <v>2.2999999999999998</v>
          </cell>
          <cell r="I4339">
            <v>42569</v>
          </cell>
          <cell r="J4339">
            <v>2.2944</v>
          </cell>
          <cell r="Q4339">
            <v>42829</v>
          </cell>
          <cell r="R4339">
            <v>4.16</v>
          </cell>
        </row>
        <row r="4340">
          <cell r="A4340">
            <v>42821</v>
          </cell>
          <cell r="B4340">
            <v>2.2800000000000002</v>
          </cell>
          <cell r="I4340">
            <v>42570</v>
          </cell>
          <cell r="J4340">
            <v>2.2669000000000001</v>
          </cell>
          <cell r="Q4340">
            <v>42830</v>
          </cell>
          <cell r="R4340">
            <v>4.17</v>
          </cell>
        </row>
        <row r="4341">
          <cell r="A4341">
            <v>42822</v>
          </cell>
          <cell r="B4341">
            <v>2.31</v>
          </cell>
          <cell r="I4341">
            <v>42571</v>
          </cell>
          <cell r="J4341">
            <v>2.2978999999999998</v>
          </cell>
          <cell r="Q4341">
            <v>42831</v>
          </cell>
          <cell r="R4341">
            <v>4.16</v>
          </cell>
        </row>
        <row r="4342">
          <cell r="A4342">
            <v>42823</v>
          </cell>
          <cell r="B4342">
            <v>2.2800000000000002</v>
          </cell>
          <cell r="I4342">
            <v>42572</v>
          </cell>
          <cell r="J4342">
            <v>2.2907999999999999</v>
          </cell>
          <cell r="Q4342">
            <v>42832</v>
          </cell>
          <cell r="R4342">
            <v>4.17</v>
          </cell>
        </row>
        <row r="4343">
          <cell r="A4343">
            <v>42824</v>
          </cell>
          <cell r="B4343">
            <v>2.3199999999999998</v>
          </cell>
          <cell r="I4343">
            <v>42573</v>
          </cell>
          <cell r="J4343">
            <v>2.2829999999999999</v>
          </cell>
          <cell r="Q4343">
            <v>42835</v>
          </cell>
          <cell r="R4343">
            <v>4.16</v>
          </cell>
        </row>
        <row r="4344">
          <cell r="A4344">
            <v>42825</v>
          </cell>
          <cell r="B4344">
            <v>2.31</v>
          </cell>
          <cell r="I4344">
            <v>42576</v>
          </cell>
          <cell r="J4344">
            <v>2.2871999999999999</v>
          </cell>
          <cell r="Q4344">
            <v>42836</v>
          </cell>
          <cell r="R4344">
            <v>4.0999999999999996</v>
          </cell>
        </row>
        <row r="4345">
          <cell r="A4345">
            <v>42828</v>
          </cell>
          <cell r="B4345">
            <v>2.2599999999999998</v>
          </cell>
          <cell r="I4345">
            <v>42577</v>
          </cell>
          <cell r="J4345">
            <v>2.2829999999999999</v>
          </cell>
          <cell r="Q4345">
            <v>42837</v>
          </cell>
          <cell r="R4345">
            <v>4.0999999999999996</v>
          </cell>
        </row>
        <row r="4346">
          <cell r="A4346">
            <v>42829</v>
          </cell>
          <cell r="B4346">
            <v>2.2599999999999998</v>
          </cell>
          <cell r="I4346">
            <v>42578</v>
          </cell>
          <cell r="J4346">
            <v>2.2109999999999999</v>
          </cell>
        </row>
        <row r="4347">
          <cell r="A4347">
            <v>42830</v>
          </cell>
          <cell r="B4347">
            <v>2.2400000000000002</v>
          </cell>
          <cell r="I4347">
            <v>42579</v>
          </cell>
          <cell r="J4347">
            <v>2.2317999999999998</v>
          </cell>
        </row>
        <row r="4348">
          <cell r="A4348">
            <v>42831</v>
          </cell>
          <cell r="B4348">
            <v>2.23</v>
          </cell>
          <cell r="I4348">
            <v>42580</v>
          </cell>
          <cell r="J4348">
            <v>2.1827000000000001</v>
          </cell>
        </row>
        <row r="4349">
          <cell r="A4349">
            <v>42832</v>
          </cell>
          <cell r="B4349">
            <v>2.2599999999999998</v>
          </cell>
          <cell r="I4349">
            <v>42583</v>
          </cell>
          <cell r="J4349">
            <v>2.2694999999999999</v>
          </cell>
        </row>
        <row r="4350">
          <cell r="A4350">
            <v>42835</v>
          </cell>
          <cell r="B4350">
            <v>2.2599999999999998</v>
          </cell>
          <cell r="I4350">
            <v>42584</v>
          </cell>
          <cell r="J4350">
            <v>2.3069000000000002</v>
          </cell>
        </row>
        <row r="4351">
          <cell r="A4351">
            <v>42836</v>
          </cell>
          <cell r="B4351">
            <v>2.2200000000000002</v>
          </cell>
          <cell r="I4351">
            <v>42585</v>
          </cell>
          <cell r="J4351">
            <v>2.2963</v>
          </cell>
        </row>
        <row r="4352">
          <cell r="I4352">
            <v>42586</v>
          </cell>
          <cell r="J4352">
            <v>2.254</v>
          </cell>
        </row>
        <row r="4353">
          <cell r="I4353">
            <v>42587</v>
          </cell>
          <cell r="J4353">
            <v>2.3140000000000001</v>
          </cell>
        </row>
        <row r="4354">
          <cell r="I4354">
            <v>42590</v>
          </cell>
          <cell r="J4354">
            <v>2.3090000000000002</v>
          </cell>
        </row>
        <row r="4355">
          <cell r="I4355">
            <v>42591</v>
          </cell>
          <cell r="J4355">
            <v>2.2616999999999998</v>
          </cell>
        </row>
        <row r="4356">
          <cell r="I4356">
            <v>42592</v>
          </cell>
          <cell r="J4356">
            <v>2.2273999999999998</v>
          </cell>
        </row>
        <row r="4357">
          <cell r="I4357">
            <v>42593</v>
          </cell>
          <cell r="J4357">
            <v>2.2721999999999998</v>
          </cell>
        </row>
        <row r="4358">
          <cell r="I4358">
            <v>42594</v>
          </cell>
          <cell r="J4358">
            <v>2.2305999999999999</v>
          </cell>
        </row>
        <row r="4359">
          <cell r="I4359">
            <v>42597</v>
          </cell>
          <cell r="J4359">
            <v>2.2824999999999998</v>
          </cell>
        </row>
        <row r="4360">
          <cell r="I4360">
            <v>42598</v>
          </cell>
          <cell r="J4360">
            <v>2.2978000000000001</v>
          </cell>
        </row>
        <row r="4361">
          <cell r="I4361">
            <v>42599</v>
          </cell>
          <cell r="J4361">
            <v>2.2593999999999999</v>
          </cell>
        </row>
        <row r="4362">
          <cell r="I4362">
            <v>42600</v>
          </cell>
          <cell r="J4362">
            <v>2.2601</v>
          </cell>
        </row>
        <row r="4363">
          <cell r="I4363">
            <v>42601</v>
          </cell>
          <cell r="J4363">
            <v>2.2869000000000002</v>
          </cell>
        </row>
        <row r="4364">
          <cell r="I4364">
            <v>42604</v>
          </cell>
          <cell r="J4364">
            <v>2.2370999999999999</v>
          </cell>
        </row>
        <row r="4365">
          <cell r="I4365">
            <v>42605</v>
          </cell>
          <cell r="J4365">
            <v>2.2292000000000001</v>
          </cell>
        </row>
        <row r="4366">
          <cell r="I4366">
            <v>42606</v>
          </cell>
          <cell r="J4366">
            <v>2.2471000000000001</v>
          </cell>
        </row>
        <row r="4367">
          <cell r="I4367">
            <v>42607</v>
          </cell>
          <cell r="J4367">
            <v>2.2629999999999999</v>
          </cell>
        </row>
        <row r="4368">
          <cell r="I4368">
            <v>42608</v>
          </cell>
          <cell r="J4368">
            <v>2.2869000000000002</v>
          </cell>
        </row>
        <row r="4369">
          <cell r="I4369">
            <v>42611</v>
          </cell>
          <cell r="J4369">
            <v>2.2141999999999999</v>
          </cell>
        </row>
        <row r="4370">
          <cell r="I4370">
            <v>42612</v>
          </cell>
          <cell r="J4370">
            <v>2.2292000000000001</v>
          </cell>
        </row>
        <row r="4371">
          <cell r="I4371">
            <v>42613</v>
          </cell>
          <cell r="J4371">
            <v>2.2320000000000002</v>
          </cell>
        </row>
        <row r="4372">
          <cell r="I4372">
            <v>42614</v>
          </cell>
          <cell r="J4372">
            <v>2.2298999999999998</v>
          </cell>
        </row>
        <row r="4373">
          <cell r="I4373">
            <v>42615</v>
          </cell>
          <cell r="J4373">
            <v>2.2782</v>
          </cell>
        </row>
        <row r="4374">
          <cell r="I4374">
            <v>42618</v>
          </cell>
          <cell r="J4374">
            <v>2.2782</v>
          </cell>
        </row>
        <row r="4375">
          <cell r="I4375">
            <v>42619</v>
          </cell>
          <cell r="J4375">
            <v>2.2241</v>
          </cell>
        </row>
        <row r="4376">
          <cell r="I4376">
            <v>42620</v>
          </cell>
          <cell r="J4376">
            <v>2.2349000000000001</v>
          </cell>
        </row>
        <row r="4377">
          <cell r="I4377">
            <v>42621</v>
          </cell>
          <cell r="J4377">
            <v>2.3035999999999999</v>
          </cell>
        </row>
        <row r="4378">
          <cell r="I4378">
            <v>42622</v>
          </cell>
          <cell r="J4378">
            <v>2.3946000000000001</v>
          </cell>
        </row>
        <row r="4379">
          <cell r="I4379">
            <v>42625</v>
          </cell>
          <cell r="J4379">
            <v>2.3909000000000002</v>
          </cell>
        </row>
        <row r="4380">
          <cell r="I4380">
            <v>42626</v>
          </cell>
          <cell r="J4380">
            <v>2.4634</v>
          </cell>
        </row>
        <row r="4381">
          <cell r="I4381">
            <v>42627</v>
          </cell>
          <cell r="J4381">
            <v>2.4497</v>
          </cell>
        </row>
        <row r="4382">
          <cell r="I4382">
            <v>42628</v>
          </cell>
          <cell r="J4382">
            <v>2.4626999999999999</v>
          </cell>
        </row>
        <row r="4383">
          <cell r="I4383">
            <v>42629</v>
          </cell>
          <cell r="J4383">
            <v>2.4451999999999998</v>
          </cell>
        </row>
        <row r="4384">
          <cell r="I4384">
            <v>42632</v>
          </cell>
          <cell r="J4384">
            <v>2.4550999999999998</v>
          </cell>
        </row>
        <row r="4385">
          <cell r="I4385">
            <v>42633</v>
          </cell>
          <cell r="J4385">
            <v>2.4316</v>
          </cell>
        </row>
        <row r="4386">
          <cell r="I4386">
            <v>42634</v>
          </cell>
          <cell r="J4386">
            <v>2.3738000000000001</v>
          </cell>
        </row>
        <row r="4387">
          <cell r="I4387">
            <v>42635</v>
          </cell>
          <cell r="J4387">
            <v>2.3353000000000002</v>
          </cell>
        </row>
        <row r="4388">
          <cell r="I4388">
            <v>42636</v>
          </cell>
          <cell r="J4388">
            <v>2.3471000000000002</v>
          </cell>
        </row>
        <row r="4389">
          <cell r="I4389">
            <v>42639</v>
          </cell>
          <cell r="J4389">
            <v>2.3205</v>
          </cell>
        </row>
        <row r="4390">
          <cell r="I4390">
            <v>42640</v>
          </cell>
          <cell r="J4390">
            <v>2.2774000000000001</v>
          </cell>
        </row>
        <row r="4391">
          <cell r="I4391">
            <v>42641</v>
          </cell>
          <cell r="J4391">
            <v>2.2913000000000001</v>
          </cell>
        </row>
        <row r="4392">
          <cell r="I4392">
            <v>42642</v>
          </cell>
          <cell r="J4392">
            <v>2.2766999999999999</v>
          </cell>
        </row>
        <row r="4393">
          <cell r="I4393">
            <v>42643</v>
          </cell>
          <cell r="J4393">
            <v>2.3153999999999999</v>
          </cell>
        </row>
        <row r="4394">
          <cell r="I4394">
            <v>42646</v>
          </cell>
          <cell r="J4394">
            <v>2.3397000000000001</v>
          </cell>
        </row>
        <row r="4395">
          <cell r="I4395">
            <v>42647</v>
          </cell>
          <cell r="J4395">
            <v>2.4098000000000002</v>
          </cell>
        </row>
        <row r="4396">
          <cell r="I4396">
            <v>42648</v>
          </cell>
          <cell r="J4396">
            <v>2.4234</v>
          </cell>
        </row>
        <row r="4397">
          <cell r="I4397">
            <v>42649</v>
          </cell>
          <cell r="J4397">
            <v>2.4538000000000002</v>
          </cell>
        </row>
        <row r="4398">
          <cell r="I4398">
            <v>42650</v>
          </cell>
          <cell r="J4398">
            <v>2.4508000000000001</v>
          </cell>
        </row>
        <row r="4399">
          <cell r="I4399">
            <v>42653</v>
          </cell>
          <cell r="J4399">
            <v>2.4508000000000001</v>
          </cell>
        </row>
        <row r="4400">
          <cell r="I4400">
            <v>42654</v>
          </cell>
          <cell r="J4400">
            <v>2.5013999999999998</v>
          </cell>
        </row>
        <row r="4401">
          <cell r="I4401">
            <v>42655</v>
          </cell>
          <cell r="J4401">
            <v>2.4990999999999999</v>
          </cell>
        </row>
        <row r="4402">
          <cell r="I4402">
            <v>42656</v>
          </cell>
          <cell r="J4402">
            <v>2.4767999999999999</v>
          </cell>
        </row>
        <row r="4403">
          <cell r="I4403">
            <v>42657</v>
          </cell>
          <cell r="J4403">
            <v>2.5583</v>
          </cell>
        </row>
        <row r="4404">
          <cell r="I4404">
            <v>42660</v>
          </cell>
          <cell r="J4404">
            <v>2.5215999999999998</v>
          </cell>
        </row>
        <row r="4405">
          <cell r="I4405">
            <v>42661</v>
          </cell>
          <cell r="J4405">
            <v>2.5053999999999998</v>
          </cell>
        </row>
        <row r="4406">
          <cell r="I4406">
            <v>42662</v>
          </cell>
          <cell r="J4406">
            <v>2.5068999999999999</v>
          </cell>
        </row>
        <row r="4407">
          <cell r="I4407">
            <v>42663</v>
          </cell>
          <cell r="J4407">
            <v>2.5038999999999998</v>
          </cell>
        </row>
        <row r="4408">
          <cell r="I4408">
            <v>42664</v>
          </cell>
          <cell r="J4408">
            <v>2.4845999999999999</v>
          </cell>
        </row>
        <row r="4409">
          <cell r="I4409">
            <v>42667</v>
          </cell>
          <cell r="J4409">
            <v>2.5171000000000001</v>
          </cell>
        </row>
        <row r="4410">
          <cell r="I4410">
            <v>42668</v>
          </cell>
          <cell r="J4410">
            <v>2.4984999999999999</v>
          </cell>
        </row>
        <row r="4411">
          <cell r="I4411">
            <v>42669</v>
          </cell>
          <cell r="J4411">
            <v>2.5411999999999999</v>
          </cell>
        </row>
        <row r="4412">
          <cell r="I4412">
            <v>42670</v>
          </cell>
          <cell r="J4412">
            <v>2.6137999999999999</v>
          </cell>
        </row>
        <row r="4413">
          <cell r="I4413">
            <v>42671</v>
          </cell>
          <cell r="J4413">
            <v>2.6154000000000002</v>
          </cell>
        </row>
        <row r="4414">
          <cell r="I4414">
            <v>42674</v>
          </cell>
          <cell r="J4414">
            <v>2.5798000000000001</v>
          </cell>
        </row>
        <row r="4415">
          <cell r="I4415">
            <v>42675</v>
          </cell>
          <cell r="J4415">
            <v>2.5773999999999999</v>
          </cell>
        </row>
        <row r="4416">
          <cell r="I4416">
            <v>42676</v>
          </cell>
          <cell r="J4416">
            <v>2.5672000000000001</v>
          </cell>
        </row>
        <row r="4417">
          <cell r="I4417">
            <v>42677</v>
          </cell>
          <cell r="J4417">
            <v>2.6004</v>
          </cell>
        </row>
        <row r="4418">
          <cell r="I4418">
            <v>42678</v>
          </cell>
          <cell r="J4418">
            <v>2.5609999999999999</v>
          </cell>
        </row>
        <row r="4419">
          <cell r="I4419">
            <v>42681</v>
          </cell>
          <cell r="J4419">
            <v>2.6021000000000001</v>
          </cell>
        </row>
        <row r="4420">
          <cell r="I4420">
            <v>42682</v>
          </cell>
          <cell r="J4420">
            <v>2.6156000000000001</v>
          </cell>
        </row>
        <row r="4421">
          <cell r="I4421">
            <v>42683</v>
          </cell>
          <cell r="J4421">
            <v>2.8456000000000001</v>
          </cell>
        </row>
        <row r="4422">
          <cell r="I4422">
            <v>42684</v>
          </cell>
          <cell r="J4422">
            <v>2.9548999999999999</v>
          </cell>
        </row>
        <row r="4423">
          <cell r="I4423">
            <v>42685</v>
          </cell>
          <cell r="J4423">
            <v>2.9350000000000001</v>
          </cell>
        </row>
        <row r="4424">
          <cell r="I4424">
            <v>42688</v>
          </cell>
          <cell r="J4424">
            <v>3.0116999999999998</v>
          </cell>
        </row>
        <row r="4425">
          <cell r="I4425">
            <v>42689</v>
          </cell>
          <cell r="J4425">
            <v>2.9554999999999998</v>
          </cell>
        </row>
        <row r="4426">
          <cell r="I4426">
            <v>42690</v>
          </cell>
          <cell r="J4426">
            <v>2.9220999999999999</v>
          </cell>
        </row>
        <row r="4427">
          <cell r="I4427">
            <v>42691</v>
          </cell>
          <cell r="J4427">
            <v>3.0116999999999998</v>
          </cell>
        </row>
        <row r="4428">
          <cell r="I4428">
            <v>42692</v>
          </cell>
          <cell r="J4428">
            <v>3.0295999999999998</v>
          </cell>
        </row>
        <row r="4429">
          <cell r="I4429">
            <v>42695</v>
          </cell>
          <cell r="J4429">
            <v>2.9923999999999999</v>
          </cell>
        </row>
        <row r="4430">
          <cell r="I4430">
            <v>42696</v>
          </cell>
          <cell r="J4430">
            <v>2.9996</v>
          </cell>
        </row>
        <row r="4431">
          <cell r="I4431">
            <v>42697</v>
          </cell>
          <cell r="J4431">
            <v>3.0207000000000002</v>
          </cell>
        </row>
        <row r="4432">
          <cell r="I4432">
            <v>42698</v>
          </cell>
          <cell r="J4432">
            <v>3.0207000000000002</v>
          </cell>
        </row>
        <row r="4433">
          <cell r="I4433">
            <v>42699</v>
          </cell>
          <cell r="J4433">
            <v>3.0045000000000002</v>
          </cell>
        </row>
        <row r="4434">
          <cell r="I4434">
            <v>42702</v>
          </cell>
          <cell r="J4434">
            <v>2.9755000000000003</v>
          </cell>
        </row>
        <row r="4435">
          <cell r="I4435">
            <v>42703</v>
          </cell>
          <cell r="J4435">
            <v>2.9459</v>
          </cell>
        </row>
        <row r="4436">
          <cell r="I4436">
            <v>42704</v>
          </cell>
          <cell r="J4436">
            <v>3.0337000000000001</v>
          </cell>
        </row>
        <row r="4437">
          <cell r="I4437">
            <v>42705</v>
          </cell>
          <cell r="J4437">
            <v>3.1084999999999998</v>
          </cell>
        </row>
        <row r="4438">
          <cell r="I4438">
            <v>42706</v>
          </cell>
          <cell r="J4438">
            <v>3.0615000000000001</v>
          </cell>
        </row>
        <row r="4439">
          <cell r="I4439">
            <v>42709</v>
          </cell>
          <cell r="J4439">
            <v>3.0640000000000001</v>
          </cell>
        </row>
        <row r="4440">
          <cell r="I4440">
            <v>42710</v>
          </cell>
          <cell r="J4440">
            <v>3.0788000000000002</v>
          </cell>
        </row>
        <row r="4441">
          <cell r="I4441">
            <v>42711</v>
          </cell>
          <cell r="J4441">
            <v>3.0224000000000002</v>
          </cell>
        </row>
        <row r="4442">
          <cell r="I4442">
            <v>42712</v>
          </cell>
          <cell r="J4442">
            <v>3.1053000000000002</v>
          </cell>
        </row>
        <row r="4443">
          <cell r="I4443">
            <v>42713</v>
          </cell>
          <cell r="J4443">
            <v>3.1528999999999998</v>
          </cell>
        </row>
        <row r="4444">
          <cell r="I4444">
            <v>42716</v>
          </cell>
          <cell r="J4444">
            <v>3.1537999999999999</v>
          </cell>
        </row>
        <row r="4445">
          <cell r="I4445">
            <v>42717</v>
          </cell>
          <cell r="J4445">
            <v>3.1312000000000002</v>
          </cell>
        </row>
        <row r="4446">
          <cell r="I4446">
            <v>42718</v>
          </cell>
          <cell r="J4446">
            <v>3.1798999999999999</v>
          </cell>
        </row>
        <row r="4447">
          <cell r="I4447">
            <v>42719</v>
          </cell>
          <cell r="J4447">
            <v>3.1621999999999999</v>
          </cell>
        </row>
        <row r="4448">
          <cell r="I4448">
            <v>42720</v>
          </cell>
          <cell r="J4448">
            <v>3.1741000000000001</v>
          </cell>
        </row>
        <row r="4449">
          <cell r="I4449">
            <v>42723</v>
          </cell>
          <cell r="J4449">
            <v>3.1204000000000001</v>
          </cell>
        </row>
        <row r="4450">
          <cell r="I4450">
            <v>42724</v>
          </cell>
          <cell r="J4450">
            <v>3.1396000000000002</v>
          </cell>
        </row>
        <row r="4451">
          <cell r="I4451">
            <v>42725</v>
          </cell>
          <cell r="J4451">
            <v>3.1078999999999999</v>
          </cell>
        </row>
        <row r="4452">
          <cell r="I4452">
            <v>42726</v>
          </cell>
          <cell r="J4452">
            <v>3.1271</v>
          </cell>
        </row>
        <row r="4453">
          <cell r="I4453">
            <v>42727</v>
          </cell>
          <cell r="J4453">
            <v>3.1137999999999999</v>
          </cell>
        </row>
        <row r="4454">
          <cell r="I4454">
            <v>42730</v>
          </cell>
          <cell r="J4454">
            <v>3.1137999999999999</v>
          </cell>
        </row>
        <row r="4455">
          <cell r="I4455">
            <v>42731</v>
          </cell>
          <cell r="J4455">
            <v>3.133</v>
          </cell>
        </row>
        <row r="4456">
          <cell r="I4456">
            <v>42732</v>
          </cell>
          <cell r="J4456">
            <v>3.0931000000000002</v>
          </cell>
        </row>
        <row r="4457">
          <cell r="I4457">
            <v>42733</v>
          </cell>
          <cell r="J4457">
            <v>3.0790000000000002</v>
          </cell>
        </row>
        <row r="4458">
          <cell r="I4458">
            <v>42734</v>
          </cell>
          <cell r="J4458">
            <v>3.0651000000000002</v>
          </cell>
        </row>
        <row r="4459">
          <cell r="I4459">
            <v>42737</v>
          </cell>
          <cell r="J4459">
            <v>3.0651000000000002</v>
          </cell>
        </row>
        <row r="4460">
          <cell r="I4460">
            <v>42738</v>
          </cell>
          <cell r="J4460">
            <v>3.0461999999999998</v>
          </cell>
        </row>
        <row r="4461">
          <cell r="I4461">
            <v>42739</v>
          </cell>
          <cell r="J4461">
            <v>3.0396999999999998</v>
          </cell>
        </row>
        <row r="4462">
          <cell r="I4462">
            <v>42740</v>
          </cell>
          <cell r="J4462">
            <v>2.9443999999999999</v>
          </cell>
        </row>
        <row r="4463">
          <cell r="I4463">
            <v>42741</v>
          </cell>
          <cell r="J4463">
            <v>3.0087999999999999</v>
          </cell>
        </row>
        <row r="4464">
          <cell r="I4464">
            <v>42744</v>
          </cell>
          <cell r="J4464">
            <v>2.9580000000000002</v>
          </cell>
        </row>
        <row r="4465">
          <cell r="I4465">
            <v>42745</v>
          </cell>
          <cell r="J4465">
            <v>2.9676</v>
          </cell>
        </row>
        <row r="4466">
          <cell r="I4466">
            <v>42746</v>
          </cell>
          <cell r="J4466">
            <v>2.9556</v>
          </cell>
        </row>
        <row r="4467">
          <cell r="I4467">
            <v>42747</v>
          </cell>
          <cell r="J4467">
            <v>2.9603999999999999</v>
          </cell>
        </row>
        <row r="4468">
          <cell r="I4468">
            <v>42748</v>
          </cell>
          <cell r="J4468">
            <v>2.9885999999999999</v>
          </cell>
        </row>
        <row r="4469">
          <cell r="I4469">
            <v>42751</v>
          </cell>
          <cell r="J4469">
            <v>2.9885999999999999</v>
          </cell>
        </row>
        <row r="4470">
          <cell r="I4470">
            <v>42752</v>
          </cell>
          <cell r="J4470">
            <v>2.9317000000000002</v>
          </cell>
        </row>
        <row r="4471">
          <cell r="I4471">
            <v>42753</v>
          </cell>
          <cell r="J4471">
            <v>3.0129000000000001</v>
          </cell>
        </row>
        <row r="4472">
          <cell r="I4472">
            <v>42754</v>
          </cell>
          <cell r="J4472">
            <v>3.0463</v>
          </cell>
        </row>
        <row r="4473">
          <cell r="I4473">
            <v>42755</v>
          </cell>
          <cell r="J4473">
            <v>3.0488</v>
          </cell>
        </row>
        <row r="4474">
          <cell r="I4474">
            <v>42758</v>
          </cell>
          <cell r="J4474">
            <v>2.9862000000000002</v>
          </cell>
        </row>
        <row r="4475">
          <cell r="I4475">
            <v>42759</v>
          </cell>
          <cell r="J4475">
            <v>3.0488</v>
          </cell>
        </row>
        <row r="4476">
          <cell r="I4476">
            <v>42760</v>
          </cell>
          <cell r="J4476">
            <v>3.0966999999999998</v>
          </cell>
        </row>
        <row r="4477">
          <cell r="I4477">
            <v>42761</v>
          </cell>
          <cell r="J4477">
            <v>3.0851000000000002</v>
          </cell>
        </row>
        <row r="4478">
          <cell r="I4478">
            <v>42762</v>
          </cell>
          <cell r="J4478">
            <v>3.0588000000000002</v>
          </cell>
        </row>
        <row r="4479">
          <cell r="I4479">
            <v>42765</v>
          </cell>
          <cell r="J4479">
            <v>3.0785</v>
          </cell>
        </row>
        <row r="4480">
          <cell r="I4480">
            <v>42766</v>
          </cell>
          <cell r="J4480">
            <v>3.0611999999999999</v>
          </cell>
        </row>
        <row r="4481">
          <cell r="I4481">
            <v>42767</v>
          </cell>
          <cell r="J4481">
            <v>3.0752999999999999</v>
          </cell>
        </row>
        <row r="4482">
          <cell r="I4482">
            <v>42768</v>
          </cell>
          <cell r="J4482">
            <v>3.0876999999999999</v>
          </cell>
        </row>
        <row r="4483">
          <cell r="I4483">
            <v>42769</v>
          </cell>
          <cell r="J4483">
            <v>3.0901999999999998</v>
          </cell>
        </row>
        <row r="4484">
          <cell r="I4484">
            <v>42772</v>
          </cell>
          <cell r="J4484">
            <v>3.0472999999999999</v>
          </cell>
        </row>
        <row r="4485">
          <cell r="I4485">
            <v>42773</v>
          </cell>
          <cell r="J4485">
            <v>3.0179</v>
          </cell>
        </row>
        <row r="4486">
          <cell r="I4486">
            <v>42774</v>
          </cell>
          <cell r="J4486">
            <v>2.9485000000000001</v>
          </cell>
        </row>
        <row r="4487">
          <cell r="I4487">
            <v>42775</v>
          </cell>
          <cell r="J4487">
            <v>3.0041000000000002</v>
          </cell>
        </row>
        <row r="4488">
          <cell r="I4488">
            <v>42776</v>
          </cell>
          <cell r="J4488">
            <v>3.0055999999999998</v>
          </cell>
        </row>
        <row r="4489">
          <cell r="I4489">
            <v>42779</v>
          </cell>
          <cell r="J4489">
            <v>3.0318999999999998</v>
          </cell>
        </row>
        <row r="4490">
          <cell r="I4490">
            <v>42780</v>
          </cell>
          <cell r="J4490">
            <v>3.0583999999999998</v>
          </cell>
        </row>
        <row r="4491">
          <cell r="I4491">
            <v>42781</v>
          </cell>
          <cell r="J4491">
            <v>3.0777000000000001</v>
          </cell>
        </row>
        <row r="4492">
          <cell r="I4492">
            <v>42782</v>
          </cell>
          <cell r="J4492">
            <v>3.0487000000000002</v>
          </cell>
        </row>
        <row r="4493">
          <cell r="I4493">
            <v>42783</v>
          </cell>
          <cell r="J4493">
            <v>3.0230999999999999</v>
          </cell>
        </row>
        <row r="4494">
          <cell r="I4494">
            <v>42786</v>
          </cell>
          <cell r="J4494">
            <v>3.0230999999999999</v>
          </cell>
        </row>
        <row r="4495">
          <cell r="I4495">
            <v>42787</v>
          </cell>
          <cell r="J4495">
            <v>3.0407000000000002</v>
          </cell>
        </row>
        <row r="4496">
          <cell r="I4496">
            <v>42788</v>
          </cell>
          <cell r="J4496">
            <v>3.0327000000000002</v>
          </cell>
        </row>
        <row r="4497">
          <cell r="I4497">
            <v>42789</v>
          </cell>
          <cell r="J4497">
            <v>3.0127000000000002</v>
          </cell>
        </row>
        <row r="4498">
          <cell r="I4498">
            <v>42790</v>
          </cell>
          <cell r="J4498">
            <v>2.9510000000000001</v>
          </cell>
        </row>
        <row r="4499">
          <cell r="I4499">
            <v>42793</v>
          </cell>
          <cell r="J4499">
            <v>2.9832999999999998</v>
          </cell>
        </row>
        <row r="4500">
          <cell r="I4500">
            <v>42794</v>
          </cell>
          <cell r="J4500">
            <v>2.9952000000000001</v>
          </cell>
        </row>
        <row r="4501">
          <cell r="I4501">
            <v>42795</v>
          </cell>
          <cell r="J4501">
            <v>3.0608</v>
          </cell>
        </row>
        <row r="4502">
          <cell r="I4502">
            <v>42796</v>
          </cell>
          <cell r="J4502">
            <v>3.0729000000000002</v>
          </cell>
        </row>
        <row r="4503">
          <cell r="I4503">
            <v>42797</v>
          </cell>
          <cell r="J4503">
            <v>3.0712999999999999</v>
          </cell>
        </row>
        <row r="4504">
          <cell r="I4504">
            <v>42800</v>
          </cell>
          <cell r="J4504">
            <v>3.1046</v>
          </cell>
        </row>
        <row r="4505">
          <cell r="I4505">
            <v>42801</v>
          </cell>
          <cell r="J4505">
            <v>3.121</v>
          </cell>
        </row>
        <row r="4506">
          <cell r="I4506">
            <v>42802</v>
          </cell>
          <cell r="J4506">
            <v>3.1488999999999998</v>
          </cell>
        </row>
        <row r="4507">
          <cell r="I4507">
            <v>42803</v>
          </cell>
          <cell r="J4507">
            <v>3.1888000000000001</v>
          </cell>
        </row>
        <row r="4508">
          <cell r="I4508">
            <v>42804</v>
          </cell>
          <cell r="J4508">
            <v>3.1646999999999998</v>
          </cell>
        </row>
        <row r="4509">
          <cell r="I4509">
            <v>42807</v>
          </cell>
          <cell r="J4509">
            <v>3.2122000000000002</v>
          </cell>
        </row>
        <row r="4510">
          <cell r="I4510">
            <v>42808</v>
          </cell>
          <cell r="J4510">
            <v>3.1747000000000001</v>
          </cell>
        </row>
        <row r="4511">
          <cell r="I4511">
            <v>42809</v>
          </cell>
          <cell r="J4511">
            <v>3.1071</v>
          </cell>
        </row>
        <row r="4512">
          <cell r="I4512">
            <v>42810</v>
          </cell>
          <cell r="J4512">
            <v>3.1505999999999998</v>
          </cell>
        </row>
        <row r="4513">
          <cell r="I4513">
            <v>42811</v>
          </cell>
          <cell r="J4513">
            <v>3.1095999999999999</v>
          </cell>
        </row>
        <row r="4514">
          <cell r="I4514">
            <v>42814</v>
          </cell>
          <cell r="J4514">
            <v>3.077</v>
          </cell>
        </row>
        <row r="4515">
          <cell r="I4515">
            <v>42815</v>
          </cell>
          <cell r="J4515">
            <v>3.0343</v>
          </cell>
        </row>
        <row r="4516">
          <cell r="I4516">
            <v>42816</v>
          </cell>
          <cell r="J4516">
            <v>3.0173999999999999</v>
          </cell>
        </row>
        <row r="4517">
          <cell r="I4517">
            <v>42817</v>
          </cell>
          <cell r="J4517">
            <v>3.0293999999999999</v>
          </cell>
        </row>
        <row r="4518">
          <cell r="I4518">
            <v>42818</v>
          </cell>
          <cell r="J4518">
            <v>3.0133999999999999</v>
          </cell>
        </row>
        <row r="4519">
          <cell r="I4519">
            <v>42821</v>
          </cell>
          <cell r="J4519">
            <v>2.9847999999999999</v>
          </cell>
        </row>
        <row r="4520">
          <cell r="I4520">
            <v>42822</v>
          </cell>
          <cell r="J4520">
            <v>3.0246</v>
          </cell>
        </row>
        <row r="4521">
          <cell r="I4521">
            <v>42823</v>
          </cell>
          <cell r="J4521">
            <v>2.9855999999999998</v>
          </cell>
        </row>
        <row r="4522">
          <cell r="I4522">
            <v>42824</v>
          </cell>
          <cell r="J4522">
            <v>3.0343</v>
          </cell>
        </row>
        <row r="4523">
          <cell r="I4523">
            <v>42825</v>
          </cell>
          <cell r="J4523">
            <v>3.0095000000000001</v>
          </cell>
        </row>
        <row r="4524">
          <cell r="I4524">
            <v>42828</v>
          </cell>
          <cell r="J4524">
            <v>2.9531999999999998</v>
          </cell>
        </row>
        <row r="4525">
          <cell r="I4525">
            <v>42829</v>
          </cell>
          <cell r="J4525">
            <v>2.9999000000000002</v>
          </cell>
        </row>
        <row r="4526">
          <cell r="I4526">
            <v>42830</v>
          </cell>
          <cell r="J4526">
            <v>2.9855999999999998</v>
          </cell>
        </row>
        <row r="4527">
          <cell r="I4527">
            <v>42831</v>
          </cell>
          <cell r="J4527">
            <v>2.9864000000000002</v>
          </cell>
        </row>
        <row r="4528">
          <cell r="I4528">
            <v>42832</v>
          </cell>
          <cell r="J4528">
            <v>3.0078</v>
          </cell>
        </row>
        <row r="4529">
          <cell r="I4529">
            <v>42835</v>
          </cell>
          <cell r="J4529">
            <v>2.9903</v>
          </cell>
        </row>
        <row r="4530">
          <cell r="I4530">
            <v>42836</v>
          </cell>
          <cell r="J4530">
            <v>2.9289000000000001</v>
          </cell>
        </row>
        <row r="4531">
          <cell r="I4531">
            <v>42837</v>
          </cell>
          <cell r="J4531">
            <v>2.8860999999999999</v>
          </cell>
        </row>
      </sheetData>
      <sheetData sheetId="21"/>
      <sheetData sheetId="22">
        <row r="2">
          <cell r="A2" t="str">
            <v>ATCO Electric Ltd. (Distribution)</v>
          </cell>
          <cell r="C2" t="str">
            <v>ATCO Ltd.</v>
          </cell>
        </row>
        <row r="3">
          <cell r="A3" t="str">
            <v>ENMAX Power Corporation (Distribution)</v>
          </cell>
          <cell r="C3" t="str">
            <v>City of Calgary</v>
          </cell>
        </row>
        <row r="4">
          <cell r="A4" t="str">
            <v>EPCOR Distribution Inc.</v>
          </cell>
          <cell r="C4" t="str">
            <v>City of Edmonton</v>
          </cell>
        </row>
        <row r="5">
          <cell r="A5" t="str">
            <v>FortisAlberta Inc.</v>
          </cell>
          <cell r="C5" t="str">
            <v>Fortis Inc.</v>
          </cell>
        </row>
        <row r="6">
          <cell r="A6" t="str">
            <v>AltaLink Management Ltd.</v>
          </cell>
          <cell r="C6" t="str">
            <v>AltaLink, L.P.</v>
          </cell>
        </row>
        <row r="7">
          <cell r="A7" t="str">
            <v>ATCO Electric Ltd. (Transmission)</v>
          </cell>
          <cell r="C7" t="str">
            <v>ATCO Ltd.</v>
          </cell>
        </row>
        <row r="8">
          <cell r="A8" t="str">
            <v>ENMAX Power Corporation (Transmission)</v>
          </cell>
          <cell r="C8" t="str">
            <v>City of Calgary</v>
          </cell>
        </row>
        <row r="9">
          <cell r="A9" t="str">
            <v>EPCOR Transmission Inc.</v>
          </cell>
          <cell r="C9" t="str">
            <v>City of Edmonton</v>
          </cell>
        </row>
        <row r="10">
          <cell r="A10" t="str">
            <v>AltaGas Utilities Inc.</v>
          </cell>
          <cell r="C10" t="str">
            <v>AltaGas Ltd.</v>
          </cell>
        </row>
        <row r="11">
          <cell r="A11" t="str">
            <v>ATCO Gas</v>
          </cell>
          <cell r="C11" t="str">
            <v>ATCO Ltd.</v>
          </cell>
        </row>
        <row r="12">
          <cell r="A12" t="str">
            <v>ATCO Pipelines</v>
          </cell>
          <cell r="C12" t="str">
            <v>ATCO Ltd.</v>
          </cell>
        </row>
        <row r="13">
          <cell r="A13" t="str">
            <v>British Columbia Transmission Corporation</v>
          </cell>
          <cell r="C13" t="str">
            <v>British Columbia Hydro and Power Authority</v>
          </cell>
        </row>
        <row r="14">
          <cell r="A14" t="str">
            <v>FortisBC Inc.</v>
          </cell>
          <cell r="C14" t="str">
            <v>Fortis Inc.</v>
          </cell>
        </row>
        <row r="15">
          <cell r="A15" t="str">
            <v>Pacific Northern Gas Ltd.</v>
          </cell>
          <cell r="C15" t="str">
            <v>AltaGas Ltd.</v>
          </cell>
        </row>
        <row r="16">
          <cell r="A16" t="str">
            <v>Pacific Northern Gas (N.E.) Ltd. (Fort St. John/Dawson Creek)</v>
          </cell>
          <cell r="C16" t="str">
            <v>AltaGas Ltd.</v>
          </cell>
        </row>
        <row r="17">
          <cell r="A17" t="str">
            <v>Pacific Northern Gas (N.E.) Ltd. (Tumbler Ridge)</v>
          </cell>
          <cell r="C17" t="str">
            <v>AltaGas Ltd.</v>
          </cell>
        </row>
        <row r="18">
          <cell r="A18" t="str">
            <v>FortisBC Energy Inc.</v>
          </cell>
          <cell r="C18" t="str">
            <v>Fortis Inc.</v>
          </cell>
        </row>
        <row r="19">
          <cell r="A19" t="str">
            <v>FortisBC Energy (Vancouver Island) Inc.</v>
          </cell>
          <cell r="C19" t="str">
            <v>Fortis Inc.</v>
          </cell>
        </row>
        <row r="20">
          <cell r="A20" t="str">
            <v>FortisBC Energy (Whistler) Inc.</v>
          </cell>
          <cell r="C20" t="str">
            <v>Fortis Inc.</v>
          </cell>
        </row>
        <row r="21">
          <cell r="A21" t="str">
            <v>Centra Gas Manitoba Inc.</v>
          </cell>
          <cell r="C21" t="str">
            <v>Province of Manitoba</v>
          </cell>
        </row>
        <row r="22">
          <cell r="A22" t="str">
            <v>Manitoba Hydro</v>
          </cell>
          <cell r="C22" t="str">
            <v>Province of Manitoba</v>
          </cell>
        </row>
        <row r="23">
          <cell r="A23" t="str">
            <v>Alliance Pipeline Limited Partnership</v>
          </cell>
          <cell r="C23" t="str">
            <v>Enbridge Income Fund / Veresen Inc.</v>
          </cell>
        </row>
        <row r="24">
          <cell r="A24" t="str">
            <v>Foothills Pipe Lines Ltd.</v>
          </cell>
          <cell r="C24" t="str">
            <v>TransCanada Corporation</v>
          </cell>
        </row>
        <row r="25">
          <cell r="A25" t="str">
            <v>Maritimes &amp; Northeast Pipeline Management Ltd.</v>
          </cell>
          <cell r="C25" t="str">
            <v>Spectra Energy Corporation (77.53%) / Emera Inc. (12.92%) / ExxonMobil Corporation (9.55%)</v>
          </cell>
        </row>
        <row r="26">
          <cell r="A26" t="str">
            <v>NOVA Gas Transmission Ltd.</v>
          </cell>
          <cell r="C26" t="str">
            <v>TransCanada Corporation</v>
          </cell>
        </row>
        <row r="27">
          <cell r="A27" t="str">
            <v>Westcoast Energy Inc.</v>
          </cell>
          <cell r="C27" t="str">
            <v>Spectra Energy Corporation</v>
          </cell>
        </row>
        <row r="28">
          <cell r="A28" t="str">
            <v>Trans Québec &amp; Maritimes Pipeline Inc.</v>
          </cell>
          <cell r="C28" t="str">
            <v>Gaz Métro Limited Partnership / TransCanada PipeLines Limited</v>
          </cell>
        </row>
        <row r="29">
          <cell r="A29" t="str">
            <v>TransCanada PipeLines Limited</v>
          </cell>
          <cell r="C29" t="str">
            <v>TransCanada Corporation</v>
          </cell>
        </row>
        <row r="30">
          <cell r="A30" t="str">
            <v>Enbridge Gas New Brunswick</v>
          </cell>
          <cell r="C30" t="str">
            <v>Enbridge Inc.</v>
          </cell>
        </row>
        <row r="31">
          <cell r="A31" t="str">
            <v>NB Power Distribution and Customer Service Corp.</v>
          </cell>
          <cell r="C31" t="str">
            <v>Province of New Brunswick</v>
          </cell>
        </row>
        <row r="32">
          <cell r="A32" t="str">
            <v>Newfoundland Power Inc.</v>
          </cell>
          <cell r="C32" t="str">
            <v>Fortis Inc.</v>
          </cell>
        </row>
        <row r="33">
          <cell r="A33" t="str">
            <v>Newfoundland and Labrador Hydro</v>
          </cell>
          <cell r="C33" t="str">
            <v>Province of Newfoundland and Labrador</v>
          </cell>
        </row>
        <row r="34">
          <cell r="A34" t="str">
            <v>Nova Scotia Power Inc.</v>
          </cell>
          <cell r="C34" t="str">
            <v>Emera Inc.</v>
          </cell>
        </row>
        <row r="35">
          <cell r="A35" t="str">
            <v>Heritage Gas Limited</v>
          </cell>
          <cell r="C35" t="str">
            <v>AltaGas Ltd.</v>
          </cell>
        </row>
        <row r="36">
          <cell r="A36" t="str">
            <v>Ontario's Electricity Distributors</v>
          </cell>
          <cell r="C36" t="str">
            <v>Various</v>
          </cell>
        </row>
        <row r="37">
          <cell r="A37" t="str">
            <v>Hydro One Networks Inc.</v>
          </cell>
          <cell r="C37" t="str">
            <v>Province of Ontario</v>
          </cell>
        </row>
        <row r="38">
          <cell r="A38" t="str">
            <v>Enbridge Gas Distribution Inc.</v>
          </cell>
          <cell r="C38" t="str">
            <v>Enbridge Inc.</v>
          </cell>
        </row>
        <row r="39">
          <cell r="A39" t="str">
            <v>Union Gas Limited</v>
          </cell>
          <cell r="C39" t="str">
            <v>Spectra Energy Corporation</v>
          </cell>
        </row>
        <row r="40">
          <cell r="A40" t="str">
            <v>Maritime Electric Company Limited</v>
          </cell>
          <cell r="C40" t="str">
            <v>Fortis Inc.</v>
          </cell>
        </row>
        <row r="41">
          <cell r="A41" t="str">
            <v>Hydro-Québec Distribution</v>
          </cell>
          <cell r="C41" t="str">
            <v>Province of Québec</v>
          </cell>
        </row>
        <row r="42">
          <cell r="A42" t="str">
            <v>Hydro-Québec TransÉnergie</v>
          </cell>
          <cell r="C42" t="str">
            <v>Province of Québec</v>
          </cell>
        </row>
        <row r="43">
          <cell r="A43" t="str">
            <v>Gaz Métro Limited Partnership</v>
          </cell>
          <cell r="C43" t="str">
            <v>Gaz Métro inc. (71.01%) / Valener Inc. (28.99%)</v>
          </cell>
        </row>
        <row r="44">
          <cell r="A44" t="str">
            <v>Gazifère inc.</v>
          </cell>
          <cell r="C44" t="str">
            <v>Enbridge Inc.</v>
          </cell>
        </row>
        <row r="45">
          <cell r="A45" t="str">
            <v>Saskatchewan Power Corporation</v>
          </cell>
          <cell r="C45" t="str">
            <v>Province of Saskatchewan</v>
          </cell>
        </row>
        <row r="46">
          <cell r="A46" t="str">
            <v>SaskEnergy Inc.</v>
          </cell>
          <cell r="C46" t="str">
            <v>Province of Saskatchewan</v>
          </cell>
        </row>
      </sheetData>
      <sheetData sheetId="23">
        <row r="1">
          <cell r="A1" t="str">
            <v>Electric Distribution</v>
          </cell>
        </row>
        <row r="2">
          <cell r="A2" t="str">
            <v>Electric Transmission</v>
          </cell>
        </row>
        <row r="3">
          <cell r="A3" t="str">
            <v>Natural Gas Distribution</v>
          </cell>
        </row>
        <row r="4">
          <cell r="A4" t="str">
            <v>Natural Gas Transmission</v>
          </cell>
        </row>
        <row r="5">
          <cell r="A5" t="str">
            <v>Oil Transmission</v>
          </cell>
        </row>
      </sheetData>
      <sheetData sheetId="24">
        <row r="1">
          <cell r="A1" t="str">
            <v>Alberta</v>
          </cell>
        </row>
        <row r="2">
          <cell r="A2" t="str">
            <v>British Columbia</v>
          </cell>
        </row>
        <row r="3">
          <cell r="A3" t="str">
            <v>Manitoba</v>
          </cell>
        </row>
        <row r="4">
          <cell r="A4" t="str">
            <v>National Energy Board</v>
          </cell>
        </row>
        <row r="5">
          <cell r="A5" t="str">
            <v>New Brunswick</v>
          </cell>
        </row>
        <row r="6">
          <cell r="A6" t="str">
            <v>Newfoundland and Labrador</v>
          </cell>
        </row>
        <row r="7">
          <cell r="A7" t="str">
            <v>Nova Scotia</v>
          </cell>
        </row>
        <row r="8">
          <cell r="A8" t="str">
            <v>Ontario</v>
          </cell>
        </row>
        <row r="9">
          <cell r="A9" t="str">
            <v>Prince Edward Island</v>
          </cell>
        </row>
        <row r="10">
          <cell r="A10" t="str">
            <v>Québec</v>
          </cell>
        </row>
        <row r="11">
          <cell r="A11" t="str">
            <v>Saskatchewan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D243-433F-4A15-9F7E-11BCC54F875B}">
  <sheetPr>
    <pageSetUpPr fitToPage="1"/>
  </sheetPr>
  <dimension ref="B1:T32"/>
  <sheetViews>
    <sheetView showGridLines="0" tabSelected="1" view="pageBreakPreview" zoomScale="60" zoomScaleNormal="120" zoomScalePageLayoutView="60" workbookViewId="0">
      <selection activeCell="B37" sqref="B37"/>
    </sheetView>
  </sheetViews>
  <sheetFormatPr defaultRowHeight="15" x14ac:dyDescent="0.25"/>
  <cols>
    <col min="1" max="1" width="2.42578125" customWidth="1"/>
    <col min="2" max="2" width="21.5703125" customWidth="1"/>
    <col min="19" max="19" width="11.5703125" customWidth="1"/>
    <col min="20" max="20" width="13" bestFit="1" customWidth="1"/>
    <col min="21" max="21" width="9.42578125" bestFit="1" customWidth="1"/>
  </cols>
  <sheetData>
    <row r="1" spans="2:20" ht="21" x14ac:dyDescent="0.35">
      <c r="B1" s="229" t="s">
        <v>766</v>
      </c>
    </row>
    <row r="2" spans="2:20" x14ac:dyDescent="0.25">
      <c r="B2" t="s">
        <v>492</v>
      </c>
    </row>
    <row r="4" spans="2:20" ht="30" x14ac:dyDescent="0.25">
      <c r="B4" s="230"/>
      <c r="C4" s="230">
        <v>2006</v>
      </c>
      <c r="D4" s="230">
        <v>2007</v>
      </c>
      <c r="E4" s="230">
        <v>2008</v>
      </c>
      <c r="F4" s="230">
        <v>2009</v>
      </c>
      <c r="G4" s="230">
        <v>2010</v>
      </c>
      <c r="H4" s="230">
        <v>2011</v>
      </c>
      <c r="I4" s="230">
        <v>2012</v>
      </c>
      <c r="J4" s="230">
        <v>2013</v>
      </c>
      <c r="K4" s="230">
        <v>2014</v>
      </c>
      <c r="L4" s="230">
        <v>2015</v>
      </c>
      <c r="M4" s="230">
        <v>2016</v>
      </c>
      <c r="N4" s="230">
        <v>2017</v>
      </c>
      <c r="O4" s="230">
        <v>2018</v>
      </c>
      <c r="P4" s="230">
        <v>2019</v>
      </c>
      <c r="Q4" s="230">
        <v>2020</v>
      </c>
      <c r="R4" s="230">
        <v>2021</v>
      </c>
      <c r="S4" s="231" t="s">
        <v>493</v>
      </c>
      <c r="T4" s="231" t="s">
        <v>494</v>
      </c>
    </row>
    <row r="5" spans="2:20" x14ac:dyDescent="0.25">
      <c r="B5" t="s">
        <v>495</v>
      </c>
      <c r="C5" s="232">
        <v>2466.3924340880872</v>
      </c>
      <c r="D5" s="232">
        <v>2473.0726767439119</v>
      </c>
      <c r="E5" s="232">
        <v>2463.3043288951044</v>
      </c>
      <c r="F5" s="232">
        <v>2457.3719065154337</v>
      </c>
      <c r="G5" s="232">
        <v>2469.6161325823396</v>
      </c>
      <c r="H5" s="232">
        <v>2455.7156044019966</v>
      </c>
      <c r="I5" s="232">
        <v>2422.2226934453502</v>
      </c>
      <c r="J5" s="232">
        <v>2404.5273719416036</v>
      </c>
      <c r="K5" s="232">
        <v>2401.8841523147676</v>
      </c>
      <c r="L5" s="232">
        <v>2341.7332242713342</v>
      </c>
      <c r="M5" s="232">
        <v>2314.8298040236482</v>
      </c>
      <c r="N5" s="232">
        <v>2361.5118273201633</v>
      </c>
      <c r="O5" s="232">
        <v>2346.4975820387349</v>
      </c>
      <c r="P5" s="232">
        <v>2347.9821977320698</v>
      </c>
      <c r="Q5" s="232">
        <v>2358.5750145928487</v>
      </c>
      <c r="R5" s="232">
        <v>2298.3199883930638</v>
      </c>
      <c r="S5" s="233">
        <f>R5/C5-1</f>
        <v>-6.8145054036044206E-2</v>
      </c>
    </row>
    <row r="6" spans="2:20" x14ac:dyDescent="0.25">
      <c r="B6" t="s">
        <v>496</v>
      </c>
      <c r="D6" s="233">
        <f>D5/C5-1</f>
        <v>2.7085076014250475E-3</v>
      </c>
      <c r="E6" s="233">
        <f t="shared" ref="E6:R6" si="0">E5/D5-1</f>
        <v>-3.9498830506140559E-3</v>
      </c>
      <c r="F6" s="233">
        <f t="shared" si="0"/>
        <v>-2.4083189032236829E-3</v>
      </c>
      <c r="G6" s="233">
        <f t="shared" si="0"/>
        <v>4.9826507882024806E-3</v>
      </c>
      <c r="H6" s="233">
        <f t="shared" si="0"/>
        <v>-5.6286189569906275E-3</v>
      </c>
      <c r="I6" s="233">
        <f t="shared" si="0"/>
        <v>-1.3638758045356969E-2</v>
      </c>
      <c r="J6" s="233">
        <f t="shared" si="0"/>
        <v>-7.3054065390564249E-3</v>
      </c>
      <c r="K6" s="233">
        <f t="shared" si="0"/>
        <v>-1.0992678468457751E-3</v>
      </c>
      <c r="L6" s="233">
        <f t="shared" si="0"/>
        <v>-2.504322616287058E-2</v>
      </c>
      <c r="M6" s="233">
        <f t="shared" si="0"/>
        <v>-1.1488678543243314E-2</v>
      </c>
      <c r="N6" s="233">
        <f t="shared" si="0"/>
        <v>2.0166503479163822E-2</v>
      </c>
      <c r="O6" s="233">
        <f t="shared" si="0"/>
        <v>-6.3578954412718547E-3</v>
      </c>
      <c r="P6" s="233">
        <f t="shared" si="0"/>
        <v>6.326943205476887E-4</v>
      </c>
      <c r="Q6" s="233">
        <f t="shared" si="0"/>
        <v>4.5114553555860581E-3</v>
      </c>
      <c r="R6" s="233">
        <f t="shared" si="0"/>
        <v>-2.5547216360293112E-2</v>
      </c>
      <c r="T6" s="234">
        <f>AVERAGE(D6:R6)</f>
        <v>-4.6310305536560866E-3</v>
      </c>
    </row>
    <row r="31" spans="2:4" x14ac:dyDescent="0.25">
      <c r="B31" s="235" t="s">
        <v>96</v>
      </c>
      <c r="C31" s="235"/>
      <c r="D31" s="235"/>
    </row>
    <row r="32" spans="2:4" x14ac:dyDescent="0.25">
      <c r="B32" s="235" t="s">
        <v>497</v>
      </c>
      <c r="C32" s="235"/>
      <c r="D32" s="235"/>
    </row>
  </sheetData>
  <pageMargins left="0.7" right="0.7" top="0.75" bottom="0.75" header="0.3" footer="0.3"/>
  <pageSetup scale="60" orientation="landscape" r:id="rId1"/>
  <headerFooter>
    <oddHeader>&amp;R&amp;"Arial,Regular"&amp;10Filed: 2022-10-31
EB-2022-0200
Exhibit 5
Tab 3
Schedule 1
Attachment 1
Supporting Schedule&amp;"-,Regular"&amp;11s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4444-5211-4186-B410-4760EA2903EB}">
  <sheetPr>
    <pageSetUpPr fitToPage="1"/>
  </sheetPr>
  <dimension ref="B1:E66"/>
  <sheetViews>
    <sheetView tabSelected="1" view="pageBreakPreview" topLeftCell="A13" zoomScale="80" zoomScaleNormal="110" zoomScaleSheetLayoutView="80" workbookViewId="0">
      <selection activeCell="B37" sqref="B37"/>
    </sheetView>
  </sheetViews>
  <sheetFormatPr defaultColWidth="9" defaultRowHeight="12.75" x14ac:dyDescent="0.2"/>
  <cols>
    <col min="1" max="1" width="9" style="1"/>
    <col min="2" max="2" width="21.85546875" style="1" bestFit="1" customWidth="1"/>
    <col min="3" max="3" width="15.5703125" style="1" customWidth="1"/>
    <col min="4" max="4" width="1.5703125" style="1" customWidth="1"/>
    <col min="5" max="5" width="8" style="1" bestFit="1" customWidth="1"/>
    <col min="6" max="6" width="9" style="1" customWidth="1"/>
    <col min="7" max="16384" width="9" style="1"/>
  </cols>
  <sheetData>
    <row r="1" spans="2:5" x14ac:dyDescent="0.2">
      <c r="B1" s="181" t="s">
        <v>774</v>
      </c>
    </row>
    <row r="2" spans="2:5" x14ac:dyDescent="0.2">
      <c r="B2" s="85"/>
      <c r="C2" s="85"/>
      <c r="D2" s="85"/>
      <c r="E2" s="85" t="s">
        <v>707</v>
      </c>
    </row>
    <row r="3" spans="2:5" ht="13.5" thickBot="1" x14ac:dyDescent="0.25">
      <c r="B3" s="84" t="s">
        <v>708</v>
      </c>
      <c r="C3" s="84" t="s">
        <v>709</v>
      </c>
      <c r="D3" s="85"/>
      <c r="E3" s="84" t="s">
        <v>710</v>
      </c>
    </row>
    <row r="5" spans="2:5" x14ac:dyDescent="0.2">
      <c r="B5" s="1" t="s">
        <v>253</v>
      </c>
      <c r="C5" s="1" t="s">
        <v>711</v>
      </c>
      <c r="E5" s="100">
        <v>1</v>
      </c>
    </row>
    <row r="6" spans="2:5" x14ac:dyDescent="0.2">
      <c r="B6" s="1" t="s">
        <v>245</v>
      </c>
      <c r="C6" s="1" t="s">
        <v>711</v>
      </c>
      <c r="E6" s="100">
        <v>1</v>
      </c>
    </row>
    <row r="7" spans="2:5" x14ac:dyDescent="0.2">
      <c r="B7" s="1" t="s">
        <v>218</v>
      </c>
      <c r="C7" s="1" t="s">
        <v>464</v>
      </c>
      <c r="E7" s="100">
        <v>1</v>
      </c>
    </row>
    <row r="8" spans="2:5" x14ac:dyDescent="0.2">
      <c r="B8" s="1" t="s">
        <v>712</v>
      </c>
      <c r="C8" s="1" t="s">
        <v>711</v>
      </c>
      <c r="E8" s="100">
        <v>1</v>
      </c>
    </row>
    <row r="9" spans="2:5" x14ac:dyDescent="0.2">
      <c r="B9" s="1" t="s">
        <v>228</v>
      </c>
      <c r="C9" s="1" t="s">
        <v>711</v>
      </c>
      <c r="E9" s="100">
        <v>1</v>
      </c>
    </row>
    <row r="10" spans="2:5" x14ac:dyDescent="0.2">
      <c r="B10" s="1" t="s">
        <v>713</v>
      </c>
      <c r="C10" s="1" t="s">
        <v>711</v>
      </c>
      <c r="E10" s="100">
        <v>1</v>
      </c>
    </row>
    <row r="11" spans="2:5" x14ac:dyDescent="0.2">
      <c r="B11" s="1" t="s">
        <v>714</v>
      </c>
      <c r="C11" s="1" t="s">
        <v>711</v>
      </c>
      <c r="E11" s="100">
        <v>1</v>
      </c>
    </row>
    <row r="12" spans="2:5" x14ac:dyDescent="0.2">
      <c r="B12" s="1" t="s">
        <v>293</v>
      </c>
      <c r="C12" s="1" t="s">
        <v>711</v>
      </c>
      <c r="E12" s="100">
        <v>1</v>
      </c>
    </row>
    <row r="13" spans="2:5" x14ac:dyDescent="0.2">
      <c r="B13" s="1" t="s">
        <v>715</v>
      </c>
      <c r="C13" s="1" t="s">
        <v>711</v>
      </c>
      <c r="E13" s="100">
        <v>2</v>
      </c>
    </row>
    <row r="14" spans="2:5" x14ac:dyDescent="0.2">
      <c r="B14" s="1" t="s">
        <v>716</v>
      </c>
      <c r="C14" s="1" t="s">
        <v>711</v>
      </c>
      <c r="E14" s="100">
        <v>2</v>
      </c>
    </row>
    <row r="15" spans="2:5" x14ac:dyDescent="0.2">
      <c r="B15" s="1" t="s">
        <v>219</v>
      </c>
      <c r="C15" s="1" t="s">
        <v>464</v>
      </c>
      <c r="E15" s="100">
        <v>2</v>
      </c>
    </row>
    <row r="16" spans="2:5" x14ac:dyDescent="0.2">
      <c r="B16" s="1" t="s">
        <v>717</v>
      </c>
      <c r="C16" s="1" t="s">
        <v>711</v>
      </c>
      <c r="E16" s="100">
        <v>2</v>
      </c>
    </row>
    <row r="17" spans="2:5" x14ac:dyDescent="0.2">
      <c r="B17" s="1" t="s">
        <v>280</v>
      </c>
      <c r="C17" s="1" t="s">
        <v>711</v>
      </c>
      <c r="E17" s="100">
        <v>2</v>
      </c>
    </row>
    <row r="18" spans="2:5" x14ac:dyDescent="0.2">
      <c r="B18" s="1" t="s">
        <v>232</v>
      </c>
      <c r="C18" s="1" t="s">
        <v>711</v>
      </c>
      <c r="E18" s="100">
        <v>2</v>
      </c>
    </row>
    <row r="19" spans="2:5" x14ac:dyDescent="0.2">
      <c r="B19" s="1" t="s">
        <v>718</v>
      </c>
      <c r="C19" s="1" t="s">
        <v>711</v>
      </c>
      <c r="E19" s="100">
        <v>2</v>
      </c>
    </row>
    <row r="20" spans="2:5" x14ac:dyDescent="0.2">
      <c r="B20" s="1" t="s">
        <v>268</v>
      </c>
      <c r="C20" s="1" t="s">
        <v>711</v>
      </c>
      <c r="E20" s="100">
        <v>2</v>
      </c>
    </row>
    <row r="21" spans="2:5" x14ac:dyDescent="0.2">
      <c r="B21" s="1" t="s">
        <v>269</v>
      </c>
      <c r="C21" s="1" t="s">
        <v>711</v>
      </c>
      <c r="E21" s="100">
        <v>2</v>
      </c>
    </row>
    <row r="22" spans="2:5" x14ac:dyDescent="0.2">
      <c r="B22" s="1" t="s">
        <v>719</v>
      </c>
      <c r="C22" s="1" t="s">
        <v>711</v>
      </c>
      <c r="E22" s="100">
        <v>2</v>
      </c>
    </row>
    <row r="23" spans="2:5" x14ac:dyDescent="0.2">
      <c r="B23" s="1" t="s">
        <v>236</v>
      </c>
      <c r="C23" s="1" t="s">
        <v>711</v>
      </c>
      <c r="E23" s="100">
        <v>3</v>
      </c>
    </row>
    <row r="24" spans="2:5" x14ac:dyDescent="0.2">
      <c r="B24" s="1" t="s">
        <v>262</v>
      </c>
      <c r="C24" s="1" t="s">
        <v>711</v>
      </c>
      <c r="E24" s="100">
        <v>3</v>
      </c>
    </row>
    <row r="25" spans="2:5" x14ac:dyDescent="0.2">
      <c r="B25" s="1" t="s">
        <v>249</v>
      </c>
      <c r="C25" s="1" t="s">
        <v>711</v>
      </c>
      <c r="E25" s="100">
        <v>3</v>
      </c>
    </row>
    <row r="26" spans="2:5" x14ac:dyDescent="0.2">
      <c r="B26" s="1" t="s">
        <v>720</v>
      </c>
      <c r="C26" s="1" t="s">
        <v>711</v>
      </c>
      <c r="E26" s="100">
        <v>3</v>
      </c>
    </row>
    <row r="27" spans="2:5" x14ac:dyDescent="0.2">
      <c r="B27" s="1" t="s">
        <v>284</v>
      </c>
      <c r="C27" s="1" t="s">
        <v>711</v>
      </c>
      <c r="E27" s="100">
        <v>3</v>
      </c>
    </row>
    <row r="28" spans="2:5" x14ac:dyDescent="0.2">
      <c r="B28" s="1" t="s">
        <v>272</v>
      </c>
      <c r="C28" s="1" t="s">
        <v>711</v>
      </c>
      <c r="E28" s="100">
        <v>3</v>
      </c>
    </row>
    <row r="29" spans="2:5" x14ac:dyDescent="0.2">
      <c r="B29" s="1" t="s">
        <v>275</v>
      </c>
      <c r="C29" s="1" t="s">
        <v>711</v>
      </c>
      <c r="E29" s="100">
        <v>3</v>
      </c>
    </row>
    <row r="30" spans="2:5" x14ac:dyDescent="0.2">
      <c r="B30" s="1" t="s">
        <v>283</v>
      </c>
      <c r="C30" s="1" t="s">
        <v>711</v>
      </c>
      <c r="E30" s="100">
        <v>3</v>
      </c>
    </row>
    <row r="31" spans="2:5" x14ac:dyDescent="0.2">
      <c r="B31" s="1" t="s">
        <v>721</v>
      </c>
      <c r="C31" s="1" t="s">
        <v>711</v>
      </c>
      <c r="E31" s="100">
        <v>3</v>
      </c>
    </row>
    <row r="32" spans="2:5" x14ac:dyDescent="0.2">
      <c r="B32" s="1" t="s">
        <v>234</v>
      </c>
      <c r="C32" s="1" t="s">
        <v>711</v>
      </c>
      <c r="E32" s="100">
        <v>3</v>
      </c>
    </row>
    <row r="33" spans="2:5" x14ac:dyDescent="0.2">
      <c r="B33" s="1" t="s">
        <v>722</v>
      </c>
      <c r="C33" s="1" t="s">
        <v>711</v>
      </c>
      <c r="E33" s="100">
        <v>3</v>
      </c>
    </row>
    <row r="34" spans="2:5" x14ac:dyDescent="0.2">
      <c r="B34" s="1" t="s">
        <v>273</v>
      </c>
      <c r="C34" s="1" t="s">
        <v>711</v>
      </c>
      <c r="E34" s="100">
        <v>3</v>
      </c>
    </row>
    <row r="35" spans="2:5" x14ac:dyDescent="0.2">
      <c r="B35" s="1" t="s">
        <v>723</v>
      </c>
      <c r="C35" s="1" t="s">
        <v>711</v>
      </c>
      <c r="E35" s="100">
        <v>3</v>
      </c>
    </row>
    <row r="36" spans="2:5" x14ac:dyDescent="0.2">
      <c r="B36" s="1" t="s">
        <v>724</v>
      </c>
      <c r="C36" s="1" t="s">
        <v>711</v>
      </c>
      <c r="E36" s="100">
        <v>3</v>
      </c>
    </row>
    <row r="37" spans="2:5" x14ac:dyDescent="0.2">
      <c r="B37" s="1" t="s">
        <v>725</v>
      </c>
      <c r="C37" s="1" t="s">
        <v>464</v>
      </c>
      <c r="E37" s="100">
        <v>3</v>
      </c>
    </row>
    <row r="38" spans="2:5" x14ac:dyDescent="0.2">
      <c r="B38" s="1" t="s">
        <v>260</v>
      </c>
      <c r="C38" s="1" t="s">
        <v>711</v>
      </c>
      <c r="E38" s="100">
        <v>3</v>
      </c>
    </row>
    <row r="39" spans="2:5" x14ac:dyDescent="0.2">
      <c r="B39" s="1" t="s">
        <v>650</v>
      </c>
      <c r="C39" s="1" t="s">
        <v>464</v>
      </c>
      <c r="E39" s="100">
        <v>3</v>
      </c>
    </row>
    <row r="40" spans="2:5" x14ac:dyDescent="0.2">
      <c r="B40" s="1" t="s">
        <v>726</v>
      </c>
      <c r="C40" s="1" t="s">
        <v>711</v>
      </c>
      <c r="E40" s="100">
        <v>3</v>
      </c>
    </row>
    <row r="41" spans="2:5" x14ac:dyDescent="0.2">
      <c r="B41" s="1" t="s">
        <v>649</v>
      </c>
      <c r="C41" s="1" t="s">
        <v>464</v>
      </c>
      <c r="E41" s="100">
        <v>3</v>
      </c>
    </row>
    <row r="42" spans="2:5" x14ac:dyDescent="0.2">
      <c r="B42" s="1" t="s">
        <v>248</v>
      </c>
      <c r="C42" s="1" t="s">
        <v>711</v>
      </c>
      <c r="E42" s="100">
        <v>3</v>
      </c>
    </row>
    <row r="43" spans="2:5" x14ac:dyDescent="0.2">
      <c r="B43" s="1" t="s">
        <v>287</v>
      </c>
      <c r="C43" s="1" t="s">
        <v>711</v>
      </c>
      <c r="E43" s="100">
        <v>3</v>
      </c>
    </row>
    <row r="44" spans="2:5" x14ac:dyDescent="0.2">
      <c r="B44" s="1" t="s">
        <v>270</v>
      </c>
      <c r="C44" s="1" t="s">
        <v>711</v>
      </c>
      <c r="E44" s="100">
        <v>4</v>
      </c>
    </row>
    <row r="45" spans="2:5" x14ac:dyDescent="0.2">
      <c r="B45" s="1" t="s">
        <v>267</v>
      </c>
      <c r="C45" s="1" t="s">
        <v>711</v>
      </c>
      <c r="E45" s="100">
        <v>4</v>
      </c>
    </row>
    <row r="46" spans="2:5" x14ac:dyDescent="0.2">
      <c r="B46" s="1" t="s">
        <v>727</v>
      </c>
      <c r="C46" s="1" t="s">
        <v>711</v>
      </c>
      <c r="E46" s="100">
        <v>4</v>
      </c>
    </row>
    <row r="47" spans="2:5" x14ac:dyDescent="0.2">
      <c r="B47" s="1" t="s">
        <v>728</v>
      </c>
      <c r="C47" s="1" t="s">
        <v>711</v>
      </c>
      <c r="E47" s="100">
        <v>4</v>
      </c>
    </row>
    <row r="48" spans="2:5" x14ac:dyDescent="0.2">
      <c r="B48" s="1" t="s">
        <v>729</v>
      </c>
      <c r="C48" s="1" t="s">
        <v>711</v>
      </c>
      <c r="E48" s="100">
        <v>4</v>
      </c>
    </row>
    <row r="49" spans="2:5" x14ac:dyDescent="0.2">
      <c r="B49" s="1" t="s">
        <v>211</v>
      </c>
      <c r="C49" s="1" t="s">
        <v>464</v>
      </c>
      <c r="E49" s="100">
        <v>4</v>
      </c>
    </row>
    <row r="50" spans="2:5" x14ac:dyDescent="0.2">
      <c r="B50" s="1" t="s">
        <v>292</v>
      </c>
      <c r="C50" s="1" t="s">
        <v>711</v>
      </c>
      <c r="E50" s="100">
        <v>4</v>
      </c>
    </row>
    <row r="51" spans="2:5" x14ac:dyDescent="0.2">
      <c r="B51" s="1" t="s">
        <v>240</v>
      </c>
      <c r="C51" s="1" t="s">
        <v>711</v>
      </c>
      <c r="E51" s="100">
        <v>4</v>
      </c>
    </row>
    <row r="52" spans="2:5" x14ac:dyDescent="0.2">
      <c r="B52" s="1" t="s">
        <v>252</v>
      </c>
      <c r="C52" s="1" t="s">
        <v>711</v>
      </c>
      <c r="E52" s="100">
        <v>5</v>
      </c>
    </row>
    <row r="53" spans="2:5" x14ac:dyDescent="0.2">
      <c r="B53" s="1" t="s">
        <v>255</v>
      </c>
      <c r="C53" s="1" t="s">
        <v>711</v>
      </c>
      <c r="E53" s="100">
        <v>5</v>
      </c>
    </row>
    <row r="54" spans="2:5" x14ac:dyDescent="0.2">
      <c r="B54" s="1" t="s">
        <v>247</v>
      </c>
      <c r="C54" s="1" t="s">
        <v>711</v>
      </c>
      <c r="E54" s="100">
        <v>5</v>
      </c>
    </row>
    <row r="55" spans="2:5" x14ac:dyDescent="0.2">
      <c r="B55" s="1" t="s">
        <v>730</v>
      </c>
      <c r="C55" s="1" t="s">
        <v>711</v>
      </c>
      <c r="E55" s="100">
        <v>5</v>
      </c>
    </row>
    <row r="56" spans="2:5" x14ac:dyDescent="0.2">
      <c r="B56" s="1" t="s">
        <v>257</v>
      </c>
      <c r="C56" s="1" t="s">
        <v>711</v>
      </c>
      <c r="E56" s="100">
        <v>5</v>
      </c>
    </row>
    <row r="57" spans="2:5" x14ac:dyDescent="0.2">
      <c r="B57" s="1" t="s">
        <v>731</v>
      </c>
      <c r="C57" s="1" t="s">
        <v>711</v>
      </c>
      <c r="E57" s="100">
        <v>5</v>
      </c>
    </row>
    <row r="58" spans="2:5" x14ac:dyDescent="0.2">
      <c r="B58" s="1" t="s">
        <v>732</v>
      </c>
      <c r="C58" s="1" t="s">
        <v>711</v>
      </c>
      <c r="E58" s="100">
        <v>5</v>
      </c>
    </row>
    <row r="59" spans="2:5" x14ac:dyDescent="0.2">
      <c r="B59" s="1" t="s">
        <v>733</v>
      </c>
      <c r="C59" s="1" t="s">
        <v>711</v>
      </c>
      <c r="E59" s="100">
        <v>5</v>
      </c>
    </row>
    <row r="61" spans="2:5" x14ac:dyDescent="0.2">
      <c r="C61" s="1" t="s">
        <v>734</v>
      </c>
      <c r="E61" s="104">
        <f>AVERAGEIFS(E5:E59,C5:C59,"United States")</f>
        <v>3</v>
      </c>
    </row>
    <row r="62" spans="2:5" x14ac:dyDescent="0.2">
      <c r="C62" s="1" t="s">
        <v>735</v>
      </c>
      <c r="E62" s="104">
        <f>AVERAGEIFS(E5:E59,C5:C59,"Canada")</f>
        <v>2.6666666666666665</v>
      </c>
    </row>
    <row r="65" spans="2:2" x14ac:dyDescent="0.2">
      <c r="B65" s="1" t="s">
        <v>445</v>
      </c>
    </row>
    <row r="66" spans="2:2" x14ac:dyDescent="0.2">
      <c r="B66" s="1" t="s">
        <v>736</v>
      </c>
    </row>
  </sheetData>
  <pageMargins left="0.7" right="0.7" top="0.75" bottom="0.75" header="0.3" footer="0.3"/>
  <pageSetup scale="62" orientation="landscape" r:id="rId1"/>
  <headerFooter>
    <oddHeader>&amp;R&amp;"Arial,Regular"&amp;10Filed: 2022-10-31
EB-2022-0200
Exhibit 5
Tab 3
Schedule 1
Attachment 1
Supporting Schedule&amp;"-,Regular"&amp;11s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DA7E-C14C-489F-8AB6-84CB9F5511C1}">
  <sheetPr>
    <pageSetUpPr fitToPage="1"/>
  </sheetPr>
  <dimension ref="B1:C41"/>
  <sheetViews>
    <sheetView tabSelected="1" view="pageBreakPreview" zoomScale="90" zoomScaleNormal="90" zoomScaleSheetLayoutView="90" workbookViewId="0">
      <selection activeCell="B37" sqref="B37"/>
    </sheetView>
  </sheetViews>
  <sheetFormatPr defaultColWidth="9" defaultRowHeight="12.75" x14ac:dyDescent="0.2"/>
  <cols>
    <col min="1" max="1" width="9" style="1"/>
    <col min="2" max="2" width="28.85546875" style="1" customWidth="1"/>
    <col min="3" max="3" width="9" style="1"/>
    <col min="4" max="4" width="3.140625" style="1" customWidth="1"/>
    <col min="5" max="16384" width="9" style="1"/>
  </cols>
  <sheetData>
    <row r="1" spans="2:3" x14ac:dyDescent="0.2">
      <c r="B1" s="181" t="s">
        <v>775</v>
      </c>
    </row>
    <row r="4" spans="2:3" ht="13.5" customHeight="1" x14ac:dyDescent="0.2"/>
    <row r="5" spans="2:3" ht="13.5" customHeight="1" x14ac:dyDescent="0.2"/>
    <row r="6" spans="2:3" ht="13.5" customHeight="1" x14ac:dyDescent="0.2">
      <c r="B6" s="181" t="s">
        <v>596</v>
      </c>
      <c r="C6" s="181" t="s">
        <v>597</v>
      </c>
    </row>
    <row r="7" spans="2:3" ht="13.5" customHeight="1" x14ac:dyDescent="0.2"/>
    <row r="8" spans="2:3" ht="13.5" customHeight="1" x14ac:dyDescent="0.2">
      <c r="B8" s="276" t="s">
        <v>737</v>
      </c>
      <c r="C8" s="106">
        <v>0.36</v>
      </c>
    </row>
    <row r="9" spans="2:3" ht="13.5" customHeight="1" x14ac:dyDescent="0.2">
      <c r="B9" s="293" t="s">
        <v>738</v>
      </c>
      <c r="C9" s="106">
        <f>'Figure 36'!G10</f>
        <v>0.39250000000000002</v>
      </c>
    </row>
    <row r="10" spans="2:3" ht="13.5" customHeight="1" x14ac:dyDescent="0.2">
      <c r="B10" s="116" t="s">
        <v>739</v>
      </c>
      <c r="C10" s="106">
        <v>0.4</v>
      </c>
    </row>
    <row r="11" spans="2:3" ht="13.5" customHeight="1" x14ac:dyDescent="0.2">
      <c r="B11" s="293" t="s">
        <v>742</v>
      </c>
      <c r="C11" s="106">
        <f>'Schedule 4 (Fig 34, 35) Summary'!G13</f>
        <v>0.41281578963973925</v>
      </c>
    </row>
    <row r="12" spans="2:3" ht="13.5" customHeight="1" x14ac:dyDescent="0.2">
      <c r="B12" s="293" t="s">
        <v>744</v>
      </c>
      <c r="C12" s="106">
        <f>'Schedule 4 (Fig 34, 35) Summary'!D12</f>
        <v>0.41700000000000009</v>
      </c>
    </row>
    <row r="13" spans="2:3" ht="13.5" customHeight="1" x14ac:dyDescent="0.2">
      <c r="B13" s="293" t="s">
        <v>745</v>
      </c>
      <c r="C13" s="106">
        <v>0.42</v>
      </c>
    </row>
    <row r="14" spans="2:3" ht="13.5" customHeight="1" x14ac:dyDescent="0.2">
      <c r="B14" s="293" t="s">
        <v>747</v>
      </c>
      <c r="C14" s="106">
        <f>'Schedule 4 (Fig 34, 35) Summary'!E12</f>
        <v>0.4279503775276533</v>
      </c>
    </row>
    <row r="15" spans="2:3" ht="13.5" customHeight="1" x14ac:dyDescent="0.2">
      <c r="B15" s="293" t="s">
        <v>748</v>
      </c>
      <c r="C15" s="106">
        <v>0.45</v>
      </c>
    </row>
    <row r="16" spans="2:3" ht="13.5" customHeight="1" x14ac:dyDescent="0.2">
      <c r="B16" s="293" t="s">
        <v>749</v>
      </c>
      <c r="C16" s="106">
        <f>'Schedule 4 (Fig 34, 35) Summary'!G15</f>
        <v>0.4579375</v>
      </c>
    </row>
    <row r="17" spans="2:3" ht="13.5" customHeight="1" x14ac:dyDescent="0.2">
      <c r="B17" s="293" t="s">
        <v>750</v>
      </c>
      <c r="C17" s="106">
        <f>'Schedule 4 (Fig 34, 35) Summary'!D13</f>
        <v>0.47531999999999996</v>
      </c>
    </row>
    <row r="18" spans="2:3" ht="13.5" customHeight="1" x14ac:dyDescent="0.2">
      <c r="B18" s="293" t="s">
        <v>751</v>
      </c>
      <c r="C18" s="106">
        <f>'Schedule 4 (Fig 34, 35) Summary'!D14</f>
        <v>0.51398720005943088</v>
      </c>
    </row>
    <row r="19" spans="2:3" ht="13.5" customHeight="1" x14ac:dyDescent="0.2">
      <c r="B19" s="293" t="s">
        <v>746</v>
      </c>
      <c r="C19" s="106">
        <f>'Schedule 4 (Fig 34, 35) Summary'!E14</f>
        <v>0.53382911280259926</v>
      </c>
    </row>
    <row r="20" spans="2:3" ht="13.5" customHeight="1" x14ac:dyDescent="0.2">
      <c r="B20" s="293" t="s">
        <v>743</v>
      </c>
      <c r="C20" s="106">
        <f>'Schedule 4 (Fig 34, 35) Summary'!D15</f>
        <v>0.53537005837453888</v>
      </c>
    </row>
    <row r="21" spans="2:3" ht="13.5" customHeight="1" x14ac:dyDescent="0.2">
      <c r="B21" s="293" t="s">
        <v>741</v>
      </c>
      <c r="C21" s="106">
        <f>'Schedule 4 (Fig 34, 35) Summary'!E15</f>
        <v>0.54915978373775542</v>
      </c>
    </row>
    <row r="22" spans="2:3" ht="13.5" customHeight="1" x14ac:dyDescent="0.2">
      <c r="B22" s="293" t="s">
        <v>740</v>
      </c>
      <c r="C22" s="106">
        <f>'Schedule 4 (Fig 34, 35) Summary'!E13</f>
        <v>0.55566235140702458</v>
      </c>
    </row>
    <row r="23" spans="2:3" ht="13.5" customHeight="1" x14ac:dyDescent="0.2"/>
    <row r="24" spans="2:3" ht="13.5" customHeight="1" x14ac:dyDescent="0.2"/>
    <row r="25" spans="2:3" ht="13.5" customHeight="1" x14ac:dyDescent="0.2"/>
    <row r="26" spans="2:3" ht="13.5" customHeight="1" x14ac:dyDescent="0.2"/>
    <row r="27" spans="2:3" ht="13.5" customHeight="1" x14ac:dyDescent="0.2"/>
    <row r="28" spans="2:3" ht="13.5" customHeight="1" x14ac:dyDescent="0.2"/>
    <row r="29" spans="2:3" ht="13.5" customHeight="1" x14ac:dyDescent="0.2"/>
    <row r="30" spans="2:3" ht="13.5" customHeight="1" x14ac:dyDescent="0.2"/>
    <row r="31" spans="2:3" ht="13.5" customHeight="1" x14ac:dyDescent="0.2"/>
    <row r="32" spans="2:3"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sheetData>
  <pageMargins left="0.7" right="0.7" top="0.75" bottom="0.75" header="0.3" footer="0.3"/>
  <pageSetup scale="49" orientation="landscape" r:id="rId1"/>
  <headerFooter>
    <oddHeader>&amp;R&amp;"Arial,Regular"&amp;10Filed: 2022-10-31
EB-2022-0200
Exhibit 5
Tab 3
Schedule 1
Attachment 1
Supporting Schedule&amp;"-,Regular"&amp;11s</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1577-0918-4E21-A819-4B6B26B4F0FD}">
  <sheetPr>
    <pageSetUpPr fitToPage="1"/>
  </sheetPr>
  <dimension ref="B2:H17"/>
  <sheetViews>
    <sheetView showGridLines="0" tabSelected="1" view="pageBreakPreview" zoomScale="90" zoomScaleNormal="110" zoomScaleSheetLayoutView="90" workbookViewId="0">
      <selection activeCell="B37" sqref="B37"/>
    </sheetView>
  </sheetViews>
  <sheetFormatPr defaultColWidth="9" defaultRowHeight="12.75" x14ac:dyDescent="0.2"/>
  <cols>
    <col min="1" max="1" width="3.42578125" style="1" customWidth="1"/>
    <col min="2" max="2" width="27.140625" style="1" customWidth="1"/>
    <col min="3" max="3" width="1.5703125" style="1" customWidth="1"/>
    <col min="4" max="8" width="12.5703125" style="1" customWidth="1"/>
    <col min="9" max="16384" width="9" style="1"/>
  </cols>
  <sheetData>
    <row r="2" spans="2:8" x14ac:dyDescent="0.2">
      <c r="B2" s="319" t="s">
        <v>74</v>
      </c>
      <c r="C2" s="320"/>
      <c r="D2" s="320"/>
      <c r="E2" s="320"/>
      <c r="F2" s="320"/>
      <c r="G2" s="320"/>
      <c r="H2" s="321"/>
    </row>
    <row r="3" spans="2:8" x14ac:dyDescent="0.2">
      <c r="B3" s="48"/>
      <c r="C3" s="49"/>
      <c r="D3" s="50"/>
      <c r="E3" s="50"/>
      <c r="F3" s="50" t="s">
        <v>0</v>
      </c>
      <c r="G3" s="50" t="s">
        <v>0</v>
      </c>
      <c r="H3" s="51"/>
    </row>
    <row r="4" spans="2:8" x14ac:dyDescent="0.2">
      <c r="B4" s="52" t="s">
        <v>0</v>
      </c>
      <c r="C4" s="50"/>
      <c r="D4" s="53" t="s">
        <v>1</v>
      </c>
      <c r="E4" s="53" t="s">
        <v>2</v>
      </c>
      <c r="F4" s="53" t="s">
        <v>3</v>
      </c>
      <c r="G4" s="53" t="s">
        <v>0</v>
      </c>
      <c r="H4" s="54"/>
    </row>
    <row r="5" spans="2:8" x14ac:dyDescent="0.2">
      <c r="B5" s="52"/>
      <c r="C5" s="50"/>
      <c r="D5" s="53" t="s">
        <v>4</v>
      </c>
      <c r="E5" s="53" t="s">
        <v>5</v>
      </c>
      <c r="F5" s="53" t="s">
        <v>6</v>
      </c>
      <c r="G5" s="53" t="s">
        <v>7</v>
      </c>
      <c r="H5" s="54" t="s">
        <v>8</v>
      </c>
    </row>
    <row r="6" spans="2:8" ht="13.5" thickBot="1" x14ac:dyDescent="0.25">
      <c r="B6" s="55" t="s">
        <v>9</v>
      </c>
      <c r="C6" s="56"/>
      <c r="D6" s="2" t="s">
        <v>10</v>
      </c>
      <c r="E6" s="2" t="s">
        <v>11</v>
      </c>
      <c r="F6" s="2" t="s">
        <v>11</v>
      </c>
      <c r="G6" s="2" t="s">
        <v>12</v>
      </c>
      <c r="H6" s="57" t="s">
        <v>13</v>
      </c>
    </row>
    <row r="7" spans="2:8" ht="12.75" hidden="1" customHeight="1" x14ac:dyDescent="0.2">
      <c r="B7" s="58" t="s">
        <v>14</v>
      </c>
      <c r="C7" s="59"/>
      <c r="D7" s="60">
        <v>0.49749426999999996</v>
      </c>
      <c r="E7" s="61">
        <v>4.2903840000000004</v>
      </c>
      <c r="F7" s="3">
        <v>4.3258809999999999</v>
      </c>
      <c r="G7" s="4">
        <v>0.12420144999999999</v>
      </c>
      <c r="H7" s="62">
        <v>6.2089699999999999</v>
      </c>
    </row>
    <row r="8" spans="2:8" x14ac:dyDescent="0.2">
      <c r="B8" s="58" t="s">
        <v>15</v>
      </c>
      <c r="C8" s="59"/>
      <c r="D8" s="60">
        <f>'Schedule 1- Analysis'!D4</f>
        <v>0.49749426999999996</v>
      </c>
      <c r="E8" s="61">
        <f>'Schedule 1- Analysis'!E4</f>
        <v>4.2903840000000004</v>
      </c>
      <c r="F8" s="3">
        <f>'Schedule 1- Analysis'!F4</f>
        <v>4.3258809999999999</v>
      </c>
      <c r="G8" s="4">
        <f>'Schedule 1- Analysis'!G4</f>
        <v>0.12420144999999999</v>
      </c>
      <c r="H8" s="62">
        <f>'Schedule 1- Analysis'!H4</f>
        <v>6.2089699999999999</v>
      </c>
    </row>
    <row r="9" spans="2:8" x14ac:dyDescent="0.2">
      <c r="B9" s="58" t="s">
        <v>16</v>
      </c>
      <c r="C9" s="59"/>
      <c r="D9" s="60">
        <f>'Schedule 1- Analysis'!D5</f>
        <v>0.64</v>
      </c>
      <c r="E9" s="77">
        <f>'Schedule 1- Analysis'!E5</f>
        <v>2.35</v>
      </c>
      <c r="F9" s="3">
        <f>'Schedule 1- Analysis'!F5</f>
        <v>3.92</v>
      </c>
      <c r="G9" s="76">
        <f>'Schedule 1- Analysis'!G5</f>
        <v>0.12189999999999999</v>
      </c>
      <c r="H9" s="62">
        <f>'Schedule 1- Analysis'!H5</f>
        <v>5.94</v>
      </c>
    </row>
    <row r="10" spans="2:8" x14ac:dyDescent="0.2">
      <c r="B10" s="58"/>
      <c r="C10" s="59"/>
      <c r="D10" s="60"/>
      <c r="E10" s="61"/>
      <c r="F10" s="3"/>
      <c r="G10" s="4"/>
      <c r="H10" s="62"/>
    </row>
    <row r="11" spans="2:8" x14ac:dyDescent="0.2">
      <c r="B11" s="58" t="s">
        <v>17</v>
      </c>
      <c r="C11" s="63"/>
      <c r="D11" s="60" t="s">
        <v>18</v>
      </c>
      <c r="E11" s="60" t="s">
        <v>18</v>
      </c>
      <c r="F11" s="60" t="s">
        <v>18</v>
      </c>
      <c r="G11" s="60" t="s">
        <v>18</v>
      </c>
      <c r="H11" s="64" t="s">
        <v>18</v>
      </c>
    </row>
    <row r="12" spans="2:8" x14ac:dyDescent="0.2">
      <c r="B12" s="58" t="s">
        <v>19</v>
      </c>
      <c r="C12" s="63"/>
      <c r="D12" s="60">
        <f>'Schedule 1- Analysis'!D14</f>
        <v>0.57963260666666672</v>
      </c>
      <c r="E12" s="61">
        <f>'Schedule 1- Analysis'!E14</f>
        <v>4.0841735000000012</v>
      </c>
      <c r="F12" s="3">
        <f>'Schedule 1- Analysis'!F14</f>
        <v>4.2001568333333337</v>
      </c>
      <c r="G12" s="4">
        <f>'Schedule 1- Analysis'!G14</f>
        <v>0.11512069000000001</v>
      </c>
      <c r="H12" s="62">
        <f>'Schedule 1- Analysis'!H14</f>
        <v>6.5303258333333334</v>
      </c>
    </row>
    <row r="13" spans="2:8" x14ac:dyDescent="0.2">
      <c r="B13" s="58" t="s">
        <v>20</v>
      </c>
      <c r="C13" s="63"/>
      <c r="D13" s="60">
        <f>'Schedule 1- Analysis'!D27</f>
        <v>0.49728635285714295</v>
      </c>
      <c r="E13" s="61">
        <f>'Schedule 1- Analysis'!E27</f>
        <v>8.3374624285714294</v>
      </c>
      <c r="F13" s="3">
        <f>'Schedule 1- Analysis'!F27</f>
        <v>10.176070285714287</v>
      </c>
      <c r="G13" s="4">
        <f>'Schedule 1- Analysis'!G27</f>
        <v>0.19288042571428571</v>
      </c>
      <c r="H13" s="62">
        <f>'Schedule 1- Analysis'!H27</f>
        <v>4.5600630000000004</v>
      </c>
    </row>
    <row r="14" spans="2:8" x14ac:dyDescent="0.2">
      <c r="B14" s="58" t="s">
        <v>21</v>
      </c>
      <c r="C14" s="63"/>
      <c r="D14" s="60">
        <f>'Schedule 1- Analysis'!D38</f>
        <v>0.57826252142857137</v>
      </c>
      <c r="E14" s="61">
        <f>'Schedule 1- Analysis'!E38</f>
        <v>6.9417752857142867</v>
      </c>
      <c r="F14" s="3">
        <f>'Schedule 1- Analysis'!F38</f>
        <v>5.5081031428571423</v>
      </c>
      <c r="G14" s="4">
        <f>'Schedule 1- Analysis'!G38</f>
        <v>0.14201196428571428</v>
      </c>
      <c r="H14" s="62">
        <f>'Schedule 1- Analysis'!H38</f>
        <v>5.7476240000000001</v>
      </c>
    </row>
    <row r="15" spans="2:8" x14ac:dyDescent="0.2">
      <c r="B15" s="48"/>
      <c r="H15" s="65"/>
    </row>
    <row r="16" spans="2:8" x14ac:dyDescent="0.2">
      <c r="B16" s="66" t="s">
        <v>22</v>
      </c>
      <c r="H16" s="65"/>
    </row>
    <row r="17" spans="2:8" x14ac:dyDescent="0.2">
      <c r="B17" s="66" t="s">
        <v>23</v>
      </c>
      <c r="C17" s="67"/>
      <c r="D17" s="67"/>
      <c r="E17" s="67"/>
      <c r="F17" s="67"/>
      <c r="G17" s="67"/>
      <c r="H17" s="68"/>
    </row>
  </sheetData>
  <mergeCells count="1">
    <mergeCell ref="B2:H2"/>
  </mergeCells>
  <pageMargins left="0.7" right="0.7" top="0.75" bottom="0.75" header="0.3" footer="0.3"/>
  <pageSetup orientation="landscape" r:id="rId1"/>
  <headerFooter>
    <oddHeader>&amp;R&amp;"Arial,Regular"&amp;10Filed: 2022-10-31
EB-2022-0200
Exhibit 5
Tab 3
Schedule 1
Attachment 1
Supporting Schedule&amp;"-,Regular"&amp;11s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E087-4532-4A78-BE78-62968493C8E2}">
  <sheetPr>
    <pageSetUpPr fitToPage="1"/>
  </sheetPr>
  <dimension ref="A1:N45"/>
  <sheetViews>
    <sheetView showGridLines="0" tabSelected="1" view="pageBreakPreview" zoomScale="90" zoomScaleNormal="90" zoomScaleSheetLayoutView="90" workbookViewId="0">
      <selection activeCell="B37" sqref="B37"/>
    </sheetView>
  </sheetViews>
  <sheetFormatPr defaultRowHeight="15" x14ac:dyDescent="0.25"/>
  <cols>
    <col min="2" max="2" width="43.140625" customWidth="1"/>
    <col min="3" max="3" width="12.140625" customWidth="1"/>
    <col min="5" max="5" width="11.5703125" customWidth="1"/>
    <col min="6" max="7" width="10.5703125" customWidth="1"/>
    <col min="8" max="8" width="12.5703125" customWidth="1"/>
    <col min="10" max="10" width="9.5703125" customWidth="1"/>
    <col min="13" max="13" width="8.7109375" customWidth="1"/>
  </cols>
  <sheetData>
    <row r="1" spans="1:14" ht="18" x14ac:dyDescent="0.25">
      <c r="A1" s="322" t="s">
        <v>73</v>
      </c>
      <c r="B1" s="323"/>
      <c r="C1" s="323"/>
      <c r="D1" s="323"/>
      <c r="E1" s="323"/>
      <c r="F1" s="323"/>
      <c r="G1" s="323"/>
      <c r="H1" s="323"/>
      <c r="I1" s="323"/>
      <c r="J1" s="78"/>
      <c r="K1" s="78"/>
      <c r="L1" s="78"/>
      <c r="M1" s="78"/>
      <c r="N1" s="78"/>
    </row>
    <row r="2" spans="1:14" ht="16.5" x14ac:dyDescent="0.3">
      <c r="B2" s="6"/>
      <c r="C2" s="6"/>
      <c r="D2" s="6"/>
      <c r="E2" s="6"/>
      <c r="F2" s="6"/>
      <c r="G2" s="6"/>
      <c r="H2" s="6"/>
    </row>
    <row r="3" spans="1:14" ht="71.25" x14ac:dyDescent="0.25">
      <c r="B3" s="7" t="s">
        <v>24</v>
      </c>
      <c r="C3" s="8" t="s">
        <v>25</v>
      </c>
      <c r="D3" s="9" t="s">
        <v>26</v>
      </c>
      <c r="E3" s="9" t="s">
        <v>27</v>
      </c>
      <c r="F3" s="9" t="s">
        <v>28</v>
      </c>
      <c r="G3" s="9" t="s">
        <v>29</v>
      </c>
      <c r="H3" s="10" t="s">
        <v>30</v>
      </c>
    </row>
    <row r="4" spans="1:14" ht="16.5" x14ac:dyDescent="0.3">
      <c r="B4" s="69" t="s">
        <v>14</v>
      </c>
      <c r="C4" s="70"/>
      <c r="D4" s="71">
        <v>0.49749426999999996</v>
      </c>
      <c r="E4" s="72">
        <v>4.2903840000000004</v>
      </c>
      <c r="F4" s="73">
        <v>4.3258809999999999</v>
      </c>
      <c r="G4" s="74">
        <v>0.12420144999999999</v>
      </c>
      <c r="H4" s="75">
        <v>6.2089699999999999</v>
      </c>
    </row>
    <row r="5" spans="1:14" ht="16.5" x14ac:dyDescent="0.3">
      <c r="B5" s="11" t="s">
        <v>31</v>
      </c>
      <c r="C5" s="12"/>
      <c r="D5" s="14">
        <v>0.64</v>
      </c>
      <c r="E5" s="15">
        <v>2.35</v>
      </c>
      <c r="F5" s="16">
        <v>3.92</v>
      </c>
      <c r="G5" s="17">
        <v>0.12189999999999999</v>
      </c>
      <c r="H5" s="18">
        <v>5.94</v>
      </c>
    </row>
    <row r="6" spans="1:14" ht="16.5" x14ac:dyDescent="0.3">
      <c r="B6" s="11"/>
      <c r="C6" s="12"/>
      <c r="D6" s="14"/>
      <c r="E6" s="15"/>
      <c r="F6" s="16"/>
      <c r="G6" s="19"/>
      <c r="H6" s="18"/>
    </row>
    <row r="7" spans="1:14" ht="16.5" x14ac:dyDescent="0.3">
      <c r="B7" s="20" t="s">
        <v>32</v>
      </c>
      <c r="C7" s="26"/>
      <c r="D7" s="27"/>
      <c r="E7" s="28"/>
      <c r="F7" s="29"/>
      <c r="G7" s="13"/>
      <c r="H7" s="30"/>
      <c r="I7" s="5"/>
    </row>
    <row r="8" spans="1:14" ht="16.5" x14ac:dyDescent="0.3">
      <c r="B8" s="11" t="s">
        <v>33</v>
      </c>
      <c r="C8" s="13" t="s">
        <v>34</v>
      </c>
      <c r="D8" s="14">
        <v>0.49749426999999996</v>
      </c>
      <c r="E8" s="15">
        <v>4.2903840000000004</v>
      </c>
      <c r="F8" s="16">
        <v>4.3258809999999999</v>
      </c>
      <c r="G8" s="17">
        <v>0.12420144999999999</v>
      </c>
      <c r="H8" s="18">
        <v>6.2089699999999999</v>
      </c>
      <c r="I8" s="5"/>
    </row>
    <row r="9" spans="1:14" ht="16.5" x14ac:dyDescent="0.3">
      <c r="B9" s="11" t="s">
        <v>35</v>
      </c>
      <c r="C9" s="13" t="s">
        <v>36</v>
      </c>
      <c r="D9" s="14">
        <v>0.56763461000000004</v>
      </c>
      <c r="E9" s="15">
        <v>4.5492800000000004</v>
      </c>
      <c r="F9" s="16">
        <v>4.5468700000000002</v>
      </c>
      <c r="G9" s="17">
        <v>0.12071951</v>
      </c>
      <c r="H9" s="18">
        <v>6.1653719999999996</v>
      </c>
      <c r="I9" s="5"/>
    </row>
    <row r="10" spans="1:14" ht="16.5" x14ac:dyDescent="0.3">
      <c r="B10" s="11" t="s">
        <v>37</v>
      </c>
      <c r="C10" s="13" t="s">
        <v>38</v>
      </c>
      <c r="D10" s="14">
        <v>0.62046598000000008</v>
      </c>
      <c r="E10" s="15">
        <v>3.4994459999999998</v>
      </c>
      <c r="F10" s="16">
        <v>3.671856</v>
      </c>
      <c r="G10" s="17">
        <v>0.11303608999999999</v>
      </c>
      <c r="H10" s="18">
        <v>6.2459049999999996</v>
      </c>
      <c r="I10" s="5"/>
    </row>
    <row r="11" spans="1:14" ht="16.5" x14ac:dyDescent="0.3">
      <c r="B11" s="11" t="s">
        <v>39</v>
      </c>
      <c r="C11" s="13" t="s">
        <v>40</v>
      </c>
      <c r="D11" s="14">
        <v>0.61486220999999996</v>
      </c>
      <c r="E11" s="15">
        <v>3.523336</v>
      </c>
      <c r="F11" s="16">
        <v>3.7798690000000001</v>
      </c>
      <c r="G11" s="17">
        <v>9.8920560000000005E-2</v>
      </c>
      <c r="H11" s="18">
        <v>7.3540729999999996</v>
      </c>
      <c r="I11" s="5"/>
    </row>
    <row r="12" spans="1:14" ht="16.5" x14ac:dyDescent="0.3">
      <c r="B12" s="11" t="s">
        <v>41</v>
      </c>
      <c r="C12" s="13" t="s">
        <v>42</v>
      </c>
      <c r="D12" s="14">
        <v>0.58154680999999997</v>
      </c>
      <c r="E12" s="15">
        <v>3.7389489999999999</v>
      </c>
      <c r="F12" s="16">
        <v>3.9545110000000001</v>
      </c>
      <c r="G12" s="17">
        <v>0.10908901999999999</v>
      </c>
      <c r="H12" s="18">
        <v>6.8706509999999996</v>
      </c>
      <c r="I12" s="5"/>
    </row>
    <row r="13" spans="1:14" ht="16.5" x14ac:dyDescent="0.3">
      <c r="B13" s="31" t="s">
        <v>43</v>
      </c>
      <c r="C13" s="32" t="s">
        <v>44</v>
      </c>
      <c r="D13" s="33">
        <v>0.59579176</v>
      </c>
      <c r="E13" s="34">
        <v>4.9036460000000002</v>
      </c>
      <c r="F13" s="35">
        <v>4.9219540000000004</v>
      </c>
      <c r="G13" s="36">
        <v>0.12475751</v>
      </c>
      <c r="H13" s="37">
        <v>6.3369840000000002</v>
      </c>
      <c r="I13" s="5"/>
    </row>
    <row r="14" spans="1:14" x14ac:dyDescent="0.25">
      <c r="B14" s="38" t="s">
        <v>19</v>
      </c>
      <c r="C14" s="39" t="s">
        <v>0</v>
      </c>
      <c r="D14" s="40">
        <f>AVERAGE(D8:D13)</f>
        <v>0.57963260666666672</v>
      </c>
      <c r="E14" s="41">
        <f>AVERAGE(E8:E13)</f>
        <v>4.0841735000000012</v>
      </c>
      <c r="F14" s="41">
        <f>AVERAGE(F8:F13)</f>
        <v>4.2001568333333337</v>
      </c>
      <c r="G14" s="42">
        <f>AVERAGE(G8:G13)</f>
        <v>0.11512069000000001</v>
      </c>
      <c r="H14" s="25">
        <f>AVERAGE(H8:H13)</f>
        <v>6.5303258333333334</v>
      </c>
    </row>
    <row r="15" spans="1:14" ht="16.5" x14ac:dyDescent="0.3">
      <c r="B15" s="11"/>
      <c r="C15" s="13"/>
      <c r="D15" s="19"/>
      <c r="E15" s="16"/>
      <c r="F15" s="16"/>
      <c r="G15" s="19"/>
      <c r="H15" s="18"/>
    </row>
    <row r="16" spans="1:14" ht="16.5" x14ac:dyDescent="0.3">
      <c r="B16" s="20" t="s">
        <v>45</v>
      </c>
      <c r="C16" s="13"/>
      <c r="D16" s="19"/>
      <c r="E16" s="16"/>
      <c r="F16" s="16"/>
      <c r="G16" s="19"/>
      <c r="H16" s="18"/>
    </row>
    <row r="17" spans="2:10" ht="16.5" x14ac:dyDescent="0.3">
      <c r="B17" s="11" t="s">
        <v>46</v>
      </c>
      <c r="C17" s="13"/>
      <c r="D17" s="19">
        <v>0.56961655999999994</v>
      </c>
      <c r="E17" s="16">
        <v>7.0055889999999996</v>
      </c>
      <c r="F17" s="16">
        <v>9.728237</v>
      </c>
      <c r="G17" s="17">
        <v>0.20495508000000001</v>
      </c>
      <c r="H17" s="18">
        <v>3.8458960000000002</v>
      </c>
    </row>
    <row r="18" spans="2:10" ht="16.5" x14ac:dyDescent="0.3">
      <c r="B18" s="11" t="s">
        <v>47</v>
      </c>
      <c r="C18" s="13"/>
      <c r="D18" s="19">
        <v>0.50315646999999997</v>
      </c>
      <c r="E18" s="16">
        <v>6.326962</v>
      </c>
      <c r="F18" s="16">
        <v>6.4379169999999997</v>
      </c>
      <c r="G18" s="17">
        <v>0.2171498</v>
      </c>
      <c r="H18" s="18">
        <v>3.9059729999999999</v>
      </c>
    </row>
    <row r="19" spans="2:10" ht="16.5" x14ac:dyDescent="0.3">
      <c r="B19" s="11" t="s">
        <v>48</v>
      </c>
      <c r="C19" s="13"/>
      <c r="D19" s="19" t="s">
        <v>18</v>
      </c>
      <c r="E19" s="16" t="s">
        <v>18</v>
      </c>
      <c r="F19" s="16" t="s">
        <v>18</v>
      </c>
      <c r="G19" s="17" t="s">
        <v>18</v>
      </c>
      <c r="H19" s="18" t="s">
        <v>18</v>
      </c>
    </row>
    <row r="20" spans="2:10" ht="16.5" x14ac:dyDescent="0.3">
      <c r="B20" s="11" t="s">
        <v>49</v>
      </c>
      <c r="D20" s="19">
        <v>0.51400682000000009</v>
      </c>
      <c r="E20" s="16">
        <v>5.9</v>
      </c>
      <c r="F20" s="16">
        <v>6.7215189999999998</v>
      </c>
      <c r="G20" s="17">
        <v>0.1912151</v>
      </c>
      <c r="H20" s="18">
        <v>4.451657</v>
      </c>
    </row>
    <row r="21" spans="2:10" ht="16.5" x14ac:dyDescent="0.3">
      <c r="B21" s="11" t="s">
        <v>50</v>
      </c>
      <c r="C21" s="13"/>
      <c r="D21" s="19">
        <v>0.54858346000000002</v>
      </c>
      <c r="E21" s="16">
        <v>5.3005490000000002</v>
      </c>
      <c r="F21" s="16">
        <v>5.3675249999999997</v>
      </c>
      <c r="G21" s="17">
        <v>0.17535580000000001</v>
      </c>
      <c r="H21" s="18">
        <v>4.6348229999999999</v>
      </c>
    </row>
    <row r="22" spans="2:10" ht="16.5" x14ac:dyDescent="0.3">
      <c r="B22" s="11" t="s">
        <v>51</v>
      </c>
      <c r="D22" s="19">
        <v>0.44714854999999998</v>
      </c>
      <c r="E22" s="16">
        <v>22.755406000000001</v>
      </c>
      <c r="F22" s="16">
        <v>29.153231000000002</v>
      </c>
      <c r="G22" s="17">
        <v>0.20611761000000001</v>
      </c>
      <c r="H22" s="18">
        <v>4.5137499999999999</v>
      </c>
    </row>
    <row r="23" spans="2:10" ht="16.5" x14ac:dyDescent="0.3">
      <c r="B23" s="11" t="s">
        <v>75</v>
      </c>
      <c r="C23" s="13"/>
      <c r="D23" s="19">
        <v>0.37459938999999998</v>
      </c>
      <c r="E23" s="16">
        <v>3.85982</v>
      </c>
      <c r="F23" s="16">
        <v>4.7333100000000004</v>
      </c>
      <c r="G23" s="17">
        <v>0.14625234000000001</v>
      </c>
      <c r="H23" s="18">
        <v>6.4579219999999999</v>
      </c>
    </row>
    <row r="24" spans="2:10" ht="16.5" x14ac:dyDescent="0.3">
      <c r="B24" s="11" t="s">
        <v>52</v>
      </c>
      <c r="D24" s="19" t="s">
        <v>18</v>
      </c>
      <c r="E24" s="16" t="s">
        <v>18</v>
      </c>
      <c r="F24" s="16" t="s">
        <v>18</v>
      </c>
      <c r="G24" s="17" t="s">
        <v>18</v>
      </c>
      <c r="H24" s="18" t="s">
        <v>18</v>
      </c>
    </row>
    <row r="25" spans="2:10" ht="16.5" x14ac:dyDescent="0.3">
      <c r="B25" s="11" t="s">
        <v>53</v>
      </c>
      <c r="C25" s="13"/>
      <c r="D25" s="19" t="s">
        <v>18</v>
      </c>
      <c r="E25" s="16" t="s">
        <v>18</v>
      </c>
      <c r="F25" s="16" t="s">
        <v>18</v>
      </c>
      <c r="G25" s="17" t="s">
        <v>18</v>
      </c>
      <c r="H25" s="18" t="s">
        <v>18</v>
      </c>
    </row>
    <row r="26" spans="2:10" ht="16.5" x14ac:dyDescent="0.3">
      <c r="B26" s="11" t="s">
        <v>54</v>
      </c>
      <c r="C26" s="13"/>
      <c r="D26" s="19">
        <v>0.52389322000000005</v>
      </c>
      <c r="E26" s="16">
        <v>7.2139110000000004</v>
      </c>
      <c r="F26" s="16">
        <v>9.0907529999999994</v>
      </c>
      <c r="G26" s="17">
        <v>0.20911725</v>
      </c>
      <c r="H26" s="18">
        <v>4.1104200000000004</v>
      </c>
    </row>
    <row r="27" spans="2:10" ht="16.5" x14ac:dyDescent="0.3">
      <c r="B27" s="21" t="s">
        <v>20</v>
      </c>
      <c r="C27" s="43"/>
      <c r="D27" s="22">
        <f>AVERAGE(D17:D26)</f>
        <v>0.49728635285714295</v>
      </c>
      <c r="E27" s="23">
        <f>AVERAGE(E17:E26)</f>
        <v>8.3374624285714294</v>
      </c>
      <c r="F27" s="23">
        <f>AVERAGE(F17:F26)</f>
        <v>10.176070285714287</v>
      </c>
      <c r="G27" s="24">
        <f>AVERAGE(G17:G26)</f>
        <v>0.19288042571428571</v>
      </c>
      <c r="H27" s="25">
        <f>AVERAGE(H17:H26)</f>
        <v>4.5600630000000004</v>
      </c>
    </row>
    <row r="28" spans="2:10" ht="16.5" x14ac:dyDescent="0.3">
      <c r="B28" s="11"/>
      <c r="C28" s="13"/>
      <c r="D28" s="19"/>
      <c r="E28" s="16"/>
      <c r="F28" s="16"/>
      <c r="G28" s="19"/>
      <c r="H28" s="18"/>
    </row>
    <row r="29" spans="2:10" ht="16.5" x14ac:dyDescent="0.3">
      <c r="B29" s="20" t="s">
        <v>55</v>
      </c>
      <c r="C29" s="13"/>
      <c r="D29" s="19"/>
      <c r="E29" s="16"/>
      <c r="F29" s="16"/>
      <c r="G29" s="19"/>
      <c r="H29" s="18"/>
    </row>
    <row r="30" spans="2:10" ht="16.5" x14ac:dyDescent="0.3">
      <c r="B30" s="11" t="s">
        <v>78</v>
      </c>
      <c r="C30" s="13" t="s">
        <v>56</v>
      </c>
      <c r="D30" s="19">
        <v>0.49047806999999999</v>
      </c>
      <c r="E30" s="16">
        <v>14.148319000000001</v>
      </c>
      <c r="F30" s="16">
        <v>5.9558989999999996</v>
      </c>
      <c r="G30" s="17">
        <v>0.15615523000000001</v>
      </c>
      <c r="H30" s="18">
        <v>5.2982550000000002</v>
      </c>
    </row>
    <row r="31" spans="2:10" ht="16.5" x14ac:dyDescent="0.3">
      <c r="B31" s="11" t="s">
        <v>57</v>
      </c>
      <c r="C31" s="13" t="s">
        <v>58</v>
      </c>
      <c r="D31" s="19" t="s">
        <v>18</v>
      </c>
      <c r="E31" s="19" t="s">
        <v>18</v>
      </c>
      <c r="F31" s="19" t="s">
        <v>18</v>
      </c>
      <c r="G31" s="17" t="s">
        <v>18</v>
      </c>
      <c r="H31" s="18" t="s">
        <v>18</v>
      </c>
      <c r="J31" s="19"/>
    </row>
    <row r="32" spans="2:10" ht="16.5" x14ac:dyDescent="0.3">
      <c r="B32" s="11" t="s">
        <v>59</v>
      </c>
      <c r="C32" s="13" t="s">
        <v>60</v>
      </c>
      <c r="D32" s="19">
        <v>0.62227641</v>
      </c>
      <c r="E32" s="16">
        <v>4.7012099999999997</v>
      </c>
      <c r="F32" s="16">
        <v>5.151122</v>
      </c>
      <c r="G32" s="17">
        <v>0.13591211</v>
      </c>
      <c r="H32" s="18">
        <v>5.911651</v>
      </c>
    </row>
    <row r="33" spans="2:8" ht="16.5" x14ac:dyDescent="0.3">
      <c r="B33" s="11" t="s">
        <v>61</v>
      </c>
      <c r="C33" s="13" t="s">
        <v>62</v>
      </c>
      <c r="D33" s="19">
        <v>0.58507299999999995</v>
      </c>
      <c r="E33" s="16">
        <v>5.8547820000000002</v>
      </c>
      <c r="F33" s="16">
        <v>5.3778100000000002</v>
      </c>
      <c r="G33" s="17">
        <v>0.15316458999999999</v>
      </c>
      <c r="H33" s="18">
        <v>4.8230969999999997</v>
      </c>
    </row>
    <row r="34" spans="2:8" ht="16.5" x14ac:dyDescent="0.3">
      <c r="B34" s="11" t="s">
        <v>63</v>
      </c>
      <c r="C34" s="13" t="s">
        <v>64</v>
      </c>
      <c r="D34" s="19">
        <v>0.63239065999999999</v>
      </c>
      <c r="E34" s="16">
        <v>8.1910810000000005</v>
      </c>
      <c r="F34" s="16">
        <v>4.9576060000000002</v>
      </c>
      <c r="G34" s="17">
        <v>0.10803538</v>
      </c>
      <c r="H34" s="18">
        <v>7.5381080000000003</v>
      </c>
    </row>
    <row r="35" spans="2:8" ht="16.5" x14ac:dyDescent="0.3">
      <c r="B35" s="11" t="s">
        <v>65</v>
      </c>
      <c r="C35" s="13" t="s">
        <v>66</v>
      </c>
      <c r="D35" s="19">
        <v>0.57790271999999998</v>
      </c>
      <c r="E35" s="16">
        <v>4.8371389999999996</v>
      </c>
      <c r="F35" s="16">
        <v>4.6933220000000002</v>
      </c>
      <c r="G35" s="17">
        <v>0.13546596</v>
      </c>
      <c r="H35" s="18">
        <v>5.812119</v>
      </c>
    </row>
    <row r="36" spans="2:8" ht="16.5" x14ac:dyDescent="0.3">
      <c r="B36" s="11" t="s">
        <v>67</v>
      </c>
      <c r="C36" s="13" t="s">
        <v>68</v>
      </c>
      <c r="D36" s="19">
        <v>0.55260777999999999</v>
      </c>
      <c r="E36" s="16">
        <v>5.8695979999999999</v>
      </c>
      <c r="F36" s="16">
        <v>6.1916859999999998</v>
      </c>
      <c r="G36" s="17">
        <v>0.15195830000000002</v>
      </c>
      <c r="H36" s="18">
        <v>5.3890729999999998</v>
      </c>
    </row>
    <row r="37" spans="2:8" ht="16.5" x14ac:dyDescent="0.3">
      <c r="B37" s="11" t="s">
        <v>76</v>
      </c>
      <c r="C37" s="13" t="s">
        <v>69</v>
      </c>
      <c r="D37" s="19">
        <v>0.58710901000000004</v>
      </c>
      <c r="E37" s="16">
        <v>4.9902980000000001</v>
      </c>
      <c r="F37" s="16">
        <v>6.2292769999999997</v>
      </c>
      <c r="G37" s="17">
        <v>0.15339218000000002</v>
      </c>
      <c r="H37" s="18">
        <v>5.4610649999999996</v>
      </c>
    </row>
    <row r="38" spans="2:8" x14ac:dyDescent="0.25">
      <c r="B38" s="44" t="s">
        <v>21</v>
      </c>
      <c r="C38" s="45"/>
      <c r="D38" s="22">
        <f>AVERAGE(D30:D37)</f>
        <v>0.57826252142857137</v>
      </c>
      <c r="E38" s="23">
        <f>AVERAGE(E30:E37)</f>
        <v>6.9417752857142867</v>
      </c>
      <c r="F38" s="23">
        <f>AVERAGE(F30:F37)</f>
        <v>5.5081031428571423</v>
      </c>
      <c r="G38" s="24">
        <f>AVERAGE(G30:G37)</f>
        <v>0.14201196428571428</v>
      </c>
      <c r="H38" s="25">
        <f>AVERAGE(H30:H37)</f>
        <v>5.7476240000000001</v>
      </c>
    </row>
    <row r="39" spans="2:8" x14ac:dyDescent="0.25">
      <c r="B39" s="46"/>
      <c r="C39" s="46"/>
      <c r="D39" s="46"/>
      <c r="E39" s="46"/>
      <c r="F39" s="46"/>
      <c r="G39" s="46"/>
      <c r="H39" s="46"/>
    </row>
    <row r="41" spans="2:8" ht="16.5" x14ac:dyDescent="0.3">
      <c r="B41" s="47" t="s">
        <v>70</v>
      </c>
    </row>
    <row r="42" spans="2:8" ht="16.5" x14ac:dyDescent="0.3">
      <c r="B42" s="6" t="s">
        <v>71</v>
      </c>
    </row>
    <row r="43" spans="2:8" ht="16.5" x14ac:dyDescent="0.3">
      <c r="B43" s="12" t="s">
        <v>72</v>
      </c>
    </row>
    <row r="44" spans="2:8" ht="16.5" x14ac:dyDescent="0.3">
      <c r="B44" s="12" t="s">
        <v>77</v>
      </c>
    </row>
    <row r="45" spans="2:8" ht="16.5" x14ac:dyDescent="0.3">
      <c r="B45" s="12" t="s">
        <v>79</v>
      </c>
    </row>
  </sheetData>
  <mergeCells count="1">
    <mergeCell ref="A1:I1"/>
  </mergeCells>
  <pageMargins left="0.7" right="0.7" top="0.75" bottom="0.75" header="0.3" footer="0.3"/>
  <pageSetup scale="63" orientation="landscape" r:id="rId1"/>
  <headerFooter>
    <oddHeader>&amp;R&amp;"Arial,Regular"&amp;10Filed: 2022-10-31
EB-2022-0200
Exhibit 5
Tab 3
Schedule 1
Attachment 1
Supporting Schedule&amp;"-,Regular"&amp;11s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3130-B878-4141-BE69-A8075BE7D5EB}">
  <sheetPr>
    <pageSetUpPr fitToPage="1"/>
  </sheetPr>
  <dimension ref="A1:L11"/>
  <sheetViews>
    <sheetView showGridLines="0" tabSelected="1" view="pageBreakPreview" zoomScale="120" zoomScaleNormal="120" zoomScaleSheetLayoutView="120" workbookViewId="0">
      <selection activeCell="B37" sqref="B37"/>
    </sheetView>
  </sheetViews>
  <sheetFormatPr defaultColWidth="9" defaultRowHeight="12.75" x14ac:dyDescent="0.2"/>
  <cols>
    <col min="1" max="1" width="9" style="1"/>
    <col min="2" max="2" width="15.42578125" style="1" bestFit="1" customWidth="1"/>
    <col min="3" max="3" width="0.85546875" style="1" customWidth="1"/>
    <col min="4" max="5" width="8.5703125" style="1" customWidth="1"/>
    <col min="6" max="6" width="0.85546875" style="1" customWidth="1"/>
    <col min="7" max="8" width="8.5703125" style="1" customWidth="1"/>
    <col min="9" max="9" width="0.85546875" style="1" customWidth="1"/>
    <col min="10" max="11" width="8.5703125" style="1" customWidth="1"/>
    <col min="12" max="12" width="0.85546875" style="1" customWidth="1"/>
    <col min="13" max="16384" width="9" style="1"/>
  </cols>
  <sheetData>
    <row r="1" spans="1:12" x14ac:dyDescent="0.2">
      <c r="A1" s="324" t="s">
        <v>80</v>
      </c>
      <c r="B1" s="324"/>
      <c r="C1" s="324"/>
      <c r="D1" s="324"/>
      <c r="E1" s="324"/>
      <c r="F1" s="324"/>
      <c r="G1" s="324"/>
      <c r="H1" s="324"/>
      <c r="I1" s="324"/>
      <c r="J1" s="324"/>
      <c r="K1" s="324"/>
    </row>
    <row r="2" spans="1:12" ht="13.5" thickBot="1" x14ac:dyDescent="0.25"/>
    <row r="3" spans="1:12" x14ac:dyDescent="0.2">
      <c r="B3" s="79"/>
      <c r="C3" s="80"/>
      <c r="D3" s="81" t="s">
        <v>81</v>
      </c>
      <c r="E3" s="81"/>
      <c r="F3" s="80"/>
      <c r="G3" s="81" t="s">
        <v>82</v>
      </c>
      <c r="H3" s="81"/>
      <c r="I3" s="80"/>
      <c r="J3" s="81" t="s">
        <v>83</v>
      </c>
      <c r="K3" s="82"/>
    </row>
    <row r="4" spans="1:12" ht="13.5" thickBot="1" x14ac:dyDescent="0.25">
      <c r="B4" s="83" t="s">
        <v>84</v>
      </c>
      <c r="D4" s="84">
        <v>2020</v>
      </c>
      <c r="E4" s="84">
        <f>D4+1</f>
        <v>2021</v>
      </c>
      <c r="G4" s="84">
        <v>2020</v>
      </c>
      <c r="H4" s="84">
        <f>G4+1</f>
        <v>2021</v>
      </c>
      <c r="I4" s="85"/>
      <c r="J4" s="84">
        <v>2020</v>
      </c>
      <c r="K4" s="86">
        <f>J4+1</f>
        <v>2021</v>
      </c>
      <c r="L4" s="85"/>
    </row>
    <row r="5" spans="1:12" x14ac:dyDescent="0.2">
      <c r="B5" s="87"/>
      <c r="K5" s="88"/>
    </row>
    <row r="6" spans="1:12" x14ac:dyDescent="0.2">
      <c r="B6" s="87" t="s">
        <v>85</v>
      </c>
      <c r="D6" s="89">
        <f>'Schedule 2 - Analysis'!O26</f>
        <v>22.21305250734838</v>
      </c>
      <c r="E6" s="89">
        <f>'Schedule 2 - Analysis'!P26</f>
        <v>18.694673033243813</v>
      </c>
      <c r="G6" s="89">
        <f>'Schedule 2 - Analysis'!R26</f>
        <v>31.482539735788556</v>
      </c>
      <c r="H6" s="89">
        <f>'Schedule 2 - Analysis'!S26</f>
        <v>27.956935116723496</v>
      </c>
      <c r="J6" s="90">
        <f>'Schedule 2 - Analysis'!U26</f>
        <v>0.29880608814103549</v>
      </c>
      <c r="K6" s="91">
        <f>'Schedule 2 - Analysis'!V26</f>
        <v>0.33236194208195619</v>
      </c>
      <c r="L6" s="92"/>
    </row>
    <row r="7" spans="1:12" x14ac:dyDescent="0.2">
      <c r="B7" s="87" t="s">
        <v>86</v>
      </c>
      <c r="D7" s="89">
        <f>'Schedule 2 - Analysis'!O69</f>
        <v>22.643262712979361</v>
      </c>
      <c r="E7" s="89">
        <f>'Schedule 2 - Analysis'!P69</f>
        <v>21.452087951682547</v>
      </c>
      <c r="G7" s="89">
        <f>'Schedule 2 - Analysis'!R69</f>
        <v>34.050262880817442</v>
      </c>
      <c r="H7" s="89">
        <f>'Schedule 2 - Analysis'!S69</f>
        <v>32.159939663994592</v>
      </c>
      <c r="J7" s="90">
        <f>'Schedule 2 - Analysis'!U69</f>
        <v>0.33443168481615398</v>
      </c>
      <c r="K7" s="91">
        <f>'Schedule 2 - Analysis'!V69</f>
        <v>0.33251672238851282</v>
      </c>
      <c r="L7" s="92"/>
    </row>
    <row r="8" spans="1:12" x14ac:dyDescent="0.2">
      <c r="B8" s="87" t="s">
        <v>87</v>
      </c>
      <c r="D8" s="89">
        <f>'Schedule 2 - Analysis'!O88</f>
        <v>28.067823615360862</v>
      </c>
      <c r="E8" s="89">
        <f>'Schedule 2 - Analysis'!P88</f>
        <v>28.269118308019575</v>
      </c>
      <c r="G8" s="89">
        <f>'Schedule 2 - Analysis'!R88</f>
        <v>38.88218893264601</v>
      </c>
      <c r="H8" s="89">
        <f>'Schedule 2 - Analysis'!S88</f>
        <v>38.716819268352296</v>
      </c>
      <c r="J8" s="90">
        <f>'Schedule 2 - Analysis'!U88</f>
        <v>0.28897104661242284</v>
      </c>
      <c r="K8" s="91">
        <f>'Schedule 2 - Analysis'!V88</f>
        <v>0.28029615067132779</v>
      </c>
      <c r="L8" s="92"/>
    </row>
    <row r="9" spans="1:12" x14ac:dyDescent="0.2">
      <c r="B9" s="87" t="s">
        <v>88</v>
      </c>
      <c r="D9" s="89">
        <f>'Schedule 2 - Analysis'!O137</f>
        <v>28.614185128429735</v>
      </c>
      <c r="E9" s="89">
        <f>'Schedule 2 - Analysis'!P137</f>
        <v>26.638810363175974</v>
      </c>
      <c r="G9" s="89">
        <f>'Schedule 2 - Analysis'!R137</f>
        <v>38.982084558600455</v>
      </c>
      <c r="H9" s="89">
        <f>'Schedule 2 - Analysis'!S137</f>
        <v>38.008587983423617</v>
      </c>
      <c r="J9" s="90">
        <f>'Schedule 2 - Analysis'!U137</f>
        <v>0.26707545598535226</v>
      </c>
      <c r="K9" s="91">
        <f>'Schedule 2 - Analysis'!V137</f>
        <v>0.28964963135044985</v>
      </c>
      <c r="L9" s="92"/>
    </row>
    <row r="10" spans="1:12" x14ac:dyDescent="0.2">
      <c r="B10" s="87"/>
      <c r="K10" s="88"/>
    </row>
    <row r="11" spans="1:12" ht="13.5" thickBot="1" x14ac:dyDescent="0.25">
      <c r="B11" s="93" t="s">
        <v>89</v>
      </c>
      <c r="C11" s="94"/>
      <c r="D11" s="95">
        <f>'Schedule 2 - Analysis'!O7</f>
        <v>27.51286449399657</v>
      </c>
      <c r="E11" s="95">
        <f>'Schedule 2 - Analysis'!P7</f>
        <v>27.787128712871286</v>
      </c>
      <c r="F11" s="96"/>
      <c r="G11" s="95">
        <f>'Schedule 2 - Analysis'!R7</f>
        <v>35.403087478559179</v>
      </c>
      <c r="H11" s="95">
        <f>'Schedule 2 - Analysis'!S7</f>
        <v>35.881188118811885</v>
      </c>
      <c r="I11" s="96"/>
      <c r="J11" s="97">
        <f>'Schedule 2 - Analysis'!U7</f>
        <v>0.22286821705426357</v>
      </c>
      <c r="K11" s="98">
        <f>'Schedule 2 - Analysis'!V7</f>
        <v>0.2255794701986755</v>
      </c>
      <c r="L11" s="99"/>
    </row>
  </sheetData>
  <mergeCells count="1">
    <mergeCell ref="A1:K1"/>
  </mergeCells>
  <pageMargins left="0.7" right="0.7" top="0.75" bottom="0.75" header="0.3" footer="0.3"/>
  <pageSetup orientation="landscape" r:id="rId1"/>
  <headerFooter>
    <oddHeader>&amp;R&amp;"Arial,Regular"&amp;10Filed: 2022-10-31
EB-2022-0200
Exhibit 5
Tab 3
Schedule 1
Attachment 1
Supporting Schedule&amp;"-,Regular"&amp;11s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FF2E-B0D7-4D21-82B9-D930B64EFFC2}">
  <sheetPr>
    <pageSetUpPr fitToPage="1"/>
  </sheetPr>
  <dimension ref="A1:Y153"/>
  <sheetViews>
    <sheetView showGridLines="0" tabSelected="1" view="pageBreakPreview" zoomScaleNormal="100" zoomScaleSheetLayoutView="100" workbookViewId="0">
      <selection activeCell="B37" sqref="B37"/>
    </sheetView>
  </sheetViews>
  <sheetFormatPr defaultColWidth="9" defaultRowHeight="12.75" x14ac:dyDescent="0.2"/>
  <cols>
    <col min="1" max="2" width="1.5703125" style="1" customWidth="1"/>
    <col min="3" max="3" width="39.28515625" style="1" customWidth="1"/>
    <col min="4" max="4" width="9" style="1"/>
    <col min="5" max="5" width="1.5703125" style="1" customWidth="1"/>
    <col min="6" max="6" width="13.85546875" style="1" customWidth="1"/>
    <col min="7" max="7" width="10.5703125" style="1" customWidth="1"/>
    <col min="8" max="8" width="1.5703125" style="1" customWidth="1"/>
    <col min="9" max="10" width="10.5703125" style="1" customWidth="1"/>
    <col min="11" max="11" width="1.5703125" style="1" customWidth="1"/>
    <col min="12" max="13" width="10.5703125" style="1" customWidth="1"/>
    <col min="14" max="14" width="1.5703125" style="1" customWidth="1"/>
    <col min="15" max="16" width="10.5703125" style="1" customWidth="1"/>
    <col min="17" max="17" width="1.5703125" style="1" customWidth="1"/>
    <col min="18" max="19" width="10.5703125" style="1" customWidth="1"/>
    <col min="20" max="20" width="1.5703125" style="1" customWidth="1"/>
    <col min="21" max="22" width="10.5703125" style="1" customWidth="1"/>
    <col min="23" max="23" width="1.5703125" style="1" customWidth="1"/>
    <col min="24" max="25" width="9" style="100"/>
    <col min="26" max="16384" width="9" style="1"/>
  </cols>
  <sheetData>
    <row r="1" spans="1:24" x14ac:dyDescent="0.2">
      <c r="G1" s="324" t="s">
        <v>776</v>
      </c>
      <c r="H1" s="324"/>
      <c r="I1" s="324"/>
      <c r="J1" s="324"/>
      <c r="K1" s="324"/>
      <c r="L1" s="324"/>
      <c r="M1" s="324"/>
      <c r="N1" s="324"/>
      <c r="O1" s="324"/>
      <c r="P1" s="324"/>
      <c r="Q1" s="324"/>
    </row>
    <row r="2" spans="1:24" ht="15" customHeight="1" x14ac:dyDescent="0.2">
      <c r="A2" s="325" t="s">
        <v>90</v>
      </c>
      <c r="B2" s="325"/>
      <c r="C2" s="325"/>
      <c r="D2" s="325"/>
      <c r="E2" s="325"/>
      <c r="F2" s="325"/>
      <c r="G2" s="325"/>
      <c r="H2" s="325"/>
      <c r="I2" s="325"/>
      <c r="J2" s="325"/>
      <c r="K2" s="325"/>
      <c r="L2" s="325"/>
      <c r="M2" s="325"/>
      <c r="N2" s="325"/>
      <c r="O2" s="325"/>
      <c r="P2" s="325"/>
      <c r="Q2" s="325"/>
      <c r="R2" s="325"/>
      <c r="S2" s="325"/>
      <c r="T2" s="325"/>
      <c r="U2" s="325"/>
      <c r="V2" s="325"/>
      <c r="W2" s="325"/>
      <c r="X2" s="326"/>
    </row>
    <row r="4" spans="1:24" x14ac:dyDescent="0.2">
      <c r="F4" s="101" t="s">
        <v>91</v>
      </c>
      <c r="G4" s="101"/>
      <c r="H4" s="85"/>
      <c r="I4" s="101" t="s">
        <v>92</v>
      </c>
      <c r="J4" s="101"/>
      <c r="L4" s="101" t="s">
        <v>93</v>
      </c>
      <c r="M4" s="101"/>
      <c r="O4" s="101" t="s">
        <v>81</v>
      </c>
      <c r="P4" s="101"/>
      <c r="R4" s="101" t="s">
        <v>82</v>
      </c>
      <c r="S4" s="101"/>
      <c r="U4" s="101" t="s">
        <v>94</v>
      </c>
      <c r="V4" s="101"/>
    </row>
    <row r="5" spans="1:24" ht="13.5" thickBot="1" x14ac:dyDescent="0.25">
      <c r="B5" s="102" t="s">
        <v>95</v>
      </c>
      <c r="C5" s="102"/>
      <c r="D5" s="84" t="s">
        <v>25</v>
      </c>
      <c r="F5" s="84">
        <v>2020</v>
      </c>
      <c r="G5" s="84">
        <f>F5+1</f>
        <v>2021</v>
      </c>
      <c r="H5" s="84"/>
      <c r="I5" s="84">
        <v>2020</v>
      </c>
      <c r="J5" s="84">
        <f>I5+1</f>
        <v>2021</v>
      </c>
      <c r="L5" s="84">
        <v>2020</v>
      </c>
      <c r="M5" s="84">
        <f>L5+1</f>
        <v>2021</v>
      </c>
      <c r="O5" s="84">
        <v>2020</v>
      </c>
      <c r="P5" s="84">
        <f>O5+1</f>
        <v>2021</v>
      </c>
      <c r="R5" s="84">
        <v>2020</v>
      </c>
      <c r="S5" s="84">
        <f>R5+1</f>
        <v>2021</v>
      </c>
      <c r="T5" s="85"/>
      <c r="U5" s="84">
        <v>2020</v>
      </c>
      <c r="V5" s="84">
        <f>U5+1</f>
        <v>2021</v>
      </c>
      <c r="W5" s="85"/>
      <c r="X5" s="84" t="s">
        <v>96</v>
      </c>
    </row>
    <row r="7" spans="1:24" x14ac:dyDescent="0.2">
      <c r="C7" s="1" t="s">
        <v>97</v>
      </c>
      <c r="F7" s="103">
        <f>19500+486+654</f>
        <v>20640</v>
      </c>
      <c r="G7" s="103">
        <f>20725+504+515</f>
        <v>21744</v>
      </c>
      <c r="I7" s="103">
        <f>4036+84+480</f>
        <v>4600</v>
      </c>
      <c r="J7" s="103">
        <f>4464+103+338</f>
        <v>4905</v>
      </c>
      <c r="L7" s="103">
        <v>583</v>
      </c>
      <c r="M7" s="103">
        <v>606</v>
      </c>
      <c r="O7" s="104">
        <f>IFERROR((F7-I7)/L7,"N/A")</f>
        <v>27.51286449399657</v>
      </c>
      <c r="P7" s="104">
        <f>IFERROR((G7-J7)/M7,"N/A")</f>
        <v>27.787128712871286</v>
      </c>
      <c r="Q7" s="100"/>
      <c r="R7" s="104">
        <f>IFERROR(F7/L7,"N/A")</f>
        <v>35.403087478559179</v>
      </c>
      <c r="S7" s="104">
        <f>IFERROR(G7/M7,"N/A")</f>
        <v>35.881188118811885</v>
      </c>
      <c r="T7" s="100"/>
      <c r="U7" s="105">
        <f>IFERROR(I7/F7,"N/A")</f>
        <v>0.22286821705426357</v>
      </c>
      <c r="V7" s="105">
        <f>IFERROR(J7/G7,"N/A")</f>
        <v>0.2255794701986755</v>
      </c>
      <c r="W7" s="100"/>
      <c r="X7" s="100" t="s">
        <v>98</v>
      </c>
    </row>
    <row r="11" spans="1:24" x14ac:dyDescent="0.2">
      <c r="B11" s="325" t="s">
        <v>90</v>
      </c>
      <c r="C11" s="325"/>
      <c r="D11" s="325"/>
      <c r="E11" s="325"/>
      <c r="F11" s="325"/>
      <c r="G11" s="325"/>
      <c r="H11" s="325"/>
      <c r="I11" s="325"/>
      <c r="J11" s="325"/>
      <c r="K11" s="325"/>
      <c r="L11" s="325"/>
      <c r="M11" s="325"/>
      <c r="N11" s="325"/>
      <c r="O11" s="325"/>
      <c r="P11" s="325"/>
      <c r="Q11" s="325"/>
      <c r="R11" s="325"/>
      <c r="S11" s="325"/>
      <c r="T11" s="325"/>
      <c r="U11" s="325"/>
      <c r="V11" s="325"/>
      <c r="W11" s="325"/>
      <c r="X11" s="326"/>
    </row>
    <row r="12" spans="1:24" x14ac:dyDescent="0.2">
      <c r="F12" s="85"/>
      <c r="G12" s="85"/>
      <c r="H12" s="85"/>
      <c r="I12" s="85"/>
      <c r="J12" s="85"/>
    </row>
    <row r="13" spans="1:24" x14ac:dyDescent="0.2">
      <c r="F13" s="101" t="s">
        <v>99</v>
      </c>
      <c r="G13" s="101"/>
      <c r="H13" s="85"/>
      <c r="I13" s="101" t="s">
        <v>100</v>
      </c>
      <c r="J13" s="101"/>
      <c r="L13" s="101" t="s">
        <v>101</v>
      </c>
      <c r="M13" s="101"/>
      <c r="O13" s="101" t="s">
        <v>81</v>
      </c>
      <c r="P13" s="101"/>
      <c r="R13" s="101" t="s">
        <v>82</v>
      </c>
      <c r="S13" s="101"/>
      <c r="U13" s="101" t="s">
        <v>94</v>
      </c>
      <c r="V13" s="101"/>
    </row>
    <row r="14" spans="1:24" ht="13.5" thickBot="1" x14ac:dyDescent="0.25">
      <c r="B14" s="102" t="s">
        <v>95</v>
      </c>
      <c r="C14" s="102"/>
      <c r="D14" s="84" t="s">
        <v>25</v>
      </c>
      <c r="F14" s="84">
        <v>2020</v>
      </c>
      <c r="G14" s="84">
        <f>F14+1</f>
        <v>2021</v>
      </c>
      <c r="H14" s="84"/>
      <c r="I14" s="84">
        <v>2020</v>
      </c>
      <c r="J14" s="84">
        <f>I14+1</f>
        <v>2021</v>
      </c>
      <c r="L14" s="84">
        <v>2020</v>
      </c>
      <c r="M14" s="84">
        <f>L14+1</f>
        <v>2021</v>
      </c>
      <c r="O14" s="84">
        <v>2020</v>
      </c>
      <c r="P14" s="84">
        <f>O14+1</f>
        <v>2021</v>
      </c>
      <c r="R14" s="84">
        <v>2020</v>
      </c>
      <c r="S14" s="84">
        <f>R14+1</f>
        <v>2021</v>
      </c>
      <c r="T14" s="85"/>
      <c r="U14" s="84">
        <v>2020</v>
      </c>
      <c r="V14" s="84">
        <f>U14+1</f>
        <v>2021</v>
      </c>
      <c r="W14" s="85"/>
      <c r="X14" s="84" t="s">
        <v>96</v>
      </c>
    </row>
    <row r="16" spans="1:24" x14ac:dyDescent="0.2">
      <c r="B16" s="1" t="s">
        <v>102</v>
      </c>
      <c r="D16" s="100" t="s">
        <v>18</v>
      </c>
      <c r="F16" s="103">
        <v>678583</v>
      </c>
      <c r="G16" s="103">
        <v>724640</v>
      </c>
      <c r="H16" s="106"/>
      <c r="I16" s="103">
        <v>215544</v>
      </c>
      <c r="J16" s="103">
        <v>229669</v>
      </c>
      <c r="L16" s="103">
        <v>20121</v>
      </c>
      <c r="M16" s="103">
        <v>24171</v>
      </c>
      <c r="O16" s="104">
        <f t="shared" ref="O16:P16" si="0">IFERROR((F16-I16)/L16,"N/A")</f>
        <v>23.012723025694548</v>
      </c>
      <c r="P16" s="104">
        <f t="shared" si="0"/>
        <v>20.477886723759877</v>
      </c>
      <c r="Q16" s="100"/>
      <c r="R16" s="104">
        <f t="shared" ref="R16:S16" si="1">IFERROR(F16/L16,"N/A")</f>
        <v>33.725113065951</v>
      </c>
      <c r="S16" s="104">
        <f t="shared" si="1"/>
        <v>29.979727772951058</v>
      </c>
      <c r="T16" s="100"/>
      <c r="U16" s="105">
        <f t="shared" ref="U16:V16" si="2">IFERROR(I16/F16,"N/A")</f>
        <v>0.31763837290353575</v>
      </c>
      <c r="V16" s="105">
        <f t="shared" si="2"/>
        <v>0.31694220578494148</v>
      </c>
      <c r="W16" s="100"/>
      <c r="X16" s="100" t="s">
        <v>103</v>
      </c>
    </row>
    <row r="17" spans="2:24" x14ac:dyDescent="0.2">
      <c r="B17" s="1" t="s">
        <v>104</v>
      </c>
      <c r="D17" s="100" t="s">
        <v>18</v>
      </c>
      <c r="F17" s="103">
        <v>5434406</v>
      </c>
      <c r="G17" s="103">
        <v>5470814</v>
      </c>
      <c r="H17" s="106"/>
      <c r="I17" s="103">
        <v>2041785</v>
      </c>
      <c r="J17" s="103">
        <v>2088017</v>
      </c>
      <c r="L17" s="103">
        <v>199937</v>
      </c>
      <c r="M17" s="103">
        <v>206899</v>
      </c>
      <c r="O17" s="104">
        <f>IFERROR((F17-I17)/L17,"N/A")</f>
        <v>16.968450061769456</v>
      </c>
      <c r="P17" s="104">
        <f>IFERROR((G17-J17)/M17,"N/A")</f>
        <v>16.34999202509437</v>
      </c>
      <c r="Q17" s="100"/>
      <c r="R17" s="104">
        <f>IFERROR(F17/L17,"N/A")</f>
        <v>27.18059188644423</v>
      </c>
      <c r="S17" s="104">
        <f>IFERROR(G17/M17,"N/A")</f>
        <v>26.441954770201885</v>
      </c>
      <c r="T17" s="100"/>
      <c r="U17" s="105">
        <f>IFERROR(I17/F17,"N/A")</f>
        <v>0.37571447551029497</v>
      </c>
      <c r="V17" s="105">
        <f>IFERROR(J17/G17,"N/A")</f>
        <v>0.38166477602784521</v>
      </c>
      <c r="W17" s="100"/>
      <c r="X17" s="100" t="s">
        <v>105</v>
      </c>
    </row>
    <row r="18" spans="2:24" x14ac:dyDescent="0.2">
      <c r="B18" s="1" t="s">
        <v>106</v>
      </c>
      <c r="D18" s="100" t="s">
        <v>18</v>
      </c>
      <c r="F18" s="103" t="s">
        <v>18</v>
      </c>
      <c r="G18" s="103" t="s">
        <v>18</v>
      </c>
      <c r="H18" s="106"/>
      <c r="I18" s="103" t="s">
        <v>18</v>
      </c>
      <c r="J18" s="103" t="s">
        <v>18</v>
      </c>
      <c r="L18" s="103" t="s">
        <v>18</v>
      </c>
      <c r="M18" s="103" t="s">
        <v>18</v>
      </c>
      <c r="O18" s="104" t="str">
        <f t="shared" ref="O18:P25" si="3">IFERROR((F18-I18)/L18,"N/A")</f>
        <v>N/A</v>
      </c>
      <c r="P18" s="104" t="str">
        <f t="shared" si="3"/>
        <v>N/A</v>
      </c>
      <c r="Q18" s="100"/>
      <c r="R18" s="104" t="str">
        <f t="shared" ref="R18:S25" si="4">IFERROR(F18/L18,"N/A")</f>
        <v>N/A</v>
      </c>
      <c r="S18" s="104" t="str">
        <f t="shared" si="4"/>
        <v>N/A</v>
      </c>
      <c r="T18" s="100"/>
      <c r="U18" s="105" t="str">
        <f t="shared" ref="U18:V25" si="5">IFERROR(I18/F18,"N/A")</f>
        <v>N/A</v>
      </c>
      <c r="V18" s="105" t="str">
        <f t="shared" si="5"/>
        <v>N/A</v>
      </c>
      <c r="W18" s="100"/>
    </row>
    <row r="19" spans="2:24" x14ac:dyDescent="0.2">
      <c r="B19" s="1" t="s">
        <v>107</v>
      </c>
      <c r="D19" s="100" t="s">
        <v>18</v>
      </c>
      <c r="F19" s="103">
        <v>7413000</v>
      </c>
      <c r="G19" s="103">
        <v>7823000</v>
      </c>
      <c r="H19" s="106"/>
      <c r="I19" s="103">
        <v>2206000</v>
      </c>
      <c r="J19" s="103">
        <v>2335000</v>
      </c>
      <c r="L19" s="103">
        <v>241000</v>
      </c>
      <c r="M19" s="103">
        <v>285000</v>
      </c>
      <c r="O19" s="104">
        <f t="shared" si="3"/>
        <v>21.605809128630707</v>
      </c>
      <c r="P19" s="104">
        <f t="shared" si="3"/>
        <v>19.256140350877192</v>
      </c>
      <c r="Q19" s="100"/>
      <c r="R19" s="104">
        <f t="shared" si="4"/>
        <v>30.759336099585063</v>
      </c>
      <c r="S19" s="104">
        <f t="shared" si="4"/>
        <v>27.449122807017545</v>
      </c>
      <c r="T19" s="100"/>
      <c r="U19" s="105">
        <f t="shared" si="5"/>
        <v>0.29758532308107377</v>
      </c>
      <c r="V19" s="105">
        <f t="shared" si="5"/>
        <v>0.29847884443308192</v>
      </c>
      <c r="W19" s="100"/>
      <c r="X19" s="100" t="s">
        <v>108</v>
      </c>
    </row>
    <row r="20" spans="2:24" x14ac:dyDescent="0.2">
      <c r="B20" s="1" t="s">
        <v>109</v>
      </c>
      <c r="D20" s="100" t="s">
        <v>18</v>
      </c>
      <c r="F20" s="103" t="s">
        <v>18</v>
      </c>
      <c r="G20" s="103" t="s">
        <v>18</v>
      </c>
      <c r="H20" s="106"/>
      <c r="I20" s="103" t="s">
        <v>18</v>
      </c>
      <c r="J20" s="103" t="s">
        <v>18</v>
      </c>
      <c r="L20" s="103" t="s">
        <v>18</v>
      </c>
      <c r="M20" s="103" t="s">
        <v>18</v>
      </c>
      <c r="O20" s="104" t="str">
        <f t="shared" si="3"/>
        <v>N/A</v>
      </c>
      <c r="P20" s="104" t="str">
        <f t="shared" si="3"/>
        <v>N/A</v>
      </c>
      <c r="Q20" s="100"/>
      <c r="R20" s="104" t="str">
        <f t="shared" si="4"/>
        <v>N/A</v>
      </c>
      <c r="S20" s="104" t="str">
        <f t="shared" si="4"/>
        <v>N/A</v>
      </c>
      <c r="T20" s="100"/>
      <c r="U20" s="105" t="str">
        <f t="shared" si="5"/>
        <v>N/A</v>
      </c>
      <c r="V20" s="105" t="str">
        <f t="shared" si="5"/>
        <v>N/A</v>
      </c>
      <c r="W20" s="100"/>
    </row>
    <row r="21" spans="2:24" x14ac:dyDescent="0.2">
      <c r="B21" s="1" t="s">
        <v>110</v>
      </c>
      <c r="D21" s="100" t="s">
        <v>18</v>
      </c>
      <c r="F21" s="103">
        <v>280861.30300000001</v>
      </c>
      <c r="G21" s="103" t="s">
        <v>18</v>
      </c>
      <c r="H21" s="106"/>
      <c r="I21" s="103">
        <v>57376.082999999999</v>
      </c>
      <c r="J21" s="103" t="s">
        <v>18</v>
      </c>
      <c r="L21" s="103">
        <f>4137.112+4059.6</f>
        <v>8196.7119999999995</v>
      </c>
      <c r="M21" s="103" t="s">
        <v>18</v>
      </c>
      <c r="O21" s="104">
        <f t="shared" si="3"/>
        <v>27.2652278132988</v>
      </c>
      <c r="P21" s="104" t="str">
        <f t="shared" si="3"/>
        <v>N/A</v>
      </c>
      <c r="Q21" s="100"/>
      <c r="R21" s="104">
        <f t="shared" si="4"/>
        <v>34.265117891173929</v>
      </c>
      <c r="S21" s="104" t="str">
        <f t="shared" si="4"/>
        <v>N/A</v>
      </c>
      <c r="T21" s="100"/>
      <c r="U21" s="105">
        <f t="shared" si="5"/>
        <v>0.20428618106923757</v>
      </c>
      <c r="V21" s="105" t="str">
        <f t="shared" si="5"/>
        <v>N/A</v>
      </c>
      <c r="W21" s="100"/>
      <c r="X21" s="100" t="s">
        <v>111</v>
      </c>
    </row>
    <row r="22" spans="2:24" x14ac:dyDescent="0.2">
      <c r="B22" s="1" t="s">
        <v>112</v>
      </c>
      <c r="D22" s="100" t="s">
        <v>18</v>
      </c>
      <c r="F22" s="103" t="s">
        <v>18</v>
      </c>
      <c r="G22" s="103" t="s">
        <v>18</v>
      </c>
      <c r="H22" s="106"/>
      <c r="I22" s="103" t="s">
        <v>18</v>
      </c>
      <c r="J22" s="103" t="s">
        <v>18</v>
      </c>
      <c r="L22" s="103" t="s">
        <v>18</v>
      </c>
      <c r="M22" s="103" t="s">
        <v>18</v>
      </c>
      <c r="O22" s="104" t="str">
        <f t="shared" si="3"/>
        <v>N/A</v>
      </c>
      <c r="P22" s="104" t="str">
        <f t="shared" si="3"/>
        <v>N/A</v>
      </c>
      <c r="Q22" s="100"/>
      <c r="R22" s="104" t="str">
        <f t="shared" si="4"/>
        <v>N/A</v>
      </c>
      <c r="S22" s="104" t="str">
        <f t="shared" si="4"/>
        <v>N/A</v>
      </c>
      <c r="T22" s="100"/>
      <c r="U22" s="105" t="str">
        <f t="shared" si="5"/>
        <v>N/A</v>
      </c>
      <c r="V22" s="105" t="str">
        <f t="shared" si="5"/>
        <v>N/A</v>
      </c>
      <c r="W22" s="100"/>
    </row>
    <row r="23" spans="2:24" x14ac:dyDescent="0.2">
      <c r="B23" s="1" t="s">
        <v>113</v>
      </c>
      <c r="D23" s="100" t="s">
        <v>18</v>
      </c>
      <c r="F23" s="103" t="s">
        <v>18</v>
      </c>
      <c r="G23" s="103" t="s">
        <v>18</v>
      </c>
      <c r="H23" s="106"/>
      <c r="I23" s="103" t="s">
        <v>18</v>
      </c>
      <c r="J23" s="103" t="s">
        <v>18</v>
      </c>
      <c r="L23" s="103" t="s">
        <v>18</v>
      </c>
      <c r="M23" s="103" t="s">
        <v>18</v>
      </c>
      <c r="O23" s="104" t="str">
        <f t="shared" si="3"/>
        <v>N/A</v>
      </c>
      <c r="P23" s="104" t="str">
        <f t="shared" si="3"/>
        <v>N/A</v>
      </c>
      <c r="Q23" s="100"/>
      <c r="R23" s="104" t="str">
        <f t="shared" si="4"/>
        <v>N/A</v>
      </c>
      <c r="S23" s="104" t="str">
        <f t="shared" si="4"/>
        <v>N/A</v>
      </c>
      <c r="T23" s="100"/>
      <c r="U23" s="105" t="str">
        <f t="shared" si="5"/>
        <v>N/A</v>
      </c>
      <c r="V23" s="105" t="str">
        <f t="shared" si="5"/>
        <v>N/A</v>
      </c>
      <c r="W23" s="100"/>
    </row>
    <row r="24" spans="2:24" x14ac:dyDescent="0.2">
      <c r="B24" s="1" t="s">
        <v>114</v>
      </c>
      <c r="D24" s="100" t="s">
        <v>18</v>
      </c>
      <c r="F24" s="103" t="s">
        <v>18</v>
      </c>
      <c r="G24" s="103" t="s">
        <v>18</v>
      </c>
      <c r="H24" s="106"/>
      <c r="I24" s="103" t="s">
        <v>18</v>
      </c>
      <c r="J24" s="103" t="s">
        <v>18</v>
      </c>
      <c r="L24" s="103" t="s">
        <v>18</v>
      </c>
      <c r="M24" s="103" t="s">
        <v>18</v>
      </c>
      <c r="O24" s="104" t="str">
        <f t="shared" si="3"/>
        <v>N/A</v>
      </c>
      <c r="P24" s="104" t="str">
        <f t="shared" si="3"/>
        <v>N/A</v>
      </c>
      <c r="Q24" s="100"/>
      <c r="R24" s="104" t="str">
        <f t="shared" si="4"/>
        <v>N/A</v>
      </c>
      <c r="S24" s="104" t="str">
        <f t="shared" si="4"/>
        <v>N/A</v>
      </c>
      <c r="T24" s="100"/>
      <c r="U24" s="105" t="str">
        <f t="shared" si="5"/>
        <v>N/A</v>
      </c>
      <c r="V24" s="105" t="str">
        <f t="shared" si="5"/>
        <v>N/A</v>
      </c>
      <c r="W24" s="100"/>
    </row>
    <row r="25" spans="2:24" x14ac:dyDescent="0.2">
      <c r="B25" s="1" t="s">
        <v>115</v>
      </c>
      <c r="D25" s="100" t="s">
        <v>18</v>
      </c>
      <c r="F25" s="103" t="s">
        <v>18</v>
      </c>
      <c r="G25" s="103" t="s">
        <v>18</v>
      </c>
      <c r="H25" s="106"/>
      <c r="I25" s="103" t="s">
        <v>18</v>
      </c>
      <c r="J25" s="103" t="s">
        <v>18</v>
      </c>
      <c r="L25" s="103" t="s">
        <v>18</v>
      </c>
      <c r="M25" s="103" t="s">
        <v>18</v>
      </c>
      <c r="O25" s="104" t="str">
        <f t="shared" si="3"/>
        <v>N/A</v>
      </c>
      <c r="P25" s="104" t="str">
        <f t="shared" si="3"/>
        <v>N/A</v>
      </c>
      <c r="Q25" s="100"/>
      <c r="R25" s="104" t="str">
        <f t="shared" si="4"/>
        <v>N/A</v>
      </c>
      <c r="S25" s="104" t="str">
        <f t="shared" si="4"/>
        <v>N/A</v>
      </c>
      <c r="T25" s="100"/>
      <c r="U25" s="105" t="str">
        <f t="shared" si="5"/>
        <v>N/A</v>
      </c>
      <c r="V25" s="105" t="str">
        <f t="shared" si="5"/>
        <v>N/A</v>
      </c>
      <c r="W25" s="100"/>
    </row>
    <row r="26" spans="2:24" x14ac:dyDescent="0.2">
      <c r="B26" s="101" t="s">
        <v>116</v>
      </c>
      <c r="C26" s="101"/>
      <c r="D26" s="101"/>
      <c r="E26" s="107"/>
      <c r="F26" s="106"/>
      <c r="G26" s="108"/>
      <c r="H26" s="108"/>
      <c r="I26" s="108"/>
      <c r="J26" s="108"/>
      <c r="O26" s="109">
        <f>AVERAGE(O16:O25)</f>
        <v>22.21305250734838</v>
      </c>
      <c r="P26" s="109">
        <f>AVERAGE(P16:P25)</f>
        <v>18.694673033243813</v>
      </c>
      <c r="Q26" s="100"/>
      <c r="R26" s="109">
        <f>AVERAGE(R16:R25)</f>
        <v>31.482539735788556</v>
      </c>
      <c r="S26" s="109">
        <f>AVERAGE(S16:S25)</f>
        <v>27.956935116723496</v>
      </c>
      <c r="T26" s="100"/>
      <c r="U26" s="110">
        <f>AVERAGE(U16:U25)</f>
        <v>0.29880608814103549</v>
      </c>
      <c r="V26" s="110">
        <f>AVERAGE(V16:V25)</f>
        <v>0.33236194208195619</v>
      </c>
      <c r="W26" s="105"/>
    </row>
    <row r="29" spans="2:24" x14ac:dyDescent="0.2">
      <c r="B29" s="325" t="s">
        <v>117</v>
      </c>
      <c r="C29" s="325"/>
      <c r="D29" s="325"/>
      <c r="E29" s="325"/>
      <c r="F29" s="325"/>
      <c r="G29" s="325"/>
      <c r="H29" s="325"/>
      <c r="I29" s="325"/>
      <c r="J29" s="325"/>
      <c r="K29" s="325"/>
      <c r="L29" s="325"/>
      <c r="M29" s="325"/>
      <c r="N29" s="325"/>
      <c r="O29" s="325"/>
      <c r="P29" s="325"/>
      <c r="Q29" s="325"/>
      <c r="R29" s="325"/>
      <c r="S29" s="325"/>
      <c r="T29" s="325"/>
      <c r="U29" s="325"/>
      <c r="V29" s="325"/>
      <c r="W29" s="325"/>
      <c r="X29" s="326"/>
    </row>
    <row r="31" spans="2:24" x14ac:dyDescent="0.2">
      <c r="F31" s="101" t="s">
        <v>91</v>
      </c>
      <c r="G31" s="101"/>
      <c r="H31" s="85"/>
      <c r="I31" s="101" t="s">
        <v>92</v>
      </c>
      <c r="J31" s="101"/>
      <c r="L31" s="101" t="s">
        <v>118</v>
      </c>
      <c r="M31" s="101"/>
      <c r="O31" s="101" t="s">
        <v>81</v>
      </c>
      <c r="P31" s="101"/>
      <c r="R31" s="101" t="s">
        <v>82</v>
      </c>
      <c r="S31" s="101"/>
      <c r="U31" s="101" t="s">
        <v>94</v>
      </c>
      <c r="V31" s="101"/>
    </row>
    <row r="32" spans="2:24" ht="13.5" thickBot="1" x14ac:dyDescent="0.25">
      <c r="B32" s="102" t="s">
        <v>95</v>
      </c>
      <c r="C32" s="102"/>
      <c r="D32" s="84" t="s">
        <v>25</v>
      </c>
      <c r="F32" s="84">
        <v>2020</v>
      </c>
      <c r="G32" s="84">
        <f>F32+1</f>
        <v>2021</v>
      </c>
      <c r="H32" s="84"/>
      <c r="I32" s="84">
        <v>2020</v>
      </c>
      <c r="J32" s="84">
        <f>I32+1</f>
        <v>2021</v>
      </c>
      <c r="L32" s="84">
        <v>2020</v>
      </c>
      <c r="M32" s="84">
        <f>L32+1</f>
        <v>2021</v>
      </c>
      <c r="O32" s="84">
        <v>2020</v>
      </c>
      <c r="P32" s="84">
        <f>O32+1</f>
        <v>2021</v>
      </c>
      <c r="R32" s="84">
        <v>2020</v>
      </c>
      <c r="S32" s="84">
        <f>R32+1</f>
        <v>2021</v>
      </c>
      <c r="T32" s="85"/>
      <c r="U32" s="84">
        <v>2020</v>
      </c>
      <c r="V32" s="84">
        <f>U32+1</f>
        <v>2021</v>
      </c>
      <c r="W32" s="85"/>
    </row>
    <row r="34" spans="2:24" x14ac:dyDescent="0.2">
      <c r="B34" s="1" t="s">
        <v>119</v>
      </c>
      <c r="D34" s="100"/>
      <c r="O34" s="100"/>
      <c r="P34" s="100"/>
      <c r="Q34" s="100"/>
      <c r="R34" s="100"/>
      <c r="S34" s="100"/>
      <c r="T34" s="100"/>
      <c r="U34" s="105" t="str">
        <f t="shared" ref="U34:V39" si="6">IFERROR(I34/F34,"N/A")</f>
        <v>N/A</v>
      </c>
      <c r="V34" s="105" t="str">
        <f t="shared" si="6"/>
        <v>N/A</v>
      </c>
      <c r="W34" s="100"/>
    </row>
    <row r="35" spans="2:24" x14ac:dyDescent="0.2">
      <c r="C35" s="1" t="s">
        <v>120</v>
      </c>
      <c r="D35" s="100" t="s">
        <v>34</v>
      </c>
      <c r="F35" s="103">
        <v>300.15699999999998</v>
      </c>
      <c r="G35" s="103">
        <v>380.79</v>
      </c>
      <c r="H35" s="100"/>
      <c r="I35" s="103">
        <v>98.335999999999999</v>
      </c>
      <c r="J35" s="103">
        <v>104.79</v>
      </c>
      <c r="L35" s="103">
        <v>9.5990000000000002</v>
      </c>
      <c r="M35" s="103">
        <v>10.398999999999999</v>
      </c>
      <c r="O35" s="104">
        <f t="shared" ref="O35:P39" si="7">IFERROR((F35-I35)/L35,"N/A")</f>
        <v>21.025210959474943</v>
      </c>
      <c r="P35" s="104">
        <f t="shared" si="7"/>
        <v>26.54101355899606</v>
      </c>
      <c r="Q35" s="100"/>
      <c r="R35" s="104">
        <f t="shared" ref="R35:S39" si="8">IFERROR(F35/L35,"N/A")</f>
        <v>31.269611417856023</v>
      </c>
      <c r="S35" s="104">
        <f t="shared" si="8"/>
        <v>36.617944033080107</v>
      </c>
      <c r="T35" s="100"/>
      <c r="U35" s="105">
        <f t="shared" si="6"/>
        <v>0.32761521470430477</v>
      </c>
      <c r="V35" s="105">
        <f t="shared" si="6"/>
        <v>0.27519105018514139</v>
      </c>
      <c r="W35" s="100"/>
      <c r="X35" s="100" t="s">
        <v>108</v>
      </c>
    </row>
    <row r="36" spans="2:24" x14ac:dyDescent="0.2">
      <c r="C36" s="1" t="s">
        <v>121</v>
      </c>
      <c r="D36" s="100" t="s">
        <v>34</v>
      </c>
      <c r="F36" s="103">
        <v>110.45</v>
      </c>
      <c r="G36" s="103">
        <v>116.256</v>
      </c>
      <c r="H36" s="100"/>
      <c r="I36" s="103">
        <v>42.273000000000003</v>
      </c>
      <c r="J36" s="103">
        <v>46.49</v>
      </c>
      <c r="L36" s="103">
        <v>4.5949999999999998</v>
      </c>
      <c r="M36" s="103">
        <v>4.8929999999999998</v>
      </c>
      <c r="O36" s="104">
        <f t="shared" si="7"/>
        <v>14.83721436343852</v>
      </c>
      <c r="P36" s="104">
        <f t="shared" si="7"/>
        <v>14.258328223993459</v>
      </c>
      <c r="Q36" s="100"/>
      <c r="R36" s="104">
        <f t="shared" si="8"/>
        <v>24.036996735582157</v>
      </c>
      <c r="S36" s="104">
        <f t="shared" si="8"/>
        <v>23.759656652360515</v>
      </c>
      <c r="T36" s="100"/>
      <c r="U36" s="105">
        <f t="shared" si="6"/>
        <v>0.38273426889995477</v>
      </c>
      <c r="V36" s="105">
        <f t="shared" si="6"/>
        <v>0.39989333883842554</v>
      </c>
      <c r="W36" s="100"/>
      <c r="X36" s="100" t="s">
        <v>108</v>
      </c>
    </row>
    <row r="37" spans="2:24" x14ac:dyDescent="0.2">
      <c r="C37" s="1" t="s">
        <v>122</v>
      </c>
      <c r="D37" s="100" t="s">
        <v>34</v>
      </c>
      <c r="F37" s="103">
        <v>301.81099999999998</v>
      </c>
      <c r="G37" s="103">
        <v>317.99200000000002</v>
      </c>
      <c r="H37" s="100"/>
      <c r="I37" s="103">
        <v>100.551</v>
      </c>
      <c r="J37" s="103">
        <v>108.777</v>
      </c>
      <c r="L37" s="103">
        <v>12.387</v>
      </c>
      <c r="M37" s="103">
        <v>12.339</v>
      </c>
      <c r="O37" s="104">
        <f t="shared" si="7"/>
        <v>16.247679018325663</v>
      </c>
      <c r="P37" s="104">
        <f t="shared" si="7"/>
        <v>16.955587973093447</v>
      </c>
      <c r="Q37" s="100"/>
      <c r="R37" s="104">
        <f t="shared" si="8"/>
        <v>24.365140873496404</v>
      </c>
      <c r="S37" s="104">
        <f t="shared" si="8"/>
        <v>25.77129427020018</v>
      </c>
      <c r="T37" s="100"/>
      <c r="U37" s="105">
        <f t="shared" si="6"/>
        <v>0.33315883118905543</v>
      </c>
      <c r="V37" s="105">
        <f t="shared" si="6"/>
        <v>0.34207464338725502</v>
      </c>
      <c r="W37" s="100"/>
      <c r="X37" s="100" t="s">
        <v>108</v>
      </c>
    </row>
    <row r="38" spans="2:24" x14ac:dyDescent="0.2">
      <c r="C38" s="1" t="s">
        <v>123</v>
      </c>
      <c r="D38" s="100" t="s">
        <v>34</v>
      </c>
      <c r="F38" s="103">
        <v>719.55200000000002</v>
      </c>
      <c r="G38" s="103" t="s">
        <v>18</v>
      </c>
      <c r="H38" s="100"/>
      <c r="I38" s="103">
        <v>213.31100000000001</v>
      </c>
      <c r="J38" s="103" t="s">
        <v>18</v>
      </c>
      <c r="L38" s="103">
        <v>23.163</v>
      </c>
      <c r="M38" s="103" t="s">
        <v>18</v>
      </c>
      <c r="O38" s="104">
        <f t="shared" si="7"/>
        <v>21.855588654319387</v>
      </c>
      <c r="P38" s="104" t="str">
        <f t="shared" si="7"/>
        <v>N/A</v>
      </c>
      <c r="Q38" s="100"/>
      <c r="R38" s="104">
        <f t="shared" si="8"/>
        <v>31.064715278677202</v>
      </c>
      <c r="S38" s="104" t="str">
        <f t="shared" si="8"/>
        <v>N/A</v>
      </c>
      <c r="T38" s="100"/>
      <c r="U38" s="105">
        <f t="shared" si="6"/>
        <v>0.29644973539090991</v>
      </c>
      <c r="V38" s="105" t="str">
        <f t="shared" si="6"/>
        <v>N/A</v>
      </c>
      <c r="W38" s="100"/>
      <c r="X38" s="100" t="s">
        <v>108</v>
      </c>
    </row>
    <row r="39" spans="2:24" x14ac:dyDescent="0.2">
      <c r="C39" s="1" t="s">
        <v>112</v>
      </c>
      <c r="D39" s="100" t="s">
        <v>34</v>
      </c>
      <c r="F39" s="103" t="str">
        <f>IFERROR(F22/1000, "N/A")</f>
        <v>N/A</v>
      </c>
      <c r="G39" s="103" t="str">
        <f>G22</f>
        <v>N/A</v>
      </c>
      <c r="H39" s="100"/>
      <c r="I39" s="103" t="str">
        <f>IFERROR(I22/1000, "N/A")</f>
        <v>N/A</v>
      </c>
      <c r="J39" s="103" t="str">
        <f>J22</f>
        <v>N/A</v>
      </c>
      <c r="L39" s="103" t="str">
        <f>IFERROR(L22/1000, "N/A")</f>
        <v>N/A</v>
      </c>
      <c r="M39" s="103" t="str">
        <f>M22</f>
        <v>N/A</v>
      </c>
      <c r="O39" s="104" t="str">
        <f t="shared" si="7"/>
        <v>N/A</v>
      </c>
      <c r="P39" s="104" t="str">
        <f t="shared" si="7"/>
        <v>N/A</v>
      </c>
      <c r="Q39" s="100"/>
      <c r="R39" s="104" t="str">
        <f t="shared" si="8"/>
        <v>N/A</v>
      </c>
      <c r="S39" s="104" t="str">
        <f t="shared" si="8"/>
        <v>N/A</v>
      </c>
      <c r="T39" s="100"/>
      <c r="U39" s="105" t="str">
        <f t="shared" si="6"/>
        <v>N/A</v>
      </c>
      <c r="V39" s="105" t="str">
        <f t="shared" si="6"/>
        <v>N/A</v>
      </c>
      <c r="W39" s="100"/>
    </row>
    <row r="40" spans="2:24" x14ac:dyDescent="0.2">
      <c r="C40" s="100" t="s">
        <v>116</v>
      </c>
      <c r="D40" s="100" t="s">
        <v>34</v>
      </c>
      <c r="F40" s="111">
        <f>SUM(F35:F39)</f>
        <v>1431.9699999999998</v>
      </c>
      <c r="G40" s="111">
        <f t="shared" ref="G40" si="9">SUM(G35:G39)</f>
        <v>815.03800000000001</v>
      </c>
      <c r="I40" s="111">
        <f>SUM(I35:I39)</f>
        <v>454.471</v>
      </c>
      <c r="J40" s="111">
        <f t="shared" ref="J40" si="10">SUM(J35:J39)</f>
        <v>260.05700000000002</v>
      </c>
      <c r="L40" s="111">
        <f>SUM(L35:L39)</f>
        <v>49.744</v>
      </c>
      <c r="M40" s="111">
        <f t="shared" ref="M40" si="11">SUM(M35:M39)</f>
        <v>27.631</v>
      </c>
      <c r="O40" s="112">
        <f>IFERROR((F40-I40)/L40,"N/A")</f>
        <v>19.650591026053391</v>
      </c>
      <c r="P40" s="112">
        <f>IFERROR((G40-J40)/M40,"N/A")</f>
        <v>20.085447504614383</v>
      </c>
      <c r="Q40" s="100"/>
      <c r="R40" s="112">
        <f>IFERROR(F40/L40,"N/A")</f>
        <v>28.786788356384687</v>
      </c>
      <c r="S40" s="112">
        <f>IFERROR(G40/M40,"N/A")</f>
        <v>29.497231370562051</v>
      </c>
      <c r="T40" s="100"/>
      <c r="U40" s="113">
        <f>IFERROR(I40/F40,"N/A")</f>
        <v>0.31737466567037026</v>
      </c>
      <c r="V40" s="113">
        <f>IFERROR(J40/G40,"N/A")</f>
        <v>0.31907346651321783</v>
      </c>
      <c r="W40" s="100"/>
    </row>
    <row r="41" spans="2:24" x14ac:dyDescent="0.2">
      <c r="D41" s="100"/>
      <c r="O41" s="100"/>
      <c r="P41" s="100"/>
      <c r="Q41" s="100"/>
      <c r="R41" s="100"/>
      <c r="S41" s="100"/>
      <c r="T41" s="100"/>
      <c r="U41" s="100"/>
      <c r="V41" s="100"/>
      <c r="W41" s="100"/>
    </row>
    <row r="42" spans="2:24" x14ac:dyDescent="0.2">
      <c r="B42" s="1" t="s">
        <v>124</v>
      </c>
      <c r="D42" s="100"/>
      <c r="O42" s="100"/>
      <c r="P42" s="100"/>
      <c r="Q42" s="100"/>
      <c r="R42" s="100"/>
      <c r="S42" s="100"/>
      <c r="T42" s="100"/>
      <c r="U42" s="100"/>
      <c r="V42" s="100"/>
      <c r="W42" s="100"/>
    </row>
    <row r="43" spans="2:24" x14ac:dyDescent="0.2">
      <c r="C43" s="1" t="s">
        <v>125</v>
      </c>
      <c r="D43" s="100" t="s">
        <v>36</v>
      </c>
      <c r="F43" s="103"/>
      <c r="G43" s="103"/>
      <c r="H43" s="100"/>
      <c r="I43" s="103"/>
      <c r="J43" s="103"/>
      <c r="L43" s="103"/>
      <c r="M43" s="103"/>
      <c r="O43" s="104" t="str">
        <f t="shared" ref="O43:P46" si="12">IFERROR((F43-I43)/L43,"N/A")</f>
        <v>N/A</v>
      </c>
      <c r="P43" s="104" t="str">
        <f t="shared" si="12"/>
        <v>N/A</v>
      </c>
      <c r="Q43" s="100"/>
      <c r="R43" s="104" t="str">
        <f t="shared" ref="R43:S46" si="13">IFERROR(F43/L43,"N/A")</f>
        <v>N/A</v>
      </c>
      <c r="S43" s="104" t="str">
        <f t="shared" si="13"/>
        <v>N/A</v>
      </c>
      <c r="T43" s="100"/>
      <c r="U43" s="105" t="str">
        <f t="shared" ref="U43:V46" si="14">IFERROR(I43/F43,"N/A")</f>
        <v>N/A</v>
      </c>
      <c r="V43" s="105" t="str">
        <f t="shared" si="14"/>
        <v>N/A</v>
      </c>
      <c r="W43" s="100"/>
    </row>
    <row r="44" spans="2:24" x14ac:dyDescent="0.2">
      <c r="C44" s="1" t="s">
        <v>126</v>
      </c>
      <c r="D44" s="100" t="s">
        <v>36</v>
      </c>
      <c r="F44" s="103" t="s">
        <v>18</v>
      </c>
      <c r="G44" s="103" t="s">
        <v>18</v>
      </c>
      <c r="H44" s="100"/>
      <c r="I44" s="103" t="s">
        <v>18</v>
      </c>
      <c r="J44" s="103" t="s">
        <v>18</v>
      </c>
      <c r="L44" s="103" t="s">
        <v>18</v>
      </c>
      <c r="M44" s="103" t="s">
        <v>18</v>
      </c>
      <c r="O44" s="104" t="str">
        <f t="shared" si="12"/>
        <v>N/A</v>
      </c>
      <c r="P44" s="104" t="str">
        <f t="shared" si="12"/>
        <v>N/A</v>
      </c>
      <c r="Q44" s="100"/>
      <c r="R44" s="104" t="str">
        <f t="shared" si="13"/>
        <v>N/A</v>
      </c>
      <c r="S44" s="104" t="str">
        <f t="shared" si="13"/>
        <v>N/A</v>
      </c>
      <c r="T44" s="100"/>
      <c r="U44" s="105" t="str">
        <f t="shared" si="14"/>
        <v>N/A</v>
      </c>
      <c r="V44" s="105" t="str">
        <f t="shared" si="14"/>
        <v>N/A</v>
      </c>
      <c r="W44" s="100"/>
    </row>
    <row r="45" spans="2:24" x14ac:dyDescent="0.2">
      <c r="C45" s="1" t="s">
        <v>127</v>
      </c>
      <c r="D45" s="100" t="s">
        <v>36</v>
      </c>
      <c r="F45" s="103">
        <v>6097.4290000000001</v>
      </c>
      <c r="G45" s="103" t="s">
        <v>18</v>
      </c>
      <c r="H45" s="100"/>
      <c r="I45" s="103">
        <v>1737.704</v>
      </c>
      <c r="J45" s="103" t="s">
        <v>18</v>
      </c>
      <c r="L45" s="103">
        <v>147.196</v>
      </c>
      <c r="M45" s="103" t="s">
        <v>18</v>
      </c>
      <c r="O45" s="104">
        <f t="shared" si="12"/>
        <v>29.618501861463631</v>
      </c>
      <c r="P45" s="104" t="str">
        <f t="shared" si="12"/>
        <v>N/A</v>
      </c>
      <c r="Q45" s="100"/>
      <c r="R45" s="104">
        <f t="shared" si="13"/>
        <v>41.423877007527381</v>
      </c>
      <c r="S45" s="104" t="str">
        <f t="shared" si="13"/>
        <v>N/A</v>
      </c>
      <c r="T45" s="100"/>
      <c r="U45" s="105">
        <f t="shared" si="14"/>
        <v>0.28498962431542868</v>
      </c>
      <c r="V45" s="105" t="str">
        <f t="shared" si="14"/>
        <v>N/A</v>
      </c>
      <c r="W45" s="100"/>
      <c r="X45" s="100" t="s">
        <v>108</v>
      </c>
    </row>
    <row r="46" spans="2:24" x14ac:dyDescent="0.2">
      <c r="C46" s="100" t="s">
        <v>116</v>
      </c>
      <c r="D46" s="100" t="s">
        <v>36</v>
      </c>
      <c r="F46" s="111">
        <f>SUM(F43:F45)</f>
        <v>6097.4290000000001</v>
      </c>
      <c r="G46" s="111">
        <f>SUM(G43:G45)</f>
        <v>0</v>
      </c>
      <c r="I46" s="111">
        <f>SUM(I43:I45)</f>
        <v>1737.704</v>
      </c>
      <c r="J46" s="111">
        <f>SUM(J43:J45)</f>
        <v>0</v>
      </c>
      <c r="L46" s="111">
        <f>SUM(L43:L45)</f>
        <v>147.196</v>
      </c>
      <c r="M46" s="111">
        <f>SUM(M43:M45)</f>
        <v>0</v>
      </c>
      <c r="O46" s="112">
        <f t="shared" si="12"/>
        <v>29.618501861463631</v>
      </c>
      <c r="P46" s="112" t="str">
        <f t="shared" si="12"/>
        <v>N/A</v>
      </c>
      <c r="Q46" s="100"/>
      <c r="R46" s="112">
        <f t="shared" si="13"/>
        <v>41.423877007527381</v>
      </c>
      <c r="S46" s="112" t="str">
        <f t="shared" si="13"/>
        <v>N/A</v>
      </c>
      <c r="T46" s="100"/>
      <c r="U46" s="113">
        <f t="shared" si="14"/>
        <v>0.28498962431542868</v>
      </c>
      <c r="V46" s="113" t="str">
        <f t="shared" si="14"/>
        <v>N/A</v>
      </c>
      <c r="W46" s="100"/>
    </row>
    <row r="47" spans="2:24" x14ac:dyDescent="0.2">
      <c r="D47" s="100"/>
      <c r="O47" s="100"/>
      <c r="P47" s="100"/>
      <c r="Q47" s="100"/>
      <c r="R47" s="100"/>
      <c r="S47" s="100"/>
      <c r="T47" s="100"/>
      <c r="U47" s="100"/>
      <c r="V47" s="100"/>
      <c r="W47" s="100"/>
    </row>
    <row r="48" spans="2:24" x14ac:dyDescent="0.2">
      <c r="B48" s="1" t="s">
        <v>128</v>
      </c>
      <c r="D48" s="100"/>
      <c r="O48" s="100"/>
      <c r="P48" s="100"/>
      <c r="Q48" s="100"/>
      <c r="R48" s="100"/>
      <c r="S48" s="100"/>
      <c r="T48" s="100"/>
      <c r="U48" s="100"/>
      <c r="V48" s="100"/>
      <c r="W48" s="100"/>
    </row>
    <row r="49" spans="2:24" x14ac:dyDescent="0.2">
      <c r="C49" s="1" t="s">
        <v>104</v>
      </c>
      <c r="D49" s="100" t="s">
        <v>38</v>
      </c>
      <c r="F49" s="103">
        <f>F17/1000</f>
        <v>5434.4059999999999</v>
      </c>
      <c r="G49" s="103">
        <f>G17/1000</f>
        <v>5470.8140000000003</v>
      </c>
      <c r="H49" s="100"/>
      <c r="I49" s="103">
        <f>I17/1000</f>
        <v>2041.7850000000001</v>
      </c>
      <c r="J49" s="103">
        <f>J17/1000</f>
        <v>2088.0169999999998</v>
      </c>
      <c r="L49" s="103">
        <f>L17/1000</f>
        <v>199.93700000000001</v>
      </c>
      <c r="M49" s="103">
        <f>M17/1000</f>
        <v>206.899</v>
      </c>
      <c r="O49" s="104">
        <f>IFERROR((F49-I49)/L49,"N/A")</f>
        <v>16.968450061769456</v>
      </c>
      <c r="P49" s="104">
        <f>IFERROR((G49-J49)/M49,"N/A")</f>
        <v>16.349992025094373</v>
      </c>
      <c r="Q49" s="100"/>
      <c r="R49" s="104">
        <f>IFERROR(F49/L49,"N/A")</f>
        <v>27.18059188644423</v>
      </c>
      <c r="S49" s="104">
        <f>IFERROR(G49/M49,"N/A")</f>
        <v>26.441954770201889</v>
      </c>
      <c r="T49" s="100"/>
      <c r="U49" s="105">
        <f>IFERROR(I49/F49,"N/A")</f>
        <v>0.37571447551029497</v>
      </c>
      <c r="V49" s="105">
        <f>IFERROR(J49/G49,"N/A")</f>
        <v>0.38166477602784515</v>
      </c>
      <c r="W49" s="100"/>
      <c r="X49" s="100" t="s">
        <v>105</v>
      </c>
    </row>
    <row r="50" spans="2:24" x14ac:dyDescent="0.2">
      <c r="C50" s="100" t="s">
        <v>116</v>
      </c>
      <c r="D50" s="100" t="s">
        <v>38</v>
      </c>
      <c r="F50" s="111">
        <f>SUM(F49)</f>
        <v>5434.4059999999999</v>
      </c>
      <c r="G50" s="111">
        <f t="shared" ref="G50" si="15">SUM(G49)</f>
        <v>5470.8140000000003</v>
      </c>
      <c r="I50" s="111">
        <f t="shared" ref="I50:M50" si="16">SUM(I49)</f>
        <v>2041.7850000000001</v>
      </c>
      <c r="J50" s="111">
        <f t="shared" si="16"/>
        <v>2088.0169999999998</v>
      </c>
      <c r="L50" s="111">
        <f t="shared" si="16"/>
        <v>199.93700000000001</v>
      </c>
      <c r="M50" s="111">
        <f t="shared" si="16"/>
        <v>206.899</v>
      </c>
      <c r="O50" s="112">
        <f>IFERROR((F50-I50)/L50,"N/A")</f>
        <v>16.968450061769456</v>
      </c>
      <c r="P50" s="112">
        <f>IFERROR((G50-J50)/M50,"N/A")</f>
        <v>16.349992025094373</v>
      </c>
      <c r="Q50" s="100"/>
      <c r="R50" s="112">
        <f>IFERROR(F50/L50,"N/A")</f>
        <v>27.18059188644423</v>
      </c>
      <c r="S50" s="112">
        <f>IFERROR(G50/M50,"N/A")</f>
        <v>26.441954770201889</v>
      </c>
      <c r="T50" s="100"/>
      <c r="U50" s="113">
        <f>IFERROR(I50/F50,"N/A")</f>
        <v>0.37571447551029497</v>
      </c>
      <c r="V50" s="113">
        <f>IFERROR(J50/G50,"N/A")</f>
        <v>0.38166477602784515</v>
      </c>
      <c r="W50" s="100"/>
    </row>
    <row r="51" spans="2:24" x14ac:dyDescent="0.2">
      <c r="D51" s="100"/>
      <c r="F51" s="100"/>
      <c r="G51" s="100"/>
      <c r="H51" s="100"/>
      <c r="I51" s="100"/>
      <c r="J51" s="100"/>
      <c r="O51" s="100"/>
      <c r="P51" s="100"/>
      <c r="Q51" s="100"/>
      <c r="R51" s="100"/>
      <c r="S51" s="100"/>
      <c r="T51" s="100"/>
      <c r="U51" s="100"/>
      <c r="V51" s="100"/>
      <c r="W51" s="100"/>
    </row>
    <row r="52" spans="2:24" x14ac:dyDescent="0.2">
      <c r="D52" s="100"/>
      <c r="F52" s="100"/>
      <c r="G52" s="100"/>
      <c r="H52" s="100"/>
      <c r="I52" s="100"/>
      <c r="J52" s="100"/>
      <c r="O52" s="100"/>
      <c r="P52" s="100"/>
      <c r="Q52" s="100"/>
      <c r="R52" s="100"/>
      <c r="S52" s="100"/>
      <c r="T52" s="100"/>
      <c r="U52" s="100"/>
      <c r="V52" s="100"/>
      <c r="W52" s="100"/>
    </row>
    <row r="53" spans="2:24" x14ac:dyDescent="0.2">
      <c r="B53" s="1" t="s">
        <v>39</v>
      </c>
      <c r="D53" s="100"/>
      <c r="F53" s="100"/>
      <c r="G53" s="100"/>
      <c r="H53" s="100"/>
      <c r="I53" s="100"/>
      <c r="J53" s="100"/>
      <c r="O53" s="100"/>
      <c r="P53" s="100"/>
      <c r="Q53" s="100"/>
      <c r="R53" s="100"/>
      <c r="S53" s="100"/>
      <c r="T53" s="100"/>
      <c r="U53" s="100"/>
      <c r="V53" s="100"/>
      <c r="W53" s="100"/>
    </row>
    <row r="54" spans="2:24" x14ac:dyDescent="0.2">
      <c r="C54" s="1" t="s">
        <v>129</v>
      </c>
      <c r="D54" s="100" t="s">
        <v>40</v>
      </c>
      <c r="F54" s="103">
        <v>2177.1379999999999</v>
      </c>
      <c r="G54" s="103">
        <v>2465.5880000000002</v>
      </c>
      <c r="H54" s="100"/>
      <c r="I54" s="103">
        <v>807.09799999999996</v>
      </c>
      <c r="J54" s="103">
        <v>846.178</v>
      </c>
      <c r="L54" s="103">
        <v>48.365000000000002</v>
      </c>
      <c r="M54" s="103">
        <v>55.706000000000003</v>
      </c>
      <c r="O54" s="104">
        <f t="shared" ref="O54:P56" si="17">IFERROR((F54-I54)/L54,"N/A")</f>
        <v>28.32709604052517</v>
      </c>
      <c r="P54" s="104">
        <f t="shared" si="17"/>
        <v>29.070656661759958</v>
      </c>
      <c r="Q54" s="100"/>
      <c r="R54" s="104">
        <f t="shared" ref="R54:S56" si="18">IFERROR(F54/L54,"N/A")</f>
        <v>45.01474206554326</v>
      </c>
      <c r="S54" s="104">
        <f t="shared" si="18"/>
        <v>44.260725954116253</v>
      </c>
      <c r="T54" s="100"/>
      <c r="U54" s="105">
        <f t="shared" ref="U54:V55" si="19">IFERROR(I54/F54,"N/A")</f>
        <v>0.3707151315166976</v>
      </c>
      <c r="V54" s="105">
        <f t="shared" si="19"/>
        <v>0.34319521347443283</v>
      </c>
      <c r="W54" s="100"/>
      <c r="X54" s="100" t="s">
        <v>108</v>
      </c>
    </row>
    <row r="55" spans="2:24" x14ac:dyDescent="0.2">
      <c r="C55" s="1" t="s">
        <v>130</v>
      </c>
      <c r="D55" s="100" t="s">
        <v>40</v>
      </c>
      <c r="F55" s="103">
        <v>1294.02</v>
      </c>
      <c r="G55" s="103" t="s">
        <v>18</v>
      </c>
      <c r="H55" s="100"/>
      <c r="I55" s="103">
        <v>608.46</v>
      </c>
      <c r="J55" s="103" t="s">
        <v>18</v>
      </c>
      <c r="L55" s="103">
        <v>35.613999999999997</v>
      </c>
      <c r="M55" s="103" t="s">
        <v>18</v>
      </c>
      <c r="O55" s="104">
        <f t="shared" si="17"/>
        <v>19.24973325096872</v>
      </c>
      <c r="P55" s="104" t="str">
        <f t="shared" si="17"/>
        <v>N/A</v>
      </c>
      <c r="Q55" s="100"/>
      <c r="R55" s="104">
        <f t="shared" si="18"/>
        <v>36.334587521761108</v>
      </c>
      <c r="S55" s="104" t="str">
        <f t="shared" si="18"/>
        <v>N/A</v>
      </c>
      <c r="T55" s="100"/>
      <c r="U55" s="105">
        <f t="shared" si="19"/>
        <v>0.47020911577873609</v>
      </c>
      <c r="V55" s="105" t="str">
        <f t="shared" si="19"/>
        <v>N/A</v>
      </c>
      <c r="W55" s="100"/>
      <c r="X55" s="100" t="s">
        <v>108</v>
      </c>
    </row>
    <row r="56" spans="2:24" x14ac:dyDescent="0.2">
      <c r="C56" s="100" t="s">
        <v>116</v>
      </c>
      <c r="D56" s="100" t="s">
        <v>40</v>
      </c>
      <c r="F56" s="111">
        <f>SUM(F53:F55)</f>
        <v>3471.1579999999999</v>
      </c>
      <c r="G56" s="111">
        <f>SUM(G53:G55)</f>
        <v>2465.5880000000002</v>
      </c>
      <c r="I56" s="111">
        <f>SUM(I53:I55)</f>
        <v>1415.558</v>
      </c>
      <c r="J56" s="111">
        <f>SUM(J53:J55)</f>
        <v>846.178</v>
      </c>
      <c r="L56" s="111">
        <f>SUM(L53:L55)</f>
        <v>83.978999999999999</v>
      </c>
      <c r="M56" s="111">
        <f>SUM(M53:M55)</f>
        <v>55.706000000000003</v>
      </c>
      <c r="O56" s="112">
        <f t="shared" si="17"/>
        <v>24.477547958418175</v>
      </c>
      <c r="P56" s="112">
        <f t="shared" si="17"/>
        <v>29.070656661759958</v>
      </c>
      <c r="Q56" s="100"/>
      <c r="R56" s="112">
        <f t="shared" si="18"/>
        <v>41.333642934543157</v>
      </c>
      <c r="S56" s="112">
        <f t="shared" si="18"/>
        <v>44.260725954116253</v>
      </c>
      <c r="T56" s="100"/>
      <c r="U56" s="113">
        <f>IFERROR(I56/F56,"N/A")</f>
        <v>0.40780569481423778</v>
      </c>
      <c r="V56" s="113">
        <f>IFERROR(J56/G56,"N/A")</f>
        <v>0.34319521347443283</v>
      </c>
      <c r="W56" s="100"/>
    </row>
    <row r="57" spans="2:24" x14ac:dyDescent="0.2">
      <c r="D57" s="100"/>
      <c r="F57" s="100"/>
      <c r="G57" s="100"/>
      <c r="H57" s="100"/>
      <c r="I57" s="100"/>
      <c r="J57" s="100"/>
      <c r="O57" s="100"/>
      <c r="P57" s="100"/>
      <c r="Q57" s="100"/>
      <c r="R57" s="100"/>
      <c r="S57" s="100"/>
      <c r="T57" s="100"/>
      <c r="U57" s="100"/>
      <c r="V57" s="100"/>
      <c r="W57" s="100"/>
    </row>
    <row r="58" spans="2:24" x14ac:dyDescent="0.2">
      <c r="D58" s="100"/>
      <c r="F58" s="100"/>
      <c r="G58" s="100"/>
      <c r="H58" s="100"/>
      <c r="I58" s="100"/>
      <c r="J58" s="100"/>
      <c r="O58" s="100"/>
      <c r="P58" s="100"/>
      <c r="Q58" s="100"/>
      <c r="R58" s="100"/>
      <c r="S58" s="100"/>
      <c r="T58" s="100"/>
      <c r="U58" s="100"/>
      <c r="V58" s="100"/>
      <c r="W58" s="100"/>
    </row>
    <row r="59" spans="2:24" x14ac:dyDescent="0.2">
      <c r="B59" s="1" t="s">
        <v>131</v>
      </c>
      <c r="D59" s="100"/>
      <c r="F59" s="100"/>
      <c r="G59" s="100"/>
      <c r="H59" s="100"/>
      <c r="I59" s="100"/>
      <c r="J59" s="100"/>
      <c r="O59" s="100"/>
      <c r="P59" s="100"/>
      <c r="Q59" s="100"/>
      <c r="R59" s="100"/>
      <c r="S59" s="100"/>
      <c r="T59" s="100"/>
      <c r="U59" s="100"/>
      <c r="V59" s="100"/>
      <c r="W59" s="100"/>
    </row>
    <row r="60" spans="2:24" x14ac:dyDescent="0.2">
      <c r="C60" s="1" t="s">
        <v>132</v>
      </c>
      <c r="D60" s="100" t="s">
        <v>42</v>
      </c>
      <c r="F60" s="103">
        <v>405.565</v>
      </c>
      <c r="G60" s="103">
        <v>413.75799999999998</v>
      </c>
      <c r="H60" s="100"/>
      <c r="I60" s="103">
        <v>88.230999999999995</v>
      </c>
      <c r="J60" s="103">
        <v>87.057000000000002</v>
      </c>
      <c r="L60" s="103">
        <v>12.375999999999999</v>
      </c>
      <c r="M60" s="103">
        <v>12.818</v>
      </c>
      <c r="O60" s="104">
        <f t="shared" ref="O60:P63" si="20">IFERROR((F60-I60)/L60,"N/A")</f>
        <v>25.64107950872657</v>
      </c>
      <c r="P60" s="104">
        <f t="shared" si="20"/>
        <v>25.487673584022467</v>
      </c>
      <c r="Q60" s="100"/>
      <c r="R60" s="104">
        <f t="shared" ref="R60:S63" si="21">IFERROR(F60/L60,"N/A")</f>
        <v>32.770281189398837</v>
      </c>
      <c r="S60" s="104">
        <f t="shared" si="21"/>
        <v>32.279450772351382</v>
      </c>
      <c r="T60" s="100"/>
      <c r="U60" s="105">
        <f t="shared" ref="U60:V63" si="22">IFERROR(I60/F60,"N/A")</f>
        <v>0.21755082415888943</v>
      </c>
      <c r="V60" s="105">
        <f t="shared" si="22"/>
        <v>0.21040559940834982</v>
      </c>
      <c r="W60" s="100"/>
      <c r="X60" s="100" t="s">
        <v>133</v>
      </c>
    </row>
    <row r="61" spans="2:24" x14ac:dyDescent="0.2">
      <c r="C61" s="1" t="s">
        <v>134</v>
      </c>
      <c r="D61" s="100" t="s">
        <v>42</v>
      </c>
      <c r="F61" s="103">
        <v>677.64599999999996</v>
      </c>
      <c r="G61" s="103">
        <v>734.16499999999996</v>
      </c>
      <c r="H61" s="100"/>
      <c r="I61" s="103">
        <v>138.01300000000001</v>
      </c>
      <c r="J61" s="103">
        <v>144.82400000000001</v>
      </c>
      <c r="L61" s="103">
        <v>16.119</v>
      </c>
      <c r="M61" s="103">
        <v>17.617000000000001</v>
      </c>
      <c r="O61" s="104">
        <f t="shared" si="20"/>
        <v>33.478069359141379</v>
      </c>
      <c r="P61" s="104">
        <f t="shared" si="20"/>
        <v>33.452971561559849</v>
      </c>
      <c r="Q61" s="100"/>
      <c r="R61" s="104">
        <f t="shared" si="21"/>
        <v>42.040201005025125</v>
      </c>
      <c r="S61" s="104">
        <f t="shared" si="21"/>
        <v>41.67366748027473</v>
      </c>
      <c r="T61" s="100"/>
      <c r="U61" s="105">
        <f t="shared" si="22"/>
        <v>0.20366533558819799</v>
      </c>
      <c r="V61" s="105">
        <f t="shared" si="22"/>
        <v>0.19726355791954128</v>
      </c>
      <c r="W61" s="100"/>
      <c r="X61" s="100" t="s">
        <v>108</v>
      </c>
    </row>
    <row r="62" spans="2:24" x14ac:dyDescent="0.2">
      <c r="C62" s="1" t="s">
        <v>107</v>
      </c>
      <c r="D62" s="100" t="s">
        <v>42</v>
      </c>
      <c r="F62" s="103">
        <f>F19/1000</f>
        <v>7413</v>
      </c>
      <c r="G62" s="103">
        <f>G19/1000</f>
        <v>7823</v>
      </c>
      <c r="H62" s="100"/>
      <c r="I62" s="103">
        <f>I19/1000</f>
        <v>2206</v>
      </c>
      <c r="J62" s="103">
        <f>J19/1000</f>
        <v>2335</v>
      </c>
      <c r="L62" s="103">
        <f>L19/1000</f>
        <v>241</v>
      </c>
      <c r="M62" s="103">
        <f>M19/1000</f>
        <v>285</v>
      </c>
      <c r="O62" s="104">
        <f t="shared" si="20"/>
        <v>21.605809128630707</v>
      </c>
      <c r="P62" s="104">
        <f t="shared" si="20"/>
        <v>19.256140350877192</v>
      </c>
      <c r="Q62" s="100"/>
      <c r="R62" s="104">
        <f t="shared" si="21"/>
        <v>30.759336099585063</v>
      </c>
      <c r="S62" s="104">
        <f t="shared" si="21"/>
        <v>27.449122807017545</v>
      </c>
      <c r="T62" s="100"/>
      <c r="U62" s="105">
        <f t="shared" si="22"/>
        <v>0.29758532308107377</v>
      </c>
      <c r="V62" s="105">
        <f t="shared" si="22"/>
        <v>0.29847884443308192</v>
      </c>
      <c r="W62" s="100"/>
    </row>
    <row r="63" spans="2:24" x14ac:dyDescent="0.2">
      <c r="C63" s="100" t="s">
        <v>116</v>
      </c>
      <c r="D63" s="100" t="s">
        <v>42</v>
      </c>
      <c r="F63" s="111">
        <f>SUM(F58:F62)</f>
        <v>8496.2109999999993</v>
      </c>
      <c r="G63" s="111">
        <f t="shared" ref="G63" si="23">SUM(G58:G62)</f>
        <v>8970.9230000000007</v>
      </c>
      <c r="I63" s="111">
        <f t="shared" ref="I63:M63" si="24">SUM(I58:I62)</f>
        <v>2432.2440000000001</v>
      </c>
      <c r="J63" s="111">
        <f t="shared" si="24"/>
        <v>2566.8809999999999</v>
      </c>
      <c r="L63" s="111">
        <f t="shared" si="24"/>
        <v>269.495</v>
      </c>
      <c r="M63" s="111">
        <f t="shared" si="24"/>
        <v>315.435</v>
      </c>
      <c r="O63" s="112">
        <f t="shared" si="20"/>
        <v>22.501222657192152</v>
      </c>
      <c r="P63" s="112">
        <f t="shared" si="20"/>
        <v>20.302255615261469</v>
      </c>
      <c r="Q63" s="100"/>
      <c r="R63" s="112">
        <f t="shared" si="21"/>
        <v>31.526414219187735</v>
      </c>
      <c r="S63" s="112">
        <f t="shared" si="21"/>
        <v>28.439846561098168</v>
      </c>
      <c r="T63" s="100"/>
      <c r="U63" s="113">
        <f t="shared" si="22"/>
        <v>0.2862739637704384</v>
      </c>
      <c r="V63" s="113">
        <f t="shared" si="22"/>
        <v>0.28613343353855558</v>
      </c>
      <c r="W63" s="100"/>
    </row>
    <row r="64" spans="2:24" x14ac:dyDescent="0.2">
      <c r="D64" s="100"/>
      <c r="F64" s="100"/>
      <c r="G64" s="100"/>
      <c r="H64" s="100"/>
      <c r="I64" s="100"/>
      <c r="J64" s="100"/>
      <c r="O64" s="100"/>
      <c r="P64" s="100"/>
      <c r="Q64" s="100"/>
      <c r="R64" s="100"/>
      <c r="S64" s="100"/>
      <c r="T64" s="100"/>
      <c r="U64" s="100"/>
      <c r="V64" s="100"/>
      <c r="W64" s="100"/>
    </row>
    <row r="65" spans="1:24" x14ac:dyDescent="0.2">
      <c r="B65" s="1" t="s">
        <v>135</v>
      </c>
      <c r="D65" s="100"/>
      <c r="F65" s="100"/>
      <c r="G65" s="100"/>
      <c r="H65" s="100"/>
      <c r="I65" s="100"/>
      <c r="J65" s="100"/>
      <c r="O65" s="100"/>
      <c r="P65" s="100"/>
      <c r="Q65" s="100"/>
      <c r="R65" s="100"/>
      <c r="S65" s="100"/>
      <c r="T65" s="100"/>
      <c r="U65" s="100"/>
      <c r="V65" s="100"/>
      <c r="W65" s="100"/>
    </row>
    <row r="66" spans="1:24" x14ac:dyDescent="0.2">
      <c r="C66" s="100" t="s">
        <v>18</v>
      </c>
      <c r="D66" s="100" t="s">
        <v>44</v>
      </c>
      <c r="F66" s="103" t="s">
        <v>18</v>
      </c>
      <c r="G66" s="103" t="s">
        <v>18</v>
      </c>
      <c r="H66" s="100"/>
      <c r="I66" s="103" t="s">
        <v>18</v>
      </c>
      <c r="J66" s="103" t="s">
        <v>18</v>
      </c>
      <c r="L66" s="103" t="s">
        <v>18</v>
      </c>
      <c r="M66" s="103" t="s">
        <v>18</v>
      </c>
      <c r="O66" s="104" t="str">
        <f>IFERROR((F66-I66)/L66,"N/A")</f>
        <v>N/A</v>
      </c>
      <c r="P66" s="104" t="str">
        <f>IFERROR((G66-J66)/M66,"N/A")</f>
        <v>N/A</v>
      </c>
      <c r="Q66" s="100"/>
      <c r="R66" s="104" t="str">
        <f>IFERROR(F66/L66,"N/A")</f>
        <v>N/A</v>
      </c>
      <c r="S66" s="104" t="str">
        <f>IFERROR(G66/M66,"N/A")</f>
        <v>N/A</v>
      </c>
      <c r="T66" s="100"/>
      <c r="U66" s="105" t="str">
        <f t="shared" ref="U66:V66" si="25">IFERROR(I66/F66,"N/A")</f>
        <v>N/A</v>
      </c>
      <c r="V66" s="105" t="str">
        <f t="shared" si="25"/>
        <v>N/A</v>
      </c>
      <c r="W66" s="100"/>
    </row>
    <row r="67" spans="1:24" x14ac:dyDescent="0.2">
      <c r="C67" s="100" t="s">
        <v>116</v>
      </c>
      <c r="D67" s="100" t="s">
        <v>44</v>
      </c>
      <c r="F67" s="111">
        <f>SUM(F66)</f>
        <v>0</v>
      </c>
      <c r="G67" s="111">
        <f t="shared" ref="G67" si="26">SUM(G66)</f>
        <v>0</v>
      </c>
      <c r="I67" s="111">
        <f t="shared" ref="I67:J67" si="27">SUM(I66)</f>
        <v>0</v>
      </c>
      <c r="J67" s="111">
        <f t="shared" si="27"/>
        <v>0</v>
      </c>
      <c r="L67" s="111">
        <f t="shared" ref="L67:M67" si="28">SUM(L66)</f>
        <v>0</v>
      </c>
      <c r="M67" s="111">
        <f t="shared" si="28"/>
        <v>0</v>
      </c>
      <c r="O67" s="112" t="str">
        <f>IFERROR((F67-I67)/L67,"N/A")</f>
        <v>N/A</v>
      </c>
      <c r="P67" s="112" t="str">
        <f>IFERROR((G67-J67)/M67,"N/A")</f>
        <v>N/A</v>
      </c>
      <c r="Q67" s="100"/>
      <c r="R67" s="112" t="str">
        <f>IFERROR(F67/L67,"N/A")</f>
        <v>N/A</v>
      </c>
      <c r="S67" s="112" t="str">
        <f>IFERROR(G67/M67,"N/A")</f>
        <v>N/A</v>
      </c>
      <c r="T67" s="100"/>
      <c r="U67" s="113" t="str">
        <f>IFERROR(I67/F67,"N/A")</f>
        <v>N/A</v>
      </c>
      <c r="V67" s="113" t="str">
        <f>IFERROR(J67/G67,"N/A")</f>
        <v>N/A</v>
      </c>
      <c r="W67" s="100"/>
    </row>
    <row r="68" spans="1:24" x14ac:dyDescent="0.2">
      <c r="D68" s="100"/>
      <c r="F68" s="100"/>
      <c r="G68" s="100"/>
      <c r="H68" s="100"/>
      <c r="I68" s="100"/>
      <c r="J68" s="100"/>
      <c r="O68" s="100"/>
      <c r="P68" s="100"/>
      <c r="Q68" s="100"/>
      <c r="R68" s="100"/>
      <c r="S68" s="100"/>
      <c r="T68" s="100"/>
      <c r="U68" s="100"/>
      <c r="V68" s="100"/>
      <c r="W68" s="100"/>
    </row>
    <row r="69" spans="1:24" x14ac:dyDescent="0.2">
      <c r="B69" s="101" t="s">
        <v>116</v>
      </c>
      <c r="C69" s="101"/>
      <c r="D69" s="101"/>
      <c r="E69" s="107"/>
      <c r="F69" s="100"/>
      <c r="G69" s="100"/>
      <c r="H69" s="100"/>
      <c r="I69" s="100"/>
      <c r="J69" s="100"/>
      <c r="K69" s="107"/>
      <c r="L69" s="107"/>
      <c r="M69" s="107"/>
      <c r="N69" s="107"/>
      <c r="O69" s="109">
        <f>AVERAGE(O40,O46,O50,O56,O63,O67)</f>
        <v>22.643262712979361</v>
      </c>
      <c r="P69" s="109">
        <f>AVERAGE(P40,P46,P50,P56,P63,P67)</f>
        <v>21.452087951682547</v>
      </c>
      <c r="Q69" s="85"/>
      <c r="R69" s="109">
        <f>AVERAGE(R40,R46,R50,R56,R63,R67)</f>
        <v>34.050262880817442</v>
      </c>
      <c r="S69" s="109">
        <f>AVERAGE(S40,S46,S50,S56,S63,S67)</f>
        <v>32.159939663994592</v>
      </c>
      <c r="T69" s="85"/>
      <c r="U69" s="110">
        <f>AVERAGE(U40,U46,U50,U56,U63,U67)</f>
        <v>0.33443168481615398</v>
      </c>
      <c r="V69" s="110">
        <f>AVERAGE(V40,V46,V50,V56,V63,V67)</f>
        <v>0.33251672238851282</v>
      </c>
      <c r="W69" s="114"/>
    </row>
    <row r="70" spans="1:24" x14ac:dyDescent="0.2">
      <c r="B70" s="101"/>
      <c r="C70" s="101"/>
      <c r="D70" s="115"/>
      <c r="F70" s="106"/>
      <c r="G70" s="106"/>
      <c r="H70" s="106"/>
      <c r="I70" s="106"/>
      <c r="J70" s="106"/>
      <c r="O70" s="100"/>
      <c r="P70" s="100"/>
      <c r="Q70" s="100"/>
      <c r="R70" s="100"/>
      <c r="S70" s="100"/>
      <c r="T70" s="100"/>
      <c r="U70" s="100"/>
      <c r="V70" s="100"/>
      <c r="W70" s="100"/>
    </row>
    <row r="71" spans="1:24" x14ac:dyDescent="0.2">
      <c r="O71" s="100"/>
      <c r="P71" s="100"/>
      <c r="Q71" s="100"/>
      <c r="R71" s="100"/>
      <c r="S71" s="100"/>
      <c r="T71" s="100"/>
      <c r="U71" s="100"/>
      <c r="V71" s="100"/>
      <c r="W71" s="100"/>
    </row>
    <row r="72" spans="1:24" ht="15" customHeight="1" x14ac:dyDescent="0.2">
      <c r="A72" s="325" t="s">
        <v>136</v>
      </c>
      <c r="B72" s="325"/>
      <c r="C72" s="325"/>
      <c r="D72" s="325"/>
      <c r="E72" s="325"/>
      <c r="F72" s="325"/>
      <c r="G72" s="325"/>
      <c r="H72" s="325"/>
      <c r="I72" s="325"/>
      <c r="J72" s="325"/>
      <c r="K72" s="325"/>
      <c r="L72" s="325"/>
      <c r="M72" s="325"/>
      <c r="N72" s="325"/>
      <c r="O72" s="325"/>
      <c r="P72" s="325"/>
      <c r="Q72" s="325"/>
      <c r="R72" s="325"/>
      <c r="S72" s="325"/>
      <c r="T72" s="325"/>
      <c r="U72" s="325"/>
      <c r="V72" s="325"/>
      <c r="W72" s="325"/>
      <c r="X72" s="326"/>
    </row>
    <row r="73" spans="1:24" x14ac:dyDescent="0.2">
      <c r="O73" s="100"/>
      <c r="P73" s="100"/>
      <c r="Q73" s="100"/>
      <c r="R73" s="100"/>
      <c r="S73" s="100"/>
      <c r="T73" s="100"/>
      <c r="U73" s="100"/>
      <c r="V73" s="100"/>
      <c r="W73" s="100"/>
    </row>
    <row r="74" spans="1:24" x14ac:dyDescent="0.2">
      <c r="F74" s="85"/>
      <c r="G74" s="85"/>
      <c r="H74" s="85"/>
      <c r="I74" s="85"/>
      <c r="J74" s="85"/>
      <c r="O74" s="100"/>
      <c r="P74" s="100"/>
      <c r="Q74" s="100"/>
      <c r="R74" s="100"/>
      <c r="S74" s="100"/>
      <c r="T74" s="100"/>
      <c r="U74" s="100"/>
      <c r="V74" s="100"/>
      <c r="W74" s="100"/>
    </row>
    <row r="75" spans="1:24" x14ac:dyDescent="0.2">
      <c r="F75" s="101" t="s">
        <v>91</v>
      </c>
      <c r="G75" s="101"/>
      <c r="H75" s="85"/>
      <c r="I75" s="101" t="s">
        <v>92</v>
      </c>
      <c r="J75" s="101"/>
      <c r="L75" s="101" t="s">
        <v>93</v>
      </c>
      <c r="M75" s="101"/>
      <c r="O75" s="85" t="s">
        <v>81</v>
      </c>
      <c r="P75" s="85"/>
      <c r="Q75" s="100"/>
      <c r="R75" s="85" t="s">
        <v>82</v>
      </c>
      <c r="S75" s="85"/>
      <c r="T75" s="100"/>
      <c r="U75" s="85" t="s">
        <v>94</v>
      </c>
      <c r="V75" s="85"/>
      <c r="W75" s="100"/>
    </row>
    <row r="76" spans="1:24" ht="13.5" thickBot="1" x14ac:dyDescent="0.25">
      <c r="B76" s="102" t="s">
        <v>95</v>
      </c>
      <c r="C76" s="102"/>
      <c r="D76" s="84" t="s">
        <v>25</v>
      </c>
      <c r="F76" s="84">
        <v>2020</v>
      </c>
      <c r="G76" s="84">
        <f>F76+1</f>
        <v>2021</v>
      </c>
      <c r="H76" s="84"/>
      <c r="I76" s="84">
        <v>2020</v>
      </c>
      <c r="J76" s="84">
        <f>I76+1</f>
        <v>2021</v>
      </c>
      <c r="L76" s="84">
        <v>2020</v>
      </c>
      <c r="M76" s="84">
        <f>L76+1</f>
        <v>2021</v>
      </c>
      <c r="O76" s="84">
        <v>2020</v>
      </c>
      <c r="P76" s="84">
        <f>O76+1</f>
        <v>2021</v>
      </c>
      <c r="Q76" s="100"/>
      <c r="R76" s="84">
        <v>2020</v>
      </c>
      <c r="S76" s="84">
        <f>R76+1</f>
        <v>2021</v>
      </c>
      <c r="T76" s="85"/>
      <c r="U76" s="84">
        <v>2020</v>
      </c>
      <c r="V76" s="84">
        <f>U76+1</f>
        <v>2021</v>
      </c>
      <c r="W76" s="85"/>
    </row>
    <row r="77" spans="1:24" x14ac:dyDescent="0.2">
      <c r="O77" s="100"/>
      <c r="P77" s="100"/>
      <c r="Q77" s="100"/>
      <c r="R77" s="100"/>
      <c r="S77" s="100"/>
      <c r="T77" s="100"/>
      <c r="U77" s="100"/>
      <c r="V77" s="100"/>
      <c r="W77" s="100"/>
    </row>
    <row r="78" spans="1:24" x14ac:dyDescent="0.2">
      <c r="B78" s="116" t="s">
        <v>46</v>
      </c>
      <c r="D78" s="100" t="s">
        <v>18</v>
      </c>
      <c r="F78" s="103">
        <v>21180</v>
      </c>
      <c r="G78" s="103">
        <v>23104</v>
      </c>
      <c r="H78" s="100"/>
      <c r="I78" s="103">
        <v>6437</v>
      </c>
      <c r="J78" s="103">
        <v>6861</v>
      </c>
      <c r="K78" s="100"/>
      <c r="L78" s="103">
        <v>649</v>
      </c>
      <c r="M78" s="103">
        <v>711</v>
      </c>
      <c r="O78" s="104">
        <f t="shared" ref="O78:P87" si="29">IFERROR((F78-I78)/L78,"N/A")</f>
        <v>22.716486902927581</v>
      </c>
      <c r="P78" s="104">
        <f t="shared" si="29"/>
        <v>22.845288326300984</v>
      </c>
      <c r="Q78" s="100"/>
      <c r="R78" s="104">
        <f t="shared" ref="R78:S87" si="30">IFERROR(F78/L78,"N/A")</f>
        <v>32.634822804314332</v>
      </c>
      <c r="S78" s="104">
        <f t="shared" si="30"/>
        <v>32.495077355836848</v>
      </c>
      <c r="T78" s="100"/>
      <c r="U78" s="105">
        <f t="shared" ref="U78:V87" si="31">IFERROR(I78/F78,"N/A")</f>
        <v>0.303918791312559</v>
      </c>
      <c r="V78" s="105">
        <f t="shared" si="31"/>
        <v>0.29696156509695293</v>
      </c>
      <c r="W78" s="100"/>
      <c r="X78" s="100" t="s">
        <v>137</v>
      </c>
    </row>
    <row r="79" spans="1:24" x14ac:dyDescent="0.2">
      <c r="B79" s="116" t="s">
        <v>47</v>
      </c>
      <c r="D79" s="100" t="s">
        <v>18</v>
      </c>
      <c r="F79" s="103">
        <v>9061.0529999999999</v>
      </c>
      <c r="G79" s="103">
        <v>10072.948</v>
      </c>
      <c r="H79" s="100"/>
      <c r="I79" s="103">
        <v>3120.3380000000002</v>
      </c>
      <c r="J79" s="103">
        <v>3313.9119999999998</v>
      </c>
      <c r="K79" s="100"/>
      <c r="L79" s="103">
        <v>281.99799999999999</v>
      </c>
      <c r="M79" s="103">
        <v>303.55</v>
      </c>
      <c r="O79" s="104">
        <f t="shared" si="29"/>
        <v>21.066514656132313</v>
      </c>
      <c r="P79" s="104">
        <f t="shared" si="29"/>
        <v>22.266631526931313</v>
      </c>
      <c r="Q79" s="100"/>
      <c r="R79" s="104">
        <f t="shared" si="30"/>
        <v>32.131621500861712</v>
      </c>
      <c r="S79" s="104">
        <f t="shared" si="30"/>
        <v>33.183818151869545</v>
      </c>
      <c r="T79" s="100"/>
      <c r="U79" s="105">
        <f t="shared" si="31"/>
        <v>0.34436814352592354</v>
      </c>
      <c r="V79" s="105">
        <f t="shared" si="31"/>
        <v>0.32899127445113385</v>
      </c>
      <c r="W79" s="100"/>
      <c r="X79" s="100" t="s">
        <v>108</v>
      </c>
    </row>
    <row r="80" spans="1:24" x14ac:dyDescent="0.2">
      <c r="B80" s="116" t="s">
        <v>48</v>
      </c>
      <c r="D80" s="100" t="s">
        <v>18</v>
      </c>
      <c r="F80" s="103">
        <v>8539.3320000000003</v>
      </c>
      <c r="G80" s="103">
        <v>9226.25</v>
      </c>
      <c r="H80" s="100"/>
      <c r="I80" s="103">
        <v>3762.57</v>
      </c>
      <c r="J80" s="103">
        <v>3891.877</v>
      </c>
      <c r="K80" s="100"/>
      <c r="L80" s="103">
        <v>250.61099999999999</v>
      </c>
      <c r="M80" s="103">
        <v>272.21300000000002</v>
      </c>
      <c r="O80" s="104">
        <f t="shared" si="29"/>
        <v>19.060464225433044</v>
      </c>
      <c r="P80" s="104">
        <f t="shared" si="29"/>
        <v>19.596319793690967</v>
      </c>
      <c r="Q80" s="100"/>
      <c r="R80" s="104">
        <f t="shared" si="30"/>
        <v>34.074051019308811</v>
      </c>
      <c r="S80" s="104">
        <f t="shared" si="30"/>
        <v>33.8934951673873</v>
      </c>
      <c r="T80" s="100"/>
      <c r="U80" s="105">
        <f t="shared" si="31"/>
        <v>0.44061643229236197</v>
      </c>
      <c r="V80" s="105">
        <f t="shared" si="31"/>
        <v>0.42182652757078987</v>
      </c>
      <c r="W80" s="100"/>
      <c r="X80" s="100" t="s">
        <v>108</v>
      </c>
    </row>
    <row r="81" spans="1:24" x14ac:dyDescent="0.2">
      <c r="B81" s="116" t="s">
        <v>49</v>
      </c>
      <c r="D81" s="100" t="s">
        <v>18</v>
      </c>
      <c r="F81" s="103">
        <v>6161.9409999999998</v>
      </c>
      <c r="G81" s="103">
        <v>6638.1779999999999</v>
      </c>
      <c r="H81" s="100"/>
      <c r="I81" s="103">
        <v>2149.828</v>
      </c>
      <c r="J81" s="103">
        <v>2201.6610000000001</v>
      </c>
      <c r="K81" s="100"/>
      <c r="L81" s="103">
        <v>145.55099999999999</v>
      </c>
      <c r="M81" s="103">
        <v>165.80600000000001</v>
      </c>
      <c r="O81" s="104">
        <f t="shared" si="29"/>
        <v>27.564997835810129</v>
      </c>
      <c r="P81" s="104">
        <f t="shared" si="29"/>
        <v>26.7572765762397</v>
      </c>
      <c r="Q81" s="100"/>
      <c r="R81" s="104">
        <f t="shared" si="30"/>
        <v>42.335270798551711</v>
      </c>
      <c r="S81" s="104">
        <f t="shared" si="30"/>
        <v>40.035812938011887</v>
      </c>
      <c r="T81" s="100"/>
      <c r="U81" s="105">
        <f t="shared" si="31"/>
        <v>0.34888811820820748</v>
      </c>
      <c r="V81" s="105">
        <f t="shared" si="31"/>
        <v>0.33166646028473479</v>
      </c>
      <c r="W81" s="100"/>
      <c r="X81" s="100" t="s">
        <v>108</v>
      </c>
    </row>
    <row r="82" spans="1:24" x14ac:dyDescent="0.2">
      <c r="B82" s="116" t="s">
        <v>138</v>
      </c>
      <c r="D82" s="100" t="s">
        <v>18</v>
      </c>
      <c r="F82" s="103">
        <v>9629.0329999999994</v>
      </c>
      <c r="G82" s="103">
        <v>11060.8</v>
      </c>
      <c r="H82" s="100"/>
      <c r="I82" s="103">
        <v>1723.729</v>
      </c>
      <c r="J82" s="103">
        <v>1900.5930000000001</v>
      </c>
      <c r="K82" s="100"/>
      <c r="L82" s="103">
        <v>295.11900000000003</v>
      </c>
      <c r="M82" s="103">
        <v>327.06099999999998</v>
      </c>
      <c r="O82" s="104">
        <f t="shared" si="29"/>
        <v>26.786835141078679</v>
      </c>
      <c r="P82" s="104">
        <f t="shared" si="29"/>
        <v>28.007640776491233</v>
      </c>
      <c r="Q82" s="100"/>
      <c r="R82" s="104">
        <f t="shared" si="30"/>
        <v>32.627628177108214</v>
      </c>
      <c r="S82" s="104">
        <f t="shared" si="30"/>
        <v>33.818767752804526</v>
      </c>
      <c r="T82" s="100"/>
      <c r="U82" s="105">
        <f t="shared" si="31"/>
        <v>0.17901371819994802</v>
      </c>
      <c r="V82" s="105">
        <f t="shared" si="31"/>
        <v>0.17183142268190368</v>
      </c>
      <c r="W82" s="100"/>
      <c r="X82" s="100" t="s">
        <v>108</v>
      </c>
    </row>
    <row r="83" spans="1:24" x14ac:dyDescent="0.2">
      <c r="B83" s="116" t="s">
        <v>139</v>
      </c>
      <c r="D83" s="100" t="s">
        <v>18</v>
      </c>
      <c r="F83" s="103">
        <v>5075.4009999999998</v>
      </c>
      <c r="G83" s="103">
        <v>5502.9880000000003</v>
      </c>
      <c r="H83" s="100"/>
      <c r="I83" s="103">
        <v>1303.2190000000001</v>
      </c>
      <c r="J83" s="103">
        <v>1370.826</v>
      </c>
      <c r="K83" s="100"/>
      <c r="L83" s="103">
        <v>118.88</v>
      </c>
      <c r="M83" s="103">
        <v>134.21199999999999</v>
      </c>
      <c r="O83" s="104">
        <f t="shared" si="29"/>
        <v>31.73100605652759</v>
      </c>
      <c r="P83" s="104">
        <f t="shared" si="29"/>
        <v>30.788319971388553</v>
      </c>
      <c r="Q83" s="100"/>
      <c r="R83" s="104">
        <f t="shared" si="30"/>
        <v>42.693480820995966</v>
      </c>
      <c r="S83" s="104">
        <f t="shared" si="30"/>
        <v>41.002205465979202</v>
      </c>
      <c r="T83" s="100"/>
      <c r="U83" s="105">
        <f t="shared" si="31"/>
        <v>0.25677163242864948</v>
      </c>
      <c r="V83" s="105">
        <f t="shared" si="31"/>
        <v>0.24910575854426723</v>
      </c>
      <c r="W83" s="100"/>
      <c r="X83" s="100" t="s">
        <v>108</v>
      </c>
    </row>
    <row r="84" spans="1:24" x14ac:dyDescent="0.2">
      <c r="B84" s="116" t="s">
        <v>140</v>
      </c>
      <c r="D84" s="100" t="s">
        <v>18</v>
      </c>
      <c r="F84" s="103">
        <v>7293.6750000000002</v>
      </c>
      <c r="G84" s="103">
        <v>7823.692</v>
      </c>
      <c r="H84" s="100"/>
      <c r="I84" s="103">
        <v>1180.7929999999999</v>
      </c>
      <c r="J84" s="103">
        <v>1276.902</v>
      </c>
      <c r="K84" s="100"/>
      <c r="L84" s="103">
        <v>133.56700000000001</v>
      </c>
      <c r="M84" s="103">
        <v>138.60400000000001</v>
      </c>
      <c r="O84" s="104">
        <f t="shared" si="29"/>
        <v>45.766409367583314</v>
      </c>
      <c r="P84" s="104">
        <f t="shared" si="29"/>
        <v>47.233773917058663</v>
      </c>
      <c r="Q84" s="100"/>
      <c r="R84" s="104">
        <f t="shared" si="30"/>
        <v>54.606863970891013</v>
      </c>
      <c r="S84" s="104">
        <f t="shared" si="30"/>
        <v>56.446365184265964</v>
      </c>
      <c r="T84" s="100"/>
      <c r="U84" s="105">
        <f t="shared" si="31"/>
        <v>0.16189273582933156</v>
      </c>
      <c r="V84" s="105">
        <f t="shared" si="31"/>
        <v>0.16320964577848923</v>
      </c>
      <c r="W84" s="100"/>
      <c r="X84" s="100" t="s">
        <v>108</v>
      </c>
    </row>
    <row r="85" spans="1:24" x14ac:dyDescent="0.2">
      <c r="B85" s="116" t="s">
        <v>52</v>
      </c>
      <c r="D85" s="100" t="s">
        <v>18</v>
      </c>
      <c r="F85" s="103">
        <v>6085.0619999999999</v>
      </c>
      <c r="G85" s="103">
        <v>6513.4009999999998</v>
      </c>
      <c r="H85" s="100"/>
      <c r="I85" s="103">
        <v>1887.319</v>
      </c>
      <c r="J85" s="103">
        <v>1977.5239999999999</v>
      </c>
      <c r="K85" s="100"/>
      <c r="L85" s="103">
        <v>143.887</v>
      </c>
      <c r="M85" s="103">
        <v>153.096</v>
      </c>
      <c r="O85" s="104">
        <f t="shared" si="29"/>
        <v>29.173886452563472</v>
      </c>
      <c r="P85" s="104">
        <f t="shared" si="29"/>
        <v>29.62766499451325</v>
      </c>
      <c r="Q85" s="100"/>
      <c r="R85" s="104">
        <f t="shared" si="30"/>
        <v>42.290561343276323</v>
      </c>
      <c r="S85" s="104">
        <f t="shared" si="30"/>
        <v>42.544553744056017</v>
      </c>
      <c r="T85" s="100"/>
      <c r="U85" s="105">
        <f t="shared" si="31"/>
        <v>0.31015608386570259</v>
      </c>
      <c r="V85" s="105">
        <f t="shared" si="31"/>
        <v>0.30360851420018514</v>
      </c>
      <c r="W85" s="100"/>
      <c r="X85" s="100" t="s">
        <v>108</v>
      </c>
    </row>
    <row r="86" spans="1:24" x14ac:dyDescent="0.2">
      <c r="B86" s="116" t="s">
        <v>53</v>
      </c>
      <c r="D86" s="100" t="s">
        <v>18</v>
      </c>
      <c r="F86" s="103">
        <v>4961.933</v>
      </c>
      <c r="G86" s="103">
        <v>5388.9520000000002</v>
      </c>
      <c r="H86" s="100"/>
      <c r="I86" s="103">
        <v>1211.3789999999999</v>
      </c>
      <c r="J86" s="103">
        <v>1301.146</v>
      </c>
      <c r="K86" s="100"/>
      <c r="L86" s="103">
        <v>121.318</v>
      </c>
      <c r="M86" s="103">
        <v>131.262</v>
      </c>
      <c r="O86" s="104">
        <f t="shared" si="29"/>
        <v>30.915066189683312</v>
      </c>
      <c r="P86" s="104">
        <f t="shared" si="29"/>
        <v>31.142341271655166</v>
      </c>
      <c r="Q86" s="100"/>
      <c r="R86" s="104">
        <f t="shared" si="30"/>
        <v>40.900220907037706</v>
      </c>
      <c r="S86" s="104">
        <f t="shared" si="30"/>
        <v>41.054928311316303</v>
      </c>
      <c r="T86" s="100"/>
      <c r="U86" s="105">
        <f t="shared" si="31"/>
        <v>0.24413449355321806</v>
      </c>
      <c r="V86" s="105">
        <f t="shared" si="31"/>
        <v>0.24144694552855545</v>
      </c>
      <c r="W86" s="100"/>
      <c r="X86" s="100" t="s">
        <v>108</v>
      </c>
    </row>
    <row r="87" spans="1:24" x14ac:dyDescent="0.2">
      <c r="B87" s="116" t="s">
        <v>54</v>
      </c>
      <c r="D87" s="100" t="s">
        <v>18</v>
      </c>
      <c r="F87" s="103">
        <v>6155.3320000000003</v>
      </c>
      <c r="G87" s="103">
        <v>6470.3050000000003</v>
      </c>
      <c r="H87" s="100"/>
      <c r="I87" s="103">
        <v>1538.6469999999999</v>
      </c>
      <c r="J87" s="103">
        <v>1636.17</v>
      </c>
      <c r="K87" s="100"/>
      <c r="L87" s="103">
        <v>178.274</v>
      </c>
      <c r="M87" s="103">
        <v>197.91</v>
      </c>
      <c r="O87" s="104">
        <f t="shared" si="29"/>
        <v>25.896569325869169</v>
      </c>
      <c r="P87" s="104">
        <f t="shared" si="29"/>
        <v>24.425925925925927</v>
      </c>
      <c r="Q87" s="100"/>
      <c r="R87" s="104">
        <f t="shared" si="30"/>
        <v>34.527367984114342</v>
      </c>
      <c r="S87" s="104">
        <f t="shared" si="30"/>
        <v>32.693168611995354</v>
      </c>
      <c r="T87" s="100"/>
      <c r="U87" s="105">
        <f t="shared" si="31"/>
        <v>0.24996978229606459</v>
      </c>
      <c r="V87" s="105">
        <f t="shared" si="31"/>
        <v>0.25287370533537445</v>
      </c>
      <c r="W87" s="100"/>
      <c r="X87" s="100" t="s">
        <v>108</v>
      </c>
    </row>
    <row r="88" spans="1:24" x14ac:dyDescent="0.2">
      <c r="B88" s="101" t="s">
        <v>116</v>
      </c>
      <c r="C88" s="101"/>
      <c r="D88" s="115"/>
      <c r="F88" s="117">
        <f>SUM(F78:F87)</f>
        <v>84142.762000000002</v>
      </c>
      <c r="G88" s="117">
        <f>SUM(G78:G87)</f>
        <v>91801.513999999996</v>
      </c>
      <c r="H88" s="100"/>
      <c r="I88" s="117">
        <f>SUM(I78:I87)</f>
        <v>24314.822000000004</v>
      </c>
      <c r="J88" s="117">
        <f>SUM(J78:J87)</f>
        <v>25731.611000000004</v>
      </c>
      <c r="K88" s="85"/>
      <c r="L88" s="117">
        <f>SUM(L78:L87)</f>
        <v>2318.2049999999999</v>
      </c>
      <c r="M88" s="117">
        <f>SUM(M78:M87)</f>
        <v>2534.7139999999999</v>
      </c>
      <c r="N88" s="107"/>
      <c r="O88" s="109">
        <f>AVERAGE(O78:O87)</f>
        <v>28.067823615360862</v>
      </c>
      <c r="P88" s="109">
        <f>AVERAGE(P78:P87)</f>
        <v>28.269118308019575</v>
      </c>
      <c r="Q88" s="85"/>
      <c r="R88" s="109">
        <f>AVERAGE(R78:R87)</f>
        <v>38.88218893264601</v>
      </c>
      <c r="S88" s="109">
        <f>AVERAGE(S78:S87)</f>
        <v>38.716819268352296</v>
      </c>
      <c r="T88" s="85"/>
      <c r="U88" s="110">
        <f>IFERROR(I88/F88,"N/A")</f>
        <v>0.28897104661242284</v>
      </c>
      <c r="V88" s="110">
        <f>IFERROR(J88/G88,"N/A")</f>
        <v>0.28029615067132779</v>
      </c>
      <c r="W88" s="85"/>
    </row>
    <row r="89" spans="1:24" x14ac:dyDescent="0.2">
      <c r="O89" s="100"/>
      <c r="P89" s="100"/>
      <c r="Q89" s="100"/>
      <c r="R89" s="100"/>
      <c r="S89" s="100"/>
      <c r="T89" s="100"/>
      <c r="U89" s="100"/>
      <c r="V89" s="100"/>
      <c r="W89" s="100"/>
    </row>
    <row r="90" spans="1:24" x14ac:dyDescent="0.2">
      <c r="O90" s="100"/>
      <c r="P90" s="100"/>
      <c r="Q90" s="100"/>
      <c r="R90" s="100"/>
      <c r="S90" s="100"/>
      <c r="T90" s="100"/>
      <c r="U90" s="100"/>
      <c r="V90" s="100"/>
      <c r="W90" s="100"/>
    </row>
    <row r="91" spans="1:24" ht="15" customHeight="1" x14ac:dyDescent="0.2">
      <c r="A91" s="325" t="s">
        <v>141</v>
      </c>
      <c r="B91" s="325"/>
      <c r="C91" s="325"/>
      <c r="D91" s="325"/>
      <c r="E91" s="325"/>
      <c r="F91" s="325"/>
      <c r="G91" s="325"/>
      <c r="H91" s="325"/>
      <c r="I91" s="325"/>
      <c r="J91" s="325"/>
      <c r="K91" s="325"/>
      <c r="L91" s="325"/>
      <c r="M91" s="325"/>
      <c r="N91" s="325"/>
      <c r="O91" s="325"/>
      <c r="P91" s="325"/>
      <c r="Q91" s="325"/>
      <c r="R91" s="325"/>
      <c r="S91" s="325"/>
      <c r="T91" s="325"/>
      <c r="U91" s="325"/>
      <c r="V91" s="325"/>
      <c r="W91" s="325"/>
      <c r="X91" s="326"/>
    </row>
    <row r="92" spans="1:24" x14ac:dyDescent="0.2">
      <c r="O92" s="100"/>
      <c r="P92" s="100"/>
      <c r="Q92" s="100"/>
      <c r="R92" s="100"/>
      <c r="S92" s="100"/>
      <c r="T92" s="100"/>
      <c r="U92" s="100"/>
      <c r="V92" s="100"/>
      <c r="W92" s="100"/>
    </row>
    <row r="93" spans="1:24" x14ac:dyDescent="0.2">
      <c r="F93" s="101" t="s">
        <v>91</v>
      </c>
      <c r="G93" s="101"/>
      <c r="H93" s="85"/>
      <c r="I93" s="101" t="s">
        <v>92</v>
      </c>
      <c r="J93" s="101"/>
      <c r="L93" s="101" t="s">
        <v>93</v>
      </c>
      <c r="M93" s="101"/>
      <c r="O93" s="85" t="s">
        <v>81</v>
      </c>
      <c r="P93" s="85"/>
      <c r="Q93" s="100"/>
      <c r="R93" s="85" t="s">
        <v>82</v>
      </c>
      <c r="S93" s="85"/>
      <c r="T93" s="100"/>
      <c r="U93" s="85" t="s">
        <v>94</v>
      </c>
      <c r="V93" s="85"/>
      <c r="W93" s="100"/>
    </row>
    <row r="94" spans="1:24" ht="13.5" thickBot="1" x14ac:dyDescent="0.25">
      <c r="B94" s="102" t="s">
        <v>95</v>
      </c>
      <c r="C94" s="102"/>
      <c r="D94" s="84" t="s">
        <v>25</v>
      </c>
      <c r="F94" s="84">
        <v>2020</v>
      </c>
      <c r="G94" s="84">
        <f>F94+1</f>
        <v>2021</v>
      </c>
      <c r="H94" s="84"/>
      <c r="I94" s="84">
        <v>2020</v>
      </c>
      <c r="J94" s="84">
        <f>I94+1</f>
        <v>2021</v>
      </c>
      <c r="L94" s="84">
        <v>2020</v>
      </c>
      <c r="M94" s="84">
        <f>L94+1</f>
        <v>2021</v>
      </c>
      <c r="O94" s="84">
        <v>2020</v>
      </c>
      <c r="P94" s="84">
        <f>O94+1</f>
        <v>2021</v>
      </c>
      <c r="Q94" s="100"/>
      <c r="R94" s="84">
        <v>2020</v>
      </c>
      <c r="S94" s="84">
        <f>R94+1</f>
        <v>2021</v>
      </c>
      <c r="T94" s="85"/>
      <c r="U94" s="84">
        <v>2020</v>
      </c>
      <c r="V94" s="84">
        <f>U94+1</f>
        <v>2021</v>
      </c>
      <c r="W94" s="85"/>
    </row>
    <row r="95" spans="1:24" x14ac:dyDescent="0.2">
      <c r="B95" s="118"/>
      <c r="O95" s="100"/>
      <c r="P95" s="100"/>
      <c r="Q95" s="100"/>
      <c r="R95" s="100"/>
      <c r="S95" s="100"/>
      <c r="T95" s="100"/>
      <c r="U95" s="100"/>
      <c r="V95" s="100"/>
      <c r="W95" s="100"/>
    </row>
    <row r="96" spans="1:24" x14ac:dyDescent="0.2">
      <c r="B96" s="118" t="s">
        <v>142</v>
      </c>
      <c r="D96" s="100"/>
      <c r="O96" s="100"/>
      <c r="P96" s="100"/>
      <c r="Q96" s="100"/>
      <c r="R96" s="100"/>
      <c r="S96" s="100"/>
      <c r="T96" s="100"/>
      <c r="U96" s="100"/>
      <c r="V96" s="100"/>
      <c r="W96" s="100"/>
    </row>
    <row r="97" spans="2:24" x14ac:dyDescent="0.2">
      <c r="B97" s="118"/>
      <c r="C97" s="1" t="s">
        <v>142</v>
      </c>
      <c r="D97" s="100" t="s">
        <v>56</v>
      </c>
      <c r="F97" s="103">
        <v>16665</v>
      </c>
      <c r="G97" s="103" t="s">
        <v>18</v>
      </c>
      <c r="H97" s="100"/>
      <c r="I97" s="103">
        <v>3735.0990000000002</v>
      </c>
      <c r="J97" s="103" t="s">
        <v>18</v>
      </c>
      <c r="L97" s="103">
        <v>446.185</v>
      </c>
      <c r="M97" s="103" t="s">
        <v>18</v>
      </c>
      <c r="O97" s="104">
        <f>IFERROR((F97-I97)/L97,"N/A")</f>
        <v>28.978789067315127</v>
      </c>
      <c r="P97" s="104" t="str">
        <f>IFERROR((G97-J97)/M97,"N/A")</f>
        <v>N/A</v>
      </c>
      <c r="Q97" s="100"/>
      <c r="R97" s="104">
        <f>IFERROR(F97/L97,"N/A")</f>
        <v>37.349978148077589</v>
      </c>
      <c r="S97" s="104" t="str">
        <f>IFERROR(G97/M97,"N/A")</f>
        <v>N/A</v>
      </c>
      <c r="T97" s="100"/>
      <c r="U97" s="105">
        <f t="shared" ref="U97:V98" si="32">IFERROR(I97/F97,"N/A")</f>
        <v>0.22412835283528354</v>
      </c>
      <c r="V97" s="105" t="str">
        <f t="shared" si="32"/>
        <v>N/A</v>
      </c>
      <c r="W97" s="100"/>
      <c r="X97" s="100" t="s">
        <v>108</v>
      </c>
    </row>
    <row r="98" spans="2:24" x14ac:dyDescent="0.2">
      <c r="B98" s="118"/>
      <c r="C98" s="100" t="s">
        <v>143</v>
      </c>
      <c r="D98" s="100" t="s">
        <v>56</v>
      </c>
      <c r="F98" s="111">
        <f>SUM(F97)</f>
        <v>16665</v>
      </c>
      <c r="G98" s="111">
        <f t="shared" ref="G98" si="33">SUM(G97)</f>
        <v>0</v>
      </c>
      <c r="I98" s="111">
        <f t="shared" ref="I98:J98" si="34">SUM(I97)</f>
        <v>3735.0990000000002</v>
      </c>
      <c r="J98" s="111">
        <f t="shared" si="34"/>
        <v>0</v>
      </c>
      <c r="L98" s="111">
        <f t="shared" ref="L98:M98" si="35">SUM(L97)</f>
        <v>446.185</v>
      </c>
      <c r="M98" s="111">
        <f t="shared" si="35"/>
        <v>0</v>
      </c>
      <c r="O98" s="112">
        <f>IFERROR((F98-I98)/L98,"N/A")</f>
        <v>28.978789067315127</v>
      </c>
      <c r="P98" s="112" t="str">
        <f>IFERROR((G98-J98)/M98,"N/A")</f>
        <v>N/A</v>
      </c>
      <c r="Q98" s="100"/>
      <c r="R98" s="112">
        <f>IFERROR(F98/L98,"N/A")</f>
        <v>37.349978148077589</v>
      </c>
      <c r="S98" s="112" t="str">
        <f>IFERROR(G98/M98,"N/A")</f>
        <v>N/A</v>
      </c>
      <c r="T98" s="100"/>
      <c r="U98" s="113">
        <f t="shared" si="32"/>
        <v>0.22412835283528354</v>
      </c>
      <c r="V98" s="113" t="str">
        <f t="shared" si="32"/>
        <v>N/A</v>
      </c>
      <c r="W98" s="100"/>
    </row>
    <row r="99" spans="2:24" x14ac:dyDescent="0.2">
      <c r="B99" s="118"/>
      <c r="D99" s="100"/>
      <c r="O99" s="100"/>
      <c r="P99" s="100"/>
      <c r="Q99" s="100"/>
      <c r="R99" s="100"/>
      <c r="S99" s="100"/>
      <c r="T99" s="100"/>
      <c r="U99" s="100"/>
      <c r="V99" s="100"/>
      <c r="W99" s="100"/>
    </row>
    <row r="100" spans="2:24" x14ac:dyDescent="0.2">
      <c r="B100" s="118" t="s">
        <v>144</v>
      </c>
      <c r="D100" s="100"/>
      <c r="O100" s="100"/>
      <c r="P100" s="100"/>
      <c r="Q100" s="100"/>
      <c r="R100" s="100"/>
      <c r="S100" s="100"/>
      <c r="T100" s="100"/>
      <c r="U100" s="100"/>
      <c r="V100" s="100"/>
      <c r="W100" s="100"/>
    </row>
    <row r="101" spans="2:24" x14ac:dyDescent="0.2">
      <c r="B101" s="118"/>
      <c r="C101" s="1" t="s">
        <v>145</v>
      </c>
      <c r="D101" s="100" t="s">
        <v>58</v>
      </c>
      <c r="F101" s="103">
        <v>2720.9830000000002</v>
      </c>
      <c r="G101" s="103" t="s">
        <v>18</v>
      </c>
      <c r="H101" s="100"/>
      <c r="I101" s="103">
        <v>530.14800000000002</v>
      </c>
      <c r="J101" s="103" t="s">
        <v>18</v>
      </c>
      <c r="L101" s="103">
        <v>74.233000000000004</v>
      </c>
      <c r="M101" s="103" t="s">
        <v>18</v>
      </c>
      <c r="O101" s="104">
        <f>IFERROR((F101-I101)/L101,"N/A")</f>
        <v>29.512952460496006</v>
      </c>
      <c r="P101" s="104" t="str">
        <f>IFERROR((G101-J101)/M101,"N/A")</f>
        <v>N/A</v>
      </c>
      <c r="Q101" s="100"/>
      <c r="R101" s="104">
        <f>IFERROR(F101/L101,"N/A")</f>
        <v>36.654627995635366</v>
      </c>
      <c r="S101" s="104" t="str">
        <f>IFERROR(G101/M101,"N/A")</f>
        <v>N/A</v>
      </c>
      <c r="T101" s="100"/>
      <c r="U101" s="105">
        <f t="shared" ref="U101:V102" si="36">IFERROR(I101/F101,"N/A")</f>
        <v>0.1948369394443111</v>
      </c>
      <c r="V101" s="105" t="str">
        <f t="shared" si="36"/>
        <v>N/A</v>
      </c>
      <c r="W101" s="100"/>
      <c r="X101" s="100" t="s">
        <v>108</v>
      </c>
    </row>
    <row r="102" spans="2:24" x14ac:dyDescent="0.2">
      <c r="B102" s="118"/>
      <c r="C102" s="100" t="s">
        <v>143</v>
      </c>
      <c r="D102" s="100" t="s">
        <v>58</v>
      </c>
      <c r="F102" s="111">
        <f>SUM(F101)</f>
        <v>2720.9830000000002</v>
      </c>
      <c r="G102" s="111">
        <f t="shared" ref="G102" si="37">SUM(G101)</f>
        <v>0</v>
      </c>
      <c r="I102" s="111">
        <f t="shared" ref="I102:J102" si="38">SUM(I101)</f>
        <v>530.14800000000002</v>
      </c>
      <c r="J102" s="111">
        <f t="shared" si="38"/>
        <v>0</v>
      </c>
      <c r="L102" s="111">
        <f t="shared" ref="L102:M102" si="39">SUM(L101)</f>
        <v>74.233000000000004</v>
      </c>
      <c r="M102" s="111">
        <f t="shared" si="39"/>
        <v>0</v>
      </c>
      <c r="O102" s="112">
        <f>IFERROR((F102-I102)/L102,"N/A")</f>
        <v>29.512952460496006</v>
      </c>
      <c r="P102" s="112" t="str">
        <f>IFERROR((G102-J102)/M102,"N/A")</f>
        <v>N/A</v>
      </c>
      <c r="Q102" s="100"/>
      <c r="R102" s="112">
        <f>IFERROR(F102/L102,"N/A")</f>
        <v>36.654627995635366</v>
      </c>
      <c r="S102" s="112" t="str">
        <f>IFERROR(G102/M102,"N/A")</f>
        <v>N/A</v>
      </c>
      <c r="T102" s="100"/>
      <c r="U102" s="113">
        <f t="shared" si="36"/>
        <v>0.1948369394443111</v>
      </c>
      <c r="V102" s="113" t="str">
        <f t="shared" si="36"/>
        <v>N/A</v>
      </c>
      <c r="W102" s="100"/>
    </row>
    <row r="103" spans="2:24" x14ac:dyDescent="0.2">
      <c r="B103" s="118"/>
      <c r="D103" s="100"/>
      <c r="O103" s="100"/>
      <c r="P103" s="100"/>
      <c r="Q103" s="100"/>
      <c r="R103" s="100"/>
      <c r="S103" s="100"/>
      <c r="T103" s="100"/>
      <c r="U103" s="100"/>
      <c r="V103" s="100"/>
      <c r="W103" s="100"/>
    </row>
    <row r="104" spans="2:24" x14ac:dyDescent="0.2">
      <c r="B104" s="118" t="s">
        <v>59</v>
      </c>
      <c r="D104" s="100"/>
      <c r="O104" s="100"/>
      <c r="P104" s="100"/>
      <c r="Q104" s="100"/>
      <c r="R104" s="100"/>
      <c r="S104" s="100"/>
      <c r="T104" s="100"/>
      <c r="U104" s="100"/>
      <c r="V104" s="100"/>
      <c r="W104" s="100"/>
    </row>
    <row r="105" spans="2:24" x14ac:dyDescent="0.2">
      <c r="B105" s="118"/>
      <c r="C105" s="1" t="s">
        <v>146</v>
      </c>
      <c r="D105" s="100" t="s">
        <v>147</v>
      </c>
      <c r="F105" s="103">
        <v>3188.183</v>
      </c>
      <c r="G105" s="103" t="s">
        <v>18</v>
      </c>
      <c r="H105" s="100"/>
      <c r="I105" s="103">
        <v>1365.1</v>
      </c>
      <c r="J105" s="103" t="s">
        <v>18</v>
      </c>
      <c r="L105" s="103">
        <v>73.671000000000006</v>
      </c>
      <c r="M105" s="103" t="s">
        <v>18</v>
      </c>
      <c r="O105" s="104">
        <f t="shared" ref="O105:P110" si="40">IFERROR((F105-I105)/L105,"N/A")</f>
        <v>24.746277368299602</v>
      </c>
      <c r="P105" s="104" t="str">
        <f t="shared" si="40"/>
        <v>N/A</v>
      </c>
      <c r="Q105" s="100"/>
      <c r="R105" s="104">
        <f t="shared" ref="R105:S110" si="41">IFERROR(F105/L105,"N/A")</f>
        <v>43.275956617936501</v>
      </c>
      <c r="S105" s="104" t="str">
        <f t="shared" si="41"/>
        <v>N/A</v>
      </c>
      <c r="T105" s="100"/>
      <c r="U105" s="105">
        <f t="shared" ref="U105:V111" si="42">IFERROR(I105/F105,"N/A")</f>
        <v>0.42817491969563853</v>
      </c>
      <c r="V105" s="105" t="str">
        <f t="shared" si="42"/>
        <v>N/A</v>
      </c>
      <c r="W105" s="100"/>
      <c r="X105" s="100" t="s">
        <v>108</v>
      </c>
    </row>
    <row r="106" spans="2:24" x14ac:dyDescent="0.2">
      <c r="B106" s="118"/>
      <c r="C106" s="1" t="s">
        <v>148</v>
      </c>
      <c r="D106" s="100" t="s">
        <v>147</v>
      </c>
      <c r="F106" s="103">
        <v>593.32600000000002</v>
      </c>
      <c r="G106" s="103" t="s">
        <v>18</v>
      </c>
      <c r="H106" s="100"/>
      <c r="I106" s="103">
        <v>161.72</v>
      </c>
      <c r="J106" s="103" t="s">
        <v>18</v>
      </c>
      <c r="L106" s="103">
        <v>15.17</v>
      </c>
      <c r="M106" s="103" t="s">
        <v>18</v>
      </c>
      <c r="O106" s="104">
        <f t="shared" si="40"/>
        <v>28.451285431773236</v>
      </c>
      <c r="P106" s="104" t="str">
        <f t="shared" si="40"/>
        <v>N/A</v>
      </c>
      <c r="Q106" s="100"/>
      <c r="R106" s="104">
        <f t="shared" si="41"/>
        <v>39.111799604482535</v>
      </c>
      <c r="S106" s="104" t="str">
        <f t="shared" si="41"/>
        <v>N/A</v>
      </c>
      <c r="T106" s="100"/>
      <c r="U106" s="105">
        <f t="shared" si="42"/>
        <v>0.27256516653576618</v>
      </c>
      <c r="V106" s="105" t="str">
        <f t="shared" si="42"/>
        <v>N/A</v>
      </c>
      <c r="W106" s="100"/>
      <c r="X106" s="100" t="s">
        <v>108</v>
      </c>
    </row>
    <row r="107" spans="2:24" x14ac:dyDescent="0.2">
      <c r="B107" s="118"/>
      <c r="C107" s="1" t="s">
        <v>149</v>
      </c>
      <c r="D107" s="100" t="s">
        <v>147</v>
      </c>
      <c r="F107" s="103">
        <v>250.52500000000001</v>
      </c>
      <c r="G107" s="103" t="s">
        <v>18</v>
      </c>
      <c r="H107" s="100"/>
      <c r="I107" s="103">
        <v>61.228000000000002</v>
      </c>
      <c r="J107" s="103" t="s">
        <v>18</v>
      </c>
      <c r="L107" s="103">
        <v>6.5720000000000001</v>
      </c>
      <c r="M107" s="103" t="s">
        <v>18</v>
      </c>
      <c r="O107" s="104">
        <f t="shared" si="40"/>
        <v>28.803560559951308</v>
      </c>
      <c r="P107" s="104" t="str">
        <f t="shared" si="40"/>
        <v>N/A</v>
      </c>
      <c r="Q107" s="100"/>
      <c r="R107" s="104">
        <f t="shared" si="41"/>
        <v>38.120054777845404</v>
      </c>
      <c r="S107" s="104" t="str">
        <f t="shared" si="41"/>
        <v>N/A</v>
      </c>
      <c r="T107" s="100"/>
      <c r="U107" s="105">
        <f t="shared" si="42"/>
        <v>0.24439876259854307</v>
      </c>
      <c r="V107" s="105" t="str">
        <f t="shared" si="42"/>
        <v>N/A</v>
      </c>
      <c r="W107" s="100"/>
      <c r="X107" s="100" t="s">
        <v>108</v>
      </c>
    </row>
    <row r="108" spans="2:24" x14ac:dyDescent="0.2">
      <c r="B108" s="118"/>
      <c r="C108" s="1" t="s">
        <v>53</v>
      </c>
      <c r="D108" s="100" t="s">
        <v>147</v>
      </c>
      <c r="F108" s="103">
        <v>4961.933</v>
      </c>
      <c r="G108" s="103">
        <v>5388.9520000000002</v>
      </c>
      <c r="H108" s="100"/>
      <c r="I108" s="103">
        <v>1211.3789999999999</v>
      </c>
      <c r="J108" s="103">
        <v>1301.146</v>
      </c>
      <c r="L108" s="103">
        <v>121.318</v>
      </c>
      <c r="M108" s="103">
        <v>131.262</v>
      </c>
      <c r="O108" s="104">
        <f t="shared" si="40"/>
        <v>30.915066189683312</v>
      </c>
      <c r="P108" s="104">
        <f t="shared" si="40"/>
        <v>31.142341271655166</v>
      </c>
      <c r="Q108" s="100"/>
      <c r="R108" s="104">
        <f t="shared" si="41"/>
        <v>40.900220907037706</v>
      </c>
      <c r="S108" s="104">
        <f t="shared" si="41"/>
        <v>41.054928311316303</v>
      </c>
      <c r="T108" s="100"/>
      <c r="U108" s="105">
        <f t="shared" si="42"/>
        <v>0.24413449355321806</v>
      </c>
      <c r="V108" s="105">
        <f t="shared" si="42"/>
        <v>0.24144694552855545</v>
      </c>
      <c r="W108" s="100"/>
      <c r="X108" s="100" t="s">
        <v>108</v>
      </c>
    </row>
    <row r="109" spans="2:24" x14ac:dyDescent="0.2">
      <c r="B109" s="118"/>
      <c r="C109" s="1" t="s">
        <v>150</v>
      </c>
      <c r="D109" s="100" t="s">
        <v>147</v>
      </c>
      <c r="F109" s="103">
        <v>2851.06</v>
      </c>
      <c r="G109" s="103">
        <v>3141.1170000000002</v>
      </c>
      <c r="H109" s="100"/>
      <c r="I109" s="103">
        <v>504.74242800000002</v>
      </c>
      <c r="J109" s="103">
        <v>552.875811</v>
      </c>
      <c r="L109" s="119">
        <f>72.257205+2.035229+4.863655</f>
        <v>79.156088999999994</v>
      </c>
      <c r="M109" s="119">
        <f>79.023412+2.207413+6.334081</f>
        <v>87.564905999999993</v>
      </c>
      <c r="O109" s="104">
        <f t="shared" si="40"/>
        <v>29.641656145997814</v>
      </c>
      <c r="P109" s="104">
        <f t="shared" si="40"/>
        <v>29.557973704671145</v>
      </c>
      <c r="Q109" s="100"/>
      <c r="R109" s="104">
        <f t="shared" si="41"/>
        <v>36.01820196043289</v>
      </c>
      <c r="S109" s="104">
        <f t="shared" si="41"/>
        <v>35.871870861141566</v>
      </c>
      <c r="T109" s="100"/>
      <c r="U109" s="105">
        <f t="shared" si="42"/>
        <v>0.17703676106430591</v>
      </c>
      <c r="V109" s="105">
        <f t="shared" si="42"/>
        <v>0.17601248568582448</v>
      </c>
      <c r="W109" s="100"/>
      <c r="X109" s="100" t="s">
        <v>151</v>
      </c>
    </row>
    <row r="110" spans="2:24" x14ac:dyDescent="0.2">
      <c r="B110" s="118"/>
      <c r="C110" s="1" t="s">
        <v>152</v>
      </c>
      <c r="D110" s="100" t="s">
        <v>147</v>
      </c>
      <c r="F110" s="103">
        <v>1496.73</v>
      </c>
      <c r="G110" s="103" t="s">
        <v>18</v>
      </c>
      <c r="H110" s="100"/>
      <c r="I110" s="103">
        <v>394.21600000000001</v>
      </c>
      <c r="J110" s="103" t="s">
        <v>18</v>
      </c>
      <c r="L110" s="103">
        <v>36.859000000000002</v>
      </c>
      <c r="M110" s="103" t="s">
        <v>18</v>
      </c>
      <c r="O110" s="104">
        <f t="shared" si="40"/>
        <v>29.911663365799399</v>
      </c>
      <c r="P110" s="104" t="str">
        <f t="shared" si="40"/>
        <v>N/A</v>
      </c>
      <c r="Q110" s="100"/>
      <c r="R110" s="104">
        <f t="shared" si="41"/>
        <v>40.606907403890503</v>
      </c>
      <c r="S110" s="104" t="str">
        <f t="shared" si="41"/>
        <v>N/A</v>
      </c>
      <c r="T110" s="100"/>
      <c r="U110" s="105">
        <f t="shared" si="42"/>
        <v>0.26338484563014036</v>
      </c>
      <c r="V110" s="105" t="str">
        <f t="shared" si="42"/>
        <v>N/A</v>
      </c>
      <c r="W110" s="100"/>
      <c r="X110" s="100" t="s">
        <v>108</v>
      </c>
    </row>
    <row r="111" spans="2:24" x14ac:dyDescent="0.2">
      <c r="B111" s="118"/>
      <c r="C111" s="100" t="s">
        <v>143</v>
      </c>
      <c r="D111" s="100" t="s">
        <v>147</v>
      </c>
      <c r="F111" s="111">
        <f>SUM(F105:F110)</f>
        <v>13341.757</v>
      </c>
      <c r="G111" s="111">
        <f t="shared" ref="G111" si="43">SUM(G105:G110)</f>
        <v>8530.0689999999995</v>
      </c>
      <c r="I111" s="111">
        <f>SUM(I105:I110)</f>
        <v>3698.3854279999996</v>
      </c>
      <c r="J111" s="111">
        <f t="shared" ref="J111" si="44">SUM(J105:J110)</f>
        <v>1854.0218110000001</v>
      </c>
      <c r="L111" s="111">
        <f>SUM(L105:L110)</f>
        <v>332.74608899999998</v>
      </c>
      <c r="M111" s="111">
        <f t="shared" ref="M111" si="45">SUM(M105:M110)</f>
        <v>218.82690600000001</v>
      </c>
      <c r="O111" s="112">
        <f>IFERROR((F111-I111)/L111,"N/A")</f>
        <v>28.981171802743564</v>
      </c>
      <c r="P111" s="112">
        <f>IFERROR((G111-J111)/M111,"N/A")</f>
        <v>30.508347035715978</v>
      </c>
      <c r="Q111" s="100"/>
      <c r="R111" s="112">
        <f>IFERROR(F111/L111,"N/A")</f>
        <v>40.095909286555134</v>
      </c>
      <c r="S111" s="112">
        <f>IFERROR(G111/M111,"N/A")</f>
        <v>38.980896617895787</v>
      </c>
      <c r="T111" s="100"/>
      <c r="U111" s="113">
        <f t="shared" si="42"/>
        <v>0.27720377668398544</v>
      </c>
      <c r="V111" s="113">
        <f t="shared" si="42"/>
        <v>0.21735132634917725</v>
      </c>
      <c r="W111" s="100"/>
    </row>
    <row r="112" spans="2:24" x14ac:dyDescent="0.2">
      <c r="B112" s="118"/>
      <c r="D112" s="100"/>
      <c r="O112" s="100"/>
      <c r="P112" s="100"/>
      <c r="Q112" s="100"/>
      <c r="R112" s="100"/>
      <c r="S112" s="100"/>
      <c r="T112" s="100"/>
      <c r="U112" s="100"/>
      <c r="V112" s="100"/>
      <c r="W112" s="100"/>
    </row>
    <row r="113" spans="2:24" x14ac:dyDescent="0.2">
      <c r="B113" s="118" t="s">
        <v>153</v>
      </c>
      <c r="D113" s="100"/>
      <c r="O113" s="100"/>
      <c r="P113" s="100"/>
      <c r="Q113" s="100"/>
      <c r="R113" s="100"/>
      <c r="S113" s="100"/>
      <c r="T113" s="100"/>
      <c r="U113" s="100"/>
      <c r="V113" s="100"/>
      <c r="W113" s="100"/>
    </row>
    <row r="114" spans="2:24" x14ac:dyDescent="0.2">
      <c r="B114" s="118"/>
      <c r="C114" s="1" t="s">
        <v>61</v>
      </c>
      <c r="D114" s="100" t="s">
        <v>62</v>
      </c>
      <c r="F114" s="103">
        <v>3674.5450000000001</v>
      </c>
      <c r="G114" s="103">
        <v>3855.018</v>
      </c>
      <c r="H114" s="100"/>
      <c r="I114" s="103">
        <v>1541.7149999999999</v>
      </c>
      <c r="J114" s="103">
        <v>1613.1220000000001</v>
      </c>
      <c r="L114" s="103">
        <v>104.61499999999999</v>
      </c>
      <c r="M114" s="103">
        <v>113.73099999999999</v>
      </c>
      <c r="O114" s="104">
        <f>IFERROR((F114-I114)/L114,"N/A")</f>
        <v>20.387420541987286</v>
      </c>
      <c r="P114" s="104">
        <f>IFERROR((G114-J114)/M114,"N/A")</f>
        <v>19.712268422857441</v>
      </c>
      <c r="Q114" s="100"/>
      <c r="R114" s="104">
        <f>IFERROR(F114/L114,"N/A")</f>
        <v>35.124456339913017</v>
      </c>
      <c r="S114" s="104">
        <f>IFERROR(G114/M114,"N/A")</f>
        <v>33.895929869604593</v>
      </c>
      <c r="T114" s="100"/>
      <c r="U114" s="105">
        <f t="shared" ref="U114:V115" si="46">IFERROR(I114/F114,"N/A")</f>
        <v>0.41956623200967735</v>
      </c>
      <c r="V114" s="105">
        <f t="shared" si="46"/>
        <v>0.41844733280104013</v>
      </c>
      <c r="W114" s="100"/>
      <c r="X114" s="100" t="s">
        <v>108</v>
      </c>
    </row>
    <row r="115" spans="2:24" x14ac:dyDescent="0.2">
      <c r="B115" s="118"/>
      <c r="C115" s="100" t="s">
        <v>116</v>
      </c>
      <c r="D115" s="100" t="s">
        <v>62</v>
      </c>
      <c r="F115" s="111">
        <f>SUM(F114)</f>
        <v>3674.5450000000001</v>
      </c>
      <c r="G115" s="111">
        <f t="shared" ref="G115" si="47">SUM(G114)</f>
        <v>3855.018</v>
      </c>
      <c r="I115" s="111">
        <f t="shared" ref="I115:J115" si="48">SUM(I114)</f>
        <v>1541.7149999999999</v>
      </c>
      <c r="J115" s="111">
        <f t="shared" si="48"/>
        <v>1613.1220000000001</v>
      </c>
      <c r="L115" s="111">
        <f t="shared" ref="L115:M115" si="49">SUM(L114)</f>
        <v>104.61499999999999</v>
      </c>
      <c r="M115" s="111">
        <f t="shared" si="49"/>
        <v>113.73099999999999</v>
      </c>
      <c r="O115" s="112">
        <f>IFERROR((F115-I115)/L115,"N/A")</f>
        <v>20.387420541987286</v>
      </c>
      <c r="P115" s="112">
        <f>IFERROR((G115-J115)/M115,"N/A")</f>
        <v>19.712268422857441</v>
      </c>
      <c r="Q115" s="100"/>
      <c r="R115" s="112">
        <f>IFERROR(F115/L115,"N/A")</f>
        <v>35.124456339913017</v>
      </c>
      <c r="S115" s="112">
        <f>IFERROR(G115/M115,"N/A")</f>
        <v>33.895929869604593</v>
      </c>
      <c r="T115" s="100"/>
      <c r="U115" s="113">
        <f t="shared" si="46"/>
        <v>0.41956623200967735</v>
      </c>
      <c r="V115" s="113">
        <f t="shared" si="46"/>
        <v>0.41844733280104013</v>
      </c>
      <c r="W115" s="100"/>
    </row>
    <row r="116" spans="2:24" x14ac:dyDescent="0.2">
      <c r="B116" s="118"/>
      <c r="D116" s="100"/>
      <c r="O116" s="100"/>
      <c r="P116" s="100"/>
      <c r="Q116" s="100"/>
      <c r="R116" s="100"/>
      <c r="S116" s="100"/>
      <c r="T116" s="100"/>
      <c r="U116" s="100"/>
      <c r="V116" s="100"/>
      <c r="W116" s="100"/>
    </row>
    <row r="117" spans="2:24" x14ac:dyDescent="0.2">
      <c r="B117" s="118" t="s">
        <v>63</v>
      </c>
      <c r="D117" s="100"/>
      <c r="O117" s="100"/>
      <c r="P117" s="100"/>
      <c r="Q117" s="100"/>
      <c r="R117" s="100"/>
      <c r="S117" s="100"/>
      <c r="T117" s="100"/>
      <c r="U117" s="100"/>
      <c r="V117" s="100"/>
      <c r="W117" s="100"/>
    </row>
    <row r="118" spans="2:24" x14ac:dyDescent="0.2">
      <c r="B118" s="118"/>
      <c r="C118" s="1" t="s">
        <v>154</v>
      </c>
      <c r="D118" s="100" t="s">
        <v>64</v>
      </c>
      <c r="F118" s="103">
        <v>2174.4704919999999</v>
      </c>
      <c r="G118" s="103" t="s">
        <v>18</v>
      </c>
      <c r="H118" s="100"/>
      <c r="I118" s="103">
        <v>696.93073800000002</v>
      </c>
      <c r="J118" s="103" t="s">
        <v>18</v>
      </c>
      <c r="L118" s="103">
        <f>68.110389+0.017964</f>
        <v>68.128353000000004</v>
      </c>
      <c r="M118" s="103" t="s">
        <v>18</v>
      </c>
      <c r="O118" s="104">
        <f t="shared" ref="O118:P121" si="50">IFERROR((F118-I118)/L118,"N/A")</f>
        <v>21.687589512108122</v>
      </c>
      <c r="P118" s="104" t="str">
        <f t="shared" si="50"/>
        <v>N/A</v>
      </c>
      <c r="Q118" s="100"/>
      <c r="R118" s="104">
        <f t="shared" ref="R118:S121" si="51">IFERROR(F118/L118,"N/A")</f>
        <v>31.917261995163742</v>
      </c>
      <c r="S118" s="104" t="str">
        <f t="shared" si="51"/>
        <v>N/A</v>
      </c>
      <c r="T118" s="100"/>
      <c r="U118" s="105">
        <f t="shared" ref="U118:V121" si="52">IFERROR(I118/F118,"N/A")</f>
        <v>0.32050595331785264</v>
      </c>
      <c r="V118" s="105" t="str">
        <f t="shared" si="52"/>
        <v>N/A</v>
      </c>
      <c r="W118" s="100"/>
      <c r="X118" s="100" t="s">
        <v>155</v>
      </c>
    </row>
    <row r="119" spans="2:24" x14ac:dyDescent="0.2">
      <c r="B119" s="118"/>
      <c r="C119" s="1" t="s">
        <v>156</v>
      </c>
      <c r="D119" s="100" t="s">
        <v>64</v>
      </c>
      <c r="F119" s="103">
        <v>2785.991098</v>
      </c>
      <c r="G119" s="103" t="s">
        <v>18</v>
      </c>
      <c r="H119" s="100"/>
      <c r="I119" s="103">
        <v>870.17474900000002</v>
      </c>
      <c r="J119" s="103" t="s">
        <v>18</v>
      </c>
      <c r="L119" s="103">
        <v>76.488579999999999</v>
      </c>
      <c r="M119" s="103" t="s">
        <v>18</v>
      </c>
      <c r="O119" s="104">
        <f t="shared" si="50"/>
        <v>25.047090023111945</v>
      </c>
      <c r="P119" s="104" t="str">
        <f t="shared" si="50"/>
        <v>N/A</v>
      </c>
      <c r="Q119" s="100"/>
      <c r="R119" s="104">
        <f t="shared" si="51"/>
        <v>36.423621643910764</v>
      </c>
      <c r="S119" s="104" t="str">
        <f t="shared" si="51"/>
        <v>N/A</v>
      </c>
      <c r="T119" s="100"/>
      <c r="U119" s="105">
        <f t="shared" si="52"/>
        <v>0.31233938601766487</v>
      </c>
      <c r="V119" s="105" t="str">
        <f t="shared" si="52"/>
        <v>N/A</v>
      </c>
      <c r="W119" s="100"/>
      <c r="X119" s="100" t="s">
        <v>157</v>
      </c>
    </row>
    <row r="120" spans="2:24" x14ac:dyDescent="0.2">
      <c r="B120" s="118"/>
      <c r="C120" s="1" t="s">
        <v>158</v>
      </c>
      <c r="D120" s="100" t="s">
        <v>64</v>
      </c>
      <c r="F120" s="103">
        <v>1504.973</v>
      </c>
      <c r="G120" s="103" t="s">
        <v>18</v>
      </c>
      <c r="H120" s="100"/>
      <c r="I120" s="103">
        <v>308.952</v>
      </c>
      <c r="J120" s="103" t="s">
        <v>18</v>
      </c>
      <c r="L120" s="103">
        <v>42.033999999999999</v>
      </c>
      <c r="M120" s="103" t="s">
        <v>18</v>
      </c>
      <c r="O120" s="104">
        <f t="shared" si="50"/>
        <v>28.453656563734121</v>
      </c>
      <c r="P120" s="104" t="str">
        <f t="shared" si="50"/>
        <v>N/A</v>
      </c>
      <c r="Q120" s="100"/>
      <c r="R120" s="104">
        <f t="shared" si="51"/>
        <v>35.803706523290671</v>
      </c>
      <c r="S120" s="104" t="str">
        <f t="shared" si="51"/>
        <v>N/A</v>
      </c>
      <c r="T120" s="100"/>
      <c r="U120" s="105">
        <f t="shared" si="52"/>
        <v>0.20528740382717831</v>
      </c>
      <c r="V120" s="105" t="str">
        <f t="shared" si="52"/>
        <v>N/A</v>
      </c>
      <c r="W120" s="100"/>
      <c r="X120" s="100" t="s">
        <v>108</v>
      </c>
    </row>
    <row r="121" spans="2:24" x14ac:dyDescent="0.2">
      <c r="B121" s="118"/>
      <c r="C121" s="100" t="s">
        <v>116</v>
      </c>
      <c r="D121" s="100" t="s">
        <v>64</v>
      </c>
      <c r="F121" s="111">
        <f>SUM(F118:F120)</f>
        <v>6465.4345899999998</v>
      </c>
      <c r="G121" s="111">
        <f t="shared" ref="G121" si="53">SUM(G118:G120)</f>
        <v>0</v>
      </c>
      <c r="I121" s="111">
        <f t="shared" ref="I121:J121" si="54">SUM(I118:I120)</f>
        <v>1876.057487</v>
      </c>
      <c r="J121" s="111">
        <f t="shared" si="54"/>
        <v>0</v>
      </c>
      <c r="L121" s="111">
        <f t="shared" ref="L121:M121" si="55">SUM(L118:L120)</f>
        <v>186.65093300000001</v>
      </c>
      <c r="M121" s="111">
        <f t="shared" si="55"/>
        <v>0</v>
      </c>
      <c r="O121" s="112">
        <f t="shared" si="50"/>
        <v>24.588021228910758</v>
      </c>
      <c r="P121" s="112" t="str">
        <f t="shared" si="50"/>
        <v>N/A</v>
      </c>
      <c r="Q121" s="100"/>
      <c r="R121" s="112">
        <f t="shared" si="51"/>
        <v>34.63917638172213</v>
      </c>
      <c r="S121" s="112" t="str">
        <f t="shared" si="51"/>
        <v>N/A</v>
      </c>
      <c r="T121" s="100"/>
      <c r="U121" s="113">
        <f t="shared" si="52"/>
        <v>0.29016726731744724</v>
      </c>
      <c r="V121" s="113" t="str">
        <f t="shared" si="52"/>
        <v>N/A</v>
      </c>
      <c r="W121" s="100"/>
    </row>
    <row r="122" spans="2:24" x14ac:dyDescent="0.2">
      <c r="B122" s="118"/>
      <c r="D122" s="100"/>
      <c r="O122" s="100"/>
      <c r="P122" s="100"/>
      <c r="Q122" s="100"/>
      <c r="R122" s="100"/>
      <c r="S122" s="100"/>
      <c r="T122" s="100"/>
      <c r="U122" s="100"/>
      <c r="V122" s="100"/>
      <c r="W122" s="100"/>
    </row>
    <row r="123" spans="2:24" x14ac:dyDescent="0.2">
      <c r="B123" s="118" t="s">
        <v>65</v>
      </c>
      <c r="D123" s="100"/>
      <c r="F123" s="103"/>
      <c r="G123" s="103"/>
      <c r="H123" s="100"/>
      <c r="I123" s="103"/>
      <c r="J123" s="103"/>
      <c r="O123" s="100"/>
      <c r="P123" s="100"/>
      <c r="Q123" s="100"/>
      <c r="R123" s="100"/>
      <c r="S123" s="100"/>
      <c r="T123" s="100"/>
      <c r="U123" s="100"/>
      <c r="V123" s="100"/>
      <c r="W123" s="100"/>
    </row>
    <row r="124" spans="2:24" x14ac:dyDescent="0.2">
      <c r="B124" s="118"/>
      <c r="C124" s="1" t="s">
        <v>159</v>
      </c>
      <c r="D124" s="100" t="s">
        <v>66</v>
      </c>
      <c r="F124" s="103">
        <v>3387.8312489999998</v>
      </c>
      <c r="G124" s="103" t="s">
        <v>18</v>
      </c>
      <c r="H124" s="100"/>
      <c r="I124" s="103">
        <v>606.92505400000005</v>
      </c>
      <c r="J124" s="103"/>
      <c r="L124" s="103">
        <v>65.014382999999995</v>
      </c>
      <c r="M124" s="103" t="s">
        <v>18</v>
      </c>
      <c r="O124" s="104">
        <f>IFERROR((F124-I124)/L124,"N/A")</f>
        <v>42.773707396407957</v>
      </c>
      <c r="P124" s="104" t="str">
        <f>IFERROR((G124-J124)/M124,"N/A")</f>
        <v>N/A</v>
      </c>
      <c r="Q124" s="100"/>
      <c r="R124" s="104">
        <f>IFERROR(F124/L124,"N/A")</f>
        <v>52.108950245671025</v>
      </c>
      <c r="S124" s="104" t="str">
        <f>IFERROR(G124/M124,"N/A")</f>
        <v>N/A</v>
      </c>
      <c r="T124" s="100"/>
      <c r="U124" s="105">
        <f t="shared" ref="U124:V125" si="56">IFERROR(I124/F124,"N/A")</f>
        <v>0.17914854943827224</v>
      </c>
      <c r="V124" s="105" t="str">
        <f t="shared" si="56"/>
        <v>N/A</v>
      </c>
      <c r="W124" s="100"/>
      <c r="X124" s="100" t="s">
        <v>160</v>
      </c>
    </row>
    <row r="125" spans="2:24" x14ac:dyDescent="0.2">
      <c r="B125" s="118"/>
      <c r="C125" s="100" t="s">
        <v>116</v>
      </c>
      <c r="D125" s="100" t="s">
        <v>66</v>
      </c>
      <c r="F125" s="111">
        <f>SUM(F123:F124)</f>
        <v>3387.8312489999998</v>
      </c>
      <c r="G125" s="111">
        <f>SUM(G123:G124)</f>
        <v>0</v>
      </c>
      <c r="I125" s="111">
        <f>SUM(I123:I124)</f>
        <v>606.92505400000005</v>
      </c>
      <c r="J125" s="111">
        <f>SUM(J123:J124)</f>
        <v>0</v>
      </c>
      <c r="L125" s="111">
        <f>SUM(L123:L124)</f>
        <v>65.014382999999995</v>
      </c>
      <c r="M125" s="111">
        <f>SUM(M123:M124)</f>
        <v>0</v>
      </c>
      <c r="O125" s="112">
        <f>IFERROR((F125-I125)/L125,"N/A")</f>
        <v>42.773707396407957</v>
      </c>
      <c r="P125" s="112" t="str">
        <f>IFERROR((G125-J125)/M125,"N/A")</f>
        <v>N/A</v>
      </c>
      <c r="Q125" s="100"/>
      <c r="R125" s="112">
        <f>IFERROR(F125/L125,"N/A")</f>
        <v>52.108950245671025</v>
      </c>
      <c r="S125" s="112" t="str">
        <f>IFERROR(G125/M125,"N/A")</f>
        <v>N/A</v>
      </c>
      <c r="T125" s="100"/>
      <c r="U125" s="113">
        <f t="shared" si="56"/>
        <v>0.17914854943827224</v>
      </c>
      <c r="V125" s="113" t="str">
        <f t="shared" si="56"/>
        <v>N/A</v>
      </c>
      <c r="W125" s="100"/>
    </row>
    <row r="126" spans="2:24" x14ac:dyDescent="0.2">
      <c r="B126" s="118"/>
      <c r="D126" s="100"/>
      <c r="O126" s="100"/>
      <c r="P126" s="100"/>
      <c r="Q126" s="100"/>
      <c r="R126" s="100"/>
      <c r="S126" s="100"/>
      <c r="T126" s="100"/>
      <c r="U126" s="100"/>
      <c r="V126" s="100"/>
      <c r="W126" s="100"/>
    </row>
    <row r="127" spans="2:24" x14ac:dyDescent="0.2">
      <c r="B127" s="118" t="s">
        <v>67</v>
      </c>
      <c r="D127" s="100"/>
      <c r="O127" s="100"/>
      <c r="P127" s="100"/>
      <c r="Q127" s="100"/>
      <c r="R127" s="100"/>
      <c r="S127" s="100"/>
      <c r="T127" s="100"/>
      <c r="U127" s="100"/>
      <c r="V127" s="100"/>
      <c r="W127" s="100"/>
    </row>
    <row r="128" spans="2:24" x14ac:dyDescent="0.2">
      <c r="B128" s="118"/>
      <c r="C128" s="1" t="s">
        <v>67</v>
      </c>
      <c r="D128" s="100" t="s">
        <v>68</v>
      </c>
      <c r="F128" s="103">
        <v>2633.5881460000001</v>
      </c>
      <c r="G128" s="103">
        <v>2832.3374560000002</v>
      </c>
      <c r="H128" s="100"/>
      <c r="I128" s="103">
        <v>649.52271900000005</v>
      </c>
      <c r="J128" s="103">
        <v>694.31579999999997</v>
      </c>
      <c r="L128" s="103">
        <f>59.547211+4.68</f>
        <v>64.227210999999997</v>
      </c>
      <c r="M128" s="103">
        <f>63.864523+6.122812</f>
        <v>69.987335000000002</v>
      </c>
      <c r="O128" s="104">
        <f>IFERROR((F128-I128)/L128,"N/A")</f>
        <v>30.891352685390622</v>
      </c>
      <c r="P128" s="104">
        <f>IFERROR((G128-J128)/M128,"N/A")</f>
        <v>30.548693645786059</v>
      </c>
      <c r="Q128" s="100"/>
      <c r="R128" s="104">
        <f>IFERROR(F128/L128,"N/A")</f>
        <v>41.004242672159627</v>
      </c>
      <c r="S128" s="104">
        <f>IFERROR(G128/M128,"N/A")</f>
        <v>40.469285707192597</v>
      </c>
      <c r="T128" s="100"/>
      <c r="U128" s="105">
        <f t="shared" ref="U128:V129" si="57">IFERROR(I128/F128,"N/A")</f>
        <v>0.24663033207622892</v>
      </c>
      <c r="V128" s="105">
        <f t="shared" si="57"/>
        <v>0.24513879817857406</v>
      </c>
      <c r="W128" s="100"/>
      <c r="X128" s="100" t="s">
        <v>161</v>
      </c>
    </row>
    <row r="129" spans="2:24" x14ac:dyDescent="0.2">
      <c r="B129" s="118"/>
      <c r="C129" s="100" t="s">
        <v>116</v>
      </c>
      <c r="D129" s="100" t="s">
        <v>68</v>
      </c>
      <c r="F129" s="111">
        <f>SUM(F128)</f>
        <v>2633.5881460000001</v>
      </c>
      <c r="G129" s="111">
        <f t="shared" ref="G129" si="58">SUM(G128)</f>
        <v>2832.3374560000002</v>
      </c>
      <c r="I129" s="111">
        <f t="shared" ref="I129:J129" si="59">SUM(I128)</f>
        <v>649.52271900000005</v>
      </c>
      <c r="J129" s="111">
        <f t="shared" si="59"/>
        <v>694.31579999999997</v>
      </c>
      <c r="L129" s="111">
        <f t="shared" ref="L129:M129" si="60">SUM(L128)</f>
        <v>64.227210999999997</v>
      </c>
      <c r="M129" s="111">
        <f t="shared" si="60"/>
        <v>69.987335000000002</v>
      </c>
      <c r="O129" s="112">
        <f>IFERROR((F129-I129)/L129,"N/A")</f>
        <v>30.891352685390622</v>
      </c>
      <c r="P129" s="112">
        <f>IFERROR((G129-J129)/M129,"N/A")</f>
        <v>30.548693645786059</v>
      </c>
      <c r="Q129" s="100"/>
      <c r="R129" s="112">
        <f>IFERROR(F129/L129,"N/A")</f>
        <v>41.004242672159627</v>
      </c>
      <c r="S129" s="112">
        <f>IFERROR(G129/M129,"N/A")</f>
        <v>40.469285707192597</v>
      </c>
      <c r="T129" s="100"/>
      <c r="U129" s="113">
        <f t="shared" si="57"/>
        <v>0.24663033207622892</v>
      </c>
      <c r="V129" s="113">
        <f t="shared" si="57"/>
        <v>0.24513879817857406</v>
      </c>
      <c r="W129" s="100"/>
    </row>
    <row r="130" spans="2:24" x14ac:dyDescent="0.2">
      <c r="B130" s="118"/>
      <c r="D130" s="100"/>
      <c r="O130" s="100"/>
      <c r="P130" s="100"/>
      <c r="Q130" s="100"/>
      <c r="R130" s="100"/>
      <c r="S130" s="100"/>
      <c r="T130" s="100"/>
      <c r="U130" s="100"/>
      <c r="V130" s="100"/>
      <c r="W130" s="100"/>
    </row>
    <row r="131" spans="2:24" x14ac:dyDescent="0.2">
      <c r="B131" s="118" t="s">
        <v>162</v>
      </c>
      <c r="D131" s="100"/>
      <c r="O131" s="100"/>
      <c r="P131" s="100"/>
      <c r="Q131" s="100"/>
      <c r="R131" s="100"/>
      <c r="S131" s="100"/>
      <c r="T131" s="100"/>
      <c r="U131" s="100"/>
      <c r="V131" s="100"/>
      <c r="W131" s="100"/>
    </row>
    <row r="132" spans="2:24" x14ac:dyDescent="0.2">
      <c r="B132" s="118"/>
      <c r="C132" s="1" t="s">
        <v>163</v>
      </c>
      <c r="D132" s="100" t="s">
        <v>69</v>
      </c>
      <c r="F132" s="103">
        <v>357.48200000000003</v>
      </c>
      <c r="G132" s="103">
        <v>382.17695600000002</v>
      </c>
      <c r="H132" s="100"/>
      <c r="I132" s="103">
        <v>120.360508</v>
      </c>
      <c r="J132" s="103">
        <v>120.354079</v>
      </c>
      <c r="L132" s="103">
        <v>11.283372999999999</v>
      </c>
      <c r="M132" s="103">
        <v>11.841146999999999</v>
      </c>
      <c r="O132" s="104">
        <f t="shared" ref="O132:P135" si="61">IFERROR((F132-I132)/L132,"N/A")</f>
        <v>21.015124821274636</v>
      </c>
      <c r="P132" s="104">
        <f t="shared" si="61"/>
        <v>22.111276635616466</v>
      </c>
      <c r="Q132" s="100"/>
      <c r="R132" s="104">
        <f t="shared" ref="R132:S135" si="62">IFERROR(F132/L132,"N/A")</f>
        <v>31.682192904550799</v>
      </c>
      <c r="S132" s="104">
        <f t="shared" si="62"/>
        <v>32.27533244879065</v>
      </c>
      <c r="T132" s="100"/>
      <c r="U132" s="105">
        <f t="shared" ref="U132:V135" si="63">IFERROR(I132/F132,"N/A")</f>
        <v>0.33668970185911457</v>
      </c>
      <c r="V132" s="105">
        <f t="shared" si="63"/>
        <v>0.31491715319434382</v>
      </c>
      <c r="W132" s="100"/>
      <c r="X132" s="100" t="s">
        <v>164</v>
      </c>
    </row>
    <row r="133" spans="2:24" x14ac:dyDescent="0.2">
      <c r="B133" s="118"/>
      <c r="C133" s="1" t="s">
        <v>165</v>
      </c>
      <c r="D133" s="100" t="s">
        <v>69</v>
      </c>
      <c r="F133" s="103">
        <v>2456.6030000000001</v>
      </c>
      <c r="G133" s="103">
        <v>2643.21</v>
      </c>
      <c r="H133" s="100"/>
      <c r="I133" s="103">
        <v>594.88800000000003</v>
      </c>
      <c r="J133" s="103">
        <v>627.97900000000004</v>
      </c>
      <c r="L133" s="103">
        <v>81.102000000000004</v>
      </c>
      <c r="M133" s="103">
        <v>71.236999999999995</v>
      </c>
      <c r="O133" s="104">
        <f t="shared" si="61"/>
        <v>22.955229217528544</v>
      </c>
      <c r="P133" s="104">
        <f t="shared" si="61"/>
        <v>28.289105380630854</v>
      </c>
      <c r="Q133" s="100"/>
      <c r="R133" s="104">
        <f t="shared" si="62"/>
        <v>30.290288772163446</v>
      </c>
      <c r="S133" s="104">
        <f t="shared" si="62"/>
        <v>37.104454146019627</v>
      </c>
      <c r="T133" s="100"/>
      <c r="U133" s="105">
        <f t="shared" si="63"/>
        <v>0.24215878593325826</v>
      </c>
      <c r="V133" s="105">
        <f t="shared" si="63"/>
        <v>0.23758195527407963</v>
      </c>
      <c r="W133" s="100"/>
      <c r="X133" s="100" t="s">
        <v>108</v>
      </c>
    </row>
    <row r="134" spans="2:24" x14ac:dyDescent="0.2">
      <c r="B134" s="118"/>
      <c r="C134" s="1" t="s">
        <v>166</v>
      </c>
      <c r="D134" s="100" t="s">
        <v>69</v>
      </c>
      <c r="F134" s="103">
        <v>2476.6</v>
      </c>
      <c r="G134" s="103">
        <v>2591.3000000000002</v>
      </c>
      <c r="H134" s="100"/>
      <c r="I134" s="103">
        <v>1117</v>
      </c>
      <c r="J134" s="103">
        <v>1124.8</v>
      </c>
      <c r="L134" s="103">
        <v>59.3</v>
      </c>
      <c r="M134" s="103">
        <v>62.1</v>
      </c>
      <c r="O134" s="104">
        <f t="shared" si="61"/>
        <v>22.927487352445194</v>
      </c>
      <c r="P134" s="104">
        <f t="shared" si="61"/>
        <v>23.615136876006446</v>
      </c>
      <c r="Q134" s="100"/>
      <c r="R134" s="104">
        <f t="shared" si="62"/>
        <v>41.763912310286678</v>
      </c>
      <c r="S134" s="104">
        <f t="shared" si="62"/>
        <v>41.727858293075684</v>
      </c>
      <c r="T134" s="100"/>
      <c r="U134" s="105">
        <f t="shared" si="63"/>
        <v>0.4510215618186223</v>
      </c>
      <c r="V134" s="105">
        <f t="shared" si="63"/>
        <v>0.43406784239570867</v>
      </c>
      <c r="W134" s="100"/>
      <c r="X134" s="100" t="s">
        <v>108</v>
      </c>
    </row>
    <row r="135" spans="2:24" x14ac:dyDescent="0.2">
      <c r="B135" s="118"/>
      <c r="C135" s="100" t="s">
        <v>116</v>
      </c>
      <c r="D135" s="100" t="s">
        <v>69</v>
      </c>
      <c r="F135" s="111">
        <f>SUM(F132:F134)</f>
        <v>5290.6849999999995</v>
      </c>
      <c r="G135" s="111">
        <f t="shared" ref="G135" si="64">SUM(G132:G134)</f>
        <v>5616.6869560000005</v>
      </c>
      <c r="I135" s="111">
        <f t="shared" ref="I135:J135" si="65">SUM(I132:I134)</f>
        <v>1832.2485080000001</v>
      </c>
      <c r="J135" s="111">
        <f t="shared" si="65"/>
        <v>1873.133079</v>
      </c>
      <c r="L135" s="111">
        <f t="shared" ref="L135:M135" si="66">SUM(L132:L134)</f>
        <v>151.685373</v>
      </c>
      <c r="M135" s="111">
        <f t="shared" si="66"/>
        <v>145.178147</v>
      </c>
      <c r="O135" s="112">
        <f t="shared" si="61"/>
        <v>22.800065844186566</v>
      </c>
      <c r="P135" s="112">
        <f t="shared" si="61"/>
        <v>25.785932348344414</v>
      </c>
      <c r="Q135" s="100"/>
      <c r="R135" s="112">
        <f t="shared" si="62"/>
        <v>34.879335399069753</v>
      </c>
      <c r="S135" s="112">
        <f t="shared" si="62"/>
        <v>38.688239739001496</v>
      </c>
      <c r="T135" s="100"/>
      <c r="U135" s="113">
        <f t="shared" si="63"/>
        <v>0.34631593224695861</v>
      </c>
      <c r="V135" s="113">
        <f t="shared" si="63"/>
        <v>0.33349429898332394</v>
      </c>
      <c r="W135" s="100"/>
    </row>
    <row r="137" spans="2:24" x14ac:dyDescent="0.2">
      <c r="B137" s="101" t="s">
        <v>116</v>
      </c>
      <c r="C137" s="101"/>
      <c r="D137" s="115"/>
      <c r="F137" s="120">
        <f>SUM(F98,F102,F111,F115,F121,F125,F129,F135)</f>
        <v>54179.823984999995</v>
      </c>
      <c r="G137" s="120">
        <f t="shared" ref="G137" si="67">SUM(G98,G102,G111,G115,G121,G125,G129,G135)</f>
        <v>20834.111412000002</v>
      </c>
      <c r="H137" s="107"/>
      <c r="I137" s="120">
        <f>SUM(I98,I102,I111,I115,I121,I125,I129,I135)</f>
        <v>14470.101196</v>
      </c>
      <c r="J137" s="120">
        <f t="shared" ref="J137" si="68">SUM(J98,J102,J111,J115,J121,J125,J129,J135)</f>
        <v>6034.5926900000004</v>
      </c>
      <c r="K137" s="107"/>
      <c r="L137" s="120">
        <f>SUM(L98,L102,L111,L115,L121,L125,L129,L135)</f>
        <v>1425.3569889999999</v>
      </c>
      <c r="M137" s="120">
        <f>SUM(M98,M102,M111,M115,M121,M125,M129,M135)</f>
        <v>547.723388</v>
      </c>
      <c r="N137" s="107"/>
      <c r="O137" s="121">
        <f>AVERAGE(O98,O102,O111,O115,O121,O125,O129,O135)</f>
        <v>28.614185128429735</v>
      </c>
      <c r="P137" s="121">
        <f t="shared" ref="P137" si="69">AVERAGE(P98,P102,P111,P115,P121,P125,P129,P135)</f>
        <v>26.638810363175974</v>
      </c>
      <c r="Q137" s="107"/>
      <c r="R137" s="121">
        <f>AVERAGE(R98,R102,R111,R115,R121,R125,R129,R135)</f>
        <v>38.982084558600455</v>
      </c>
      <c r="S137" s="121">
        <f t="shared" ref="S137" si="70">AVERAGE(S98,S102,S111,S115,S121,S125,S129,S135)</f>
        <v>38.008587983423617</v>
      </c>
      <c r="T137" s="107"/>
      <c r="U137" s="122">
        <f>IFERROR(I137/F137,"N/A")</f>
        <v>0.26707545598535226</v>
      </c>
      <c r="V137" s="122">
        <f>IFERROR(J137/G137,"N/A")</f>
        <v>0.28964963135044985</v>
      </c>
      <c r="W137" s="107"/>
    </row>
    <row r="140" spans="2:24" x14ac:dyDescent="0.2">
      <c r="B140" s="1" t="s">
        <v>22</v>
      </c>
    </row>
    <row r="141" spans="2:24" x14ac:dyDescent="0.2">
      <c r="C141" s="1" t="s">
        <v>167</v>
      </c>
    </row>
    <row r="142" spans="2:24" x14ac:dyDescent="0.2">
      <c r="C142" s="1" t="s">
        <v>168</v>
      </c>
    </row>
    <row r="143" spans="2:24" x14ac:dyDescent="0.2">
      <c r="C143" s="1" t="s">
        <v>169</v>
      </c>
    </row>
    <row r="144" spans="2:24" x14ac:dyDescent="0.2">
      <c r="C144" s="1" t="s">
        <v>170</v>
      </c>
    </row>
    <row r="145" spans="3:3" x14ac:dyDescent="0.2">
      <c r="C145" s="1" t="s">
        <v>171</v>
      </c>
    </row>
    <row r="146" spans="3:3" x14ac:dyDescent="0.2">
      <c r="C146" s="1" t="s">
        <v>172</v>
      </c>
    </row>
    <row r="147" spans="3:3" x14ac:dyDescent="0.2">
      <c r="C147" s="1" t="s">
        <v>173</v>
      </c>
    </row>
    <row r="148" spans="3:3" x14ac:dyDescent="0.2">
      <c r="C148" s="1" t="s">
        <v>174</v>
      </c>
    </row>
    <row r="149" spans="3:3" x14ac:dyDescent="0.2">
      <c r="C149" s="1" t="s">
        <v>175</v>
      </c>
    </row>
    <row r="150" spans="3:3" x14ac:dyDescent="0.2">
      <c r="C150" s="1" t="s">
        <v>176</v>
      </c>
    </row>
    <row r="151" spans="3:3" x14ac:dyDescent="0.2">
      <c r="C151" s="1" t="s">
        <v>177</v>
      </c>
    </row>
    <row r="152" spans="3:3" x14ac:dyDescent="0.2">
      <c r="C152" s="1" t="s">
        <v>178</v>
      </c>
    </row>
    <row r="153" spans="3:3" x14ac:dyDescent="0.2">
      <c r="C153" s="1" t="s">
        <v>179</v>
      </c>
    </row>
  </sheetData>
  <mergeCells count="6">
    <mergeCell ref="A91:X91"/>
    <mergeCell ref="G1:Q1"/>
    <mergeCell ref="A2:X2"/>
    <mergeCell ref="B11:X11"/>
    <mergeCell ref="B29:X29"/>
    <mergeCell ref="A72:X72"/>
  </mergeCells>
  <pageMargins left="0.7" right="0.7" top="0.75" bottom="0.75" header="0.3" footer="0.3"/>
  <pageSetup scale="26" orientation="landscape" r:id="rId1"/>
  <headerFooter>
    <oddHeader>&amp;R&amp;"Arial,Regular"&amp;10Filed: 2022-10-31
EB-2022-0200
Exhibit 5
Tab 3
Schedule 1
Attachment 1
Supporting Schedule&amp;"-,Regular"&amp;11s</oddHeader>
  </headerFooter>
  <rowBreaks count="4" manualBreakCount="4">
    <brk id="28" max="24" man="1"/>
    <brk id="70" max="24" man="1"/>
    <brk id="90" max="24" man="1"/>
    <brk id="156"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4BFC-12D6-4A2F-BE0D-C7C08296159B}">
  <sheetPr>
    <pageSetUpPr fitToPage="1"/>
  </sheetPr>
  <dimension ref="A1:G17"/>
  <sheetViews>
    <sheetView showGridLines="0" tabSelected="1" view="pageBreakPreview" zoomScaleNormal="100" zoomScaleSheetLayoutView="100" workbookViewId="0">
      <selection activeCell="B37" sqref="B37"/>
    </sheetView>
  </sheetViews>
  <sheetFormatPr defaultColWidth="9" defaultRowHeight="12.75" x14ac:dyDescent="0.2"/>
  <cols>
    <col min="1" max="1" width="15" style="1" bestFit="1" customWidth="1"/>
    <col min="2" max="2" width="1.5703125" style="1" customWidth="1"/>
    <col min="3" max="7" width="15.5703125" style="1" customWidth="1"/>
    <col min="8" max="16384" width="9" style="1"/>
  </cols>
  <sheetData>
    <row r="1" spans="1:7" x14ac:dyDescent="0.2">
      <c r="A1" s="324" t="s">
        <v>180</v>
      </c>
      <c r="B1" s="324"/>
      <c r="C1" s="324"/>
      <c r="D1" s="324"/>
      <c r="E1" s="324"/>
      <c r="F1" s="324"/>
      <c r="G1" s="324"/>
    </row>
    <row r="3" spans="1:7" x14ac:dyDescent="0.2">
      <c r="A3" s="123"/>
      <c r="B3" s="124"/>
      <c r="C3" s="125" t="s">
        <v>181</v>
      </c>
      <c r="D3" s="125"/>
      <c r="E3" s="125"/>
      <c r="F3" s="125"/>
      <c r="G3" s="126"/>
    </row>
    <row r="4" spans="1:7" x14ac:dyDescent="0.2">
      <c r="A4" s="48"/>
      <c r="C4" s="85" t="s">
        <v>182</v>
      </c>
      <c r="D4" s="85" t="s">
        <v>183</v>
      </c>
      <c r="G4" s="65"/>
    </row>
    <row r="5" spans="1:7" x14ac:dyDescent="0.2">
      <c r="A5" s="48"/>
      <c r="C5" s="85" t="s">
        <v>184</v>
      </c>
      <c r="D5" s="85" t="s">
        <v>185</v>
      </c>
      <c r="E5" s="85"/>
      <c r="G5" s="65"/>
    </row>
    <row r="6" spans="1:7" x14ac:dyDescent="0.2">
      <c r="A6" s="48"/>
      <c r="C6" s="85" t="s">
        <v>186</v>
      </c>
      <c r="D6" s="85" t="s">
        <v>187</v>
      </c>
      <c r="E6" s="85" t="s">
        <v>188</v>
      </c>
      <c r="F6" s="85" t="s">
        <v>189</v>
      </c>
      <c r="G6" s="127" t="s">
        <v>190</v>
      </c>
    </row>
    <row r="7" spans="1:7" ht="13.5" thickBot="1" x14ac:dyDescent="0.25">
      <c r="A7" s="128" t="s">
        <v>84</v>
      </c>
      <c r="C7" s="84" t="s">
        <v>191</v>
      </c>
      <c r="D7" s="84" t="s">
        <v>192</v>
      </c>
      <c r="E7" s="84" t="s">
        <v>193</v>
      </c>
      <c r="F7" s="84" t="s">
        <v>194</v>
      </c>
      <c r="G7" s="129" t="s">
        <v>195</v>
      </c>
    </row>
    <row r="8" spans="1:7" x14ac:dyDescent="0.2">
      <c r="A8" s="48"/>
      <c r="G8" s="65"/>
    </row>
    <row r="9" spans="1:7" x14ac:dyDescent="0.2">
      <c r="A9" s="48" t="s">
        <v>85</v>
      </c>
      <c r="C9" s="130">
        <f>4/9</f>
        <v>0.44444444444444442</v>
      </c>
      <c r="D9" s="130">
        <f>7/9</f>
        <v>0.77777777777777779</v>
      </c>
      <c r="E9" s="130">
        <f>4/6</f>
        <v>0.66666666666666663</v>
      </c>
      <c r="F9" s="130">
        <f>5/6</f>
        <v>0.83333333333333337</v>
      </c>
      <c r="G9" s="131">
        <f>2/4</f>
        <v>0.5</v>
      </c>
    </row>
    <row r="10" spans="1:7" x14ac:dyDescent="0.2">
      <c r="A10" s="48" t="s">
        <v>86</v>
      </c>
      <c r="C10" s="132">
        <f>(COUNTIF('Schedule 3 - Analysis'!F24:F41,"Multi-year rate plans")+COUNTIF('Schedule 3 - Analysis'!F24:F41,"formula-based ratemaking"))/COUNTA('Schedule 3 - Analysis'!D24:D41)</f>
        <v>0.55555555555555558</v>
      </c>
      <c r="D10" s="132">
        <f>(COUNTIF('Schedule 3 - Analysis'!G24:G41,"Fully Forecast")+COUNTIF('Schedule 3 - Analysis'!G24:G41,"Partially Forecast"))/COUNTA('Schedule 3 - Analysis'!E24:E41)</f>
        <v>0.61111111111111116</v>
      </c>
      <c r="E10" s="132">
        <f>(COUNTIF('Schedule 3 - Analysis'!H24:H41,"Full")+COUNTIF('Schedule 3 - Analysis'!H24:H41,"Partial"))/COUNTA('Schedule 3 - Analysis'!E24:E41)</f>
        <v>0.61111111111111116</v>
      </c>
      <c r="F10" s="132">
        <f>(COUNTIF('Schedule 3 - Analysis'!J24:J41,"Yes"))/COUNTA('Schedule 3 - Analysis'!$E$24:$E$41)</f>
        <v>0.66666666666666663</v>
      </c>
      <c r="G10" s="133">
        <f>(COUNTIF('Schedule 3 - Analysis'!I24:I41,"Yes"))/COUNTA('Schedule 3 - Analysis'!$E$24:$E$41)</f>
        <v>0.3888888888888889</v>
      </c>
    </row>
    <row r="11" spans="1:7" x14ac:dyDescent="0.2">
      <c r="A11" s="48" t="s">
        <v>87</v>
      </c>
      <c r="C11" s="132">
        <f>(COUNTIF('Schedule 3 - Analysis'!F48:F57,"Multi-year rate plans")+COUNTIF('Schedule 3 - Analysis'!F48:F57,"formula-based ratemaking"))/COUNTA('Schedule 3 - Analysis'!D48:D57)</f>
        <v>0.4</v>
      </c>
      <c r="D11" s="132">
        <f>(COUNTIF('Schedule 3 - Analysis'!G48:G57,"Fully Forecast")+COUNTIF('Schedule 3 - Analysis'!G48:G57,"Partially Forecast"))/COUNTA('Schedule 3 - Analysis'!E48:E57)</f>
        <v>0.8</v>
      </c>
      <c r="E11" s="132">
        <f>(COUNTIF('Schedule 3 - Analysis'!H48:H57,"Full")+COUNTIF('Schedule 3 - Analysis'!H48:H57,"Partial"))/COUNTA('Schedule 3 - Analysis'!E48:E57)</f>
        <v>1</v>
      </c>
      <c r="F11" s="132">
        <f>(COUNTIF('Schedule 3 - Analysis'!J48:J57,"Yes"))/COUNTA('Schedule 3 - Analysis'!$E$48:$E$57)</f>
        <v>0.8</v>
      </c>
      <c r="G11" s="133">
        <f>(COUNTIF('Schedule 3 - Analysis'!I48:I57,"Yes"))/COUNTA('Schedule 3 - Analysis'!$E$48:$E$57)</f>
        <v>0.8</v>
      </c>
    </row>
    <row r="12" spans="1:7" x14ac:dyDescent="0.2">
      <c r="A12" s="48" t="s">
        <v>88</v>
      </c>
      <c r="C12" s="132">
        <f>(COUNTIF('Schedule 3 - Analysis'!F64:F89,"Multi-year rate plans")+COUNTIF('Schedule 3 - Analysis'!F64:F89,"formula-based ratemaking"))/COUNTA('Schedule 3 - Analysis'!D64:D89)</f>
        <v>0.42307692307692307</v>
      </c>
      <c r="D12" s="132">
        <f>(COUNTIF('Schedule 3 - Analysis'!G64:G89,"Fully Forecast")+COUNTIF('Schedule 3 - Analysis'!G64:G89,"Partially Forecast"))/COUNTA('Schedule 3 - Analysis'!E64:E89)</f>
        <v>0.42307692307692307</v>
      </c>
      <c r="E12" s="132">
        <f>(COUNTIF('Schedule 3 - Analysis'!H64:H89,"Full")+COUNTIF('Schedule 3 - Analysis'!H64:H89,"Partial"))/COUNTA('Schedule 3 - Analysis'!E64:E89)</f>
        <v>0.88461538461538458</v>
      </c>
      <c r="F12" s="132">
        <f>(COUNTIF('Schedule 3 - Analysis'!J64:J89,"Yes"))/COUNTA('Schedule 3 - Analysis'!$E$64:$E$89)</f>
        <v>0.73076923076923073</v>
      </c>
      <c r="G12" s="133">
        <f>(COUNTIF('Schedule 3 - Analysis'!I64:I89,"Yes"))/COUNTA('Schedule 3 - Analysis'!$E$64:$E$89)</f>
        <v>0.5</v>
      </c>
    </row>
    <row r="13" spans="1:7" x14ac:dyDescent="0.2">
      <c r="A13" s="48"/>
      <c r="G13" s="65"/>
    </row>
    <row r="14" spans="1:7" x14ac:dyDescent="0.2">
      <c r="A14" s="134" t="s">
        <v>89</v>
      </c>
      <c r="B14" s="67"/>
      <c r="C14" s="135" t="s">
        <v>196</v>
      </c>
      <c r="D14" s="135" t="s">
        <v>197</v>
      </c>
      <c r="E14" s="135" t="s">
        <v>198</v>
      </c>
      <c r="F14" s="135" t="s">
        <v>196</v>
      </c>
      <c r="G14" s="136" t="s">
        <v>196</v>
      </c>
    </row>
    <row r="17" spans="1:1" x14ac:dyDescent="0.2">
      <c r="A17" s="1" t="s">
        <v>199</v>
      </c>
    </row>
  </sheetData>
  <mergeCells count="1">
    <mergeCell ref="A1:G1"/>
  </mergeCells>
  <pageMargins left="0.7" right="0.7" top="0.75" bottom="0.75" header="0.3" footer="0.3"/>
  <pageSetup orientation="landscape" r:id="rId1"/>
  <headerFooter>
    <oddHeader>&amp;R&amp;"Arial,Regular"&amp;10Filed: 2022-10-31
EB-2022-0200
Exhibit 5
Tab 3
Schedule 1
Attachment 1
Supporting Schedule&amp;"-,Regular"&amp;11s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D9E0-8F4E-4908-8DE3-5D429B49D7DB}">
  <sheetPr>
    <pageSetUpPr fitToPage="1"/>
  </sheetPr>
  <dimension ref="A1:J99"/>
  <sheetViews>
    <sheetView showGridLines="0" tabSelected="1" view="pageBreakPreview" zoomScale="80" zoomScaleNormal="100" zoomScaleSheetLayoutView="80" workbookViewId="0">
      <selection activeCell="B37" sqref="B37"/>
    </sheetView>
  </sheetViews>
  <sheetFormatPr defaultColWidth="9.140625" defaultRowHeight="12.75" x14ac:dyDescent="0.2"/>
  <cols>
    <col min="1" max="2" width="1.5703125" style="138" customWidth="1"/>
    <col min="3" max="3" width="32.5703125" style="138" customWidth="1"/>
    <col min="4" max="4" width="40.7109375" style="138" bestFit="1" customWidth="1"/>
    <col min="5" max="5" width="17.85546875" style="138" bestFit="1" customWidth="1"/>
    <col min="6" max="6" width="34.42578125" style="138" bestFit="1" customWidth="1"/>
    <col min="7" max="7" width="26.28515625" style="138" bestFit="1" customWidth="1"/>
    <col min="8" max="8" width="17.28515625" style="138" bestFit="1" customWidth="1"/>
    <col min="9" max="9" width="20.28515625" style="138" bestFit="1" customWidth="1"/>
    <col min="10" max="10" width="15.7109375" style="138" bestFit="1" customWidth="1"/>
    <col min="11" max="14" width="9.140625" style="138"/>
    <col min="15" max="15" width="10.85546875" style="138" customWidth="1"/>
    <col min="16" max="16" width="4" style="138" customWidth="1"/>
    <col min="17" max="16384" width="9.140625" style="138"/>
  </cols>
  <sheetData>
    <row r="1" spans="1:10" s="137" customFormat="1" ht="15" customHeight="1" x14ac:dyDescent="0.2">
      <c r="A1" s="327" t="s">
        <v>200</v>
      </c>
      <c r="B1" s="327"/>
      <c r="C1" s="327"/>
      <c r="D1" s="327"/>
      <c r="E1" s="327"/>
      <c r="F1" s="327"/>
      <c r="G1" s="327"/>
      <c r="H1" s="327"/>
      <c r="I1" s="327"/>
      <c r="J1" s="327"/>
    </row>
    <row r="2" spans="1:10" x14ac:dyDescent="0.2">
      <c r="C2" s="328" t="s">
        <v>201</v>
      </c>
      <c r="D2" s="328"/>
      <c r="E2" s="328"/>
      <c r="F2" s="328"/>
      <c r="G2" s="328"/>
      <c r="H2" s="328"/>
      <c r="I2" s="328"/>
      <c r="J2" s="328"/>
    </row>
    <row r="4" spans="1:10" ht="13.5" thickBot="1" x14ac:dyDescent="0.25">
      <c r="B4" s="139"/>
      <c r="C4" s="140"/>
      <c r="D4" s="140"/>
      <c r="E4" s="140"/>
      <c r="F4" s="141" t="s">
        <v>98</v>
      </c>
      <c r="G4" s="141" t="s">
        <v>103</v>
      </c>
      <c r="H4" s="141" t="s">
        <v>105</v>
      </c>
      <c r="I4" s="142" t="s">
        <v>108</v>
      </c>
      <c r="J4" s="142" t="s">
        <v>111</v>
      </c>
    </row>
    <row r="5" spans="1:10" s="143" customFormat="1" ht="37.15" customHeight="1" x14ac:dyDescent="0.2">
      <c r="B5" s="144" t="s">
        <v>95</v>
      </c>
      <c r="C5" s="144"/>
      <c r="D5" s="145" t="s">
        <v>202</v>
      </c>
      <c r="E5" s="145" t="s">
        <v>203</v>
      </c>
      <c r="F5" s="146" t="s">
        <v>204</v>
      </c>
      <c r="G5" s="146" t="s">
        <v>205</v>
      </c>
      <c r="H5" s="147" t="s">
        <v>206</v>
      </c>
      <c r="I5" s="148" t="s">
        <v>207</v>
      </c>
      <c r="J5" s="148" t="s">
        <v>208</v>
      </c>
    </row>
    <row r="6" spans="1:10" s="143" customFormat="1" x14ac:dyDescent="0.2">
      <c r="B6" s="138"/>
      <c r="C6" s="149"/>
      <c r="D6" s="149"/>
      <c r="E6" s="149"/>
      <c r="F6" s="150"/>
      <c r="G6" s="150"/>
      <c r="H6" s="150"/>
      <c r="I6" s="150"/>
      <c r="J6" s="150"/>
    </row>
    <row r="7" spans="1:10" s="143" customFormat="1" x14ac:dyDescent="0.2">
      <c r="B7" s="151" t="s">
        <v>209</v>
      </c>
      <c r="C7" s="149"/>
      <c r="D7" s="149"/>
      <c r="E7" s="149"/>
      <c r="F7" s="150"/>
      <c r="G7" s="150"/>
      <c r="H7" s="150"/>
      <c r="I7" s="150"/>
      <c r="J7" s="152"/>
    </row>
    <row r="8" spans="1:10" s="143" customFormat="1" x14ac:dyDescent="0.2">
      <c r="C8" s="153" t="s">
        <v>210</v>
      </c>
      <c r="D8" s="154" t="s">
        <v>18</v>
      </c>
      <c r="E8" s="154" t="s">
        <v>211</v>
      </c>
      <c r="F8" s="138" t="s">
        <v>212</v>
      </c>
      <c r="G8" s="152" t="s">
        <v>213</v>
      </c>
      <c r="H8" s="152" t="s">
        <v>214</v>
      </c>
      <c r="I8" s="150"/>
      <c r="J8" s="152" t="s">
        <v>196</v>
      </c>
    </row>
    <row r="9" spans="1:10" s="143" customFormat="1" x14ac:dyDescent="0.2">
      <c r="C9" s="153" t="s">
        <v>104</v>
      </c>
      <c r="D9" s="154" t="s">
        <v>18</v>
      </c>
      <c r="E9" s="154" t="s">
        <v>211</v>
      </c>
      <c r="F9" s="138" t="s">
        <v>212</v>
      </c>
      <c r="G9" s="152" t="s">
        <v>213</v>
      </c>
      <c r="H9" s="152" t="s">
        <v>198</v>
      </c>
      <c r="I9" s="152"/>
      <c r="J9" s="152" t="s">
        <v>196</v>
      </c>
    </row>
    <row r="10" spans="1:10" s="143" customFormat="1" x14ac:dyDescent="0.2">
      <c r="C10" s="153" t="s">
        <v>106</v>
      </c>
      <c r="D10" s="154" t="s">
        <v>18</v>
      </c>
      <c r="E10" s="154" t="s">
        <v>215</v>
      </c>
      <c r="F10" s="138" t="s">
        <v>212</v>
      </c>
      <c r="G10" s="152" t="s">
        <v>216</v>
      </c>
      <c r="H10" s="143" t="s">
        <v>217</v>
      </c>
      <c r="I10" s="152" t="s">
        <v>196</v>
      </c>
      <c r="J10" s="150"/>
    </row>
    <row r="11" spans="1:10" s="143" customFormat="1" x14ac:dyDescent="0.2">
      <c r="C11" s="153" t="s">
        <v>107</v>
      </c>
      <c r="D11" s="154" t="s">
        <v>18</v>
      </c>
      <c r="E11" s="154" t="s">
        <v>218</v>
      </c>
      <c r="F11" s="138" t="s">
        <v>212</v>
      </c>
      <c r="G11" s="143" t="s">
        <v>216</v>
      </c>
      <c r="H11" s="152" t="s">
        <v>217</v>
      </c>
      <c r="I11" s="152" t="s">
        <v>196</v>
      </c>
      <c r="J11" s="152" t="s">
        <v>196</v>
      </c>
    </row>
    <row r="12" spans="1:10" s="143" customFormat="1" x14ac:dyDescent="0.2">
      <c r="C12" s="153" t="s">
        <v>109</v>
      </c>
      <c r="D12" s="154" t="s">
        <v>18</v>
      </c>
      <c r="E12" s="154" t="s">
        <v>215</v>
      </c>
      <c r="F12" s="138"/>
      <c r="G12" s="138"/>
      <c r="H12" s="138"/>
      <c r="I12" s="150"/>
      <c r="J12" s="150"/>
    </row>
    <row r="13" spans="1:10" s="143" customFormat="1" x14ac:dyDescent="0.2">
      <c r="C13" s="153" t="s">
        <v>110</v>
      </c>
      <c r="D13" s="154" t="s">
        <v>18</v>
      </c>
      <c r="E13" s="154" t="s">
        <v>219</v>
      </c>
      <c r="F13" s="138" t="s">
        <v>220</v>
      </c>
      <c r="G13" s="143" t="s">
        <v>221</v>
      </c>
      <c r="H13" s="152" t="s">
        <v>217</v>
      </c>
      <c r="I13" s="150"/>
      <c r="J13" s="152" t="s">
        <v>196</v>
      </c>
    </row>
    <row r="14" spans="1:10" s="143" customFormat="1" x14ac:dyDescent="0.2">
      <c r="C14" s="153" t="s">
        <v>112</v>
      </c>
      <c r="D14" s="154" t="s">
        <v>18</v>
      </c>
      <c r="E14" s="154" t="s">
        <v>222</v>
      </c>
      <c r="F14" s="138" t="s">
        <v>220</v>
      </c>
      <c r="G14" s="152" t="s">
        <v>216</v>
      </c>
      <c r="H14" s="152" t="s">
        <v>214</v>
      </c>
      <c r="I14" s="152" t="s">
        <v>0</v>
      </c>
      <c r="J14" s="152" t="s">
        <v>196</v>
      </c>
    </row>
    <row r="15" spans="1:10" s="143" customFormat="1" x14ac:dyDescent="0.2">
      <c r="C15" s="153" t="s">
        <v>113</v>
      </c>
      <c r="D15" s="154" t="s">
        <v>18</v>
      </c>
      <c r="E15" s="154" t="s">
        <v>218</v>
      </c>
      <c r="F15" s="138" t="s">
        <v>220</v>
      </c>
      <c r="G15" s="143" t="s">
        <v>216</v>
      </c>
      <c r="H15" s="138"/>
      <c r="I15" s="150"/>
      <c r="J15" s="150"/>
    </row>
    <row r="16" spans="1:10" s="143" customFormat="1" x14ac:dyDescent="0.2">
      <c r="C16" s="153" t="s">
        <v>223</v>
      </c>
      <c r="D16" s="154" t="s">
        <v>18</v>
      </c>
      <c r="E16" s="154" t="s">
        <v>218</v>
      </c>
      <c r="F16" s="138" t="s">
        <v>220</v>
      </c>
      <c r="G16" s="143" t="s">
        <v>216</v>
      </c>
      <c r="H16" s="138"/>
      <c r="I16" s="150"/>
      <c r="J16" s="150"/>
    </row>
    <row r="17" spans="2:10" s="143" customFormat="1" x14ac:dyDescent="0.2">
      <c r="C17" s="153" t="s">
        <v>224</v>
      </c>
      <c r="D17" s="154" t="s">
        <v>18</v>
      </c>
      <c r="E17" s="154" t="s">
        <v>218</v>
      </c>
      <c r="F17" s="138" t="s">
        <v>220</v>
      </c>
      <c r="G17" s="143" t="s">
        <v>216</v>
      </c>
      <c r="H17" s="138"/>
      <c r="I17" s="150"/>
      <c r="J17" s="150"/>
    </row>
    <row r="18" spans="2:10" s="143" customFormat="1" x14ac:dyDescent="0.2">
      <c r="C18" s="153"/>
      <c r="D18" s="149"/>
      <c r="E18" s="154"/>
      <c r="F18" s="155" t="str">
        <f>"Multi-Year Rate Plans: "&amp;COUNTIF(F8:F17,"Multi-year rate plans")&amp;" ("&amp;TEXT(COUNTIF(F8:F17,"Multi-year rate plans")/COUNTA(F8:F17),"0.0%")&amp;")"</f>
        <v>Multi-Year Rate Plans: 4 (44.4%)</v>
      </c>
      <c r="G18" s="155" t="str">
        <f>"Fully Forecast: "&amp;COUNTIF(G8:G17,"Fully Forecast")&amp;" ("&amp;TEXT(COUNTIF(G8:G17,"Fully Forecast")/COUNTA(G8:G17),"0.0%")&amp;")"</f>
        <v>Fully Forecast: 6 (66.7%)</v>
      </c>
      <c r="H18" s="155" t="str">
        <f>"Full: "&amp;COUNTIF(H8:H17,"Full")&amp;" ("&amp;TEXT(COUNTIF(H8:H17,"Full")/COUNTA(H8:H17),"0.0%")&amp;")"</f>
        <v>Full: 3 (50.0%)</v>
      </c>
      <c r="I18" s="156" t="str">
        <f t="shared" ref="I18:J18" si="0">"Yes: "&amp;COUNTA(I8:I17)&amp;" ("&amp;TEXT(COUNTA(I8:I17)/COUNTA($D$8:$D$17),"0.0%")&amp;")"</f>
        <v>Yes: 3 (30.0%)</v>
      </c>
      <c r="J18" s="156" t="str">
        <f t="shared" si="0"/>
        <v>Yes: 5 (50.0%)</v>
      </c>
    </row>
    <row r="19" spans="2:10" s="143" customFormat="1" x14ac:dyDescent="0.2">
      <c r="C19" s="149"/>
      <c r="D19" s="149"/>
      <c r="E19" s="154"/>
      <c r="F19" s="138" t="str">
        <f>"Formula-based ratemaking: "&amp;COUNTIF(F8:F17,"Formula-based ratemaking")&amp;" ("&amp;TEXT(COUNTIF(F8:F17,"Formula-based ratemaking")/COUNTA(F8:F17),"0.0%")&amp;")"</f>
        <v>Formula-based ratemaking: 0 (0.0%)</v>
      </c>
      <c r="G19" s="138" t="str">
        <f>"Partially Forecast: "&amp;COUNTIF(G8:G17,"Partially Forecast")&amp;" ("&amp;TEXT(COUNTIF(G8:G17,"Partially Forecast")/COUNTA(G8:G17),"0.0%")&amp;")"</f>
        <v>Partially Forecast: 0 (0.0%)</v>
      </c>
      <c r="H19" s="138" t="str">
        <f>"Partial: "&amp;COUNTIF(H8:H17,"Partial")&amp;" ("&amp;TEXT(COUNTIF(H8:H17,"Partial")/COUNTA(H8:H17),"0.0%")&amp;")"</f>
        <v>Partial: 1 (16.7%)</v>
      </c>
      <c r="I19" s="150"/>
      <c r="J19" s="150"/>
    </row>
    <row r="20" spans="2:10" s="143" customFormat="1" x14ac:dyDescent="0.2">
      <c r="C20" s="149"/>
      <c r="D20" s="149"/>
      <c r="E20" s="154"/>
      <c r="F20" s="138" t="str">
        <f>"Cost of service: "&amp;COUNTIF(F8:F17,"Cost of service")&amp;" ("&amp;TEXT(COUNTIF(F8:F17,"Cost of service")/COUNTA(F8:F17),"0.0%")&amp;")"</f>
        <v>Cost of service: 5 (55.6%)</v>
      </c>
      <c r="G20" s="138" t="str">
        <f>"Historical: "&amp;COUNTIF(G8:G17,"Historical")&amp;" ("&amp;TEXT(COUNTIF(G8:G17,"Historical")/COUNTA(G8:G17),"0.0%")&amp;")"</f>
        <v>Historical: 2 (22.2%)</v>
      </c>
      <c r="H20" s="138" t="str">
        <f>"No: "&amp;COUNTIF(H8:H17,"No")&amp;" ("&amp;TEXT(COUNTIF(H8:H17,"No")/COUNTA(H8:H17),"0.0%")&amp;")"</f>
        <v>No: 2 (33.3%)</v>
      </c>
      <c r="I20" s="150"/>
      <c r="J20" s="150"/>
    </row>
    <row r="21" spans="2:10" s="143" customFormat="1" x14ac:dyDescent="0.2">
      <c r="C21" s="149"/>
      <c r="D21" s="149"/>
      <c r="E21" s="154"/>
      <c r="F21" s="138" t="str">
        <f>"Fair Value: "&amp;COUNTIF(F8:F17,"*Fair Value")&amp;" ("&amp;TEXT(COUNTIF(F8:F17,"*Fair Value")/COUNTA(F8:F17),"0.0%")&amp;")"</f>
        <v>Fair Value: 0 (0.0%)</v>
      </c>
      <c r="G21" s="138"/>
      <c r="H21" s="150"/>
      <c r="I21" s="150"/>
      <c r="J21" s="150"/>
    </row>
    <row r="22" spans="2:10" s="143" customFormat="1" x14ac:dyDescent="0.2">
      <c r="C22" s="149"/>
      <c r="D22" s="149"/>
      <c r="E22" s="154"/>
      <c r="F22" s="138"/>
      <c r="G22" s="152"/>
      <c r="H22" s="150"/>
      <c r="I22" s="150"/>
      <c r="J22" s="150"/>
    </row>
    <row r="23" spans="2:10" s="143" customFormat="1" x14ac:dyDescent="0.2">
      <c r="B23" s="151" t="s">
        <v>225</v>
      </c>
      <c r="C23" s="149"/>
      <c r="D23" s="149"/>
      <c r="E23" s="154"/>
      <c r="F23" s="138"/>
      <c r="G23" s="152"/>
      <c r="H23" s="150"/>
      <c r="I23" s="150"/>
      <c r="J23" s="150"/>
    </row>
    <row r="24" spans="2:10" s="143" customFormat="1" x14ac:dyDescent="0.2">
      <c r="C24" s="157" t="s">
        <v>226</v>
      </c>
      <c r="D24" s="157" t="s">
        <v>227</v>
      </c>
      <c r="E24" s="154" t="s">
        <v>228</v>
      </c>
      <c r="F24" s="138" t="s">
        <v>229</v>
      </c>
      <c r="G24" s="152" t="s">
        <v>230</v>
      </c>
      <c r="H24" s="152" t="s">
        <v>217</v>
      </c>
      <c r="I24" s="152"/>
      <c r="J24" s="152"/>
    </row>
    <row r="25" spans="2:10" s="143" customFormat="1" x14ac:dyDescent="0.2">
      <c r="C25" s="157"/>
      <c r="D25" s="157" t="s">
        <v>231</v>
      </c>
      <c r="E25" s="158" t="s">
        <v>232</v>
      </c>
      <c r="F25" s="138" t="s">
        <v>220</v>
      </c>
      <c r="G25" s="152" t="s">
        <v>216</v>
      </c>
      <c r="H25" s="152" t="s">
        <v>198</v>
      </c>
      <c r="I25" s="152" t="s">
        <v>196</v>
      </c>
      <c r="J25" s="152"/>
    </row>
    <row r="26" spans="2:10" s="143" customFormat="1" x14ac:dyDescent="0.2">
      <c r="C26" s="157"/>
      <c r="D26" s="157" t="s">
        <v>233</v>
      </c>
      <c r="E26" s="158" t="s">
        <v>234</v>
      </c>
      <c r="F26" s="138" t="s">
        <v>229</v>
      </c>
      <c r="G26" s="152" t="s">
        <v>213</v>
      </c>
      <c r="H26" s="152" t="s">
        <v>217</v>
      </c>
      <c r="I26" s="152" t="s">
        <v>196</v>
      </c>
      <c r="J26" s="152" t="s">
        <v>196</v>
      </c>
    </row>
    <row r="27" spans="2:10" s="143" customFormat="1" x14ac:dyDescent="0.2">
      <c r="C27" s="157"/>
      <c r="D27" s="157" t="s">
        <v>235</v>
      </c>
      <c r="E27" s="158" t="s">
        <v>236</v>
      </c>
      <c r="F27" s="138" t="s">
        <v>237</v>
      </c>
      <c r="G27" s="152" t="s">
        <v>230</v>
      </c>
      <c r="H27" s="152" t="s">
        <v>214</v>
      </c>
      <c r="I27" s="152"/>
      <c r="J27" s="152"/>
    </row>
    <row r="28" spans="2:10" s="143" customFormat="1" x14ac:dyDescent="0.2">
      <c r="C28" s="157"/>
      <c r="D28" s="157" t="s">
        <v>238</v>
      </c>
      <c r="E28" s="158" t="s">
        <v>236</v>
      </c>
      <c r="F28" s="138" t="s">
        <v>237</v>
      </c>
      <c r="G28" s="152" t="s">
        <v>230</v>
      </c>
      <c r="H28" s="152" t="s">
        <v>198</v>
      </c>
      <c r="I28" s="152"/>
      <c r="J28" s="152" t="s">
        <v>196</v>
      </c>
    </row>
    <row r="29" spans="2:10" s="143" customFormat="1" x14ac:dyDescent="0.2">
      <c r="C29" s="157"/>
      <c r="D29" s="157" t="s">
        <v>239</v>
      </c>
      <c r="E29" s="158" t="s">
        <v>240</v>
      </c>
      <c r="F29" s="138" t="s">
        <v>212</v>
      </c>
      <c r="G29" s="152" t="s">
        <v>213</v>
      </c>
      <c r="H29" s="152" t="s">
        <v>217</v>
      </c>
      <c r="I29" s="152"/>
      <c r="J29" s="152" t="s">
        <v>196</v>
      </c>
    </row>
    <row r="30" spans="2:10" s="143" customFormat="1" x14ac:dyDescent="0.2">
      <c r="C30" s="157"/>
      <c r="D30" s="157" t="s">
        <v>112</v>
      </c>
      <c r="E30" s="158" t="s">
        <v>222</v>
      </c>
      <c r="F30" s="138" t="s">
        <v>220</v>
      </c>
      <c r="G30" s="152" t="s">
        <v>216</v>
      </c>
      <c r="H30" s="152" t="s">
        <v>214</v>
      </c>
      <c r="I30" s="152"/>
      <c r="J30" s="152" t="s">
        <v>196</v>
      </c>
    </row>
    <row r="31" spans="2:10" s="143" customFormat="1" x14ac:dyDescent="0.2">
      <c r="C31" s="157" t="s">
        <v>241</v>
      </c>
      <c r="D31" s="157" t="s">
        <v>242</v>
      </c>
      <c r="E31" s="158" t="s">
        <v>243</v>
      </c>
      <c r="F31" s="138" t="s">
        <v>220</v>
      </c>
      <c r="G31" s="152" t="s">
        <v>213</v>
      </c>
      <c r="H31" s="152" t="s">
        <v>214</v>
      </c>
      <c r="I31" s="152"/>
      <c r="J31" s="152"/>
    </row>
    <row r="32" spans="2:10" s="143" customFormat="1" x14ac:dyDescent="0.2">
      <c r="C32" s="157"/>
      <c r="D32" s="157" t="s">
        <v>244</v>
      </c>
      <c r="E32" s="158" t="s">
        <v>245</v>
      </c>
      <c r="F32" s="138" t="s">
        <v>220</v>
      </c>
      <c r="G32" s="152" t="s">
        <v>230</v>
      </c>
      <c r="H32" s="152" t="s">
        <v>214</v>
      </c>
      <c r="I32" s="152" t="s">
        <v>196</v>
      </c>
      <c r="J32" s="152" t="s">
        <v>196</v>
      </c>
    </row>
    <row r="33" spans="2:10" s="143" customFormat="1" x14ac:dyDescent="0.2">
      <c r="C33" s="157"/>
      <c r="D33" s="157" t="s">
        <v>246</v>
      </c>
      <c r="E33" s="158" t="s">
        <v>247</v>
      </c>
      <c r="F33" s="138" t="s">
        <v>212</v>
      </c>
      <c r="G33" s="152" t="s">
        <v>213</v>
      </c>
      <c r="H33" s="152" t="s">
        <v>214</v>
      </c>
      <c r="I33" s="152" t="s">
        <v>196</v>
      </c>
      <c r="J33" s="152" t="s">
        <v>196</v>
      </c>
    </row>
    <row r="34" spans="2:10" s="143" customFormat="1" x14ac:dyDescent="0.2">
      <c r="C34" s="157"/>
      <c r="D34" s="157" t="s">
        <v>246</v>
      </c>
      <c r="E34" s="158" t="s">
        <v>248</v>
      </c>
      <c r="F34" s="138" t="s">
        <v>212</v>
      </c>
      <c r="G34" s="152" t="s">
        <v>230</v>
      </c>
      <c r="H34" s="152" t="s">
        <v>198</v>
      </c>
      <c r="I34" s="152"/>
      <c r="J34" s="152" t="s">
        <v>196</v>
      </c>
    </row>
    <row r="35" spans="2:10" s="143" customFormat="1" x14ac:dyDescent="0.2">
      <c r="C35" s="157"/>
      <c r="D35" s="157" t="s">
        <v>246</v>
      </c>
      <c r="E35" s="158" t="s">
        <v>249</v>
      </c>
      <c r="F35" s="138" t="s">
        <v>220</v>
      </c>
      <c r="G35" s="152" t="s">
        <v>213</v>
      </c>
      <c r="H35" s="152" t="s">
        <v>198</v>
      </c>
      <c r="I35" s="152"/>
      <c r="J35" s="152" t="s">
        <v>196</v>
      </c>
    </row>
    <row r="36" spans="2:10" s="143" customFormat="1" x14ac:dyDescent="0.2">
      <c r="C36" s="157" t="s">
        <v>250</v>
      </c>
      <c r="D36" s="157" t="s">
        <v>104</v>
      </c>
      <c r="E36" s="158" t="s">
        <v>211</v>
      </c>
      <c r="F36" s="138" t="s">
        <v>212</v>
      </c>
      <c r="G36" s="152" t="s">
        <v>213</v>
      </c>
      <c r="H36" s="152" t="s">
        <v>198</v>
      </c>
      <c r="I36" s="152"/>
      <c r="J36" s="152" t="s">
        <v>196</v>
      </c>
    </row>
    <row r="37" spans="2:10" s="143" customFormat="1" x14ac:dyDescent="0.2">
      <c r="C37" s="157" t="s">
        <v>39</v>
      </c>
      <c r="D37" s="157" t="s">
        <v>251</v>
      </c>
      <c r="E37" s="158" t="s">
        <v>252</v>
      </c>
      <c r="F37" s="138" t="s">
        <v>212</v>
      </c>
      <c r="G37" s="152" t="s">
        <v>216</v>
      </c>
      <c r="H37" s="152" t="s">
        <v>214</v>
      </c>
      <c r="I37" s="152" t="s">
        <v>196</v>
      </c>
      <c r="J37" s="152"/>
    </row>
    <row r="38" spans="2:10" s="143" customFormat="1" x14ac:dyDescent="0.2">
      <c r="C38" s="157"/>
      <c r="D38" s="157" t="s">
        <v>129</v>
      </c>
      <c r="E38" s="158" t="s">
        <v>253</v>
      </c>
      <c r="F38" s="138" t="s">
        <v>212</v>
      </c>
      <c r="G38" s="152" t="s">
        <v>216</v>
      </c>
      <c r="H38" s="152" t="s">
        <v>214</v>
      </c>
      <c r="I38" s="152" t="s">
        <v>196</v>
      </c>
      <c r="J38" s="152" t="s">
        <v>196</v>
      </c>
    </row>
    <row r="39" spans="2:10" s="143" customFormat="1" x14ac:dyDescent="0.2">
      <c r="C39" s="157" t="s">
        <v>131</v>
      </c>
      <c r="D39" s="157" t="s">
        <v>254</v>
      </c>
      <c r="E39" s="158" t="s">
        <v>255</v>
      </c>
      <c r="F39" s="138" t="s">
        <v>212</v>
      </c>
      <c r="G39" s="152" t="s">
        <v>216</v>
      </c>
      <c r="H39" s="152" t="s">
        <v>217</v>
      </c>
      <c r="I39" s="152"/>
      <c r="J39" s="152" t="s">
        <v>196</v>
      </c>
    </row>
    <row r="40" spans="2:10" s="143" customFormat="1" x14ac:dyDescent="0.2">
      <c r="C40" s="157"/>
      <c r="D40" s="157" t="s">
        <v>256</v>
      </c>
      <c r="E40" s="158" t="s">
        <v>257</v>
      </c>
      <c r="F40" s="138" t="s">
        <v>258</v>
      </c>
      <c r="G40" s="152" t="s">
        <v>213</v>
      </c>
      <c r="H40" s="152" t="s">
        <v>198</v>
      </c>
      <c r="I40" s="152"/>
      <c r="J40" s="152"/>
    </row>
    <row r="41" spans="2:10" s="143" customFormat="1" x14ac:dyDescent="0.2">
      <c r="C41" s="157"/>
      <c r="D41" s="157" t="s">
        <v>107</v>
      </c>
      <c r="E41" s="158" t="s">
        <v>218</v>
      </c>
      <c r="F41" s="138" t="s">
        <v>212</v>
      </c>
      <c r="G41" s="152" t="s">
        <v>216</v>
      </c>
      <c r="H41" s="152" t="s">
        <v>217</v>
      </c>
      <c r="I41" s="152" t="s">
        <v>196</v>
      </c>
      <c r="J41" s="152" t="s">
        <v>196</v>
      </c>
    </row>
    <row r="42" spans="2:10" s="143" customFormat="1" x14ac:dyDescent="0.2">
      <c r="C42" s="149"/>
      <c r="D42" s="149"/>
      <c r="E42" s="149"/>
      <c r="F42" s="155" t="str">
        <f>"Multi-Year Rate Plans: "&amp;COUNTIF(F24:F41,"Multi-year rate plans")&amp;" ("&amp;TEXT(COUNTIF(F24:F41,"Multi-year rate plans")/COUNTA(F24:F41),"0.0%")&amp;")"</f>
        <v>Multi-Year Rate Plans: 10 (55.6%)</v>
      </c>
      <c r="G42" s="155" t="str">
        <f>"Fully Forecast: "&amp;COUNTIF(G24:G41,"Fully Forecast")&amp;" ("&amp;TEXT(COUNTIF(G24:G41,"Fully Forecast")/COUNTA(G24:G41),"0.0%")&amp;")"</f>
        <v>Fully Forecast: 6 (33.3%)</v>
      </c>
      <c r="H42" s="159" t="str">
        <f>"Full: "&amp;COUNTIF(H24:H41,"Full")&amp;" ("&amp;TEXT(COUNTIF(H24:H41,"Full")/COUNTA(H24:H41),"0.0%")&amp;")"</f>
        <v>Full: 5 (27.8%)</v>
      </c>
      <c r="I42" s="160" t="str">
        <f>"Yes: "&amp;COUNTA(I24:I41)&amp;" ("&amp;TEXT(COUNTA(I24:I41)/COUNTA($D$24:$D$41),"0.0%")&amp;")"</f>
        <v>Yes: 7 (38.9%)</v>
      </c>
      <c r="J42" s="160" t="str">
        <f>"Yes: "&amp;COUNTA(J24:J41)&amp;" ("&amp;TEXT(COUNTA(J24:J41)/COUNTA($D$24:$D$41),"0.0%")&amp;")"</f>
        <v>Yes: 12 (66.7%)</v>
      </c>
    </row>
    <row r="43" spans="2:10" s="143" customFormat="1" x14ac:dyDescent="0.2">
      <c r="C43" s="149"/>
      <c r="D43" s="149"/>
      <c r="E43" s="149"/>
      <c r="F43" s="138" t="str">
        <f>"Formula-based ratemaking: "&amp;COUNTIF(F24:F41,"Formula-based ratemaking")&amp;" ("&amp;TEXT(COUNTIF(F24:F41,"Formula-based ratemaking")/COUNTA(F24:F41),"0.0%")&amp;")"</f>
        <v>Formula-based ratemaking: 0 (0.0%)</v>
      </c>
      <c r="G43" s="138" t="str">
        <f>"Partially Forecast: "&amp;COUNTIF(G24:G41,"Partially Forecast")&amp;" ("&amp;TEXT(COUNTIF(G24:G41,"Partially Forecast")/COUNTA(G24:G41),"0.0%")&amp;")"</f>
        <v>Partially Forecast: 5 (27.8%)</v>
      </c>
      <c r="H43" s="161" t="str">
        <f>"Partial: "&amp;COUNTIF(H24:H41,"Partial")&amp;" ("&amp;TEXT(COUNTIF(H24:H41,"Partial")/COUNTA(H24:H41),"0.0%")&amp;")"</f>
        <v>Partial: 6 (33.3%)</v>
      </c>
      <c r="I43" s="150"/>
      <c r="J43" s="150"/>
    </row>
    <row r="44" spans="2:10" s="143" customFormat="1" x14ac:dyDescent="0.2">
      <c r="C44" s="149"/>
      <c r="D44" s="149"/>
      <c r="E44" s="149"/>
      <c r="F44" s="138" t="str">
        <f>"Cost of service: "&amp;COUNTIF(F24:F41,"Cost of service")&amp;" ("&amp;TEXT(COUNTIF(F24:F41,"Cost of service")/COUNTA(F24:F41),"0.0%")&amp;")"</f>
        <v>Cost of service: 5 (27.8%)</v>
      </c>
      <c r="G44" s="138" t="str">
        <f>"Historical: "&amp;COUNTIF(G24:G41,"Historical")&amp;" ("&amp;TEXT(COUNTIF(G24:G41,"Historical")/COUNTA(G24:G41),"0.0%")&amp;")"</f>
        <v>Historical: 7 (38.9%)</v>
      </c>
      <c r="H44" s="162" t="str">
        <f>"No: "&amp;COUNTIF(H24:H41,"No")&amp;" ("&amp;TEXT(COUNTIF(H24:H41,"No")/COUNTA(H24:H41),"0.0%")&amp;")"</f>
        <v>No: 7 (38.9%)</v>
      </c>
      <c r="I44" s="150"/>
      <c r="J44" s="150"/>
    </row>
    <row r="45" spans="2:10" s="143" customFormat="1" x14ac:dyDescent="0.2">
      <c r="C45" s="149"/>
      <c r="D45" s="149"/>
      <c r="E45" s="149"/>
      <c r="F45" s="138" t="str">
        <f>"Fair Value: "&amp;COUNTIF(F24:F41,"*Fair Value")&amp;" ("&amp;TEXT(COUNTIF(F24:F41,"*Fair Value")/COUNTA(F24:F41),"0.0%")&amp;")"</f>
        <v>Fair Value: 3 (16.7%)</v>
      </c>
      <c r="G45" s="138"/>
      <c r="H45" s="152"/>
      <c r="I45" s="150"/>
      <c r="J45" s="150"/>
    </row>
    <row r="46" spans="2:10" s="143" customFormat="1" x14ac:dyDescent="0.2">
      <c r="C46" s="149"/>
      <c r="D46" s="149"/>
      <c r="E46" s="149"/>
      <c r="F46" s="138"/>
      <c r="G46" s="152"/>
      <c r="H46" s="150"/>
      <c r="I46" s="150"/>
      <c r="J46" s="150"/>
    </row>
    <row r="47" spans="2:10" s="143" customFormat="1" x14ac:dyDescent="0.2">
      <c r="B47" s="151" t="s">
        <v>259</v>
      </c>
      <c r="C47" s="149"/>
      <c r="D47" s="149"/>
      <c r="E47" s="149"/>
      <c r="F47" s="138"/>
      <c r="G47" s="152"/>
      <c r="H47" s="150"/>
      <c r="I47" s="150"/>
      <c r="J47" s="150"/>
    </row>
    <row r="48" spans="2:10" s="143" customFormat="1" x14ac:dyDescent="0.2">
      <c r="C48" s="153" t="s">
        <v>46</v>
      </c>
      <c r="D48" s="154" t="s">
        <v>18</v>
      </c>
      <c r="E48" s="154" t="s">
        <v>260</v>
      </c>
      <c r="F48" s="138" t="s">
        <v>212</v>
      </c>
      <c r="G48" s="152" t="s">
        <v>216</v>
      </c>
      <c r="H48" s="152" t="s">
        <v>217</v>
      </c>
      <c r="I48" s="152"/>
      <c r="J48" s="152"/>
    </row>
    <row r="49" spans="2:10" s="143" customFormat="1" x14ac:dyDescent="0.2">
      <c r="C49" s="153" t="s">
        <v>47</v>
      </c>
      <c r="D49" s="154" t="s">
        <v>18</v>
      </c>
      <c r="E49" s="154" t="s">
        <v>245</v>
      </c>
      <c r="F49" s="138" t="s">
        <v>220</v>
      </c>
      <c r="G49" s="152" t="s">
        <v>230</v>
      </c>
      <c r="H49" s="152" t="s">
        <v>198</v>
      </c>
      <c r="I49" s="152" t="s">
        <v>196</v>
      </c>
      <c r="J49" s="152" t="s">
        <v>0</v>
      </c>
    </row>
    <row r="50" spans="2:10" s="143" customFormat="1" x14ac:dyDescent="0.2">
      <c r="C50" s="153" t="s">
        <v>48</v>
      </c>
      <c r="D50" s="154" t="s">
        <v>18</v>
      </c>
      <c r="E50" s="154" t="s">
        <v>232</v>
      </c>
      <c r="F50" s="138" t="s">
        <v>220</v>
      </c>
      <c r="G50" s="152" t="s">
        <v>216</v>
      </c>
      <c r="H50" s="152" t="s">
        <v>198</v>
      </c>
      <c r="I50" s="152" t="s">
        <v>196</v>
      </c>
      <c r="J50" s="152" t="s">
        <v>196</v>
      </c>
    </row>
    <row r="51" spans="2:10" s="143" customFormat="1" x14ac:dyDescent="0.2">
      <c r="C51" s="153" t="s">
        <v>49</v>
      </c>
      <c r="D51" s="154" t="s">
        <v>18</v>
      </c>
      <c r="E51" s="154" t="s">
        <v>245</v>
      </c>
      <c r="F51" s="138" t="s">
        <v>220</v>
      </c>
      <c r="G51" s="152" t="s">
        <v>230</v>
      </c>
      <c r="H51" s="152" t="s">
        <v>198</v>
      </c>
      <c r="I51" s="152" t="s">
        <v>196</v>
      </c>
      <c r="J51" s="152" t="s">
        <v>196</v>
      </c>
    </row>
    <row r="52" spans="2:10" s="143" customFormat="1" x14ac:dyDescent="0.2">
      <c r="C52" s="153" t="s">
        <v>50</v>
      </c>
      <c r="D52" s="154" t="s">
        <v>18</v>
      </c>
      <c r="E52" s="154" t="s">
        <v>255</v>
      </c>
      <c r="F52" s="138" t="s">
        <v>212</v>
      </c>
      <c r="G52" s="152" t="s">
        <v>216</v>
      </c>
      <c r="H52" s="152" t="s">
        <v>217</v>
      </c>
      <c r="I52" s="152" t="s">
        <v>196</v>
      </c>
      <c r="J52" s="152" t="s">
        <v>196</v>
      </c>
    </row>
    <row r="53" spans="2:10" s="143" customFormat="1" x14ac:dyDescent="0.2">
      <c r="C53" s="153" t="s">
        <v>261</v>
      </c>
      <c r="D53" s="154" t="s">
        <v>18</v>
      </c>
      <c r="E53" s="154" t="s">
        <v>262</v>
      </c>
      <c r="F53" s="138" t="s">
        <v>220</v>
      </c>
      <c r="G53" s="152" t="s">
        <v>213</v>
      </c>
      <c r="H53" s="152" t="s">
        <v>217</v>
      </c>
      <c r="I53" s="152" t="s">
        <v>196</v>
      </c>
      <c r="J53" s="152" t="s">
        <v>196</v>
      </c>
    </row>
    <row r="54" spans="2:10" s="143" customFormat="1" x14ac:dyDescent="0.2">
      <c r="C54" s="153" t="s">
        <v>140</v>
      </c>
      <c r="D54" s="154" t="s">
        <v>18</v>
      </c>
      <c r="E54" s="154" t="s">
        <v>255</v>
      </c>
      <c r="F54" s="138" t="s">
        <v>212</v>
      </c>
      <c r="G54" s="152" t="s">
        <v>216</v>
      </c>
      <c r="H54" s="152" t="s">
        <v>217</v>
      </c>
      <c r="I54" s="152" t="s">
        <v>196</v>
      </c>
      <c r="J54" s="152" t="s">
        <v>196</v>
      </c>
    </row>
    <row r="55" spans="2:10" s="143" customFormat="1" x14ac:dyDescent="0.2">
      <c r="C55" s="153" t="s">
        <v>263</v>
      </c>
      <c r="D55" s="154" t="s">
        <v>18</v>
      </c>
      <c r="E55" s="154" t="s">
        <v>228</v>
      </c>
      <c r="F55" s="138" t="s">
        <v>212</v>
      </c>
      <c r="G55" s="152" t="s">
        <v>230</v>
      </c>
      <c r="H55" s="152" t="s">
        <v>217</v>
      </c>
      <c r="I55" s="152"/>
      <c r="J55" s="152" t="s">
        <v>196</v>
      </c>
    </row>
    <row r="56" spans="2:10" s="143" customFormat="1" x14ac:dyDescent="0.2">
      <c r="C56" s="153" t="s">
        <v>264</v>
      </c>
      <c r="D56" s="154" t="s">
        <v>18</v>
      </c>
      <c r="E56" s="154" t="s">
        <v>262</v>
      </c>
      <c r="F56" s="138" t="s">
        <v>220</v>
      </c>
      <c r="G56" s="152" t="s">
        <v>213</v>
      </c>
      <c r="H56" s="152" t="s">
        <v>217</v>
      </c>
      <c r="I56" s="152" t="s">
        <v>196</v>
      </c>
      <c r="J56" s="152" t="s">
        <v>196</v>
      </c>
    </row>
    <row r="57" spans="2:10" s="143" customFormat="1" x14ac:dyDescent="0.2">
      <c r="C57" s="153" t="s">
        <v>265</v>
      </c>
      <c r="D57" s="154" t="s">
        <v>18</v>
      </c>
      <c r="E57" s="154" t="s">
        <v>232</v>
      </c>
      <c r="F57" s="138" t="s">
        <v>220</v>
      </c>
      <c r="G57" s="152" t="s">
        <v>216</v>
      </c>
      <c r="H57" s="152" t="s">
        <v>198</v>
      </c>
      <c r="I57" s="152" t="s">
        <v>196</v>
      </c>
      <c r="J57" s="152" t="s">
        <v>196</v>
      </c>
    </row>
    <row r="58" spans="2:10" s="143" customFormat="1" x14ac:dyDescent="0.2">
      <c r="C58" s="149"/>
      <c r="D58" s="149"/>
      <c r="E58" s="149"/>
      <c r="F58" s="155" t="str">
        <f>"Multi-Year Rate Plans: "&amp;COUNTIF(F48:F57,"Multi-year rate plans")&amp;" ("&amp;TEXT(COUNTIF(F48:F57,"Multi-year rate plans")/COUNTA(F48:F57),"0.0%")&amp;")"</f>
        <v>Multi-Year Rate Plans: 4 (40.0%)</v>
      </c>
      <c r="G58" s="155" t="str">
        <f>"Fully Forecast: "&amp;COUNTIF(G48:G57,"Fully Forecast")&amp;" ("&amp;TEXT(COUNTIF(G48:G57,"Fully Forecast")/COUNTA(G48:G57),"0.0%")&amp;")"</f>
        <v>Fully Forecast: 5 (50.0%)</v>
      </c>
      <c r="H58" s="155" t="str">
        <f>"Full: "&amp;COUNTIF(H48:H57,"Full")&amp;" ("&amp;TEXT(COUNTIF(H48:H57,"Full")/COUNTA(H48:H57),"0.0%")&amp;")"</f>
        <v>Full: 6 (60.0%)</v>
      </c>
      <c r="I58" s="160" t="str">
        <f>"Yes: "&amp;COUNTA(I48:I57)&amp;" ("&amp;TEXT(COUNTA(I48:I57)/COUNTA($D$48:$D$57),"0.0%")&amp;")"</f>
        <v>Yes: 8 (80.0%)</v>
      </c>
      <c r="J58" s="160" t="str">
        <f>"Yes: "&amp;COUNTA(J48:J57)&amp;" ("&amp;TEXT(COUNTA(J48:J57)/COUNTA($D$48:$D$57),"0.0%")&amp;")"</f>
        <v>Yes: 9 (90.0%)</v>
      </c>
    </row>
    <row r="59" spans="2:10" s="143" customFormat="1" x14ac:dyDescent="0.2">
      <c r="C59" s="149"/>
      <c r="D59" s="149"/>
      <c r="E59" s="149"/>
      <c r="F59" s="138" t="str">
        <f>"Formula-based ratemaking: "&amp;COUNTIF(F48:F57,"Formula-based ratemaking")&amp;" ("&amp;TEXT(COUNTIF(F48:F57,"Formula-based ratemaking")/COUNTA(F48:F57),"0.0%")&amp;")"</f>
        <v>Formula-based ratemaking: 0 (0.0%)</v>
      </c>
      <c r="G59" s="138" t="str">
        <f>"Partially Forecast: "&amp;COUNTIF(G48:G57,"Partially Forecast")&amp;" ("&amp;TEXT(COUNTIF(G48:G57,"Partially Forecast")/COUNTA(G48:G57),"0.0%")&amp;")"</f>
        <v>Partially Forecast: 3 (30.0%)</v>
      </c>
      <c r="H59" s="138" t="str">
        <f>"Partial: "&amp;COUNTIF(H48:H57,"Partial")&amp;" ("&amp;TEXT(COUNTIF(H48:H57,"Partial")/COUNTA(H48:H57),"0.0%")&amp;")"</f>
        <v>Partial: 4 (40.0%)</v>
      </c>
      <c r="I59" s="152"/>
      <c r="J59" s="152"/>
    </row>
    <row r="60" spans="2:10" s="143" customFormat="1" x14ac:dyDescent="0.2">
      <c r="C60" s="149"/>
      <c r="D60" s="149"/>
      <c r="E60" s="149"/>
      <c r="F60" s="138" t="str">
        <f>"Cost of service: "&amp;COUNTIF(F48:F57,"Cost of service")&amp;" ("&amp;TEXT(COUNTIF(F48:F57,"Cost of service")/COUNTA(F48:F57),"0.0%")&amp;")"</f>
        <v>Cost of service: 6 (60.0%)</v>
      </c>
      <c r="G60" s="138" t="str">
        <f>"Historical: "&amp;COUNTIF(G48:G57,"Historical")&amp;" ("&amp;TEXT(COUNTIF(G48:G57,"Historical")/COUNTA(G48:G57),"0.0%")&amp;")"</f>
        <v>Historical: 2 (20.0%)</v>
      </c>
      <c r="H60" s="162" t="str">
        <f>"No: "&amp;COUNTIF(H48:H57,"No")&amp;" ("&amp;TEXT(COUNTIF(H48:H57,"No")/COUNTA(H48:H57),"0.0%")&amp;")"</f>
        <v>No: 0 (0.0%)</v>
      </c>
      <c r="I60" s="150"/>
      <c r="J60" s="150"/>
    </row>
    <row r="61" spans="2:10" s="143" customFormat="1" x14ac:dyDescent="0.2">
      <c r="C61" s="149"/>
      <c r="D61" s="149"/>
      <c r="E61" s="149"/>
      <c r="F61" s="138" t="str">
        <f>"Fair Value: "&amp;COUNTIF(F48:F57,"*Fair Value")&amp;" ("&amp;TEXT(COUNTIF(F48:F57,"*Fair Value")/COUNTA(F48:F57),"0.0%")&amp;")"</f>
        <v>Fair Value: 0 (0.0%)</v>
      </c>
      <c r="G61" s="138"/>
      <c r="H61" s="152"/>
      <c r="I61" s="150"/>
      <c r="J61" s="150"/>
    </row>
    <row r="62" spans="2:10" s="143" customFormat="1" x14ac:dyDescent="0.2">
      <c r="C62" s="149"/>
      <c r="D62" s="149"/>
      <c r="E62" s="149"/>
      <c r="F62" s="138"/>
      <c r="G62" s="138"/>
      <c r="H62" s="152"/>
      <c r="I62" s="150"/>
      <c r="J62" s="150"/>
    </row>
    <row r="63" spans="2:10" s="143" customFormat="1" x14ac:dyDescent="0.2">
      <c r="B63" s="151" t="s">
        <v>266</v>
      </c>
      <c r="C63" s="149"/>
      <c r="D63" s="149"/>
      <c r="E63" s="149"/>
      <c r="F63" s="138"/>
      <c r="G63" s="152"/>
      <c r="H63" s="152"/>
      <c r="I63" s="150"/>
      <c r="J63" s="150"/>
    </row>
    <row r="64" spans="2:10" x14ac:dyDescent="0.2">
      <c r="C64" s="163" t="s">
        <v>142</v>
      </c>
      <c r="D64" s="163" t="s">
        <v>142</v>
      </c>
      <c r="E64" s="164" t="s">
        <v>267</v>
      </c>
      <c r="F64" s="138" t="s">
        <v>220</v>
      </c>
      <c r="G64" s="152" t="s">
        <v>213</v>
      </c>
      <c r="H64" s="158" t="s">
        <v>198</v>
      </c>
      <c r="I64" s="165"/>
      <c r="J64" s="165" t="s">
        <v>196</v>
      </c>
    </row>
    <row r="65" spans="3:10" x14ac:dyDescent="0.2">
      <c r="C65" s="153"/>
      <c r="D65" s="163" t="s">
        <v>142</v>
      </c>
      <c r="E65" s="164" t="s">
        <v>268</v>
      </c>
      <c r="F65" s="138" t="s">
        <v>220</v>
      </c>
      <c r="G65" s="152" t="s">
        <v>216</v>
      </c>
      <c r="H65" s="158" t="s">
        <v>198</v>
      </c>
      <c r="I65" s="165" t="s">
        <v>196</v>
      </c>
      <c r="J65" s="165" t="s">
        <v>196</v>
      </c>
    </row>
    <row r="66" spans="3:10" x14ac:dyDescent="0.2">
      <c r="C66" s="153"/>
      <c r="D66" s="163" t="s">
        <v>142</v>
      </c>
      <c r="E66" s="164" t="s">
        <v>269</v>
      </c>
      <c r="F66" s="138" t="s">
        <v>212</v>
      </c>
      <c r="G66" s="152" t="s">
        <v>213</v>
      </c>
      <c r="H66" s="158" t="s">
        <v>198</v>
      </c>
      <c r="I66" s="165"/>
      <c r="J66" s="165" t="s">
        <v>196</v>
      </c>
    </row>
    <row r="67" spans="3:10" x14ac:dyDescent="0.2">
      <c r="C67" s="153"/>
      <c r="D67" s="163" t="s">
        <v>142</v>
      </c>
      <c r="E67" s="164" t="s">
        <v>270</v>
      </c>
      <c r="F67" s="138" t="s">
        <v>271</v>
      </c>
      <c r="G67" s="152" t="s">
        <v>230</v>
      </c>
      <c r="H67" s="158" t="s">
        <v>198</v>
      </c>
      <c r="I67" s="165" t="s">
        <v>196</v>
      </c>
      <c r="J67" s="165" t="s">
        <v>196</v>
      </c>
    </row>
    <row r="68" spans="3:10" x14ac:dyDescent="0.2">
      <c r="C68" s="153"/>
      <c r="D68" s="163" t="s">
        <v>142</v>
      </c>
      <c r="E68" s="164" t="s">
        <v>272</v>
      </c>
      <c r="F68" s="138" t="s">
        <v>271</v>
      </c>
      <c r="G68" s="152" t="s">
        <v>216</v>
      </c>
      <c r="H68" s="158" t="s">
        <v>198</v>
      </c>
      <c r="I68" s="165"/>
      <c r="J68" s="165"/>
    </row>
    <row r="69" spans="3:10" x14ac:dyDescent="0.2">
      <c r="C69" s="153"/>
      <c r="D69" s="163" t="s">
        <v>142</v>
      </c>
      <c r="E69" s="164" t="s">
        <v>273</v>
      </c>
      <c r="F69" s="138" t="s">
        <v>271</v>
      </c>
      <c r="G69" s="152" t="s">
        <v>213</v>
      </c>
      <c r="H69" s="158" t="s">
        <v>198</v>
      </c>
      <c r="I69" s="165"/>
      <c r="J69" s="165" t="s">
        <v>196</v>
      </c>
    </row>
    <row r="70" spans="3:10" x14ac:dyDescent="0.2">
      <c r="C70" s="153" t="s">
        <v>144</v>
      </c>
      <c r="D70" s="153" t="s">
        <v>274</v>
      </c>
      <c r="E70" s="143" t="s">
        <v>275</v>
      </c>
      <c r="F70" s="138" t="s">
        <v>220</v>
      </c>
      <c r="G70" s="152" t="s">
        <v>213</v>
      </c>
      <c r="H70" s="158" t="s">
        <v>217</v>
      </c>
      <c r="I70" s="165" t="s">
        <v>196</v>
      </c>
      <c r="J70" s="165" t="s">
        <v>196</v>
      </c>
    </row>
    <row r="71" spans="3:10" x14ac:dyDescent="0.2">
      <c r="C71" s="153" t="s">
        <v>59</v>
      </c>
      <c r="D71" s="153" t="s">
        <v>276</v>
      </c>
      <c r="E71" s="164" t="s">
        <v>268</v>
      </c>
      <c r="F71" s="138" t="s">
        <v>220</v>
      </c>
      <c r="G71" s="152" t="s">
        <v>216</v>
      </c>
      <c r="H71" s="158" t="s">
        <v>198</v>
      </c>
      <c r="I71" s="165" t="s">
        <v>196</v>
      </c>
      <c r="J71" s="165" t="s">
        <v>196</v>
      </c>
    </row>
    <row r="72" spans="3:10" x14ac:dyDescent="0.2">
      <c r="C72" s="153"/>
      <c r="D72" s="153" t="s">
        <v>277</v>
      </c>
      <c r="E72" s="164" t="s">
        <v>248</v>
      </c>
      <c r="F72" s="138" t="s">
        <v>212</v>
      </c>
      <c r="G72" s="152" t="s">
        <v>230</v>
      </c>
      <c r="H72" s="158" t="s">
        <v>198</v>
      </c>
      <c r="I72" s="165" t="s">
        <v>196</v>
      </c>
      <c r="J72" s="165" t="s">
        <v>196</v>
      </c>
    </row>
    <row r="73" spans="3:10" x14ac:dyDescent="0.2">
      <c r="C73" s="153"/>
      <c r="D73" s="153" t="s">
        <v>278</v>
      </c>
      <c r="E73" s="164" t="s">
        <v>262</v>
      </c>
      <c r="F73" s="138" t="s">
        <v>212</v>
      </c>
      <c r="G73" s="152" t="s">
        <v>230</v>
      </c>
      <c r="H73" s="158" t="s">
        <v>214</v>
      </c>
      <c r="I73" s="165" t="s">
        <v>196</v>
      </c>
      <c r="J73" s="165" t="s">
        <v>196</v>
      </c>
    </row>
    <row r="74" spans="3:10" x14ac:dyDescent="0.2">
      <c r="C74" s="153"/>
      <c r="D74" s="153" t="s">
        <v>279</v>
      </c>
      <c r="E74" s="164" t="s">
        <v>280</v>
      </c>
      <c r="F74" s="138" t="s">
        <v>271</v>
      </c>
      <c r="G74" s="152" t="s">
        <v>216</v>
      </c>
      <c r="H74" s="158" t="s">
        <v>198</v>
      </c>
      <c r="I74" s="165"/>
      <c r="J74" s="165" t="s">
        <v>196</v>
      </c>
    </row>
    <row r="75" spans="3:10" x14ac:dyDescent="0.2">
      <c r="C75" s="153"/>
      <c r="D75" s="153" t="s">
        <v>281</v>
      </c>
      <c r="E75" s="164" t="s">
        <v>249</v>
      </c>
      <c r="F75" s="138" t="s">
        <v>220</v>
      </c>
      <c r="G75" s="152" t="s">
        <v>213</v>
      </c>
      <c r="H75" s="158" t="s">
        <v>198</v>
      </c>
      <c r="I75" s="165" t="s">
        <v>196</v>
      </c>
      <c r="J75" s="165" t="s">
        <v>196</v>
      </c>
    </row>
    <row r="76" spans="3:10" x14ac:dyDescent="0.2">
      <c r="C76" s="138" t="s">
        <v>61</v>
      </c>
      <c r="D76" s="138" t="s">
        <v>282</v>
      </c>
      <c r="E76" s="143" t="s">
        <v>283</v>
      </c>
      <c r="F76" s="138" t="s">
        <v>220</v>
      </c>
      <c r="G76" s="152" t="s">
        <v>216</v>
      </c>
      <c r="H76" s="166" t="s">
        <v>198</v>
      </c>
      <c r="I76" s="165" t="s">
        <v>196</v>
      </c>
      <c r="J76" s="165"/>
    </row>
    <row r="77" spans="3:10" x14ac:dyDescent="0.2">
      <c r="D77" s="138" t="s">
        <v>282</v>
      </c>
      <c r="E77" s="143" t="s">
        <v>284</v>
      </c>
      <c r="F77" s="138" t="s">
        <v>220</v>
      </c>
      <c r="G77" s="152" t="s">
        <v>213</v>
      </c>
      <c r="H77" s="166" t="s">
        <v>214</v>
      </c>
      <c r="I77" s="165" t="s">
        <v>196</v>
      </c>
      <c r="J77" s="165"/>
    </row>
    <row r="78" spans="3:10" x14ac:dyDescent="0.2">
      <c r="C78" s="138" t="s">
        <v>63</v>
      </c>
      <c r="D78" s="138" t="s">
        <v>285</v>
      </c>
      <c r="E78" s="143" t="s">
        <v>267</v>
      </c>
      <c r="F78" s="138" t="s">
        <v>220</v>
      </c>
      <c r="G78" s="152" t="s">
        <v>213</v>
      </c>
      <c r="H78" s="158" t="s">
        <v>198</v>
      </c>
      <c r="I78" s="165"/>
      <c r="J78" s="165" t="s">
        <v>196</v>
      </c>
    </row>
    <row r="79" spans="3:10" x14ac:dyDescent="0.2">
      <c r="D79" s="138" t="s">
        <v>286</v>
      </c>
      <c r="E79" s="143" t="s">
        <v>287</v>
      </c>
      <c r="F79" s="138" t="s">
        <v>220</v>
      </c>
      <c r="G79" s="152" t="s">
        <v>213</v>
      </c>
      <c r="H79" s="158" t="s">
        <v>198</v>
      </c>
      <c r="I79" s="165" t="s">
        <v>196</v>
      </c>
      <c r="J79" s="165"/>
    </row>
    <row r="80" spans="3:10" x14ac:dyDescent="0.2">
      <c r="D80" s="138" t="s">
        <v>288</v>
      </c>
      <c r="E80" s="143" t="s">
        <v>273</v>
      </c>
      <c r="F80" s="138" t="s">
        <v>271</v>
      </c>
      <c r="G80" s="152" t="s">
        <v>213</v>
      </c>
      <c r="H80" s="158" t="s">
        <v>198</v>
      </c>
      <c r="I80" s="165"/>
      <c r="J80" s="165" t="s">
        <v>196</v>
      </c>
    </row>
    <row r="81" spans="3:10" x14ac:dyDescent="0.2">
      <c r="C81" s="138" t="s">
        <v>65</v>
      </c>
      <c r="D81" s="138" t="s">
        <v>289</v>
      </c>
      <c r="E81" s="143" t="s">
        <v>275</v>
      </c>
      <c r="F81" s="138" t="s">
        <v>220</v>
      </c>
      <c r="G81" s="152" t="s">
        <v>213</v>
      </c>
      <c r="H81" s="158" t="s">
        <v>198</v>
      </c>
      <c r="I81" s="165" t="s">
        <v>196</v>
      </c>
      <c r="J81" s="165" t="s">
        <v>196</v>
      </c>
    </row>
    <row r="82" spans="3:10" x14ac:dyDescent="0.2">
      <c r="D82" s="138" t="s">
        <v>290</v>
      </c>
      <c r="E82" s="143" t="s">
        <v>275</v>
      </c>
      <c r="F82" s="138" t="s">
        <v>220</v>
      </c>
      <c r="G82" s="152" t="s">
        <v>213</v>
      </c>
      <c r="H82" s="158" t="s">
        <v>217</v>
      </c>
      <c r="I82" s="165" t="s">
        <v>196</v>
      </c>
      <c r="J82" s="165" t="s">
        <v>196</v>
      </c>
    </row>
    <row r="83" spans="3:10" x14ac:dyDescent="0.2">
      <c r="C83" s="138" t="s">
        <v>67</v>
      </c>
      <c r="D83" s="138" t="s">
        <v>291</v>
      </c>
      <c r="E83" s="143" t="s">
        <v>257</v>
      </c>
      <c r="F83" s="138" t="s">
        <v>258</v>
      </c>
      <c r="G83" s="152" t="s">
        <v>213</v>
      </c>
      <c r="H83" s="158" t="s">
        <v>217</v>
      </c>
      <c r="I83" s="165" t="s">
        <v>196</v>
      </c>
      <c r="J83" s="165" t="s">
        <v>196</v>
      </c>
    </row>
    <row r="84" spans="3:10" x14ac:dyDescent="0.2">
      <c r="D84" s="138" t="s">
        <v>291</v>
      </c>
      <c r="E84" s="143" t="s">
        <v>260</v>
      </c>
      <c r="F84" s="138" t="s">
        <v>212</v>
      </c>
      <c r="G84" s="152" t="s">
        <v>216</v>
      </c>
      <c r="H84" s="158" t="s">
        <v>217</v>
      </c>
      <c r="I84" s="165"/>
      <c r="J84" s="165"/>
    </row>
    <row r="85" spans="3:10" x14ac:dyDescent="0.2">
      <c r="D85" s="138" t="s">
        <v>291</v>
      </c>
      <c r="E85" s="143" t="s">
        <v>292</v>
      </c>
      <c r="F85" s="138" t="s">
        <v>220</v>
      </c>
      <c r="G85" s="152" t="s">
        <v>213</v>
      </c>
      <c r="H85" s="158" t="s">
        <v>217</v>
      </c>
      <c r="I85" s="165"/>
      <c r="J85" s="165" t="s">
        <v>196</v>
      </c>
    </row>
    <row r="86" spans="3:10" x14ac:dyDescent="0.2">
      <c r="C86" s="138" t="s">
        <v>162</v>
      </c>
      <c r="D86" s="138" t="s">
        <v>166</v>
      </c>
      <c r="E86" s="143" t="s">
        <v>293</v>
      </c>
      <c r="F86" s="138" t="s">
        <v>271</v>
      </c>
      <c r="G86" s="152" t="s">
        <v>216</v>
      </c>
      <c r="H86" s="158" t="s">
        <v>198</v>
      </c>
      <c r="I86" s="165"/>
      <c r="J86" s="165"/>
    </row>
    <row r="87" spans="3:10" x14ac:dyDescent="0.2">
      <c r="D87" s="138" t="s">
        <v>163</v>
      </c>
      <c r="E87" s="143" t="s">
        <v>293</v>
      </c>
      <c r="F87" s="138" t="s">
        <v>271</v>
      </c>
      <c r="G87" s="152" t="s">
        <v>216</v>
      </c>
      <c r="H87" s="158" t="s">
        <v>198</v>
      </c>
      <c r="I87" s="165"/>
      <c r="J87" s="165"/>
    </row>
    <row r="88" spans="3:10" x14ac:dyDescent="0.2">
      <c r="D88" s="138" t="s">
        <v>294</v>
      </c>
      <c r="E88" s="143" t="s">
        <v>236</v>
      </c>
      <c r="F88" s="138" t="s">
        <v>237</v>
      </c>
      <c r="G88" s="152" t="s">
        <v>213</v>
      </c>
      <c r="H88" s="166" t="s">
        <v>198</v>
      </c>
      <c r="I88" s="165"/>
      <c r="J88" s="165" t="s">
        <v>196</v>
      </c>
    </row>
    <row r="89" spans="3:10" x14ac:dyDescent="0.2">
      <c r="C89" s="139"/>
      <c r="D89" s="139" t="s">
        <v>295</v>
      </c>
      <c r="E89" s="167" t="s">
        <v>236</v>
      </c>
      <c r="F89" s="138" t="s">
        <v>237</v>
      </c>
      <c r="G89" s="168" t="s">
        <v>213</v>
      </c>
      <c r="H89" s="169" t="s">
        <v>214</v>
      </c>
      <c r="I89" s="169"/>
      <c r="J89" s="170" t="s">
        <v>196</v>
      </c>
    </row>
    <row r="90" spans="3:10" x14ac:dyDescent="0.2">
      <c r="F90" s="155" t="str">
        <f>"Multi-Year Rate Plans: "&amp;COUNTIF(F64:F89,"Multi-year rate plans")&amp;" ("&amp;TEXT(COUNTIF(F64:F89,"Multi-year rate plans")/COUNTA(F64:F89),"0.0%")&amp;")"</f>
        <v>Multi-Year Rate Plans: 4 (15.4%)</v>
      </c>
      <c r="G90" s="155" t="str">
        <f>"Fully Forecast: "&amp;COUNTIF(G64:G89,"Fully Forecast")&amp;" ("&amp;TEXT(COUNTIF(G64:G89,"Fully Forecast")/COUNTA(G64:G89),"0.0%")&amp;")"</f>
        <v>Fully Forecast: 8 (30.8%)</v>
      </c>
      <c r="H90" s="155" t="str">
        <f>"Full: "&amp;COUNTIF(H64:H89,"Full")&amp;" ("&amp;TEXT(COUNTIF(H64:H89,"Full")/COUNTA(H64:H89),"0.0%")&amp;")"</f>
        <v>Full: 5 (19.2%)</v>
      </c>
      <c r="I90" s="171" t="str">
        <f>"Yes: "&amp;COUNTA(I64:I89)&amp;" ("&amp;TEXT(COUNTA(I64:I89)/COUNTA($D$64:$D$89),"0.0%")&amp;")"</f>
        <v>Yes: 13 (50.0%)</v>
      </c>
      <c r="J90" s="171" t="str">
        <f>"Yes: "&amp;COUNTA(J64:J89)&amp;" ("&amp;TEXT(COUNTA(J64:J89)/COUNTA($D$64:$D$89),"0.0%")&amp;")"</f>
        <v>Yes: 19 (73.1%)</v>
      </c>
    </row>
    <row r="91" spans="3:10" x14ac:dyDescent="0.2">
      <c r="F91" s="138" t="str">
        <f>"Formula-based ratemaking: "&amp;COUNTIF(F64:F89,"Formula-based ratemaking")&amp;" ("&amp;TEXT(COUNTIF(F64:F89,"Formula-based ratemaking")/COUNTA(F64:F89),"0.0%")&amp;")"</f>
        <v>Formula-based ratemaking: 7 (26.9%)</v>
      </c>
      <c r="G91" s="138" t="str">
        <f>"Partially Forecast: "&amp;COUNTIF(G64:G89,"Partially Forecast")&amp;" ("&amp;TEXT(COUNTIF(G64:G89,"Partially Forecast")/COUNTA(G64:G89),"0.0%")&amp;")"</f>
        <v>Partially Forecast: 3 (11.5%)</v>
      </c>
      <c r="H91" s="138" t="str">
        <f>"Partial: "&amp;COUNTIF(H64:H89,"Partial")&amp;" ("&amp;TEXT(COUNTIF(H64:H89,"Partial")/COUNTA(H64:H89),"0.0%")&amp;")"</f>
        <v>Partial: 18 (69.2%)</v>
      </c>
      <c r="I91" s="166"/>
      <c r="J91" s="166"/>
    </row>
    <row r="92" spans="3:10" x14ac:dyDescent="0.2">
      <c r="F92" s="138" t="str">
        <f>"Cost of service: "&amp;COUNTIF(F64:F89,"Cost of service")&amp;" ("&amp;TEXT(COUNTIF(F64:F89,"Cost of service")/COUNTA(F64:F89),"0.0%")&amp;")"</f>
        <v>Cost of service: 12 (46.2%)</v>
      </c>
      <c r="G92" s="138" t="str">
        <f>"Historical: "&amp;COUNTIF(G64:G89,"Historical")&amp;" ("&amp;TEXT(COUNTIF(G64:G89,"Historical")/COUNTA(G64:G89),"0.0%")&amp;")"</f>
        <v>Historical: 15 (57.7%)</v>
      </c>
      <c r="H92" s="162" t="str">
        <f>"No: "&amp;COUNTIF(H64:H89,"No")&amp;" ("&amp;TEXT(COUNTIF(H64:H89,"No")/COUNTA(H64:H89),"0.0%")&amp;")"</f>
        <v>No: 3 (11.5%)</v>
      </c>
      <c r="I92" s="166"/>
      <c r="J92" s="166"/>
    </row>
    <row r="93" spans="3:10" x14ac:dyDescent="0.2">
      <c r="F93" s="138" t="str">
        <f>"Fair Value: "&amp;COUNTIF(F64:F89,"*Fair Value")&amp;" ("&amp;TEXT(COUNTIF(F64:F89,"*Fair Value")/COUNTA(F64:F89),"0.0%")&amp;")"</f>
        <v>Fair Value: 3 (11.5%)</v>
      </c>
      <c r="H93" s="166"/>
      <c r="I93" s="166"/>
      <c r="J93" s="166"/>
    </row>
    <row r="95" spans="3:10" x14ac:dyDescent="0.2">
      <c r="C95" s="172" t="s">
        <v>96</v>
      </c>
      <c r="D95" s="173"/>
    </row>
    <row r="96" spans="3:10" x14ac:dyDescent="0.2">
      <c r="C96" s="173" t="s">
        <v>296</v>
      </c>
      <c r="D96" s="173"/>
    </row>
    <row r="97" spans="3:4" x14ac:dyDescent="0.2">
      <c r="C97" s="173" t="s">
        <v>297</v>
      </c>
      <c r="D97" s="173"/>
    </row>
    <row r="98" spans="3:4" x14ac:dyDescent="0.2">
      <c r="C98" s="173" t="s">
        <v>298</v>
      </c>
      <c r="D98" s="173"/>
    </row>
    <row r="99" spans="3:4" x14ac:dyDescent="0.2">
      <c r="D99" s="173"/>
    </row>
  </sheetData>
  <mergeCells count="2">
    <mergeCell ref="A1:J1"/>
    <mergeCell ref="C2:J2"/>
  </mergeCells>
  <pageMargins left="0.7" right="0.7" top="0.75" bottom="0.75" header="0.3" footer="0.3"/>
  <pageSetup scale="38" orientation="landscape" r:id="rId1"/>
  <headerFooter>
    <oddHeader>&amp;R&amp;"Arial,Regular"&amp;10Filed: 2022-10-31
EB-2022-0200
Exhibit 5
Tab 3
Schedule 1
Attachment 1
Supporting Schedule&amp;"-,Regular"&amp;11s</oddHeader>
  </headerFooter>
  <rowBreaks count="1" manualBreakCount="1">
    <brk id="6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A23B0-335F-47AD-9226-5B85A60F1338}">
  <sheetPr>
    <pageSetUpPr fitToPage="1"/>
  </sheetPr>
  <dimension ref="A2:S108"/>
  <sheetViews>
    <sheetView showGridLines="0" tabSelected="1" view="pageBreakPreview" zoomScale="110" zoomScaleNormal="100" zoomScaleSheetLayoutView="110" workbookViewId="0">
      <selection activeCell="B37" sqref="B37"/>
    </sheetView>
  </sheetViews>
  <sheetFormatPr defaultColWidth="9" defaultRowHeight="12.75" x14ac:dyDescent="0.2"/>
  <cols>
    <col min="1" max="1" width="9" style="115"/>
    <col min="2" max="2" width="29.5703125" style="115" customWidth="1"/>
    <col min="3" max="3" width="1.5703125" style="115" customWidth="1"/>
    <col min="4" max="5" width="12.5703125" style="115" customWidth="1"/>
    <col min="6" max="6" width="1.5703125" style="115" customWidth="1"/>
    <col min="7" max="7" width="12.5703125" style="115" customWidth="1"/>
    <col min="8" max="16384" width="9" style="115"/>
  </cols>
  <sheetData>
    <row r="2" spans="1:8" x14ac:dyDescent="0.2">
      <c r="A2" s="324" t="s">
        <v>312</v>
      </c>
      <c r="B2" s="324"/>
      <c r="C2" s="324"/>
      <c r="D2" s="324"/>
      <c r="E2" s="324"/>
      <c r="F2" s="324"/>
      <c r="G2" s="324"/>
      <c r="H2" s="324"/>
    </row>
    <row r="3" spans="1:8" ht="13.5" thickBot="1" x14ac:dyDescent="0.25"/>
    <row r="4" spans="1:8" ht="13.5" thickBot="1" x14ac:dyDescent="0.25">
      <c r="B4" s="178" t="s">
        <v>311</v>
      </c>
      <c r="C4" s="177"/>
      <c r="D4" s="177"/>
      <c r="E4" s="177"/>
      <c r="F4" s="177"/>
      <c r="G4" s="176"/>
    </row>
    <row r="6" spans="1:8" ht="13.5" thickBot="1" x14ac:dyDescent="0.25">
      <c r="G6" s="85"/>
    </row>
    <row r="7" spans="1:8" x14ac:dyDescent="0.2">
      <c r="B7" s="195"/>
      <c r="C7" s="193"/>
      <c r="D7" s="194" t="s">
        <v>305</v>
      </c>
      <c r="E7" s="194"/>
      <c r="F7" s="193"/>
      <c r="G7" s="192" t="s">
        <v>304</v>
      </c>
    </row>
    <row r="8" spans="1:8" x14ac:dyDescent="0.2">
      <c r="B8" s="190"/>
      <c r="D8" s="101" t="s">
        <v>303</v>
      </c>
      <c r="E8" s="101" t="s">
        <v>300</v>
      </c>
      <c r="G8" s="191" t="s">
        <v>95</v>
      </c>
    </row>
    <row r="9" spans="1:8" x14ac:dyDescent="0.2">
      <c r="B9" s="190"/>
      <c r="D9" s="101" t="s">
        <v>302</v>
      </c>
      <c r="E9" s="101" t="s">
        <v>301</v>
      </c>
      <c r="F9" s="101"/>
      <c r="G9" s="191" t="s">
        <v>300</v>
      </c>
    </row>
    <row r="10" spans="1:8" ht="13.5" thickBot="1" x14ac:dyDescent="0.25">
      <c r="B10" s="83" t="s">
        <v>84</v>
      </c>
      <c r="D10" s="84" t="s">
        <v>299</v>
      </c>
      <c r="E10" s="84" t="s">
        <v>299</v>
      </c>
      <c r="F10" s="85"/>
      <c r="G10" s="86" t="s">
        <v>299</v>
      </c>
    </row>
    <row r="11" spans="1:8" x14ac:dyDescent="0.2">
      <c r="B11" s="190"/>
      <c r="G11" s="189"/>
    </row>
    <row r="12" spans="1:8" x14ac:dyDescent="0.2">
      <c r="B12" s="188" t="s">
        <v>309</v>
      </c>
      <c r="D12" s="187">
        <f>D49</f>
        <v>0.41700000000000009</v>
      </c>
      <c r="E12" s="187">
        <f>E49</f>
        <v>0.4279503775276533</v>
      </c>
      <c r="G12" s="186" t="str">
        <f>G49</f>
        <v>N/A</v>
      </c>
    </row>
    <row r="13" spans="1:8" x14ac:dyDescent="0.2">
      <c r="B13" s="188" t="s">
        <v>308</v>
      </c>
      <c r="D13" s="187">
        <f>D66</f>
        <v>0.47531999999999996</v>
      </c>
      <c r="E13" s="187">
        <f>E66</f>
        <v>0.55566235140702458</v>
      </c>
      <c r="G13" s="186">
        <f>G66</f>
        <v>0.41281578963973925</v>
      </c>
    </row>
    <row r="14" spans="1:8" x14ac:dyDescent="0.2">
      <c r="B14" s="188" t="s">
        <v>307</v>
      </c>
      <c r="D14" s="187">
        <f>D87</f>
        <v>0.51398720005943088</v>
      </c>
      <c r="E14" s="187">
        <f>E87</f>
        <v>0.53382911280259926</v>
      </c>
      <c r="F14" s="187"/>
      <c r="G14" s="197" t="str">
        <f>G87</f>
        <v>N/A</v>
      </c>
    </row>
    <row r="15" spans="1:8" ht="13.5" thickBot="1" x14ac:dyDescent="0.25">
      <c r="B15" s="185" t="s">
        <v>306</v>
      </c>
      <c r="C15" s="184"/>
      <c r="D15" s="183">
        <f>D107</f>
        <v>0.53537005837453888</v>
      </c>
      <c r="E15" s="183">
        <f>E107</f>
        <v>0.54915978373775542</v>
      </c>
      <c r="F15" s="183"/>
      <c r="G15" s="196">
        <f>G107</f>
        <v>0.4579375</v>
      </c>
    </row>
    <row r="16" spans="1:8" x14ac:dyDescent="0.2">
      <c r="B16" s="116"/>
      <c r="D16" s="187"/>
      <c r="E16" s="187"/>
      <c r="F16" s="187"/>
      <c r="G16" s="106"/>
    </row>
    <row r="17" spans="2:7" ht="13.5" thickBot="1" x14ac:dyDescent="0.25"/>
    <row r="18" spans="2:7" ht="13.5" thickBot="1" x14ac:dyDescent="0.25">
      <c r="B18" s="178" t="s">
        <v>310</v>
      </c>
      <c r="C18" s="177"/>
      <c r="D18" s="177"/>
      <c r="E18" s="177"/>
      <c r="F18" s="177"/>
      <c r="G18" s="176"/>
    </row>
    <row r="20" spans="2:7" ht="13.5" thickBot="1" x14ac:dyDescent="0.25">
      <c r="G20" s="85"/>
    </row>
    <row r="21" spans="2:7" x14ac:dyDescent="0.2">
      <c r="B21" s="195"/>
      <c r="C21" s="193"/>
      <c r="D21" s="194" t="s">
        <v>305</v>
      </c>
      <c r="E21" s="194"/>
      <c r="F21" s="193"/>
      <c r="G21" s="192" t="s">
        <v>304</v>
      </c>
    </row>
    <row r="22" spans="2:7" x14ac:dyDescent="0.2">
      <c r="B22" s="190"/>
      <c r="D22" s="101" t="s">
        <v>303</v>
      </c>
      <c r="E22" s="101" t="s">
        <v>300</v>
      </c>
      <c r="G22" s="191" t="s">
        <v>95</v>
      </c>
    </row>
    <row r="23" spans="2:7" x14ac:dyDescent="0.2">
      <c r="B23" s="190"/>
      <c r="D23" s="101" t="s">
        <v>302</v>
      </c>
      <c r="E23" s="101" t="s">
        <v>301</v>
      </c>
      <c r="F23" s="101"/>
      <c r="G23" s="191" t="s">
        <v>300</v>
      </c>
    </row>
    <row r="24" spans="2:7" ht="13.5" thickBot="1" x14ac:dyDescent="0.25">
      <c r="B24" s="83" t="s">
        <v>84</v>
      </c>
      <c r="D24" s="84" t="s">
        <v>299</v>
      </c>
      <c r="E24" s="84" t="s">
        <v>299</v>
      </c>
      <c r="F24" s="85"/>
      <c r="G24" s="86" t="s">
        <v>299</v>
      </c>
    </row>
    <row r="25" spans="2:7" x14ac:dyDescent="0.2">
      <c r="B25" s="190"/>
      <c r="G25" s="189"/>
    </row>
    <row r="26" spans="2:7" x14ac:dyDescent="0.2">
      <c r="B26" s="188" t="s">
        <v>309</v>
      </c>
      <c r="D26" s="187">
        <f>MEDIAN(D39:D48)</f>
        <v>0.40500000000000003</v>
      </c>
      <c r="E26" s="187">
        <f>MEDIAN(E39:E48)</f>
        <v>0.41738872453185311</v>
      </c>
      <c r="G26" s="186" t="s">
        <v>18</v>
      </c>
    </row>
    <row r="27" spans="2:7" x14ac:dyDescent="0.2">
      <c r="B27" s="188" t="s">
        <v>308</v>
      </c>
      <c r="D27" s="187">
        <f>MEDIAN(D60:D65)</f>
        <v>0.49</v>
      </c>
      <c r="E27" s="187">
        <f>MEDIAN(E60:E65)</f>
        <v>0.54295952694679439</v>
      </c>
      <c r="G27" s="186">
        <f>MEDIAN(G60:G65)</f>
        <v>0.41408234137798922</v>
      </c>
    </row>
    <row r="28" spans="2:7" x14ac:dyDescent="0.2">
      <c r="B28" s="188" t="s">
        <v>307</v>
      </c>
      <c r="D28" s="187">
        <f>MEDIAN(D77:D86)</f>
        <v>0.51001040041601664</v>
      </c>
      <c r="E28" s="187">
        <f>MEDIAN(E77:E86)</f>
        <v>0.52409773217331046</v>
      </c>
      <c r="F28" s="187"/>
      <c r="G28" s="186" t="s">
        <v>18</v>
      </c>
    </row>
    <row r="29" spans="2:7" ht="13.5" thickBot="1" x14ac:dyDescent="0.25">
      <c r="B29" s="185" t="s">
        <v>306</v>
      </c>
      <c r="C29" s="184"/>
      <c r="D29" s="183">
        <f>MEDIAN(D99:D106)</f>
        <v>0.53500000000000003</v>
      </c>
      <c r="E29" s="183">
        <f>MEDIAN(E99:E106)</f>
        <v>0.55243342171836329</v>
      </c>
      <c r="F29" s="183"/>
      <c r="G29" s="182">
        <f>MEDIAN(G99:G106)</f>
        <v>0.46375</v>
      </c>
    </row>
    <row r="30" spans="2:7" ht="13.5" thickBot="1" x14ac:dyDescent="0.25"/>
    <row r="31" spans="2:7" ht="13.5" thickBot="1" x14ac:dyDescent="0.25">
      <c r="B31" s="178" t="s">
        <v>90</v>
      </c>
      <c r="C31" s="177"/>
      <c r="D31" s="177"/>
      <c r="E31" s="177"/>
      <c r="F31" s="177"/>
      <c r="G31" s="176"/>
    </row>
    <row r="32" spans="2:7" x14ac:dyDescent="0.2">
      <c r="B32" s="101"/>
    </row>
    <row r="33" spans="2:7" x14ac:dyDescent="0.2">
      <c r="G33" s="85"/>
    </row>
    <row r="34" spans="2:7" x14ac:dyDescent="0.2">
      <c r="D34" s="175" t="s">
        <v>305</v>
      </c>
      <c r="E34" s="175"/>
      <c r="G34" s="85" t="s">
        <v>304</v>
      </c>
    </row>
    <row r="35" spans="2:7" x14ac:dyDescent="0.2">
      <c r="D35" s="101" t="s">
        <v>303</v>
      </c>
      <c r="E35" s="85" t="s">
        <v>300</v>
      </c>
      <c r="G35" s="85" t="s">
        <v>95</v>
      </c>
    </row>
    <row r="36" spans="2:7" x14ac:dyDescent="0.2">
      <c r="D36" s="101" t="s">
        <v>302</v>
      </c>
      <c r="E36" s="101" t="s">
        <v>301</v>
      </c>
      <c r="F36" s="101"/>
      <c r="G36" s="85" t="s">
        <v>300</v>
      </c>
    </row>
    <row r="37" spans="2:7" ht="13.5" thickBot="1" x14ac:dyDescent="0.25">
      <c r="B37" s="84" t="s">
        <v>95</v>
      </c>
      <c r="D37" s="84" t="s">
        <v>299</v>
      </c>
      <c r="E37" s="84" t="s">
        <v>299</v>
      </c>
      <c r="F37" s="85"/>
      <c r="G37" s="84" t="s">
        <v>299</v>
      </c>
    </row>
    <row r="39" spans="2:7" x14ac:dyDescent="0.2">
      <c r="B39" s="116" t="s">
        <v>102</v>
      </c>
      <c r="D39" s="106">
        <f>'Sch 4 - Op. Company_Auth'!F8</f>
        <v>0.39</v>
      </c>
      <c r="E39" s="106">
        <f>'Sch 4 - Op. Company_Actual'!Y8</f>
        <v>0.38800315795319429</v>
      </c>
      <c r="F39" s="106"/>
      <c r="G39" s="100" t="s">
        <v>18</v>
      </c>
    </row>
    <row r="40" spans="2:7" x14ac:dyDescent="0.2">
      <c r="B40" s="116" t="s">
        <v>104</v>
      </c>
      <c r="D40" s="106">
        <f>'Sch 4 - Op. Company_Auth'!F9</f>
        <v>0.37</v>
      </c>
      <c r="E40" s="106">
        <f>'Sch 4 - Op. Company_Actual'!Y9</f>
        <v>0.37777510769689782</v>
      </c>
      <c r="G40" s="100" t="s">
        <v>18</v>
      </c>
    </row>
    <row r="41" spans="2:7" x14ac:dyDescent="0.2">
      <c r="B41" s="116" t="s">
        <v>106</v>
      </c>
      <c r="D41" s="106">
        <f>'Sch 4 - Op. Company_Auth'!F10</f>
        <v>0.38500000000000001</v>
      </c>
      <c r="E41" s="106" t="str">
        <f>'Sch 4 - Op. Company_Actual'!Y10</f>
        <v>N/A</v>
      </c>
      <c r="G41" s="100" t="s">
        <v>18</v>
      </c>
    </row>
    <row r="42" spans="2:7" x14ac:dyDescent="0.2">
      <c r="B42" s="116" t="s">
        <v>107</v>
      </c>
      <c r="D42" s="106">
        <f>'Sch 4 - Op. Company_Auth'!F11</f>
        <v>0.38500000000000001</v>
      </c>
      <c r="E42" s="106">
        <f>'Sch 4 - Op. Company_Actual'!Y11</f>
        <v>0.49924895335000918</v>
      </c>
      <c r="G42" s="100" t="s">
        <v>18</v>
      </c>
    </row>
    <row r="43" spans="2:7" x14ac:dyDescent="0.2">
      <c r="B43" s="116" t="s">
        <v>109</v>
      </c>
      <c r="D43" s="106">
        <f>'Sch 4 - Op. Company_Auth'!F12</f>
        <v>0.4</v>
      </c>
      <c r="E43" s="106" t="str">
        <f>'Sch 4 - Op. Company_Actual'!Y12</f>
        <v>N/A</v>
      </c>
      <c r="G43" s="100" t="s">
        <v>18</v>
      </c>
    </row>
    <row r="44" spans="2:7" x14ac:dyDescent="0.2">
      <c r="B44" s="116" t="s">
        <v>110</v>
      </c>
      <c r="D44" s="106">
        <f>'Sch 4 - Op. Company_Auth'!F13</f>
        <v>0.45</v>
      </c>
      <c r="E44" s="106">
        <f>'Sch 4 - Op. Company_Actual'!Y13</f>
        <v>0.44677429111051192</v>
      </c>
      <c r="G44" s="100" t="s">
        <v>18</v>
      </c>
    </row>
    <row r="45" spans="2:7" x14ac:dyDescent="0.2">
      <c r="B45" s="116" t="s">
        <v>112</v>
      </c>
      <c r="D45" s="106">
        <f>'Sch 4 - Op. Company_Auth'!F14</f>
        <v>0.45</v>
      </c>
      <c r="E45" s="106" t="str">
        <f>'Sch 4 - Op. Company_Actual'!Y14</f>
        <v>N/A</v>
      </c>
      <c r="G45" s="100" t="s">
        <v>18</v>
      </c>
    </row>
    <row r="46" spans="2:7" x14ac:dyDescent="0.2">
      <c r="B46" s="116" t="s">
        <v>113</v>
      </c>
      <c r="D46" s="106">
        <f>'Sch 4 - Op. Company_Auth'!F15</f>
        <v>0.46500000000000002</v>
      </c>
      <c r="E46" s="106" t="str">
        <f>'Sch 4 - Op. Company_Actual'!Y15</f>
        <v>N/A</v>
      </c>
      <c r="G46" s="100" t="s">
        <v>18</v>
      </c>
    </row>
    <row r="47" spans="2:7" x14ac:dyDescent="0.2">
      <c r="B47" s="116" t="s">
        <v>114</v>
      </c>
      <c r="D47" s="106">
        <f>'Sch 4 - Op. Company_Auth'!F16</f>
        <v>0.41</v>
      </c>
      <c r="E47" s="106" t="str">
        <f>'Sch 4 - Op. Company_Actual'!Y16</f>
        <v>N/A</v>
      </c>
      <c r="G47" s="100" t="s">
        <v>18</v>
      </c>
    </row>
    <row r="48" spans="2:7" x14ac:dyDescent="0.2">
      <c r="B48" s="116" t="s">
        <v>115</v>
      </c>
      <c r="D48" s="106">
        <f>'Sch 4 - Op. Company_Auth'!F17</f>
        <v>0.46500000000000002</v>
      </c>
      <c r="E48" s="106" t="str">
        <f>'Sch 4 - Op. Company_Actual'!Y17</f>
        <v>N/A</v>
      </c>
      <c r="G48" s="100" t="s">
        <v>18</v>
      </c>
    </row>
    <row r="49" spans="2:7" x14ac:dyDescent="0.2">
      <c r="B49" s="101" t="s">
        <v>116</v>
      </c>
      <c r="C49" s="107"/>
      <c r="D49" s="174">
        <f>AVERAGE(D39:D48)</f>
        <v>0.41700000000000009</v>
      </c>
      <c r="E49" s="174">
        <f>AVERAGE(E39:E48)</f>
        <v>0.4279503775276533</v>
      </c>
      <c r="F49" s="108"/>
      <c r="G49" s="174" t="s">
        <v>18</v>
      </c>
    </row>
    <row r="51" spans="2:7" ht="13.5" thickBot="1" x14ac:dyDescent="0.25"/>
    <row r="52" spans="2:7" ht="13.5" thickBot="1" x14ac:dyDescent="0.25">
      <c r="B52" s="178" t="s">
        <v>117</v>
      </c>
      <c r="C52" s="177"/>
      <c r="D52" s="177"/>
      <c r="E52" s="177"/>
      <c r="F52" s="177"/>
      <c r="G52" s="176"/>
    </row>
    <row r="54" spans="2:7" x14ac:dyDescent="0.2">
      <c r="G54" s="85"/>
    </row>
    <row r="55" spans="2:7" x14ac:dyDescent="0.2">
      <c r="D55" s="175" t="s">
        <v>305</v>
      </c>
      <c r="E55" s="175"/>
      <c r="G55" s="85" t="s">
        <v>304</v>
      </c>
    </row>
    <row r="56" spans="2:7" x14ac:dyDescent="0.2">
      <c r="D56" s="101" t="s">
        <v>303</v>
      </c>
      <c r="E56" s="85" t="s">
        <v>300</v>
      </c>
      <c r="G56" s="85" t="s">
        <v>95</v>
      </c>
    </row>
    <row r="57" spans="2:7" x14ac:dyDescent="0.2">
      <c r="D57" s="101" t="s">
        <v>302</v>
      </c>
      <c r="E57" s="101" t="s">
        <v>301</v>
      </c>
      <c r="F57" s="101"/>
      <c r="G57" s="85" t="s">
        <v>300</v>
      </c>
    </row>
    <row r="58" spans="2:7" ht="13.5" thickBot="1" x14ac:dyDescent="0.25">
      <c r="B58" s="84" t="s">
        <v>95</v>
      </c>
      <c r="D58" s="84" t="s">
        <v>299</v>
      </c>
      <c r="E58" s="84" t="s">
        <v>299</v>
      </c>
      <c r="F58" s="85"/>
      <c r="G58" s="84" t="s">
        <v>299</v>
      </c>
    </row>
    <row r="59" spans="2:7" x14ac:dyDescent="0.2">
      <c r="D59" s="1"/>
    </row>
    <row r="60" spans="2:7" x14ac:dyDescent="0.2">
      <c r="B60" s="116" t="s">
        <v>119</v>
      </c>
      <c r="D60" s="106">
        <f>'Sch 4 - Op. Company_Auth'!I32</f>
        <v>0.49</v>
      </c>
      <c r="E60" s="106">
        <f>'Sch 4 - Op. Company_Actual'!Y32</f>
        <v>0.719839404165037</v>
      </c>
      <c r="F60" s="106"/>
      <c r="G60" s="106">
        <f>'Sch 4 - Holding Company'!K7</f>
        <v>0.49267626372102535</v>
      </c>
    </row>
    <row r="61" spans="2:7" x14ac:dyDescent="0.2">
      <c r="B61" s="116" t="s">
        <v>124</v>
      </c>
      <c r="D61" s="106">
        <f>'Sch 4 - Op. Company_Auth'!I40</f>
        <v>0.52536666666666676</v>
      </c>
      <c r="E61" s="106">
        <f>'Sch 4 - Op. Company_Actual'!Y37</f>
        <v>0.54295952694679439</v>
      </c>
      <c r="F61" s="106"/>
      <c r="G61" s="106">
        <f>'Sch 4 - Holding Company'!K8</f>
        <v>0.39234797992245762</v>
      </c>
    </row>
    <row r="62" spans="2:7" x14ac:dyDescent="0.2">
      <c r="B62" s="116" t="s">
        <v>128</v>
      </c>
      <c r="D62" s="106">
        <f>'Sch 4 - Op. Company_Auth'!I44</f>
        <v>0.37</v>
      </c>
      <c r="E62" s="106">
        <f>'Sch 4 - Op. Company_Actual'!Y41</f>
        <v>0.37777510769689782</v>
      </c>
      <c r="F62" s="106"/>
      <c r="G62" s="106">
        <f>'Sch 4 - Holding Company'!K9</f>
        <v>0.32271778453819444</v>
      </c>
    </row>
    <row r="63" spans="2:7" x14ac:dyDescent="0.2">
      <c r="B63" s="116" t="s">
        <v>39</v>
      </c>
      <c r="D63" s="106">
        <f>'Sch 4 - Op. Company_Auth'!I50</f>
        <v>0.53350000000000009</v>
      </c>
      <c r="E63" s="106">
        <f>'Sch 4 - Op. Company_Actual'!Y47</f>
        <v>0.635616615831331</v>
      </c>
      <c r="F63" s="106"/>
      <c r="G63" s="106">
        <f>'Sch 4 - Holding Company'!K10</f>
        <v>0.42166468275597846</v>
      </c>
    </row>
    <row r="64" spans="2:7" x14ac:dyDescent="0.2">
      <c r="B64" s="116" t="s">
        <v>131</v>
      </c>
      <c r="D64" s="106">
        <f>'Sch 4 - Op. Company_Auth'!I57</f>
        <v>0.45773333333333333</v>
      </c>
      <c r="E64" s="106">
        <f>'Sch 4 - Op. Company_Actual'!Y54</f>
        <v>0.50212110239506269</v>
      </c>
      <c r="F64" s="106"/>
      <c r="G64" s="106">
        <f>'Sch 4 - Holding Company'!K11</f>
        <v>0.40649999999999997</v>
      </c>
    </row>
    <row r="65" spans="2:19" x14ac:dyDescent="0.2">
      <c r="B65" s="116" t="s">
        <v>135</v>
      </c>
      <c r="D65" s="106" t="str">
        <f>'Sch 4 - Op. Company_Auth'!I61</f>
        <v>N/A</v>
      </c>
      <c r="E65" s="106" t="str">
        <f>'Sch 4 - Op. Company_Actual'!Y58</f>
        <v>N/A</v>
      </c>
      <c r="F65" s="106"/>
      <c r="G65" s="106">
        <f>'Sch 4 - Holding Company'!K12</f>
        <v>0.44098802690077943</v>
      </c>
    </row>
    <row r="66" spans="2:19" x14ac:dyDescent="0.2">
      <c r="B66" s="101" t="s">
        <v>116</v>
      </c>
      <c r="C66" s="107"/>
      <c r="D66" s="174">
        <f>AVERAGE(D60:D65)</f>
        <v>0.47531999999999996</v>
      </c>
      <c r="E66" s="174">
        <f>AVERAGE(E60:E65)</f>
        <v>0.55566235140702458</v>
      </c>
      <c r="F66" s="108"/>
      <c r="G66" s="174">
        <f>AVERAGE(G60:G65)</f>
        <v>0.41281578963973925</v>
      </c>
    </row>
    <row r="67" spans="2:19" x14ac:dyDescent="0.2">
      <c r="B67" s="101"/>
      <c r="D67" s="106"/>
      <c r="E67" s="106"/>
      <c r="F67" s="106"/>
      <c r="G67" s="106"/>
    </row>
    <row r="68" spans="2:19" ht="13.5" thickBot="1" x14ac:dyDescent="0.25"/>
    <row r="69" spans="2:19" ht="13.5" thickBot="1" x14ac:dyDescent="0.25">
      <c r="B69" s="178" t="s">
        <v>136</v>
      </c>
      <c r="C69" s="177"/>
      <c r="D69" s="177"/>
      <c r="E69" s="177"/>
      <c r="F69" s="177"/>
      <c r="G69" s="176"/>
    </row>
    <row r="71" spans="2:19" x14ac:dyDescent="0.2">
      <c r="G71" s="85"/>
    </row>
    <row r="72" spans="2:19" x14ac:dyDescent="0.2">
      <c r="D72" s="175" t="s">
        <v>305</v>
      </c>
      <c r="E72" s="175"/>
      <c r="G72" s="85" t="s">
        <v>304</v>
      </c>
    </row>
    <row r="73" spans="2:19" x14ac:dyDescent="0.2">
      <c r="D73" s="101" t="s">
        <v>303</v>
      </c>
      <c r="E73" s="85" t="s">
        <v>300</v>
      </c>
      <c r="G73" s="85" t="s">
        <v>95</v>
      </c>
    </row>
    <row r="74" spans="2:19" x14ac:dyDescent="0.2">
      <c r="D74" s="101" t="s">
        <v>302</v>
      </c>
      <c r="E74" s="101" t="s">
        <v>301</v>
      </c>
      <c r="F74" s="101"/>
      <c r="G74" s="85" t="s">
        <v>300</v>
      </c>
    </row>
    <row r="75" spans="2:19" ht="13.5" thickBot="1" x14ac:dyDescent="0.25">
      <c r="B75" s="84" t="s">
        <v>95</v>
      </c>
      <c r="D75" s="84" t="s">
        <v>299</v>
      </c>
      <c r="E75" s="84" t="s">
        <v>299</v>
      </c>
      <c r="F75" s="85"/>
      <c r="G75" s="84" t="s">
        <v>299</v>
      </c>
    </row>
    <row r="76" spans="2:19" x14ac:dyDescent="0.2">
      <c r="I76" s="181"/>
      <c r="P76" s="116"/>
      <c r="Q76" s="116"/>
      <c r="R76" s="116"/>
      <c r="S76" s="116"/>
    </row>
    <row r="77" spans="2:19" x14ac:dyDescent="0.2">
      <c r="B77" s="116" t="s">
        <v>46</v>
      </c>
      <c r="D77" s="106">
        <f>'Sch 4 - Op. Company_Auth'!I72</f>
        <v>0.52</v>
      </c>
      <c r="E77" s="106">
        <f>'Sch 4 - Op. Company_Actual'!Y68</f>
        <v>0.52598739496109714</v>
      </c>
      <c r="F77" s="106"/>
      <c r="G77" s="100" t="s">
        <v>18</v>
      </c>
      <c r="I77" s="116"/>
      <c r="P77" s="116"/>
      <c r="Q77" s="116"/>
      <c r="R77" s="116"/>
      <c r="S77" s="116"/>
    </row>
    <row r="78" spans="2:19" x14ac:dyDescent="0.2">
      <c r="B78" s="116" t="s">
        <v>47</v>
      </c>
      <c r="D78" s="106" t="str">
        <f>'Sch 4 - Op. Company_Auth'!I73</f>
        <v>NA</v>
      </c>
      <c r="E78" s="106">
        <f>'Sch 4 - Op. Company_Actual'!Y69</f>
        <v>0.51826151025943978</v>
      </c>
      <c r="F78" s="106"/>
      <c r="G78" s="100" t="s">
        <v>18</v>
      </c>
      <c r="I78" s="116"/>
      <c r="P78" s="116"/>
      <c r="Q78" s="116"/>
      <c r="R78" s="116"/>
      <c r="S78" s="116"/>
    </row>
    <row r="79" spans="2:19" x14ac:dyDescent="0.2">
      <c r="B79" s="116" t="s">
        <v>48</v>
      </c>
      <c r="D79" s="106">
        <f>'Sch 4 - Op. Company_Auth'!I74</f>
        <v>0.54459999999999997</v>
      </c>
      <c r="E79" s="106">
        <f>'Sch 4 - Op. Company_Actual'!Y70</f>
        <v>0.54809691005655392</v>
      </c>
      <c r="F79" s="106"/>
      <c r="G79" s="100" t="s">
        <v>18</v>
      </c>
      <c r="I79" s="116"/>
      <c r="P79" s="116"/>
      <c r="Q79" s="116"/>
      <c r="R79" s="116"/>
      <c r="S79" s="116"/>
    </row>
    <row r="80" spans="2:19" x14ac:dyDescent="0.2">
      <c r="B80" s="116" t="s">
        <v>49</v>
      </c>
      <c r="D80" s="106">
        <f>'Sch 4 - Op. Company_Auth'!I75</f>
        <v>0.51001040041601664</v>
      </c>
      <c r="E80" s="106">
        <f>'Sch 4 - Op. Company_Actual'!Y71</f>
        <v>0.5171768272827526</v>
      </c>
      <c r="F80" s="106"/>
      <c r="G80" s="100" t="s">
        <v>18</v>
      </c>
      <c r="I80" s="116"/>
      <c r="P80" s="116"/>
      <c r="Q80" s="116"/>
      <c r="R80" s="116"/>
      <c r="S80" s="116"/>
    </row>
    <row r="81" spans="2:19" x14ac:dyDescent="0.2">
      <c r="B81" s="116" t="s">
        <v>138</v>
      </c>
      <c r="D81" s="106">
        <f>'Sch 4 - Op. Company_Auth'!I76</f>
        <v>0.48</v>
      </c>
      <c r="E81" s="106">
        <f>'Sch 4 - Op. Company_Actual'!Y72</f>
        <v>0.46781484371215226</v>
      </c>
      <c r="F81" s="106"/>
      <c r="G81" s="100" t="s">
        <v>18</v>
      </c>
      <c r="I81" s="116"/>
      <c r="P81" s="116"/>
      <c r="Q81" s="116"/>
      <c r="R81" s="116"/>
      <c r="S81" s="116"/>
    </row>
    <row r="82" spans="2:19" x14ac:dyDescent="0.2">
      <c r="B82" s="116" t="s">
        <v>139</v>
      </c>
      <c r="D82" s="106" t="str">
        <f>'Sch 4 - Op. Company_Auth'!I77</f>
        <v>NA</v>
      </c>
      <c r="E82" s="106">
        <f>'Sch 4 - Op. Company_Actual'!Y73</f>
        <v>0.60901789111811233</v>
      </c>
      <c r="F82" s="106"/>
      <c r="G82" s="100" t="s">
        <v>18</v>
      </c>
      <c r="I82" s="116"/>
      <c r="M82" s="180"/>
      <c r="P82" s="116"/>
      <c r="Q82" s="116"/>
      <c r="R82" s="116"/>
      <c r="S82" s="116"/>
    </row>
    <row r="83" spans="2:19" x14ac:dyDescent="0.2">
      <c r="B83" s="116" t="s">
        <v>140</v>
      </c>
      <c r="D83" s="106">
        <f>'Sch 4 - Op. Company_Auth'!I78</f>
        <v>0.48</v>
      </c>
      <c r="E83" s="106">
        <f>'Sch 4 - Op. Company_Actual'!Y74</f>
        <v>0.52220806938552367</v>
      </c>
      <c r="F83" s="106"/>
      <c r="G83" s="100" t="s">
        <v>18</v>
      </c>
      <c r="I83" s="116"/>
      <c r="P83" s="116"/>
      <c r="Q83" s="116"/>
      <c r="R83" s="116"/>
      <c r="S83" s="116"/>
    </row>
    <row r="84" spans="2:19" x14ac:dyDescent="0.2">
      <c r="B84" s="116" t="s">
        <v>52</v>
      </c>
      <c r="D84" s="106">
        <f>'Sch 4 - Op. Company_Auth'!I79</f>
        <v>0.56000000000000005</v>
      </c>
      <c r="E84" s="106">
        <f>'Sch 4 - Op. Company_Actual'!Y75</f>
        <v>0.59232095032117393</v>
      </c>
      <c r="F84" s="106"/>
      <c r="G84" s="100" t="s">
        <v>18</v>
      </c>
      <c r="I84" s="116"/>
      <c r="P84" s="116"/>
      <c r="Q84" s="116"/>
      <c r="R84" s="116"/>
      <c r="S84" s="116"/>
    </row>
    <row r="85" spans="2:19" x14ac:dyDescent="0.2">
      <c r="B85" s="116" t="s">
        <v>53</v>
      </c>
      <c r="D85" s="106" t="str">
        <f>'Sch 4 - Op. Company_Auth'!I80</f>
        <v>NA</v>
      </c>
      <c r="E85" s="106">
        <f>'Sch 4 - Op. Company_Actual'!Y76</f>
        <v>0.50620046897418258</v>
      </c>
      <c r="F85" s="106"/>
      <c r="G85" s="100" t="s">
        <v>18</v>
      </c>
      <c r="I85" s="116"/>
      <c r="P85" s="116"/>
      <c r="Q85" s="116"/>
      <c r="R85" s="116"/>
      <c r="S85" s="116"/>
    </row>
    <row r="86" spans="2:19" x14ac:dyDescent="0.2">
      <c r="B86" s="116" t="s">
        <v>54</v>
      </c>
      <c r="D86" s="106">
        <f>'Sch 4 - Op. Company_Auth'!I81</f>
        <v>0.50329999999999997</v>
      </c>
      <c r="E86" s="106">
        <f>'Sch 4 - Op. Company_Actual'!Y77</f>
        <v>0.53120626195500442</v>
      </c>
      <c r="F86" s="106"/>
      <c r="G86" s="100" t="s">
        <v>18</v>
      </c>
      <c r="I86" s="116"/>
      <c r="P86" s="116"/>
      <c r="Q86" s="116"/>
      <c r="R86" s="116"/>
      <c r="S86" s="116"/>
    </row>
    <row r="87" spans="2:19" x14ac:dyDescent="0.2">
      <c r="B87" s="101" t="s">
        <v>116</v>
      </c>
      <c r="D87" s="174">
        <f>AVERAGE(D77:D86)</f>
        <v>0.51398720005943088</v>
      </c>
      <c r="E87" s="174">
        <f>AVERAGE(E77:E86)</f>
        <v>0.53382911280259926</v>
      </c>
      <c r="F87" s="108"/>
      <c r="G87" s="174" t="s">
        <v>18</v>
      </c>
      <c r="P87" s="116"/>
      <c r="Q87" s="116"/>
      <c r="R87" s="116"/>
      <c r="S87" s="116"/>
    </row>
    <row r="88" spans="2:19" x14ac:dyDescent="0.2">
      <c r="B88" s="101"/>
      <c r="D88" s="179"/>
      <c r="E88" s="179"/>
      <c r="F88" s="179"/>
      <c r="G88" s="85"/>
      <c r="P88" s="116"/>
      <c r="Q88" s="116"/>
      <c r="R88" s="116"/>
      <c r="S88" s="116"/>
    </row>
    <row r="90" spans="2:19" ht="13.5" thickBot="1" x14ac:dyDescent="0.25"/>
    <row r="91" spans="2:19" ht="13.5" thickBot="1" x14ac:dyDescent="0.25">
      <c r="B91" s="178" t="s">
        <v>141</v>
      </c>
      <c r="C91" s="177"/>
      <c r="D91" s="177"/>
      <c r="E91" s="177"/>
      <c r="F91" s="177"/>
      <c r="G91" s="176"/>
    </row>
    <row r="93" spans="2:19" x14ac:dyDescent="0.2">
      <c r="G93" s="85"/>
    </row>
    <row r="94" spans="2:19" x14ac:dyDescent="0.2">
      <c r="D94" s="175" t="s">
        <v>305</v>
      </c>
      <c r="E94" s="175"/>
      <c r="G94" s="85" t="s">
        <v>304</v>
      </c>
    </row>
    <row r="95" spans="2:19" x14ac:dyDescent="0.2">
      <c r="D95" s="101" t="s">
        <v>303</v>
      </c>
      <c r="E95" s="85" t="s">
        <v>300</v>
      </c>
      <c r="G95" s="85" t="s">
        <v>95</v>
      </c>
    </row>
    <row r="96" spans="2:19" x14ac:dyDescent="0.2">
      <c r="D96" s="101" t="s">
        <v>302</v>
      </c>
      <c r="E96" s="101" t="s">
        <v>301</v>
      </c>
      <c r="F96" s="101"/>
      <c r="G96" s="85" t="s">
        <v>300</v>
      </c>
    </row>
    <row r="97" spans="2:7" ht="13.5" thickBot="1" x14ac:dyDescent="0.25">
      <c r="B97" s="84" t="s">
        <v>95</v>
      </c>
      <c r="D97" s="84" t="s">
        <v>299</v>
      </c>
      <c r="E97" s="84" t="s">
        <v>299</v>
      </c>
      <c r="F97" s="85"/>
      <c r="G97" s="84" t="s">
        <v>299</v>
      </c>
    </row>
    <row r="99" spans="2:7" x14ac:dyDescent="0.2">
      <c r="B99" s="116" t="s">
        <v>142</v>
      </c>
      <c r="D99" s="106">
        <f>'Sch 4 - Op. Company_Auth'!I100</f>
        <v>0.56678000000000006</v>
      </c>
      <c r="E99" s="106">
        <f>'Sch 4 - Op. Company_Actual'!Y87</f>
        <v>0.58311378451820717</v>
      </c>
      <c r="F99" s="106"/>
      <c r="G99" s="106">
        <f>'Sch 4 - Holding Company'!K21</f>
        <v>0.60799999999999998</v>
      </c>
    </row>
    <row r="100" spans="2:7" x14ac:dyDescent="0.2">
      <c r="B100" s="116" t="s">
        <v>144</v>
      </c>
      <c r="D100" s="106">
        <f>'Sch 4 - Op. Company_Auth'!I104</f>
        <v>0.54</v>
      </c>
      <c r="E100" s="106">
        <f>'Sch 4 - Op. Company_Actual'!Y91</f>
        <v>0.55452901984522474</v>
      </c>
      <c r="F100" s="106"/>
      <c r="G100" s="106">
        <f>'Sch 4 - Holding Company'!K22</f>
        <v>0.4395</v>
      </c>
    </row>
    <row r="101" spans="2:7" x14ac:dyDescent="0.2">
      <c r="B101" s="116" t="s">
        <v>59</v>
      </c>
      <c r="D101" s="106">
        <f>'Sch 4 - Op. Company_Auth'!I113</f>
        <v>0.5139638003296445</v>
      </c>
      <c r="E101" s="106">
        <f>'Sch 4 - Op. Company_Actual'!Y100</f>
        <v>0.55033782359150174</v>
      </c>
      <c r="F101" s="106"/>
      <c r="G101" s="106">
        <f>'Sch 4 - Holding Company'!K23</f>
        <v>0.33200000000000002</v>
      </c>
    </row>
    <row r="102" spans="2:7" x14ac:dyDescent="0.2">
      <c r="B102" s="116" t="s">
        <v>61</v>
      </c>
      <c r="D102" s="106">
        <f>'Sch 4 - Op. Company_Auth'!I118</f>
        <v>0.495</v>
      </c>
      <c r="E102" s="106">
        <f>'Sch 4 - Op. Company_Actual'!Y104</f>
        <v>0.49340166910685768</v>
      </c>
      <c r="F102" s="106"/>
      <c r="G102" s="106">
        <f>'Sch 4 - Holding Company'!K24</f>
        <v>0.49</v>
      </c>
    </row>
    <row r="103" spans="2:7" x14ac:dyDescent="0.2">
      <c r="B103" s="116" t="s">
        <v>63</v>
      </c>
      <c r="D103" s="106">
        <f>'Sch 4 - Op. Company_Auth'!I124</f>
        <v>0.58774999999999999</v>
      </c>
      <c r="E103" s="106">
        <f>'Sch 4 - Op. Company_Actual'!Y110</f>
        <v>0.60041596600168601</v>
      </c>
      <c r="F103" s="106"/>
      <c r="G103" s="106">
        <f>'Sch 4 - Holding Company'!K25</f>
        <v>0.48749999999999999</v>
      </c>
    </row>
    <row r="104" spans="2:7" x14ac:dyDescent="0.2">
      <c r="B104" s="116" t="s">
        <v>65</v>
      </c>
      <c r="D104" s="106">
        <f>'Sch 4 - Op. Company_Auth'!I129</f>
        <v>0.53</v>
      </c>
      <c r="E104" s="106">
        <f>'Sch 4 - Op. Company_Actual'!Y114</f>
        <v>0.54728426613607328</v>
      </c>
      <c r="F104" s="106"/>
      <c r="G104" s="106">
        <f>'Sch 4 - Holding Company'!K26</f>
        <v>0.379</v>
      </c>
    </row>
    <row r="105" spans="2:7" x14ac:dyDescent="0.2">
      <c r="B105" s="116" t="s">
        <v>67</v>
      </c>
      <c r="D105" s="106">
        <f>'Sch 4 - Op. Company_Auth'!I135</f>
        <v>0.50786666666666669</v>
      </c>
      <c r="E105" s="106">
        <f>'Sch 4 - Op. Company_Actual'!Y118</f>
        <v>0.49183262842760345</v>
      </c>
      <c r="F105" s="106"/>
      <c r="G105" s="106">
        <f>'Sch 4 - Holding Company'!K27</f>
        <v>0.45650000000000002</v>
      </c>
    </row>
    <row r="106" spans="2:7" x14ac:dyDescent="0.2">
      <c r="B106" s="116" t="s">
        <v>162</v>
      </c>
      <c r="D106" s="106">
        <f>'Sch 4 - Op. Company_Auth'!I141</f>
        <v>0.54159999999999997</v>
      </c>
      <c r="E106" s="106">
        <f>'Sch 4 - Op. Company_Actual'!Y124</f>
        <v>0.57236311227488934</v>
      </c>
      <c r="F106" s="106"/>
      <c r="G106" s="106">
        <f>'Sch 4 - Holding Company'!K28</f>
        <v>0.47099999999999997</v>
      </c>
    </row>
    <row r="107" spans="2:7" x14ac:dyDescent="0.2">
      <c r="B107" s="101" t="s">
        <v>116</v>
      </c>
      <c r="D107" s="174">
        <f>AVERAGE(D99:D106)</f>
        <v>0.53537005837453888</v>
      </c>
      <c r="E107" s="174">
        <f>AVERAGE(E99:E106)</f>
        <v>0.54915978373775542</v>
      </c>
      <c r="F107" s="108"/>
      <c r="G107" s="174">
        <f>AVERAGE(G99:G106)</f>
        <v>0.4579375</v>
      </c>
    </row>
    <row r="108" spans="2:7" x14ac:dyDescent="0.2">
      <c r="E108" s="1"/>
      <c r="F108" s="1"/>
    </row>
  </sheetData>
  <mergeCells count="1">
    <mergeCell ref="A2:H2"/>
  </mergeCells>
  <pageMargins left="0.7" right="0.7" top="0.75" bottom="0.75" header="0.3" footer="0.3"/>
  <pageSetup scale="38" orientation="landscape" r:id="rId1"/>
  <headerFooter>
    <oddHeader>&amp;R&amp;"Arial,Regular"&amp;10Filed: 2022-10-31
EB-2022-0200
Exhibit 5
Tab 3
Schedule 1
Attachment 1
Supporting Schedule&amp;"-,Regular"&amp;11s</oddHeader>
  </headerFooter>
  <rowBreaks count="1" manualBreakCount="1">
    <brk id="50"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DB3B-4749-48D4-B3A9-C3E8F4CB4D44}">
  <sheetPr>
    <pageSetUpPr fitToPage="1"/>
  </sheetPr>
  <dimension ref="A1:AS150"/>
  <sheetViews>
    <sheetView showGridLines="0" tabSelected="1" view="pageBreakPreview" zoomScale="80" zoomScaleNormal="100" zoomScaleSheetLayoutView="80" workbookViewId="0">
      <selection activeCell="B37" sqref="B37"/>
    </sheetView>
  </sheetViews>
  <sheetFormatPr defaultColWidth="9" defaultRowHeight="12.75" x14ac:dyDescent="0.2"/>
  <cols>
    <col min="1" max="1" width="9" style="180"/>
    <col min="2" max="2" width="1.5703125" style="115" customWidth="1"/>
    <col min="3" max="3" width="36.42578125" style="115" customWidth="1"/>
    <col min="4" max="4" width="9" style="115"/>
    <col min="5" max="5" width="1.5703125" style="115" customWidth="1"/>
    <col min="6" max="6" width="12.5703125" style="115" customWidth="1"/>
    <col min="7" max="7" width="21.28515625" style="115" customWidth="1"/>
    <col min="8" max="8" width="1.5703125" style="115" customWidth="1"/>
    <col min="9" max="9" width="12.5703125" style="115" customWidth="1"/>
    <col min="10" max="10" width="10.85546875" style="115" customWidth="1"/>
    <col min="11" max="16" width="9" style="115"/>
    <col min="17" max="45" width="9" style="116"/>
    <col min="46" max="16384" width="9" style="115"/>
  </cols>
  <sheetData>
    <row r="1" spans="1:10" ht="15" customHeight="1" x14ac:dyDescent="0.2">
      <c r="A1" s="324" t="s">
        <v>423</v>
      </c>
      <c r="B1" s="324"/>
      <c r="C1" s="324"/>
      <c r="D1" s="324"/>
      <c r="E1" s="324"/>
      <c r="F1" s="324"/>
      <c r="G1" s="324"/>
      <c r="H1" s="324"/>
      <c r="I1" s="324"/>
      <c r="J1" s="324"/>
    </row>
    <row r="3" spans="1:10" ht="15" customHeight="1" x14ac:dyDescent="0.2">
      <c r="A3" s="324" t="s">
        <v>90</v>
      </c>
      <c r="B3" s="324"/>
      <c r="C3" s="324"/>
      <c r="D3" s="324"/>
      <c r="E3" s="324"/>
      <c r="F3" s="324"/>
      <c r="G3" s="324"/>
      <c r="H3" s="324"/>
      <c r="I3" s="324"/>
      <c r="J3" s="324"/>
    </row>
    <row r="4" spans="1:10" x14ac:dyDescent="0.2">
      <c r="B4" s="101"/>
      <c r="C4" s="101"/>
      <c r="J4" s="116" t="s">
        <v>96</v>
      </c>
    </row>
    <row r="5" spans="1:10" x14ac:dyDescent="0.2">
      <c r="F5" s="85" t="s">
        <v>302</v>
      </c>
    </row>
    <row r="6" spans="1:10" x14ac:dyDescent="0.2">
      <c r="B6" s="101" t="s">
        <v>95</v>
      </c>
      <c r="C6" s="101"/>
      <c r="D6" s="85" t="s">
        <v>25</v>
      </c>
      <c r="F6" s="85" t="s">
        <v>299</v>
      </c>
    </row>
    <row r="8" spans="1:10" x14ac:dyDescent="0.2">
      <c r="C8" s="116" t="s">
        <v>102</v>
      </c>
      <c r="D8" s="100" t="s">
        <v>18</v>
      </c>
      <c r="F8" s="106">
        <v>0.39</v>
      </c>
    </row>
    <row r="9" spans="1:10" x14ac:dyDescent="0.2">
      <c r="C9" s="116" t="s">
        <v>104</v>
      </c>
      <c r="D9" s="100" t="s">
        <v>18</v>
      </c>
      <c r="F9" s="106">
        <v>0.37</v>
      </c>
    </row>
    <row r="10" spans="1:10" x14ac:dyDescent="0.2">
      <c r="C10" s="116" t="s">
        <v>106</v>
      </c>
      <c r="D10" s="100" t="s">
        <v>18</v>
      </c>
      <c r="F10" s="106">
        <v>0.38500000000000001</v>
      </c>
    </row>
    <row r="11" spans="1:10" x14ac:dyDescent="0.2">
      <c r="C11" s="116" t="s">
        <v>107</v>
      </c>
      <c r="D11" s="100" t="s">
        <v>18</v>
      </c>
      <c r="F11" s="106">
        <v>0.38500000000000001</v>
      </c>
    </row>
    <row r="12" spans="1:10" x14ac:dyDescent="0.2">
      <c r="C12" s="116" t="s">
        <v>109</v>
      </c>
      <c r="D12" s="100" t="s">
        <v>18</v>
      </c>
      <c r="F12" s="106">
        <v>0.4</v>
      </c>
    </row>
    <row r="13" spans="1:10" x14ac:dyDescent="0.2">
      <c r="C13" s="116" t="s">
        <v>110</v>
      </c>
      <c r="D13" s="100" t="s">
        <v>18</v>
      </c>
      <c r="F13" s="106">
        <v>0.45</v>
      </c>
    </row>
    <row r="14" spans="1:10" x14ac:dyDescent="0.2">
      <c r="C14" s="116" t="s">
        <v>112</v>
      </c>
      <c r="D14" s="100" t="s">
        <v>18</v>
      </c>
      <c r="F14" s="106">
        <v>0.45</v>
      </c>
    </row>
    <row r="15" spans="1:10" x14ac:dyDescent="0.2">
      <c r="C15" s="116" t="s">
        <v>113</v>
      </c>
      <c r="D15" s="100" t="s">
        <v>18</v>
      </c>
      <c r="F15" s="106">
        <v>0.46500000000000002</v>
      </c>
    </row>
    <row r="16" spans="1:10" x14ac:dyDescent="0.2">
      <c r="C16" s="116" t="s">
        <v>114</v>
      </c>
      <c r="D16" s="100" t="s">
        <v>18</v>
      </c>
      <c r="F16" s="106">
        <v>0.41</v>
      </c>
    </row>
    <row r="17" spans="1:11" x14ac:dyDescent="0.2">
      <c r="C17" s="116" t="s">
        <v>115</v>
      </c>
      <c r="D17" s="100" t="s">
        <v>18</v>
      </c>
      <c r="F17" s="106">
        <v>0.46500000000000002</v>
      </c>
    </row>
    <row r="18" spans="1:11" x14ac:dyDescent="0.2">
      <c r="B18" s="101" t="s">
        <v>116</v>
      </c>
      <c r="C18" s="101"/>
      <c r="D18" s="101"/>
      <c r="E18" s="107"/>
      <c r="F18" s="174">
        <f>AVERAGE(F8:F17)</f>
        <v>0.41700000000000009</v>
      </c>
    </row>
    <row r="19" spans="1:11" x14ac:dyDescent="0.2">
      <c r="B19" s="1"/>
      <c r="C19" s="1"/>
      <c r="D19" s="1"/>
      <c r="E19" s="1"/>
      <c r="F19" s="1"/>
      <c r="G19" s="1"/>
      <c r="H19" s="1"/>
      <c r="I19" s="1"/>
      <c r="J19" s="1"/>
      <c r="K19" s="1"/>
    </row>
    <row r="20" spans="1:11" x14ac:dyDescent="0.2">
      <c r="B20" s="1"/>
      <c r="C20" s="1"/>
      <c r="D20" s="1"/>
      <c r="E20" s="1"/>
      <c r="F20" s="1"/>
      <c r="G20" s="1"/>
      <c r="H20" s="1"/>
      <c r="I20" s="1"/>
      <c r="J20" s="1"/>
      <c r="K20" s="1"/>
    </row>
    <row r="21" spans="1:11" ht="15" customHeight="1" x14ac:dyDescent="0.2">
      <c r="A21" s="324" t="s">
        <v>117</v>
      </c>
      <c r="B21" s="324"/>
      <c r="C21" s="324"/>
      <c r="D21" s="324"/>
      <c r="E21" s="324"/>
      <c r="F21" s="324"/>
      <c r="G21" s="324"/>
      <c r="H21" s="324"/>
      <c r="I21" s="324"/>
      <c r="J21" s="324"/>
      <c r="K21" s="1"/>
    </row>
    <row r="22" spans="1:11" x14ac:dyDescent="0.2">
      <c r="B22" s="1"/>
      <c r="C22" s="1"/>
      <c r="D22" s="1"/>
      <c r="E22" s="1"/>
      <c r="F22" s="1"/>
      <c r="G22" s="1"/>
      <c r="H22" s="1"/>
      <c r="I22" s="1"/>
      <c r="J22" s="1"/>
      <c r="K22" s="1"/>
    </row>
    <row r="23" spans="1:11" x14ac:dyDescent="0.2">
      <c r="B23" s="1"/>
      <c r="C23" s="1"/>
      <c r="D23" s="1"/>
      <c r="E23" s="1"/>
      <c r="F23" s="85"/>
      <c r="G23" s="85"/>
      <c r="H23" s="1"/>
      <c r="I23" s="85" t="s">
        <v>302</v>
      </c>
      <c r="J23" s="1"/>
      <c r="K23" s="1"/>
    </row>
    <row r="24" spans="1:11" x14ac:dyDescent="0.2">
      <c r="B24" s="101" t="s">
        <v>95</v>
      </c>
      <c r="C24" s="101"/>
      <c r="D24" s="85" t="s">
        <v>25</v>
      </c>
      <c r="E24" s="1"/>
      <c r="F24" s="85" t="s">
        <v>382</v>
      </c>
      <c r="G24" s="85" t="s">
        <v>381</v>
      </c>
      <c r="H24" s="1"/>
      <c r="I24" s="85" t="s">
        <v>299</v>
      </c>
      <c r="J24" s="1"/>
    </row>
    <row r="25" spans="1:11" x14ac:dyDescent="0.2">
      <c r="B25" s="1"/>
      <c r="C25" s="1"/>
      <c r="D25" s="1"/>
      <c r="E25" s="1"/>
      <c r="F25" s="1"/>
      <c r="G25" s="1"/>
      <c r="H25" s="1"/>
      <c r="I25" s="1"/>
      <c r="J25" s="1"/>
    </row>
    <row r="26" spans="1:11" x14ac:dyDescent="0.2">
      <c r="B26" s="1" t="s">
        <v>119</v>
      </c>
      <c r="C26" s="1"/>
      <c r="D26" s="100"/>
      <c r="E26" s="1"/>
      <c r="F26" s="1"/>
      <c r="G26" s="1"/>
      <c r="H26" s="1"/>
      <c r="I26" s="106"/>
      <c r="J26" s="1"/>
    </row>
    <row r="27" spans="1:11" x14ac:dyDescent="0.2">
      <c r="B27" s="1"/>
      <c r="C27" s="1" t="s">
        <v>422</v>
      </c>
      <c r="D27" s="100" t="s">
        <v>34</v>
      </c>
      <c r="E27" s="1"/>
      <c r="F27" s="100" t="s">
        <v>421</v>
      </c>
      <c r="G27" s="1" t="s">
        <v>420</v>
      </c>
      <c r="H27" s="1"/>
      <c r="I27" s="106">
        <v>0.5</v>
      </c>
      <c r="J27" s="1"/>
    </row>
    <row r="28" spans="1:11" x14ac:dyDescent="0.2">
      <c r="B28" s="1"/>
      <c r="C28" s="1" t="s">
        <v>419</v>
      </c>
      <c r="D28" s="100" t="s">
        <v>34</v>
      </c>
      <c r="E28" s="1"/>
      <c r="F28" s="100" t="s">
        <v>319</v>
      </c>
      <c r="G28" s="1" t="s">
        <v>418</v>
      </c>
      <c r="H28" s="1"/>
      <c r="I28" s="106" t="s">
        <v>18</v>
      </c>
      <c r="J28" s="1"/>
    </row>
    <row r="29" spans="1:11" x14ac:dyDescent="0.2">
      <c r="B29" s="1"/>
      <c r="C29" s="1" t="s">
        <v>417</v>
      </c>
      <c r="D29" s="100" t="s">
        <v>34</v>
      </c>
      <c r="E29" s="1"/>
      <c r="F29" s="100" t="s">
        <v>319</v>
      </c>
      <c r="G29" s="1" t="s">
        <v>416</v>
      </c>
      <c r="H29" s="1"/>
      <c r="I29" s="106" t="s">
        <v>18</v>
      </c>
      <c r="J29" s="1"/>
    </row>
    <row r="30" spans="1:11" x14ac:dyDescent="0.2">
      <c r="B30" s="1"/>
      <c r="C30" s="1" t="s">
        <v>415</v>
      </c>
      <c r="D30" s="100" t="s">
        <v>34</v>
      </c>
      <c r="E30" s="1"/>
      <c r="F30" s="100" t="s">
        <v>414</v>
      </c>
      <c r="G30" s="1" t="s">
        <v>413</v>
      </c>
      <c r="H30" s="1"/>
      <c r="I30" s="106">
        <v>0.52</v>
      </c>
      <c r="J30" s="1"/>
    </row>
    <row r="31" spans="1:11" x14ac:dyDescent="0.2">
      <c r="B31" s="1"/>
      <c r="C31" s="1" t="s">
        <v>112</v>
      </c>
      <c r="D31" s="100" t="s">
        <v>34</v>
      </c>
      <c r="E31" s="1"/>
      <c r="F31" s="100" t="s">
        <v>412</v>
      </c>
      <c r="G31" s="1"/>
      <c r="H31" s="1"/>
      <c r="I31" s="106">
        <v>0.45</v>
      </c>
      <c r="J31" s="1"/>
    </row>
    <row r="32" spans="1:11" x14ac:dyDescent="0.2">
      <c r="B32" s="1"/>
      <c r="C32" s="100" t="s">
        <v>116</v>
      </c>
      <c r="D32" s="100" t="s">
        <v>34</v>
      </c>
      <c r="E32" s="1"/>
      <c r="F32" s="1"/>
      <c r="G32" s="1"/>
      <c r="H32" s="1"/>
      <c r="I32" s="199">
        <f>AVERAGE(I27:I31)</f>
        <v>0.49</v>
      </c>
      <c r="J32" s="1"/>
    </row>
    <row r="33" spans="2:10" x14ac:dyDescent="0.2">
      <c r="B33" s="1"/>
      <c r="C33" s="1"/>
      <c r="D33" s="100"/>
      <c r="E33" s="1"/>
      <c r="F33" s="1"/>
      <c r="G33" s="1"/>
      <c r="H33" s="1"/>
      <c r="I33" s="106"/>
      <c r="J33" s="1"/>
    </row>
    <row r="34" spans="2:10" x14ac:dyDescent="0.2">
      <c r="B34" s="1" t="s">
        <v>124</v>
      </c>
      <c r="C34" s="1"/>
      <c r="D34" s="100"/>
      <c r="E34" s="1"/>
      <c r="F34" s="1"/>
      <c r="G34" s="1"/>
      <c r="H34" s="1"/>
      <c r="I34" s="106"/>
      <c r="J34" s="1"/>
    </row>
    <row r="35" spans="2:10" x14ac:dyDescent="0.2">
      <c r="B35" s="1"/>
      <c r="C35" s="1" t="s">
        <v>125</v>
      </c>
      <c r="D35" s="100" t="s">
        <v>36</v>
      </c>
      <c r="E35" s="1"/>
      <c r="F35" s="100" t="s">
        <v>411</v>
      </c>
      <c r="G35" s="1" t="s">
        <v>410</v>
      </c>
      <c r="H35" s="1"/>
      <c r="I35" s="106"/>
      <c r="J35" s="1"/>
    </row>
    <row r="36" spans="2:10" x14ac:dyDescent="0.2">
      <c r="B36" s="1"/>
      <c r="C36" s="1" t="s">
        <v>127</v>
      </c>
      <c r="D36" s="100" t="s">
        <v>36</v>
      </c>
      <c r="E36" s="1"/>
      <c r="F36" s="100" t="s">
        <v>409</v>
      </c>
      <c r="G36" s="1" t="s">
        <v>408</v>
      </c>
      <c r="H36" s="1"/>
      <c r="I36" s="106">
        <v>0.52100000000000002</v>
      </c>
      <c r="J36" s="1"/>
    </row>
    <row r="37" spans="2:10" x14ac:dyDescent="0.2">
      <c r="B37" s="1"/>
      <c r="C37" s="1" t="s">
        <v>127</v>
      </c>
      <c r="D37" s="100" t="s">
        <v>36</v>
      </c>
      <c r="E37" s="1"/>
      <c r="F37" s="100" t="s">
        <v>354</v>
      </c>
      <c r="G37" s="1" t="s">
        <v>407</v>
      </c>
      <c r="H37" s="1"/>
      <c r="I37" s="106">
        <v>0.52029999999999998</v>
      </c>
      <c r="J37" s="1"/>
    </row>
    <row r="38" spans="2:10" x14ac:dyDescent="0.2">
      <c r="B38" s="1"/>
      <c r="C38" s="1" t="s">
        <v>126</v>
      </c>
      <c r="D38" s="100" t="s">
        <v>36</v>
      </c>
      <c r="E38" s="1"/>
      <c r="F38" s="100" t="s">
        <v>406</v>
      </c>
      <c r="G38" s="1" t="s">
        <v>405</v>
      </c>
      <c r="H38" s="1"/>
      <c r="J38" s="106" t="s">
        <v>105</v>
      </c>
    </row>
    <row r="39" spans="2:10" x14ac:dyDescent="0.2">
      <c r="B39" s="1"/>
      <c r="C39" s="1" t="s">
        <v>127</v>
      </c>
      <c r="D39" s="100" t="s">
        <v>36</v>
      </c>
      <c r="E39" s="1"/>
      <c r="F39" s="100" t="s">
        <v>348</v>
      </c>
      <c r="G39" s="1" t="s">
        <v>404</v>
      </c>
      <c r="H39" s="1"/>
      <c r="I39" s="106">
        <v>0.53480000000000005</v>
      </c>
      <c r="J39" s="1"/>
    </row>
    <row r="40" spans="2:10" x14ac:dyDescent="0.2">
      <c r="B40" s="1"/>
      <c r="C40" s="100" t="s">
        <v>116</v>
      </c>
      <c r="D40" s="100" t="s">
        <v>36</v>
      </c>
      <c r="E40" s="1"/>
      <c r="F40" s="1"/>
      <c r="G40" s="1"/>
      <c r="H40" s="1"/>
      <c r="I40" s="199">
        <f>AVERAGE(I35:I39)</f>
        <v>0.52536666666666676</v>
      </c>
      <c r="J40" s="1"/>
    </row>
    <row r="41" spans="2:10" x14ac:dyDescent="0.2">
      <c r="B41" s="1"/>
      <c r="C41" s="1"/>
      <c r="D41" s="100"/>
      <c r="E41" s="1"/>
      <c r="F41" s="1"/>
      <c r="G41" s="1"/>
      <c r="H41" s="1"/>
      <c r="I41" s="106"/>
      <c r="J41" s="1"/>
    </row>
    <row r="42" spans="2:10" x14ac:dyDescent="0.2">
      <c r="B42" s="1" t="s">
        <v>128</v>
      </c>
      <c r="C42" s="1"/>
      <c r="D42" s="100"/>
      <c r="E42" s="1"/>
      <c r="F42" s="1"/>
      <c r="G42" s="1"/>
      <c r="H42" s="1"/>
      <c r="I42" s="106"/>
      <c r="J42" s="1"/>
    </row>
    <row r="43" spans="2:10" x14ac:dyDescent="0.2">
      <c r="B43" s="1"/>
      <c r="C43" s="1" t="s">
        <v>104</v>
      </c>
      <c r="D43" s="100" t="s">
        <v>38</v>
      </c>
      <c r="E43" s="1"/>
      <c r="F43" s="100" t="s">
        <v>403</v>
      </c>
      <c r="G43" s="1"/>
      <c r="H43" s="1"/>
      <c r="I43" s="106">
        <v>0.37</v>
      </c>
      <c r="J43" s="1"/>
    </row>
    <row r="44" spans="2:10" x14ac:dyDescent="0.2">
      <c r="B44" s="1"/>
      <c r="C44" s="100" t="s">
        <v>116</v>
      </c>
      <c r="D44" s="100" t="s">
        <v>38</v>
      </c>
      <c r="E44" s="1"/>
      <c r="F44" s="100"/>
      <c r="G44" s="1"/>
      <c r="H44" s="1"/>
      <c r="I44" s="199">
        <f>IFERROR(AVERAGE(I43),"N/A")</f>
        <v>0.37</v>
      </c>
      <c r="J44" s="1"/>
    </row>
    <row r="45" spans="2:10" x14ac:dyDescent="0.2">
      <c r="B45" s="1"/>
      <c r="C45" s="1"/>
      <c r="D45" s="100"/>
      <c r="E45" s="1"/>
      <c r="F45" s="100"/>
      <c r="G45" s="1"/>
      <c r="H45" s="1"/>
      <c r="I45" s="106"/>
      <c r="J45" s="1"/>
    </row>
    <row r="46" spans="2:10" x14ac:dyDescent="0.2">
      <c r="B46" s="1"/>
      <c r="C46" s="1"/>
      <c r="D46" s="100"/>
      <c r="E46" s="1"/>
      <c r="F46" s="100"/>
      <c r="G46" s="1"/>
      <c r="H46" s="1"/>
      <c r="I46" s="106"/>
      <c r="J46" s="1"/>
    </row>
    <row r="47" spans="2:10" x14ac:dyDescent="0.2">
      <c r="B47" s="1" t="s">
        <v>39</v>
      </c>
      <c r="C47" s="1"/>
      <c r="D47" s="100"/>
      <c r="E47" s="1"/>
      <c r="F47" s="100"/>
      <c r="G47" s="1"/>
      <c r="H47" s="1"/>
      <c r="I47" s="106"/>
      <c r="J47" s="1"/>
    </row>
    <row r="48" spans="2:10" x14ac:dyDescent="0.2">
      <c r="B48" s="1"/>
      <c r="C48" s="1" t="s">
        <v>129</v>
      </c>
      <c r="D48" s="100" t="s">
        <v>40</v>
      </c>
      <c r="E48" s="1"/>
      <c r="F48" s="100" t="s">
        <v>402</v>
      </c>
      <c r="G48" s="1" t="s">
        <v>401</v>
      </c>
      <c r="H48" s="1"/>
      <c r="I48" s="106">
        <v>0.54700000000000004</v>
      </c>
      <c r="J48" s="1"/>
    </row>
    <row r="49" spans="1:16" x14ac:dyDescent="0.2">
      <c r="B49" s="1"/>
      <c r="C49" s="1" t="s">
        <v>130</v>
      </c>
      <c r="D49" s="100" t="s">
        <v>40</v>
      </c>
      <c r="E49" s="1"/>
      <c r="F49" s="100" t="s">
        <v>400</v>
      </c>
      <c r="G49" s="1" t="s">
        <v>399</v>
      </c>
      <c r="H49" s="1"/>
      <c r="I49" s="106">
        <v>0.52</v>
      </c>
      <c r="J49" s="1"/>
    </row>
    <row r="50" spans="1:16" x14ac:dyDescent="0.2">
      <c r="B50" s="1"/>
      <c r="C50" s="100" t="s">
        <v>116</v>
      </c>
      <c r="D50" s="100" t="s">
        <v>40</v>
      </c>
      <c r="E50" s="1"/>
      <c r="F50" s="100"/>
      <c r="G50" s="1"/>
      <c r="H50" s="1"/>
      <c r="I50" s="199">
        <f>AVERAGE(I48:I49)</f>
        <v>0.53350000000000009</v>
      </c>
      <c r="J50" s="1"/>
    </row>
    <row r="51" spans="1:16" x14ac:dyDescent="0.2">
      <c r="B51" s="1"/>
      <c r="C51" s="1"/>
      <c r="D51" s="100"/>
      <c r="E51" s="1"/>
      <c r="F51" s="100"/>
      <c r="G51" s="1"/>
      <c r="H51" s="1"/>
      <c r="I51" s="106"/>
      <c r="J51" s="1"/>
    </row>
    <row r="52" spans="1:16" x14ac:dyDescent="0.2">
      <c r="B52" s="1"/>
      <c r="C52" s="1"/>
      <c r="D52" s="100"/>
      <c r="E52" s="1"/>
      <c r="F52" s="100"/>
      <c r="G52" s="1"/>
      <c r="H52" s="1"/>
      <c r="I52" s="106"/>
      <c r="J52" s="1"/>
    </row>
    <row r="53" spans="1:16" x14ac:dyDescent="0.2">
      <c r="B53" s="1" t="s">
        <v>131</v>
      </c>
      <c r="C53" s="1"/>
      <c r="D53" s="100"/>
      <c r="E53" s="1"/>
      <c r="F53" s="100"/>
      <c r="G53" s="1"/>
      <c r="H53" s="1"/>
      <c r="I53" s="106"/>
      <c r="J53" s="1"/>
    </row>
    <row r="54" spans="1:16" x14ac:dyDescent="0.2">
      <c r="B54" s="1"/>
      <c r="C54" s="1" t="s">
        <v>132</v>
      </c>
      <c r="D54" s="100" t="s">
        <v>42</v>
      </c>
      <c r="E54" s="1"/>
      <c r="F54" s="100" t="s">
        <v>331</v>
      </c>
      <c r="G54" s="1" t="s">
        <v>398</v>
      </c>
      <c r="H54" s="1"/>
      <c r="I54" s="106">
        <v>0.50819999999999999</v>
      </c>
      <c r="J54" s="1"/>
    </row>
    <row r="55" spans="1:16" x14ac:dyDescent="0.2">
      <c r="B55" s="1"/>
      <c r="C55" s="1" t="s">
        <v>134</v>
      </c>
      <c r="D55" s="100" t="s">
        <v>42</v>
      </c>
      <c r="E55" s="1"/>
      <c r="F55" s="100" t="s">
        <v>389</v>
      </c>
      <c r="G55" s="1" t="s">
        <v>397</v>
      </c>
      <c r="H55" s="1"/>
      <c r="I55" s="106">
        <v>0.48</v>
      </c>
      <c r="J55" s="1"/>
    </row>
    <row r="56" spans="1:16" x14ac:dyDescent="0.2">
      <c r="B56" s="1"/>
      <c r="C56" s="1" t="s">
        <v>107</v>
      </c>
      <c r="D56" s="100" t="s">
        <v>42</v>
      </c>
      <c r="E56" s="1"/>
      <c r="F56" s="100" t="s">
        <v>396</v>
      </c>
      <c r="G56" s="1"/>
      <c r="H56" s="1"/>
      <c r="I56" s="106">
        <v>0.38500000000000001</v>
      </c>
      <c r="J56" s="1"/>
    </row>
    <row r="57" spans="1:16" x14ac:dyDescent="0.2">
      <c r="B57" s="1"/>
      <c r="C57" s="100" t="s">
        <v>116</v>
      </c>
      <c r="D57" s="100" t="s">
        <v>42</v>
      </c>
      <c r="E57" s="1"/>
      <c r="F57" s="100"/>
      <c r="G57" s="1"/>
      <c r="H57" s="1"/>
      <c r="I57" s="199">
        <f>AVERAGE(I54:I56)</f>
        <v>0.45773333333333333</v>
      </c>
      <c r="J57" s="1"/>
    </row>
    <row r="58" spans="1:16" x14ac:dyDescent="0.2">
      <c r="B58" s="1"/>
      <c r="C58" s="1"/>
      <c r="D58" s="100"/>
      <c r="E58" s="1"/>
      <c r="F58" s="100"/>
      <c r="G58" s="1"/>
      <c r="H58" s="1"/>
      <c r="I58" s="106"/>
      <c r="J58" s="1"/>
    </row>
    <row r="59" spans="1:16" x14ac:dyDescent="0.2">
      <c r="B59" s="1" t="s">
        <v>135</v>
      </c>
      <c r="C59" s="1"/>
      <c r="D59" s="100"/>
      <c r="E59" s="1"/>
      <c r="F59" s="100"/>
      <c r="G59" s="1"/>
      <c r="H59" s="1"/>
      <c r="I59" s="106"/>
      <c r="J59" s="1"/>
    </row>
    <row r="60" spans="1:16" x14ac:dyDescent="0.2">
      <c r="B60" s="1"/>
      <c r="C60" s="116" t="s">
        <v>18</v>
      </c>
      <c r="D60" s="100" t="s">
        <v>44</v>
      </c>
      <c r="E60" s="1"/>
      <c r="F60" s="100" t="s">
        <v>18</v>
      </c>
      <c r="G60" s="100" t="s">
        <v>18</v>
      </c>
      <c r="H60" s="1"/>
      <c r="I60" s="100" t="s">
        <v>18</v>
      </c>
      <c r="J60" s="1"/>
    </row>
    <row r="61" spans="1:16" x14ac:dyDescent="0.2">
      <c r="B61" s="1"/>
      <c r="C61" s="100" t="s">
        <v>116</v>
      </c>
      <c r="D61" s="100" t="s">
        <v>44</v>
      </c>
      <c r="E61" s="1"/>
      <c r="F61" s="100"/>
      <c r="G61" s="100"/>
      <c r="H61" s="1"/>
      <c r="I61" s="199" t="str">
        <f>IFERROR(AVERAGE(I60),"N/A")</f>
        <v>N/A</v>
      </c>
      <c r="J61" s="1"/>
    </row>
    <row r="62" spans="1:16" x14ac:dyDescent="0.2">
      <c r="B62" s="1"/>
      <c r="C62" s="1"/>
      <c r="D62" s="100"/>
      <c r="E62" s="1"/>
      <c r="F62" s="100"/>
      <c r="G62" s="100"/>
      <c r="H62" s="1"/>
      <c r="I62" s="106"/>
      <c r="J62" s="1"/>
    </row>
    <row r="63" spans="1:16" x14ac:dyDescent="0.2">
      <c r="B63" s="101" t="s">
        <v>116</v>
      </c>
      <c r="C63" s="101"/>
      <c r="D63" s="101"/>
      <c r="E63" s="107"/>
      <c r="F63" s="100"/>
      <c r="G63" s="100"/>
      <c r="H63" s="107"/>
      <c r="I63" s="174">
        <f>AVERAGE(I32,I40,I44,I50,I57,I61)</f>
        <v>0.47531999999999996</v>
      </c>
      <c r="J63" s="1"/>
    </row>
    <row r="64" spans="1:16" s="116" customFormat="1" x14ac:dyDescent="0.2">
      <c r="A64" s="180"/>
      <c r="B64" s="101"/>
      <c r="C64" s="101"/>
      <c r="D64" s="115"/>
      <c r="E64" s="1"/>
      <c r="F64" s="106"/>
      <c r="G64" s="106"/>
      <c r="H64" s="1"/>
      <c r="I64" s="106"/>
      <c r="J64" s="1"/>
      <c r="K64" s="115"/>
      <c r="L64" s="115"/>
      <c r="M64" s="115"/>
      <c r="N64" s="115"/>
      <c r="O64" s="115"/>
      <c r="P64" s="115"/>
    </row>
    <row r="65" spans="1:19" s="116" customFormat="1" x14ac:dyDescent="0.2">
      <c r="A65" s="180"/>
      <c r="B65" s="1"/>
      <c r="C65" s="1"/>
      <c r="D65" s="1"/>
      <c r="E65" s="1"/>
      <c r="F65" s="1"/>
      <c r="G65" s="1"/>
      <c r="H65" s="1"/>
      <c r="I65" s="1"/>
      <c r="J65" s="1"/>
      <c r="K65" s="115"/>
      <c r="L65" s="115"/>
      <c r="M65" s="115"/>
      <c r="N65" s="115"/>
      <c r="O65" s="115"/>
      <c r="P65" s="115"/>
    </row>
    <row r="66" spans="1:19" s="116" customFormat="1" x14ac:dyDescent="0.2">
      <c r="A66" s="180"/>
      <c r="B66" s="101" t="s">
        <v>136</v>
      </c>
      <c r="C66" s="101"/>
      <c r="D66" s="115"/>
      <c r="E66" s="115"/>
      <c r="F66" s="115"/>
      <c r="G66" s="115"/>
      <c r="H66" s="115"/>
      <c r="I66" s="115"/>
      <c r="J66" s="1"/>
      <c r="K66" s="115"/>
      <c r="L66" s="115"/>
      <c r="M66" s="115"/>
      <c r="N66" s="115"/>
      <c r="O66" s="115"/>
      <c r="P66" s="115"/>
    </row>
    <row r="67" spans="1:19" hidden="1" x14ac:dyDescent="0.2"/>
    <row r="68" spans="1:19" s="116" customFormat="1" hidden="1" x14ac:dyDescent="0.2">
      <c r="A68" s="180"/>
      <c r="B68" s="115"/>
      <c r="C68" s="115"/>
      <c r="D68" s="115"/>
      <c r="E68" s="115"/>
      <c r="F68" s="101"/>
      <c r="G68" s="101"/>
      <c r="H68" s="115"/>
      <c r="I68" s="101"/>
      <c r="J68" s="115"/>
      <c r="K68" s="115"/>
      <c r="L68" s="115"/>
      <c r="M68" s="115"/>
      <c r="N68" s="115"/>
      <c r="O68" s="115"/>
      <c r="P68" s="115"/>
    </row>
    <row r="69" spans="1:19" s="116" customFormat="1" x14ac:dyDescent="0.2">
      <c r="A69" s="180"/>
      <c r="B69" s="115"/>
      <c r="C69" s="115"/>
      <c r="D69" s="115"/>
      <c r="E69" s="115"/>
      <c r="F69" s="101"/>
      <c r="G69" s="101"/>
      <c r="H69" s="115"/>
      <c r="I69" s="101"/>
      <c r="J69" s="115"/>
      <c r="K69" s="115"/>
      <c r="L69" s="115"/>
      <c r="M69" s="115"/>
      <c r="N69" s="115"/>
      <c r="O69" s="115"/>
      <c r="P69" s="115"/>
    </row>
    <row r="70" spans="1:19" s="116" customFormat="1" x14ac:dyDescent="0.2">
      <c r="A70" s="180"/>
      <c r="B70" s="101" t="s">
        <v>95</v>
      </c>
      <c r="C70" s="101"/>
      <c r="D70" s="85" t="s">
        <v>25</v>
      </c>
      <c r="E70" s="115"/>
      <c r="F70" s="85" t="s">
        <v>382</v>
      </c>
      <c r="G70" s="85" t="s">
        <v>381</v>
      </c>
      <c r="H70" s="115"/>
      <c r="I70" s="85" t="s">
        <v>299</v>
      </c>
      <c r="J70" s="115"/>
      <c r="K70" s="115"/>
      <c r="L70" s="115"/>
      <c r="M70" s="115"/>
      <c r="N70" s="115"/>
      <c r="O70" s="115"/>
      <c r="P70" s="115"/>
    </row>
    <row r="72" spans="1:19" s="116" customFormat="1" x14ac:dyDescent="0.2">
      <c r="A72" s="180"/>
      <c r="B72" s="116" t="s">
        <v>46</v>
      </c>
      <c r="D72" s="100" t="s">
        <v>18</v>
      </c>
      <c r="E72" s="115"/>
      <c r="F72" s="100" t="s">
        <v>328</v>
      </c>
      <c r="G72" s="100" t="s">
        <v>395</v>
      </c>
      <c r="H72" s="115"/>
      <c r="I72" s="106">
        <v>0.52</v>
      </c>
      <c r="J72" s="115"/>
      <c r="K72" s="115"/>
      <c r="M72" s="115"/>
      <c r="N72" s="115"/>
      <c r="O72" s="115"/>
      <c r="S72" s="201"/>
    </row>
    <row r="73" spans="1:19" s="116" customFormat="1" x14ac:dyDescent="0.2">
      <c r="A73" s="180"/>
      <c r="B73" s="116" t="s">
        <v>47</v>
      </c>
      <c r="D73" s="100" t="s">
        <v>18</v>
      </c>
      <c r="E73" s="115"/>
      <c r="F73" s="100" t="s">
        <v>392</v>
      </c>
      <c r="G73" s="100" t="s">
        <v>394</v>
      </c>
      <c r="H73" s="115"/>
      <c r="I73" s="106" t="s">
        <v>385</v>
      </c>
      <c r="J73" s="115"/>
      <c r="K73" s="115"/>
      <c r="M73" s="115"/>
      <c r="N73" s="115"/>
      <c r="O73" s="115"/>
    </row>
    <row r="74" spans="1:19" s="116" customFormat="1" x14ac:dyDescent="0.2">
      <c r="A74" s="180"/>
      <c r="B74" s="116" t="s">
        <v>48</v>
      </c>
      <c r="D74" s="100" t="s">
        <v>18</v>
      </c>
      <c r="E74" s="115"/>
      <c r="F74" s="100" t="s">
        <v>384</v>
      </c>
      <c r="G74" s="100" t="s">
        <v>393</v>
      </c>
      <c r="H74" s="115"/>
      <c r="I74" s="106">
        <v>0.54459999999999997</v>
      </c>
      <c r="J74" s="115"/>
      <c r="K74" s="115"/>
      <c r="M74" s="115"/>
      <c r="N74" s="115"/>
      <c r="O74" s="115"/>
      <c r="S74" s="201"/>
    </row>
    <row r="75" spans="1:19" s="116" customFormat="1" x14ac:dyDescent="0.2">
      <c r="A75" s="180"/>
      <c r="B75" s="116" t="s">
        <v>49</v>
      </c>
      <c r="D75" s="100" t="s">
        <v>18</v>
      </c>
      <c r="E75" s="115"/>
      <c r="F75" s="100" t="s">
        <v>392</v>
      </c>
      <c r="G75" s="100" t="s">
        <v>391</v>
      </c>
      <c r="H75" s="115"/>
      <c r="I75" s="106">
        <v>0.51001040041601664</v>
      </c>
      <c r="J75" s="100" t="s">
        <v>103</v>
      </c>
      <c r="K75" s="115"/>
      <c r="L75" s="201"/>
      <c r="M75" s="115"/>
      <c r="N75" s="115"/>
      <c r="O75" s="115"/>
      <c r="S75" s="201"/>
    </row>
    <row r="76" spans="1:19" s="116" customFormat="1" x14ac:dyDescent="0.2">
      <c r="A76" s="180"/>
      <c r="B76" s="116" t="s">
        <v>138</v>
      </c>
      <c r="D76" s="100" t="s">
        <v>18</v>
      </c>
      <c r="E76" s="115"/>
      <c r="F76" s="100" t="s">
        <v>389</v>
      </c>
      <c r="G76" s="100" t="s">
        <v>390</v>
      </c>
      <c r="H76" s="115"/>
      <c r="I76" s="106">
        <v>0.48</v>
      </c>
      <c r="K76" s="115"/>
      <c r="M76" s="115"/>
      <c r="N76" s="115"/>
      <c r="O76" s="115"/>
      <c r="S76" s="201"/>
    </row>
    <row r="77" spans="1:19" s="116" customFormat="1" x14ac:dyDescent="0.2">
      <c r="A77" s="180"/>
      <c r="B77" s="116" t="s">
        <v>139</v>
      </c>
      <c r="D77" s="100" t="s">
        <v>18</v>
      </c>
      <c r="E77" s="115"/>
      <c r="F77" s="100" t="s">
        <v>386</v>
      </c>
      <c r="G77" s="100"/>
      <c r="H77" s="115"/>
      <c r="I77" s="106" t="s">
        <v>385</v>
      </c>
      <c r="J77" s="115"/>
      <c r="K77" s="115"/>
      <c r="M77" s="115"/>
      <c r="N77" s="115"/>
      <c r="O77" s="115"/>
    </row>
    <row r="78" spans="1:19" s="116" customFormat="1" x14ac:dyDescent="0.2">
      <c r="A78" s="180"/>
      <c r="B78" s="116" t="s">
        <v>140</v>
      </c>
      <c r="D78" s="100" t="s">
        <v>18</v>
      </c>
      <c r="E78" s="115"/>
      <c r="F78" s="100" t="s">
        <v>389</v>
      </c>
      <c r="G78" s="100" t="s">
        <v>388</v>
      </c>
      <c r="H78" s="115"/>
      <c r="I78" s="106">
        <v>0.48</v>
      </c>
      <c r="J78" s="115"/>
      <c r="K78" s="115"/>
      <c r="M78" s="115"/>
      <c r="N78" s="115"/>
      <c r="O78" s="115"/>
      <c r="S78" s="201"/>
    </row>
    <row r="79" spans="1:19" s="116" customFormat="1" x14ac:dyDescent="0.2">
      <c r="A79" s="180"/>
      <c r="B79" s="116" t="s">
        <v>52</v>
      </c>
      <c r="D79" s="100" t="s">
        <v>18</v>
      </c>
      <c r="E79" s="115"/>
      <c r="F79" s="100" t="s">
        <v>376</v>
      </c>
      <c r="G79" s="100" t="s">
        <v>387</v>
      </c>
      <c r="H79" s="115"/>
      <c r="I79" s="106">
        <v>0.56000000000000005</v>
      </c>
      <c r="J79" s="115"/>
      <c r="K79" s="115"/>
      <c r="M79" s="115"/>
      <c r="N79" s="115"/>
      <c r="O79" s="115"/>
      <c r="S79" s="201"/>
    </row>
    <row r="80" spans="1:19" s="116" customFormat="1" x14ac:dyDescent="0.2">
      <c r="A80" s="180"/>
      <c r="B80" s="116" t="s">
        <v>53</v>
      </c>
      <c r="D80" s="100" t="s">
        <v>18</v>
      </c>
      <c r="E80" s="115"/>
      <c r="F80" s="100" t="s">
        <v>386</v>
      </c>
      <c r="G80" s="100"/>
      <c r="H80" s="115"/>
      <c r="I80" s="106" t="s">
        <v>385</v>
      </c>
      <c r="J80" s="115"/>
      <c r="K80" s="115"/>
      <c r="M80" s="115"/>
      <c r="N80" s="115"/>
      <c r="O80" s="115"/>
    </row>
    <row r="81" spans="1:19" s="116" customFormat="1" x14ac:dyDescent="0.2">
      <c r="A81" s="180"/>
      <c r="B81" s="116" t="s">
        <v>54</v>
      </c>
      <c r="D81" s="100" t="s">
        <v>18</v>
      </c>
      <c r="E81" s="115"/>
      <c r="F81" s="100" t="s">
        <v>384</v>
      </c>
      <c r="G81" s="100" t="s">
        <v>383</v>
      </c>
      <c r="H81" s="115"/>
      <c r="I81" s="106">
        <v>0.50329999999999997</v>
      </c>
      <c r="J81" s="115"/>
      <c r="K81" s="115"/>
      <c r="M81" s="115"/>
      <c r="N81" s="115"/>
      <c r="O81" s="115"/>
      <c r="S81" s="201"/>
    </row>
    <row r="82" spans="1:19" s="116" customFormat="1" x14ac:dyDescent="0.2">
      <c r="A82" s="180"/>
      <c r="B82" s="101" t="s">
        <v>116</v>
      </c>
      <c r="C82" s="101"/>
      <c r="D82" s="115"/>
      <c r="E82" s="115"/>
      <c r="F82" s="115"/>
      <c r="G82" s="115"/>
      <c r="H82" s="107"/>
      <c r="I82" s="174">
        <f>AVERAGE(I72:I81)</f>
        <v>0.51398720005943088</v>
      </c>
      <c r="J82" s="115"/>
      <c r="K82" s="115"/>
      <c r="L82" s="115"/>
      <c r="M82" s="115"/>
      <c r="N82" s="115"/>
      <c r="O82" s="115"/>
      <c r="P82" s="115"/>
    </row>
    <row r="85" spans="1:19" s="116" customFormat="1" x14ac:dyDescent="0.2">
      <c r="A85" s="180"/>
      <c r="B85" s="181" t="s">
        <v>141</v>
      </c>
      <c r="C85" s="101"/>
      <c r="D85" s="115"/>
      <c r="E85" s="115"/>
      <c r="F85" s="115"/>
      <c r="G85" s="115"/>
      <c r="H85" s="115"/>
      <c r="I85" s="115"/>
      <c r="J85" s="115"/>
      <c r="K85" s="115"/>
      <c r="L85" s="115"/>
      <c r="M85" s="115"/>
      <c r="N85" s="115"/>
      <c r="O85" s="115"/>
      <c r="P85" s="115"/>
    </row>
    <row r="86" spans="1:19" s="116" customFormat="1" hidden="1" x14ac:dyDescent="0.2">
      <c r="A86" s="180"/>
      <c r="C86" s="115"/>
      <c r="D86" s="115"/>
      <c r="E86" s="115"/>
      <c r="F86" s="115"/>
      <c r="G86" s="115"/>
      <c r="H86" s="115"/>
      <c r="I86" s="115"/>
      <c r="J86" s="115"/>
      <c r="K86" s="115"/>
      <c r="L86" s="115"/>
      <c r="M86" s="115"/>
      <c r="N86" s="115"/>
      <c r="O86" s="115"/>
      <c r="P86" s="115"/>
    </row>
    <row r="88" spans="1:19" s="116" customFormat="1" x14ac:dyDescent="0.2">
      <c r="A88" s="180"/>
      <c r="B88" s="115"/>
      <c r="C88" s="115"/>
      <c r="D88" s="115"/>
      <c r="E88" s="115"/>
      <c r="F88" s="101"/>
      <c r="G88" s="101"/>
      <c r="H88" s="115"/>
      <c r="I88" s="181" t="s">
        <v>302</v>
      </c>
      <c r="J88" s="115"/>
      <c r="K88" s="115"/>
      <c r="L88" s="115"/>
      <c r="M88" s="115"/>
      <c r="N88" s="115"/>
      <c r="O88" s="115"/>
      <c r="P88" s="115"/>
    </row>
    <row r="89" spans="1:19" s="116" customFormat="1" x14ac:dyDescent="0.2">
      <c r="A89" s="180"/>
      <c r="B89" s="101" t="s">
        <v>95</v>
      </c>
      <c r="C89" s="101"/>
      <c r="D89" s="85" t="s">
        <v>25</v>
      </c>
      <c r="E89" s="115"/>
      <c r="F89" s="85" t="s">
        <v>382</v>
      </c>
      <c r="G89" s="85" t="s">
        <v>381</v>
      </c>
      <c r="H89" s="115"/>
      <c r="I89" s="85" t="s">
        <v>299</v>
      </c>
      <c r="J89" s="115"/>
      <c r="K89" s="115"/>
      <c r="L89" s="115"/>
      <c r="M89" s="115"/>
      <c r="N89" s="115"/>
      <c r="O89" s="115"/>
      <c r="P89" s="115"/>
    </row>
    <row r="90" spans="1:19" s="116" customFormat="1" x14ac:dyDescent="0.2">
      <c r="A90" s="180"/>
      <c r="B90" s="118"/>
      <c r="C90" s="115"/>
      <c r="D90" s="115"/>
      <c r="E90" s="115"/>
      <c r="F90" s="115"/>
      <c r="G90" s="115"/>
      <c r="H90" s="115"/>
      <c r="I90" s="115"/>
      <c r="J90" s="115"/>
      <c r="K90" s="115"/>
      <c r="L90" s="115"/>
      <c r="M90" s="115"/>
      <c r="N90" s="115"/>
      <c r="O90" s="115"/>
      <c r="P90" s="115"/>
    </row>
    <row r="91" spans="1:19" s="116" customFormat="1" x14ac:dyDescent="0.2">
      <c r="A91" s="180"/>
      <c r="B91" s="118" t="s">
        <v>142</v>
      </c>
      <c r="C91" s="115"/>
      <c r="D91" s="100"/>
      <c r="E91" s="115"/>
      <c r="F91" s="115"/>
      <c r="G91" s="115"/>
      <c r="H91" s="115"/>
      <c r="I91" s="106"/>
      <c r="J91" s="115"/>
      <c r="K91" s="115"/>
      <c r="L91" s="115"/>
      <c r="M91" s="115"/>
      <c r="N91" s="115"/>
      <c r="O91" s="115"/>
      <c r="P91" s="115"/>
    </row>
    <row r="92" spans="1:19" s="116" customFormat="1" x14ac:dyDescent="0.2">
      <c r="A92" s="180"/>
      <c r="B92" s="118"/>
      <c r="C92" s="116" t="s">
        <v>380</v>
      </c>
      <c r="D92" s="100" t="s">
        <v>56</v>
      </c>
      <c r="E92" s="115"/>
      <c r="F92" s="100" t="s">
        <v>379</v>
      </c>
      <c r="G92" s="100" t="s">
        <v>378</v>
      </c>
      <c r="H92" s="115"/>
      <c r="I92" s="106">
        <v>0.52569999999999995</v>
      </c>
      <c r="K92" s="115"/>
      <c r="L92" s="115"/>
      <c r="M92" s="115"/>
      <c r="N92" s="115"/>
      <c r="O92" s="115"/>
      <c r="P92" s="115"/>
    </row>
    <row r="93" spans="1:19" s="116" customFormat="1" x14ac:dyDescent="0.2">
      <c r="A93" s="180"/>
      <c r="B93" s="118"/>
      <c r="C93" s="116" t="s">
        <v>377</v>
      </c>
      <c r="D93" s="100" t="s">
        <v>56</v>
      </c>
      <c r="E93" s="115"/>
      <c r="F93" s="100" t="s">
        <v>376</v>
      </c>
      <c r="G93" s="100" t="s">
        <v>375</v>
      </c>
      <c r="H93" s="115"/>
      <c r="I93" s="106"/>
      <c r="L93" s="115"/>
      <c r="M93" s="115"/>
      <c r="N93" s="115"/>
      <c r="O93" s="115"/>
      <c r="P93" s="115"/>
    </row>
    <row r="94" spans="1:19" s="116" customFormat="1" x14ac:dyDescent="0.2">
      <c r="A94" s="180"/>
      <c r="B94" s="118"/>
      <c r="C94" s="116" t="s">
        <v>374</v>
      </c>
      <c r="D94" s="100" t="s">
        <v>56</v>
      </c>
      <c r="E94" s="115"/>
      <c r="F94" s="100" t="s">
        <v>342</v>
      </c>
      <c r="G94" s="100" t="s">
        <v>373</v>
      </c>
      <c r="H94" s="115"/>
      <c r="I94" s="106">
        <v>0.56320000000000003</v>
      </c>
      <c r="K94" s="115"/>
      <c r="L94" s="115"/>
      <c r="M94" s="115"/>
      <c r="N94" s="115"/>
      <c r="O94" s="115"/>
      <c r="P94" s="115"/>
    </row>
    <row r="95" spans="1:19" s="116" customFormat="1" x14ac:dyDescent="0.2">
      <c r="A95" s="180"/>
      <c r="B95" s="118"/>
      <c r="C95" s="116" t="s">
        <v>372</v>
      </c>
      <c r="D95" s="100" t="s">
        <v>56</v>
      </c>
      <c r="E95" s="115"/>
      <c r="F95" s="100" t="s">
        <v>356</v>
      </c>
      <c r="G95" s="115" t="s">
        <v>371</v>
      </c>
      <c r="H95" s="115"/>
      <c r="I95" s="106">
        <v>0.54500000000000004</v>
      </c>
      <c r="K95" s="115"/>
      <c r="L95" s="115"/>
      <c r="N95" s="115"/>
      <c r="O95" s="115"/>
      <c r="P95" s="115"/>
    </row>
    <row r="96" spans="1:19" x14ac:dyDescent="0.2">
      <c r="B96" s="118"/>
      <c r="C96" s="116" t="s">
        <v>370</v>
      </c>
      <c r="D96" s="100" t="s">
        <v>56</v>
      </c>
      <c r="F96" s="100" t="s">
        <v>369</v>
      </c>
      <c r="G96" s="100" t="s">
        <v>368</v>
      </c>
      <c r="J96" s="106" t="s">
        <v>98</v>
      </c>
    </row>
    <row r="97" spans="2:11" x14ac:dyDescent="0.2">
      <c r="B97" s="118"/>
      <c r="C97" s="116" t="s">
        <v>367</v>
      </c>
      <c r="D97" s="100" t="s">
        <v>56</v>
      </c>
      <c r="F97" s="100" t="s">
        <v>366</v>
      </c>
      <c r="G97" s="100" t="s">
        <v>365</v>
      </c>
      <c r="J97" s="106" t="s">
        <v>98</v>
      </c>
    </row>
    <row r="98" spans="2:11" x14ac:dyDescent="0.2">
      <c r="B98" s="118"/>
      <c r="C98" s="116" t="s">
        <v>364</v>
      </c>
      <c r="D98" s="100" t="s">
        <v>56</v>
      </c>
      <c r="F98" s="100" t="s">
        <v>363</v>
      </c>
      <c r="G98" s="100" t="s">
        <v>362</v>
      </c>
      <c r="I98" s="106">
        <v>0.5988</v>
      </c>
      <c r="J98" s="116"/>
    </row>
    <row r="99" spans="2:11" x14ac:dyDescent="0.2">
      <c r="B99" s="118"/>
      <c r="C99" s="116" t="s">
        <v>361</v>
      </c>
      <c r="D99" s="100" t="s">
        <v>56</v>
      </c>
      <c r="F99" s="100" t="s">
        <v>338</v>
      </c>
      <c r="G99" s="100" t="s">
        <v>360</v>
      </c>
      <c r="I99" s="106">
        <v>0.60119999999999996</v>
      </c>
      <c r="J99" s="116"/>
      <c r="K99" s="116"/>
    </row>
    <row r="100" spans="2:11" x14ac:dyDescent="0.2">
      <c r="B100" s="118"/>
      <c r="C100" s="116" t="s">
        <v>116</v>
      </c>
      <c r="D100" s="100" t="s">
        <v>56</v>
      </c>
      <c r="G100" s="100"/>
      <c r="I100" s="199">
        <f>AVERAGE(I92:I99)</f>
        <v>0.56678000000000006</v>
      </c>
      <c r="J100" s="116"/>
    </row>
    <row r="101" spans="2:11" x14ac:dyDescent="0.2">
      <c r="B101" s="118"/>
      <c r="C101" s="116"/>
      <c r="D101" s="100"/>
      <c r="G101" s="100"/>
      <c r="I101" s="106"/>
      <c r="J101" s="116"/>
    </row>
    <row r="102" spans="2:11" x14ac:dyDescent="0.2">
      <c r="B102" s="118" t="s">
        <v>144</v>
      </c>
      <c r="C102" s="116"/>
      <c r="D102" s="100"/>
      <c r="G102" s="100"/>
      <c r="I102" s="106"/>
      <c r="J102" s="116"/>
    </row>
    <row r="103" spans="2:11" x14ac:dyDescent="0.2">
      <c r="B103" s="118"/>
      <c r="C103" s="116" t="s">
        <v>145</v>
      </c>
      <c r="D103" s="100" t="s">
        <v>58</v>
      </c>
      <c r="F103" s="100" t="s">
        <v>334</v>
      </c>
      <c r="G103" s="100" t="s">
        <v>359</v>
      </c>
      <c r="I103" s="106">
        <v>0.54</v>
      </c>
      <c r="J103" s="116"/>
    </row>
    <row r="104" spans="2:11" x14ac:dyDescent="0.2">
      <c r="B104" s="118"/>
      <c r="C104" s="116" t="s">
        <v>116</v>
      </c>
      <c r="D104" s="100" t="s">
        <v>58</v>
      </c>
      <c r="G104" s="100"/>
      <c r="I104" s="199">
        <f>AVERAGE(I103)</f>
        <v>0.54</v>
      </c>
      <c r="J104" s="116"/>
    </row>
    <row r="105" spans="2:11" x14ac:dyDescent="0.2">
      <c r="B105" s="118"/>
      <c r="C105" s="116"/>
      <c r="D105" s="100"/>
      <c r="G105" s="100"/>
      <c r="I105" s="106"/>
      <c r="J105" s="116"/>
    </row>
    <row r="106" spans="2:11" x14ac:dyDescent="0.2">
      <c r="B106" s="118" t="s">
        <v>59</v>
      </c>
      <c r="C106" s="116"/>
      <c r="D106" s="100"/>
      <c r="G106" s="100"/>
      <c r="I106" s="106"/>
      <c r="J106" s="116"/>
    </row>
    <row r="107" spans="2:11" x14ac:dyDescent="0.2">
      <c r="B107" s="118"/>
      <c r="C107" s="116" t="s">
        <v>146</v>
      </c>
      <c r="D107" s="100" t="s">
        <v>147</v>
      </c>
      <c r="F107" s="100" t="s">
        <v>358</v>
      </c>
      <c r="G107" s="100" t="s">
        <v>357</v>
      </c>
      <c r="I107" s="106">
        <v>0.55191900164822227</v>
      </c>
      <c r="J107" s="116"/>
    </row>
    <row r="108" spans="2:11" x14ac:dyDescent="0.2">
      <c r="B108" s="118"/>
      <c r="C108" s="116" t="s">
        <v>148</v>
      </c>
      <c r="D108" s="100" t="s">
        <v>147</v>
      </c>
      <c r="F108" s="100" t="s">
        <v>356</v>
      </c>
      <c r="G108" s="100" t="s">
        <v>355</v>
      </c>
      <c r="I108" s="106">
        <v>0.52639999999999998</v>
      </c>
      <c r="J108" s="116"/>
    </row>
    <row r="109" spans="2:11" x14ac:dyDescent="0.2">
      <c r="B109" s="118"/>
      <c r="C109" s="116" t="s">
        <v>149</v>
      </c>
      <c r="D109" s="100" t="s">
        <v>147</v>
      </c>
      <c r="F109" s="100" t="s">
        <v>354</v>
      </c>
      <c r="G109" s="100" t="s">
        <v>353</v>
      </c>
      <c r="I109" s="106">
        <v>0.52949999999999997</v>
      </c>
      <c r="J109" s="116"/>
    </row>
    <row r="110" spans="2:11" x14ac:dyDescent="0.2">
      <c r="B110" s="118"/>
      <c r="C110" s="116" t="s">
        <v>53</v>
      </c>
      <c r="D110" s="100" t="s">
        <v>147</v>
      </c>
      <c r="F110" s="100" t="s">
        <v>352</v>
      </c>
      <c r="G110" s="100" t="s">
        <v>351</v>
      </c>
      <c r="J110" s="106" t="s">
        <v>98</v>
      </c>
    </row>
    <row r="111" spans="2:11" x14ac:dyDescent="0.2">
      <c r="B111" s="118"/>
      <c r="C111" s="116" t="s">
        <v>150</v>
      </c>
      <c r="D111" s="100" t="s">
        <v>147</v>
      </c>
      <c r="F111" s="100" t="s">
        <v>350</v>
      </c>
      <c r="G111" s="100" t="s">
        <v>349</v>
      </c>
      <c r="I111" s="106">
        <v>0.54190000000000005</v>
      </c>
    </row>
    <row r="112" spans="2:11" x14ac:dyDescent="0.2">
      <c r="B112" s="118"/>
      <c r="C112" s="116" t="s">
        <v>152</v>
      </c>
      <c r="D112" s="100" t="s">
        <v>147</v>
      </c>
      <c r="F112" s="100" t="s">
        <v>348</v>
      </c>
      <c r="G112" s="115" t="s">
        <v>347</v>
      </c>
      <c r="I112" s="106">
        <v>0.42009999999999997</v>
      </c>
      <c r="J112" s="116"/>
    </row>
    <row r="113" spans="2:12" x14ac:dyDescent="0.2">
      <c r="B113" s="118"/>
      <c r="C113" s="116" t="s">
        <v>116</v>
      </c>
      <c r="D113" s="100" t="s">
        <v>147</v>
      </c>
      <c r="G113" s="100"/>
      <c r="I113" s="199">
        <f>AVERAGE(I107:I112)</f>
        <v>0.5139638003296445</v>
      </c>
      <c r="L113" s="116"/>
    </row>
    <row r="114" spans="2:12" x14ac:dyDescent="0.2">
      <c r="B114" s="118"/>
      <c r="C114" s="116"/>
      <c r="D114" s="100"/>
      <c r="G114" s="100"/>
      <c r="I114" s="106"/>
    </row>
    <row r="115" spans="2:12" x14ac:dyDescent="0.2">
      <c r="B115" s="118" t="s">
        <v>153</v>
      </c>
      <c r="C115" s="116"/>
      <c r="D115" s="100"/>
      <c r="G115" s="100"/>
      <c r="I115" s="106"/>
    </row>
    <row r="116" spans="2:12" x14ac:dyDescent="0.2">
      <c r="B116" s="118"/>
      <c r="C116" s="116" t="s">
        <v>61</v>
      </c>
      <c r="D116" s="100" t="s">
        <v>62</v>
      </c>
      <c r="F116" s="100" t="s">
        <v>346</v>
      </c>
      <c r="G116" s="100" t="s">
        <v>345</v>
      </c>
      <c r="I116" s="106">
        <v>0.5</v>
      </c>
    </row>
    <row r="117" spans="2:12" x14ac:dyDescent="0.2">
      <c r="B117" s="118"/>
      <c r="C117" s="116" t="s">
        <v>61</v>
      </c>
      <c r="D117" s="100" t="s">
        <v>62</v>
      </c>
      <c r="F117" s="100" t="s">
        <v>344</v>
      </c>
      <c r="G117" s="100" t="s">
        <v>343</v>
      </c>
      <c r="I117" s="106">
        <v>0.49</v>
      </c>
    </row>
    <row r="118" spans="2:12" x14ac:dyDescent="0.2">
      <c r="B118" s="118"/>
      <c r="C118" s="116" t="s">
        <v>116</v>
      </c>
      <c r="D118" s="100" t="s">
        <v>62</v>
      </c>
      <c r="G118" s="100"/>
      <c r="I118" s="199">
        <f>AVERAGE(I116:I117)</f>
        <v>0.495</v>
      </c>
    </row>
    <row r="119" spans="2:12" x14ac:dyDescent="0.2">
      <c r="B119" s="118"/>
      <c r="C119" s="116"/>
      <c r="D119" s="100"/>
      <c r="G119" s="100"/>
      <c r="I119" s="106"/>
    </row>
    <row r="120" spans="2:12" x14ac:dyDescent="0.2">
      <c r="B120" s="118" t="s">
        <v>63</v>
      </c>
      <c r="C120" s="116"/>
      <c r="D120" s="100"/>
      <c r="G120" s="100"/>
      <c r="I120" s="106"/>
    </row>
    <row r="121" spans="2:12" x14ac:dyDescent="0.2">
      <c r="B121" s="118"/>
      <c r="C121" s="116" t="s">
        <v>154</v>
      </c>
      <c r="D121" s="100" t="s">
        <v>64</v>
      </c>
      <c r="F121" s="100" t="s">
        <v>342</v>
      </c>
      <c r="G121" s="200" t="s">
        <v>341</v>
      </c>
      <c r="I121" s="106" t="s">
        <v>18</v>
      </c>
    </row>
    <row r="122" spans="2:12" x14ac:dyDescent="0.2">
      <c r="B122" s="118"/>
      <c r="C122" s="116" t="s">
        <v>156</v>
      </c>
      <c r="D122" s="100" t="s">
        <v>64</v>
      </c>
      <c r="F122" s="100" t="s">
        <v>340</v>
      </c>
      <c r="G122" s="100" t="s">
        <v>339</v>
      </c>
      <c r="I122" s="106">
        <v>0.58550000000000002</v>
      </c>
      <c r="J122" s="116"/>
    </row>
    <row r="123" spans="2:12" x14ac:dyDescent="0.2">
      <c r="B123" s="118"/>
      <c r="C123" s="116" t="s">
        <v>158</v>
      </c>
      <c r="D123" s="100" t="s">
        <v>64</v>
      </c>
      <c r="F123" s="100" t="s">
        <v>338</v>
      </c>
      <c r="G123" s="100" t="s">
        <v>337</v>
      </c>
      <c r="I123" s="106">
        <v>0.59</v>
      </c>
    </row>
    <row r="124" spans="2:12" x14ac:dyDescent="0.2">
      <c r="B124" s="118"/>
      <c r="C124" s="116" t="s">
        <v>116</v>
      </c>
      <c r="D124" s="100" t="s">
        <v>64</v>
      </c>
      <c r="G124" s="100"/>
      <c r="I124" s="199">
        <f>AVERAGE(I121:I123)</f>
        <v>0.58774999999999999</v>
      </c>
    </row>
    <row r="125" spans="2:12" x14ac:dyDescent="0.2">
      <c r="B125" s="118"/>
      <c r="C125" s="116"/>
      <c r="D125" s="100"/>
      <c r="G125" s="100"/>
      <c r="I125" s="106"/>
    </row>
    <row r="126" spans="2:12" x14ac:dyDescent="0.2">
      <c r="B126" s="118" t="s">
        <v>65</v>
      </c>
      <c r="C126" s="116"/>
      <c r="D126" s="100"/>
      <c r="G126" s="100"/>
      <c r="I126" s="106"/>
    </row>
    <row r="127" spans="2:12" x14ac:dyDescent="0.2">
      <c r="B127" s="118"/>
      <c r="C127" s="116" t="s">
        <v>159</v>
      </c>
      <c r="D127" s="100" t="s">
        <v>66</v>
      </c>
      <c r="F127" s="100" t="s">
        <v>334</v>
      </c>
      <c r="G127" s="100" t="s">
        <v>336</v>
      </c>
      <c r="I127" s="106">
        <v>0.54</v>
      </c>
    </row>
    <row r="128" spans="2:12" x14ac:dyDescent="0.2">
      <c r="B128" s="118"/>
      <c r="C128" s="116" t="s">
        <v>335</v>
      </c>
      <c r="D128" s="100" t="s">
        <v>66</v>
      </c>
      <c r="F128" s="100" t="s">
        <v>334</v>
      </c>
      <c r="G128" s="100" t="s">
        <v>333</v>
      </c>
      <c r="I128" s="106">
        <v>0.52</v>
      </c>
    </row>
    <row r="129" spans="2:10" x14ac:dyDescent="0.2">
      <c r="B129" s="118"/>
      <c r="C129" s="116" t="s">
        <v>116</v>
      </c>
      <c r="D129" s="100" t="s">
        <v>66</v>
      </c>
      <c r="G129" s="100"/>
      <c r="I129" s="199">
        <f>AVERAGE(I127:I128)</f>
        <v>0.53</v>
      </c>
    </row>
    <row r="130" spans="2:10" x14ac:dyDescent="0.2">
      <c r="B130" s="118"/>
      <c r="C130" s="116"/>
      <c r="D130" s="100"/>
      <c r="G130" s="100"/>
      <c r="I130" s="106"/>
    </row>
    <row r="131" spans="2:10" x14ac:dyDescent="0.2">
      <c r="B131" s="118" t="s">
        <v>67</v>
      </c>
      <c r="C131" s="116"/>
      <c r="D131" s="100"/>
      <c r="G131" s="100"/>
      <c r="I131" s="106"/>
    </row>
    <row r="132" spans="2:10" x14ac:dyDescent="0.2">
      <c r="B132" s="118"/>
      <c r="C132" s="116" t="s">
        <v>332</v>
      </c>
      <c r="D132" s="100" t="s">
        <v>68</v>
      </c>
      <c r="F132" s="100" t="s">
        <v>331</v>
      </c>
      <c r="G132" s="100" t="s">
        <v>330</v>
      </c>
      <c r="I132" s="106">
        <v>0.51100000000000001</v>
      </c>
    </row>
    <row r="133" spans="2:10" x14ac:dyDescent="0.2">
      <c r="B133" s="118"/>
      <c r="C133" s="116" t="s">
        <v>329</v>
      </c>
      <c r="D133" s="100" t="s">
        <v>68</v>
      </c>
      <c r="F133" s="100" t="s">
        <v>328</v>
      </c>
      <c r="G133" s="100" t="s">
        <v>327</v>
      </c>
      <c r="I133" s="106">
        <v>0.52</v>
      </c>
    </row>
    <row r="134" spans="2:10" x14ac:dyDescent="0.2">
      <c r="B134" s="118"/>
      <c r="C134" s="116" t="s">
        <v>326</v>
      </c>
      <c r="D134" s="100" t="s">
        <v>68</v>
      </c>
      <c r="F134" s="100" t="s">
        <v>325</v>
      </c>
      <c r="G134" s="100" t="s">
        <v>324</v>
      </c>
      <c r="I134" s="106">
        <v>0.49259999999999998</v>
      </c>
    </row>
    <row r="135" spans="2:10" x14ac:dyDescent="0.2">
      <c r="B135" s="118"/>
      <c r="C135" s="116" t="s">
        <v>116</v>
      </c>
      <c r="D135" s="100" t="s">
        <v>68</v>
      </c>
      <c r="G135" s="100"/>
      <c r="I135" s="199">
        <f>AVERAGE(I132:I134)</f>
        <v>0.50786666666666669</v>
      </c>
    </row>
    <row r="136" spans="2:10" x14ac:dyDescent="0.2">
      <c r="B136" s="118"/>
      <c r="C136" s="116"/>
      <c r="D136" s="100"/>
      <c r="G136" s="100"/>
      <c r="I136" s="106"/>
    </row>
    <row r="137" spans="2:10" x14ac:dyDescent="0.2">
      <c r="B137" s="118" t="s">
        <v>162</v>
      </c>
      <c r="C137" s="116"/>
      <c r="D137" s="100"/>
      <c r="G137" s="100"/>
      <c r="I137" s="106"/>
    </row>
    <row r="138" spans="2:10" x14ac:dyDescent="0.2">
      <c r="B138" s="118"/>
      <c r="C138" s="116" t="s">
        <v>163</v>
      </c>
      <c r="D138" s="100" t="s">
        <v>69</v>
      </c>
      <c r="F138" s="100" t="s">
        <v>323</v>
      </c>
      <c r="G138" s="100" t="s">
        <v>322</v>
      </c>
      <c r="J138" s="106" t="s">
        <v>98</v>
      </c>
    </row>
    <row r="139" spans="2:10" x14ac:dyDescent="0.2">
      <c r="B139" s="118"/>
      <c r="C139" s="116" t="s">
        <v>165</v>
      </c>
      <c r="D139" s="100" t="s">
        <v>69</v>
      </c>
      <c r="F139" s="100" t="s">
        <v>319</v>
      </c>
      <c r="G139" s="100" t="s">
        <v>321</v>
      </c>
      <c r="I139" s="106">
        <v>0.54159999999999997</v>
      </c>
    </row>
    <row r="140" spans="2:10" x14ac:dyDescent="0.2">
      <c r="B140" s="118"/>
      <c r="C140" s="116" t="s">
        <v>320</v>
      </c>
      <c r="D140" s="100" t="s">
        <v>69</v>
      </c>
      <c r="F140" s="100" t="s">
        <v>319</v>
      </c>
      <c r="G140" s="100" t="s">
        <v>318</v>
      </c>
      <c r="I140" s="106">
        <v>0.54159999999999997</v>
      </c>
    </row>
    <row r="141" spans="2:10" x14ac:dyDescent="0.2">
      <c r="B141" s="118"/>
      <c r="C141" s="116" t="s">
        <v>116</v>
      </c>
      <c r="D141" s="100" t="s">
        <v>69</v>
      </c>
      <c r="G141" s="100"/>
      <c r="I141" s="199">
        <f>AVERAGE(I138:I140)</f>
        <v>0.54159999999999997</v>
      </c>
    </row>
    <row r="142" spans="2:10" x14ac:dyDescent="0.2">
      <c r="I142" s="106"/>
    </row>
    <row r="143" spans="2:10" x14ac:dyDescent="0.2">
      <c r="B143" s="101" t="s">
        <v>116</v>
      </c>
      <c r="C143" s="101"/>
      <c r="H143" s="107"/>
      <c r="I143" s="174">
        <f>AVERAGE(I100,I104,I113,I118,I124,I129,I135,I141)</f>
        <v>0.53537005837453888</v>
      </c>
    </row>
    <row r="144" spans="2:10" x14ac:dyDescent="0.2">
      <c r="C144" s="116"/>
    </row>
    <row r="145" spans="2:3" x14ac:dyDescent="0.2">
      <c r="B145" s="115" t="s">
        <v>22</v>
      </c>
      <c r="C145" s="116"/>
    </row>
    <row r="146" spans="2:3" x14ac:dyDescent="0.2">
      <c r="C146" s="116" t="s">
        <v>317</v>
      </c>
    </row>
    <row r="147" spans="2:3" x14ac:dyDescent="0.2">
      <c r="C147" s="116" t="s">
        <v>316</v>
      </c>
    </row>
    <row r="148" spans="2:3" x14ac:dyDescent="0.2">
      <c r="C148" s="116" t="s">
        <v>315</v>
      </c>
    </row>
    <row r="149" spans="2:3" x14ac:dyDescent="0.2">
      <c r="C149" s="198" t="s">
        <v>314</v>
      </c>
    </row>
    <row r="150" spans="2:3" x14ac:dyDescent="0.2">
      <c r="C150" s="198" t="s">
        <v>313</v>
      </c>
    </row>
  </sheetData>
  <mergeCells count="3">
    <mergeCell ref="A21:J21"/>
    <mergeCell ref="A3:J3"/>
    <mergeCell ref="A1:J1"/>
  </mergeCells>
  <pageMargins left="0.7" right="0.7" top="0.75" bottom="0.75" header="0.3" footer="0.3"/>
  <pageSetup scale="27" orientation="landscape" r:id="rId1"/>
  <headerFooter>
    <oddHeader>&amp;R&amp;"Arial,Regular"&amp;10Filed: 2022-10-31
EB-2022-0200
Exhibit 5
Tab 3
Schedule 1
Attachment 1
Supporting Schedule&amp;"-,Regular"&amp;11s</oddHeader>
  </headerFooter>
  <rowBreaks count="2" manualBreakCount="2">
    <brk id="64" max="9" man="1"/>
    <brk id="84" max="9"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F322-0595-4F3A-97F1-71C22FD45597}">
  <sheetPr>
    <pageSetUpPr fitToPage="1"/>
  </sheetPr>
  <dimension ref="A1:C24"/>
  <sheetViews>
    <sheetView showGridLines="0" tabSelected="1" view="pageBreakPreview" zoomScale="80" zoomScaleNormal="100" zoomScaleSheetLayoutView="80" workbookViewId="0">
      <selection activeCell="B37" sqref="B37"/>
    </sheetView>
  </sheetViews>
  <sheetFormatPr defaultColWidth="9" defaultRowHeight="14.25" x14ac:dyDescent="0.2"/>
  <cols>
    <col min="1" max="1" width="9" style="239"/>
    <col min="2" max="2" width="18.28515625" style="239" customWidth="1"/>
    <col min="3" max="16384" width="9" style="238"/>
  </cols>
  <sheetData>
    <row r="1" spans="1:3" ht="15" x14ac:dyDescent="0.25">
      <c r="A1" s="317" t="s">
        <v>777</v>
      </c>
    </row>
    <row r="2" spans="1:3" ht="28.5" x14ac:dyDescent="0.2">
      <c r="A2" s="236" t="s">
        <v>498</v>
      </c>
      <c r="B2" s="237" t="s">
        <v>499</v>
      </c>
    </row>
    <row r="3" spans="1:3" x14ac:dyDescent="0.2">
      <c r="A3" s="239">
        <v>2008</v>
      </c>
      <c r="B3" s="240">
        <v>65174</v>
      </c>
    </row>
    <row r="4" spans="1:3" x14ac:dyDescent="0.2">
      <c r="A4" s="239">
        <v>2009</v>
      </c>
      <c r="B4" s="240">
        <v>49723</v>
      </c>
    </row>
    <row r="5" spans="1:3" x14ac:dyDescent="0.2">
      <c r="A5" s="239">
        <v>2010</v>
      </c>
      <c r="B5" s="240">
        <v>56897</v>
      </c>
    </row>
    <row r="6" spans="1:3" x14ac:dyDescent="0.2">
      <c r="A6" s="239">
        <v>2011</v>
      </c>
      <c r="B6" s="240">
        <v>54952</v>
      </c>
    </row>
    <row r="7" spans="1:3" x14ac:dyDescent="0.2">
      <c r="A7" s="239">
        <v>2012</v>
      </c>
      <c r="B7" s="240">
        <v>56537</v>
      </c>
    </row>
    <row r="8" spans="1:3" ht="15" x14ac:dyDescent="0.25">
      <c r="A8" s="239">
        <v>2013</v>
      </c>
      <c r="B8" s="240">
        <v>54903</v>
      </c>
      <c r="C8" s="241"/>
    </row>
    <row r="9" spans="1:3" x14ac:dyDescent="0.2">
      <c r="A9" s="239">
        <v>2014</v>
      </c>
      <c r="B9" s="240">
        <v>55668</v>
      </c>
      <c r="C9" s="242"/>
    </row>
    <row r="10" spans="1:3" x14ac:dyDescent="0.2">
      <c r="A10" s="239">
        <v>2015</v>
      </c>
      <c r="B10" s="240">
        <v>51657</v>
      </c>
      <c r="C10" s="242"/>
    </row>
    <row r="11" spans="1:3" x14ac:dyDescent="0.2">
      <c r="A11" s="239">
        <v>2016</v>
      </c>
      <c r="B11" s="240">
        <v>51224</v>
      </c>
      <c r="C11" s="242"/>
    </row>
    <row r="12" spans="1:3" x14ac:dyDescent="0.2">
      <c r="A12" s="239">
        <v>2017</v>
      </c>
      <c r="B12" s="240">
        <v>55001</v>
      </c>
      <c r="C12" s="242"/>
    </row>
    <row r="13" spans="1:3" x14ac:dyDescent="0.2">
      <c r="A13" s="239">
        <v>2018</v>
      </c>
      <c r="B13" s="240">
        <v>50859</v>
      </c>
      <c r="C13" s="242"/>
    </row>
    <row r="14" spans="1:3" x14ac:dyDescent="0.2">
      <c r="A14" s="239">
        <v>2019</v>
      </c>
      <c r="B14" s="240">
        <v>44194</v>
      </c>
      <c r="C14" s="242"/>
    </row>
    <row r="15" spans="1:3" ht="15" x14ac:dyDescent="0.25">
      <c r="A15" s="239">
        <v>2020</v>
      </c>
      <c r="B15" s="240">
        <v>43369</v>
      </c>
      <c r="C15" s="241"/>
    </row>
    <row r="16" spans="1:3" ht="15" x14ac:dyDescent="0.25">
      <c r="A16" s="239">
        <v>2021</v>
      </c>
      <c r="B16" s="240">
        <v>42482</v>
      </c>
      <c r="C16" s="241"/>
    </row>
    <row r="17" spans="1:3" ht="15" x14ac:dyDescent="0.25">
      <c r="B17" s="240"/>
      <c r="C17" s="241"/>
    </row>
    <row r="19" spans="1:3" x14ac:dyDescent="0.2">
      <c r="A19" s="243"/>
      <c r="B19" s="244"/>
    </row>
    <row r="20" spans="1:3" x14ac:dyDescent="0.2">
      <c r="A20" s="245"/>
      <c r="B20" s="244"/>
    </row>
    <row r="23" spans="1:3" x14ac:dyDescent="0.2">
      <c r="A23" s="235" t="s">
        <v>96</v>
      </c>
      <c r="B23" s="235"/>
      <c r="C23" s="235"/>
    </row>
    <row r="24" spans="1:3" x14ac:dyDescent="0.2">
      <c r="A24" s="235" t="s">
        <v>497</v>
      </c>
      <c r="B24" s="235"/>
      <c r="C24" s="235"/>
    </row>
  </sheetData>
  <pageMargins left="0.7" right="0.7" top="0.75" bottom="0.75" header="0.3" footer="0.3"/>
  <pageSetup orientation="landscape" r:id="rId1"/>
  <headerFooter>
    <oddHeader>&amp;R&amp;"Arial,Regular"&amp;10Filed: 2022-10-31
EB-2022-0200
Exhibit 5
Tab 3
Schedule 1
Attachment 1
Supporting Schedule&amp;"-,Regular"&amp;11s</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66AF-8BE9-4FCB-81A3-9D72F0B79FAF}">
  <sheetPr>
    <pageSetUpPr fitToPage="1"/>
  </sheetPr>
  <dimension ref="A1:AI140"/>
  <sheetViews>
    <sheetView showGridLines="0" tabSelected="1" view="pageBreakPreview" zoomScaleNormal="100" zoomScaleSheetLayoutView="100" workbookViewId="0">
      <selection activeCell="B37" sqref="B37"/>
    </sheetView>
  </sheetViews>
  <sheetFormatPr defaultColWidth="9" defaultRowHeight="12.75" x14ac:dyDescent="0.2"/>
  <cols>
    <col min="1" max="1" width="3" style="115" customWidth="1"/>
    <col min="2" max="2" width="6.140625" style="115" customWidth="1"/>
    <col min="3" max="3" width="42.42578125" style="115" customWidth="1"/>
    <col min="4" max="4" width="9" style="115"/>
    <col min="5" max="5" width="1.5703125" style="115" customWidth="1"/>
    <col min="6" max="10" width="8.5703125" style="115" customWidth="1"/>
    <col min="11" max="11" width="1.5703125" style="115" customWidth="1"/>
    <col min="12" max="16" width="8.5703125" style="115" customWidth="1"/>
    <col min="17" max="17" width="1.5703125" style="115" customWidth="1"/>
    <col min="18" max="22" width="8.5703125" style="115" customWidth="1"/>
    <col min="23" max="23" width="8.5703125" style="115" hidden="1" customWidth="1"/>
    <col min="24" max="24" width="1.5703125" style="115" customWidth="1"/>
    <col min="25" max="25" width="12.5703125" style="115" customWidth="1"/>
    <col min="26" max="26" width="1.5703125" style="115" customWidth="1"/>
    <col min="27" max="16384" width="9" style="115"/>
  </cols>
  <sheetData>
    <row r="1" spans="1:27" x14ac:dyDescent="0.2">
      <c r="A1" s="324" t="s">
        <v>443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row>
    <row r="3" spans="1:27" x14ac:dyDescent="0.2">
      <c r="B3" s="324" t="s">
        <v>90</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row>
    <row r="4" spans="1:27" x14ac:dyDescent="0.2">
      <c r="F4" s="101"/>
      <c r="G4" s="101"/>
      <c r="H4" s="101"/>
      <c r="I4" s="101"/>
      <c r="J4" s="101"/>
      <c r="K4" s="101"/>
      <c r="L4" s="101"/>
      <c r="M4" s="101"/>
      <c r="N4" s="101"/>
      <c r="O4" s="101"/>
    </row>
    <row r="5" spans="1:27" x14ac:dyDescent="0.2">
      <c r="F5" s="101" t="s">
        <v>440</v>
      </c>
      <c r="G5" s="101"/>
      <c r="H5" s="101"/>
      <c r="I5" s="101"/>
      <c r="J5" s="101"/>
      <c r="K5" s="101"/>
      <c r="L5" s="101" t="s">
        <v>439</v>
      </c>
      <c r="M5" s="101"/>
      <c r="N5" s="101"/>
      <c r="O5" s="101"/>
      <c r="P5" s="101"/>
      <c r="R5" s="101" t="s">
        <v>438</v>
      </c>
      <c r="S5" s="101"/>
      <c r="T5" s="101"/>
      <c r="U5" s="101"/>
      <c r="V5" s="101"/>
      <c r="W5" s="101"/>
      <c r="Y5" s="101" t="s">
        <v>437</v>
      </c>
    </row>
    <row r="6" spans="1:27" x14ac:dyDescent="0.2">
      <c r="B6" s="101" t="s">
        <v>95</v>
      </c>
      <c r="C6" s="101"/>
      <c r="D6" s="85" t="s">
        <v>25</v>
      </c>
      <c r="F6" s="85">
        <v>2017</v>
      </c>
      <c r="G6" s="85">
        <f>F6+1</f>
        <v>2018</v>
      </c>
      <c r="H6" s="85">
        <f>G6+1</f>
        <v>2019</v>
      </c>
      <c r="I6" s="85">
        <f>H6+1</f>
        <v>2020</v>
      </c>
      <c r="J6" s="85">
        <f>I6+1</f>
        <v>2021</v>
      </c>
      <c r="K6" s="85"/>
      <c r="L6" s="85">
        <f>F6</f>
        <v>2017</v>
      </c>
      <c r="M6" s="85">
        <f>L6+1</f>
        <v>2018</v>
      </c>
      <c r="N6" s="85">
        <f>M6+1</f>
        <v>2019</v>
      </c>
      <c r="O6" s="85">
        <f>N6+1</f>
        <v>2020</v>
      </c>
      <c r="P6" s="85">
        <f>O6+1</f>
        <v>2021</v>
      </c>
      <c r="R6" s="85">
        <f>F6</f>
        <v>2017</v>
      </c>
      <c r="S6" s="85">
        <f>R6+1</f>
        <v>2018</v>
      </c>
      <c r="T6" s="85">
        <f>S6+1</f>
        <v>2019</v>
      </c>
      <c r="U6" s="85">
        <f>T6+1</f>
        <v>2020</v>
      </c>
      <c r="V6" s="85">
        <f>U6+1</f>
        <v>2021</v>
      </c>
      <c r="W6" s="85"/>
      <c r="Y6" s="85" t="s">
        <v>299</v>
      </c>
      <c r="AA6" s="85" t="s">
        <v>96</v>
      </c>
    </row>
    <row r="8" spans="1:27" x14ac:dyDescent="0.2">
      <c r="B8" s="116" t="s">
        <v>102</v>
      </c>
      <c r="C8" s="100"/>
      <c r="D8" s="100" t="s">
        <v>18</v>
      </c>
      <c r="F8" s="103">
        <f>57.122+80.914-0.393</f>
        <v>137.643</v>
      </c>
      <c r="G8" s="103">
        <f>57.122+81.649-0.238</f>
        <v>138.53300000000002</v>
      </c>
      <c r="H8" s="103">
        <f>57.122+94.272-0.827</f>
        <v>150.56700000000001</v>
      </c>
      <c r="I8" s="103">
        <f>57.122+101.661-2.412</f>
        <v>156.37100000000001</v>
      </c>
      <c r="J8" s="103">
        <f>57.122+112.414-1.595</f>
        <v>167.941</v>
      </c>
      <c r="K8" s="106"/>
      <c r="L8" s="103">
        <f>200</f>
        <v>200</v>
      </c>
      <c r="M8" s="103">
        <f>215</f>
        <v>215</v>
      </c>
      <c r="N8" s="103">
        <f>238+0.523</f>
        <v>238.523</v>
      </c>
      <c r="O8" s="103">
        <f>248+0.422</f>
        <v>248.422</v>
      </c>
      <c r="P8" s="115">
        <v>263</v>
      </c>
      <c r="R8" s="90">
        <f t="shared" ref="R8:R17" si="0">IFERROR(F8/(F8+L8),"N/A")</f>
        <v>0.40765838474364935</v>
      </c>
      <c r="S8" s="90">
        <f t="shared" ref="S8:S17" si="1">IFERROR(G8/(G8+M8),"N/A")</f>
        <v>0.39185309433631377</v>
      </c>
      <c r="T8" s="90">
        <f t="shared" ref="T8:T17" si="2">IFERROR(H8/(H8+N8),"N/A")</f>
        <v>0.38697216582281735</v>
      </c>
      <c r="U8" s="90">
        <f t="shared" ref="U8:U17" si="3">IFERROR(I8/(I8+O8),"N/A")</f>
        <v>0.38629867611347035</v>
      </c>
      <c r="V8" s="90">
        <f t="shared" ref="V8:V17" si="4">IFERROR(J8/(J8+P8),"N/A")</f>
        <v>0.38970763979291828</v>
      </c>
      <c r="W8" s="90"/>
      <c r="Y8" s="106">
        <f t="shared" ref="Y8:Y18" si="5">IFERROR(AVERAGE(U8:V8),"N/A")</f>
        <v>0.38800315795319429</v>
      </c>
      <c r="AA8" s="100" t="s">
        <v>133</v>
      </c>
    </row>
    <row r="9" spans="1:27" x14ac:dyDescent="0.2">
      <c r="B9" s="116" t="s">
        <v>104</v>
      </c>
      <c r="C9" s="100"/>
      <c r="D9" s="100" t="s">
        <v>18</v>
      </c>
      <c r="F9" s="103">
        <f>F40</f>
        <v>990.80700000000002</v>
      </c>
      <c r="G9" s="103">
        <f>G40</f>
        <v>1027.1869999999999</v>
      </c>
      <c r="H9" s="103">
        <f>H40</f>
        <v>1045.9639999999999</v>
      </c>
      <c r="I9" s="103">
        <f>I40</f>
        <v>1035.203</v>
      </c>
      <c r="J9" s="103">
        <f>J40</f>
        <v>1065.95</v>
      </c>
      <c r="K9" s="106"/>
      <c r="L9" s="103">
        <f>L40</f>
        <v>1563.8019999999999</v>
      </c>
      <c r="M9" s="103">
        <f>M40</f>
        <v>1694.413</v>
      </c>
      <c r="N9" s="103">
        <f>N40</f>
        <v>1700.2339999999999</v>
      </c>
      <c r="O9" s="103">
        <f>O40</f>
        <v>1714.6949999999999</v>
      </c>
      <c r="P9" s="103">
        <f>P40</f>
        <v>1745.85</v>
      </c>
      <c r="R9" s="90">
        <f t="shared" si="0"/>
        <v>0.38785074349929871</v>
      </c>
      <c r="S9" s="90">
        <f t="shared" si="1"/>
        <v>0.37742026748971191</v>
      </c>
      <c r="T9" s="90">
        <f t="shared" si="2"/>
        <v>0.3808771253929979</v>
      </c>
      <c r="U9" s="90">
        <f t="shared" si="3"/>
        <v>0.37645141747075705</v>
      </c>
      <c r="V9" s="90">
        <f t="shared" si="4"/>
        <v>0.37909879792303863</v>
      </c>
      <c r="W9" s="90"/>
      <c r="Y9" s="106">
        <f t="shared" si="5"/>
        <v>0.37777510769689782</v>
      </c>
      <c r="AA9" s="100" t="s">
        <v>111</v>
      </c>
    </row>
    <row r="10" spans="1:27" x14ac:dyDescent="0.2">
      <c r="B10" s="116" t="s">
        <v>106</v>
      </c>
      <c r="C10" s="100"/>
      <c r="D10" s="100" t="s">
        <v>18</v>
      </c>
      <c r="F10" s="106" t="s">
        <v>18</v>
      </c>
      <c r="G10" s="106" t="s">
        <v>18</v>
      </c>
      <c r="H10" s="106" t="s">
        <v>18</v>
      </c>
      <c r="I10" s="106" t="s">
        <v>18</v>
      </c>
      <c r="J10" s="106" t="s">
        <v>18</v>
      </c>
      <c r="K10" s="106"/>
      <c r="L10" s="106" t="s">
        <v>18</v>
      </c>
      <c r="M10" s="106" t="s">
        <v>18</v>
      </c>
      <c r="N10" s="106" t="s">
        <v>18</v>
      </c>
      <c r="O10" s="106" t="s">
        <v>18</v>
      </c>
      <c r="P10" s="106" t="s">
        <v>18</v>
      </c>
      <c r="R10" s="90" t="str">
        <f t="shared" si="0"/>
        <v>N/A</v>
      </c>
      <c r="S10" s="90" t="str">
        <f t="shared" si="1"/>
        <v>N/A</v>
      </c>
      <c r="T10" s="90" t="str">
        <f t="shared" si="2"/>
        <v>N/A</v>
      </c>
      <c r="U10" s="90" t="str">
        <f t="shared" si="3"/>
        <v>N/A</v>
      </c>
      <c r="V10" s="90" t="str">
        <f t="shared" si="4"/>
        <v>N/A</v>
      </c>
      <c r="W10" s="90"/>
      <c r="Y10" s="106" t="str">
        <f t="shared" si="5"/>
        <v>N/A</v>
      </c>
    </row>
    <row r="11" spans="1:27" x14ac:dyDescent="0.2">
      <c r="B11" s="116" t="s">
        <v>107</v>
      </c>
      <c r="C11" s="100"/>
      <c r="D11" s="100" t="s">
        <v>18</v>
      </c>
      <c r="F11" s="103">
        <f>F53</f>
        <v>2653</v>
      </c>
      <c r="G11" s="103">
        <f>G53</f>
        <v>2740</v>
      </c>
      <c r="H11" s="103">
        <f>H53</f>
        <v>2912</v>
      </c>
      <c r="I11" s="103">
        <f>I53</f>
        <v>2980</v>
      </c>
      <c r="J11" s="103">
        <f>J53</f>
        <v>3097</v>
      </c>
      <c r="K11" s="106"/>
      <c r="L11" s="103">
        <f>L53</f>
        <v>2376</v>
      </c>
      <c r="M11" s="103">
        <f>M53</f>
        <v>2575</v>
      </c>
      <c r="N11" s="103">
        <f>N53</f>
        <v>2774</v>
      </c>
      <c r="O11" s="103">
        <f>O53</f>
        <v>2973</v>
      </c>
      <c r="P11" s="103">
        <f>P53</f>
        <v>3123</v>
      </c>
      <c r="R11" s="90">
        <f t="shared" si="0"/>
        <v>0.52754026645456353</v>
      </c>
      <c r="S11" s="90">
        <f t="shared" si="1"/>
        <v>0.51552210724365</v>
      </c>
      <c r="T11" s="90">
        <f t="shared" si="2"/>
        <v>0.51213506858951807</v>
      </c>
      <c r="U11" s="90">
        <f t="shared" si="3"/>
        <v>0.50058793885435915</v>
      </c>
      <c r="V11" s="90">
        <f t="shared" si="4"/>
        <v>0.49790996784565916</v>
      </c>
      <c r="W11" s="90"/>
      <c r="Y11" s="106">
        <f t="shared" si="5"/>
        <v>0.49924895335000918</v>
      </c>
      <c r="AA11" s="100" t="s">
        <v>160</v>
      </c>
    </row>
    <row r="12" spans="1:27" x14ac:dyDescent="0.2">
      <c r="B12" s="116" t="s">
        <v>109</v>
      </c>
      <c r="C12" s="100"/>
      <c r="D12" s="100" t="s">
        <v>18</v>
      </c>
      <c r="F12" s="106" t="s">
        <v>18</v>
      </c>
      <c r="G12" s="106" t="s">
        <v>18</v>
      </c>
      <c r="H12" s="106" t="s">
        <v>18</v>
      </c>
      <c r="I12" s="106" t="s">
        <v>18</v>
      </c>
      <c r="J12" s="106" t="s">
        <v>18</v>
      </c>
      <c r="K12" s="106"/>
      <c r="L12" s="106" t="s">
        <v>18</v>
      </c>
      <c r="M12" s="106" t="s">
        <v>18</v>
      </c>
      <c r="N12" s="106" t="s">
        <v>18</v>
      </c>
      <c r="O12" s="106" t="s">
        <v>18</v>
      </c>
      <c r="P12" s="106" t="s">
        <v>18</v>
      </c>
      <c r="R12" s="90" t="str">
        <f t="shared" si="0"/>
        <v>N/A</v>
      </c>
      <c r="S12" s="90" t="str">
        <f t="shared" si="1"/>
        <v>N/A</v>
      </c>
      <c r="T12" s="90" t="str">
        <f t="shared" si="2"/>
        <v>N/A</v>
      </c>
      <c r="U12" s="90" t="str">
        <f t="shared" si="3"/>
        <v>N/A</v>
      </c>
      <c r="V12" s="90" t="str">
        <f t="shared" si="4"/>
        <v>N/A</v>
      </c>
      <c r="W12" s="90"/>
      <c r="Y12" s="106" t="str">
        <f t="shared" si="5"/>
        <v>N/A</v>
      </c>
    </row>
    <row r="13" spans="1:27" x14ac:dyDescent="0.2">
      <c r="B13" s="116" t="s">
        <v>110</v>
      </c>
      <c r="C13" s="100"/>
      <c r="D13" s="100" t="s">
        <v>18</v>
      </c>
      <c r="F13" s="103">
        <v>146.90247500000001</v>
      </c>
      <c r="G13" s="103">
        <v>150.08832899999999</v>
      </c>
      <c r="H13" s="103">
        <v>148.76657700000001</v>
      </c>
      <c r="I13" s="103">
        <v>146.95386300000001</v>
      </c>
      <c r="J13" s="103" t="s">
        <v>18</v>
      </c>
      <c r="K13" s="106"/>
      <c r="L13" s="103">
        <v>175.96806900000001</v>
      </c>
      <c r="M13" s="103">
        <v>181.96806900000001</v>
      </c>
      <c r="N13" s="103">
        <v>181.96806900000001</v>
      </c>
      <c r="O13" s="103">
        <v>181.96806900000001</v>
      </c>
      <c r="P13" s="103" t="s">
        <v>18</v>
      </c>
      <c r="R13" s="90">
        <f t="shared" si="0"/>
        <v>0.45498878027101791</v>
      </c>
      <c r="S13" s="90">
        <f t="shared" si="1"/>
        <v>0.4519964978961194</v>
      </c>
      <c r="T13" s="90">
        <f t="shared" si="2"/>
        <v>0.44980644997198149</v>
      </c>
      <c r="U13" s="90">
        <f t="shared" si="3"/>
        <v>0.44677429111051192</v>
      </c>
      <c r="V13" s="90" t="str">
        <f t="shared" si="4"/>
        <v>N/A</v>
      </c>
      <c r="W13" s="90"/>
      <c r="Y13" s="106">
        <f t="shared" si="5"/>
        <v>0.44677429111051192</v>
      </c>
    </row>
    <row r="14" spans="1:27" x14ac:dyDescent="0.2">
      <c r="B14" s="116" t="s">
        <v>112</v>
      </c>
      <c r="C14" s="100"/>
      <c r="D14" s="100" t="s">
        <v>18</v>
      </c>
      <c r="F14" s="103" t="str">
        <f>F31</f>
        <v>N/A</v>
      </c>
      <c r="G14" s="103" t="str">
        <f>G31</f>
        <v>N/A</v>
      </c>
      <c r="H14" s="103" t="str">
        <f>H31</f>
        <v>N/A</v>
      </c>
      <c r="I14" s="103" t="str">
        <f>I31</f>
        <v>N/A</v>
      </c>
      <c r="J14" s="103" t="str">
        <f>J31</f>
        <v>N/A</v>
      </c>
      <c r="K14" s="106"/>
      <c r="L14" s="103" t="str">
        <f>L31</f>
        <v>N/A</v>
      </c>
      <c r="M14" s="103" t="str">
        <f>M31</f>
        <v>N/A</v>
      </c>
      <c r="N14" s="103" t="str">
        <f>N31</f>
        <v>N/A</v>
      </c>
      <c r="O14" s="103" t="str">
        <f>O31</f>
        <v>N/A</v>
      </c>
      <c r="P14" s="103" t="str">
        <f>P31</f>
        <v>N/A</v>
      </c>
      <c r="R14" s="90" t="str">
        <f t="shared" si="0"/>
        <v>N/A</v>
      </c>
      <c r="S14" s="90" t="str">
        <f t="shared" si="1"/>
        <v>N/A</v>
      </c>
      <c r="T14" s="90" t="str">
        <f t="shared" si="2"/>
        <v>N/A</v>
      </c>
      <c r="U14" s="90" t="str">
        <f t="shared" si="3"/>
        <v>N/A</v>
      </c>
      <c r="V14" s="90" t="str">
        <f t="shared" si="4"/>
        <v>N/A</v>
      </c>
      <c r="W14" s="90"/>
      <c r="Y14" s="106" t="str">
        <f t="shared" si="5"/>
        <v>N/A</v>
      </c>
    </row>
    <row r="15" spans="1:27" x14ac:dyDescent="0.2">
      <c r="B15" s="116" t="s">
        <v>113</v>
      </c>
      <c r="C15" s="100"/>
      <c r="D15" s="100" t="s">
        <v>18</v>
      </c>
      <c r="F15" s="106" t="s">
        <v>18</v>
      </c>
      <c r="G15" s="106" t="s">
        <v>18</v>
      </c>
      <c r="H15" s="106" t="s">
        <v>18</v>
      </c>
      <c r="I15" s="106" t="s">
        <v>18</v>
      </c>
      <c r="J15" s="106" t="s">
        <v>18</v>
      </c>
      <c r="K15" s="106"/>
      <c r="L15" s="106" t="s">
        <v>18</v>
      </c>
      <c r="M15" s="106" t="s">
        <v>18</v>
      </c>
      <c r="N15" s="106" t="s">
        <v>18</v>
      </c>
      <c r="O15" s="106" t="s">
        <v>18</v>
      </c>
      <c r="P15" s="106" t="s">
        <v>18</v>
      </c>
      <c r="R15" s="90" t="str">
        <f t="shared" si="0"/>
        <v>N/A</v>
      </c>
      <c r="S15" s="90" t="str">
        <f t="shared" si="1"/>
        <v>N/A</v>
      </c>
      <c r="T15" s="90" t="str">
        <f t="shared" si="2"/>
        <v>N/A</v>
      </c>
      <c r="U15" s="90" t="str">
        <f t="shared" si="3"/>
        <v>N/A</v>
      </c>
      <c r="V15" s="90" t="str">
        <f t="shared" si="4"/>
        <v>N/A</v>
      </c>
      <c r="W15" s="90"/>
      <c r="Y15" s="106" t="str">
        <f t="shared" si="5"/>
        <v>N/A</v>
      </c>
    </row>
    <row r="16" spans="1:27" x14ac:dyDescent="0.2">
      <c r="B16" s="116" t="s">
        <v>114</v>
      </c>
      <c r="C16" s="100"/>
      <c r="D16" s="100" t="s">
        <v>18</v>
      </c>
      <c r="F16" s="106" t="s">
        <v>18</v>
      </c>
      <c r="G16" s="106" t="s">
        <v>18</v>
      </c>
      <c r="H16" s="106" t="s">
        <v>18</v>
      </c>
      <c r="I16" s="106" t="s">
        <v>18</v>
      </c>
      <c r="J16" s="106" t="s">
        <v>18</v>
      </c>
      <c r="K16" s="106"/>
      <c r="L16" s="106" t="s">
        <v>18</v>
      </c>
      <c r="M16" s="106" t="s">
        <v>18</v>
      </c>
      <c r="N16" s="106" t="s">
        <v>18</v>
      </c>
      <c r="O16" s="106" t="s">
        <v>18</v>
      </c>
      <c r="P16" s="106" t="s">
        <v>18</v>
      </c>
      <c r="R16" s="90" t="str">
        <f t="shared" si="0"/>
        <v>N/A</v>
      </c>
      <c r="S16" s="90" t="str">
        <f t="shared" si="1"/>
        <v>N/A</v>
      </c>
      <c r="T16" s="90" t="str">
        <f t="shared" si="2"/>
        <v>N/A</v>
      </c>
      <c r="U16" s="90" t="str">
        <f t="shared" si="3"/>
        <v>N/A</v>
      </c>
      <c r="V16" s="90" t="str">
        <f t="shared" si="4"/>
        <v>N/A</v>
      </c>
      <c r="W16" s="90"/>
      <c r="Y16" s="106" t="str">
        <f t="shared" si="5"/>
        <v>N/A</v>
      </c>
    </row>
    <row r="17" spans="1:28" x14ac:dyDescent="0.2">
      <c r="B17" s="116" t="s">
        <v>115</v>
      </c>
      <c r="C17" s="100"/>
      <c r="D17" s="100" t="s">
        <v>18</v>
      </c>
      <c r="F17" s="106" t="s">
        <v>18</v>
      </c>
      <c r="G17" s="106" t="s">
        <v>18</v>
      </c>
      <c r="H17" s="106" t="s">
        <v>18</v>
      </c>
      <c r="I17" s="106" t="s">
        <v>18</v>
      </c>
      <c r="J17" s="106" t="s">
        <v>18</v>
      </c>
      <c r="K17" s="106"/>
      <c r="L17" s="106" t="s">
        <v>18</v>
      </c>
      <c r="M17" s="106" t="s">
        <v>18</v>
      </c>
      <c r="N17" s="106" t="s">
        <v>18</v>
      </c>
      <c r="O17" s="106" t="s">
        <v>18</v>
      </c>
      <c r="P17" s="106" t="s">
        <v>18</v>
      </c>
      <c r="R17" s="90" t="str">
        <f t="shared" si="0"/>
        <v>N/A</v>
      </c>
      <c r="S17" s="90" t="str">
        <f t="shared" si="1"/>
        <v>N/A</v>
      </c>
      <c r="T17" s="90" t="str">
        <f t="shared" si="2"/>
        <v>N/A</v>
      </c>
      <c r="U17" s="90" t="str">
        <f t="shared" si="3"/>
        <v>N/A</v>
      </c>
      <c r="V17" s="90" t="str">
        <f t="shared" si="4"/>
        <v>N/A</v>
      </c>
      <c r="W17" s="90"/>
      <c r="Y17" s="106" t="str">
        <f t="shared" si="5"/>
        <v>N/A</v>
      </c>
    </row>
    <row r="18" spans="1:28" x14ac:dyDescent="0.2">
      <c r="B18" s="101" t="s">
        <v>116</v>
      </c>
      <c r="C18" s="101"/>
      <c r="D18" s="101"/>
      <c r="E18" s="107"/>
      <c r="F18" s="106"/>
      <c r="G18" s="108"/>
      <c r="H18" s="108"/>
      <c r="I18" s="108"/>
      <c r="J18" s="108"/>
      <c r="K18" s="108"/>
      <c r="L18" s="108"/>
      <c r="M18" s="108"/>
      <c r="N18" s="108"/>
      <c r="O18" s="108"/>
      <c r="R18" s="106">
        <f>AVERAGE(R8:R17)</f>
        <v>0.44450954374213242</v>
      </c>
      <c r="S18" s="106">
        <f>AVERAGE(S8:S17)</f>
        <v>0.4341979917414488</v>
      </c>
      <c r="T18" s="106">
        <f>AVERAGE(T8:T17)</f>
        <v>0.43244770244432873</v>
      </c>
      <c r="U18" s="106">
        <f>AVERAGE(U8:U17)</f>
        <v>0.42752808088727462</v>
      </c>
      <c r="V18" s="106">
        <f>AVERAGE(V8:V17)</f>
        <v>0.42223880185387203</v>
      </c>
      <c r="W18" s="106"/>
      <c r="Y18" s="106">
        <f t="shared" si="5"/>
        <v>0.42488344137057332</v>
      </c>
    </row>
    <row r="19" spans="1:28"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8" x14ac:dyDescent="0.2">
      <c r="A21" s="1"/>
      <c r="B21" s="101" t="s">
        <v>117</v>
      </c>
      <c r="C21" s="101"/>
      <c r="AB21" s="1"/>
    </row>
    <row r="22" spans="1:28"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8" x14ac:dyDescent="0.2">
      <c r="A23" s="1"/>
      <c r="B23" s="1"/>
      <c r="C23" s="1"/>
      <c r="D23" s="1"/>
      <c r="E23" s="1"/>
      <c r="F23" s="101" t="s">
        <v>440</v>
      </c>
      <c r="G23" s="101"/>
      <c r="H23" s="101"/>
      <c r="I23" s="101"/>
      <c r="J23" s="101"/>
      <c r="K23" s="101"/>
      <c r="L23" s="101" t="s">
        <v>439</v>
      </c>
      <c r="M23" s="101"/>
      <c r="N23" s="101"/>
      <c r="O23" s="101"/>
      <c r="P23" s="101"/>
      <c r="R23" s="101" t="s">
        <v>438</v>
      </c>
      <c r="S23" s="101"/>
      <c r="T23" s="101"/>
      <c r="U23" s="101"/>
      <c r="V23" s="101"/>
      <c r="W23" s="101"/>
      <c r="Y23" s="101" t="s">
        <v>437</v>
      </c>
      <c r="Z23" s="1"/>
      <c r="AA23" s="1"/>
    </row>
    <row r="24" spans="1:28" x14ac:dyDescent="0.2">
      <c r="A24" s="1"/>
      <c r="B24" s="101" t="s">
        <v>95</v>
      </c>
      <c r="C24" s="101"/>
      <c r="D24" s="85" t="s">
        <v>25</v>
      </c>
      <c r="E24" s="1"/>
      <c r="F24" s="85">
        <v>2017</v>
      </c>
      <c r="G24" s="85">
        <f>F24+1</f>
        <v>2018</v>
      </c>
      <c r="H24" s="85">
        <f>G24+1</f>
        <v>2019</v>
      </c>
      <c r="I24" s="85">
        <f>H24+1</f>
        <v>2020</v>
      </c>
      <c r="J24" s="85">
        <f>I24+1</f>
        <v>2021</v>
      </c>
      <c r="K24" s="85"/>
      <c r="L24" s="85">
        <f>F24</f>
        <v>2017</v>
      </c>
      <c r="M24" s="85">
        <f>L24+1</f>
        <v>2018</v>
      </c>
      <c r="N24" s="85">
        <f>M24+1</f>
        <v>2019</v>
      </c>
      <c r="O24" s="85">
        <f>N24+1</f>
        <v>2020</v>
      </c>
      <c r="P24" s="85">
        <f>O24+1</f>
        <v>2021</v>
      </c>
      <c r="R24" s="85">
        <f>F24</f>
        <v>2017</v>
      </c>
      <c r="S24" s="85">
        <f>R24+1</f>
        <v>2018</v>
      </c>
      <c r="T24" s="85">
        <f>S24+1</f>
        <v>2019</v>
      </c>
      <c r="U24" s="85">
        <f>T24+1</f>
        <v>2020</v>
      </c>
      <c r="V24" s="85">
        <f>U24+1</f>
        <v>2021</v>
      </c>
      <c r="W24" s="85"/>
      <c r="Y24" s="85" t="s">
        <v>299</v>
      </c>
      <c r="Z24" s="1"/>
    </row>
    <row r="25" spans="1:28" x14ac:dyDescent="0.2">
      <c r="A25" s="1"/>
      <c r="B25" s="1"/>
      <c r="C25" s="1"/>
      <c r="D25" s="1"/>
      <c r="E25" s="1"/>
      <c r="Z25" s="1"/>
    </row>
    <row r="26" spans="1:28" x14ac:dyDescent="0.2">
      <c r="A26" s="1"/>
      <c r="B26" s="1" t="s">
        <v>119</v>
      </c>
      <c r="C26" s="1"/>
      <c r="D26" s="100"/>
      <c r="E26" s="1"/>
      <c r="F26" s="1"/>
      <c r="G26" s="1"/>
      <c r="H26" s="1"/>
      <c r="I26" s="1"/>
      <c r="J26" s="1"/>
      <c r="K26" s="1"/>
      <c r="L26" s="1"/>
      <c r="M26" s="1"/>
      <c r="N26" s="1"/>
      <c r="O26" s="1"/>
      <c r="P26" s="1"/>
      <c r="Q26" s="1"/>
      <c r="R26" s="1"/>
      <c r="S26" s="1"/>
      <c r="T26" s="1"/>
      <c r="U26" s="1"/>
      <c r="V26" s="1"/>
      <c r="W26" s="1"/>
      <c r="X26" s="1"/>
      <c r="Y26" s="106"/>
      <c r="Z26" s="1"/>
    </row>
    <row r="27" spans="1:28" x14ac:dyDescent="0.2">
      <c r="A27" s="1"/>
      <c r="B27" s="1"/>
      <c r="C27" s="1" t="s">
        <v>120</v>
      </c>
      <c r="D27" s="100" t="s">
        <v>34</v>
      </c>
      <c r="E27" s="1"/>
      <c r="F27" s="103">
        <v>70.753</v>
      </c>
      <c r="G27" s="103">
        <v>81.206000000000003</v>
      </c>
      <c r="H27" s="103">
        <v>92.864000000000004</v>
      </c>
      <c r="I27" s="103">
        <v>103.181</v>
      </c>
      <c r="J27" s="103">
        <v>123.14400000000001</v>
      </c>
      <c r="K27" s="100"/>
      <c r="L27" s="103">
        <v>33.698999999999998</v>
      </c>
      <c r="M27" s="103">
        <v>33.698999999999998</v>
      </c>
      <c r="N27" s="103">
        <v>33.703000000000003</v>
      </c>
      <c r="O27" s="103">
        <v>27.338000000000001</v>
      </c>
      <c r="P27" s="103">
        <v>27.302</v>
      </c>
      <c r="R27" s="90">
        <f t="shared" ref="R27:V28" si="6">IFERROR(F27/(F27+L27),"N/A")</f>
        <v>0.67737333894994833</v>
      </c>
      <c r="S27" s="90">
        <f t="shared" si="6"/>
        <v>0.70672294504155608</v>
      </c>
      <c r="T27" s="90">
        <f t="shared" si="6"/>
        <v>0.73371415929902739</v>
      </c>
      <c r="U27" s="90">
        <f t="shared" si="6"/>
        <v>0.79054390548502507</v>
      </c>
      <c r="V27" s="90">
        <f t="shared" si="6"/>
        <v>0.81852624862076762</v>
      </c>
      <c r="W27" s="90"/>
      <c r="Y27" s="106">
        <f t="shared" ref="Y27:Y32" si="7">IFERROR(AVERAGE(U27:V27),"N/A")</f>
        <v>0.80453507705289629</v>
      </c>
      <c r="Z27" s="1"/>
      <c r="AA27" s="100" t="s">
        <v>160</v>
      </c>
    </row>
    <row r="28" spans="1:28" x14ac:dyDescent="0.2">
      <c r="A28" s="1"/>
      <c r="B28" s="1"/>
      <c r="C28" s="1" t="s">
        <v>121</v>
      </c>
      <c r="D28" s="100" t="s">
        <v>34</v>
      </c>
      <c r="E28" s="1"/>
      <c r="F28" s="103">
        <v>31.847999999999999</v>
      </c>
      <c r="G28" s="103">
        <v>32.686999999999998</v>
      </c>
      <c r="H28" s="103">
        <v>34.270000000000003</v>
      </c>
      <c r="I28" s="103">
        <v>34.58</v>
      </c>
      <c r="J28" s="103">
        <v>58.515999999999998</v>
      </c>
      <c r="K28" s="100"/>
      <c r="L28" s="103">
        <v>57.465000000000003</v>
      </c>
      <c r="M28" s="103">
        <v>55</v>
      </c>
      <c r="N28" s="103">
        <v>55</v>
      </c>
      <c r="O28" s="103">
        <v>55</v>
      </c>
      <c r="P28" s="103">
        <v>55</v>
      </c>
      <c r="R28" s="90">
        <f t="shared" si="6"/>
        <v>0.35658862651573675</v>
      </c>
      <c r="S28" s="90">
        <f t="shared" si="6"/>
        <v>0.37276905356552281</v>
      </c>
      <c r="T28" s="90">
        <f t="shared" si="6"/>
        <v>0.38389156491542509</v>
      </c>
      <c r="U28" s="90">
        <f t="shared" si="6"/>
        <v>0.38602366599687427</v>
      </c>
      <c r="V28" s="90">
        <f t="shared" si="6"/>
        <v>0.51548680362239685</v>
      </c>
      <c r="W28" s="90"/>
      <c r="Y28" s="106">
        <f t="shared" si="7"/>
        <v>0.45075523480963553</v>
      </c>
      <c r="Z28" s="1"/>
      <c r="AA28" s="100" t="s">
        <v>160</v>
      </c>
    </row>
    <row r="29" spans="1:28" x14ac:dyDescent="0.2">
      <c r="A29" s="1"/>
      <c r="B29" s="1"/>
      <c r="C29" s="1" t="s">
        <v>122</v>
      </c>
      <c r="D29" s="100" t="s">
        <v>34</v>
      </c>
      <c r="E29" s="1"/>
      <c r="F29" s="103">
        <v>102.937</v>
      </c>
      <c r="G29" s="103">
        <v>109.729</v>
      </c>
      <c r="H29" s="103">
        <v>114.702</v>
      </c>
      <c r="I29" s="103">
        <v>121.188</v>
      </c>
      <c r="J29" s="103">
        <v>123.14400000000001</v>
      </c>
      <c r="K29" s="100"/>
      <c r="L29" s="103">
        <v>0</v>
      </c>
      <c r="M29" s="103">
        <v>0</v>
      </c>
      <c r="N29" s="103">
        <v>0</v>
      </c>
      <c r="O29" s="103">
        <v>0</v>
      </c>
      <c r="P29" s="103">
        <v>0</v>
      </c>
      <c r="R29" s="90"/>
      <c r="S29" s="90"/>
      <c r="T29" s="90"/>
      <c r="U29" s="90"/>
      <c r="V29" s="90"/>
      <c r="W29" s="90"/>
      <c r="Y29" s="106" t="str">
        <f t="shared" si="7"/>
        <v>N/A</v>
      </c>
      <c r="Z29" s="1"/>
      <c r="AA29" s="100" t="s">
        <v>137</v>
      </c>
    </row>
    <row r="30" spans="1:28" x14ac:dyDescent="0.2">
      <c r="A30" s="1"/>
      <c r="B30" s="1"/>
      <c r="C30" s="1" t="s">
        <v>123</v>
      </c>
      <c r="D30" s="100" t="s">
        <v>34</v>
      </c>
      <c r="E30" s="1"/>
      <c r="F30" s="103">
        <v>168.78</v>
      </c>
      <c r="G30" s="103">
        <v>179.23400000000001</v>
      </c>
      <c r="H30" s="103">
        <v>184.804</v>
      </c>
      <c r="I30" s="103">
        <v>194.25299999999999</v>
      </c>
      <c r="J30" s="103" t="s">
        <v>18</v>
      </c>
      <c r="K30" s="100"/>
      <c r="L30" s="103">
        <v>159.161</v>
      </c>
      <c r="M30" s="103">
        <v>159.19</v>
      </c>
      <c r="N30" s="103">
        <v>159.22</v>
      </c>
      <c r="O30" s="103">
        <v>159.249</v>
      </c>
      <c r="P30" s="103" t="s">
        <v>18</v>
      </c>
      <c r="R30" s="90">
        <f t="shared" ref="R30:V32" si="8">IFERROR(F30/(F30+L30),"N/A")</f>
        <v>0.51466574780219609</v>
      </c>
      <c r="S30" s="90">
        <f t="shared" si="8"/>
        <v>0.52961373897832309</v>
      </c>
      <c r="T30" s="90">
        <f t="shared" si="8"/>
        <v>0.53718345231728015</v>
      </c>
      <c r="U30" s="90">
        <f t="shared" si="8"/>
        <v>0.54951032808866718</v>
      </c>
      <c r="V30" s="90" t="str">
        <f t="shared" si="8"/>
        <v>N/A</v>
      </c>
      <c r="W30" s="90"/>
      <c r="Y30" s="106">
        <f t="shared" si="7"/>
        <v>0.54951032808866718</v>
      </c>
      <c r="Z30" s="1"/>
      <c r="AA30" s="100" t="s">
        <v>160</v>
      </c>
    </row>
    <row r="31" spans="1:28" x14ac:dyDescent="0.2">
      <c r="A31" s="1"/>
      <c r="B31" s="1"/>
      <c r="C31" s="1" t="s">
        <v>112</v>
      </c>
      <c r="D31" s="100" t="s">
        <v>34</v>
      </c>
      <c r="E31" s="1"/>
      <c r="F31" s="103" t="s">
        <v>18</v>
      </c>
      <c r="G31" s="103" t="s">
        <v>18</v>
      </c>
      <c r="H31" s="103" t="s">
        <v>18</v>
      </c>
      <c r="I31" s="103" t="s">
        <v>18</v>
      </c>
      <c r="J31" s="103" t="s">
        <v>18</v>
      </c>
      <c r="K31" s="100"/>
      <c r="L31" s="103" t="s">
        <v>18</v>
      </c>
      <c r="M31" s="103" t="s">
        <v>18</v>
      </c>
      <c r="N31" s="103" t="s">
        <v>18</v>
      </c>
      <c r="O31" s="103" t="s">
        <v>18</v>
      </c>
      <c r="P31" s="103" t="s">
        <v>18</v>
      </c>
      <c r="R31" s="90" t="str">
        <f t="shared" si="8"/>
        <v>N/A</v>
      </c>
      <c r="S31" s="90" t="str">
        <f t="shared" si="8"/>
        <v>N/A</v>
      </c>
      <c r="T31" s="90" t="str">
        <f t="shared" si="8"/>
        <v>N/A</v>
      </c>
      <c r="U31" s="90" t="str">
        <f t="shared" si="8"/>
        <v>N/A</v>
      </c>
      <c r="V31" s="90" t="str">
        <f t="shared" si="8"/>
        <v>N/A</v>
      </c>
      <c r="W31" s="90"/>
      <c r="Y31" s="106" t="str">
        <f t="shared" si="7"/>
        <v>N/A</v>
      </c>
      <c r="Z31" s="1"/>
      <c r="AA31" s="100" t="s">
        <v>157</v>
      </c>
    </row>
    <row r="32" spans="1:28" x14ac:dyDescent="0.2">
      <c r="A32" s="1"/>
      <c r="B32" s="1"/>
      <c r="C32" s="100" t="s">
        <v>116</v>
      </c>
      <c r="D32" s="100" t="s">
        <v>34</v>
      </c>
      <c r="E32" s="1"/>
      <c r="F32" s="103">
        <f>SUM(F27:F31)</f>
        <v>374.31799999999998</v>
      </c>
      <c r="G32" s="103">
        <f>SUM(G27:G31)</f>
        <v>402.85599999999999</v>
      </c>
      <c r="H32" s="103">
        <f>SUM(H27:H31)</f>
        <v>426.64</v>
      </c>
      <c r="I32" s="103">
        <f>SUM(I27:I31)</f>
        <v>453.202</v>
      </c>
      <c r="J32" s="103">
        <f>SUM(J27:J31)</f>
        <v>304.80399999999997</v>
      </c>
      <c r="K32" s="103"/>
      <c r="L32" s="103">
        <f>SUM(L27:L31)</f>
        <v>250.32499999999999</v>
      </c>
      <c r="M32" s="103">
        <f>SUM(M27:M31)</f>
        <v>247.88900000000001</v>
      </c>
      <c r="N32" s="103">
        <f>SUM(N27:N31)</f>
        <v>247.923</v>
      </c>
      <c r="O32" s="103">
        <f>SUM(O27:O31)</f>
        <v>241.58699999999999</v>
      </c>
      <c r="P32" s="103">
        <f>SUM(P27:P31)</f>
        <v>82.301999999999992</v>
      </c>
      <c r="R32" s="90">
        <f t="shared" si="8"/>
        <v>0.59925109222387818</v>
      </c>
      <c r="S32" s="90">
        <f t="shared" si="8"/>
        <v>0.61906891332242275</v>
      </c>
      <c r="T32" s="90">
        <f t="shared" si="8"/>
        <v>0.63246872419625744</v>
      </c>
      <c r="U32" s="90">
        <f t="shared" si="8"/>
        <v>0.65228724116242487</v>
      </c>
      <c r="V32" s="90">
        <f t="shared" si="8"/>
        <v>0.78739156716764913</v>
      </c>
      <c r="W32" s="90"/>
      <c r="Y32" s="106">
        <f t="shared" si="7"/>
        <v>0.719839404165037</v>
      </c>
      <c r="Z32" s="1"/>
    </row>
    <row r="33" spans="1:27" x14ac:dyDescent="0.2">
      <c r="A33" s="1"/>
      <c r="B33" s="1"/>
      <c r="C33" s="1"/>
      <c r="D33" s="100"/>
      <c r="E33" s="1"/>
      <c r="F33" s="1"/>
      <c r="G33" s="1"/>
      <c r="H33" s="1"/>
      <c r="I33" s="1"/>
      <c r="J33" s="1"/>
      <c r="K33" s="1"/>
      <c r="L33" s="1"/>
      <c r="M33" s="1"/>
      <c r="N33" s="1"/>
      <c r="O33" s="1"/>
      <c r="P33" s="1"/>
      <c r="Q33" s="1"/>
      <c r="R33" s="1"/>
      <c r="S33" s="1"/>
      <c r="T33" s="1"/>
      <c r="U33" s="1"/>
      <c r="V33" s="1"/>
      <c r="W33" s="1"/>
      <c r="X33" s="1"/>
      <c r="Y33" s="106"/>
      <c r="Z33" s="1"/>
    </row>
    <row r="34" spans="1:27" x14ac:dyDescent="0.2">
      <c r="A34" s="1"/>
      <c r="B34" s="1" t="s">
        <v>124</v>
      </c>
      <c r="C34" s="1"/>
      <c r="D34" s="100"/>
      <c r="E34" s="1"/>
      <c r="F34" s="1"/>
      <c r="G34" s="1"/>
      <c r="H34" s="1"/>
      <c r="I34" s="1"/>
      <c r="J34" s="1"/>
      <c r="K34" s="1"/>
      <c r="L34" s="1"/>
      <c r="M34" s="1"/>
      <c r="N34" s="1"/>
      <c r="O34" s="1"/>
      <c r="P34" s="1"/>
      <c r="Q34" s="1"/>
      <c r="R34" s="1"/>
      <c r="S34" s="1"/>
      <c r="T34" s="1"/>
      <c r="U34" s="1"/>
      <c r="V34" s="1"/>
      <c r="W34" s="1"/>
      <c r="X34" s="1"/>
      <c r="Y34" s="106"/>
      <c r="Z34" s="1"/>
    </row>
    <row r="35" spans="1:27" x14ac:dyDescent="0.2">
      <c r="A35" s="1"/>
      <c r="B35" s="1"/>
      <c r="C35" s="1" t="s">
        <v>126</v>
      </c>
      <c r="D35" s="100" t="s">
        <v>36</v>
      </c>
      <c r="E35" s="1"/>
      <c r="F35" s="103" t="s">
        <v>18</v>
      </c>
      <c r="G35" s="103">
        <f>7.480062+97.484392+201.309243</f>
        <v>306.27369700000003</v>
      </c>
      <c r="H35" s="103" t="s">
        <v>18</v>
      </c>
      <c r="I35" s="103" t="s">
        <v>18</v>
      </c>
      <c r="J35" s="103" t="s">
        <v>18</v>
      </c>
      <c r="K35" s="100"/>
      <c r="L35" s="103" t="s">
        <v>18</v>
      </c>
      <c r="M35" s="103">
        <v>196.494</v>
      </c>
      <c r="N35" s="103" t="s">
        <v>18</v>
      </c>
      <c r="O35" s="103" t="s">
        <v>18</v>
      </c>
      <c r="P35" s="103" t="s">
        <v>18</v>
      </c>
      <c r="Q35" s="1"/>
      <c r="R35" s="187" t="str">
        <f t="shared" ref="R35:V37" si="9">IFERROR(F35/(F35+L35),"N/A")</f>
        <v>N/A</v>
      </c>
      <c r="S35" s="90">
        <f t="shared" si="9"/>
        <v>0.60917536832124686</v>
      </c>
      <c r="T35" s="90" t="str">
        <f t="shared" si="9"/>
        <v>N/A</v>
      </c>
      <c r="U35" s="90" t="str">
        <f t="shared" si="9"/>
        <v>N/A</v>
      </c>
      <c r="V35" s="90" t="str">
        <f t="shared" si="9"/>
        <v>N/A</v>
      </c>
      <c r="W35" s="90"/>
      <c r="Y35" s="106" t="str">
        <f>IFERROR(AVERAGE(U35:V35),"N/A")</f>
        <v>N/A</v>
      </c>
      <c r="Z35" s="1"/>
      <c r="AA35" s="100" t="s">
        <v>151</v>
      </c>
    </row>
    <row r="36" spans="1:27" x14ac:dyDescent="0.2">
      <c r="A36" s="1"/>
      <c r="B36" s="1"/>
      <c r="C36" s="1" t="s">
        <v>127</v>
      </c>
      <c r="D36" s="100" t="s">
        <v>36</v>
      </c>
      <c r="E36" s="1"/>
      <c r="F36" s="103">
        <v>1324.087</v>
      </c>
      <c r="G36" s="103">
        <v>1590.7460000000001</v>
      </c>
      <c r="H36" s="103">
        <v>1574.441</v>
      </c>
      <c r="I36" s="103">
        <v>1851.41</v>
      </c>
      <c r="J36" s="103" t="s">
        <v>18</v>
      </c>
      <c r="K36" s="100"/>
      <c r="L36" s="103">
        <v>1092.9849999999999</v>
      </c>
      <c r="M36" s="103">
        <v>1043.0930000000001</v>
      </c>
      <c r="N36" s="103">
        <v>1441.6980000000001</v>
      </c>
      <c r="O36" s="103">
        <v>1558.4390000000001</v>
      </c>
      <c r="P36" s="103" t="s">
        <v>18</v>
      </c>
      <c r="R36" s="90">
        <f t="shared" si="9"/>
        <v>0.54780618864477348</v>
      </c>
      <c r="S36" s="90">
        <f t="shared" si="9"/>
        <v>0.60396478296509393</v>
      </c>
      <c r="T36" s="90">
        <f t="shared" si="9"/>
        <v>0.5220054513402731</v>
      </c>
      <c r="U36" s="90">
        <f t="shared" si="9"/>
        <v>0.54295952694679439</v>
      </c>
      <c r="V36" s="90" t="str">
        <f t="shared" si="9"/>
        <v>N/A</v>
      </c>
      <c r="W36" s="90"/>
      <c r="Y36" s="106">
        <f>IFERROR(AVERAGE(U36:V36),"N/A")</f>
        <v>0.54295952694679439</v>
      </c>
      <c r="Z36" s="1"/>
      <c r="AA36" s="100" t="s">
        <v>160</v>
      </c>
    </row>
    <row r="37" spans="1:27" x14ac:dyDescent="0.2">
      <c r="A37" s="1"/>
      <c r="B37" s="1"/>
      <c r="C37" s="100" t="s">
        <v>116</v>
      </c>
      <c r="D37" s="100" t="s">
        <v>36</v>
      </c>
      <c r="E37" s="1"/>
      <c r="F37" s="103">
        <f>SUM(F35:F36)</f>
        <v>1324.087</v>
      </c>
      <c r="G37" s="103">
        <f>SUM(G35:G36)</f>
        <v>1897.0196970000002</v>
      </c>
      <c r="H37" s="103">
        <f>SUM(H35:H36)</f>
        <v>1574.441</v>
      </c>
      <c r="I37" s="103">
        <f>SUM(I35:I36)</f>
        <v>1851.41</v>
      </c>
      <c r="J37" s="103">
        <f>SUM(J35:J36)</f>
        <v>0</v>
      </c>
      <c r="L37" s="103">
        <f>SUM(L35:L36)</f>
        <v>1092.9849999999999</v>
      </c>
      <c r="M37" s="103">
        <f>SUM(M35:M36)</f>
        <v>1239.587</v>
      </c>
      <c r="N37" s="103">
        <f>SUM(N35:N36)</f>
        <v>1441.6980000000001</v>
      </c>
      <c r="O37" s="103">
        <f>SUM(O35:O36)</f>
        <v>1558.4390000000001</v>
      </c>
      <c r="P37" s="103">
        <f>SUM(P35:P36)</f>
        <v>0</v>
      </c>
      <c r="R37" s="90">
        <f t="shared" si="9"/>
        <v>0.54780618864477348</v>
      </c>
      <c r="S37" s="90">
        <f t="shared" si="9"/>
        <v>0.60479998936889345</v>
      </c>
      <c r="T37" s="90">
        <f t="shared" si="9"/>
        <v>0.5220054513402731</v>
      </c>
      <c r="U37" s="90">
        <f t="shared" si="9"/>
        <v>0.54295952694679439</v>
      </c>
      <c r="V37" s="90" t="str">
        <f t="shared" si="9"/>
        <v>N/A</v>
      </c>
      <c r="W37" s="90"/>
      <c r="Y37" s="106">
        <f>IFERROR(AVERAGE(U37:V37),"N/A")</f>
        <v>0.54295952694679439</v>
      </c>
      <c r="Z37" s="1"/>
    </row>
    <row r="38" spans="1:27" x14ac:dyDescent="0.2">
      <c r="A38" s="1"/>
      <c r="B38" s="1"/>
      <c r="C38" s="1"/>
      <c r="D38" s="100"/>
      <c r="E38" s="1"/>
      <c r="F38" s="1"/>
      <c r="G38" s="1"/>
      <c r="H38" s="1"/>
      <c r="I38" s="1"/>
      <c r="J38" s="1"/>
      <c r="K38" s="1"/>
      <c r="L38" s="1"/>
      <c r="M38" s="1"/>
      <c r="N38" s="1"/>
      <c r="O38" s="1"/>
      <c r="P38" s="1"/>
      <c r="Q38" s="1"/>
      <c r="R38" s="1"/>
      <c r="S38" s="1"/>
      <c r="T38" s="1"/>
      <c r="U38" s="1"/>
      <c r="V38" s="1"/>
      <c r="W38" s="1"/>
      <c r="X38" s="1"/>
      <c r="Y38" s="106"/>
      <c r="Z38" s="1"/>
    </row>
    <row r="39" spans="1:27" x14ac:dyDescent="0.2">
      <c r="A39" s="1"/>
      <c r="B39" s="1" t="s">
        <v>128</v>
      </c>
      <c r="C39" s="1"/>
      <c r="D39" s="100"/>
      <c r="E39" s="1"/>
      <c r="F39" s="1"/>
      <c r="G39" s="1"/>
      <c r="H39" s="1"/>
      <c r="I39" s="1"/>
      <c r="J39" s="1"/>
      <c r="K39" s="1"/>
      <c r="L39" s="1"/>
      <c r="M39" s="1"/>
      <c r="N39" s="1"/>
      <c r="O39" s="1"/>
      <c r="P39" s="1"/>
      <c r="Q39" s="1"/>
      <c r="R39" s="1"/>
      <c r="S39" s="1"/>
      <c r="T39" s="1"/>
      <c r="U39" s="1"/>
      <c r="V39" s="1"/>
      <c r="W39" s="1"/>
      <c r="X39" s="1"/>
      <c r="Y39" s="106"/>
      <c r="Z39" s="1"/>
    </row>
    <row r="40" spans="1:27" x14ac:dyDescent="0.2">
      <c r="A40" s="1"/>
      <c r="B40" s="1"/>
      <c r="C40" s="1" t="s">
        <v>104</v>
      </c>
      <c r="D40" s="100" t="s">
        <v>38</v>
      </c>
      <c r="E40" s="1"/>
      <c r="F40" s="103">
        <v>990.80700000000002</v>
      </c>
      <c r="G40" s="103">
        <v>1027.1869999999999</v>
      </c>
      <c r="H40" s="103">
        <v>1045.9639999999999</v>
      </c>
      <c r="I40" s="103">
        <v>1035.203</v>
      </c>
      <c r="J40" s="103">
        <v>1065.95</v>
      </c>
      <c r="K40" s="100"/>
      <c r="L40" s="103">
        <v>1563.8019999999999</v>
      </c>
      <c r="M40" s="103">
        <v>1694.413</v>
      </c>
      <c r="N40" s="103">
        <v>1700.2339999999999</v>
      </c>
      <c r="O40" s="103">
        <v>1714.6949999999999</v>
      </c>
      <c r="P40" s="103">
        <v>1745.85</v>
      </c>
      <c r="R40" s="90">
        <f t="shared" ref="R40:V41" si="10">IFERROR(F40/(F40+L40),"N/A")</f>
        <v>0.38785074349929871</v>
      </c>
      <c r="S40" s="90">
        <f t="shared" si="10"/>
        <v>0.37742026748971191</v>
      </c>
      <c r="T40" s="90">
        <f t="shared" si="10"/>
        <v>0.3808771253929979</v>
      </c>
      <c r="U40" s="90">
        <f t="shared" si="10"/>
        <v>0.37645141747075705</v>
      </c>
      <c r="V40" s="90">
        <f t="shared" si="10"/>
        <v>0.37909879792303863</v>
      </c>
      <c r="W40" s="90"/>
      <c r="Y40" s="106">
        <f>IFERROR(AVERAGE(U40:V40),"N/A")</f>
        <v>0.37777510769689782</v>
      </c>
      <c r="Z40" s="1"/>
      <c r="AA40" s="100" t="s">
        <v>111</v>
      </c>
    </row>
    <row r="41" spans="1:27" x14ac:dyDescent="0.2">
      <c r="A41" s="1"/>
      <c r="B41" s="1"/>
      <c r="C41" s="100" t="s">
        <v>116</v>
      </c>
      <c r="D41" s="100" t="s">
        <v>38</v>
      </c>
      <c r="E41" s="1"/>
      <c r="F41" s="103">
        <f>SUM(F40)</f>
        <v>990.80700000000002</v>
      </c>
      <c r="G41" s="103">
        <f>SUM(G40)</f>
        <v>1027.1869999999999</v>
      </c>
      <c r="H41" s="103">
        <f>SUM(H40)</f>
        <v>1045.9639999999999</v>
      </c>
      <c r="I41" s="103">
        <f>SUM(I40)</f>
        <v>1035.203</v>
      </c>
      <c r="J41" s="103">
        <f>SUM(J40)</f>
        <v>1065.95</v>
      </c>
      <c r="L41" s="103">
        <f>SUM(L40)</f>
        <v>1563.8019999999999</v>
      </c>
      <c r="M41" s="103">
        <f>SUM(M40)</f>
        <v>1694.413</v>
      </c>
      <c r="N41" s="103">
        <f>SUM(N40)</f>
        <v>1700.2339999999999</v>
      </c>
      <c r="O41" s="103">
        <f>SUM(O40)</f>
        <v>1714.6949999999999</v>
      </c>
      <c r="P41" s="103">
        <f>SUM(P40)</f>
        <v>1745.85</v>
      </c>
      <c r="R41" s="90">
        <f t="shared" si="10"/>
        <v>0.38785074349929871</v>
      </c>
      <c r="S41" s="90">
        <f t="shared" si="10"/>
        <v>0.37742026748971191</v>
      </c>
      <c r="T41" s="90">
        <f t="shared" si="10"/>
        <v>0.3808771253929979</v>
      </c>
      <c r="U41" s="90">
        <f t="shared" si="10"/>
        <v>0.37645141747075705</v>
      </c>
      <c r="V41" s="90">
        <f t="shared" si="10"/>
        <v>0.37909879792303863</v>
      </c>
      <c r="W41" s="90"/>
      <c r="Y41" s="106">
        <f>IFERROR(AVERAGE(U41:V41),"N/A")</f>
        <v>0.37777510769689782</v>
      </c>
      <c r="Z41" s="1"/>
    </row>
    <row r="42" spans="1:27" x14ac:dyDescent="0.2">
      <c r="A42" s="1"/>
      <c r="B42" s="1"/>
      <c r="C42" s="1"/>
      <c r="D42" s="100"/>
      <c r="E42" s="1"/>
      <c r="F42" s="103"/>
      <c r="G42" s="103"/>
      <c r="H42" s="103"/>
      <c r="I42" s="103"/>
      <c r="J42" s="100"/>
      <c r="K42" s="100"/>
      <c r="L42" s="100"/>
      <c r="M42" s="100"/>
      <c r="N42" s="100"/>
      <c r="O42" s="100"/>
      <c r="P42" s="1"/>
      <c r="Q42" s="1"/>
      <c r="R42" s="1"/>
      <c r="S42" s="1"/>
      <c r="T42" s="1"/>
      <c r="U42" s="1"/>
      <c r="V42" s="1"/>
      <c r="W42" s="1"/>
      <c r="X42" s="1"/>
      <c r="Y42" s="106"/>
      <c r="Z42" s="1"/>
    </row>
    <row r="43" spans="1:27" x14ac:dyDescent="0.2">
      <c r="A43" s="1"/>
      <c r="B43" s="1"/>
      <c r="C43" s="1"/>
      <c r="D43" s="100"/>
      <c r="E43" s="1"/>
      <c r="F43" s="100"/>
      <c r="G43" s="100"/>
      <c r="H43" s="100"/>
      <c r="I43" s="100"/>
      <c r="J43" s="100"/>
      <c r="K43" s="100"/>
      <c r="L43" s="103"/>
      <c r="M43" s="103"/>
      <c r="N43" s="103"/>
      <c r="O43" s="103"/>
      <c r="P43" s="1"/>
      <c r="Q43" s="1"/>
      <c r="R43" s="1"/>
      <c r="S43" s="1"/>
      <c r="T43" s="1"/>
      <c r="U43" s="1"/>
      <c r="V43" s="1"/>
      <c r="W43" s="1"/>
      <c r="X43" s="1"/>
      <c r="Y43" s="106"/>
      <c r="Z43" s="1"/>
    </row>
    <row r="44" spans="1:27" x14ac:dyDescent="0.2">
      <c r="A44" s="1"/>
      <c r="B44" s="1" t="s">
        <v>39</v>
      </c>
      <c r="C44" s="1"/>
      <c r="D44" s="100"/>
      <c r="E44" s="1"/>
      <c r="F44" s="100"/>
      <c r="G44" s="100"/>
      <c r="H44" s="100"/>
      <c r="I44" s="100"/>
      <c r="J44" s="100"/>
      <c r="K44" s="100"/>
      <c r="L44" s="100"/>
      <c r="M44" s="100"/>
      <c r="N44" s="100"/>
      <c r="O44" s="100"/>
      <c r="P44" s="1"/>
      <c r="Q44" s="1"/>
      <c r="R44" s="1"/>
      <c r="S44" s="1"/>
      <c r="T44" s="1"/>
      <c r="U44" s="1"/>
      <c r="V44" s="1"/>
      <c r="W44" s="1"/>
      <c r="X44" s="1"/>
      <c r="Y44" s="106"/>
      <c r="Z44" s="1"/>
    </row>
    <row r="45" spans="1:27" x14ac:dyDescent="0.2">
      <c r="A45" s="1"/>
      <c r="B45" s="1"/>
      <c r="C45" s="1" t="s">
        <v>129</v>
      </c>
      <c r="D45" s="100" t="s">
        <v>40</v>
      </c>
      <c r="E45" s="1"/>
      <c r="F45" s="103">
        <v>393.62200000000001</v>
      </c>
      <c r="G45" s="103">
        <v>436.21</v>
      </c>
      <c r="H45" s="103">
        <v>531.30499999999995</v>
      </c>
      <c r="I45" s="103">
        <v>662.09699999999998</v>
      </c>
      <c r="J45" s="103">
        <v>786.23500000000001</v>
      </c>
      <c r="K45" s="100"/>
      <c r="L45" s="103">
        <v>261.37799999999999</v>
      </c>
      <c r="M45" s="103">
        <v>310.87799999999999</v>
      </c>
      <c r="N45" s="103">
        <v>335.613</v>
      </c>
      <c r="O45" s="103">
        <v>335.661</v>
      </c>
      <c r="P45" s="103">
        <v>518.351</v>
      </c>
      <c r="R45" s="90">
        <f t="shared" ref="R45:V47" si="11">IFERROR(F45/(F45+L45),"N/A")</f>
        <v>0.60094961832061067</v>
      </c>
      <c r="S45" s="90">
        <f t="shared" si="11"/>
        <v>0.58388034609042039</v>
      </c>
      <c r="T45" s="90">
        <f t="shared" si="11"/>
        <v>0.61286649948438032</v>
      </c>
      <c r="U45" s="90">
        <f t="shared" si="11"/>
        <v>0.66358475702525055</v>
      </c>
      <c r="V45" s="90">
        <f t="shared" si="11"/>
        <v>0.60267011910291846</v>
      </c>
      <c r="W45" s="90"/>
      <c r="Y45" s="106">
        <f>IFERROR(AVERAGE(U45:V45),"N/A")</f>
        <v>0.63312743806408456</v>
      </c>
      <c r="Z45" s="1"/>
      <c r="AA45" s="100" t="s">
        <v>160</v>
      </c>
    </row>
    <row r="46" spans="1:27" x14ac:dyDescent="0.2">
      <c r="A46" s="1"/>
      <c r="B46" s="1"/>
      <c r="C46" s="1" t="s">
        <v>130</v>
      </c>
      <c r="D46" s="100" t="s">
        <v>40</v>
      </c>
      <c r="E46" s="1"/>
      <c r="F46" s="103">
        <v>669.178</v>
      </c>
      <c r="G46" s="103">
        <v>671.42700000000002</v>
      </c>
      <c r="H46" s="103">
        <v>681.73299999999995</v>
      </c>
      <c r="I46" s="103">
        <v>752.39</v>
      </c>
      <c r="J46" s="103" t="s">
        <v>18</v>
      </c>
      <c r="K46" s="100"/>
      <c r="L46" s="103">
        <v>280.71800000000002</v>
      </c>
      <c r="M46" s="103">
        <v>277.33300000000003</v>
      </c>
      <c r="N46" s="103">
        <v>368.94900000000001</v>
      </c>
      <c r="O46" s="103">
        <v>365.56400000000002</v>
      </c>
      <c r="P46" s="103" t="s">
        <v>18</v>
      </c>
      <c r="R46" s="90">
        <f t="shared" si="11"/>
        <v>0.70447501621230113</v>
      </c>
      <c r="S46" s="90">
        <f t="shared" si="11"/>
        <v>0.70768898351532528</v>
      </c>
      <c r="T46" s="90">
        <f t="shared" si="11"/>
        <v>0.64884808153180495</v>
      </c>
      <c r="U46" s="90">
        <f t="shared" si="11"/>
        <v>0.67300622386967623</v>
      </c>
      <c r="V46" s="90" t="str">
        <f t="shared" si="11"/>
        <v>N/A</v>
      </c>
      <c r="W46" s="90"/>
      <c r="Y46" s="106">
        <f>IFERROR(AVERAGE(U46:V46),"N/A")</f>
        <v>0.67300622386967623</v>
      </c>
      <c r="Z46" s="1"/>
      <c r="AA46" s="100" t="s">
        <v>160</v>
      </c>
    </row>
    <row r="47" spans="1:27" x14ac:dyDescent="0.2">
      <c r="A47" s="1"/>
      <c r="B47" s="1"/>
      <c r="C47" s="100" t="s">
        <v>116</v>
      </c>
      <c r="D47" s="100" t="s">
        <v>40</v>
      </c>
      <c r="E47" s="1"/>
      <c r="F47" s="103">
        <f>SUM(F45:F46)</f>
        <v>1062.8</v>
      </c>
      <c r="G47" s="103">
        <f>SUM(G45:G46)</f>
        <v>1107.6369999999999</v>
      </c>
      <c r="H47" s="103">
        <f>SUM(H45:H46)</f>
        <v>1213.038</v>
      </c>
      <c r="I47" s="103">
        <f>SUM(I45:I46)</f>
        <v>1414.4870000000001</v>
      </c>
      <c r="J47" s="103">
        <f>SUM(J45:J46)</f>
        <v>786.23500000000001</v>
      </c>
      <c r="L47" s="103">
        <f>SUM(L45:L46)</f>
        <v>542.096</v>
      </c>
      <c r="M47" s="103">
        <f>SUM(M45:M46)</f>
        <v>588.21100000000001</v>
      </c>
      <c r="N47" s="103">
        <f>SUM(N45:N46)</f>
        <v>704.56200000000001</v>
      </c>
      <c r="O47" s="103">
        <f>SUM(O45:O46)</f>
        <v>701.22500000000002</v>
      </c>
      <c r="P47" s="103">
        <f>SUM(P45:P46)</f>
        <v>518.351</v>
      </c>
      <c r="R47" s="90">
        <f t="shared" si="11"/>
        <v>0.66222359579686163</v>
      </c>
      <c r="S47" s="90">
        <f t="shared" si="11"/>
        <v>0.65314639047839196</v>
      </c>
      <c r="T47" s="90">
        <f t="shared" si="11"/>
        <v>0.63258135168961205</v>
      </c>
      <c r="U47" s="90">
        <f t="shared" si="11"/>
        <v>0.66856311255974354</v>
      </c>
      <c r="V47" s="90">
        <f t="shared" si="11"/>
        <v>0.60267011910291846</v>
      </c>
      <c r="W47" s="90"/>
      <c r="Y47" s="106">
        <f>IFERROR(AVERAGE(U47:V47),"N/A")</f>
        <v>0.635616615831331</v>
      </c>
      <c r="Z47" s="1"/>
      <c r="AA47" s="100"/>
    </row>
    <row r="48" spans="1:27" x14ac:dyDescent="0.2">
      <c r="A48" s="1"/>
      <c r="B48" s="1"/>
      <c r="C48" s="1"/>
      <c r="D48" s="100"/>
      <c r="E48" s="1"/>
      <c r="F48" s="100"/>
      <c r="G48" s="100"/>
      <c r="H48" s="100"/>
      <c r="I48" s="100"/>
      <c r="J48" s="100"/>
      <c r="K48" s="100"/>
      <c r="L48" s="100"/>
      <c r="M48" s="100"/>
      <c r="N48" s="100"/>
      <c r="O48" s="100"/>
      <c r="P48" s="1"/>
      <c r="Q48" s="1"/>
      <c r="R48" s="1"/>
      <c r="S48" s="1"/>
      <c r="T48" s="1"/>
      <c r="U48" s="1"/>
      <c r="V48" s="1"/>
      <c r="W48" s="1"/>
      <c r="X48" s="1"/>
      <c r="Y48" s="106"/>
      <c r="Z48" s="1"/>
    </row>
    <row r="49" spans="1:27" x14ac:dyDescent="0.2">
      <c r="A49" s="1"/>
      <c r="B49" s="1"/>
      <c r="C49" s="1"/>
      <c r="D49" s="100"/>
      <c r="E49" s="1"/>
      <c r="F49" s="100"/>
      <c r="G49" s="100"/>
      <c r="H49" s="100"/>
      <c r="I49" s="100"/>
      <c r="J49" s="100"/>
      <c r="K49" s="100"/>
      <c r="L49" s="100"/>
      <c r="M49" s="100"/>
      <c r="N49" s="100"/>
      <c r="O49" s="100"/>
      <c r="P49" s="1"/>
      <c r="Q49" s="1"/>
      <c r="R49" s="1"/>
      <c r="S49" s="1"/>
      <c r="T49" s="1"/>
      <c r="U49" s="1"/>
      <c r="V49" s="1"/>
      <c r="W49" s="1"/>
      <c r="X49" s="1"/>
      <c r="Y49" s="106"/>
      <c r="Z49" s="1"/>
    </row>
    <row r="50" spans="1:27" x14ac:dyDescent="0.2">
      <c r="A50" s="1"/>
      <c r="B50" s="1" t="s">
        <v>131</v>
      </c>
      <c r="C50" s="1"/>
      <c r="D50" s="100"/>
      <c r="E50" s="1"/>
      <c r="F50" s="100"/>
      <c r="G50" s="100"/>
      <c r="H50" s="100"/>
      <c r="I50" s="100"/>
      <c r="J50" s="100"/>
      <c r="K50" s="100"/>
      <c r="L50" s="100"/>
      <c r="M50" s="100"/>
      <c r="N50" s="100"/>
      <c r="O50" s="100"/>
      <c r="P50" s="1"/>
      <c r="Q50" s="1"/>
      <c r="R50" s="1"/>
      <c r="S50" s="1"/>
      <c r="T50" s="1"/>
      <c r="U50" s="1"/>
      <c r="V50" s="1"/>
      <c r="W50" s="1"/>
      <c r="X50" s="1"/>
      <c r="Y50" s="106"/>
      <c r="Z50" s="1"/>
    </row>
    <row r="51" spans="1:27" x14ac:dyDescent="0.2">
      <c r="A51" s="1"/>
      <c r="B51" s="1"/>
      <c r="C51" s="1" t="s">
        <v>132</v>
      </c>
      <c r="D51" s="100" t="s">
        <v>42</v>
      </c>
      <c r="E51" s="1"/>
      <c r="F51" s="103">
        <v>102.718</v>
      </c>
      <c r="G51" s="103">
        <v>105.021</v>
      </c>
      <c r="H51" s="103">
        <v>113.678</v>
      </c>
      <c r="I51" s="103">
        <v>120.53</v>
      </c>
      <c r="J51" s="103">
        <v>130.14599999999999</v>
      </c>
      <c r="K51" s="100"/>
      <c r="L51" s="103">
        <v>94.361000000000004</v>
      </c>
      <c r="M51" s="103">
        <v>94.403000000000006</v>
      </c>
      <c r="N51" s="103">
        <v>94.444000000000003</v>
      </c>
      <c r="O51" s="103">
        <v>94.484999999999999</v>
      </c>
      <c r="P51" s="103">
        <v>94.527000000000001</v>
      </c>
      <c r="R51" s="90">
        <f t="shared" ref="R51:V54" si="12">IFERROR(F51/(F51+L51),"N/A")</f>
        <v>0.52120215751043997</v>
      </c>
      <c r="S51" s="90">
        <f t="shared" si="12"/>
        <v>0.526621670410783</v>
      </c>
      <c r="T51" s="90">
        <f t="shared" si="12"/>
        <v>0.54620847387589966</v>
      </c>
      <c r="U51" s="90">
        <f t="shared" si="12"/>
        <v>0.56056554193893449</v>
      </c>
      <c r="V51" s="90">
        <f t="shared" si="12"/>
        <v>0.5792685369403533</v>
      </c>
      <c r="W51" s="90"/>
      <c r="Y51" s="106">
        <f>IFERROR(AVERAGE(U51:V51),"N/A")</f>
        <v>0.56991703943964389</v>
      </c>
      <c r="Z51" s="1"/>
      <c r="AA51" s="100" t="s">
        <v>155</v>
      </c>
    </row>
    <row r="52" spans="1:27" x14ac:dyDescent="0.2">
      <c r="A52" s="1"/>
      <c r="B52" s="1"/>
      <c r="C52" s="1" t="s">
        <v>134</v>
      </c>
      <c r="D52" s="100" t="s">
        <v>42</v>
      </c>
      <c r="E52" s="1"/>
      <c r="F52" s="103">
        <v>627.04300000000001</v>
      </c>
      <c r="G52" s="103">
        <v>696.9</v>
      </c>
      <c r="H52" s="103">
        <v>772.59699999999998</v>
      </c>
      <c r="I52" s="103">
        <v>852.57899999999995</v>
      </c>
      <c r="J52" s="103">
        <v>932.18600000000004</v>
      </c>
      <c r="K52" s="100"/>
      <c r="L52" s="103">
        <v>598.95000000000005</v>
      </c>
      <c r="M52" s="103">
        <v>673.95</v>
      </c>
      <c r="N52" s="103">
        <v>746.95</v>
      </c>
      <c r="O52" s="103">
        <v>836.95</v>
      </c>
      <c r="P52" s="103">
        <v>922.8</v>
      </c>
      <c r="R52" s="90">
        <f t="shared" si="12"/>
        <v>0.51145724323058939</v>
      </c>
      <c r="S52" s="90">
        <f t="shared" si="12"/>
        <v>0.50837071889703467</v>
      </c>
      <c r="T52" s="90">
        <f t="shared" si="12"/>
        <v>0.50843902821038112</v>
      </c>
      <c r="U52" s="90">
        <f t="shared" si="12"/>
        <v>0.50462525354699439</v>
      </c>
      <c r="V52" s="90">
        <f t="shared" si="12"/>
        <v>0.50252993823133985</v>
      </c>
      <c r="W52" s="90"/>
      <c r="Y52" s="106">
        <f>IFERROR(AVERAGE(U52:V52),"N/A")</f>
        <v>0.50357759588916706</v>
      </c>
      <c r="Z52" s="1"/>
      <c r="AA52" s="100" t="s">
        <v>160</v>
      </c>
    </row>
    <row r="53" spans="1:27" x14ac:dyDescent="0.2">
      <c r="A53" s="1"/>
      <c r="B53" s="1"/>
      <c r="C53" s="1" t="s">
        <v>107</v>
      </c>
      <c r="D53" s="100" t="s">
        <v>42</v>
      </c>
      <c r="E53" s="1"/>
      <c r="F53" s="103">
        <v>2653</v>
      </c>
      <c r="G53" s="103">
        <v>2740</v>
      </c>
      <c r="H53" s="103">
        <v>2912</v>
      </c>
      <c r="I53" s="103">
        <v>2980</v>
      </c>
      <c r="J53" s="103">
        <v>3097</v>
      </c>
      <c r="K53" s="100"/>
      <c r="L53" s="103">
        <v>2376</v>
      </c>
      <c r="M53" s="103">
        <v>2575</v>
      </c>
      <c r="N53" s="103">
        <v>2774</v>
      </c>
      <c r="O53" s="103">
        <v>2973</v>
      </c>
      <c r="P53" s="103">
        <v>3123</v>
      </c>
      <c r="R53" s="90">
        <f t="shared" si="12"/>
        <v>0.52754026645456353</v>
      </c>
      <c r="S53" s="90">
        <f t="shared" si="12"/>
        <v>0.51552210724365</v>
      </c>
      <c r="T53" s="90">
        <f t="shared" si="12"/>
        <v>0.51213506858951807</v>
      </c>
      <c r="U53" s="90">
        <f t="shared" si="12"/>
        <v>0.50058793885435915</v>
      </c>
      <c r="V53" s="90">
        <f t="shared" si="12"/>
        <v>0.49790996784565916</v>
      </c>
      <c r="W53" s="90"/>
      <c r="Y53" s="106">
        <f>IFERROR(AVERAGE(U53:V53),"N/A")</f>
        <v>0.49924895335000918</v>
      </c>
      <c r="Z53" s="1"/>
      <c r="AA53" s="100" t="s">
        <v>160</v>
      </c>
    </row>
    <row r="54" spans="1:27" x14ac:dyDescent="0.2">
      <c r="A54" s="1"/>
      <c r="B54" s="1"/>
      <c r="C54" s="100" t="s">
        <v>116</v>
      </c>
      <c r="D54" s="100" t="s">
        <v>42</v>
      </c>
      <c r="E54" s="1"/>
      <c r="F54" s="103">
        <f>SUM(F51:F53)</f>
        <v>3382.761</v>
      </c>
      <c r="G54" s="103">
        <f>SUM(G51:G53)</f>
        <v>3541.9209999999998</v>
      </c>
      <c r="H54" s="103">
        <f>SUM(H51:H53)</f>
        <v>3798.2750000000001</v>
      </c>
      <c r="I54" s="103">
        <f>SUM(I51:I53)</f>
        <v>3953.1089999999999</v>
      </c>
      <c r="J54" s="103">
        <f>SUM(J51:J53)</f>
        <v>4159.3320000000003</v>
      </c>
      <c r="L54" s="103">
        <f>SUM(L51:L53)</f>
        <v>3069.3110000000001</v>
      </c>
      <c r="M54" s="103">
        <f>SUM(M51:M53)</f>
        <v>3343.3530000000001</v>
      </c>
      <c r="N54" s="103">
        <f>SUM(N51:N53)</f>
        <v>3615.3940000000002</v>
      </c>
      <c r="O54" s="103">
        <f>SUM(O51:O53)</f>
        <v>3904.4349999999999</v>
      </c>
      <c r="P54" s="103">
        <f>SUM(P51:P53)</f>
        <v>4140.3270000000002</v>
      </c>
      <c r="R54" s="90">
        <f t="shared" si="12"/>
        <v>0.5242906464775966</v>
      </c>
      <c r="S54" s="90">
        <f t="shared" si="12"/>
        <v>0.51441976020126434</v>
      </c>
      <c r="T54" s="90">
        <f t="shared" si="12"/>
        <v>0.5123340413498364</v>
      </c>
      <c r="U54" s="90">
        <f t="shared" si="12"/>
        <v>0.50309727823350403</v>
      </c>
      <c r="V54" s="90">
        <f t="shared" si="12"/>
        <v>0.50114492655662124</v>
      </c>
      <c r="W54" s="90"/>
      <c r="Y54" s="106">
        <f>IFERROR(AVERAGE(U54:V54),"N/A")</f>
        <v>0.50212110239506269</v>
      </c>
      <c r="Z54" s="1"/>
    </row>
    <row r="55" spans="1:27" x14ac:dyDescent="0.2">
      <c r="A55" s="1"/>
      <c r="B55" s="1"/>
      <c r="C55" s="1"/>
      <c r="D55" s="100"/>
      <c r="E55" s="1"/>
      <c r="F55" s="100"/>
      <c r="G55" s="100"/>
      <c r="H55" s="100"/>
      <c r="I55" s="100"/>
      <c r="J55" s="100"/>
      <c r="K55" s="100"/>
      <c r="L55" s="100"/>
      <c r="M55" s="100"/>
      <c r="N55" s="100"/>
      <c r="O55" s="100"/>
      <c r="P55" s="1"/>
      <c r="Q55" s="1"/>
      <c r="R55" s="1"/>
      <c r="S55" s="1"/>
      <c r="T55" s="1"/>
      <c r="U55" s="1"/>
      <c r="V55" s="1"/>
      <c r="W55" s="1"/>
      <c r="X55" s="1"/>
      <c r="Y55" s="106"/>
      <c r="Z55" s="1"/>
    </row>
    <row r="56" spans="1:27" x14ac:dyDescent="0.2">
      <c r="A56" s="1"/>
      <c r="B56" s="1" t="s">
        <v>135</v>
      </c>
      <c r="C56" s="1"/>
      <c r="D56" s="100"/>
      <c r="E56" s="1"/>
      <c r="F56" s="100"/>
      <c r="G56" s="100"/>
      <c r="H56" s="100"/>
      <c r="I56" s="100"/>
      <c r="J56" s="100"/>
      <c r="K56" s="100"/>
      <c r="L56" s="100"/>
      <c r="M56" s="100"/>
      <c r="N56" s="100"/>
      <c r="O56" s="100"/>
      <c r="P56" s="1"/>
      <c r="Q56" s="1"/>
      <c r="R56" s="1"/>
      <c r="S56" s="1"/>
      <c r="T56" s="1"/>
      <c r="U56" s="1"/>
      <c r="V56" s="1"/>
      <c r="W56" s="1"/>
      <c r="X56" s="1"/>
      <c r="Y56" s="106"/>
      <c r="Z56" s="1"/>
    </row>
    <row r="57" spans="1:27" x14ac:dyDescent="0.2">
      <c r="A57" s="1"/>
      <c r="B57" s="1"/>
      <c r="C57" s="100" t="s">
        <v>18</v>
      </c>
      <c r="D57" s="100" t="s">
        <v>44</v>
      </c>
      <c r="E57" s="1"/>
      <c r="F57" s="103" t="s">
        <v>18</v>
      </c>
      <c r="G57" s="103" t="s">
        <v>18</v>
      </c>
      <c r="H57" s="103" t="s">
        <v>18</v>
      </c>
      <c r="I57" s="103" t="s">
        <v>18</v>
      </c>
      <c r="J57" s="103" t="s">
        <v>18</v>
      </c>
      <c r="K57" s="100"/>
      <c r="L57" s="103" t="s">
        <v>18</v>
      </c>
      <c r="M57" s="103" t="s">
        <v>18</v>
      </c>
      <c r="N57" s="103" t="s">
        <v>18</v>
      </c>
      <c r="O57" s="103" t="s">
        <v>18</v>
      </c>
      <c r="P57" s="103" t="s">
        <v>18</v>
      </c>
      <c r="R57" s="90" t="str">
        <f t="shared" ref="R57:V58" si="13">IFERROR(F57/(F57+L57),"N/A")</f>
        <v>N/A</v>
      </c>
      <c r="S57" s="90" t="str">
        <f t="shared" si="13"/>
        <v>N/A</v>
      </c>
      <c r="T57" s="90" t="str">
        <f t="shared" si="13"/>
        <v>N/A</v>
      </c>
      <c r="U57" s="90" t="str">
        <f t="shared" si="13"/>
        <v>N/A</v>
      </c>
      <c r="V57" s="90" t="str">
        <f t="shared" si="13"/>
        <v>N/A</v>
      </c>
      <c r="W57" s="90"/>
      <c r="Y57" s="106" t="str">
        <f>IFERROR(AVERAGE(U57:V57),"N/A")</f>
        <v>N/A</v>
      </c>
      <c r="Z57" s="1"/>
    </row>
    <row r="58" spans="1:27" x14ac:dyDescent="0.2">
      <c r="A58" s="1"/>
      <c r="B58" s="1"/>
      <c r="C58" s="100" t="s">
        <v>116</v>
      </c>
      <c r="D58" s="100" t="s">
        <v>44</v>
      </c>
      <c r="E58" s="1"/>
      <c r="F58" s="103">
        <f>SUM(F57)</f>
        <v>0</v>
      </c>
      <c r="G58" s="103">
        <f>SUM(G57)</f>
        <v>0</v>
      </c>
      <c r="H58" s="103">
        <f>SUM(H57)</f>
        <v>0</v>
      </c>
      <c r="I58" s="103">
        <f>SUM(I57)</f>
        <v>0</v>
      </c>
      <c r="J58" s="103">
        <f>SUM(J57)</f>
        <v>0</v>
      </c>
      <c r="L58" s="103">
        <f>SUM(L57)</f>
        <v>0</v>
      </c>
      <c r="M58" s="103">
        <f>SUM(M57)</f>
        <v>0</v>
      </c>
      <c r="N58" s="103">
        <f>SUM(N57)</f>
        <v>0</v>
      </c>
      <c r="O58" s="103">
        <f>SUM(O57)</f>
        <v>0</v>
      </c>
      <c r="P58" s="103">
        <f>SUM(P57)</f>
        <v>0</v>
      </c>
      <c r="R58" s="90" t="str">
        <f t="shared" si="13"/>
        <v>N/A</v>
      </c>
      <c r="S58" s="90" t="str">
        <f t="shared" si="13"/>
        <v>N/A</v>
      </c>
      <c r="T58" s="90" t="str">
        <f t="shared" si="13"/>
        <v>N/A</v>
      </c>
      <c r="U58" s="90" t="str">
        <f t="shared" si="13"/>
        <v>N/A</v>
      </c>
      <c r="V58" s="90" t="str">
        <f t="shared" si="13"/>
        <v>N/A</v>
      </c>
      <c r="W58" s="90"/>
      <c r="Y58" s="106" t="str">
        <f>IFERROR(AVERAGE(U58:V58),"N/A")</f>
        <v>N/A</v>
      </c>
      <c r="Z58" s="1"/>
    </row>
    <row r="59" spans="1:27" x14ac:dyDescent="0.2">
      <c r="A59" s="1"/>
      <c r="B59" s="1"/>
      <c r="C59" s="1"/>
      <c r="D59" s="100"/>
      <c r="E59" s="1"/>
      <c r="F59" s="100"/>
      <c r="G59" s="100"/>
      <c r="H59" s="100"/>
      <c r="I59" s="100"/>
      <c r="J59" s="100"/>
      <c r="K59" s="100"/>
      <c r="L59" s="100"/>
      <c r="M59" s="100"/>
      <c r="N59" s="100"/>
      <c r="O59" s="100"/>
      <c r="P59" s="100"/>
      <c r="Q59" s="1"/>
      <c r="R59" s="1"/>
      <c r="S59" s="1"/>
      <c r="T59" s="1"/>
      <c r="U59" s="1"/>
      <c r="V59" s="1"/>
      <c r="W59" s="1"/>
      <c r="X59" s="1"/>
      <c r="Y59" s="106"/>
      <c r="Z59" s="1"/>
    </row>
    <row r="60" spans="1:27" x14ac:dyDescent="0.2">
      <c r="A60" s="1"/>
      <c r="B60" s="101" t="s">
        <v>116</v>
      </c>
      <c r="C60" s="101"/>
      <c r="D60" s="101"/>
      <c r="E60" s="107"/>
      <c r="F60" s="100"/>
      <c r="G60" s="100"/>
      <c r="H60" s="100"/>
      <c r="I60" s="100"/>
      <c r="J60" s="100"/>
      <c r="K60" s="100"/>
      <c r="L60" s="100"/>
      <c r="M60" s="100"/>
      <c r="N60" s="100"/>
      <c r="O60" s="100"/>
      <c r="P60" s="100"/>
      <c r="Q60" s="107"/>
      <c r="R60" s="107"/>
      <c r="S60" s="107"/>
      <c r="T60" s="107"/>
      <c r="U60" s="107"/>
      <c r="V60" s="107"/>
      <c r="W60" s="107"/>
      <c r="X60" s="107"/>
      <c r="Y60" s="108">
        <f>AVERAGE(Y32,Y37,Y41,Y47,Y54,Y58)</f>
        <v>0.55566235140702458</v>
      </c>
      <c r="Z60" s="1"/>
    </row>
    <row r="61" spans="1:27" x14ac:dyDescent="0.2">
      <c r="A61" s="1"/>
      <c r="B61" s="101"/>
      <c r="C61" s="101"/>
      <c r="E61" s="1"/>
      <c r="F61" s="106"/>
      <c r="G61" s="106"/>
      <c r="H61" s="106"/>
      <c r="I61" s="106"/>
      <c r="J61" s="106"/>
      <c r="K61" s="106"/>
      <c r="L61" s="106"/>
      <c r="M61" s="106"/>
      <c r="N61" s="106"/>
      <c r="O61" s="106"/>
      <c r="P61" s="106"/>
      <c r="Q61" s="1"/>
      <c r="R61" s="1"/>
      <c r="S61" s="1"/>
      <c r="T61" s="1"/>
      <c r="U61" s="1"/>
      <c r="V61" s="1"/>
      <c r="W61" s="1"/>
      <c r="X61" s="1"/>
      <c r="Y61" s="106"/>
      <c r="Z61" s="1"/>
    </row>
    <row r="62" spans="1:27" ht="15" customHeight="1" x14ac:dyDescent="0.2">
      <c r="A62" s="324" t="s">
        <v>136</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row>
    <row r="64" spans="1:27" x14ac:dyDescent="0.2">
      <c r="F64" s="101"/>
      <c r="G64" s="101"/>
      <c r="H64" s="101"/>
      <c r="I64" s="101"/>
      <c r="J64" s="101"/>
      <c r="K64" s="101"/>
      <c r="L64" s="101"/>
      <c r="M64" s="101"/>
      <c r="N64" s="101"/>
      <c r="O64" s="101"/>
      <c r="P64" s="101"/>
      <c r="Y64" s="101"/>
    </row>
    <row r="65" spans="1:35" x14ac:dyDescent="0.2">
      <c r="F65" s="101" t="s">
        <v>440</v>
      </c>
      <c r="G65" s="101"/>
      <c r="H65" s="101"/>
      <c r="I65" s="101"/>
      <c r="J65" s="101"/>
      <c r="K65" s="101"/>
      <c r="L65" s="101" t="s">
        <v>439</v>
      </c>
      <c r="M65" s="101"/>
      <c r="N65" s="101"/>
      <c r="O65" s="101"/>
      <c r="P65" s="101"/>
      <c r="R65" s="101" t="s">
        <v>438</v>
      </c>
      <c r="S65" s="101"/>
      <c r="T65" s="101"/>
      <c r="U65" s="101"/>
      <c r="V65" s="101"/>
      <c r="W65" s="101"/>
      <c r="Y65" s="101" t="s">
        <v>437</v>
      </c>
    </row>
    <row r="66" spans="1:35" x14ac:dyDescent="0.2">
      <c r="B66" s="101" t="s">
        <v>95</v>
      </c>
      <c r="C66" s="101"/>
      <c r="D66" s="85" t="s">
        <v>25</v>
      </c>
      <c r="F66" s="85">
        <v>2017</v>
      </c>
      <c r="G66" s="85">
        <f>F66+1</f>
        <v>2018</v>
      </c>
      <c r="H66" s="85">
        <f>G66+1</f>
        <v>2019</v>
      </c>
      <c r="I66" s="85">
        <f>H66+1</f>
        <v>2020</v>
      </c>
      <c r="J66" s="85">
        <f>I66+1</f>
        <v>2021</v>
      </c>
      <c r="K66" s="85"/>
      <c r="L66" s="85">
        <v>2017</v>
      </c>
      <c r="M66" s="85">
        <f>L66+1</f>
        <v>2018</v>
      </c>
      <c r="N66" s="85">
        <f>M66+1</f>
        <v>2019</v>
      </c>
      <c r="O66" s="85">
        <f>N66+1</f>
        <v>2020</v>
      </c>
      <c r="P66" s="85">
        <f>O66+1</f>
        <v>2021</v>
      </c>
      <c r="R66" s="85">
        <v>2017</v>
      </c>
      <c r="S66" s="85">
        <f>R66+1</f>
        <v>2018</v>
      </c>
      <c r="T66" s="85">
        <f>S66+1</f>
        <v>2019</v>
      </c>
      <c r="U66" s="85">
        <f>T66+1</f>
        <v>2020</v>
      </c>
      <c r="V66" s="85">
        <f>U66+1</f>
        <v>2021</v>
      </c>
      <c r="W66" s="85"/>
      <c r="X66" s="115">
        <v>2021</v>
      </c>
      <c r="Y66" s="85" t="s">
        <v>299</v>
      </c>
    </row>
    <row r="68" spans="1:35" x14ac:dyDescent="0.2">
      <c r="B68" s="116" t="s">
        <v>46</v>
      </c>
      <c r="D68" s="100" t="s">
        <v>18</v>
      </c>
      <c r="F68" s="103">
        <v>3907.6869999999999</v>
      </c>
      <c r="G68" s="103">
        <v>4258.2060000000001</v>
      </c>
      <c r="H68" s="103">
        <v>4747.8469999999998</v>
      </c>
      <c r="I68" s="203">
        <v>5144</v>
      </c>
      <c r="J68" s="203">
        <v>5442</v>
      </c>
      <c r="K68" s="100"/>
      <c r="L68" s="103">
        <v>3002.4389999999999</v>
      </c>
      <c r="M68" s="103">
        <v>3452.3409999999999</v>
      </c>
      <c r="N68" s="203">
        <v>3802.076</v>
      </c>
      <c r="O68" s="203">
        <v>4763</v>
      </c>
      <c r="P68" s="203">
        <v>4773</v>
      </c>
      <c r="R68" s="90">
        <f t="shared" ref="R68:R77" si="14">IFERROR(F68/(F68+L68),"N/A")</f>
        <v>0.56550155525384049</v>
      </c>
      <c r="S68" s="90">
        <f t="shared" ref="S68:S77" si="15">IFERROR(G68/(G68+M68),"N/A")</f>
        <v>0.55225731715272597</v>
      </c>
      <c r="T68" s="90">
        <f t="shared" ref="T68:T77" si="16">IFERROR(H68/(H68+N68),"N/A")</f>
        <v>0.55530874371617156</v>
      </c>
      <c r="U68" s="90">
        <f t="shared" ref="U68:U77" si="17">IFERROR(I68/(I68+O68),"N/A")</f>
        <v>0.51922882810134252</v>
      </c>
      <c r="V68" s="90">
        <f t="shared" ref="V68:V77" si="18">IFERROR(J68/(J68+P68),"N/A")</f>
        <v>0.53274596182085165</v>
      </c>
      <c r="W68" s="90"/>
      <c r="Y68" s="106">
        <f t="shared" ref="Y68:Y77" si="19">IFERROR(AVERAGE(U68:V68),"N/A")</f>
        <v>0.52598739496109714</v>
      </c>
      <c r="AA68" s="100" t="s">
        <v>442</v>
      </c>
      <c r="AB68" s="116"/>
    </row>
    <row r="69" spans="1:35" x14ac:dyDescent="0.2">
      <c r="B69" s="116" t="s">
        <v>47</v>
      </c>
      <c r="D69" s="100" t="s">
        <v>18</v>
      </c>
      <c r="F69" s="103">
        <v>6489.2259999999997</v>
      </c>
      <c r="G69" s="103">
        <v>6921.4319999999998</v>
      </c>
      <c r="H69" s="103">
        <v>7738.1689999999999</v>
      </c>
      <c r="I69" s="103">
        <v>8556.8989999999994</v>
      </c>
      <c r="J69" s="103">
        <v>9280.06</v>
      </c>
      <c r="K69" s="100"/>
      <c r="L69" s="103">
        <v>5895.6589999999997</v>
      </c>
      <c r="M69" s="103">
        <v>6809.3059999999996</v>
      </c>
      <c r="N69" s="103">
        <v>7263.1809999999996</v>
      </c>
      <c r="O69" s="103">
        <v>8131.3379999999997</v>
      </c>
      <c r="P69" s="103">
        <v>8437.6640000000007</v>
      </c>
      <c r="R69" s="90">
        <f t="shared" si="14"/>
        <v>0.52396336340628114</v>
      </c>
      <c r="S69" s="90">
        <f t="shared" si="15"/>
        <v>0.50408302889473244</v>
      </c>
      <c r="T69" s="90">
        <f t="shared" si="16"/>
        <v>0.51583150849756865</v>
      </c>
      <c r="U69" s="90">
        <f t="shared" si="17"/>
        <v>0.51275032827014611</v>
      </c>
      <c r="V69" s="90">
        <f t="shared" si="18"/>
        <v>0.52377269224873346</v>
      </c>
      <c r="W69" s="90"/>
      <c r="Y69" s="106">
        <f t="shared" si="19"/>
        <v>0.51826151025943978</v>
      </c>
      <c r="AA69" s="100" t="s">
        <v>160</v>
      </c>
      <c r="AB69" s="116"/>
    </row>
    <row r="70" spans="1:35" x14ac:dyDescent="0.2">
      <c r="B70" s="116" t="s">
        <v>48</v>
      </c>
      <c r="D70" s="100" t="s">
        <v>18</v>
      </c>
      <c r="F70" s="103">
        <v>1185.6959999999999</v>
      </c>
      <c r="G70" s="103">
        <v>1504.422</v>
      </c>
      <c r="H70" s="103">
        <v>1874.979</v>
      </c>
      <c r="I70" s="103">
        <v>2315.2539999999999</v>
      </c>
      <c r="J70" s="103">
        <v>2533.259</v>
      </c>
      <c r="K70" s="100"/>
      <c r="L70" s="103">
        <v>1023.9109999999999</v>
      </c>
      <c r="M70" s="103">
        <v>1324.018</v>
      </c>
      <c r="N70" s="103">
        <v>1574.1210000000001</v>
      </c>
      <c r="O70" s="103">
        <v>1899.2190000000001</v>
      </c>
      <c r="P70" s="103">
        <v>2099.317</v>
      </c>
      <c r="R70" s="90">
        <f t="shared" si="14"/>
        <v>0.53660945136397553</v>
      </c>
      <c r="S70" s="90">
        <f t="shared" si="15"/>
        <v>0.53189107776724975</v>
      </c>
      <c r="T70" s="90">
        <f t="shared" si="16"/>
        <v>0.54361398625728441</v>
      </c>
      <c r="U70" s="90">
        <f t="shared" si="17"/>
        <v>0.5493578912476127</v>
      </c>
      <c r="V70" s="90">
        <f t="shared" si="18"/>
        <v>0.54683592886549515</v>
      </c>
      <c r="W70" s="90"/>
      <c r="Y70" s="106">
        <f t="shared" si="19"/>
        <v>0.54809691005655392</v>
      </c>
      <c r="AA70" s="100" t="s">
        <v>160</v>
      </c>
      <c r="AB70" s="116"/>
    </row>
    <row r="71" spans="1:35" x14ac:dyDescent="0.2">
      <c r="B71" s="116" t="s">
        <v>49</v>
      </c>
      <c r="D71" s="100" t="s">
        <v>18</v>
      </c>
      <c r="F71" s="103">
        <v>1475.8050000000001</v>
      </c>
      <c r="G71" s="103">
        <v>1668.2090000000001</v>
      </c>
      <c r="H71" s="103">
        <v>1852.69</v>
      </c>
      <c r="I71" s="103">
        <v>2023.5450000000001</v>
      </c>
      <c r="J71" s="103">
        <v>2235.7339999999999</v>
      </c>
      <c r="K71" s="100"/>
      <c r="L71" s="103">
        <v>1329.576</v>
      </c>
      <c r="M71" s="103">
        <v>1549.633</v>
      </c>
      <c r="N71" s="103">
        <v>1709.681</v>
      </c>
      <c r="O71" s="103">
        <v>1909.7049999999999</v>
      </c>
      <c r="P71" s="103">
        <v>2064.7289999999998</v>
      </c>
      <c r="R71" s="90">
        <f t="shared" si="14"/>
        <v>0.52606223539690322</v>
      </c>
      <c r="S71" s="90">
        <f t="shared" si="15"/>
        <v>0.51842477038959656</v>
      </c>
      <c r="T71" s="90">
        <f t="shared" si="16"/>
        <v>0.52007216542016543</v>
      </c>
      <c r="U71" s="90">
        <f t="shared" si="17"/>
        <v>0.51447149304010675</v>
      </c>
      <c r="V71" s="90">
        <f t="shared" si="18"/>
        <v>0.51988216152539857</v>
      </c>
      <c r="W71" s="90"/>
      <c r="Y71" s="106">
        <f t="shared" si="19"/>
        <v>0.5171768272827526</v>
      </c>
      <c r="AA71" s="100" t="s">
        <v>160</v>
      </c>
      <c r="AB71" s="116"/>
    </row>
    <row r="72" spans="1:35" x14ac:dyDescent="0.2">
      <c r="B72" s="116" t="s">
        <v>138</v>
      </c>
      <c r="D72" s="100" t="s">
        <v>18</v>
      </c>
      <c r="F72" s="103">
        <v>12438.861000000001</v>
      </c>
      <c r="G72" s="103">
        <v>12909.97</v>
      </c>
      <c r="H72" s="103">
        <v>14147.359</v>
      </c>
      <c r="I72" s="103">
        <v>14848.653</v>
      </c>
      <c r="J72" s="103">
        <v>16312.168</v>
      </c>
      <c r="K72" s="100"/>
      <c r="L72" s="103">
        <v>13358.361999999999</v>
      </c>
      <c r="M72" s="103">
        <v>14258.014999999999</v>
      </c>
      <c r="N72" s="103">
        <v>15078.951999999999</v>
      </c>
      <c r="O72" s="103">
        <v>16919.226999999999</v>
      </c>
      <c r="P72" s="103">
        <v>18526.603999999999</v>
      </c>
      <c r="R72" s="90">
        <f t="shared" si="14"/>
        <v>0.48217829492732617</v>
      </c>
      <c r="S72" s="90">
        <f t="shared" si="15"/>
        <v>0.47519055977099511</v>
      </c>
      <c r="T72" s="90">
        <f t="shared" si="16"/>
        <v>0.48406242580529579</v>
      </c>
      <c r="U72" s="90">
        <f t="shared" si="17"/>
        <v>0.46741088797867536</v>
      </c>
      <c r="V72" s="90">
        <f t="shared" si="18"/>
        <v>0.46821879944562916</v>
      </c>
      <c r="W72" s="90"/>
      <c r="Y72" s="106">
        <f t="shared" si="19"/>
        <v>0.46781484371215226</v>
      </c>
      <c r="AA72" s="100" t="s">
        <v>160</v>
      </c>
      <c r="AB72" s="116"/>
    </row>
    <row r="73" spans="1:35" x14ac:dyDescent="0.2">
      <c r="B73" s="116" t="s">
        <v>139</v>
      </c>
      <c r="D73" s="100" t="s">
        <v>18</v>
      </c>
      <c r="F73" s="103">
        <v>1539.799</v>
      </c>
      <c r="G73" s="103">
        <v>1728.096</v>
      </c>
      <c r="H73" s="103">
        <v>2495.6889999999999</v>
      </c>
      <c r="I73" s="103">
        <v>2702.808</v>
      </c>
      <c r="J73" s="103">
        <v>2867.44</v>
      </c>
      <c r="K73" s="100"/>
      <c r="L73" s="103">
        <v>1415</v>
      </c>
      <c r="M73" s="103">
        <v>1300</v>
      </c>
      <c r="N73" s="103">
        <v>1665</v>
      </c>
      <c r="O73" s="103">
        <v>1786.828</v>
      </c>
      <c r="P73" s="103">
        <v>1787.3040000000001</v>
      </c>
      <c r="R73" s="90">
        <f t="shared" si="14"/>
        <v>0.52111801851834927</v>
      </c>
      <c r="S73" s="90">
        <f t="shared" si="15"/>
        <v>0.57068732299108083</v>
      </c>
      <c r="T73" s="90">
        <f t="shared" si="16"/>
        <v>0.59982589422088495</v>
      </c>
      <c r="U73" s="90">
        <f t="shared" si="17"/>
        <v>0.60201049706479537</v>
      </c>
      <c r="V73" s="90">
        <f t="shared" si="18"/>
        <v>0.61602528517142929</v>
      </c>
      <c r="W73" s="90"/>
      <c r="Y73" s="106">
        <f t="shared" si="19"/>
        <v>0.60901789111811233</v>
      </c>
      <c r="AA73" s="100" t="s">
        <v>160</v>
      </c>
      <c r="AB73" s="116"/>
    </row>
    <row r="74" spans="1:35" x14ac:dyDescent="0.2">
      <c r="B74" s="116" t="s">
        <v>140</v>
      </c>
      <c r="D74" s="100" t="s">
        <v>18</v>
      </c>
      <c r="F74" s="103">
        <v>1947.8</v>
      </c>
      <c r="G74" s="103">
        <v>2007.4670000000001</v>
      </c>
      <c r="H74" s="103">
        <v>2698.009</v>
      </c>
      <c r="I74" s="103">
        <v>2786.3319999999999</v>
      </c>
      <c r="J74" s="103">
        <v>3465.384</v>
      </c>
      <c r="K74" s="100"/>
      <c r="L74" s="103">
        <v>1230</v>
      </c>
      <c r="M74" s="103">
        <v>1650</v>
      </c>
      <c r="N74" s="103">
        <v>2650</v>
      </c>
      <c r="O74" s="103">
        <v>2650</v>
      </c>
      <c r="P74" s="103">
        <v>3050</v>
      </c>
      <c r="R74" s="90">
        <f t="shared" si="14"/>
        <v>0.6129397696519604</v>
      </c>
      <c r="S74" s="90">
        <f t="shared" si="15"/>
        <v>0.54886811008821135</v>
      </c>
      <c r="T74" s="90">
        <f t="shared" si="16"/>
        <v>0.50448849282041219</v>
      </c>
      <c r="U74" s="90">
        <f t="shared" si="17"/>
        <v>0.51253896929032294</v>
      </c>
      <c r="V74" s="90">
        <f t="shared" si="18"/>
        <v>0.53187716948072439</v>
      </c>
      <c r="W74" s="90"/>
      <c r="Y74" s="106">
        <f t="shared" si="19"/>
        <v>0.52220806938552367</v>
      </c>
      <c r="AA74" s="100" t="s">
        <v>160</v>
      </c>
      <c r="AB74" s="116"/>
    </row>
    <row r="75" spans="1:35" x14ac:dyDescent="0.2">
      <c r="B75" s="116" t="s">
        <v>52</v>
      </c>
      <c r="D75" s="100" t="s">
        <v>18</v>
      </c>
      <c r="F75" s="103">
        <v>1477.55</v>
      </c>
      <c r="G75" s="103">
        <v>1681.77</v>
      </c>
      <c r="H75" s="103">
        <v>1820.4480000000001</v>
      </c>
      <c r="I75" s="103">
        <v>2079.5659999999998</v>
      </c>
      <c r="J75" s="103">
        <v>2252.8159999999998</v>
      </c>
      <c r="K75" s="100"/>
      <c r="L75" s="103">
        <v>1227.5239999999999</v>
      </c>
      <c r="M75" s="103">
        <v>1179.9190000000001</v>
      </c>
      <c r="N75" s="103">
        <v>1286.9079999999999</v>
      </c>
      <c r="O75" s="103">
        <v>1427.3630000000001</v>
      </c>
      <c r="P75" s="103">
        <v>1554.8409999999999</v>
      </c>
      <c r="R75" s="90">
        <f t="shared" si="14"/>
        <v>0.54621426253034122</v>
      </c>
      <c r="S75" s="90">
        <f t="shared" si="15"/>
        <v>0.58768440595746074</v>
      </c>
      <c r="T75" s="90">
        <f t="shared" si="16"/>
        <v>0.58585112230462177</v>
      </c>
      <c r="U75" s="90">
        <f t="shared" si="17"/>
        <v>0.59298776793028884</v>
      </c>
      <c r="V75" s="90">
        <f t="shared" si="18"/>
        <v>0.59165413271205891</v>
      </c>
      <c r="W75" s="90"/>
      <c r="Y75" s="106">
        <f t="shared" si="19"/>
        <v>0.59232095032117393</v>
      </c>
      <c r="AA75" s="100" t="s">
        <v>160</v>
      </c>
      <c r="AB75" s="116"/>
    </row>
    <row r="76" spans="1:35" x14ac:dyDescent="0.2">
      <c r="B76" s="116" t="s">
        <v>53</v>
      </c>
      <c r="D76" s="100" t="s">
        <v>18</v>
      </c>
      <c r="F76" s="103">
        <v>1232.79</v>
      </c>
      <c r="G76" s="103">
        <v>1589.9690000000001</v>
      </c>
      <c r="H76" s="103">
        <v>1593.2750000000001</v>
      </c>
      <c r="I76" s="103">
        <v>1743.998</v>
      </c>
      <c r="J76" s="103">
        <v>1964.077</v>
      </c>
      <c r="K76" s="100"/>
      <c r="L76" s="103">
        <v>1162.9259999999999</v>
      </c>
      <c r="M76" s="103">
        <v>1332.9259999999999</v>
      </c>
      <c r="N76" s="103">
        <v>1412.9259999999999</v>
      </c>
      <c r="O76" s="103">
        <v>1712.9259999999999</v>
      </c>
      <c r="P76" s="103">
        <v>1902.9259999999999</v>
      </c>
      <c r="R76" s="90">
        <f t="shared" si="14"/>
        <v>0.51458102713343323</v>
      </c>
      <c r="S76" s="90">
        <f t="shared" si="15"/>
        <v>0.54397061817136783</v>
      </c>
      <c r="T76" s="90">
        <f t="shared" si="16"/>
        <v>0.52999616459444998</v>
      </c>
      <c r="U76" s="90">
        <f t="shared" si="17"/>
        <v>0.50449416880440534</v>
      </c>
      <c r="V76" s="90">
        <f t="shared" si="18"/>
        <v>0.50790676914395982</v>
      </c>
      <c r="W76" s="90"/>
      <c r="Y76" s="106">
        <f t="shared" si="19"/>
        <v>0.50620046897418258</v>
      </c>
      <c r="AA76" s="100" t="s">
        <v>160</v>
      </c>
      <c r="AB76" s="116"/>
    </row>
    <row r="77" spans="1:35" x14ac:dyDescent="0.2">
      <c r="B77" s="116" t="s">
        <v>54</v>
      </c>
      <c r="D77" s="100" t="s">
        <v>18</v>
      </c>
      <c r="F77" s="103">
        <v>1214.739</v>
      </c>
      <c r="G77" s="103">
        <v>1459.2760000000001</v>
      </c>
      <c r="H77" s="103">
        <v>1650.6420000000001</v>
      </c>
      <c r="I77" s="103">
        <v>1952.758</v>
      </c>
      <c r="J77" s="103">
        <v>2053.5210000000002</v>
      </c>
      <c r="K77" s="100"/>
      <c r="L77" s="103">
        <v>1050</v>
      </c>
      <c r="M77" s="103">
        <v>1195</v>
      </c>
      <c r="N77" s="103">
        <v>1520</v>
      </c>
      <c r="O77" s="103">
        <v>1670</v>
      </c>
      <c r="P77" s="103">
        <v>1870</v>
      </c>
      <c r="R77" s="90">
        <f t="shared" si="14"/>
        <v>0.53637041619365411</v>
      </c>
      <c r="S77" s="90">
        <f t="shared" si="15"/>
        <v>0.54978306702091273</v>
      </c>
      <c r="T77" s="90">
        <f t="shared" si="16"/>
        <v>0.52060182133460675</v>
      </c>
      <c r="U77" s="90">
        <f t="shared" si="17"/>
        <v>0.53902523988629658</v>
      </c>
      <c r="V77" s="90">
        <f t="shared" si="18"/>
        <v>0.52338728402371237</v>
      </c>
      <c r="W77" s="90"/>
      <c r="Y77" s="106">
        <f t="shared" si="19"/>
        <v>0.53120626195500442</v>
      </c>
      <c r="AA77" s="100" t="s">
        <v>160</v>
      </c>
      <c r="AB77" s="116"/>
    </row>
    <row r="78" spans="1:35" x14ac:dyDescent="0.2">
      <c r="B78" s="181"/>
      <c r="C78" s="202" t="s">
        <v>116</v>
      </c>
      <c r="G78" s="116"/>
      <c r="Q78" s="107"/>
      <c r="R78" s="107"/>
      <c r="S78" s="107"/>
      <c r="T78" s="107"/>
      <c r="U78" s="107"/>
      <c r="V78" s="107"/>
      <c r="W78" s="107"/>
      <c r="X78" s="107"/>
      <c r="Y78" s="108">
        <f>AVERAGE(Y68:Y77)</f>
        <v>0.53382911280259926</v>
      </c>
    </row>
    <row r="80" spans="1:35" x14ac:dyDescent="0.2">
      <c r="A80" s="100"/>
      <c r="B80" s="100"/>
      <c r="C80" s="100"/>
      <c r="D80" s="100"/>
      <c r="E80" s="100"/>
      <c r="F80" s="100"/>
      <c r="G80" s="100"/>
      <c r="H80" s="100"/>
      <c r="I80" s="107" t="s">
        <v>441</v>
      </c>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2" spans="2:27" x14ac:dyDescent="0.2">
      <c r="F82" s="101" t="s">
        <v>440</v>
      </c>
      <c r="G82" s="101"/>
      <c r="H82" s="101"/>
      <c r="I82" s="101"/>
      <c r="J82" s="101"/>
      <c r="K82" s="101"/>
      <c r="L82" s="101" t="s">
        <v>439</v>
      </c>
      <c r="M82" s="101"/>
      <c r="N82" s="101"/>
      <c r="O82" s="101"/>
      <c r="P82" s="101"/>
      <c r="R82" s="101" t="s">
        <v>438</v>
      </c>
      <c r="S82" s="101"/>
      <c r="T82" s="101"/>
      <c r="U82" s="101"/>
      <c r="V82" s="101"/>
      <c r="W82" s="101"/>
      <c r="Y82" s="101" t="s">
        <v>437</v>
      </c>
    </row>
    <row r="83" spans="2:27" x14ac:dyDescent="0.2">
      <c r="B83" s="101" t="s">
        <v>95</v>
      </c>
      <c r="C83" s="101"/>
      <c r="D83" s="85" t="s">
        <v>25</v>
      </c>
      <c r="F83" s="85">
        <v>2017</v>
      </c>
      <c r="G83" s="85">
        <f>F83+1</f>
        <v>2018</v>
      </c>
      <c r="H83" s="85">
        <f>G83+1</f>
        <v>2019</v>
      </c>
      <c r="I83" s="85">
        <f>H83+1</f>
        <v>2020</v>
      </c>
      <c r="J83" s="85">
        <f>I83+1</f>
        <v>2021</v>
      </c>
      <c r="K83" s="85"/>
      <c r="L83" s="85">
        <v>2017</v>
      </c>
      <c r="M83" s="85">
        <f>L83+1</f>
        <v>2018</v>
      </c>
      <c r="N83" s="85">
        <f>M83+1</f>
        <v>2019</v>
      </c>
      <c r="O83" s="85">
        <f>N83+1</f>
        <v>2020</v>
      </c>
      <c r="P83" s="85">
        <f>O83+1</f>
        <v>2021</v>
      </c>
      <c r="R83" s="85">
        <v>2017</v>
      </c>
      <c r="S83" s="85">
        <f>R83+1</f>
        <v>2018</v>
      </c>
      <c r="T83" s="85">
        <f>S83+1</f>
        <v>2019</v>
      </c>
      <c r="U83" s="85">
        <f>T83+1</f>
        <v>2020</v>
      </c>
      <c r="V83" s="85">
        <f>U83+1</f>
        <v>2021</v>
      </c>
      <c r="W83" s="85"/>
      <c r="Y83" s="85" t="s">
        <v>299</v>
      </c>
    </row>
    <row r="84" spans="2:27" x14ac:dyDescent="0.2">
      <c r="B84" s="118"/>
    </row>
    <row r="85" spans="2:27" x14ac:dyDescent="0.2">
      <c r="B85" s="118" t="s">
        <v>142</v>
      </c>
      <c r="D85" s="100"/>
      <c r="Y85" s="106"/>
    </row>
    <row r="86" spans="2:27" x14ac:dyDescent="0.2">
      <c r="B86" s="118"/>
      <c r="C86" s="115" t="s">
        <v>142</v>
      </c>
      <c r="D86" s="100" t="s">
        <v>56</v>
      </c>
      <c r="F86" s="103">
        <v>4563.732</v>
      </c>
      <c r="G86" s="103">
        <v>5348.2809999999999</v>
      </c>
      <c r="H86" s="103">
        <v>6127.7759999999998</v>
      </c>
      <c r="I86" s="103">
        <v>7213.1559999999999</v>
      </c>
      <c r="J86" s="103" t="s">
        <v>18</v>
      </c>
      <c r="K86" s="100"/>
      <c r="L86" s="103">
        <v>3089.3980000000001</v>
      </c>
      <c r="M86" s="103">
        <v>3111.4720000000002</v>
      </c>
      <c r="N86" s="103">
        <v>4359.2969999999996</v>
      </c>
      <c r="O86" s="103">
        <v>5156.91</v>
      </c>
      <c r="P86" s="103" t="s">
        <v>18</v>
      </c>
      <c r="R86" s="90">
        <f t="shared" ref="R86:V87" si="20">IFERROR(F86/(F86+L86),"N/A")</f>
        <v>0.59632228905036244</v>
      </c>
      <c r="S86" s="90">
        <f t="shared" si="20"/>
        <v>0.6322029733019392</v>
      </c>
      <c r="T86" s="90">
        <f t="shared" si="20"/>
        <v>0.58431709209995963</v>
      </c>
      <c r="U86" s="90">
        <f t="shared" si="20"/>
        <v>0.58311378451820717</v>
      </c>
      <c r="V86" s="90" t="str">
        <f t="shared" si="20"/>
        <v>N/A</v>
      </c>
      <c r="W86" s="90"/>
      <c r="Y86" s="106">
        <f>IFERROR(AVERAGE(U86:V86),"N/A")</f>
        <v>0.58311378451820717</v>
      </c>
      <c r="AA86" s="100" t="s">
        <v>160</v>
      </c>
    </row>
    <row r="87" spans="2:27" x14ac:dyDescent="0.2">
      <c r="B87" s="118"/>
      <c r="C87" s="100" t="s">
        <v>143</v>
      </c>
      <c r="D87" s="100" t="s">
        <v>56</v>
      </c>
      <c r="F87" s="103">
        <f>SUM(F86)</f>
        <v>4563.732</v>
      </c>
      <c r="G87" s="103">
        <f>SUM(G86)</f>
        <v>5348.2809999999999</v>
      </c>
      <c r="H87" s="103">
        <f>SUM(H86)</f>
        <v>6127.7759999999998</v>
      </c>
      <c r="I87" s="103">
        <f>SUM(I86)</f>
        <v>7213.1559999999999</v>
      </c>
      <c r="J87" s="103">
        <f>SUM(J86)</f>
        <v>0</v>
      </c>
      <c r="L87" s="103">
        <f>SUM(L86)</f>
        <v>3089.3980000000001</v>
      </c>
      <c r="M87" s="103">
        <f>SUM(M86)</f>
        <v>3111.4720000000002</v>
      </c>
      <c r="N87" s="103">
        <f>SUM(N86)</f>
        <v>4359.2969999999996</v>
      </c>
      <c r="O87" s="103">
        <f>SUM(O86)</f>
        <v>5156.91</v>
      </c>
      <c r="P87" s="103">
        <f>SUM(P86)</f>
        <v>0</v>
      </c>
      <c r="R87" s="90">
        <f t="shared" si="20"/>
        <v>0.59632228905036244</v>
      </c>
      <c r="S87" s="90">
        <f t="shared" si="20"/>
        <v>0.6322029733019392</v>
      </c>
      <c r="T87" s="90">
        <f t="shared" si="20"/>
        <v>0.58431709209995963</v>
      </c>
      <c r="U87" s="90">
        <f t="shared" si="20"/>
        <v>0.58311378451820717</v>
      </c>
      <c r="V87" s="90" t="str">
        <f t="shared" si="20"/>
        <v>N/A</v>
      </c>
      <c r="W87" s="90"/>
      <c r="Y87" s="106">
        <f>IFERROR(AVERAGE(U87:V87),"N/A")</f>
        <v>0.58311378451820717</v>
      </c>
    </row>
    <row r="88" spans="2:27" x14ac:dyDescent="0.2">
      <c r="B88" s="118"/>
      <c r="D88" s="100"/>
      <c r="P88" s="100"/>
      <c r="Y88" s="106"/>
    </row>
    <row r="89" spans="2:27" x14ac:dyDescent="0.2">
      <c r="B89" s="118" t="s">
        <v>144</v>
      </c>
      <c r="D89" s="100"/>
      <c r="P89" s="100"/>
      <c r="Y89" s="106"/>
    </row>
    <row r="90" spans="2:27" x14ac:dyDescent="0.2">
      <c r="B90" s="118"/>
      <c r="C90" s="115" t="s">
        <v>145</v>
      </c>
      <c r="D90" s="100" t="s">
        <v>58</v>
      </c>
      <c r="F90" s="103">
        <v>906.02099999999996</v>
      </c>
      <c r="G90" s="103">
        <v>1092.672</v>
      </c>
      <c r="H90" s="103">
        <v>1277.877</v>
      </c>
      <c r="I90" s="103">
        <v>1360.39</v>
      </c>
      <c r="J90" s="103" t="s">
        <v>18</v>
      </c>
      <c r="K90" s="100"/>
      <c r="L90" s="103">
        <v>547.04499999999996</v>
      </c>
      <c r="M90" s="103">
        <v>672.04499999999996</v>
      </c>
      <c r="N90" s="103">
        <v>892.84500000000003</v>
      </c>
      <c r="O90" s="103">
        <v>1092.845</v>
      </c>
      <c r="P90" s="103" t="s">
        <v>18</v>
      </c>
      <c r="R90" s="90">
        <f t="shared" ref="R90:V91" si="21">IFERROR(F90/(F90+L90),"N/A")</f>
        <v>0.62352363898129892</v>
      </c>
      <c r="S90" s="90">
        <f t="shared" si="21"/>
        <v>0.61917689918553509</v>
      </c>
      <c r="T90" s="90">
        <f t="shared" si="21"/>
        <v>0.58868754267013468</v>
      </c>
      <c r="U90" s="90">
        <f t="shared" si="21"/>
        <v>0.55452901984522474</v>
      </c>
      <c r="V90" s="90" t="str">
        <f t="shared" si="21"/>
        <v>N/A</v>
      </c>
      <c r="W90" s="90"/>
      <c r="Y90" s="106">
        <f>IFERROR(AVERAGE(U90:V90),"N/A")</f>
        <v>0.55452901984522474</v>
      </c>
      <c r="AA90" s="100" t="s">
        <v>160</v>
      </c>
    </row>
    <row r="91" spans="2:27" x14ac:dyDescent="0.2">
      <c r="B91" s="118"/>
      <c r="C91" s="100" t="s">
        <v>143</v>
      </c>
      <c r="D91" s="100" t="s">
        <v>58</v>
      </c>
      <c r="F91" s="103">
        <f>SUM(F90)</f>
        <v>906.02099999999996</v>
      </c>
      <c r="G91" s="103">
        <f>SUM(G90)</f>
        <v>1092.672</v>
      </c>
      <c r="H91" s="103">
        <f>SUM(H90)</f>
        <v>1277.877</v>
      </c>
      <c r="I91" s="103">
        <f>SUM(I90)</f>
        <v>1360.39</v>
      </c>
      <c r="J91" s="103">
        <f>SUM(J90)</f>
        <v>0</v>
      </c>
      <c r="L91" s="103">
        <f>SUM(L90)</f>
        <v>547.04499999999996</v>
      </c>
      <c r="M91" s="103">
        <f>SUM(M90)</f>
        <v>672.04499999999996</v>
      </c>
      <c r="N91" s="103">
        <f>SUM(N90)</f>
        <v>892.84500000000003</v>
      </c>
      <c r="O91" s="103">
        <f>SUM(O90)</f>
        <v>1092.845</v>
      </c>
      <c r="P91" s="103">
        <f>SUM(P90)</f>
        <v>0</v>
      </c>
      <c r="R91" s="90">
        <f t="shared" si="21"/>
        <v>0.62352363898129892</v>
      </c>
      <c r="S91" s="90">
        <f t="shared" si="21"/>
        <v>0.61917689918553509</v>
      </c>
      <c r="T91" s="90">
        <f t="shared" si="21"/>
        <v>0.58868754267013468</v>
      </c>
      <c r="U91" s="90">
        <f t="shared" si="21"/>
        <v>0.55452901984522474</v>
      </c>
      <c r="V91" s="90" t="str">
        <f t="shared" si="21"/>
        <v>N/A</v>
      </c>
      <c r="W91" s="90"/>
      <c r="Y91" s="106">
        <f>IFERROR(AVERAGE(U91:V91),"N/A")</f>
        <v>0.55452901984522474</v>
      </c>
    </row>
    <row r="92" spans="2:27" x14ac:dyDescent="0.2">
      <c r="B92" s="118"/>
      <c r="D92" s="100"/>
      <c r="P92" s="100"/>
      <c r="Y92" s="106"/>
    </row>
    <row r="93" spans="2:27" x14ac:dyDescent="0.2">
      <c r="B93" s="118" t="s">
        <v>59</v>
      </c>
      <c r="D93" s="100"/>
      <c r="P93" s="100"/>
      <c r="Y93" s="106"/>
    </row>
    <row r="94" spans="2:27" x14ac:dyDescent="0.2">
      <c r="B94" s="118"/>
      <c r="C94" s="115" t="s">
        <v>146</v>
      </c>
      <c r="D94" s="100" t="s">
        <v>147</v>
      </c>
      <c r="F94" s="103">
        <v>2511.7689999999998</v>
      </c>
      <c r="G94" s="103">
        <v>2770.9720000000002</v>
      </c>
      <c r="H94" s="103">
        <v>2918.4879999999998</v>
      </c>
      <c r="I94" s="103">
        <v>3210.4090000000001</v>
      </c>
      <c r="J94" s="103">
        <v>3536.0520000000001</v>
      </c>
      <c r="K94" s="100"/>
      <c r="L94" s="103">
        <v>1774.3489999999999</v>
      </c>
      <c r="M94" s="103">
        <v>2144.3670000000002</v>
      </c>
      <c r="N94" s="103">
        <v>2253.384</v>
      </c>
      <c r="O94" s="103">
        <v>2323.902</v>
      </c>
      <c r="P94" s="103">
        <v>2498.9189999999999</v>
      </c>
      <c r="R94" s="90">
        <f t="shared" ref="R94:V100" si="22">IFERROR(F94/(F94+L94),"N/A")</f>
        <v>0.58602422985088143</v>
      </c>
      <c r="S94" s="90">
        <f t="shared" si="22"/>
        <v>0.56373975426720313</v>
      </c>
      <c r="T94" s="90">
        <f t="shared" si="22"/>
        <v>0.56430012189010093</v>
      </c>
      <c r="U94" s="90">
        <f t="shared" si="22"/>
        <v>0.58009190303905944</v>
      </c>
      <c r="V94" s="90">
        <f t="shared" si="22"/>
        <v>0.58592692491811482</v>
      </c>
      <c r="W94" s="90"/>
      <c r="Y94" s="106">
        <f t="shared" ref="Y94:Y100" si="23">IFERROR(AVERAGE(U94:V94),"N/A")</f>
        <v>0.58300941397858708</v>
      </c>
      <c r="AA94" s="100" t="s">
        <v>160</v>
      </c>
    </row>
    <row r="95" spans="2:27" x14ac:dyDescent="0.2">
      <c r="B95" s="118"/>
      <c r="C95" s="115" t="s">
        <v>148</v>
      </c>
      <c r="D95" s="100" t="s">
        <v>147</v>
      </c>
      <c r="F95" s="103">
        <v>132.98599999999999</v>
      </c>
      <c r="G95" s="103">
        <v>153.333</v>
      </c>
      <c r="H95" s="103">
        <v>168.685</v>
      </c>
      <c r="I95" s="103">
        <v>186.26300000000001</v>
      </c>
      <c r="J95" s="103" t="s">
        <v>18</v>
      </c>
      <c r="K95" s="100"/>
      <c r="L95" s="103">
        <v>114.375</v>
      </c>
      <c r="M95" s="103">
        <v>127.375</v>
      </c>
      <c r="N95" s="103">
        <v>142.375</v>
      </c>
      <c r="O95" s="103">
        <v>154.375</v>
      </c>
      <c r="P95" s="103" t="s">
        <v>18</v>
      </c>
      <c r="R95" s="90">
        <f t="shared" si="22"/>
        <v>0.5376191072966231</v>
      </c>
      <c r="S95" s="90">
        <f t="shared" si="22"/>
        <v>0.54623665873434324</v>
      </c>
      <c r="T95" s="90">
        <f t="shared" si="22"/>
        <v>0.5422908763582589</v>
      </c>
      <c r="U95" s="90">
        <f t="shared" si="22"/>
        <v>0.54680628702610978</v>
      </c>
      <c r="V95" s="90" t="str">
        <f t="shared" si="22"/>
        <v>N/A</v>
      </c>
      <c r="W95" s="90"/>
      <c r="Y95" s="106">
        <f t="shared" si="23"/>
        <v>0.54680628702610978</v>
      </c>
      <c r="AA95" s="100" t="s">
        <v>160</v>
      </c>
    </row>
    <row r="96" spans="2:27" x14ac:dyDescent="0.2">
      <c r="B96" s="118"/>
      <c r="C96" s="115" t="s">
        <v>149</v>
      </c>
      <c r="D96" s="100" t="s">
        <v>147</v>
      </c>
      <c r="F96" s="103">
        <v>56.323</v>
      </c>
      <c r="G96" s="103">
        <v>64.623999999999995</v>
      </c>
      <c r="H96" s="103">
        <v>77.397000000000006</v>
      </c>
      <c r="I96" s="103">
        <v>85.813000000000002</v>
      </c>
      <c r="J96" s="103" t="s">
        <v>18</v>
      </c>
      <c r="K96" s="100"/>
      <c r="L96" s="103">
        <v>47.854999999999997</v>
      </c>
      <c r="M96" s="103">
        <v>49.354999999999997</v>
      </c>
      <c r="N96" s="103">
        <v>70.355000000000004</v>
      </c>
      <c r="O96" s="103">
        <v>70.355000000000004</v>
      </c>
      <c r="P96" s="103" t="s">
        <v>18</v>
      </c>
      <c r="R96" s="90">
        <f t="shared" si="22"/>
        <v>0.54064197815277704</v>
      </c>
      <c r="S96" s="90">
        <f t="shared" si="22"/>
        <v>0.56698163696821346</v>
      </c>
      <c r="T96" s="90">
        <f t="shared" si="22"/>
        <v>0.52383047268395688</v>
      </c>
      <c r="U96" s="90">
        <f t="shared" si="22"/>
        <v>0.54949157317760355</v>
      </c>
      <c r="V96" s="90" t="str">
        <f t="shared" si="22"/>
        <v>N/A</v>
      </c>
      <c r="W96" s="90"/>
      <c r="Y96" s="106">
        <f t="shared" si="23"/>
        <v>0.54949157317760355</v>
      </c>
      <c r="AA96" s="100" t="s">
        <v>160</v>
      </c>
    </row>
    <row r="97" spans="2:27" x14ac:dyDescent="0.2">
      <c r="B97" s="118"/>
      <c r="C97" s="115" t="s">
        <v>53</v>
      </c>
      <c r="D97" s="100" t="s">
        <v>147</v>
      </c>
      <c r="F97" s="103">
        <v>1232.79</v>
      </c>
      <c r="G97" s="103">
        <v>1589.9690000000001</v>
      </c>
      <c r="H97" s="103">
        <v>1593.2750000000001</v>
      </c>
      <c r="I97" s="103">
        <v>1743.998</v>
      </c>
      <c r="J97" s="103">
        <v>1964.077</v>
      </c>
      <c r="K97" s="100"/>
      <c r="L97" s="103">
        <v>1162.9259999999999</v>
      </c>
      <c r="M97" s="103">
        <v>1332.9259999999999</v>
      </c>
      <c r="N97" s="103">
        <v>1412.9259999999999</v>
      </c>
      <c r="O97" s="103">
        <v>1712.9259999999999</v>
      </c>
      <c r="P97" s="103">
        <v>1902.9259999999999</v>
      </c>
      <c r="R97" s="90">
        <f t="shared" si="22"/>
        <v>0.51458102713343323</v>
      </c>
      <c r="S97" s="90">
        <f t="shared" si="22"/>
        <v>0.54397061817136783</v>
      </c>
      <c r="T97" s="90">
        <f t="shared" si="22"/>
        <v>0.52999616459444998</v>
      </c>
      <c r="U97" s="90">
        <f t="shared" si="22"/>
        <v>0.50449416880440534</v>
      </c>
      <c r="V97" s="90">
        <f t="shared" si="22"/>
        <v>0.50790676914395982</v>
      </c>
      <c r="W97" s="90"/>
      <c r="Y97" s="106">
        <f t="shared" si="23"/>
        <v>0.50620046897418258</v>
      </c>
      <c r="AA97" s="100" t="s">
        <v>160</v>
      </c>
    </row>
    <row r="98" spans="2:27" x14ac:dyDescent="0.2">
      <c r="B98" s="118"/>
      <c r="C98" s="115" t="s">
        <v>150</v>
      </c>
      <c r="D98" s="100" t="s">
        <v>147</v>
      </c>
      <c r="F98" s="103">
        <v>735.601</v>
      </c>
      <c r="G98" s="103">
        <v>886.39700000000005</v>
      </c>
      <c r="H98" s="103">
        <v>983.42</v>
      </c>
      <c r="I98" s="103">
        <v>1125.0050000000001</v>
      </c>
      <c r="J98" s="103">
        <v>1320.48</v>
      </c>
      <c r="K98" s="100"/>
      <c r="L98" s="103">
        <v>625.51499999999999</v>
      </c>
      <c r="M98" s="103">
        <v>705.51499999999999</v>
      </c>
      <c r="N98" s="103">
        <v>785.51499999999999</v>
      </c>
      <c r="O98" s="103">
        <v>895.51499999999999</v>
      </c>
      <c r="P98" s="103">
        <v>1035.5150000000001</v>
      </c>
      <c r="R98" s="90">
        <f t="shared" si="22"/>
        <v>0.54043960984956463</v>
      </c>
      <c r="S98" s="90">
        <f t="shared" si="22"/>
        <v>0.55681281377362568</v>
      </c>
      <c r="T98" s="90">
        <f t="shared" si="22"/>
        <v>0.55593902545882123</v>
      </c>
      <c r="U98" s="90">
        <f t="shared" si="22"/>
        <v>0.55678983627976963</v>
      </c>
      <c r="V98" s="90">
        <f t="shared" si="22"/>
        <v>0.56047657146980367</v>
      </c>
      <c r="W98" s="90"/>
      <c r="Y98" s="106">
        <f t="shared" si="23"/>
        <v>0.55863320387478665</v>
      </c>
      <c r="AA98" s="100" t="s">
        <v>160</v>
      </c>
    </row>
    <row r="99" spans="2:27" x14ac:dyDescent="0.2">
      <c r="B99" s="118"/>
      <c r="C99" s="115" t="s">
        <v>152</v>
      </c>
      <c r="D99" s="100" t="s">
        <v>147</v>
      </c>
      <c r="F99" s="103">
        <v>270.46699999999998</v>
      </c>
      <c r="G99" s="103">
        <v>276.73500000000001</v>
      </c>
      <c r="H99" s="103">
        <v>315.43599999999998</v>
      </c>
      <c r="I99" s="103">
        <v>357.94799999999998</v>
      </c>
      <c r="J99" s="103" t="s">
        <v>18</v>
      </c>
      <c r="K99" s="100"/>
      <c r="L99" s="103">
        <v>356.27499999999998</v>
      </c>
      <c r="M99" s="103">
        <v>371.27499999999998</v>
      </c>
      <c r="N99" s="103">
        <v>426.27499999999998</v>
      </c>
      <c r="O99" s="103">
        <v>461.27499999999998</v>
      </c>
      <c r="P99" s="103" t="s">
        <v>18</v>
      </c>
      <c r="R99" s="90">
        <f t="shared" si="22"/>
        <v>0.43154439944985334</v>
      </c>
      <c r="S99" s="90">
        <f t="shared" si="22"/>
        <v>0.42705359485193134</v>
      </c>
      <c r="T99" s="90">
        <f t="shared" si="22"/>
        <v>0.42528154496832321</v>
      </c>
      <c r="U99" s="90">
        <f t="shared" si="22"/>
        <v>0.43693597469797602</v>
      </c>
      <c r="V99" s="90" t="str">
        <f t="shared" si="22"/>
        <v>N/A</v>
      </c>
      <c r="W99" s="90"/>
      <c r="Y99" s="106">
        <f t="shared" si="23"/>
        <v>0.43693597469797602</v>
      </c>
      <c r="AA99" s="100" t="s">
        <v>160</v>
      </c>
    </row>
    <row r="100" spans="2:27" x14ac:dyDescent="0.2">
      <c r="B100" s="118"/>
      <c r="C100" s="100" t="s">
        <v>143</v>
      </c>
      <c r="D100" s="100" t="s">
        <v>147</v>
      </c>
      <c r="F100" s="103">
        <f>SUM(F94:F99)</f>
        <v>4939.9359999999988</v>
      </c>
      <c r="G100" s="103">
        <f>SUM(G94:G99)</f>
        <v>5742.03</v>
      </c>
      <c r="H100" s="103">
        <f>SUM(H94:H99)</f>
        <v>6056.7009999999991</v>
      </c>
      <c r="I100" s="103">
        <f>SUM(I94:I99)</f>
        <v>6709.4360000000006</v>
      </c>
      <c r="J100" s="103">
        <f>SUM(J94:J99)</f>
        <v>6820.6090000000004</v>
      </c>
      <c r="L100" s="103">
        <f>SUM(L94:L99)</f>
        <v>4081.2950000000001</v>
      </c>
      <c r="M100" s="103">
        <f>SUM(M94:M99)</f>
        <v>4730.8130000000001</v>
      </c>
      <c r="N100" s="103">
        <f>SUM(N94:N99)</f>
        <v>5090.83</v>
      </c>
      <c r="O100" s="103">
        <f>SUM(O94:O99)</f>
        <v>5618.348</v>
      </c>
      <c r="P100" s="103">
        <f>SUM(P94:P99)</f>
        <v>5437.36</v>
      </c>
      <c r="R100" s="90">
        <f t="shared" si="22"/>
        <v>0.54759001293725862</v>
      </c>
      <c r="S100" s="90">
        <f t="shared" si="22"/>
        <v>0.54827805592044099</v>
      </c>
      <c r="T100" s="90">
        <f t="shared" si="22"/>
        <v>0.54332219394590597</v>
      </c>
      <c r="U100" s="90">
        <f t="shared" si="22"/>
        <v>0.54425320884921413</v>
      </c>
      <c r="V100" s="90">
        <f t="shared" si="22"/>
        <v>0.55642243833378924</v>
      </c>
      <c r="W100" s="90"/>
      <c r="Y100" s="106">
        <f t="shared" si="23"/>
        <v>0.55033782359150174</v>
      </c>
    </row>
    <row r="101" spans="2:27" x14ac:dyDescent="0.2">
      <c r="B101" s="118"/>
      <c r="D101" s="100"/>
      <c r="P101" s="100"/>
      <c r="Y101" s="106"/>
    </row>
    <row r="102" spans="2:27" x14ac:dyDescent="0.2">
      <c r="B102" s="118" t="s">
        <v>153</v>
      </c>
      <c r="D102" s="100"/>
      <c r="P102" s="100"/>
      <c r="Y102" s="106"/>
    </row>
    <row r="103" spans="2:27" x14ac:dyDescent="0.2">
      <c r="B103" s="118"/>
      <c r="C103" s="115" t="s">
        <v>61</v>
      </c>
      <c r="D103" s="100" t="s">
        <v>62</v>
      </c>
      <c r="F103" s="103" t="s">
        <v>18</v>
      </c>
      <c r="G103" s="103">
        <v>720.125</v>
      </c>
      <c r="H103" s="103">
        <v>822.649</v>
      </c>
      <c r="I103" s="103">
        <v>834.596</v>
      </c>
      <c r="J103" s="103">
        <v>977.58500000000004</v>
      </c>
      <c r="K103" s="100"/>
      <c r="L103" s="103" t="s">
        <v>18</v>
      </c>
      <c r="M103" s="103">
        <v>709.7</v>
      </c>
      <c r="N103" s="103">
        <v>774.7</v>
      </c>
      <c r="O103" s="103">
        <v>864.7</v>
      </c>
      <c r="P103" s="103">
        <v>994.7</v>
      </c>
      <c r="R103" s="90" t="str">
        <f t="shared" ref="R103:V104" si="24">IFERROR(F103/(F103+L103),"N/A")</f>
        <v>N/A</v>
      </c>
      <c r="S103" s="90">
        <f t="shared" si="24"/>
        <v>0.50364555102897202</v>
      </c>
      <c r="T103" s="90">
        <f t="shared" si="24"/>
        <v>0.51500893042159224</v>
      </c>
      <c r="U103" s="90">
        <f t="shared" si="24"/>
        <v>0.49114221418752235</v>
      </c>
      <c r="V103" s="90">
        <f t="shared" si="24"/>
        <v>0.49566112402619295</v>
      </c>
      <c r="W103" s="90"/>
      <c r="Y103" s="106">
        <f>IFERROR(AVERAGE(U103:V103),"N/A")</f>
        <v>0.49340166910685768</v>
      </c>
      <c r="AA103" s="100" t="s">
        <v>160</v>
      </c>
    </row>
    <row r="104" spans="2:27" x14ac:dyDescent="0.2">
      <c r="B104" s="118"/>
      <c r="C104" s="100" t="s">
        <v>116</v>
      </c>
      <c r="D104" s="100" t="s">
        <v>62</v>
      </c>
      <c r="F104" s="103">
        <f>SUM(F103)</f>
        <v>0</v>
      </c>
      <c r="G104" s="103">
        <f>SUM(G103)</f>
        <v>720.125</v>
      </c>
      <c r="H104" s="103">
        <f>SUM(H103)</f>
        <v>822.649</v>
      </c>
      <c r="I104" s="103">
        <f>SUM(I103)</f>
        <v>834.596</v>
      </c>
      <c r="J104" s="103">
        <f>SUM(J103)</f>
        <v>977.58500000000004</v>
      </c>
      <c r="L104" s="103">
        <f>SUM(L103)</f>
        <v>0</v>
      </c>
      <c r="M104" s="103">
        <f>SUM(M103)</f>
        <v>709.7</v>
      </c>
      <c r="N104" s="103">
        <f>SUM(N103)</f>
        <v>774.7</v>
      </c>
      <c r="O104" s="103">
        <f>SUM(O103)</f>
        <v>864.7</v>
      </c>
      <c r="P104" s="103">
        <f>SUM(P103)</f>
        <v>994.7</v>
      </c>
      <c r="R104" s="90" t="str">
        <f t="shared" si="24"/>
        <v>N/A</v>
      </c>
      <c r="S104" s="90">
        <f t="shared" si="24"/>
        <v>0.50364555102897202</v>
      </c>
      <c r="T104" s="90">
        <f t="shared" si="24"/>
        <v>0.51500893042159224</v>
      </c>
      <c r="U104" s="90">
        <f t="shared" si="24"/>
        <v>0.49114221418752235</v>
      </c>
      <c r="V104" s="90">
        <f t="shared" si="24"/>
        <v>0.49566112402619295</v>
      </c>
      <c r="W104" s="90"/>
      <c r="Y104" s="106">
        <f>IFERROR(AVERAGE(U104:V104),"N/A")</f>
        <v>0.49340166910685768</v>
      </c>
    </row>
    <row r="105" spans="2:27" x14ac:dyDescent="0.2">
      <c r="B105" s="118"/>
      <c r="C105" s="1"/>
      <c r="D105" s="100"/>
      <c r="P105" s="100"/>
      <c r="Y105" s="106"/>
    </row>
    <row r="106" spans="2:27" x14ac:dyDescent="0.2">
      <c r="B106" s="118" t="s">
        <v>63</v>
      </c>
      <c r="C106" s="1"/>
      <c r="D106" s="100"/>
      <c r="P106" s="100"/>
      <c r="Y106" s="106"/>
    </row>
    <row r="107" spans="2:27" x14ac:dyDescent="0.2">
      <c r="B107" s="118"/>
      <c r="C107" s="1" t="s">
        <v>154</v>
      </c>
      <c r="D107" s="100" t="s">
        <v>64</v>
      </c>
      <c r="F107" s="103">
        <v>617.16099999999994</v>
      </c>
      <c r="G107" s="103">
        <v>691.13800000000003</v>
      </c>
      <c r="H107" s="103">
        <v>733.42</v>
      </c>
      <c r="I107" s="103">
        <v>740.19200000000001</v>
      </c>
      <c r="J107" s="103" t="s">
        <v>18</v>
      </c>
      <c r="K107" s="100"/>
      <c r="L107" s="103">
        <v>357</v>
      </c>
      <c r="M107" s="103">
        <v>420</v>
      </c>
      <c r="N107" s="103">
        <v>420.7</v>
      </c>
      <c r="O107" s="103">
        <v>486.7</v>
      </c>
      <c r="P107" s="103" t="s">
        <v>18</v>
      </c>
      <c r="R107" s="90">
        <f t="shared" ref="R107:V110" si="25">IFERROR(F107/(F107+L107),"N/A")</f>
        <v>0.63353080240329884</v>
      </c>
      <c r="S107" s="90">
        <f t="shared" si="25"/>
        <v>0.62200914737863355</v>
      </c>
      <c r="T107" s="90">
        <f t="shared" si="25"/>
        <v>0.63547984611652175</v>
      </c>
      <c r="U107" s="90">
        <f t="shared" si="25"/>
        <v>0.60330656651115178</v>
      </c>
      <c r="V107" s="90" t="str">
        <f t="shared" si="25"/>
        <v>N/A</v>
      </c>
      <c r="W107" s="90"/>
      <c r="Y107" s="106">
        <f>IFERROR(AVERAGE(U107:V107),"N/A")</f>
        <v>0.60330656651115178</v>
      </c>
      <c r="AA107" s="100" t="s">
        <v>103</v>
      </c>
    </row>
    <row r="108" spans="2:27" x14ac:dyDescent="0.2">
      <c r="B108" s="118"/>
      <c r="C108" s="1" t="s">
        <v>156</v>
      </c>
      <c r="D108" s="100" t="s">
        <v>64</v>
      </c>
      <c r="F108" s="103">
        <v>679.25400000000002</v>
      </c>
      <c r="G108" s="103">
        <v>770.35299999999995</v>
      </c>
      <c r="H108" s="103">
        <v>857.09699999999998</v>
      </c>
      <c r="I108" s="103">
        <v>889.16</v>
      </c>
      <c r="J108" s="103" t="s">
        <v>18</v>
      </c>
      <c r="K108" s="100"/>
      <c r="L108" s="103">
        <v>396.78899999999999</v>
      </c>
      <c r="M108" s="103">
        <v>473.28100000000001</v>
      </c>
      <c r="N108" s="103">
        <v>501.27100000000002</v>
      </c>
      <c r="O108" s="103">
        <v>596.51199999999994</v>
      </c>
      <c r="P108" s="103" t="s">
        <v>18</v>
      </c>
      <c r="R108" s="90">
        <f t="shared" si="25"/>
        <v>0.63125172507046645</v>
      </c>
      <c r="S108" s="90">
        <f t="shared" si="25"/>
        <v>0.61943706910554064</v>
      </c>
      <c r="T108" s="90">
        <f t="shared" si="25"/>
        <v>0.63097555301656105</v>
      </c>
      <c r="U108" s="90">
        <f t="shared" si="25"/>
        <v>0.59849011087238635</v>
      </c>
      <c r="V108" s="90" t="str">
        <f t="shared" si="25"/>
        <v>N/A</v>
      </c>
      <c r="W108" s="90"/>
      <c r="Y108" s="106">
        <f>IFERROR(AVERAGE(U108:V108),"N/A")</f>
        <v>0.59849011087238635</v>
      </c>
      <c r="AA108" s="100" t="s">
        <v>105</v>
      </c>
    </row>
    <row r="109" spans="2:27" x14ac:dyDescent="0.2">
      <c r="B109" s="118"/>
      <c r="C109" s="1" t="s">
        <v>158</v>
      </c>
      <c r="D109" s="100" t="s">
        <v>64</v>
      </c>
      <c r="F109" s="103">
        <v>626.29399999999998</v>
      </c>
      <c r="G109" s="103">
        <v>719.96900000000005</v>
      </c>
      <c r="H109" s="103">
        <v>766.56399999999996</v>
      </c>
      <c r="I109" s="103">
        <v>822.16200000000003</v>
      </c>
      <c r="J109" s="103" t="s">
        <v>18</v>
      </c>
      <c r="K109" s="100"/>
      <c r="L109" s="103">
        <v>367.7</v>
      </c>
      <c r="M109" s="103">
        <v>442.2</v>
      </c>
      <c r="N109" s="103">
        <v>445.8</v>
      </c>
      <c r="O109" s="103">
        <v>548.29999999999995</v>
      </c>
      <c r="P109" s="103" t="s">
        <v>18</v>
      </c>
      <c r="R109" s="90">
        <f t="shared" si="25"/>
        <v>0.63007824996931572</v>
      </c>
      <c r="S109" s="90">
        <f t="shared" si="25"/>
        <v>0.61950456431035417</v>
      </c>
      <c r="T109" s="90">
        <f t="shared" si="25"/>
        <v>0.63228865258288758</v>
      </c>
      <c r="U109" s="90">
        <f t="shared" si="25"/>
        <v>0.59991594075574517</v>
      </c>
      <c r="V109" s="90" t="str">
        <f t="shared" si="25"/>
        <v>N/A</v>
      </c>
      <c r="W109" s="90"/>
      <c r="Y109" s="106">
        <f>IFERROR(AVERAGE(U109:V109),"N/A")</f>
        <v>0.59991594075574517</v>
      </c>
      <c r="AA109" s="100" t="s">
        <v>160</v>
      </c>
    </row>
    <row r="110" spans="2:27" x14ac:dyDescent="0.2">
      <c r="B110" s="118"/>
      <c r="C110" s="100" t="s">
        <v>116</v>
      </c>
      <c r="D110" s="100" t="s">
        <v>64</v>
      </c>
      <c r="F110" s="103">
        <f>SUM(F107:F109)</f>
        <v>1922.7089999999998</v>
      </c>
      <c r="G110" s="103">
        <f>SUM(G107:G109)</f>
        <v>2181.46</v>
      </c>
      <c r="H110" s="103">
        <f>SUM(H107:H109)</f>
        <v>2357.0809999999997</v>
      </c>
      <c r="I110" s="103">
        <f>SUM(I107:I109)</f>
        <v>2451.5140000000001</v>
      </c>
      <c r="J110" s="103">
        <f>SUM(J107:J109)</f>
        <v>0</v>
      </c>
      <c r="L110" s="103">
        <f>SUM(L107:L109)</f>
        <v>1121.489</v>
      </c>
      <c r="M110" s="103">
        <f>SUM(M107:M109)</f>
        <v>1335.481</v>
      </c>
      <c r="N110" s="103">
        <f>SUM(N107:N109)</f>
        <v>1367.771</v>
      </c>
      <c r="O110" s="103">
        <f>SUM(O107:O109)</f>
        <v>1631.5119999999999</v>
      </c>
      <c r="P110" s="103">
        <f>SUM(P107:P109)</f>
        <v>0</v>
      </c>
      <c r="R110" s="90">
        <f t="shared" si="25"/>
        <v>0.63159787898159048</v>
      </c>
      <c r="S110" s="90">
        <f t="shared" si="25"/>
        <v>0.62027199205218408</v>
      </c>
      <c r="T110" s="90">
        <f t="shared" si="25"/>
        <v>0.6327985648825778</v>
      </c>
      <c r="U110" s="90">
        <f t="shared" si="25"/>
        <v>0.60041596600168601</v>
      </c>
      <c r="V110" s="90" t="str">
        <f t="shared" si="25"/>
        <v>N/A</v>
      </c>
      <c r="W110" s="90"/>
      <c r="Y110" s="106">
        <f>IFERROR(AVERAGE(U110:V110),"N/A")</f>
        <v>0.60041596600168601</v>
      </c>
    </row>
    <row r="111" spans="2:27" x14ac:dyDescent="0.2">
      <c r="B111" s="118"/>
      <c r="C111" s="1"/>
      <c r="D111" s="100"/>
      <c r="P111" s="100"/>
      <c r="Y111" s="106"/>
    </row>
    <row r="112" spans="2:27" x14ac:dyDescent="0.2">
      <c r="B112" s="118" t="s">
        <v>65</v>
      </c>
      <c r="C112" s="1"/>
      <c r="D112" s="100"/>
      <c r="F112" s="103"/>
      <c r="G112" s="103"/>
      <c r="H112" s="103"/>
      <c r="I112" s="103"/>
      <c r="J112" s="103"/>
      <c r="K112" s="100"/>
      <c r="L112" s="103"/>
      <c r="M112" s="103"/>
      <c r="N112" s="103"/>
      <c r="O112" s="103"/>
      <c r="P112" s="103"/>
      <c r="R112" s="90"/>
      <c r="S112" s="90"/>
      <c r="T112" s="90"/>
      <c r="U112" s="90"/>
      <c r="V112" s="90"/>
      <c r="W112" s="90"/>
      <c r="Y112" s="106"/>
    </row>
    <row r="113" spans="2:27" x14ac:dyDescent="0.2">
      <c r="B113" s="118"/>
      <c r="C113" s="1" t="s">
        <v>159</v>
      </c>
      <c r="D113" s="100" t="s">
        <v>66</v>
      </c>
      <c r="F113" s="103">
        <v>921.43200000000002</v>
      </c>
      <c r="G113" s="103">
        <v>1008.021</v>
      </c>
      <c r="H113" s="103">
        <v>1089.8969999999999</v>
      </c>
      <c r="I113" s="103">
        <v>1303.7243539999999</v>
      </c>
      <c r="J113" s="103" t="s">
        <v>18</v>
      </c>
      <c r="K113" s="100"/>
      <c r="L113" s="103">
        <v>765.36400000000003</v>
      </c>
      <c r="M113" s="103">
        <v>874.50699999999995</v>
      </c>
      <c r="N113" s="103">
        <v>547.16099999999994</v>
      </c>
      <c r="O113" s="103">
        <f>1016.279783+62.166217</f>
        <v>1078.4459999999999</v>
      </c>
      <c r="P113" s="103" t="s">
        <v>18</v>
      </c>
      <c r="R113" s="90">
        <f t="shared" ref="R113:V114" si="26">IFERROR(F113/(F113+L113),"N/A")</f>
        <v>0.5462616700537587</v>
      </c>
      <c r="S113" s="90">
        <f t="shared" si="26"/>
        <v>0.53546135834367403</v>
      </c>
      <c r="T113" s="90">
        <f t="shared" si="26"/>
        <v>0.66576566010489546</v>
      </c>
      <c r="U113" s="90">
        <f t="shared" si="26"/>
        <v>0.54728426613607328</v>
      </c>
      <c r="V113" s="90" t="str">
        <f t="shared" si="26"/>
        <v>N/A</v>
      </c>
      <c r="W113" s="90"/>
      <c r="Y113" s="106">
        <f>IFERROR(AVERAGE(U113:V113),"N/A")</f>
        <v>0.54728426613607328</v>
      </c>
      <c r="AA113" s="100" t="s">
        <v>98</v>
      </c>
    </row>
    <row r="114" spans="2:27" x14ac:dyDescent="0.2">
      <c r="B114" s="118"/>
      <c r="C114" s="100" t="s">
        <v>116</v>
      </c>
      <c r="D114" s="100" t="s">
        <v>66</v>
      </c>
      <c r="F114" s="103">
        <f>SUM(F112:F113)</f>
        <v>921.43200000000002</v>
      </c>
      <c r="G114" s="103">
        <f>SUM(G112:G113)</f>
        <v>1008.021</v>
      </c>
      <c r="H114" s="103">
        <f>SUM(H112:H113)</f>
        <v>1089.8969999999999</v>
      </c>
      <c r="I114" s="103">
        <f>SUM(I112:I113)</f>
        <v>1303.7243539999999</v>
      </c>
      <c r="J114" s="103">
        <f>SUM(J112:J113)</f>
        <v>0</v>
      </c>
      <c r="L114" s="103">
        <f>SUM(L112:L113)</f>
        <v>765.36400000000003</v>
      </c>
      <c r="M114" s="103">
        <f>SUM(M112:M113)</f>
        <v>874.50699999999995</v>
      </c>
      <c r="N114" s="103">
        <f>SUM(N112:N113)</f>
        <v>547.16099999999994</v>
      </c>
      <c r="O114" s="103">
        <f>SUM(O112:O113)</f>
        <v>1078.4459999999999</v>
      </c>
      <c r="P114" s="103">
        <f>SUM(P112:P113)</f>
        <v>0</v>
      </c>
      <c r="R114" s="90">
        <f t="shared" si="26"/>
        <v>0.5462616700537587</v>
      </c>
      <c r="S114" s="90">
        <f t="shared" si="26"/>
        <v>0.53546135834367403</v>
      </c>
      <c r="T114" s="90">
        <f t="shared" si="26"/>
        <v>0.66576566010489546</v>
      </c>
      <c r="U114" s="90">
        <f t="shared" si="26"/>
        <v>0.54728426613607328</v>
      </c>
      <c r="V114" s="90" t="str">
        <f t="shared" si="26"/>
        <v>N/A</v>
      </c>
      <c r="W114" s="90"/>
      <c r="Y114" s="106">
        <f>IFERROR(AVERAGE(U114:V114),"N/A")</f>
        <v>0.54728426613607328</v>
      </c>
    </row>
    <row r="115" spans="2:27" x14ac:dyDescent="0.2">
      <c r="B115" s="118"/>
      <c r="C115" s="1"/>
      <c r="D115" s="100"/>
      <c r="P115" s="100"/>
      <c r="Y115" s="106"/>
    </row>
    <row r="116" spans="2:27" x14ac:dyDescent="0.2">
      <c r="B116" s="118" t="s">
        <v>67</v>
      </c>
      <c r="C116" s="1"/>
      <c r="D116" s="100"/>
      <c r="P116" s="100"/>
      <c r="Y116" s="106"/>
    </row>
    <row r="117" spans="2:27" x14ac:dyDescent="0.2">
      <c r="B117" s="118"/>
      <c r="C117" s="1" t="s">
        <v>67</v>
      </c>
      <c r="D117" s="100" t="s">
        <v>68</v>
      </c>
      <c r="F117" s="103">
        <v>1609.999</v>
      </c>
      <c r="G117" s="103">
        <v>1782.4590000000001</v>
      </c>
      <c r="H117" s="103">
        <v>2005.152</v>
      </c>
      <c r="I117" s="103">
        <v>2233.4679999999998</v>
      </c>
      <c r="J117" s="103">
        <v>2527.9369999999999</v>
      </c>
      <c r="K117" s="100"/>
      <c r="L117" s="103">
        <v>1527.133</v>
      </c>
      <c r="M117" s="103">
        <v>1827.057</v>
      </c>
      <c r="N117" s="103">
        <v>2002.424</v>
      </c>
      <c r="O117" s="103">
        <v>2452.422</v>
      </c>
      <c r="P117" s="103">
        <v>2457.8530000000001</v>
      </c>
      <c r="R117" s="90">
        <f t="shared" ref="R117:V118" si="27">IFERROR(F117/(F117+L117),"N/A")</f>
        <v>0.51320728614543476</v>
      </c>
      <c r="S117" s="90">
        <f t="shared" si="27"/>
        <v>0.49382216341470714</v>
      </c>
      <c r="T117" s="90">
        <f t="shared" si="27"/>
        <v>0.500340355366935</v>
      </c>
      <c r="U117" s="90">
        <f t="shared" si="27"/>
        <v>0.47663688221447797</v>
      </c>
      <c r="V117" s="90">
        <f t="shared" si="27"/>
        <v>0.50702837464072892</v>
      </c>
      <c r="W117" s="90"/>
      <c r="Y117" s="106">
        <f>IFERROR(AVERAGE(U117:V117),"N/A")</f>
        <v>0.49183262842760345</v>
      </c>
      <c r="AA117" s="100" t="s">
        <v>160</v>
      </c>
    </row>
    <row r="118" spans="2:27" x14ac:dyDescent="0.2">
      <c r="B118" s="118"/>
      <c r="C118" s="100" t="s">
        <v>116</v>
      </c>
      <c r="D118" s="100" t="s">
        <v>68</v>
      </c>
      <c r="F118" s="103">
        <f>SUM(F117)</f>
        <v>1609.999</v>
      </c>
      <c r="G118" s="103">
        <f>SUM(G117)</f>
        <v>1782.4590000000001</v>
      </c>
      <c r="H118" s="103">
        <f>SUM(H117)</f>
        <v>2005.152</v>
      </c>
      <c r="I118" s="103">
        <f>SUM(I117)</f>
        <v>2233.4679999999998</v>
      </c>
      <c r="J118" s="103">
        <f>SUM(J117)</f>
        <v>2527.9369999999999</v>
      </c>
      <c r="L118" s="103">
        <f>SUM(L117)</f>
        <v>1527.133</v>
      </c>
      <c r="M118" s="103">
        <f>SUM(M117)</f>
        <v>1827.057</v>
      </c>
      <c r="N118" s="103">
        <f>SUM(N117)</f>
        <v>2002.424</v>
      </c>
      <c r="O118" s="103">
        <f>SUM(O117)</f>
        <v>2452.422</v>
      </c>
      <c r="P118" s="103">
        <f>SUM(P117)</f>
        <v>2457.8530000000001</v>
      </c>
      <c r="R118" s="90">
        <f t="shared" si="27"/>
        <v>0.51320728614543476</v>
      </c>
      <c r="S118" s="90">
        <f t="shared" si="27"/>
        <v>0.49382216341470714</v>
      </c>
      <c r="T118" s="90">
        <f t="shared" si="27"/>
        <v>0.500340355366935</v>
      </c>
      <c r="U118" s="90">
        <f t="shared" si="27"/>
        <v>0.47663688221447797</v>
      </c>
      <c r="V118" s="90">
        <f t="shared" si="27"/>
        <v>0.50702837464072892</v>
      </c>
      <c r="W118" s="90"/>
      <c r="Y118" s="106">
        <f>IFERROR(AVERAGE(U118:V118),"N/A")</f>
        <v>0.49183262842760345</v>
      </c>
    </row>
    <row r="119" spans="2:27" x14ac:dyDescent="0.2">
      <c r="B119" s="118"/>
      <c r="C119" s="1"/>
      <c r="D119" s="100"/>
      <c r="P119" s="100"/>
      <c r="Y119" s="106"/>
    </row>
    <row r="120" spans="2:27" x14ac:dyDescent="0.2">
      <c r="B120" s="118" t="s">
        <v>162</v>
      </c>
      <c r="C120" s="1"/>
      <c r="D120" s="100"/>
      <c r="P120" s="100"/>
      <c r="Y120" s="106"/>
    </row>
    <row r="121" spans="2:27" x14ac:dyDescent="0.2">
      <c r="B121" s="118"/>
      <c r="C121" s="1" t="s">
        <v>163</v>
      </c>
      <c r="D121" s="100" t="s">
        <v>69</v>
      </c>
      <c r="F121" s="103">
        <v>44.027000000000001</v>
      </c>
      <c r="G121" s="103">
        <v>50.957999999999998</v>
      </c>
      <c r="H121" s="103">
        <v>60.018999999999998</v>
      </c>
      <c r="I121" s="103">
        <v>69.566408999999993</v>
      </c>
      <c r="J121" s="103">
        <v>80.319383000000002</v>
      </c>
      <c r="K121" s="100"/>
      <c r="L121" s="103">
        <v>61.460999999999999</v>
      </c>
      <c r="M121" s="103">
        <v>61.511000000000003</v>
      </c>
      <c r="N121" s="103">
        <v>101.399</v>
      </c>
      <c r="O121" s="103">
        <v>101.398735</v>
      </c>
      <c r="P121" s="103">
        <v>82</v>
      </c>
      <c r="R121" s="90">
        <f t="shared" ref="R121:V124" si="28">IFERROR(F121/(F121+L121),"N/A")</f>
        <v>0.4173650083421811</v>
      </c>
      <c r="S121" s="90">
        <f t="shared" si="28"/>
        <v>0.45308485004756865</v>
      </c>
      <c r="T121" s="90">
        <f t="shared" si="28"/>
        <v>0.37182346454546578</v>
      </c>
      <c r="U121" s="90">
        <f t="shared" si="28"/>
        <v>0.40690404706119504</v>
      </c>
      <c r="V121" s="90">
        <f t="shared" si="28"/>
        <v>0.49482311671921519</v>
      </c>
      <c r="W121" s="90"/>
      <c r="Y121" s="106">
        <f>IFERROR(AVERAGE(U121:V121),"N/A")</f>
        <v>0.45086358189020515</v>
      </c>
      <c r="AA121" s="100" t="s">
        <v>108</v>
      </c>
    </row>
    <row r="122" spans="2:27" x14ac:dyDescent="0.2">
      <c r="B122" s="118"/>
      <c r="C122" s="1" t="s">
        <v>165</v>
      </c>
      <c r="D122" s="100" t="s">
        <v>69</v>
      </c>
      <c r="F122" s="103">
        <v>1170.9760000000001</v>
      </c>
      <c r="G122" s="103">
        <v>1259.8610000000001</v>
      </c>
      <c r="H122" s="103">
        <v>1339.37</v>
      </c>
      <c r="I122" s="103">
        <v>1435.1389999999999</v>
      </c>
      <c r="J122" s="103">
        <v>1577.883</v>
      </c>
      <c r="K122" s="100"/>
      <c r="L122" s="103">
        <v>878.54700000000003</v>
      </c>
      <c r="M122" s="103">
        <v>828.74699999999996</v>
      </c>
      <c r="N122" s="103">
        <v>928.87400000000002</v>
      </c>
      <c r="O122" s="103">
        <v>1096.9690000000001</v>
      </c>
      <c r="P122" s="103">
        <v>1346.231</v>
      </c>
      <c r="R122" s="90">
        <f t="shared" si="28"/>
        <v>0.57134074611507168</v>
      </c>
      <c r="S122" s="90">
        <f t="shared" si="28"/>
        <v>0.60320605877215827</v>
      </c>
      <c r="T122" s="90">
        <f t="shared" si="28"/>
        <v>0.59048761949772599</v>
      </c>
      <c r="U122" s="90">
        <f t="shared" si="28"/>
        <v>0.56677637762686262</v>
      </c>
      <c r="V122" s="90">
        <f t="shared" si="28"/>
        <v>0.53961063077568117</v>
      </c>
      <c r="W122" s="90"/>
      <c r="Y122" s="106">
        <f>IFERROR(AVERAGE(U122:V122),"N/A")</f>
        <v>0.55319350420127189</v>
      </c>
      <c r="AA122" s="100" t="s">
        <v>160</v>
      </c>
    </row>
    <row r="123" spans="2:27" x14ac:dyDescent="0.2">
      <c r="B123" s="118"/>
      <c r="C123" s="1" t="s">
        <v>166</v>
      </c>
      <c r="D123" s="100" t="s">
        <v>69</v>
      </c>
      <c r="F123" s="103">
        <v>867.4</v>
      </c>
      <c r="G123" s="103">
        <v>808.7</v>
      </c>
      <c r="H123" s="103">
        <v>830</v>
      </c>
      <c r="I123" s="103">
        <v>851.7</v>
      </c>
      <c r="J123" s="103">
        <v>881.5</v>
      </c>
      <c r="K123" s="100"/>
      <c r="L123" s="103">
        <v>247.8</v>
      </c>
      <c r="M123" s="103">
        <v>322.60000000000002</v>
      </c>
      <c r="N123" s="103">
        <v>372.2</v>
      </c>
      <c r="O123" s="103">
        <v>471.8</v>
      </c>
      <c r="P123" s="103">
        <v>571.20000000000005</v>
      </c>
      <c r="R123" s="90">
        <f t="shared" si="28"/>
        <v>0.77779770444763263</v>
      </c>
      <c r="S123" s="90">
        <f t="shared" si="28"/>
        <v>0.71484133297975772</v>
      </c>
      <c r="T123" s="90">
        <f t="shared" si="28"/>
        <v>0.69040093162535354</v>
      </c>
      <c r="U123" s="90">
        <f t="shared" si="28"/>
        <v>0.64352096713260298</v>
      </c>
      <c r="V123" s="90">
        <f t="shared" si="28"/>
        <v>0.60680112893233284</v>
      </c>
      <c r="W123" s="90"/>
      <c r="Y123" s="106">
        <f>IFERROR(AVERAGE(U123:V123),"N/A")</f>
        <v>0.62516104803246786</v>
      </c>
      <c r="AA123" s="100" t="s">
        <v>160</v>
      </c>
    </row>
    <row r="124" spans="2:27" x14ac:dyDescent="0.2">
      <c r="B124" s="118"/>
      <c r="C124" s="100" t="s">
        <v>116</v>
      </c>
      <c r="D124" s="100" t="s">
        <v>69</v>
      </c>
      <c r="F124" s="103">
        <f>SUM(F121:F123)</f>
        <v>2082.4030000000002</v>
      </c>
      <c r="G124" s="103">
        <f>SUM(G121:G123)</f>
        <v>2119.5190000000002</v>
      </c>
      <c r="H124" s="103">
        <f>SUM(H121:H123)</f>
        <v>2229.3890000000001</v>
      </c>
      <c r="I124" s="103">
        <f>SUM(I121:I123)</f>
        <v>2356.405409</v>
      </c>
      <c r="J124" s="103">
        <f>SUM(J121:J123)</f>
        <v>2539.7023829999998</v>
      </c>
      <c r="L124" s="103">
        <f>SUM(L121:L123)</f>
        <v>1187.808</v>
      </c>
      <c r="M124" s="103">
        <f>SUM(M121:M123)</f>
        <v>1212.8579999999999</v>
      </c>
      <c r="N124" s="103">
        <f>SUM(N121:N123)</f>
        <v>1402.4730000000002</v>
      </c>
      <c r="O124" s="103">
        <f>SUM(O121:O123)</f>
        <v>1670.167735</v>
      </c>
      <c r="P124" s="103">
        <f>SUM(P121:P123)</f>
        <v>1999.431</v>
      </c>
      <c r="R124" s="90">
        <f t="shared" si="28"/>
        <v>0.63677940047293591</v>
      </c>
      <c r="S124" s="90">
        <f t="shared" si="28"/>
        <v>0.63603817935365659</v>
      </c>
      <c r="T124" s="90">
        <f t="shared" si="28"/>
        <v>0.61384188055603439</v>
      </c>
      <c r="U124" s="90">
        <f t="shared" si="28"/>
        <v>0.58521361086195134</v>
      </c>
      <c r="V124" s="90">
        <f t="shared" si="28"/>
        <v>0.55951261368782734</v>
      </c>
      <c r="W124" s="90"/>
      <c r="Y124" s="106">
        <f>IFERROR(AVERAGE(U124:V124),"N/A")</f>
        <v>0.57236311227488934</v>
      </c>
    </row>
    <row r="125" spans="2:27" x14ac:dyDescent="0.2">
      <c r="C125" s="1"/>
      <c r="Y125" s="106"/>
    </row>
    <row r="126" spans="2:27" x14ac:dyDescent="0.2">
      <c r="B126" s="101" t="s">
        <v>116</v>
      </c>
      <c r="C126" s="101"/>
      <c r="Q126" s="107"/>
      <c r="R126" s="108">
        <f>AVERAGE(R87,R91,R100,R104,R110,R114,R118,R124)</f>
        <v>0.58504031094609132</v>
      </c>
      <c r="S126" s="108">
        <f>AVERAGE(S87,S91,S100,S104,S110,S114,S118,S124)</f>
        <v>0.5736121465751387</v>
      </c>
      <c r="T126" s="108">
        <f>AVERAGE(T87,T91,T100,T104,T110,T114,T118,T124)</f>
        <v>0.58051027750600437</v>
      </c>
      <c r="U126" s="108">
        <f>AVERAGE(U87,U91,U100,U104,U110,U114,U118,U124)</f>
        <v>0.54782361907679467</v>
      </c>
      <c r="V126" s="108">
        <f>AVERAGE(V87,V91,V100,V104,V110,V114,V118,V124)</f>
        <v>0.5296561376721346</v>
      </c>
      <c r="W126" s="108"/>
      <c r="X126" s="107"/>
      <c r="Y126" s="108">
        <f>AVERAGE(Y87,Y91,Y100,Y104,Y110,Y114,Y118,Y124)</f>
        <v>0.54915978373775542</v>
      </c>
    </row>
    <row r="128" spans="2:27" x14ac:dyDescent="0.2">
      <c r="B128" s="116" t="s">
        <v>436</v>
      </c>
    </row>
    <row r="129" spans="3:3" x14ac:dyDescent="0.2">
      <c r="C129" s="116" t="s">
        <v>435</v>
      </c>
    </row>
    <row r="130" spans="3:3" x14ac:dyDescent="0.2">
      <c r="C130" s="116" t="s">
        <v>434</v>
      </c>
    </row>
    <row r="131" spans="3:3" x14ac:dyDescent="0.2">
      <c r="C131" s="116" t="s">
        <v>433</v>
      </c>
    </row>
    <row r="132" spans="3:3" x14ac:dyDescent="0.2">
      <c r="C132" s="116" t="s">
        <v>432</v>
      </c>
    </row>
    <row r="133" spans="3:3" x14ac:dyDescent="0.2">
      <c r="C133" s="116" t="s">
        <v>431</v>
      </c>
    </row>
    <row r="134" spans="3:3" x14ac:dyDescent="0.2">
      <c r="C134" s="116" t="s">
        <v>430</v>
      </c>
    </row>
    <row r="135" spans="3:3" x14ac:dyDescent="0.2">
      <c r="C135" s="116" t="s">
        <v>429</v>
      </c>
    </row>
    <row r="136" spans="3:3" x14ac:dyDescent="0.2">
      <c r="C136" s="116" t="s">
        <v>428</v>
      </c>
    </row>
    <row r="137" spans="3:3" x14ac:dyDescent="0.2">
      <c r="C137" s="116" t="s">
        <v>427</v>
      </c>
    </row>
    <row r="138" spans="3:3" x14ac:dyDescent="0.2">
      <c r="C138" s="116" t="s">
        <v>426</v>
      </c>
    </row>
    <row r="139" spans="3:3" x14ac:dyDescent="0.2">
      <c r="C139" s="116" t="s">
        <v>425</v>
      </c>
    </row>
    <row r="140" spans="3:3" x14ac:dyDescent="0.2">
      <c r="C140" s="116" t="s">
        <v>424</v>
      </c>
    </row>
  </sheetData>
  <mergeCells count="3">
    <mergeCell ref="B3:AA3"/>
    <mergeCell ref="A1:AA1"/>
    <mergeCell ref="A62:AA62"/>
  </mergeCells>
  <pageMargins left="0.7" right="0.7" top="0.75" bottom="0.75" header="0.3" footer="0.3"/>
  <pageSetup scale="29" orientation="landscape" r:id="rId1"/>
  <headerFooter>
    <oddHeader>&amp;R&amp;"Arial,Regular"&amp;10Filed: 2022-10-31
EB-2022-0200
Exhibit 5
Tab 3
Schedule 1
Attachment 1
Supporting Schedule&amp;"-,Regular"&amp;11s</oddHeader>
  </headerFooter>
  <rowBreaks count="3" manualBreakCount="3">
    <brk id="20" max="26" man="1"/>
    <brk id="61" max="26" man="1"/>
    <brk id="79" max="2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715D-EAA2-4F26-A729-18516021429F}">
  <sheetPr>
    <pageSetUpPr fitToPage="1"/>
  </sheetPr>
  <dimension ref="A1:R29"/>
  <sheetViews>
    <sheetView showGridLines="0" tabSelected="1" view="pageBreakPreview" zoomScale="90" zoomScaleNormal="100" zoomScaleSheetLayoutView="90" workbookViewId="0">
      <selection activeCell="B37" sqref="B37"/>
    </sheetView>
  </sheetViews>
  <sheetFormatPr defaultColWidth="9" defaultRowHeight="12.75" x14ac:dyDescent="0.2"/>
  <cols>
    <col min="1" max="1" width="29.7109375" style="115" bestFit="1" customWidth="1"/>
    <col min="2" max="2" width="9" style="115"/>
    <col min="3" max="3" width="1.5703125" style="115" customWidth="1"/>
    <col min="4" max="8" width="12.5703125" style="115" customWidth="1"/>
    <col min="9" max="9" width="5" style="115" customWidth="1"/>
    <col min="10" max="10" width="1.5703125" style="115" customWidth="1"/>
    <col min="11" max="11" width="12.5703125" style="115" customWidth="1"/>
    <col min="12" max="12" width="1.5703125" style="115" customWidth="1"/>
    <col min="13" max="16384" width="9" style="115"/>
  </cols>
  <sheetData>
    <row r="1" spans="1:18" x14ac:dyDescent="0.2">
      <c r="A1" s="324" t="s">
        <v>450</v>
      </c>
      <c r="B1" s="324"/>
      <c r="C1" s="324"/>
      <c r="D1" s="324"/>
      <c r="E1" s="324"/>
      <c r="F1" s="324"/>
      <c r="G1" s="324"/>
      <c r="H1" s="324"/>
      <c r="I1" s="324"/>
      <c r="J1" s="324"/>
      <c r="K1" s="324"/>
      <c r="L1" s="324"/>
      <c r="M1" s="324"/>
      <c r="N1" s="324"/>
      <c r="O1" s="324"/>
    </row>
    <row r="2" spans="1:18" x14ac:dyDescent="0.2">
      <c r="A2" s="329"/>
      <c r="B2" s="329"/>
      <c r="C2" s="329"/>
      <c r="D2" s="329"/>
      <c r="E2" s="329"/>
      <c r="F2" s="329"/>
      <c r="G2" s="329"/>
      <c r="H2" s="329"/>
      <c r="I2" s="329"/>
      <c r="J2" s="329"/>
      <c r="K2" s="329"/>
      <c r="L2" s="329"/>
      <c r="M2" s="329"/>
      <c r="N2" s="329"/>
      <c r="O2" s="329"/>
      <c r="R2" s="115" t="s">
        <v>449</v>
      </c>
    </row>
    <row r="3" spans="1:18" x14ac:dyDescent="0.2">
      <c r="A3" s="324" t="s">
        <v>117</v>
      </c>
      <c r="B3" s="324"/>
      <c r="C3" s="324"/>
      <c r="D3" s="324"/>
      <c r="E3" s="324"/>
      <c r="F3" s="324"/>
      <c r="G3" s="324"/>
      <c r="H3" s="324"/>
      <c r="I3" s="324"/>
      <c r="J3" s="324"/>
      <c r="K3" s="324"/>
      <c r="L3" s="324"/>
      <c r="M3" s="324"/>
      <c r="N3" s="324"/>
      <c r="O3" s="324"/>
    </row>
    <row r="4" spans="1:18" x14ac:dyDescent="0.2">
      <c r="K4" s="101"/>
    </row>
    <row r="5" spans="1:18" ht="13.5" thickBot="1" x14ac:dyDescent="0.25">
      <c r="A5" s="84" t="s">
        <v>95</v>
      </c>
      <c r="B5" s="84" t="s">
        <v>25</v>
      </c>
      <c r="D5" s="84">
        <v>2017</v>
      </c>
      <c r="E5" s="84">
        <f>D5+1</f>
        <v>2018</v>
      </c>
      <c r="F5" s="84">
        <f>E5+1</f>
        <v>2019</v>
      </c>
      <c r="G5" s="84">
        <f>F5+1</f>
        <v>2020</v>
      </c>
      <c r="H5" s="84">
        <f>G5+1</f>
        <v>2021</v>
      </c>
      <c r="I5" s="85"/>
      <c r="K5" s="84" t="s">
        <v>300</v>
      </c>
      <c r="M5" s="84" t="s">
        <v>445</v>
      </c>
    </row>
    <row r="7" spans="1:18" x14ac:dyDescent="0.2">
      <c r="A7" s="116" t="s">
        <v>119</v>
      </c>
      <c r="B7" s="100" t="s">
        <v>34</v>
      </c>
      <c r="D7" s="90">
        <v>0.43697747892665451</v>
      </c>
      <c r="E7" s="90">
        <v>0.45949240922562418</v>
      </c>
      <c r="F7" s="90">
        <v>0.4727541789196818</v>
      </c>
      <c r="G7" s="90">
        <v>0.51521805271335142</v>
      </c>
      <c r="H7" s="90">
        <v>0.47013447472869935</v>
      </c>
      <c r="I7" s="90"/>
      <c r="J7" s="90"/>
      <c r="K7" s="90">
        <f t="shared" ref="K7:K12" si="0">AVERAGE(G7:H7)</f>
        <v>0.49267626372102535</v>
      </c>
      <c r="M7" s="205" t="s">
        <v>446</v>
      </c>
    </row>
    <row r="8" spans="1:18" x14ac:dyDescent="0.2">
      <c r="A8" s="116" t="s">
        <v>124</v>
      </c>
      <c r="B8" s="100" t="s">
        <v>36</v>
      </c>
      <c r="D8" s="90">
        <v>0.40197345953066305</v>
      </c>
      <c r="E8" s="90">
        <v>0.35681961856954181</v>
      </c>
      <c r="F8" s="90">
        <v>0.42215270865917814</v>
      </c>
      <c r="G8" s="90">
        <v>0.39688560590936317</v>
      </c>
      <c r="H8" s="90">
        <v>0.38781035393555202</v>
      </c>
      <c r="I8" s="90"/>
      <c r="J8" s="90"/>
      <c r="K8" s="90">
        <f t="shared" si="0"/>
        <v>0.39234797992245762</v>
      </c>
      <c r="M8" s="205" t="s">
        <v>446</v>
      </c>
    </row>
    <row r="9" spans="1:18" x14ac:dyDescent="0.2">
      <c r="A9" s="116" t="s">
        <v>128</v>
      </c>
      <c r="B9" s="100" t="s">
        <v>38</v>
      </c>
      <c r="D9" s="90">
        <v>0.32585939082866211</v>
      </c>
      <c r="E9" s="90">
        <v>0.31321079079608571</v>
      </c>
      <c r="F9" s="90">
        <v>0.33445859872611466</v>
      </c>
      <c r="G9" s="90">
        <v>0.32780400663519205</v>
      </c>
      <c r="H9" s="90">
        <v>0.31763156244119678</v>
      </c>
      <c r="I9" s="90"/>
      <c r="J9" s="90"/>
      <c r="K9" s="90">
        <f t="shared" si="0"/>
        <v>0.32271778453819444</v>
      </c>
      <c r="M9" s="205" t="s">
        <v>446</v>
      </c>
    </row>
    <row r="10" spans="1:18" x14ac:dyDescent="0.2">
      <c r="A10" s="116" t="s">
        <v>39</v>
      </c>
      <c r="B10" s="100" t="s">
        <v>40</v>
      </c>
      <c r="D10" s="90">
        <f>7089/(7089+13140)</f>
        <v>0.35043749073112856</v>
      </c>
      <c r="E10" s="90">
        <f>8317/(8317+14292)</f>
        <v>0.3678623556990579</v>
      </c>
      <c r="F10" s="90">
        <f>8566/(8566+13679)</f>
        <v>0.38507529781973476</v>
      </c>
      <c r="G10" s="90">
        <f>9204/(9204+12339)</f>
        <v>0.427238546163487</v>
      </c>
      <c r="H10" s="90">
        <f>10116/(10116+14196)</f>
        <v>0.41609081934846986</v>
      </c>
      <c r="I10" s="90"/>
      <c r="J10" s="90"/>
      <c r="K10" s="90">
        <f t="shared" si="0"/>
        <v>0.42166468275597846</v>
      </c>
      <c r="M10" s="205" t="s">
        <v>448</v>
      </c>
    </row>
    <row r="11" spans="1:18" x14ac:dyDescent="0.2">
      <c r="A11" s="116" t="s">
        <v>131</v>
      </c>
      <c r="B11" s="100" t="s">
        <v>42</v>
      </c>
      <c r="D11" s="90">
        <v>0.371</v>
      </c>
      <c r="E11" s="90">
        <v>0.372</v>
      </c>
      <c r="F11" s="90">
        <v>0.41799999999999998</v>
      </c>
      <c r="G11" s="90">
        <v>0.40500000000000003</v>
      </c>
      <c r="H11" s="90">
        <v>0.40799999999999997</v>
      </c>
      <c r="I11" s="90"/>
      <c r="J11" s="90"/>
      <c r="K11" s="90">
        <f t="shared" si="0"/>
        <v>0.40649999999999997</v>
      </c>
      <c r="M11" s="205" t="s">
        <v>447</v>
      </c>
    </row>
    <row r="12" spans="1:18" x14ac:dyDescent="0.2">
      <c r="A12" s="116" t="s">
        <v>135</v>
      </c>
      <c r="B12" s="100" t="s">
        <v>44</v>
      </c>
      <c r="D12" s="90">
        <v>0.48217107862504938</v>
      </c>
      <c r="E12" s="90">
        <v>0.45138546494428555</v>
      </c>
      <c r="F12" s="90">
        <v>0.44072419468610391</v>
      </c>
      <c r="G12" s="90">
        <v>0.43771295603756338</v>
      </c>
      <c r="H12" s="90">
        <v>0.44426309776399542</v>
      </c>
      <c r="I12" s="90"/>
      <c r="J12" s="90"/>
      <c r="K12" s="90">
        <f t="shared" si="0"/>
        <v>0.44098802690077943</v>
      </c>
      <c r="M12" s="205" t="s">
        <v>446</v>
      </c>
    </row>
    <row r="13" spans="1:18" x14ac:dyDescent="0.2">
      <c r="A13" s="101" t="s">
        <v>116</v>
      </c>
      <c r="D13" s="110">
        <f>AVERAGE(D7:D12)</f>
        <v>0.39473648310702619</v>
      </c>
      <c r="E13" s="110">
        <f>AVERAGE(E7:E12)</f>
        <v>0.38679510653909915</v>
      </c>
      <c r="F13" s="110">
        <f>AVERAGE(F7:F12)</f>
        <v>0.41219416313513557</v>
      </c>
      <c r="G13" s="110">
        <f>AVERAGE(G7:G12)</f>
        <v>0.41830986124315944</v>
      </c>
      <c r="H13" s="110">
        <f>AVERAGE(H7:H12)</f>
        <v>0.40732171803631889</v>
      </c>
      <c r="I13" s="204"/>
      <c r="J13" s="90"/>
      <c r="K13" s="110">
        <f>AVERAGE(K7:K12)</f>
        <v>0.41281578963973925</v>
      </c>
    </row>
    <row r="17" spans="1:15" x14ac:dyDescent="0.2">
      <c r="A17" s="324" t="s">
        <v>141</v>
      </c>
      <c r="B17" s="324"/>
      <c r="C17" s="324"/>
      <c r="D17" s="324"/>
      <c r="E17" s="324"/>
      <c r="F17" s="324"/>
      <c r="G17" s="324"/>
      <c r="H17" s="324"/>
      <c r="I17" s="324"/>
      <c r="J17" s="324"/>
      <c r="K17" s="324"/>
      <c r="L17" s="324"/>
      <c r="M17" s="324"/>
      <c r="N17" s="324"/>
      <c r="O17" s="324"/>
    </row>
    <row r="19" spans="1:15" ht="13.5" thickBot="1" x14ac:dyDescent="0.25">
      <c r="A19" s="84" t="s">
        <v>95</v>
      </c>
      <c r="B19" s="84" t="s">
        <v>25</v>
      </c>
      <c r="D19" s="84">
        <v>2017</v>
      </c>
      <c r="E19" s="84">
        <f>D19+1</f>
        <v>2018</v>
      </c>
      <c r="F19" s="84">
        <f>E19+1</f>
        <v>2019</v>
      </c>
      <c r="G19" s="84">
        <f>F19+1</f>
        <v>2020</v>
      </c>
      <c r="H19" s="84">
        <f>G19+1</f>
        <v>2021</v>
      </c>
      <c r="I19" s="85"/>
      <c r="K19" s="84" t="s">
        <v>300</v>
      </c>
      <c r="M19" s="84" t="s">
        <v>445</v>
      </c>
    </row>
    <row r="21" spans="1:15" x14ac:dyDescent="0.2">
      <c r="A21" s="116" t="s">
        <v>142</v>
      </c>
      <c r="B21" s="100" t="s">
        <v>56</v>
      </c>
      <c r="D21" s="90">
        <v>0.56000000000000005</v>
      </c>
      <c r="E21" s="90">
        <v>0.65700000000000003</v>
      </c>
      <c r="F21" s="90">
        <v>0.62</v>
      </c>
      <c r="G21" s="90">
        <v>0.6</v>
      </c>
      <c r="H21" s="90">
        <v>0.61599999999999999</v>
      </c>
      <c r="I21" s="90"/>
      <c r="J21" s="90"/>
      <c r="K21" s="90">
        <f t="shared" ref="K21:K28" si="1">AVERAGE(G21:H21)</f>
        <v>0.60799999999999998</v>
      </c>
      <c r="M21" s="205" t="s">
        <v>444</v>
      </c>
    </row>
    <row r="22" spans="1:15" x14ac:dyDescent="0.2">
      <c r="A22" s="116" t="s">
        <v>144</v>
      </c>
      <c r="B22" s="100" t="s">
        <v>58</v>
      </c>
      <c r="D22" s="90">
        <v>0.55400000000000005</v>
      </c>
      <c r="E22" s="90">
        <v>0.54600000000000004</v>
      </c>
      <c r="F22" s="90">
        <v>0.502</v>
      </c>
      <c r="G22" s="90">
        <v>0.44900000000000001</v>
      </c>
      <c r="H22" s="90">
        <v>0.43</v>
      </c>
      <c r="I22" s="90"/>
      <c r="J22" s="90"/>
      <c r="K22" s="90">
        <f t="shared" si="1"/>
        <v>0.4395</v>
      </c>
      <c r="M22" s="205" t="s">
        <v>444</v>
      </c>
    </row>
    <row r="23" spans="1:15" x14ac:dyDescent="0.2">
      <c r="A23" s="116" t="s">
        <v>59</v>
      </c>
      <c r="B23" s="100" t="s">
        <v>147</v>
      </c>
      <c r="D23" s="90">
        <v>0.36499999999999999</v>
      </c>
      <c r="E23" s="90">
        <v>0.379</v>
      </c>
      <c r="F23" s="90">
        <v>0.36899999999999999</v>
      </c>
      <c r="G23" s="90">
        <v>0.32900000000000001</v>
      </c>
      <c r="H23" s="90">
        <v>0.33500000000000002</v>
      </c>
      <c r="I23" s="90"/>
      <c r="J23" s="90"/>
      <c r="K23" s="90">
        <f t="shared" si="1"/>
        <v>0.33200000000000002</v>
      </c>
      <c r="M23" s="205" t="s">
        <v>444</v>
      </c>
    </row>
    <row r="24" spans="1:15" x14ac:dyDescent="0.2">
      <c r="A24" s="116" t="s">
        <v>61</v>
      </c>
      <c r="B24" s="100" t="s">
        <v>62</v>
      </c>
      <c r="D24" s="90">
        <v>0.52100000000000002</v>
      </c>
      <c r="E24" s="90">
        <v>0.51900000000000002</v>
      </c>
      <c r="F24" s="90">
        <v>0.51800000000000002</v>
      </c>
      <c r="G24" s="90">
        <v>0.50800000000000001</v>
      </c>
      <c r="H24" s="90">
        <v>0.47199999999999998</v>
      </c>
      <c r="I24" s="90"/>
      <c r="J24" s="90"/>
      <c r="K24" s="90">
        <f t="shared" si="1"/>
        <v>0.49</v>
      </c>
      <c r="M24" s="205" t="s">
        <v>444</v>
      </c>
    </row>
    <row r="25" spans="1:15" x14ac:dyDescent="0.2">
      <c r="A25" s="116" t="s">
        <v>63</v>
      </c>
      <c r="B25" s="100" t="s">
        <v>64</v>
      </c>
      <c r="D25" s="90">
        <v>0.622</v>
      </c>
      <c r="E25" s="90">
        <v>0.61399999999999999</v>
      </c>
      <c r="F25" s="90">
        <v>0.623</v>
      </c>
      <c r="G25" s="90">
        <v>0.58499999999999996</v>
      </c>
      <c r="H25" s="90">
        <v>0.39</v>
      </c>
      <c r="I25" s="90"/>
      <c r="J25" s="90"/>
      <c r="K25" s="90">
        <f t="shared" si="1"/>
        <v>0.48749999999999999</v>
      </c>
      <c r="M25" s="205" t="s">
        <v>444</v>
      </c>
    </row>
    <row r="26" spans="1:15" x14ac:dyDescent="0.2">
      <c r="A26" s="116" t="s">
        <v>65</v>
      </c>
      <c r="B26" s="100" t="s">
        <v>66</v>
      </c>
      <c r="D26" s="90">
        <v>0.51500000000000001</v>
      </c>
      <c r="E26" s="90">
        <v>0.376</v>
      </c>
      <c r="F26" s="90">
        <v>0.40799999999999997</v>
      </c>
      <c r="G26" s="90">
        <v>0.374</v>
      </c>
      <c r="H26" s="90">
        <v>0.38400000000000001</v>
      </c>
      <c r="I26" s="90"/>
      <c r="J26" s="90"/>
      <c r="K26" s="90">
        <f t="shared" si="1"/>
        <v>0.379</v>
      </c>
      <c r="M26" s="205" t="s">
        <v>444</v>
      </c>
    </row>
    <row r="27" spans="1:15" x14ac:dyDescent="0.2">
      <c r="A27" s="116" t="s">
        <v>67</v>
      </c>
      <c r="B27" s="100" t="s">
        <v>68</v>
      </c>
      <c r="D27" s="90">
        <v>0.502</v>
      </c>
      <c r="E27" s="90">
        <v>0.51700000000000002</v>
      </c>
      <c r="F27" s="90">
        <v>0.52100000000000002</v>
      </c>
      <c r="G27" s="90">
        <v>0.495</v>
      </c>
      <c r="H27" s="90">
        <v>0.41799999999999998</v>
      </c>
      <c r="I27" s="90"/>
      <c r="J27" s="90"/>
      <c r="K27" s="90">
        <f t="shared" si="1"/>
        <v>0.45650000000000002</v>
      </c>
      <c r="M27" s="205" t="s">
        <v>444</v>
      </c>
    </row>
    <row r="28" spans="1:15" x14ac:dyDescent="0.2">
      <c r="A28" s="116" t="s">
        <v>162</v>
      </c>
      <c r="B28" s="100" t="s">
        <v>69</v>
      </c>
      <c r="D28" s="90">
        <v>0.5</v>
      </c>
      <c r="E28" s="90">
        <v>0.54300000000000004</v>
      </c>
      <c r="F28" s="90">
        <v>0.55000000000000004</v>
      </c>
      <c r="G28" s="90">
        <v>0.51</v>
      </c>
      <c r="H28" s="90">
        <v>0.432</v>
      </c>
      <c r="I28" s="90"/>
      <c r="J28" s="90"/>
      <c r="K28" s="90">
        <f t="shared" si="1"/>
        <v>0.47099999999999997</v>
      </c>
      <c r="M28" s="205" t="s">
        <v>444</v>
      </c>
    </row>
    <row r="29" spans="1:15" x14ac:dyDescent="0.2">
      <c r="A29" s="101" t="s">
        <v>116</v>
      </c>
      <c r="D29" s="110">
        <f>AVERAGE(D21:D28)</f>
        <v>0.51737500000000003</v>
      </c>
      <c r="E29" s="110">
        <f>AVERAGE(E21:E28)</f>
        <v>0.51887499999999998</v>
      </c>
      <c r="F29" s="110">
        <f>AVERAGE(F21:F28)</f>
        <v>0.51387499999999997</v>
      </c>
      <c r="G29" s="110">
        <f>AVERAGE(G21:G28)</f>
        <v>0.48125000000000007</v>
      </c>
      <c r="H29" s="110">
        <f>AVERAGE(H21:H28)</f>
        <v>0.43462499999999998</v>
      </c>
      <c r="I29" s="204"/>
      <c r="J29" s="90"/>
      <c r="K29" s="110">
        <f>AVERAGE(K21:K28)</f>
        <v>0.4579375</v>
      </c>
    </row>
  </sheetData>
  <mergeCells count="4">
    <mergeCell ref="A3:O3"/>
    <mergeCell ref="A17:O17"/>
    <mergeCell ref="A2:O2"/>
    <mergeCell ref="A1:O1"/>
  </mergeCells>
  <pageMargins left="0.7" right="0.7" top="0.75" bottom="0.75" header="0.3" footer="0.3"/>
  <pageSetup scale="81" orientation="landscape" r:id="rId1"/>
  <headerFooter>
    <oddHeader>&amp;R&amp;"Arial,Regular"&amp;10Filed: 2022-10-31
EB-2022-0200
Exhibit 5
Tab 3
Schedule 1
Attachment 1
Supporting Schedule&amp;"-,Regular"&amp;11s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5E894-6861-42F9-87A6-D636A5235178}">
  <sheetPr>
    <pageSetUpPr fitToPage="1"/>
  </sheetPr>
  <dimension ref="A1:S63"/>
  <sheetViews>
    <sheetView showGridLines="0" tabSelected="1" view="pageBreakPreview" zoomScale="80" zoomScaleNormal="85" zoomScaleSheetLayoutView="80" workbookViewId="0">
      <selection activeCell="B37" sqref="B37"/>
    </sheetView>
  </sheetViews>
  <sheetFormatPr defaultColWidth="10.28515625" defaultRowHeight="16.5" x14ac:dyDescent="0.3"/>
  <cols>
    <col min="1" max="1" width="17.85546875" style="208" customWidth="1"/>
    <col min="2" max="16" width="12.140625" style="208" customWidth="1"/>
    <col min="17" max="16384" width="10.28515625" style="208"/>
  </cols>
  <sheetData>
    <row r="1" spans="1:19" ht="18.75" x14ac:dyDescent="0.3">
      <c r="A1" s="206" t="s">
        <v>451</v>
      </c>
      <c r="B1" s="207"/>
      <c r="C1" s="207"/>
      <c r="D1" s="207"/>
      <c r="E1" s="207"/>
      <c r="F1" s="207"/>
      <c r="G1" s="207"/>
      <c r="H1" s="207"/>
      <c r="I1" s="207"/>
      <c r="J1" s="207"/>
      <c r="K1" s="207"/>
      <c r="L1" s="207"/>
      <c r="M1" s="207"/>
      <c r="N1" s="207"/>
      <c r="O1" s="207"/>
      <c r="P1" s="207"/>
    </row>
    <row r="2" spans="1:19" s="209" customFormat="1" x14ac:dyDescent="0.3"/>
    <row r="3" spans="1:19" s="209" customFormat="1" x14ac:dyDescent="0.3">
      <c r="B3" s="210" t="s">
        <v>98</v>
      </c>
      <c r="C3" s="210" t="s">
        <v>103</v>
      </c>
      <c r="D3" s="210" t="s">
        <v>105</v>
      </c>
      <c r="E3" s="210" t="s">
        <v>108</v>
      </c>
      <c r="F3" s="210" t="s">
        <v>111</v>
      </c>
      <c r="G3" s="210" t="s">
        <v>133</v>
      </c>
      <c r="H3" s="210" t="s">
        <v>137</v>
      </c>
      <c r="I3" s="210" t="s">
        <v>151</v>
      </c>
      <c r="J3" s="210" t="s">
        <v>155</v>
      </c>
      <c r="K3" s="210" t="s">
        <v>157</v>
      </c>
      <c r="L3" s="210" t="s">
        <v>160</v>
      </c>
      <c r="M3" s="210" t="s">
        <v>160</v>
      </c>
      <c r="N3" s="210" t="s">
        <v>161</v>
      </c>
      <c r="O3" s="210" t="s">
        <v>164</v>
      </c>
      <c r="P3" s="210" t="s">
        <v>452</v>
      </c>
    </row>
    <row r="4" spans="1:19" x14ac:dyDescent="0.3">
      <c r="B4" s="331" t="s">
        <v>453</v>
      </c>
      <c r="C4" s="332"/>
      <c r="D4" s="331" t="s">
        <v>453</v>
      </c>
      <c r="E4" s="332"/>
      <c r="F4" s="331" t="s">
        <v>454</v>
      </c>
      <c r="G4" s="332"/>
      <c r="H4" s="331" t="s">
        <v>455</v>
      </c>
      <c r="I4" s="332"/>
      <c r="J4" s="331" t="s">
        <v>456</v>
      </c>
      <c r="K4" s="332"/>
      <c r="L4" s="331" t="s">
        <v>457</v>
      </c>
      <c r="M4" s="332"/>
      <c r="N4" s="331" t="s">
        <v>458</v>
      </c>
      <c r="O4" s="332"/>
      <c r="P4" s="211" t="s">
        <v>459</v>
      </c>
    </row>
    <row r="5" spans="1:19" ht="66" x14ac:dyDescent="0.3">
      <c r="B5" s="212" t="s">
        <v>460</v>
      </c>
      <c r="C5" s="213" t="s">
        <v>461</v>
      </c>
      <c r="D5" s="212" t="s">
        <v>462</v>
      </c>
      <c r="E5" s="213" t="s">
        <v>463</v>
      </c>
      <c r="F5" s="212" t="s">
        <v>464</v>
      </c>
      <c r="G5" s="213" t="s">
        <v>465</v>
      </c>
      <c r="H5" s="212" t="s">
        <v>464</v>
      </c>
      <c r="I5" s="213" t="s">
        <v>465</v>
      </c>
      <c r="J5" s="212" t="s">
        <v>464</v>
      </c>
      <c r="K5" s="213" t="s">
        <v>465</v>
      </c>
      <c r="L5" s="212" t="s">
        <v>466</v>
      </c>
      <c r="M5" s="213" t="s">
        <v>467</v>
      </c>
      <c r="N5" s="212" t="s">
        <v>464</v>
      </c>
      <c r="O5" s="213" t="s">
        <v>465</v>
      </c>
      <c r="P5" s="214" t="s">
        <v>468</v>
      </c>
    </row>
    <row r="6" spans="1:19" x14ac:dyDescent="0.3">
      <c r="A6" s="215">
        <v>1990</v>
      </c>
      <c r="B6" s="216">
        <v>-18.669463590050938</v>
      </c>
      <c r="C6" s="217">
        <v>-4.8574498332907057</v>
      </c>
      <c r="D6" s="216">
        <v>-1.5519862977786292</v>
      </c>
      <c r="E6" s="217">
        <v>-1.4335564053537309</v>
      </c>
      <c r="F6" s="216">
        <v>0.16467253621157418</v>
      </c>
      <c r="G6" s="217">
        <v>1.8862847528940074</v>
      </c>
      <c r="H6" s="216">
        <v>4.7804769333630537</v>
      </c>
      <c r="I6" s="217">
        <v>5.4032258064516059</v>
      </c>
      <c r="J6" s="216">
        <v>10.730222222222222</v>
      </c>
      <c r="K6" s="217">
        <v>8.5374482758620669</v>
      </c>
      <c r="L6" s="216"/>
      <c r="M6" s="217">
        <v>1.403192970099445</v>
      </c>
      <c r="N6" s="216">
        <v>8.15</v>
      </c>
      <c r="O6" s="217">
        <v>5.6166666666666663</v>
      </c>
      <c r="P6" s="218">
        <v>1.1670166666666668</v>
      </c>
      <c r="Q6" s="219"/>
      <c r="R6" s="219"/>
      <c r="S6" s="219"/>
    </row>
    <row r="7" spans="1:19" x14ac:dyDescent="0.3">
      <c r="A7" s="215">
        <v>1991</v>
      </c>
      <c r="B7" s="216">
        <v>8.4262517750200772</v>
      </c>
      <c r="C7" s="217">
        <v>31.913202881718107</v>
      </c>
      <c r="D7" s="216">
        <v>-3.507183066077102</v>
      </c>
      <c r="E7" s="217">
        <v>25.017667014460532</v>
      </c>
      <c r="F7" s="216">
        <v>-2.0860854765809789</v>
      </c>
      <c r="G7" s="217">
        <v>-0.10830739024539904</v>
      </c>
      <c r="H7" s="216">
        <v>5.6258640859300213</v>
      </c>
      <c r="I7" s="217">
        <v>4.2081101759755102</v>
      </c>
      <c r="J7" s="216">
        <v>9.4696896551724148</v>
      </c>
      <c r="K7" s="217">
        <v>7.850701149425289</v>
      </c>
      <c r="L7" s="216"/>
      <c r="M7" s="217">
        <v>1.3827284389665644</v>
      </c>
      <c r="N7" s="216">
        <v>10.316666666666666</v>
      </c>
      <c r="O7" s="217">
        <v>6.8499999999999988</v>
      </c>
      <c r="P7" s="218">
        <v>1.1459750000000002</v>
      </c>
      <c r="Q7" s="219"/>
      <c r="R7" s="219"/>
      <c r="S7" s="219"/>
    </row>
    <row r="8" spans="1:19" x14ac:dyDescent="0.3">
      <c r="A8" s="215">
        <v>1992</v>
      </c>
      <c r="B8" s="216">
        <v>-4.0994258170514497</v>
      </c>
      <c r="C8" s="217">
        <v>7.5755727387610605</v>
      </c>
      <c r="D8" s="216">
        <v>2.0638211231629233</v>
      </c>
      <c r="E8" s="217">
        <v>7.1702151096004529</v>
      </c>
      <c r="F8" s="216">
        <v>0.90025957157013892</v>
      </c>
      <c r="G8" s="217">
        <v>3.5224714450144523</v>
      </c>
      <c r="H8" s="216">
        <v>1.4901329037454891</v>
      </c>
      <c r="I8" s="217">
        <v>3.0102790014684411</v>
      </c>
      <c r="J8" s="216">
        <v>8.0873435114503778</v>
      </c>
      <c r="K8" s="217">
        <v>6.9950381679389313</v>
      </c>
      <c r="L8" s="216"/>
      <c r="M8" s="217">
        <v>1.3894191985031363</v>
      </c>
      <c r="N8" s="216">
        <v>11.216666666666667</v>
      </c>
      <c r="O8" s="217">
        <v>7.4916666666666671</v>
      </c>
      <c r="P8" s="218">
        <v>1.2088083333333335</v>
      </c>
      <c r="Q8" s="219"/>
      <c r="R8" s="219"/>
      <c r="S8" s="219"/>
    </row>
    <row r="9" spans="1:19" x14ac:dyDescent="0.3">
      <c r="A9" s="215">
        <v>1993</v>
      </c>
      <c r="B9" s="216">
        <v>32.196257776554745</v>
      </c>
      <c r="C9" s="217">
        <v>10.103769419757636</v>
      </c>
      <c r="D9" s="216">
        <v>16.341706719869407</v>
      </c>
      <c r="E9" s="217">
        <v>13.426645474683575</v>
      </c>
      <c r="F9" s="216">
        <v>2.6608565779745463</v>
      </c>
      <c r="G9" s="217">
        <v>2.7520166751366704</v>
      </c>
      <c r="H9" s="216">
        <v>1.8650793650793362</v>
      </c>
      <c r="I9" s="217">
        <v>2.9935851746258013</v>
      </c>
      <c r="J9" s="216">
        <v>7.2421149425287368</v>
      </c>
      <c r="K9" s="217">
        <v>5.8538850574712633</v>
      </c>
      <c r="L9" s="216"/>
      <c r="M9" s="217">
        <v>1.464500043740705</v>
      </c>
      <c r="N9" s="216">
        <v>11.375</v>
      </c>
      <c r="O9" s="217">
        <v>6.9083333333333323</v>
      </c>
      <c r="P9" s="218">
        <v>1.2901666666666667</v>
      </c>
      <c r="Q9" s="219"/>
      <c r="R9" s="219"/>
      <c r="S9" s="219"/>
    </row>
    <row r="10" spans="1:19" x14ac:dyDescent="0.3">
      <c r="A10" s="215">
        <v>1994</v>
      </c>
      <c r="B10" s="216">
        <v>-1.2929513658799241</v>
      </c>
      <c r="C10" s="217">
        <v>1.1583546992121496</v>
      </c>
      <c r="D10" s="216">
        <v>3.8015616373530792</v>
      </c>
      <c r="E10" s="217">
        <v>-11.122058324933127</v>
      </c>
      <c r="F10" s="216">
        <v>4.494466213864734</v>
      </c>
      <c r="G10" s="217">
        <v>4.0285103851010584</v>
      </c>
      <c r="H10" s="216">
        <v>0.16556291390728006</v>
      </c>
      <c r="I10" s="217">
        <v>2.5605536332179879</v>
      </c>
      <c r="J10" s="216">
        <v>8.3871653846153862</v>
      </c>
      <c r="K10" s="217">
        <v>7.0753153846153793</v>
      </c>
      <c r="L10" s="216"/>
      <c r="M10" s="217">
        <v>1.5704056427708859</v>
      </c>
      <c r="N10" s="216">
        <v>10.391666666666666</v>
      </c>
      <c r="O10" s="217">
        <v>6.1000000000000005</v>
      </c>
      <c r="P10" s="218">
        <v>1.3658916666666665</v>
      </c>
      <c r="Q10" s="219"/>
      <c r="R10" s="219"/>
      <c r="S10" s="219"/>
    </row>
    <row r="11" spans="1:19" x14ac:dyDescent="0.3">
      <c r="A11" s="215">
        <v>1995</v>
      </c>
      <c r="B11" s="216">
        <v>15.071917862413597</v>
      </c>
      <c r="C11" s="217">
        <v>37.603040788539175</v>
      </c>
      <c r="D11" s="216">
        <v>-1.9803773584905704</v>
      </c>
      <c r="E11" s="217">
        <v>32.045329913416978</v>
      </c>
      <c r="F11" s="216">
        <v>2.6939762700106007</v>
      </c>
      <c r="G11" s="217">
        <v>2.6841588292221497</v>
      </c>
      <c r="H11" s="216">
        <v>2.1487603305785363</v>
      </c>
      <c r="I11" s="217">
        <v>2.8340080971660075</v>
      </c>
      <c r="J11" s="216">
        <v>8.16157692307692</v>
      </c>
      <c r="K11" s="217">
        <v>6.5691961538461516</v>
      </c>
      <c r="L11" s="216"/>
      <c r="M11" s="217">
        <v>1.665327172532953</v>
      </c>
      <c r="N11" s="216">
        <v>9.4666666666666668</v>
      </c>
      <c r="O11" s="217">
        <v>5.5916666666666677</v>
      </c>
      <c r="P11" s="218">
        <v>1.3726500000000001</v>
      </c>
      <c r="Q11" s="219"/>
      <c r="R11" s="219"/>
      <c r="S11" s="219"/>
    </row>
    <row r="12" spans="1:19" x14ac:dyDescent="0.3">
      <c r="A12" s="215">
        <v>1996</v>
      </c>
      <c r="B12" s="216">
        <v>26.734146392610558</v>
      </c>
      <c r="C12" s="217">
        <v>21.978402888571669</v>
      </c>
      <c r="D12" s="216">
        <v>17.456617456617462</v>
      </c>
      <c r="E12" s="217">
        <v>5.2241678789266555</v>
      </c>
      <c r="F12" s="216">
        <v>1.6191724692306453</v>
      </c>
      <c r="G12" s="217">
        <v>3.7724541046679105</v>
      </c>
      <c r="H12" s="216">
        <v>1.5705311250713727</v>
      </c>
      <c r="I12" s="217">
        <v>2.9527559055118058</v>
      </c>
      <c r="J12" s="216">
        <v>7.2275801526717585</v>
      </c>
      <c r="K12" s="217">
        <v>6.4300458015267168</v>
      </c>
      <c r="L12" s="216"/>
      <c r="M12" s="217">
        <v>1.6624369820762781</v>
      </c>
      <c r="N12" s="216">
        <v>9.6083333333333361</v>
      </c>
      <c r="O12" s="217">
        <v>5.4083333333333341</v>
      </c>
      <c r="P12" s="218">
        <v>1.3636999999999999</v>
      </c>
      <c r="Q12" s="219"/>
      <c r="R12" s="219"/>
      <c r="S12" s="219"/>
    </row>
    <row r="13" spans="1:19" x14ac:dyDescent="0.3">
      <c r="A13" s="215">
        <v>1997</v>
      </c>
      <c r="B13" s="216">
        <v>15.309554727467511</v>
      </c>
      <c r="C13" s="217">
        <v>34.011332118339688</v>
      </c>
      <c r="D13" s="216">
        <v>32.108850616577357</v>
      </c>
      <c r="E13" s="217">
        <v>25.730618972909912</v>
      </c>
      <c r="F13" s="216">
        <v>4.2800400775141023</v>
      </c>
      <c r="G13" s="217">
        <v>4.4472629266414598</v>
      </c>
      <c r="H13" s="216">
        <v>1.6212163808452917</v>
      </c>
      <c r="I13" s="217">
        <v>2.2944550669216079</v>
      </c>
      <c r="J13" s="216">
        <v>6.1467777777777766</v>
      </c>
      <c r="K13" s="217">
        <v>6.3424061302682011</v>
      </c>
      <c r="L13" s="216">
        <v>19.193844434141415</v>
      </c>
      <c r="M13" s="217">
        <v>1.7693375769446</v>
      </c>
      <c r="N13" s="216">
        <v>9.0916666666666686</v>
      </c>
      <c r="O13" s="217">
        <v>4.9416666666666664</v>
      </c>
      <c r="P13" s="218">
        <v>1.3848666666666667</v>
      </c>
      <c r="Q13" s="219"/>
      <c r="R13" s="219"/>
      <c r="S13" s="219"/>
    </row>
    <row r="14" spans="1:19" x14ac:dyDescent="0.3">
      <c r="A14" s="215">
        <v>1998</v>
      </c>
      <c r="B14" s="216">
        <v>-1.9588848233373257</v>
      </c>
      <c r="C14" s="217">
        <v>27.949318088456021</v>
      </c>
      <c r="D14" s="216">
        <v>-0.15601548305553825</v>
      </c>
      <c r="E14" s="217">
        <v>15.326785462078041</v>
      </c>
      <c r="F14" s="216">
        <v>3.8961518392722549</v>
      </c>
      <c r="G14" s="217">
        <v>4.4814665435005896</v>
      </c>
      <c r="H14" s="216">
        <v>0.99594245665806103</v>
      </c>
      <c r="I14" s="217">
        <v>1.5576323987538832</v>
      </c>
      <c r="J14" s="216">
        <v>5.2875440613026825</v>
      </c>
      <c r="K14" s="217">
        <v>5.2543141762452095</v>
      </c>
      <c r="L14" s="216">
        <v>20.520942778437899</v>
      </c>
      <c r="M14" s="217">
        <v>1.7279814185461446</v>
      </c>
      <c r="N14" s="216">
        <v>8.2916666666666661</v>
      </c>
      <c r="O14" s="217">
        <v>4.5</v>
      </c>
      <c r="P14" s="218">
        <v>1.4836333333333334</v>
      </c>
      <c r="Q14" s="219"/>
      <c r="R14" s="219"/>
      <c r="S14" s="219"/>
    </row>
    <row r="15" spans="1:19" x14ac:dyDescent="0.3">
      <c r="A15" s="215">
        <v>1999</v>
      </c>
      <c r="B15" s="216">
        <v>30.399038130173661</v>
      </c>
      <c r="C15" s="217">
        <v>21.144058409331556</v>
      </c>
      <c r="D15" s="216">
        <v>-30.781692993114618</v>
      </c>
      <c r="E15" s="217">
        <v>-9.2022809567658079</v>
      </c>
      <c r="F15" s="216">
        <v>5.162913597585983</v>
      </c>
      <c r="G15" s="217">
        <v>4.7946072601918077</v>
      </c>
      <c r="H15" s="216">
        <v>1.7348429510591679</v>
      </c>
      <c r="I15" s="217">
        <v>2.208588957055202</v>
      </c>
      <c r="J15" s="216">
        <v>5.5536743295019138</v>
      </c>
      <c r="K15" s="217">
        <v>5.6380383141762449</v>
      </c>
      <c r="L15" s="216">
        <v>22.383860211545716</v>
      </c>
      <c r="M15" s="217">
        <v>1.7297948334579285</v>
      </c>
      <c r="N15" s="216">
        <v>7.5666666666666673</v>
      </c>
      <c r="O15" s="217">
        <v>4.2166666666666677</v>
      </c>
      <c r="P15" s="218">
        <v>1.4858250000000002</v>
      </c>
      <c r="Q15" s="219"/>
      <c r="R15" s="219"/>
      <c r="S15" s="219"/>
    </row>
    <row r="16" spans="1:19" x14ac:dyDescent="0.3">
      <c r="A16" s="215">
        <v>2000</v>
      </c>
      <c r="B16" s="216">
        <v>10.137569865407791</v>
      </c>
      <c r="C16" s="217">
        <v>-4.5695466767069925</v>
      </c>
      <c r="D16" s="216">
        <v>42.07976357927339</v>
      </c>
      <c r="E16" s="217">
        <v>61.168098914573953</v>
      </c>
      <c r="F16" s="216">
        <v>5.1776356888452169</v>
      </c>
      <c r="G16" s="217">
        <v>4.0771584461366306</v>
      </c>
      <c r="H16" s="216">
        <v>2.7194399569197447</v>
      </c>
      <c r="I16" s="217">
        <v>3.3613445378151141</v>
      </c>
      <c r="J16" s="216">
        <v>5.9334230769230736</v>
      </c>
      <c r="K16" s="217">
        <v>6.02061153846154</v>
      </c>
      <c r="L16" s="216">
        <v>24.718150089671347</v>
      </c>
      <c r="M16" s="217">
        <v>1.7455945761389133</v>
      </c>
      <c r="N16" s="216">
        <v>6.833333333333333</v>
      </c>
      <c r="O16" s="217">
        <v>3.9666666666666663</v>
      </c>
      <c r="P16" s="218">
        <v>1.4855166666666664</v>
      </c>
      <c r="Q16" s="219"/>
      <c r="R16" s="219"/>
      <c r="S16" s="219"/>
    </row>
    <row r="17" spans="1:19" x14ac:dyDescent="0.3">
      <c r="A17" s="215">
        <v>2001</v>
      </c>
      <c r="B17" s="216">
        <v>-9.3134527772690827</v>
      </c>
      <c r="C17" s="217">
        <v>-9.3493562417423561</v>
      </c>
      <c r="D17" s="216">
        <v>7.2578857200443325</v>
      </c>
      <c r="E17" s="217">
        <v>-27.820788788525942</v>
      </c>
      <c r="F17" s="216">
        <v>1.7899728360741385</v>
      </c>
      <c r="G17" s="217">
        <v>0.95428925906051454</v>
      </c>
      <c r="H17" s="216">
        <v>2.5251201397990419</v>
      </c>
      <c r="I17" s="217">
        <v>2.8455284552845628</v>
      </c>
      <c r="J17" s="216">
        <v>5.4772988505747131</v>
      </c>
      <c r="K17" s="217">
        <v>5.0016206896551756</v>
      </c>
      <c r="L17" s="216">
        <v>23.802498679940108</v>
      </c>
      <c r="M17" s="217">
        <v>1.5443738837070848</v>
      </c>
      <c r="N17" s="216">
        <v>7.2250000000000005</v>
      </c>
      <c r="O17" s="217">
        <v>4.7416666666666663</v>
      </c>
      <c r="P17" s="218">
        <v>1.5490166666666667</v>
      </c>
      <c r="Q17" s="219"/>
      <c r="R17" s="219"/>
      <c r="S17" s="219"/>
    </row>
    <row r="18" spans="1:19" x14ac:dyDescent="0.3">
      <c r="A18" s="215">
        <v>2002</v>
      </c>
      <c r="B18" s="216">
        <v>-11.947074329623486</v>
      </c>
      <c r="C18" s="217">
        <v>-22.553303870012787</v>
      </c>
      <c r="D18" s="216">
        <v>3.4280546432481351</v>
      </c>
      <c r="E18" s="217">
        <v>-30.900888150643546</v>
      </c>
      <c r="F18" s="216">
        <v>3.018050546416573</v>
      </c>
      <c r="G18" s="217">
        <v>1.6958289431274531</v>
      </c>
      <c r="H18" s="216">
        <v>2.2583944094085595</v>
      </c>
      <c r="I18" s="217">
        <v>1.5810276679842028</v>
      </c>
      <c r="J18" s="216">
        <v>5.2978007662835243</v>
      </c>
      <c r="K18" s="217">
        <v>4.5881007662835245</v>
      </c>
      <c r="L18" s="216">
        <v>22.767880612983713</v>
      </c>
      <c r="M18" s="217">
        <v>1.4724240788354028</v>
      </c>
      <c r="N18" s="216">
        <v>7.666666666666667</v>
      </c>
      <c r="O18" s="217">
        <v>5.7833333333333341</v>
      </c>
      <c r="P18" s="218">
        <v>1.5705916666666668</v>
      </c>
      <c r="Q18" s="219"/>
      <c r="R18" s="219"/>
      <c r="S18" s="219"/>
    </row>
    <row r="19" spans="1:19" x14ac:dyDescent="0.3">
      <c r="A19" s="215">
        <v>2003</v>
      </c>
      <c r="B19" s="216">
        <v>24.24926795753337</v>
      </c>
      <c r="C19" s="217">
        <v>24.518432642817679</v>
      </c>
      <c r="D19" s="216">
        <v>23.358260171208499</v>
      </c>
      <c r="E19" s="217">
        <v>23.269861623724797</v>
      </c>
      <c r="F19" s="216">
        <v>1.8015180976970191</v>
      </c>
      <c r="G19" s="217">
        <v>2.7963019939429179</v>
      </c>
      <c r="H19" s="216">
        <v>2.7585632136011284</v>
      </c>
      <c r="I19" s="217">
        <v>2.2790439132851503</v>
      </c>
      <c r="J19" s="216">
        <v>4.8123831417624494</v>
      </c>
      <c r="K19" s="217">
        <v>3.9948471264367815</v>
      </c>
      <c r="L19" s="216">
        <v>21.200919991302275</v>
      </c>
      <c r="M19" s="217">
        <v>1.4832077859730284</v>
      </c>
      <c r="N19" s="216">
        <v>7.583333333333333</v>
      </c>
      <c r="O19" s="217">
        <v>5.9916666666666671</v>
      </c>
      <c r="P19" s="218">
        <v>1.4011666666666667</v>
      </c>
      <c r="Q19" s="219"/>
      <c r="R19" s="219"/>
      <c r="S19" s="219"/>
    </row>
    <row r="20" spans="1:19" x14ac:dyDescent="0.3">
      <c r="A20" s="215">
        <v>2004</v>
      </c>
      <c r="B20" s="216">
        <v>13.429507957189424</v>
      </c>
      <c r="C20" s="217">
        <v>11.211529567528466</v>
      </c>
      <c r="D20" s="216">
        <v>8.6883198313384646</v>
      </c>
      <c r="E20" s="217">
        <v>24.309566365453716</v>
      </c>
      <c r="F20" s="216">
        <v>3.0869808180845393</v>
      </c>
      <c r="G20" s="217">
        <v>3.8523604407334044</v>
      </c>
      <c r="H20" s="216">
        <v>1.8572587185726075</v>
      </c>
      <c r="I20" s="217">
        <v>2.6630434782608736</v>
      </c>
      <c r="J20" s="216">
        <v>4.5842709923664104</v>
      </c>
      <c r="K20" s="217">
        <v>4.254577862595422</v>
      </c>
      <c r="L20" s="216">
        <v>21.918925654751327</v>
      </c>
      <c r="M20" s="217">
        <v>1.5542014536882427</v>
      </c>
      <c r="N20" s="216">
        <v>7.1499999999999995</v>
      </c>
      <c r="O20" s="217">
        <v>5.541666666666667</v>
      </c>
      <c r="P20" s="218">
        <v>1.3015749999999999</v>
      </c>
      <c r="Q20" s="219"/>
      <c r="R20" s="219"/>
      <c r="S20" s="219"/>
    </row>
    <row r="21" spans="1:19" x14ac:dyDescent="0.3">
      <c r="A21" s="215">
        <v>2005</v>
      </c>
      <c r="B21" s="216">
        <v>25.431521149557803</v>
      </c>
      <c r="C21" s="217">
        <v>7.0025390040575841</v>
      </c>
      <c r="D21" s="216">
        <v>37.565984146384189</v>
      </c>
      <c r="E21" s="217">
        <v>19.19082301728028</v>
      </c>
      <c r="F21" s="216">
        <v>3.2042004290828485</v>
      </c>
      <c r="G21" s="217">
        <v>3.4832383369763686</v>
      </c>
      <c r="H21" s="216">
        <v>2.2135520343976367</v>
      </c>
      <c r="I21" s="217">
        <v>3.3880359978824881</v>
      </c>
      <c r="J21" s="216">
        <v>4.0688653846153837</v>
      </c>
      <c r="K21" s="217">
        <v>4.2778826923076938</v>
      </c>
      <c r="L21" s="216">
        <v>22.32132766170734</v>
      </c>
      <c r="M21" s="217">
        <v>1.6250897294312536</v>
      </c>
      <c r="N21" s="216">
        <v>6.7666666666666666</v>
      </c>
      <c r="O21" s="217">
        <v>5.083333333333333</v>
      </c>
      <c r="P21" s="218">
        <v>1.2114833333333335</v>
      </c>
      <c r="Q21" s="219"/>
      <c r="R21" s="219"/>
      <c r="S21" s="219"/>
    </row>
    <row r="22" spans="1:19" x14ac:dyDescent="0.3">
      <c r="A22" s="215">
        <v>2006</v>
      </c>
      <c r="B22" s="216">
        <v>15.486142808226134</v>
      </c>
      <c r="C22" s="217">
        <v>13.905075659226963</v>
      </c>
      <c r="D22" s="216">
        <v>5.8946060927683286</v>
      </c>
      <c r="E22" s="217">
        <v>18.664823703570764</v>
      </c>
      <c r="F22" s="216">
        <v>2.6343038124251761</v>
      </c>
      <c r="G22" s="217">
        <v>2.7828202332019103</v>
      </c>
      <c r="H22" s="216">
        <v>2.0020253953416001</v>
      </c>
      <c r="I22" s="217">
        <v>3.2258064516129004</v>
      </c>
      <c r="J22" s="216">
        <v>4.2125961538461523</v>
      </c>
      <c r="K22" s="217">
        <v>4.7844765384615373</v>
      </c>
      <c r="L22" s="216">
        <v>21.339403454433494</v>
      </c>
      <c r="M22" s="217">
        <v>1.6695329916905526</v>
      </c>
      <c r="N22" s="216">
        <v>6.3250000000000002</v>
      </c>
      <c r="O22" s="217">
        <v>4.6083333333333334</v>
      </c>
      <c r="P22" s="218">
        <v>1.1343749999999999</v>
      </c>
      <c r="Q22" s="219"/>
      <c r="R22" s="219"/>
      <c r="S22" s="219"/>
    </row>
    <row r="23" spans="1:19" x14ac:dyDescent="0.3">
      <c r="A23" s="215">
        <v>2007</v>
      </c>
      <c r="B23" s="216">
        <v>11.571079901242154</v>
      </c>
      <c r="C23" s="217">
        <v>5.6780988507522334</v>
      </c>
      <c r="D23" s="216">
        <v>11.877104186164257</v>
      </c>
      <c r="E23" s="217">
        <v>18.886298643760412</v>
      </c>
      <c r="F23" s="216">
        <v>2.0718250462800958</v>
      </c>
      <c r="G23" s="217">
        <v>2.0106523112381369</v>
      </c>
      <c r="H23" s="216">
        <v>2.1383839926683912</v>
      </c>
      <c r="I23" s="217">
        <v>2.84821428571429</v>
      </c>
      <c r="J23" s="216">
        <v>4.2760191570881219</v>
      </c>
      <c r="K23" s="217">
        <v>4.6248931034482723</v>
      </c>
      <c r="L23" s="216">
        <v>20.58423980889981</v>
      </c>
      <c r="M23" s="217">
        <v>1.7195292313219386</v>
      </c>
      <c r="N23" s="216">
        <v>6.0749999999999993</v>
      </c>
      <c r="O23" s="217">
        <v>4.6166666666666671</v>
      </c>
      <c r="P23" s="218">
        <v>1.0741833333333335</v>
      </c>
      <c r="Q23" s="219"/>
      <c r="R23" s="219"/>
      <c r="S23" s="219"/>
    </row>
    <row r="24" spans="1:19" x14ac:dyDescent="0.3">
      <c r="A24" s="215">
        <v>2008</v>
      </c>
      <c r="B24" s="216">
        <v>-33.487846685283472</v>
      </c>
      <c r="C24" s="217">
        <v>-36.090027962168335</v>
      </c>
      <c r="D24" s="216">
        <v>-20.30881514106483</v>
      </c>
      <c r="E24" s="217">
        <v>-28.003323376979584</v>
      </c>
      <c r="F24" s="216">
        <v>1.0042891865119641</v>
      </c>
      <c r="G24" s="217">
        <v>-1.9894765756478527E-2</v>
      </c>
      <c r="H24" s="216">
        <v>2.3702706744429314</v>
      </c>
      <c r="I24" s="217">
        <v>3.8395501152684863</v>
      </c>
      <c r="J24" s="216">
        <v>3.6084541984732845</v>
      </c>
      <c r="K24" s="217">
        <v>3.6381393129771</v>
      </c>
      <c r="L24" s="216">
        <v>21.206926682663287</v>
      </c>
      <c r="M24" s="217">
        <v>1.76812165282094</v>
      </c>
      <c r="N24" s="216">
        <v>6.200000000000002</v>
      </c>
      <c r="O24" s="217">
        <v>5.8</v>
      </c>
      <c r="P24" s="218">
        <v>1.0667666666666666</v>
      </c>
      <c r="Q24" s="219"/>
      <c r="R24" s="219"/>
      <c r="S24" s="219"/>
    </row>
    <row r="25" spans="1:19" x14ac:dyDescent="0.3">
      <c r="A25" s="215">
        <v>2009</v>
      </c>
      <c r="B25" s="216">
        <v>31.29946102477308</v>
      </c>
      <c r="C25" s="217">
        <v>22.551682977916077</v>
      </c>
      <c r="D25" s="216">
        <v>16.071054738440683</v>
      </c>
      <c r="E25" s="217">
        <v>9.4274446501126263</v>
      </c>
      <c r="F25" s="216">
        <v>-2.9259556113942597</v>
      </c>
      <c r="G25" s="217">
        <v>-2.4194288372529571</v>
      </c>
      <c r="H25" s="216">
        <v>0.29946680300929618</v>
      </c>
      <c r="I25" s="217">
        <v>-0.35577767146764971</v>
      </c>
      <c r="J25" s="216">
        <v>3.2368927203065119</v>
      </c>
      <c r="K25" s="217">
        <v>3.2403295019157077</v>
      </c>
      <c r="L25" s="216">
        <v>15.99531811473876</v>
      </c>
      <c r="M25" s="217">
        <v>1.413569460081088</v>
      </c>
      <c r="N25" s="216">
        <v>8.375</v>
      </c>
      <c r="O25" s="217">
        <v>9.2833333333333332</v>
      </c>
      <c r="P25" s="218">
        <v>1.1414416666666669</v>
      </c>
      <c r="Q25" s="219"/>
      <c r="R25" s="219"/>
      <c r="S25" s="219"/>
    </row>
    <row r="26" spans="1:19" x14ac:dyDescent="0.3">
      <c r="A26" s="215">
        <v>2010</v>
      </c>
      <c r="B26" s="216">
        <v>16.332001539235197</v>
      </c>
      <c r="C26" s="217">
        <v>13.237028603423017</v>
      </c>
      <c r="D26" s="216">
        <v>18.601579251062937</v>
      </c>
      <c r="E26" s="217">
        <v>5.2316822541141006</v>
      </c>
      <c r="F26" s="216">
        <v>3.0899194542341579</v>
      </c>
      <c r="G26" s="217">
        <v>2.4955990246782411</v>
      </c>
      <c r="H26" s="216">
        <v>1.7768715409263169</v>
      </c>
      <c r="I26" s="217">
        <v>1.6402765024214894</v>
      </c>
      <c r="J26" s="216">
        <v>3.2364904214559402</v>
      </c>
      <c r="K26" s="217">
        <v>3.1939827586206917</v>
      </c>
      <c r="L26" s="216">
        <v>16.95259229303073</v>
      </c>
      <c r="M26" s="217">
        <v>1.6562994218884977</v>
      </c>
      <c r="N26" s="216">
        <v>8.0750000000000011</v>
      </c>
      <c r="O26" s="217">
        <v>9.6083333333333325</v>
      </c>
      <c r="P26" s="218">
        <v>1.030125</v>
      </c>
      <c r="Q26" s="219"/>
      <c r="R26" s="219"/>
      <c r="S26" s="219"/>
    </row>
    <row r="27" spans="1:19" x14ac:dyDescent="0.3">
      <c r="A27" s="215">
        <v>2011</v>
      </c>
      <c r="B27" s="216">
        <v>-8.4728769718559356</v>
      </c>
      <c r="C27" s="217">
        <v>1.090185238094965</v>
      </c>
      <c r="D27" s="216">
        <v>6.0213166895409787</v>
      </c>
      <c r="E27" s="217">
        <v>18.738401720227404</v>
      </c>
      <c r="F27" s="216">
        <v>3.1461004946680804</v>
      </c>
      <c r="G27" s="217">
        <v>1.7616925220344859</v>
      </c>
      <c r="H27" s="216">
        <v>2.912135088723522</v>
      </c>
      <c r="I27" s="217">
        <v>3.1565285981582702</v>
      </c>
      <c r="J27" s="216">
        <v>2.779153846153847</v>
      </c>
      <c r="K27" s="217">
        <v>2.7598169230769249</v>
      </c>
      <c r="L27" s="216">
        <v>18.337586364755271</v>
      </c>
      <c r="M27" s="217">
        <v>1.8031853176663653</v>
      </c>
      <c r="N27" s="216">
        <v>7.55</v>
      </c>
      <c r="O27" s="217">
        <v>8.9333333333333336</v>
      </c>
      <c r="P27" s="218">
        <v>0.98902499999999993</v>
      </c>
      <c r="Q27" s="219"/>
      <c r="R27" s="219"/>
      <c r="S27" s="219"/>
    </row>
    <row r="28" spans="1:19" x14ac:dyDescent="0.3">
      <c r="A28" s="215">
        <v>2012</v>
      </c>
      <c r="B28" s="216">
        <v>4.9140230338973856</v>
      </c>
      <c r="C28" s="217">
        <v>14.223448473780454</v>
      </c>
      <c r="D28" s="216">
        <v>3.2743191909607505</v>
      </c>
      <c r="E28" s="217">
        <v>3.0467785901265421</v>
      </c>
      <c r="F28" s="216">
        <v>1.7609615603635831</v>
      </c>
      <c r="G28" s="217">
        <v>2.1769394952133814</v>
      </c>
      <c r="H28" s="216">
        <v>1.5156782312452322</v>
      </c>
      <c r="I28" s="217">
        <v>2.0694499397614363</v>
      </c>
      <c r="J28" s="216">
        <v>1.8744942528735637</v>
      </c>
      <c r="K28" s="217">
        <v>1.7843444444444445</v>
      </c>
      <c r="L28" s="216">
        <v>18.421514655475782</v>
      </c>
      <c r="M28" s="217">
        <v>1.8004829580410977</v>
      </c>
      <c r="N28" s="216">
        <v>7.375</v>
      </c>
      <c r="O28" s="217">
        <v>8.0750000000000011</v>
      </c>
      <c r="P28" s="218">
        <v>0.99940833333333357</v>
      </c>
      <c r="Q28" s="219"/>
      <c r="R28" s="219"/>
      <c r="S28" s="219"/>
    </row>
    <row r="29" spans="1:19" x14ac:dyDescent="0.3">
      <c r="A29" s="215">
        <v>2013</v>
      </c>
      <c r="B29" s="216">
        <v>11.959834683791337</v>
      </c>
      <c r="C29" s="217">
        <v>29.067179555221045</v>
      </c>
      <c r="D29" s="216">
        <v>-4.9356472837803977</v>
      </c>
      <c r="E29" s="217">
        <v>11.196069244888296</v>
      </c>
      <c r="F29" s="216">
        <v>2.3291225212770827</v>
      </c>
      <c r="G29" s="217">
        <v>1.8159918085431714</v>
      </c>
      <c r="H29" s="216">
        <v>0.93829189781520217</v>
      </c>
      <c r="I29" s="217">
        <v>1.4647595320435247</v>
      </c>
      <c r="J29" s="216">
        <v>2.2640881226053651</v>
      </c>
      <c r="K29" s="217">
        <v>2.3346590038314199</v>
      </c>
      <c r="L29" s="216">
        <v>19.112612908936395</v>
      </c>
      <c r="M29" s="217">
        <v>1.7856161537000097</v>
      </c>
      <c r="N29" s="216">
        <v>7.1333333333333329</v>
      </c>
      <c r="O29" s="217">
        <v>7.3583333333333343</v>
      </c>
      <c r="P29" s="218">
        <v>1.0299916666666669</v>
      </c>
    </row>
    <row r="30" spans="1:19" x14ac:dyDescent="0.3">
      <c r="A30" s="215">
        <v>2014</v>
      </c>
      <c r="B30" s="216">
        <v>10.714594912125985</v>
      </c>
      <c r="C30" s="217">
        <v>14.674274261657793</v>
      </c>
      <c r="D30" s="216">
        <v>16.202602319139061</v>
      </c>
      <c r="E30" s="217">
        <v>31.000049176228405</v>
      </c>
      <c r="F30" s="216">
        <v>2.8700360407458936</v>
      </c>
      <c r="G30" s="217">
        <v>2.1056577459707793</v>
      </c>
      <c r="H30" s="216">
        <v>1.9066359071787442</v>
      </c>
      <c r="I30" s="217">
        <v>1.6221877857286904</v>
      </c>
      <c r="J30" s="216">
        <v>2.2342988505747123</v>
      </c>
      <c r="K30" s="217">
        <v>2.5290371647509584</v>
      </c>
      <c r="L30" s="216">
        <v>20.862327663923985</v>
      </c>
      <c r="M30" s="217">
        <v>1.7823619570729372</v>
      </c>
      <c r="N30" s="216">
        <v>6.9666666666666677</v>
      </c>
      <c r="O30" s="217">
        <v>6.1583333333333341</v>
      </c>
      <c r="P30" s="218">
        <v>1.1046833333333335</v>
      </c>
    </row>
    <row r="31" spans="1:19" x14ac:dyDescent="0.3">
      <c r="A31" s="215">
        <v>2015</v>
      </c>
      <c r="B31" s="216">
        <v>-9.1611950479807192</v>
      </c>
      <c r="C31" s="217">
        <v>1.3915222512609571</v>
      </c>
      <c r="D31" s="216">
        <v>-4.4195299645405806</v>
      </c>
      <c r="E31" s="217">
        <v>-5.381278634911391</v>
      </c>
      <c r="F31" s="216">
        <v>0.65917688868508684</v>
      </c>
      <c r="G31" s="217">
        <v>2.8829433418536166</v>
      </c>
      <c r="H31" s="216">
        <v>1.1252413609427858</v>
      </c>
      <c r="I31" s="217">
        <v>0.11869762097864722</v>
      </c>
      <c r="J31" s="216">
        <v>1.5252681992337163</v>
      </c>
      <c r="K31" s="217">
        <v>2.1313000000000009</v>
      </c>
      <c r="L31" s="216">
        <v>20.479169464387173</v>
      </c>
      <c r="M31" s="217">
        <v>1.5426518730088983</v>
      </c>
      <c r="N31" s="216">
        <v>6.9416666666666664</v>
      </c>
      <c r="O31" s="217">
        <v>5.2750000000000004</v>
      </c>
      <c r="P31" s="218">
        <v>1.2788083333333333</v>
      </c>
    </row>
    <row r="32" spans="1:19" x14ac:dyDescent="0.3">
      <c r="A32" s="215">
        <v>2016</v>
      </c>
      <c r="B32" s="216">
        <v>21.858601987141203</v>
      </c>
      <c r="C32" s="217">
        <v>13.661481002255993</v>
      </c>
      <c r="D32" s="216">
        <v>18.709185388983272</v>
      </c>
      <c r="E32" s="217">
        <v>16.59849258650712</v>
      </c>
      <c r="F32" s="216">
        <v>1.0013944267607044</v>
      </c>
      <c r="G32" s="217">
        <v>1.6740816628008748</v>
      </c>
      <c r="H32" s="216">
        <v>1.4287595470107828</v>
      </c>
      <c r="I32" s="217">
        <v>1.2615128872612624</v>
      </c>
      <c r="J32" s="216">
        <v>1.2551379310344832</v>
      </c>
      <c r="K32" s="217">
        <v>1.8367712643678162</v>
      </c>
      <c r="L32" s="216">
        <v>20.088888297959386</v>
      </c>
      <c r="M32" s="217">
        <v>1.4267615578413595</v>
      </c>
      <c r="N32" s="216">
        <v>7.05</v>
      </c>
      <c r="O32" s="217">
        <v>4.875</v>
      </c>
      <c r="P32" s="218">
        <v>1.3255833333333331</v>
      </c>
    </row>
    <row r="33" spans="1:16" x14ac:dyDescent="0.3">
      <c r="A33" s="215">
        <v>2017</v>
      </c>
      <c r="B33" s="216">
        <v>8.2622171697559921</v>
      </c>
      <c r="C33" s="217">
        <v>20.790660141108997</v>
      </c>
      <c r="D33" s="216">
        <v>10.883423259813085</v>
      </c>
      <c r="E33" s="217">
        <v>9.0775125115637891</v>
      </c>
      <c r="F33" s="216">
        <v>3.0398801936038167</v>
      </c>
      <c r="G33" s="217">
        <v>2.2518383220087257</v>
      </c>
      <c r="H33" s="216">
        <v>1.5968841285296964</v>
      </c>
      <c r="I33" s="217">
        <v>2.1303545313261729</v>
      </c>
      <c r="J33" s="216">
        <v>1.7862269230769228</v>
      </c>
      <c r="K33" s="217">
        <v>2.326232692307693</v>
      </c>
      <c r="L33" s="216">
        <v>20.400881815921419</v>
      </c>
      <c r="M33" s="217">
        <v>1.4516406907739376</v>
      </c>
      <c r="N33" s="216">
        <v>6.3833333333333337</v>
      </c>
      <c r="O33" s="217">
        <v>4.3583333333333334</v>
      </c>
      <c r="P33" s="218">
        <v>1.2978583333333333</v>
      </c>
    </row>
    <row r="34" spans="1:16" x14ac:dyDescent="0.3">
      <c r="A34" s="215">
        <v>2018</v>
      </c>
      <c r="B34" s="216">
        <v>-8.8832781192327186</v>
      </c>
      <c r="C34" s="217">
        <v>-4.3946770918129374</v>
      </c>
      <c r="D34" s="216">
        <v>-8.9442088280900158</v>
      </c>
      <c r="E34" s="217">
        <v>4.1089156403096405</v>
      </c>
      <c r="F34" s="216">
        <v>2.7770405736866399</v>
      </c>
      <c r="G34" s="217">
        <v>3.0084830993114986</v>
      </c>
      <c r="H34" s="216">
        <v>2.2682256724810168</v>
      </c>
      <c r="I34" s="217">
        <v>2.4424771540469958</v>
      </c>
      <c r="J34" s="216">
        <v>2.281927203065135</v>
      </c>
      <c r="K34" s="217">
        <v>2.9078076628352507</v>
      </c>
      <c r="L34" s="216">
        <v>20.969183268240482</v>
      </c>
      <c r="M34" s="217">
        <v>1.4601684594099538</v>
      </c>
      <c r="N34" s="216">
        <v>5.9083333333333323</v>
      </c>
      <c r="O34" s="217">
        <v>3.8916666666666662</v>
      </c>
      <c r="P34" s="218">
        <v>1.2960583333333333</v>
      </c>
    </row>
    <row r="35" spans="1:16" x14ac:dyDescent="0.3">
      <c r="A35" s="215">
        <v>2019</v>
      </c>
      <c r="B35" s="216">
        <v>23.527969928949144</v>
      </c>
      <c r="C35" s="217">
        <v>31.824971600183403</v>
      </c>
      <c r="D35" s="216">
        <v>38.232282293597365</v>
      </c>
      <c r="E35" s="217">
        <v>25.723745532652885</v>
      </c>
      <c r="F35" s="216">
        <v>1.8795920059906601</v>
      </c>
      <c r="G35" s="217">
        <v>2.2888137670099118</v>
      </c>
      <c r="H35" s="216">
        <v>1.9492690241159627</v>
      </c>
      <c r="I35" s="217">
        <v>1.811976567757978</v>
      </c>
      <c r="J35" s="216">
        <v>1.5922183908045986</v>
      </c>
      <c r="K35" s="217">
        <v>2.1383639846743283</v>
      </c>
      <c r="L35" s="216">
        <v>21.132877653137978</v>
      </c>
      <c r="M35" s="217">
        <v>1.3691970092548402</v>
      </c>
      <c r="N35" s="216">
        <v>5.75</v>
      </c>
      <c r="O35" s="217">
        <v>3.6750000000000003</v>
      </c>
      <c r="P35" s="218">
        <v>1.3268416666666665</v>
      </c>
    </row>
    <row r="36" spans="1:16" x14ac:dyDescent="0.3">
      <c r="A36" s="215">
        <v>2020</v>
      </c>
      <c r="B36" s="216">
        <v>5.6080396379876163</v>
      </c>
      <c r="C36" s="217">
        <v>18.386771439678174</v>
      </c>
      <c r="D36" s="216">
        <v>15.282258214634957</v>
      </c>
      <c r="E36" s="217">
        <v>0.52358878334501924</v>
      </c>
      <c r="F36" s="216">
        <v>-5.2330242616346219</v>
      </c>
      <c r="G36" s="217">
        <v>-3.4045398242758762</v>
      </c>
      <c r="H36" s="216">
        <v>0.71699963230786867</v>
      </c>
      <c r="I36" s="217">
        <v>1.2336841940568721</v>
      </c>
      <c r="J36" s="216">
        <v>0.75720992366412276</v>
      </c>
      <c r="K36" s="217">
        <v>0.89061870229007645</v>
      </c>
      <c r="L36" s="216">
        <v>18.790480772789522</v>
      </c>
      <c r="M36" s="217">
        <v>1.2223995749915046</v>
      </c>
      <c r="N36" s="216">
        <v>9.5833333333333339</v>
      </c>
      <c r="O36" s="217">
        <v>8.0916666666666686</v>
      </c>
      <c r="P36" s="218">
        <v>1.3413583333333332</v>
      </c>
    </row>
    <row r="37" spans="1:16" x14ac:dyDescent="0.3">
      <c r="A37" s="215">
        <v>2021</v>
      </c>
      <c r="B37" s="216">
        <v>25.151550075316354</v>
      </c>
      <c r="C37" s="217">
        <v>28.677874111849142</v>
      </c>
      <c r="D37" s="216">
        <v>11.647023890929153</v>
      </c>
      <c r="E37" s="217">
        <v>17.671679945464614</v>
      </c>
      <c r="F37" s="216">
        <v>4.5408872787435994</v>
      </c>
      <c r="G37" s="217">
        <v>5.6710199241760684</v>
      </c>
      <c r="H37" s="216">
        <v>3.3951931852753248</v>
      </c>
      <c r="I37" s="217">
        <v>4.6980228815622471</v>
      </c>
      <c r="J37" s="216">
        <v>1.3660881226053641</v>
      </c>
      <c r="K37" s="217">
        <v>1.4350651340996172</v>
      </c>
      <c r="L37" s="216" t="s">
        <v>469</v>
      </c>
      <c r="M37" s="217">
        <v>1.3376650823400489</v>
      </c>
      <c r="N37" s="216">
        <v>7.4333333333333336</v>
      </c>
      <c r="O37" s="217">
        <v>5.3583333333333343</v>
      </c>
      <c r="P37" s="218">
        <v>1.253583333333333</v>
      </c>
    </row>
    <row r="38" spans="1:16" x14ac:dyDescent="0.3">
      <c r="A38" s="215" t="s">
        <v>470</v>
      </c>
      <c r="B38" s="220">
        <f>AVERAGE(B12:B36)</f>
        <v>8.9599985620993046</v>
      </c>
      <c r="C38" s="221">
        <f>AVERAGE(C12:C36)</f>
        <v>10.853643237248773</v>
      </c>
      <c r="D38" s="220">
        <f t="shared" ref="D38:P38" si="0">AVERAGE(D12:D36)</f>
        <v>10.53790232384606</v>
      </c>
      <c r="E38" s="221">
        <f t="shared" si="0"/>
        <v>9.8054066145811234</v>
      </c>
      <c r="F38" s="220">
        <f t="shared" si="0"/>
        <v>2.1256519492802952</v>
      </c>
      <c r="G38" s="221">
        <f t="shared" si="0"/>
        <v>2.2306647264623396</v>
      </c>
      <c r="H38" s="220">
        <f t="shared" si="0"/>
        <v>1.8080000113228789</v>
      </c>
      <c r="I38" s="221">
        <f t="shared" si="0"/>
        <v>2.1456461949369707</v>
      </c>
      <c r="J38" s="220">
        <f t="shared" si="0"/>
        <v>3.6524037931214468</v>
      </c>
      <c r="K38" s="221">
        <f t="shared" si="0"/>
        <v>3.7169287262383492</v>
      </c>
      <c r="L38" s="220">
        <f t="shared" si="0"/>
        <v>20.56259805557394</v>
      </c>
      <c r="M38" s="221">
        <f t="shared" si="0"/>
        <v>1.607438425134512</v>
      </c>
      <c r="N38" s="220">
        <f t="shared" si="0"/>
        <v>7.3390000000000013</v>
      </c>
      <c r="O38" s="221">
        <f t="shared" si="0"/>
        <v>5.7913333333333341</v>
      </c>
      <c r="P38" s="218">
        <f t="shared" si="0"/>
        <v>1.2669553333333337</v>
      </c>
    </row>
    <row r="39" spans="1:16" x14ac:dyDescent="0.3">
      <c r="A39" s="215" t="s">
        <v>471</v>
      </c>
      <c r="B39" s="222">
        <f>AVERAGE(B27:B36)</f>
        <v>6.032793121457928</v>
      </c>
      <c r="C39" s="223">
        <f>AVERAGE(C27:C36)</f>
        <v>14.071581687142885</v>
      </c>
      <c r="D39" s="222">
        <f t="shared" ref="D39:P39" si="1">AVERAGE(D27:D36)</f>
        <v>9.0306001280258474</v>
      </c>
      <c r="E39" s="223">
        <f t="shared" si="1"/>
        <v>11.463227515093772</v>
      </c>
      <c r="F39" s="222">
        <f t="shared" si="1"/>
        <v>1.4230280444146923</v>
      </c>
      <c r="G39" s="223">
        <f t="shared" si="1"/>
        <v>1.6561901940470569</v>
      </c>
      <c r="H39" s="222">
        <f t="shared" si="1"/>
        <v>1.6358120490350814</v>
      </c>
      <c r="I39" s="223">
        <f t="shared" si="1"/>
        <v>1.7311628811119852</v>
      </c>
      <c r="J39" s="222">
        <f t="shared" si="1"/>
        <v>1.835002364308647</v>
      </c>
      <c r="K39" s="223">
        <f t="shared" si="1"/>
        <v>2.1638951842578917</v>
      </c>
      <c r="L39" s="222">
        <f t="shared" si="1"/>
        <v>19.859552286552734</v>
      </c>
      <c r="M39" s="223">
        <f t="shared" si="1"/>
        <v>1.5644465551760902</v>
      </c>
      <c r="N39" s="222">
        <f t="shared" si="1"/>
        <v>7.0641666666666669</v>
      </c>
      <c r="O39" s="223">
        <f t="shared" si="1"/>
        <v>6.0691666666666668</v>
      </c>
      <c r="P39" s="224">
        <f t="shared" si="1"/>
        <v>1.1989616666666669</v>
      </c>
    </row>
    <row r="40" spans="1:16" x14ac:dyDescent="0.3">
      <c r="A40" s="215" t="s">
        <v>472</v>
      </c>
      <c r="B40" s="222">
        <f>AVERAGE(B32:B36)</f>
        <v>10.074710120920248</v>
      </c>
      <c r="C40" s="223">
        <f>AVERAGE(C32:C36)</f>
        <v>16.053841418282726</v>
      </c>
      <c r="D40" s="222">
        <f t="shared" ref="D40:P40" si="2">AVERAGE(D32:D36)</f>
        <v>14.832588065787736</v>
      </c>
      <c r="E40" s="223">
        <f t="shared" si="2"/>
        <v>11.206451010875691</v>
      </c>
      <c r="F40" s="222">
        <f t="shared" si="2"/>
        <v>0.69297658768143999</v>
      </c>
      <c r="G40" s="223">
        <f t="shared" si="2"/>
        <v>1.1637354053710269</v>
      </c>
      <c r="H40" s="222">
        <f t="shared" si="2"/>
        <v>1.5920276008890655</v>
      </c>
      <c r="I40" s="223">
        <f t="shared" si="2"/>
        <v>1.7760010668898563</v>
      </c>
      <c r="J40" s="222">
        <f t="shared" si="2"/>
        <v>1.5345440743290524</v>
      </c>
      <c r="K40" s="223">
        <f t="shared" si="2"/>
        <v>2.019958861295033</v>
      </c>
      <c r="L40" s="222">
        <f t="shared" si="2"/>
        <v>20.276462361609759</v>
      </c>
      <c r="M40" s="223">
        <f t="shared" si="2"/>
        <v>1.386033458454319</v>
      </c>
      <c r="N40" s="222">
        <f t="shared" si="2"/>
        <v>6.9349999999999996</v>
      </c>
      <c r="O40" s="223">
        <f t="shared" si="2"/>
        <v>4.9783333333333335</v>
      </c>
      <c r="P40" s="224">
        <f t="shared" si="2"/>
        <v>1.3175399999999997</v>
      </c>
    </row>
    <row r="41" spans="1:16" x14ac:dyDescent="0.3">
      <c r="A41" s="215" t="s">
        <v>473</v>
      </c>
      <c r="B41" s="333">
        <f>CORREL(B8:B36,C8:C36)</f>
        <v>0.70788141819843509</v>
      </c>
      <c r="C41" s="334"/>
      <c r="D41" s="333">
        <f>CORREL(D8:D36,E8:E36)</f>
        <v>0.60319530892302986</v>
      </c>
      <c r="E41" s="334"/>
      <c r="F41" s="333">
        <f>CORREL(F8:F36,G8:G36)</f>
        <v>0.86839778818937507</v>
      </c>
      <c r="G41" s="334"/>
      <c r="H41" s="333">
        <f>CORREL(H8:H36,I8:I36)</f>
        <v>0.62202871338693477</v>
      </c>
      <c r="I41" s="334"/>
      <c r="J41" s="333">
        <f>CORREL(J8:J36,K8:K36)</f>
        <v>0.97657405668650743</v>
      </c>
      <c r="K41" s="334"/>
      <c r="L41" s="333">
        <f>CORREL(L8:L36,M8:M36)</f>
        <v>4.6982209802808254E-2</v>
      </c>
      <c r="M41" s="334"/>
      <c r="N41" s="333">
        <f>CORREL(N8:N36,O8:O36)</f>
        <v>0.42449150309474065</v>
      </c>
      <c r="O41" s="334"/>
      <c r="P41" s="225" t="s">
        <v>474</v>
      </c>
    </row>
    <row r="42" spans="1:16" x14ac:dyDescent="0.3">
      <c r="A42" s="330" t="s">
        <v>475</v>
      </c>
      <c r="B42" s="330"/>
      <c r="C42" s="330"/>
      <c r="D42" s="330"/>
      <c r="E42" s="330"/>
      <c r="F42" s="330"/>
      <c r="G42" s="330"/>
      <c r="H42" s="330"/>
      <c r="I42" s="330"/>
      <c r="J42" s="330"/>
      <c r="K42" s="330"/>
      <c r="L42" s="330"/>
      <c r="M42" s="330"/>
      <c r="N42" s="330"/>
      <c r="O42" s="330"/>
      <c r="P42" s="330"/>
    </row>
    <row r="43" spans="1:16" x14ac:dyDescent="0.3">
      <c r="A43" s="215">
        <v>2023</v>
      </c>
      <c r="B43" s="226"/>
      <c r="C43" s="226"/>
      <c r="D43" s="226"/>
      <c r="E43" s="226"/>
      <c r="F43" s="226">
        <v>2.8</v>
      </c>
      <c r="G43" s="226">
        <v>2.2000000000000002</v>
      </c>
      <c r="H43" s="226">
        <v>2.5</v>
      </c>
      <c r="I43" s="226">
        <v>3.2</v>
      </c>
      <c r="J43" s="227">
        <v>2.7</v>
      </c>
      <c r="K43" s="227">
        <v>2.8</v>
      </c>
      <c r="L43" s="227"/>
      <c r="M43" s="227"/>
      <c r="N43" s="227"/>
      <c r="O43" s="227"/>
      <c r="P43" s="227"/>
    </row>
    <row r="44" spans="1:16" x14ac:dyDescent="0.3">
      <c r="A44" s="215">
        <v>2024</v>
      </c>
      <c r="F44" s="215">
        <v>2.1</v>
      </c>
      <c r="G44" s="215">
        <v>1.8</v>
      </c>
      <c r="H44" s="215">
        <v>2.2000000000000002</v>
      </c>
      <c r="I44" s="215">
        <v>2.4</v>
      </c>
      <c r="J44" s="215">
        <v>3.1</v>
      </c>
      <c r="K44" s="215">
        <v>3.2</v>
      </c>
    </row>
    <row r="45" spans="1:16" x14ac:dyDescent="0.3">
      <c r="A45" s="215">
        <v>2025</v>
      </c>
      <c r="F45" s="215">
        <v>2</v>
      </c>
      <c r="G45" s="215">
        <v>2.2000000000000002</v>
      </c>
      <c r="H45" s="215">
        <v>2.1</v>
      </c>
      <c r="I45" s="215">
        <v>2.4</v>
      </c>
      <c r="J45" s="215">
        <v>3.2</v>
      </c>
      <c r="K45" s="215">
        <v>3.4</v>
      </c>
    </row>
    <row r="47" spans="1:16" x14ac:dyDescent="0.3">
      <c r="A47" s="228" t="s">
        <v>22</v>
      </c>
    </row>
    <row r="48" spans="1:16" x14ac:dyDescent="0.3">
      <c r="A48" s="228" t="s">
        <v>476</v>
      </c>
    </row>
    <row r="49" spans="1:1" x14ac:dyDescent="0.3">
      <c r="A49" s="228" t="s">
        <v>477</v>
      </c>
    </row>
    <row r="50" spans="1:1" x14ac:dyDescent="0.3">
      <c r="A50" s="228" t="s">
        <v>478</v>
      </c>
    </row>
    <row r="51" spans="1:1" x14ac:dyDescent="0.3">
      <c r="A51" s="228" t="s">
        <v>479</v>
      </c>
    </row>
    <row r="52" spans="1:1" x14ac:dyDescent="0.3">
      <c r="A52" s="228" t="s">
        <v>480</v>
      </c>
    </row>
    <row r="53" spans="1:1" x14ac:dyDescent="0.3">
      <c r="A53" s="228" t="s">
        <v>481</v>
      </c>
    </row>
    <row r="54" spans="1:1" x14ac:dyDescent="0.3">
      <c r="A54" s="228" t="s">
        <v>482</v>
      </c>
    </row>
    <row r="55" spans="1:1" x14ac:dyDescent="0.3">
      <c r="A55" s="228" t="s">
        <v>483</v>
      </c>
    </row>
    <row r="56" spans="1:1" x14ac:dyDescent="0.3">
      <c r="A56" s="228" t="s">
        <v>484</v>
      </c>
    </row>
    <row r="57" spans="1:1" x14ac:dyDescent="0.3">
      <c r="A57" s="228" t="s">
        <v>485</v>
      </c>
    </row>
    <row r="58" spans="1:1" x14ac:dyDescent="0.3">
      <c r="A58" s="228" t="s">
        <v>486</v>
      </c>
    </row>
    <row r="59" spans="1:1" x14ac:dyDescent="0.3">
      <c r="A59" s="228" t="s">
        <v>487</v>
      </c>
    </row>
    <row r="60" spans="1:1" x14ac:dyDescent="0.3">
      <c r="A60" s="228" t="s">
        <v>488</v>
      </c>
    </row>
    <row r="61" spans="1:1" x14ac:dyDescent="0.3">
      <c r="A61" s="228" t="s">
        <v>489</v>
      </c>
    </row>
    <row r="62" spans="1:1" x14ac:dyDescent="0.3">
      <c r="A62" s="228" t="s">
        <v>490</v>
      </c>
    </row>
    <row r="63" spans="1:1" x14ac:dyDescent="0.3">
      <c r="A63" s="208" t="s">
        <v>491</v>
      </c>
    </row>
  </sheetData>
  <mergeCells count="15">
    <mergeCell ref="A42:P42"/>
    <mergeCell ref="N4:O4"/>
    <mergeCell ref="B41:C41"/>
    <mergeCell ref="D41:E41"/>
    <mergeCell ref="F41:G41"/>
    <mergeCell ref="H41:I41"/>
    <mergeCell ref="J41:K41"/>
    <mergeCell ref="L41:M41"/>
    <mergeCell ref="N41:O41"/>
    <mergeCell ref="B4:C4"/>
    <mergeCell ref="D4:E4"/>
    <mergeCell ref="F4:G4"/>
    <mergeCell ref="H4:I4"/>
    <mergeCell ref="J4:K4"/>
    <mergeCell ref="L4:M4"/>
  </mergeCells>
  <pageMargins left="0.7" right="0.7" top="0.75" bottom="0.75" header="0.3" footer="0.3"/>
  <pageSetup scale="48" orientation="landscape" r:id="rId1"/>
  <headerFooter>
    <oddHeader>&amp;R&amp;"Arial,Regular"&amp;10Filed: 2022-10-31
EB-2022-0200
Exhibit 5
Tab 3
Schedule 1
Attachment 1
Supporting Schedule&amp;"-,Regular"&amp;11s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746B-798B-4801-8A1C-BAD6FCB26CCE}">
  <sheetPr>
    <pageSetUpPr fitToPage="1"/>
  </sheetPr>
  <dimension ref="A1:Y116"/>
  <sheetViews>
    <sheetView showGridLines="0" tabSelected="1" view="pageBreakPreview" zoomScale="80" zoomScaleNormal="80" zoomScaleSheetLayoutView="80" workbookViewId="0">
      <selection activeCell="B37" sqref="B37"/>
    </sheetView>
  </sheetViews>
  <sheetFormatPr defaultRowHeight="12.75" x14ac:dyDescent="0.2"/>
  <cols>
    <col min="1" max="1" width="2.42578125" style="246" customWidth="1"/>
    <col min="2" max="2" width="47.5703125" style="246" customWidth="1"/>
    <col min="3" max="22" width="15.7109375" style="246" customWidth="1"/>
    <col min="23" max="23" width="18.42578125" style="246" customWidth="1"/>
    <col min="24" max="24" width="10.5703125" style="246" customWidth="1"/>
    <col min="25" max="16384" width="9.140625" style="246"/>
  </cols>
  <sheetData>
    <row r="1" spans="1:24" x14ac:dyDescent="0.2">
      <c r="A1" s="247" t="s">
        <v>767</v>
      </c>
      <c r="B1" s="247"/>
    </row>
    <row r="2" spans="1:24" ht="12.75" customHeight="1" x14ac:dyDescent="0.2">
      <c r="A2" s="248"/>
      <c r="B2" s="248"/>
      <c r="C2" s="318" t="s">
        <v>500</v>
      </c>
      <c r="D2" s="318" t="s">
        <v>501</v>
      </c>
      <c r="E2" s="318" t="s">
        <v>502</v>
      </c>
      <c r="F2" s="318" t="s">
        <v>503</v>
      </c>
      <c r="G2" s="318" t="s">
        <v>504</v>
      </c>
      <c r="H2" s="318" t="s">
        <v>505</v>
      </c>
      <c r="I2" s="318" t="s">
        <v>506</v>
      </c>
      <c r="J2" s="318" t="s">
        <v>507</v>
      </c>
      <c r="K2" s="318" t="s">
        <v>508</v>
      </c>
      <c r="L2" s="318" t="s">
        <v>509</v>
      </c>
      <c r="M2" s="318" t="s">
        <v>510</v>
      </c>
      <c r="N2" s="318" t="s">
        <v>511</v>
      </c>
      <c r="O2" s="318" t="s">
        <v>512</v>
      </c>
      <c r="P2" s="318" t="s">
        <v>513</v>
      </c>
      <c r="Q2" s="318" t="s">
        <v>514</v>
      </c>
      <c r="R2" s="318" t="s">
        <v>515</v>
      </c>
      <c r="S2" s="318" t="s">
        <v>516</v>
      </c>
      <c r="T2" s="249"/>
      <c r="U2" s="249"/>
      <c r="V2" s="249"/>
      <c r="W2" s="249"/>
    </row>
    <row r="3" spans="1:24" ht="12.75" customHeight="1" x14ac:dyDescent="0.2">
      <c r="C3" s="318"/>
      <c r="D3" s="318"/>
      <c r="E3" s="318"/>
      <c r="F3" s="318"/>
      <c r="G3" s="318"/>
      <c r="H3" s="318"/>
      <c r="I3" s="318"/>
      <c r="J3" s="318"/>
      <c r="K3" s="318"/>
      <c r="L3" s="318"/>
      <c r="M3" s="318"/>
      <c r="N3" s="318"/>
      <c r="O3" s="318"/>
      <c r="P3" s="318"/>
      <c r="Q3" s="318"/>
      <c r="R3" s="318"/>
      <c r="S3" s="318"/>
      <c r="T3" s="249" t="s">
        <v>517</v>
      </c>
      <c r="U3" s="249" t="s">
        <v>518</v>
      </c>
      <c r="V3" s="249" t="s">
        <v>519</v>
      </c>
      <c r="W3" s="249" t="s">
        <v>519</v>
      </c>
    </row>
    <row r="4" spans="1:24" x14ac:dyDescent="0.2">
      <c r="C4" s="318"/>
      <c r="D4" s="318"/>
      <c r="E4" s="318"/>
      <c r="F4" s="318"/>
      <c r="G4" s="318"/>
      <c r="H4" s="318"/>
      <c r="I4" s="318"/>
      <c r="J4" s="318"/>
      <c r="K4" s="318"/>
      <c r="L4" s="318"/>
      <c r="M4" s="318"/>
      <c r="N4" s="318"/>
      <c r="O4" s="318"/>
      <c r="P4" s="318"/>
      <c r="Q4" s="318"/>
      <c r="R4" s="318"/>
      <c r="S4" s="318"/>
      <c r="T4" s="249" t="s">
        <v>520</v>
      </c>
      <c r="U4" s="249" t="s">
        <v>521</v>
      </c>
      <c r="V4" s="249" t="s">
        <v>205</v>
      </c>
      <c r="W4" s="249" t="s">
        <v>522</v>
      </c>
    </row>
    <row r="5" spans="1:24" ht="25.5" customHeight="1" x14ac:dyDescent="0.2">
      <c r="A5" s="250"/>
      <c r="B5" s="251" t="s">
        <v>523</v>
      </c>
      <c r="C5" s="252" t="s">
        <v>524</v>
      </c>
      <c r="D5" s="252" t="s">
        <v>525</v>
      </c>
      <c r="E5" s="252" t="s">
        <v>526</v>
      </c>
      <c r="F5" s="252" t="s">
        <v>527</v>
      </c>
      <c r="G5" s="252" t="s">
        <v>528</v>
      </c>
      <c r="H5" s="252" t="s">
        <v>529</v>
      </c>
      <c r="I5" s="252" t="s">
        <v>530</v>
      </c>
      <c r="J5" s="252" t="s">
        <v>531</v>
      </c>
      <c r="K5" s="252" t="s">
        <v>532</v>
      </c>
      <c r="L5" s="252" t="s">
        <v>533</v>
      </c>
      <c r="M5" s="252" t="s">
        <v>534</v>
      </c>
      <c r="N5" s="252" t="s">
        <v>535</v>
      </c>
      <c r="O5" s="252" t="s">
        <v>536</v>
      </c>
      <c r="P5" s="252" t="s">
        <v>536</v>
      </c>
      <c r="Q5" s="252" t="s">
        <v>537</v>
      </c>
      <c r="R5" s="252" t="s">
        <v>538</v>
      </c>
      <c r="S5" s="252" t="s">
        <v>539</v>
      </c>
      <c r="T5" s="252" t="s">
        <v>540</v>
      </c>
      <c r="U5" s="252" t="s">
        <v>540</v>
      </c>
      <c r="V5" s="252" t="s">
        <v>540</v>
      </c>
      <c r="W5" s="252" t="s">
        <v>18</v>
      </c>
    </row>
    <row r="6" spans="1:24" x14ac:dyDescent="0.2">
      <c r="G6" s="253"/>
      <c r="H6" s="253"/>
      <c r="I6" s="253"/>
      <c r="J6" s="253"/>
      <c r="M6" s="253"/>
      <c r="N6" s="253"/>
      <c r="O6" s="253"/>
      <c r="P6" s="253"/>
      <c r="Q6" s="253"/>
      <c r="R6" s="253"/>
      <c r="S6" s="253"/>
      <c r="T6" s="253"/>
      <c r="U6" s="253"/>
      <c r="V6" s="253"/>
      <c r="W6" s="253"/>
    </row>
    <row r="7" spans="1:24" x14ac:dyDescent="0.2">
      <c r="A7" s="254" t="s">
        <v>541</v>
      </c>
      <c r="G7" s="253"/>
      <c r="H7" s="253"/>
      <c r="I7" s="253"/>
      <c r="J7" s="253"/>
      <c r="M7" s="253"/>
      <c r="N7" s="253"/>
      <c r="O7" s="253"/>
      <c r="P7" s="253"/>
      <c r="Q7" s="253"/>
      <c r="R7" s="253"/>
      <c r="S7" s="253"/>
      <c r="T7" s="253"/>
      <c r="U7" s="253"/>
      <c r="V7" s="253"/>
      <c r="W7" s="253"/>
    </row>
    <row r="8" spans="1:24" x14ac:dyDescent="0.2">
      <c r="G8" s="253"/>
      <c r="H8" s="253"/>
      <c r="I8" s="253"/>
      <c r="J8" s="253"/>
      <c r="M8" s="253"/>
      <c r="N8" s="253"/>
      <c r="O8" s="253"/>
      <c r="P8" s="253"/>
      <c r="Q8" s="253"/>
      <c r="R8" s="253"/>
      <c r="S8" s="253"/>
      <c r="T8" s="253"/>
      <c r="U8" s="253"/>
      <c r="V8" s="253"/>
      <c r="W8" s="253"/>
    </row>
    <row r="9" spans="1:24" x14ac:dyDescent="0.2">
      <c r="A9" s="246" t="s">
        <v>542</v>
      </c>
      <c r="G9" s="253"/>
      <c r="H9" s="253"/>
      <c r="I9" s="253"/>
      <c r="J9" s="253"/>
      <c r="M9" s="253"/>
      <c r="N9" s="253"/>
      <c r="O9" s="253"/>
      <c r="P9" s="253"/>
      <c r="Q9" s="253"/>
      <c r="R9" s="253"/>
      <c r="S9" s="253"/>
      <c r="T9" s="253"/>
      <c r="U9" s="253"/>
      <c r="V9" s="253"/>
      <c r="W9" s="253"/>
    </row>
    <row r="10" spans="1:24" x14ac:dyDescent="0.2">
      <c r="B10" s="246" t="s">
        <v>543</v>
      </c>
      <c r="C10" s="255">
        <v>1569.9599999999998</v>
      </c>
      <c r="D10" s="255">
        <v>2324.1</v>
      </c>
      <c r="E10" s="255">
        <v>1771.56</v>
      </c>
      <c r="F10" s="255">
        <v>2566.2999999999997</v>
      </c>
      <c r="G10" s="255">
        <v>1919.73</v>
      </c>
      <c r="H10" s="255">
        <v>2642.4</v>
      </c>
      <c r="I10" s="255">
        <v>1821.59</v>
      </c>
      <c r="J10" s="255">
        <v>2766.9</v>
      </c>
      <c r="K10" s="255">
        <v>1704.64</v>
      </c>
      <c r="L10" s="255">
        <v>2637.5</v>
      </c>
      <c r="M10" s="255">
        <v>2100.8200000000002</v>
      </c>
      <c r="N10" s="255">
        <v>2830.6</v>
      </c>
      <c r="O10" s="255">
        <v>2059.08</v>
      </c>
      <c r="P10" s="255">
        <v>2791.3</v>
      </c>
      <c r="Q10" s="255">
        <v>4779.7</v>
      </c>
      <c r="R10" s="255">
        <v>4266.7000000000007</v>
      </c>
      <c r="S10" s="255">
        <v>4628.5</v>
      </c>
      <c r="T10" s="255">
        <v>5095.3</v>
      </c>
      <c r="U10" s="255">
        <v>5809.7000000000007</v>
      </c>
      <c r="V10" s="255">
        <v>6279.1</v>
      </c>
      <c r="W10" s="255">
        <v>6257.9</v>
      </c>
      <c r="X10" s="256"/>
    </row>
    <row r="11" spans="1:24" x14ac:dyDescent="0.2">
      <c r="B11" s="246" t="s">
        <v>544</v>
      </c>
      <c r="C11" s="255">
        <v>-636.55999999999995</v>
      </c>
      <c r="D11" s="255">
        <v>-1314.1</v>
      </c>
      <c r="E11" s="255">
        <v>-830.3</v>
      </c>
      <c r="F11" s="255">
        <v>-1522.8</v>
      </c>
      <c r="G11" s="255">
        <v>-958.52</v>
      </c>
      <c r="H11" s="255">
        <v>-1644.9</v>
      </c>
      <c r="I11" s="255">
        <v>-856.84</v>
      </c>
      <c r="J11" s="255">
        <v>-1724.3</v>
      </c>
      <c r="K11" s="255">
        <v>-700.44</v>
      </c>
      <c r="L11" s="255">
        <v>-1497.1</v>
      </c>
      <c r="M11" s="255">
        <v>-1030.97</v>
      </c>
      <c r="N11" s="255">
        <v>-1668</v>
      </c>
      <c r="O11" s="255">
        <v>-907.14</v>
      </c>
      <c r="P11" s="255">
        <v>-1566</v>
      </c>
      <c r="Q11" s="255">
        <v>-2265.3000000000002</v>
      </c>
      <c r="R11" s="255">
        <v>-1781.2</v>
      </c>
      <c r="S11" s="255">
        <v>-2110.5</v>
      </c>
      <c r="T11" s="255">
        <v>-2440.1</v>
      </c>
      <c r="U11" s="255">
        <v>-3047.3</v>
      </c>
      <c r="V11" s="255">
        <v>-3228</v>
      </c>
      <c r="W11" s="255">
        <v>-3228</v>
      </c>
      <c r="X11" s="256"/>
    </row>
    <row r="12" spans="1:24" x14ac:dyDescent="0.2">
      <c r="B12" s="246" t="s">
        <v>545</v>
      </c>
      <c r="C12" s="255">
        <v>-426.35</v>
      </c>
      <c r="D12" s="255">
        <v>-429.59999999999997</v>
      </c>
      <c r="E12" s="255">
        <v>-444.89000000000004</v>
      </c>
      <c r="F12" s="255">
        <v>-450.9</v>
      </c>
      <c r="G12" s="255">
        <v>-444.08</v>
      </c>
      <c r="H12" s="255">
        <v>-448.5</v>
      </c>
      <c r="I12" s="255">
        <v>-448.83000000000004</v>
      </c>
      <c r="J12" s="255">
        <v>-472.3</v>
      </c>
      <c r="K12" s="255">
        <v>-467.42</v>
      </c>
      <c r="L12" s="255">
        <v>-492.8</v>
      </c>
      <c r="M12" s="255">
        <v>-485.75</v>
      </c>
      <c r="N12" s="255">
        <v>-476.1</v>
      </c>
      <c r="O12" s="255">
        <v>-523.23</v>
      </c>
      <c r="P12" s="255">
        <v>-482.4</v>
      </c>
      <c r="Q12" s="255">
        <v>-1036</v>
      </c>
      <c r="R12" s="255">
        <v>-1073</v>
      </c>
      <c r="S12" s="255">
        <v>-1036.8</v>
      </c>
      <c r="T12" s="255">
        <v>-1082.4000000000001</v>
      </c>
      <c r="U12" s="255">
        <v>-1092.2</v>
      </c>
      <c r="V12" s="255">
        <v>-1118.9000000000001</v>
      </c>
      <c r="W12" s="255">
        <v>-1118.9000000000001</v>
      </c>
      <c r="X12" s="256"/>
    </row>
    <row r="13" spans="1:24" x14ac:dyDescent="0.2">
      <c r="B13" s="246" t="s">
        <v>546</v>
      </c>
      <c r="C13" s="255">
        <v>-200.86</v>
      </c>
      <c r="D13" s="255">
        <v>-292.89999999999998</v>
      </c>
      <c r="E13" s="255">
        <v>-192.96</v>
      </c>
      <c r="F13" s="255">
        <v>-278</v>
      </c>
      <c r="G13" s="255">
        <v>-200.37</v>
      </c>
      <c r="H13" s="255">
        <v>-255.9</v>
      </c>
      <c r="I13" s="255">
        <v>-212.22</v>
      </c>
      <c r="J13" s="255">
        <v>-259.7</v>
      </c>
      <c r="K13" s="255">
        <v>-228.4</v>
      </c>
      <c r="L13" s="255">
        <v>-292.7</v>
      </c>
      <c r="M13" s="255">
        <v>-254.88</v>
      </c>
      <c r="N13" s="255">
        <v>-301.3</v>
      </c>
      <c r="O13" s="255">
        <v>-276.87</v>
      </c>
      <c r="P13" s="255">
        <v>-294.7</v>
      </c>
      <c r="Q13" s="255">
        <v>-601.70000000000005</v>
      </c>
      <c r="R13" s="255">
        <v>-618.20000000000005</v>
      </c>
      <c r="S13" s="255">
        <v>-640.1</v>
      </c>
      <c r="T13" s="255">
        <v>-705.4</v>
      </c>
      <c r="U13" s="255">
        <v>-725.4</v>
      </c>
      <c r="V13" s="255">
        <v>-921</v>
      </c>
      <c r="W13" s="255">
        <v>-921</v>
      </c>
      <c r="X13" s="256"/>
    </row>
    <row r="14" spans="1:24" x14ac:dyDescent="0.2">
      <c r="B14" s="246" t="s">
        <v>547</v>
      </c>
      <c r="C14" s="255">
        <v>19.89</v>
      </c>
      <c r="D14" s="255">
        <v>36.799999999999997</v>
      </c>
      <c r="E14" s="255">
        <v>18.05</v>
      </c>
      <c r="F14" s="255">
        <v>41.2</v>
      </c>
      <c r="G14" s="255">
        <v>14.87</v>
      </c>
      <c r="H14" s="255">
        <v>43.6</v>
      </c>
      <c r="I14" s="255">
        <v>19.899999999999999</v>
      </c>
      <c r="J14" s="255">
        <v>44.1</v>
      </c>
      <c r="K14" s="255">
        <v>16.53</v>
      </c>
      <c r="L14" s="255">
        <v>41.9</v>
      </c>
      <c r="M14" s="255">
        <v>17.3</v>
      </c>
      <c r="N14" s="255">
        <v>42.1</v>
      </c>
      <c r="O14" s="255">
        <v>17.809999999999999</v>
      </c>
      <c r="P14" s="255">
        <v>42.3</v>
      </c>
      <c r="Q14" s="255">
        <v>49.6</v>
      </c>
      <c r="R14" s="255">
        <v>47.7</v>
      </c>
      <c r="S14" s="255">
        <v>49.1</v>
      </c>
      <c r="T14" s="255">
        <v>60</v>
      </c>
      <c r="U14" s="255">
        <v>63.2</v>
      </c>
      <c r="V14" s="255">
        <v>64.3</v>
      </c>
      <c r="W14" s="255">
        <v>64.3</v>
      </c>
      <c r="X14" s="256"/>
    </row>
    <row r="15" spans="1:24" x14ac:dyDescent="0.2">
      <c r="B15" s="246" t="s">
        <v>548</v>
      </c>
      <c r="C15" s="255">
        <v>-1.19</v>
      </c>
      <c r="D15" s="255">
        <v>6.1</v>
      </c>
      <c r="E15" s="255">
        <v>-0.59</v>
      </c>
      <c r="F15" s="255">
        <v>1.6</v>
      </c>
      <c r="G15" s="255">
        <v>-1.05</v>
      </c>
      <c r="H15" s="255">
        <v>0.3</v>
      </c>
      <c r="I15" s="255">
        <v>-0.44</v>
      </c>
      <c r="J15" s="255">
        <v>6</v>
      </c>
      <c r="K15" s="255">
        <v>1.1599999999999999</v>
      </c>
      <c r="L15" s="255">
        <v>1.1000000000000001</v>
      </c>
      <c r="M15" s="255">
        <v>-1.44</v>
      </c>
      <c r="N15" s="255">
        <v>0.3</v>
      </c>
      <c r="O15" s="255">
        <v>1.26</v>
      </c>
      <c r="P15" s="255">
        <v>0.2</v>
      </c>
      <c r="Q15" s="255">
        <v>-1.8</v>
      </c>
      <c r="R15" s="255">
        <v>4.5</v>
      </c>
      <c r="S15" s="255">
        <v>0.9</v>
      </c>
      <c r="T15" s="255">
        <v>0</v>
      </c>
      <c r="U15" s="255">
        <v>0</v>
      </c>
      <c r="V15" s="255">
        <v>0</v>
      </c>
      <c r="W15" s="255">
        <v>0</v>
      </c>
      <c r="X15" s="256"/>
    </row>
    <row r="16" spans="1:24" x14ac:dyDescent="0.2">
      <c r="B16" s="246" t="s">
        <v>549</v>
      </c>
      <c r="C16" s="255">
        <v>-145.35000000000002</v>
      </c>
      <c r="D16" s="255">
        <v>-142.29999999999998</v>
      </c>
      <c r="E16" s="255">
        <v>-148.39000000000001</v>
      </c>
      <c r="F16" s="255">
        <v>-145.80000000000001</v>
      </c>
      <c r="G16" s="255">
        <v>-150.93</v>
      </c>
      <c r="H16" s="255">
        <v>-151.50000000000003</v>
      </c>
      <c r="I16" s="255">
        <v>-154.58999999999997</v>
      </c>
      <c r="J16" s="255">
        <v>-159.5</v>
      </c>
      <c r="K16" s="255">
        <v>-161</v>
      </c>
      <c r="L16" s="255">
        <v>-177.9</v>
      </c>
      <c r="M16" s="255">
        <v>-167.14999999999998</v>
      </c>
      <c r="N16" s="255">
        <v>-185.3</v>
      </c>
      <c r="O16" s="255">
        <v>-165.47</v>
      </c>
      <c r="P16" s="255">
        <v>-190.29999999999998</v>
      </c>
      <c r="Q16" s="255">
        <v>-369.1</v>
      </c>
      <c r="R16" s="255">
        <v>-381.7</v>
      </c>
      <c r="S16" s="255">
        <v>-379.90000000000003</v>
      </c>
      <c r="T16" s="255">
        <v>-401.4</v>
      </c>
      <c r="U16" s="255">
        <v>-416</v>
      </c>
      <c r="V16" s="255">
        <v>-422.2</v>
      </c>
      <c r="W16" s="255">
        <v>-438.9</v>
      </c>
      <c r="X16" s="256"/>
    </row>
    <row r="17" spans="1:25" x14ac:dyDescent="0.2">
      <c r="B17" s="246" t="s">
        <v>550</v>
      </c>
      <c r="C17" s="255">
        <v>-27.07</v>
      </c>
      <c r="D17" s="255">
        <v>-47.5</v>
      </c>
      <c r="E17" s="255">
        <v>-25.11</v>
      </c>
      <c r="F17" s="255">
        <v>-48.2</v>
      </c>
      <c r="G17" s="255">
        <v>-23.76</v>
      </c>
      <c r="H17" s="255">
        <v>-6.1</v>
      </c>
      <c r="I17" s="255">
        <v>-15.36</v>
      </c>
      <c r="J17" s="255">
        <v>-19.399999999999999</v>
      </c>
      <c r="K17" s="255">
        <v>-4.1100000000000003</v>
      </c>
      <c r="L17" s="255">
        <v>-17.3</v>
      </c>
      <c r="M17" s="255">
        <v>5.28</v>
      </c>
      <c r="N17" s="255">
        <v>-1</v>
      </c>
      <c r="O17" s="255">
        <v>6.3</v>
      </c>
      <c r="P17" s="255">
        <v>-38.1</v>
      </c>
      <c r="Q17" s="255">
        <v>-59.9</v>
      </c>
      <c r="R17" s="255">
        <v>-39.200000000000003</v>
      </c>
      <c r="S17" s="255">
        <v>-41.8</v>
      </c>
      <c r="T17" s="255">
        <v>-34.1</v>
      </c>
      <c r="U17" s="255">
        <v>-48.9</v>
      </c>
      <c r="V17" s="255">
        <v>-120.69999999999999</v>
      </c>
      <c r="W17" s="255">
        <v>-110.8</v>
      </c>
      <c r="X17" s="256"/>
    </row>
    <row r="18" spans="1:25" x14ac:dyDescent="0.2">
      <c r="B18" s="250" t="s">
        <v>551</v>
      </c>
      <c r="C18" s="257">
        <v>-3.11</v>
      </c>
      <c r="D18" s="257">
        <v>-2.4</v>
      </c>
      <c r="E18" s="257">
        <v>-2.06</v>
      </c>
      <c r="F18" s="257">
        <v>-2.4</v>
      </c>
      <c r="G18" s="257">
        <v>-2.83</v>
      </c>
      <c r="H18" s="257">
        <v>-2.4</v>
      </c>
      <c r="I18" s="257">
        <v>-2.66</v>
      </c>
      <c r="J18" s="257">
        <v>-2.2000000000000002</v>
      </c>
      <c r="K18" s="257">
        <v>-2.6</v>
      </c>
      <c r="L18" s="257">
        <v>-2.2000000000000002</v>
      </c>
      <c r="M18" s="257">
        <v>-2.77</v>
      </c>
      <c r="N18" s="257">
        <v>-2.2999999999999998</v>
      </c>
      <c r="O18" s="257">
        <v>-2.9</v>
      </c>
      <c r="P18" s="257">
        <v>-2.6</v>
      </c>
      <c r="Q18" s="257">
        <v>0</v>
      </c>
      <c r="R18" s="257">
        <v>0</v>
      </c>
      <c r="S18" s="257">
        <v>0</v>
      </c>
      <c r="T18" s="257">
        <v>0</v>
      </c>
      <c r="U18" s="257">
        <v>0</v>
      </c>
      <c r="V18" s="257">
        <v>0</v>
      </c>
      <c r="W18" s="257">
        <v>0</v>
      </c>
      <c r="X18" s="256"/>
    </row>
    <row r="19" spans="1:25" ht="15" x14ac:dyDescent="0.25">
      <c r="A19" s="246" t="s">
        <v>552</v>
      </c>
      <c r="C19" s="255">
        <f>SUM(C10:C18)</f>
        <v>149.35999999999979</v>
      </c>
      <c r="D19" s="255">
        <f>SUM(D10:D18)</f>
        <v>138.20000000000016</v>
      </c>
      <c r="E19" s="255">
        <f>SUM(E10:E18)</f>
        <v>145.31</v>
      </c>
      <c r="F19" s="255">
        <f t="shared" ref="F19:W19" si="0">SUM(F10:F18)</f>
        <v>160.9999999999998</v>
      </c>
      <c r="G19" s="255">
        <f t="shared" si="0"/>
        <v>153.06000000000009</v>
      </c>
      <c r="H19" s="255">
        <f t="shared" si="0"/>
        <v>177.00000000000003</v>
      </c>
      <c r="I19" s="255">
        <f t="shared" si="0"/>
        <v>150.54999999999981</v>
      </c>
      <c r="J19" s="255">
        <f t="shared" si="0"/>
        <v>179.60000000000022</v>
      </c>
      <c r="K19" s="255">
        <f t="shared" si="0"/>
        <v>158.35999999999999</v>
      </c>
      <c r="L19" s="255">
        <f t="shared" si="0"/>
        <v>200.50000000000014</v>
      </c>
      <c r="M19" s="255">
        <f t="shared" si="0"/>
        <v>180.44000000000017</v>
      </c>
      <c r="N19" s="255">
        <f t="shared" si="0"/>
        <v>238.99999999999989</v>
      </c>
      <c r="O19" s="255">
        <f t="shared" si="0"/>
        <v>208.84000000000003</v>
      </c>
      <c r="P19" s="255">
        <f t="shared" si="0"/>
        <v>259.70000000000016</v>
      </c>
      <c r="Q19" s="255">
        <f t="shared" si="0"/>
        <v>495.49999999999966</v>
      </c>
      <c r="R19" s="255">
        <f t="shared" si="0"/>
        <v>425.60000000000093</v>
      </c>
      <c r="S19" s="255">
        <f t="shared" si="0"/>
        <v>469.4</v>
      </c>
      <c r="T19" s="255">
        <f t="shared" si="0"/>
        <v>491.9000000000002</v>
      </c>
      <c r="U19" s="255">
        <f t="shared" si="0"/>
        <v>543.10000000000059</v>
      </c>
      <c r="V19" s="255">
        <f t="shared" si="0"/>
        <v>532.60000000000014</v>
      </c>
      <c r="W19" s="255">
        <f t="shared" si="0"/>
        <v>504.59999999999951</v>
      </c>
      <c r="X19" s="256"/>
      <c r="Y19" s="258"/>
    </row>
    <row r="20" spans="1:25" x14ac:dyDescent="0.2">
      <c r="G20" s="255"/>
      <c r="H20" s="253"/>
      <c r="I20" s="253"/>
      <c r="J20" s="253"/>
      <c r="M20" s="253"/>
      <c r="N20" s="255"/>
      <c r="O20" s="255"/>
      <c r="P20" s="255"/>
      <c r="Q20" s="255"/>
      <c r="R20" s="255"/>
      <c r="S20" s="255"/>
      <c r="T20" s="255"/>
      <c r="U20" s="255"/>
      <c r="V20" s="255"/>
      <c r="W20" s="255"/>
      <c r="X20" s="256"/>
      <c r="Y20" s="256"/>
    </row>
    <row r="21" spans="1:25" x14ac:dyDescent="0.2">
      <c r="A21" s="246" t="s">
        <v>553</v>
      </c>
      <c r="G21" s="255"/>
      <c r="H21" s="253"/>
      <c r="I21" s="253"/>
      <c r="J21" s="253"/>
      <c r="M21" s="253"/>
      <c r="N21" s="255"/>
      <c r="O21" s="255"/>
      <c r="P21" s="255"/>
      <c r="Q21" s="255"/>
      <c r="R21" s="255"/>
      <c r="S21" s="255"/>
      <c r="T21" s="255"/>
      <c r="U21" s="255"/>
      <c r="V21" s="255"/>
      <c r="W21" s="255"/>
      <c r="X21" s="256"/>
    </row>
    <row r="22" spans="1:25" x14ac:dyDescent="0.2">
      <c r="B22" s="246" t="s">
        <v>554</v>
      </c>
      <c r="C22" s="255">
        <v>145.62</v>
      </c>
      <c r="D22" s="255">
        <v>113.7</v>
      </c>
      <c r="E22" s="255">
        <v>56.69</v>
      </c>
      <c r="F22" s="255">
        <v>236.5</v>
      </c>
      <c r="G22" s="255">
        <v>-60.51</v>
      </c>
      <c r="H22" s="255">
        <v>203.1</v>
      </c>
      <c r="I22" s="255">
        <v>-143.53</v>
      </c>
      <c r="J22" s="255">
        <v>165.4</v>
      </c>
      <c r="K22" s="255">
        <v>-219.47</v>
      </c>
      <c r="L22" s="255">
        <v>209</v>
      </c>
      <c r="M22" s="255">
        <v>80.16</v>
      </c>
      <c r="N22" s="255">
        <v>360.4</v>
      </c>
      <c r="O22" s="255">
        <v>187.55</v>
      </c>
      <c r="P22" s="255">
        <v>381</v>
      </c>
      <c r="Q22" s="255">
        <v>407</v>
      </c>
      <c r="R22" s="255">
        <v>111.1</v>
      </c>
      <c r="S22" s="255">
        <v>596.5</v>
      </c>
      <c r="T22" s="255">
        <v>521.69999999999993</v>
      </c>
      <c r="U22" s="255">
        <v>318.2</v>
      </c>
      <c r="V22" s="255">
        <v>6.2</v>
      </c>
      <c r="W22" s="255">
        <v>-128.4</v>
      </c>
      <c r="X22" s="256"/>
    </row>
    <row r="23" spans="1:25" x14ac:dyDescent="0.2">
      <c r="B23" s="250" t="s">
        <v>555</v>
      </c>
      <c r="C23" s="257">
        <v>2151.08</v>
      </c>
      <c r="D23" s="257">
        <v>2353.1</v>
      </c>
      <c r="E23" s="257">
        <v>2262.1</v>
      </c>
      <c r="F23" s="257">
        <v>2411.1</v>
      </c>
      <c r="G23" s="257">
        <v>2502.25</v>
      </c>
      <c r="H23" s="257">
        <v>2705.7</v>
      </c>
      <c r="I23" s="257">
        <v>2746.66</v>
      </c>
      <c r="J23" s="257">
        <v>2985.7</v>
      </c>
      <c r="K23" s="257">
        <v>3161.48</v>
      </c>
      <c r="L23" s="257">
        <v>3472.8</v>
      </c>
      <c r="M23" s="257">
        <v>3319.04</v>
      </c>
      <c r="N23" s="257">
        <v>3677.3</v>
      </c>
      <c r="O23" s="257">
        <v>3572.95</v>
      </c>
      <c r="P23" s="257">
        <v>3838.2</v>
      </c>
      <c r="Q23" s="257">
        <v>8002</v>
      </c>
      <c r="R23" s="257">
        <v>8568.6</v>
      </c>
      <c r="S23" s="257">
        <v>8505.2999999999993</v>
      </c>
      <c r="T23" s="257">
        <v>9079.6</v>
      </c>
      <c r="U23" s="257">
        <v>9628.7999999999993</v>
      </c>
      <c r="V23" s="257">
        <v>10028.1</v>
      </c>
      <c r="W23" s="257">
        <v>10486.4</v>
      </c>
      <c r="X23" s="256"/>
    </row>
    <row r="24" spans="1:25" x14ac:dyDescent="0.2">
      <c r="C24" s="255">
        <f t="shared" ref="C24:W24" si="1">SUM(C22:C23)</f>
        <v>2296.6999999999998</v>
      </c>
      <c r="D24" s="255">
        <f t="shared" si="1"/>
        <v>2466.7999999999997</v>
      </c>
      <c r="E24" s="255">
        <f t="shared" si="1"/>
        <v>2318.79</v>
      </c>
      <c r="F24" s="255">
        <f t="shared" si="1"/>
        <v>2647.6</v>
      </c>
      <c r="G24" s="255">
        <f t="shared" si="1"/>
        <v>2441.7399999999998</v>
      </c>
      <c r="H24" s="255">
        <f t="shared" si="1"/>
        <v>2908.7999999999997</v>
      </c>
      <c r="I24" s="255">
        <f t="shared" si="1"/>
        <v>2603.1299999999997</v>
      </c>
      <c r="J24" s="255">
        <f t="shared" si="1"/>
        <v>3151.1</v>
      </c>
      <c r="K24" s="255">
        <f t="shared" si="1"/>
        <v>2942.01</v>
      </c>
      <c r="L24" s="255">
        <f t="shared" si="1"/>
        <v>3681.8</v>
      </c>
      <c r="M24" s="255">
        <f t="shared" si="1"/>
        <v>3399.2</v>
      </c>
      <c r="N24" s="255">
        <f t="shared" si="1"/>
        <v>4037.7000000000003</v>
      </c>
      <c r="O24" s="255">
        <f t="shared" si="1"/>
        <v>3760.5</v>
      </c>
      <c r="P24" s="255">
        <f t="shared" si="1"/>
        <v>4219.2</v>
      </c>
      <c r="Q24" s="255">
        <f t="shared" si="1"/>
        <v>8409</v>
      </c>
      <c r="R24" s="255">
        <f t="shared" si="1"/>
        <v>8679.7000000000007</v>
      </c>
      <c r="S24" s="255">
        <f t="shared" si="1"/>
        <v>9101.7999999999993</v>
      </c>
      <c r="T24" s="255">
        <f t="shared" si="1"/>
        <v>9601.3000000000011</v>
      </c>
      <c r="U24" s="255">
        <f t="shared" si="1"/>
        <v>9947</v>
      </c>
      <c r="V24" s="255">
        <f t="shared" si="1"/>
        <v>10034.300000000001</v>
      </c>
      <c r="W24" s="255">
        <f t="shared" si="1"/>
        <v>10358</v>
      </c>
      <c r="X24" s="256"/>
    </row>
    <row r="25" spans="1:25" x14ac:dyDescent="0.2">
      <c r="C25" s="255"/>
      <c r="D25" s="255"/>
      <c r="E25" s="255"/>
      <c r="F25" s="255"/>
      <c r="G25" s="255"/>
      <c r="H25" s="253"/>
      <c r="I25" s="253"/>
      <c r="J25" s="253"/>
      <c r="K25" s="253"/>
      <c r="L25" s="253"/>
      <c r="M25" s="253"/>
      <c r="N25" s="255"/>
      <c r="O25" s="255"/>
      <c r="P25" s="255"/>
      <c r="Q25" s="255"/>
      <c r="R25" s="255"/>
      <c r="S25" s="255"/>
      <c r="T25" s="255"/>
      <c r="U25" s="255"/>
      <c r="V25" s="255"/>
      <c r="W25" s="255"/>
      <c r="X25" s="256"/>
    </row>
    <row r="26" spans="1:25" x14ac:dyDescent="0.2">
      <c r="A26" s="246" t="s">
        <v>556</v>
      </c>
      <c r="C26" s="255">
        <v>1349.68</v>
      </c>
      <c r="D26" s="255">
        <v>1443.8</v>
      </c>
      <c r="E26" s="255">
        <v>1362.19</v>
      </c>
      <c r="F26" s="255">
        <v>1545.6</v>
      </c>
      <c r="G26" s="255">
        <v>1431.51</v>
      </c>
      <c r="H26" s="255">
        <v>1692.5</v>
      </c>
      <c r="I26" s="255">
        <v>1522.23</v>
      </c>
      <c r="J26" s="255">
        <v>1828.7</v>
      </c>
      <c r="K26" s="255">
        <v>1713.03</v>
      </c>
      <c r="L26" s="255">
        <v>2127.1999999999998</v>
      </c>
      <c r="M26" s="255">
        <v>1970.61</v>
      </c>
      <c r="N26" s="255">
        <v>2327.5</v>
      </c>
      <c r="O26" s="255">
        <v>2166.61</v>
      </c>
      <c r="P26" s="255">
        <v>2422.5</v>
      </c>
      <c r="Q26" s="255">
        <v>4730</v>
      </c>
      <c r="R26" s="255">
        <v>4882.3</v>
      </c>
      <c r="S26" s="255">
        <v>5119.8</v>
      </c>
      <c r="T26" s="255">
        <v>5400.8</v>
      </c>
      <c r="U26" s="255">
        <v>5595.2</v>
      </c>
      <c r="V26" s="255">
        <v>6150</v>
      </c>
      <c r="W26" s="255">
        <v>5826.3</v>
      </c>
      <c r="X26" s="256"/>
    </row>
    <row r="27" spans="1:25" x14ac:dyDescent="0.2">
      <c r="A27" s="246" t="s">
        <v>557</v>
      </c>
      <c r="C27" s="255">
        <v>102.73</v>
      </c>
      <c r="D27" s="255">
        <v>100</v>
      </c>
      <c r="E27" s="255">
        <v>102.88</v>
      </c>
      <c r="F27" s="255">
        <v>100</v>
      </c>
      <c r="G27" s="255">
        <v>103.17</v>
      </c>
      <c r="H27" s="255">
        <v>100</v>
      </c>
      <c r="I27" s="255">
        <v>103.04</v>
      </c>
      <c r="J27" s="255">
        <v>100</v>
      </c>
      <c r="K27" s="255">
        <v>103.38</v>
      </c>
      <c r="L27" s="255">
        <v>100</v>
      </c>
      <c r="M27" s="255">
        <v>104.1</v>
      </c>
      <c r="N27" s="255">
        <v>100</v>
      </c>
      <c r="O27" s="255">
        <v>91.26</v>
      </c>
      <c r="P27" s="255">
        <v>87.5</v>
      </c>
      <c r="Q27" s="255">
        <v>0</v>
      </c>
      <c r="R27" s="255">
        <v>0</v>
      </c>
      <c r="S27" s="255">
        <v>0</v>
      </c>
      <c r="T27" s="255">
        <v>0</v>
      </c>
      <c r="U27" s="255">
        <v>0</v>
      </c>
      <c r="V27" s="255">
        <v>0</v>
      </c>
      <c r="W27" s="255">
        <v>0</v>
      </c>
      <c r="X27" s="256"/>
    </row>
    <row r="28" spans="1:25" x14ac:dyDescent="0.2">
      <c r="A28" s="246" t="s">
        <v>558</v>
      </c>
      <c r="C28" s="255">
        <v>3749.11</v>
      </c>
      <c r="D28" s="255">
        <v>4010.6</v>
      </c>
      <c r="E28" s="255">
        <v>3783.86</v>
      </c>
      <c r="F28" s="255">
        <v>4293.2</v>
      </c>
      <c r="G28" s="255">
        <v>3976.42</v>
      </c>
      <c r="H28" s="255">
        <v>4701.3</v>
      </c>
      <c r="I28" s="255">
        <v>4228.3999999999996</v>
      </c>
      <c r="J28" s="255">
        <v>5079.8</v>
      </c>
      <c r="K28" s="255">
        <v>4758.42</v>
      </c>
      <c r="L28" s="255">
        <v>5909</v>
      </c>
      <c r="M28" s="255">
        <v>5473.91</v>
      </c>
      <c r="N28" s="255">
        <v>6465.2</v>
      </c>
      <c r="O28" s="255">
        <v>6018.37</v>
      </c>
      <c r="P28" s="255">
        <v>6729.2</v>
      </c>
      <c r="Q28" s="255">
        <v>13139</v>
      </c>
      <c r="R28" s="255">
        <v>13562</v>
      </c>
      <c r="S28" s="255">
        <v>14221.6</v>
      </c>
      <c r="T28" s="255">
        <v>15002.1</v>
      </c>
      <c r="U28" s="255">
        <v>15542.2</v>
      </c>
      <c r="V28" s="255">
        <v>16184.3</v>
      </c>
      <c r="W28" s="255">
        <v>16184.3</v>
      </c>
      <c r="X28" s="256"/>
    </row>
    <row r="29" spans="1:25" s="259" customFormat="1" x14ac:dyDescent="0.2">
      <c r="A29" s="259" t="s">
        <v>559</v>
      </c>
      <c r="C29" s="260">
        <f t="shared" ref="C29:W29" si="2">SUM(C26:C27,C22:C23)-C28</f>
        <v>0</v>
      </c>
      <c r="D29" s="260">
        <f t="shared" si="2"/>
        <v>0</v>
      </c>
      <c r="E29" s="260">
        <f t="shared" si="2"/>
        <v>0</v>
      </c>
      <c r="F29" s="260">
        <f t="shared" si="2"/>
        <v>0</v>
      </c>
      <c r="G29" s="260">
        <f t="shared" si="2"/>
        <v>0</v>
      </c>
      <c r="H29" s="260">
        <f t="shared" si="2"/>
        <v>0</v>
      </c>
      <c r="I29" s="260">
        <f t="shared" si="2"/>
        <v>0</v>
      </c>
      <c r="J29" s="260">
        <f t="shared" si="2"/>
        <v>0</v>
      </c>
      <c r="K29" s="260">
        <f t="shared" si="2"/>
        <v>0</v>
      </c>
      <c r="L29" s="260">
        <f t="shared" si="2"/>
        <v>0</v>
      </c>
      <c r="M29" s="260">
        <f t="shared" si="2"/>
        <v>0</v>
      </c>
      <c r="N29" s="260">
        <f t="shared" si="2"/>
        <v>0</v>
      </c>
      <c r="O29" s="260">
        <f t="shared" si="2"/>
        <v>0</v>
      </c>
      <c r="P29" s="260">
        <f t="shared" si="2"/>
        <v>0</v>
      </c>
      <c r="Q29" s="260">
        <f t="shared" si="2"/>
        <v>0</v>
      </c>
      <c r="R29" s="260">
        <f t="shared" si="2"/>
        <v>0</v>
      </c>
      <c r="S29" s="260">
        <f t="shared" si="2"/>
        <v>0</v>
      </c>
      <c r="T29" s="260">
        <f t="shared" si="2"/>
        <v>0</v>
      </c>
      <c r="U29" s="260">
        <f t="shared" si="2"/>
        <v>0</v>
      </c>
      <c r="V29" s="260">
        <f t="shared" si="2"/>
        <v>0</v>
      </c>
      <c r="W29" s="260">
        <f t="shared" si="2"/>
        <v>0</v>
      </c>
      <c r="X29" s="256"/>
    </row>
    <row r="30" spans="1:25" x14ac:dyDescent="0.2">
      <c r="G30" s="253"/>
      <c r="H30" s="253"/>
      <c r="I30" s="253"/>
      <c r="J30" s="253"/>
      <c r="N30" s="253"/>
      <c r="O30" s="253"/>
      <c r="P30" s="253"/>
      <c r="Q30" s="253"/>
      <c r="R30" s="253"/>
      <c r="S30" s="253"/>
      <c r="T30" s="253"/>
      <c r="U30" s="253"/>
      <c r="V30" s="253"/>
      <c r="W30" s="253"/>
      <c r="X30" s="256"/>
    </row>
    <row r="31" spans="1:25" x14ac:dyDescent="0.2">
      <c r="A31" s="246" t="s">
        <v>560</v>
      </c>
      <c r="C31" s="261">
        <v>0.36</v>
      </c>
      <c r="D31" s="261">
        <v>0.36</v>
      </c>
      <c r="E31" s="261">
        <v>0.36</v>
      </c>
      <c r="F31" s="261">
        <v>0.36</v>
      </c>
      <c r="G31" s="261">
        <v>0.36</v>
      </c>
      <c r="H31" s="261">
        <v>0.36</v>
      </c>
      <c r="I31" s="261">
        <v>0.36</v>
      </c>
      <c r="J31" s="261">
        <v>0.36</v>
      </c>
      <c r="K31" s="261">
        <v>0.36</v>
      </c>
      <c r="L31" s="261">
        <v>0.36</v>
      </c>
      <c r="M31" s="261">
        <v>0.36</v>
      </c>
      <c r="N31" s="261">
        <v>0.36</v>
      </c>
      <c r="O31" s="261">
        <v>0.36</v>
      </c>
      <c r="P31" s="261">
        <v>0.36</v>
      </c>
      <c r="Q31" s="261">
        <v>0.36</v>
      </c>
      <c r="R31" s="261">
        <v>0.36</v>
      </c>
      <c r="S31" s="261">
        <v>0.36</v>
      </c>
      <c r="T31" s="261">
        <v>0.36</v>
      </c>
      <c r="U31" s="261">
        <v>0.36</v>
      </c>
      <c r="V31" s="261">
        <v>0.38</v>
      </c>
      <c r="W31" s="261">
        <v>0.36</v>
      </c>
      <c r="X31" s="256"/>
    </row>
    <row r="32" spans="1:25" x14ac:dyDescent="0.2">
      <c r="A32" s="246" t="s">
        <v>561</v>
      </c>
      <c r="C32" s="261">
        <v>0.11070000000000001</v>
      </c>
      <c r="D32" s="261">
        <v>9.5699999999999993E-2</v>
      </c>
      <c r="E32" s="261">
        <v>0.10667381202328603</v>
      </c>
      <c r="F32" s="261">
        <v>0.10414</v>
      </c>
      <c r="G32" s="261">
        <v>0.1069</v>
      </c>
      <c r="H32" s="261">
        <v>0.1046</v>
      </c>
      <c r="I32" s="261">
        <v>9.8900000000000002E-2</v>
      </c>
      <c r="J32" s="261">
        <v>9.819E-2</v>
      </c>
      <c r="K32" s="261">
        <v>9.2399999999999996E-2</v>
      </c>
      <c r="L32" s="261">
        <v>9.4229999999999994E-2</v>
      </c>
      <c r="M32" s="261">
        <v>9.1600000000000001E-2</v>
      </c>
      <c r="N32" s="261">
        <v>0.10269</v>
      </c>
      <c r="O32" s="261">
        <v>9.64E-2</v>
      </c>
      <c r="P32" s="261">
        <v>0.10721</v>
      </c>
      <c r="Q32" s="261">
        <v>0.10475</v>
      </c>
      <c r="R32" s="261">
        <v>8.7169999999999997E-2</v>
      </c>
      <c r="S32" s="261">
        <v>9.1679999999999998E-2</v>
      </c>
      <c r="T32" s="261">
        <v>8.6599999999999996E-2</v>
      </c>
      <c r="U32" s="261">
        <v>8.6599999999999996E-2</v>
      </c>
      <c r="V32" s="261">
        <v>8.6599999999999996E-2</v>
      </c>
      <c r="W32" s="261">
        <v>8.6599999999999996E-2</v>
      </c>
      <c r="X32" s="256"/>
    </row>
    <row r="33" spans="1:24" x14ac:dyDescent="0.2">
      <c r="G33" s="253"/>
      <c r="H33" s="253"/>
      <c r="I33" s="253"/>
      <c r="J33" s="253"/>
      <c r="M33" s="253"/>
      <c r="N33" s="253"/>
      <c r="O33" s="253"/>
      <c r="P33" s="253"/>
      <c r="Q33" s="253"/>
      <c r="R33" s="253"/>
      <c r="S33" s="253"/>
      <c r="T33" s="253"/>
      <c r="U33" s="253"/>
      <c r="V33" s="253"/>
      <c r="W33" s="253"/>
      <c r="X33" s="256"/>
    </row>
    <row r="34" spans="1:24" x14ac:dyDescent="0.2">
      <c r="A34" s="254" t="s">
        <v>562</v>
      </c>
      <c r="G34" s="253"/>
      <c r="H34" s="253"/>
      <c r="I34" s="253"/>
      <c r="J34" s="253"/>
      <c r="M34" s="253"/>
      <c r="N34" s="253"/>
      <c r="O34" s="253"/>
      <c r="P34" s="253"/>
      <c r="Q34" s="253"/>
      <c r="R34" s="253"/>
      <c r="S34" s="253"/>
      <c r="T34" s="253"/>
      <c r="U34" s="253"/>
      <c r="V34" s="253"/>
      <c r="W34" s="253"/>
      <c r="X34" s="256"/>
    </row>
    <row r="35" spans="1:24" x14ac:dyDescent="0.2">
      <c r="G35" s="253"/>
      <c r="H35" s="253"/>
      <c r="I35" s="253"/>
      <c r="J35" s="253"/>
      <c r="M35" s="253"/>
      <c r="N35" s="253"/>
      <c r="O35" s="253"/>
      <c r="P35" s="253"/>
      <c r="Q35" s="253"/>
      <c r="R35" s="253"/>
      <c r="S35" s="253"/>
      <c r="T35" s="253"/>
      <c r="U35" s="253"/>
      <c r="V35" s="253"/>
      <c r="W35" s="253"/>
      <c r="X35" s="256"/>
    </row>
    <row r="36" spans="1:24" x14ac:dyDescent="0.2">
      <c r="B36" s="262" t="s">
        <v>563</v>
      </c>
      <c r="C36" s="263">
        <v>0</v>
      </c>
      <c r="D36" s="263">
        <v>-108.5</v>
      </c>
      <c r="E36" s="263">
        <v>0</v>
      </c>
      <c r="F36" s="263">
        <v>47.1</v>
      </c>
      <c r="G36" s="263">
        <v>0</v>
      </c>
      <c r="H36" s="263">
        <v>218.9</v>
      </c>
      <c r="I36" s="263">
        <v>0</v>
      </c>
      <c r="J36" s="263">
        <v>125.19999999999999</v>
      </c>
      <c r="K36" s="263">
        <v>0</v>
      </c>
      <c r="L36" s="263">
        <v>-48.7</v>
      </c>
      <c r="M36" s="263">
        <v>0</v>
      </c>
      <c r="N36" s="263">
        <v>-42.5</v>
      </c>
      <c r="O36" s="263">
        <v>0</v>
      </c>
      <c r="P36" s="263">
        <v>72.199999999999989</v>
      </c>
      <c r="Q36" s="263">
        <v>0</v>
      </c>
      <c r="R36" s="263">
        <v>0</v>
      </c>
      <c r="S36" s="263">
        <v>0</v>
      </c>
      <c r="T36" s="263">
        <v>0</v>
      </c>
      <c r="U36" s="263">
        <v>0</v>
      </c>
      <c r="V36" s="263">
        <v>0</v>
      </c>
      <c r="W36" s="263">
        <v>0</v>
      </c>
      <c r="X36" s="256"/>
    </row>
    <row r="37" spans="1:24" x14ac:dyDescent="0.2">
      <c r="B37" s="262" t="s">
        <v>564</v>
      </c>
      <c r="C37" s="263">
        <v>0</v>
      </c>
      <c r="D37" s="263">
        <v>76.8</v>
      </c>
      <c r="E37" s="263">
        <v>0</v>
      </c>
      <c r="F37" s="263">
        <v>-34</v>
      </c>
      <c r="G37" s="263">
        <v>0</v>
      </c>
      <c r="H37" s="263">
        <v>-170.6</v>
      </c>
      <c r="I37" s="263">
        <v>0</v>
      </c>
      <c r="J37" s="263">
        <v>-110.5</v>
      </c>
      <c r="K37" s="263">
        <v>0</v>
      </c>
      <c r="L37" s="263">
        <v>30.4</v>
      </c>
      <c r="M37" s="263">
        <v>0</v>
      </c>
      <c r="N37" s="263">
        <v>27.2</v>
      </c>
      <c r="O37" s="263">
        <v>0</v>
      </c>
      <c r="P37" s="263">
        <v>-46.7</v>
      </c>
      <c r="Q37" s="263">
        <v>0</v>
      </c>
      <c r="R37" s="263">
        <v>0</v>
      </c>
      <c r="S37" s="263">
        <v>0</v>
      </c>
      <c r="T37" s="263">
        <v>0</v>
      </c>
      <c r="U37" s="263">
        <v>0</v>
      </c>
      <c r="V37" s="263">
        <v>0</v>
      </c>
      <c r="W37" s="263">
        <v>0</v>
      </c>
      <c r="X37" s="256"/>
    </row>
    <row r="38" spans="1:24" x14ac:dyDescent="0.2">
      <c r="B38" s="262" t="s">
        <v>565</v>
      </c>
      <c r="C38" s="263">
        <v>0</v>
      </c>
      <c r="D38" s="263">
        <v>8.400500000000001</v>
      </c>
      <c r="E38" s="263">
        <v>0</v>
      </c>
      <c r="F38" s="263">
        <v>-3.4715000000000007</v>
      </c>
      <c r="G38" s="263">
        <v>0</v>
      </c>
      <c r="H38" s="263">
        <v>-12.799500000000004</v>
      </c>
      <c r="I38" s="263">
        <v>0</v>
      </c>
      <c r="J38" s="263">
        <v>-3.8954999999999971</v>
      </c>
      <c r="K38" s="263">
        <v>0</v>
      </c>
      <c r="L38" s="263">
        <v>4.8495000000000017</v>
      </c>
      <c r="M38" s="263">
        <v>0</v>
      </c>
      <c r="N38" s="263">
        <v>4.0545</v>
      </c>
      <c r="O38" s="263">
        <v>0</v>
      </c>
      <c r="P38" s="263">
        <v>-6.7574999999999967</v>
      </c>
      <c r="Q38" s="263">
        <v>0</v>
      </c>
      <c r="R38" s="263">
        <v>0</v>
      </c>
      <c r="S38" s="263">
        <v>0</v>
      </c>
      <c r="T38" s="263">
        <v>0</v>
      </c>
      <c r="U38" s="263">
        <v>0</v>
      </c>
      <c r="V38" s="263">
        <v>0</v>
      </c>
      <c r="W38" s="263">
        <v>0</v>
      </c>
      <c r="X38" s="256"/>
    </row>
    <row r="39" spans="1:24" x14ac:dyDescent="0.2">
      <c r="B39" s="264" t="s">
        <v>566</v>
      </c>
      <c r="C39" s="265">
        <v>-15.727891156462587</v>
      </c>
      <c r="D39" s="265">
        <v>-10.31</v>
      </c>
      <c r="E39" s="265">
        <v>0</v>
      </c>
      <c r="F39" s="265">
        <v>0</v>
      </c>
      <c r="G39" s="265">
        <v>-7.4244897959183671</v>
      </c>
      <c r="H39" s="265">
        <v>-12.66</v>
      </c>
      <c r="I39" s="265">
        <v>0</v>
      </c>
      <c r="J39" s="265">
        <v>-6.46</v>
      </c>
      <c r="K39" s="265">
        <v>0</v>
      </c>
      <c r="L39" s="265">
        <v>-3.38</v>
      </c>
      <c r="M39" s="265">
        <v>0</v>
      </c>
      <c r="N39" s="265">
        <v>-23.56</v>
      </c>
      <c r="O39" s="265">
        <v>0</v>
      </c>
      <c r="P39" s="265">
        <v>-28.37</v>
      </c>
      <c r="Q39" s="265">
        <v>0</v>
      </c>
      <c r="R39" s="265">
        <v>0</v>
      </c>
      <c r="S39" s="265">
        <v>0</v>
      </c>
      <c r="T39" s="265">
        <v>0</v>
      </c>
      <c r="U39" s="265">
        <v>0</v>
      </c>
      <c r="V39" s="265">
        <v>0</v>
      </c>
      <c r="W39" s="265">
        <v>0</v>
      </c>
      <c r="X39" s="256"/>
    </row>
    <row r="40" spans="1:24" x14ac:dyDescent="0.2">
      <c r="B40" s="264" t="s">
        <v>567</v>
      </c>
      <c r="C40" s="265">
        <v>4.167891156462586</v>
      </c>
      <c r="D40" s="265">
        <v>2.7321500000000003</v>
      </c>
      <c r="E40" s="265">
        <v>0</v>
      </c>
      <c r="F40" s="265">
        <v>0</v>
      </c>
      <c r="G40" s="265">
        <v>1.9674897959183675</v>
      </c>
      <c r="H40" s="265">
        <v>3.3549000000000002</v>
      </c>
      <c r="I40" s="265">
        <v>0</v>
      </c>
      <c r="J40" s="265">
        <v>1.7119</v>
      </c>
      <c r="K40" s="265">
        <v>0</v>
      </c>
      <c r="L40" s="265">
        <v>0.89570000000000005</v>
      </c>
      <c r="M40" s="265">
        <v>0</v>
      </c>
      <c r="N40" s="265">
        <v>6.2434000000000003</v>
      </c>
      <c r="O40" s="265">
        <v>0</v>
      </c>
      <c r="P40" s="265">
        <v>7.5180500000000006</v>
      </c>
      <c r="Q40" s="265">
        <v>0</v>
      </c>
      <c r="R40" s="265">
        <v>0</v>
      </c>
      <c r="S40" s="265">
        <v>0</v>
      </c>
      <c r="T40" s="265">
        <v>0</v>
      </c>
      <c r="U40" s="265">
        <v>0</v>
      </c>
      <c r="V40" s="265">
        <v>0</v>
      </c>
      <c r="W40" s="265">
        <v>0</v>
      </c>
      <c r="X40" s="256"/>
    </row>
    <row r="41" spans="1:24" x14ac:dyDescent="0.2">
      <c r="G41" s="253"/>
      <c r="H41" s="253"/>
      <c r="I41" s="253"/>
      <c r="J41" s="253"/>
      <c r="K41" s="253"/>
      <c r="L41" s="253"/>
      <c r="M41" s="253"/>
      <c r="N41" s="253"/>
      <c r="O41" s="253"/>
      <c r="P41" s="253"/>
      <c r="Q41" s="253"/>
      <c r="R41" s="253"/>
      <c r="S41" s="253"/>
      <c r="T41" s="253"/>
      <c r="U41" s="253"/>
      <c r="V41" s="253"/>
      <c r="W41" s="253"/>
      <c r="X41" s="256"/>
    </row>
    <row r="42" spans="1:24" x14ac:dyDescent="0.2">
      <c r="B42" s="246" t="s">
        <v>568</v>
      </c>
      <c r="C42" s="266">
        <f t="shared" ref="C42:D42" si="3">C19+SUM(C36:C38)+SUM(C39:C40)</f>
        <v>137.79999999999978</v>
      </c>
      <c r="D42" s="266">
        <f t="shared" si="3"/>
        <v>107.32265000000017</v>
      </c>
      <c r="E42" s="266">
        <f t="shared" ref="E42:R42" si="4">E19+SUM(E36:E38)+SUM(E39:E40)</f>
        <v>145.31</v>
      </c>
      <c r="F42" s="266">
        <f t="shared" si="4"/>
        <v>170.6284999999998</v>
      </c>
      <c r="G42" s="266">
        <f t="shared" si="4"/>
        <v>147.60300000000009</v>
      </c>
      <c r="H42" s="266">
        <f t="shared" si="4"/>
        <v>203.19540000000003</v>
      </c>
      <c r="I42" s="266">
        <f t="shared" si="4"/>
        <v>150.54999999999981</v>
      </c>
      <c r="J42" s="266">
        <f t="shared" si="4"/>
        <v>185.65640000000022</v>
      </c>
      <c r="K42" s="266">
        <f t="shared" si="4"/>
        <v>158.35999999999999</v>
      </c>
      <c r="L42" s="266">
        <f t="shared" si="4"/>
        <v>184.56520000000015</v>
      </c>
      <c r="M42" s="266">
        <f t="shared" si="4"/>
        <v>180.44000000000017</v>
      </c>
      <c r="N42" s="266">
        <f t="shared" si="4"/>
        <v>210.4378999999999</v>
      </c>
      <c r="O42" s="266">
        <f t="shared" si="4"/>
        <v>208.84000000000003</v>
      </c>
      <c r="P42" s="266">
        <f t="shared" si="4"/>
        <v>257.59055000000018</v>
      </c>
      <c r="Q42" s="266">
        <f t="shared" si="4"/>
        <v>495.49999999999966</v>
      </c>
      <c r="R42" s="266">
        <f t="shared" si="4"/>
        <v>425.60000000000093</v>
      </c>
      <c r="S42" s="266">
        <f t="shared" ref="S42:W42" si="5">S19+SUM(S36:S38)+SUM(S39:S40)</f>
        <v>469.4</v>
      </c>
      <c r="T42" s="266">
        <f t="shared" si="5"/>
        <v>491.9000000000002</v>
      </c>
      <c r="U42" s="266">
        <f t="shared" si="5"/>
        <v>543.10000000000059</v>
      </c>
      <c r="V42" s="266">
        <f t="shared" si="5"/>
        <v>532.60000000000014</v>
      </c>
      <c r="W42" s="266">
        <f t="shared" si="5"/>
        <v>504.59999999999951</v>
      </c>
      <c r="X42" s="256"/>
    </row>
    <row r="43" spans="1:24" x14ac:dyDescent="0.2">
      <c r="B43" s="246" t="s">
        <v>569</v>
      </c>
      <c r="C43" s="266">
        <f t="shared" ref="C43:W43" si="6">C42-C18</f>
        <v>140.9099999999998</v>
      </c>
      <c r="D43" s="266">
        <f t="shared" si="6"/>
        <v>109.72265000000017</v>
      </c>
      <c r="E43" s="266">
        <f t="shared" si="6"/>
        <v>147.37</v>
      </c>
      <c r="F43" s="266">
        <f t="shared" si="6"/>
        <v>173.02849999999981</v>
      </c>
      <c r="G43" s="266">
        <f t="shared" si="6"/>
        <v>150.43300000000011</v>
      </c>
      <c r="H43" s="266">
        <f t="shared" si="6"/>
        <v>205.59540000000004</v>
      </c>
      <c r="I43" s="266">
        <f t="shared" si="6"/>
        <v>153.20999999999981</v>
      </c>
      <c r="J43" s="266">
        <f t="shared" si="6"/>
        <v>187.85640000000021</v>
      </c>
      <c r="K43" s="266">
        <f t="shared" si="6"/>
        <v>160.95999999999998</v>
      </c>
      <c r="L43" s="266">
        <f t="shared" si="6"/>
        <v>186.76520000000014</v>
      </c>
      <c r="M43" s="266">
        <f t="shared" si="6"/>
        <v>183.21000000000018</v>
      </c>
      <c r="N43" s="266">
        <f t="shared" si="6"/>
        <v>212.73789999999991</v>
      </c>
      <c r="O43" s="266">
        <f t="shared" si="6"/>
        <v>211.74000000000004</v>
      </c>
      <c r="P43" s="266">
        <f t="shared" si="6"/>
        <v>260.1905500000002</v>
      </c>
      <c r="Q43" s="266">
        <f t="shared" si="6"/>
        <v>495.49999999999966</v>
      </c>
      <c r="R43" s="266">
        <f t="shared" si="6"/>
        <v>425.60000000000093</v>
      </c>
      <c r="S43" s="266">
        <f t="shared" si="6"/>
        <v>469.4</v>
      </c>
      <c r="T43" s="266">
        <f t="shared" si="6"/>
        <v>491.9000000000002</v>
      </c>
      <c r="U43" s="266">
        <f t="shared" si="6"/>
        <v>543.10000000000059</v>
      </c>
      <c r="V43" s="266">
        <f t="shared" si="6"/>
        <v>532.60000000000014</v>
      </c>
      <c r="W43" s="266">
        <f t="shared" si="6"/>
        <v>504.59999999999951</v>
      </c>
      <c r="X43" s="256"/>
    </row>
    <row r="44" spans="1:24" x14ac:dyDescent="0.2">
      <c r="B44" s="246" t="s">
        <v>570</v>
      </c>
      <c r="C44" s="266">
        <f t="shared" ref="C44:W44" si="7">C43-C16-C17-C40-C38</f>
        <v>309.16210884353723</v>
      </c>
      <c r="D44" s="266">
        <f t="shared" si="7"/>
        <v>288.39000000000016</v>
      </c>
      <c r="E44" s="266">
        <f t="shared" si="7"/>
        <v>320.87</v>
      </c>
      <c r="F44" s="266">
        <f t="shared" si="7"/>
        <v>370.49999999999983</v>
      </c>
      <c r="G44" s="266">
        <f t="shared" si="7"/>
        <v>323.15551020408174</v>
      </c>
      <c r="H44" s="266">
        <f t="shared" si="7"/>
        <v>372.6400000000001</v>
      </c>
      <c r="I44" s="266">
        <f t="shared" si="7"/>
        <v>323.1599999999998</v>
      </c>
      <c r="J44" s="266">
        <f t="shared" si="7"/>
        <v>368.94000000000017</v>
      </c>
      <c r="K44" s="266">
        <f t="shared" si="7"/>
        <v>326.07</v>
      </c>
      <c r="L44" s="266">
        <f t="shared" si="7"/>
        <v>376.2200000000002</v>
      </c>
      <c r="M44" s="266">
        <f t="shared" si="7"/>
        <v>345.08000000000015</v>
      </c>
      <c r="N44" s="266">
        <f t="shared" si="7"/>
        <v>388.7399999999999</v>
      </c>
      <c r="O44" s="266">
        <f t="shared" si="7"/>
        <v>370.91</v>
      </c>
      <c r="P44" s="266">
        <f t="shared" si="7"/>
        <v>487.83000000000021</v>
      </c>
      <c r="Q44" s="266">
        <f t="shared" si="7"/>
        <v>924.49999999999966</v>
      </c>
      <c r="R44" s="266">
        <f t="shared" si="7"/>
        <v>846.50000000000091</v>
      </c>
      <c r="S44" s="266">
        <f t="shared" si="7"/>
        <v>891.09999999999991</v>
      </c>
      <c r="T44" s="266">
        <f t="shared" si="7"/>
        <v>927.4000000000002</v>
      </c>
      <c r="U44" s="266">
        <f t="shared" si="7"/>
        <v>1008.0000000000006</v>
      </c>
      <c r="V44" s="266">
        <f t="shared" si="7"/>
        <v>1075.5000000000002</v>
      </c>
      <c r="W44" s="266">
        <f t="shared" si="7"/>
        <v>1054.2999999999995</v>
      </c>
      <c r="X44" s="256"/>
    </row>
    <row r="45" spans="1:24" x14ac:dyDescent="0.2">
      <c r="B45" s="246" t="s">
        <v>571</v>
      </c>
      <c r="C45" s="266">
        <f t="shared" ref="C45:W45" si="8">C44-C13</f>
        <v>510.02210884353724</v>
      </c>
      <c r="D45" s="266">
        <f t="shared" si="8"/>
        <v>581.29000000000019</v>
      </c>
      <c r="E45" s="266">
        <f t="shared" si="8"/>
        <v>513.83000000000004</v>
      </c>
      <c r="F45" s="266">
        <f t="shared" si="8"/>
        <v>648.49999999999977</v>
      </c>
      <c r="G45" s="266">
        <f t="shared" si="8"/>
        <v>523.52551020408168</v>
      </c>
      <c r="H45" s="266">
        <f t="shared" si="8"/>
        <v>628.54000000000008</v>
      </c>
      <c r="I45" s="266">
        <f t="shared" si="8"/>
        <v>535.37999999999977</v>
      </c>
      <c r="J45" s="266">
        <f t="shared" si="8"/>
        <v>628.6400000000001</v>
      </c>
      <c r="K45" s="266">
        <f t="shared" si="8"/>
        <v>554.47</v>
      </c>
      <c r="L45" s="266">
        <f t="shared" si="8"/>
        <v>668.92000000000019</v>
      </c>
      <c r="M45" s="266">
        <f t="shared" si="8"/>
        <v>599.96000000000015</v>
      </c>
      <c r="N45" s="266">
        <f t="shared" si="8"/>
        <v>690.04</v>
      </c>
      <c r="O45" s="266">
        <f t="shared" si="8"/>
        <v>647.78</v>
      </c>
      <c r="P45" s="266">
        <f t="shared" si="8"/>
        <v>782.5300000000002</v>
      </c>
      <c r="Q45" s="266">
        <f t="shared" si="8"/>
        <v>1526.1999999999998</v>
      </c>
      <c r="R45" s="266">
        <f t="shared" si="8"/>
        <v>1464.700000000001</v>
      </c>
      <c r="S45" s="266">
        <f t="shared" si="8"/>
        <v>1531.1999999999998</v>
      </c>
      <c r="T45" s="266">
        <f t="shared" si="8"/>
        <v>1632.8000000000002</v>
      </c>
      <c r="U45" s="266">
        <f t="shared" si="8"/>
        <v>1733.4000000000005</v>
      </c>
      <c r="V45" s="266">
        <f t="shared" si="8"/>
        <v>1996.5000000000002</v>
      </c>
      <c r="W45" s="266">
        <f t="shared" si="8"/>
        <v>1975.2999999999995</v>
      </c>
      <c r="X45" s="256"/>
    </row>
    <row r="46" spans="1:24" x14ac:dyDescent="0.2">
      <c r="G46" s="253"/>
      <c r="H46" s="253"/>
      <c r="I46" s="253"/>
      <c r="J46" s="253"/>
      <c r="M46" s="253"/>
      <c r="N46" s="253"/>
      <c r="O46" s="253"/>
      <c r="P46" s="253"/>
      <c r="Q46" s="253"/>
      <c r="R46" s="253"/>
      <c r="S46" s="253"/>
      <c r="T46" s="253"/>
      <c r="U46" s="253"/>
      <c r="V46" s="253"/>
      <c r="W46" s="253"/>
      <c r="X46" s="256"/>
    </row>
    <row r="47" spans="1:24" x14ac:dyDescent="0.2">
      <c r="A47" s="254" t="s">
        <v>572</v>
      </c>
      <c r="G47" s="253"/>
      <c r="H47" s="253"/>
      <c r="I47" s="253"/>
      <c r="J47" s="253"/>
      <c r="M47" s="253"/>
      <c r="N47" s="253"/>
      <c r="O47" s="253"/>
      <c r="P47" s="253"/>
      <c r="Q47" s="253"/>
      <c r="R47" s="253"/>
      <c r="S47" s="253"/>
      <c r="T47" s="253"/>
      <c r="U47" s="253"/>
      <c r="V47" s="253"/>
      <c r="W47" s="253"/>
      <c r="X47" s="256"/>
    </row>
    <row r="48" spans="1:24" x14ac:dyDescent="0.2">
      <c r="B48" s="246" t="s">
        <v>573</v>
      </c>
      <c r="C48" s="267">
        <f t="shared" ref="C48:D48" si="9">C43</f>
        <v>140.9099999999998</v>
      </c>
      <c r="D48" s="267">
        <f t="shared" si="9"/>
        <v>109.72265000000017</v>
      </c>
      <c r="E48" s="267">
        <f>E43</f>
        <v>147.37</v>
      </c>
      <c r="F48" s="267">
        <f t="shared" ref="F48:W48" si="10">F43</f>
        <v>173.02849999999981</v>
      </c>
      <c r="G48" s="267">
        <f t="shared" si="10"/>
        <v>150.43300000000011</v>
      </c>
      <c r="H48" s="267">
        <f t="shared" si="10"/>
        <v>205.59540000000004</v>
      </c>
      <c r="I48" s="267">
        <f t="shared" si="10"/>
        <v>153.20999999999981</v>
      </c>
      <c r="J48" s="267">
        <f t="shared" si="10"/>
        <v>187.85640000000021</v>
      </c>
      <c r="K48" s="267">
        <f t="shared" si="10"/>
        <v>160.95999999999998</v>
      </c>
      <c r="L48" s="267">
        <f t="shared" si="10"/>
        <v>186.76520000000014</v>
      </c>
      <c r="M48" s="267">
        <f t="shared" si="10"/>
        <v>183.21000000000018</v>
      </c>
      <c r="N48" s="267">
        <f t="shared" si="10"/>
        <v>212.73789999999991</v>
      </c>
      <c r="O48" s="267">
        <f t="shared" si="10"/>
        <v>211.74000000000004</v>
      </c>
      <c r="P48" s="267">
        <f t="shared" si="10"/>
        <v>260.1905500000002</v>
      </c>
      <c r="Q48" s="267">
        <f t="shared" si="10"/>
        <v>495.49999999999966</v>
      </c>
      <c r="R48" s="267">
        <f t="shared" si="10"/>
        <v>425.60000000000093</v>
      </c>
      <c r="S48" s="267">
        <f t="shared" si="10"/>
        <v>469.4</v>
      </c>
      <c r="T48" s="267">
        <f t="shared" si="10"/>
        <v>491.9000000000002</v>
      </c>
      <c r="U48" s="267">
        <f t="shared" si="10"/>
        <v>543.10000000000059</v>
      </c>
      <c r="V48" s="267">
        <f t="shared" si="10"/>
        <v>532.60000000000014</v>
      </c>
      <c r="W48" s="267">
        <f t="shared" si="10"/>
        <v>504.59999999999951</v>
      </c>
      <c r="X48" s="256"/>
    </row>
    <row r="49" spans="1:24" x14ac:dyDescent="0.2">
      <c r="B49" s="250" t="s">
        <v>546</v>
      </c>
      <c r="C49" s="268">
        <f t="shared" ref="C49:W49" si="11">-C13</f>
        <v>200.86</v>
      </c>
      <c r="D49" s="268">
        <f t="shared" si="11"/>
        <v>292.89999999999998</v>
      </c>
      <c r="E49" s="268">
        <f t="shared" si="11"/>
        <v>192.96</v>
      </c>
      <c r="F49" s="268">
        <f t="shared" si="11"/>
        <v>278</v>
      </c>
      <c r="G49" s="268">
        <f t="shared" si="11"/>
        <v>200.37</v>
      </c>
      <c r="H49" s="268">
        <f t="shared" si="11"/>
        <v>255.9</v>
      </c>
      <c r="I49" s="268">
        <f t="shared" si="11"/>
        <v>212.22</v>
      </c>
      <c r="J49" s="268">
        <f t="shared" si="11"/>
        <v>259.7</v>
      </c>
      <c r="K49" s="268">
        <f t="shared" si="11"/>
        <v>228.4</v>
      </c>
      <c r="L49" s="268">
        <f t="shared" si="11"/>
        <v>292.7</v>
      </c>
      <c r="M49" s="268">
        <f t="shared" si="11"/>
        <v>254.88</v>
      </c>
      <c r="N49" s="268">
        <f t="shared" si="11"/>
        <v>301.3</v>
      </c>
      <c r="O49" s="268">
        <f t="shared" si="11"/>
        <v>276.87</v>
      </c>
      <c r="P49" s="268">
        <f t="shared" si="11"/>
        <v>294.7</v>
      </c>
      <c r="Q49" s="268">
        <f t="shared" si="11"/>
        <v>601.70000000000005</v>
      </c>
      <c r="R49" s="268">
        <f t="shared" si="11"/>
        <v>618.20000000000005</v>
      </c>
      <c r="S49" s="268">
        <f t="shared" si="11"/>
        <v>640.1</v>
      </c>
      <c r="T49" s="268">
        <f t="shared" si="11"/>
        <v>705.4</v>
      </c>
      <c r="U49" s="268">
        <f t="shared" si="11"/>
        <v>725.4</v>
      </c>
      <c r="V49" s="268">
        <f t="shared" si="11"/>
        <v>921</v>
      </c>
      <c r="W49" s="268">
        <f t="shared" si="11"/>
        <v>921</v>
      </c>
      <c r="X49" s="256"/>
    </row>
    <row r="50" spans="1:24" x14ac:dyDescent="0.2">
      <c r="C50" s="267">
        <f t="shared" ref="C50:D50" si="12">SUM(C48:C49)</f>
        <v>341.76999999999981</v>
      </c>
      <c r="D50" s="267">
        <f t="shared" si="12"/>
        <v>402.62265000000014</v>
      </c>
      <c r="E50" s="267">
        <f t="shared" ref="E50:W50" si="13">SUM(E48:E49)</f>
        <v>340.33000000000004</v>
      </c>
      <c r="F50" s="267">
        <f t="shared" si="13"/>
        <v>451.02849999999978</v>
      </c>
      <c r="G50" s="267">
        <f t="shared" si="13"/>
        <v>350.80300000000011</v>
      </c>
      <c r="H50" s="267">
        <f t="shared" si="13"/>
        <v>461.49540000000002</v>
      </c>
      <c r="I50" s="267">
        <f t="shared" si="13"/>
        <v>365.42999999999984</v>
      </c>
      <c r="J50" s="267">
        <f t="shared" si="13"/>
        <v>447.55640000000017</v>
      </c>
      <c r="K50" s="267">
        <f t="shared" si="13"/>
        <v>389.36</v>
      </c>
      <c r="L50" s="267">
        <f t="shared" si="13"/>
        <v>479.4652000000001</v>
      </c>
      <c r="M50" s="267">
        <f t="shared" si="13"/>
        <v>438.09000000000015</v>
      </c>
      <c r="N50" s="267">
        <f t="shared" si="13"/>
        <v>514.03789999999992</v>
      </c>
      <c r="O50" s="267">
        <f t="shared" si="13"/>
        <v>488.61</v>
      </c>
      <c r="P50" s="267">
        <f t="shared" si="13"/>
        <v>554.89055000000019</v>
      </c>
      <c r="Q50" s="267">
        <f t="shared" si="13"/>
        <v>1097.1999999999998</v>
      </c>
      <c r="R50" s="267">
        <f t="shared" si="13"/>
        <v>1043.8000000000011</v>
      </c>
      <c r="S50" s="267">
        <f t="shared" si="13"/>
        <v>1109.5</v>
      </c>
      <c r="T50" s="267">
        <f t="shared" si="13"/>
        <v>1197.3000000000002</v>
      </c>
      <c r="U50" s="267">
        <f t="shared" si="13"/>
        <v>1268.5000000000005</v>
      </c>
      <c r="V50" s="267">
        <f t="shared" si="13"/>
        <v>1453.6000000000001</v>
      </c>
      <c r="W50" s="267">
        <f t="shared" si="13"/>
        <v>1425.5999999999995</v>
      </c>
      <c r="X50" s="256"/>
    </row>
    <row r="51" spans="1:24" x14ac:dyDescent="0.2">
      <c r="X51" s="256"/>
    </row>
    <row r="52" spans="1:24" x14ac:dyDescent="0.2">
      <c r="A52" s="254" t="s">
        <v>574</v>
      </c>
      <c r="S52" s="246" t="s">
        <v>575</v>
      </c>
      <c r="T52" s="246" t="s">
        <v>576</v>
      </c>
      <c r="U52" s="246" t="s">
        <v>577</v>
      </c>
      <c r="V52" s="246" t="s">
        <v>578</v>
      </c>
      <c r="W52" s="246" t="s">
        <v>579</v>
      </c>
    </row>
    <row r="54" spans="1:24" x14ac:dyDescent="0.2">
      <c r="A54" s="246" t="s">
        <v>580</v>
      </c>
      <c r="C54" s="269">
        <f t="shared" ref="C54:W54" si="14">(C50-C16)/-C16</f>
        <v>3.3513587891296854</v>
      </c>
      <c r="D54" s="269">
        <f t="shared" si="14"/>
        <v>3.8293931834153208</v>
      </c>
      <c r="E54" s="269">
        <f t="shared" si="14"/>
        <v>3.2934833883684882</v>
      </c>
      <c r="F54" s="269">
        <f t="shared" si="14"/>
        <v>4.0934739368998612</v>
      </c>
      <c r="G54" s="269">
        <f t="shared" si="14"/>
        <v>3.3242761545087132</v>
      </c>
      <c r="H54" s="269">
        <f t="shared" si="14"/>
        <v>4.0461742574257418</v>
      </c>
      <c r="I54" s="269">
        <f t="shared" si="14"/>
        <v>3.3638657092955548</v>
      </c>
      <c r="J54" s="269">
        <f t="shared" si="14"/>
        <v>3.8059962382445152</v>
      </c>
      <c r="K54" s="269">
        <f t="shared" si="14"/>
        <v>3.4183850931677018</v>
      </c>
      <c r="L54" s="269">
        <f t="shared" si="14"/>
        <v>3.6951388420460938</v>
      </c>
      <c r="M54" s="269">
        <f t="shared" si="14"/>
        <v>3.6209392760993131</v>
      </c>
      <c r="N54" s="269">
        <f t="shared" si="14"/>
        <v>3.7740847274689688</v>
      </c>
      <c r="O54" s="269">
        <f t="shared" si="14"/>
        <v>3.9528615458995593</v>
      </c>
      <c r="P54" s="269">
        <f t="shared" si="14"/>
        <v>3.9158725696269059</v>
      </c>
      <c r="Q54" s="269">
        <f t="shared" si="14"/>
        <v>3.9726361419669458</v>
      </c>
      <c r="R54" s="269">
        <f t="shared" si="14"/>
        <v>3.7346083311501208</v>
      </c>
      <c r="S54" s="269">
        <f t="shared" si="14"/>
        <v>3.9205053961568832</v>
      </c>
      <c r="T54" s="269">
        <f t="shared" si="14"/>
        <v>3.9828101644245151</v>
      </c>
      <c r="U54" s="269">
        <f t="shared" si="14"/>
        <v>4.0492788461538476</v>
      </c>
      <c r="V54" s="269">
        <f t="shared" si="14"/>
        <v>4.442918048318333</v>
      </c>
      <c r="W54" s="269">
        <f t="shared" si="14"/>
        <v>4.2481203007518786</v>
      </c>
    </row>
    <row r="55" spans="1:24" x14ac:dyDescent="0.2">
      <c r="A55" s="246" t="s">
        <v>581</v>
      </c>
      <c r="C55" s="271">
        <f t="shared" ref="C55:W55" si="15">C44/-C16</f>
        <v>2.1270182926971941</v>
      </c>
      <c r="D55" s="271">
        <f t="shared" si="15"/>
        <v>2.0266338721011961</v>
      </c>
      <c r="E55" s="271">
        <f t="shared" si="15"/>
        <v>2.1623424759080798</v>
      </c>
      <c r="F55" s="271">
        <f t="shared" si="15"/>
        <v>2.5411522633744843</v>
      </c>
      <c r="G55" s="271">
        <f t="shared" si="15"/>
        <v>2.1410952773079024</v>
      </c>
      <c r="H55" s="271">
        <f t="shared" si="15"/>
        <v>2.4596699669966999</v>
      </c>
      <c r="I55" s="271">
        <f t="shared" si="15"/>
        <v>2.090432757616921</v>
      </c>
      <c r="J55" s="271">
        <f t="shared" si="15"/>
        <v>2.313103448275863</v>
      </c>
      <c r="K55" s="271">
        <f t="shared" si="15"/>
        <v>2.0252795031055899</v>
      </c>
      <c r="L55" s="271">
        <f t="shared" si="15"/>
        <v>2.1147835862844304</v>
      </c>
      <c r="M55" s="271">
        <f t="shared" si="15"/>
        <v>2.0644929703858823</v>
      </c>
      <c r="N55" s="271">
        <f t="shared" si="15"/>
        <v>2.0978953049109546</v>
      </c>
      <c r="O55" s="271">
        <f t="shared" si="15"/>
        <v>2.2415543603070045</v>
      </c>
      <c r="P55" s="271">
        <f t="shared" si="15"/>
        <v>2.5634787178139793</v>
      </c>
      <c r="Q55" s="271">
        <f t="shared" si="15"/>
        <v>2.5047412625304784</v>
      </c>
      <c r="R55" s="271">
        <f t="shared" si="15"/>
        <v>2.2177102436468457</v>
      </c>
      <c r="S55" s="271">
        <f t="shared" si="15"/>
        <v>2.3456172677020266</v>
      </c>
      <c r="T55" s="271">
        <f t="shared" si="15"/>
        <v>2.3104135525660197</v>
      </c>
      <c r="U55" s="271">
        <f t="shared" si="15"/>
        <v>2.4230769230769242</v>
      </c>
      <c r="V55" s="271">
        <f t="shared" si="15"/>
        <v>2.5473709142586456</v>
      </c>
      <c r="W55" s="271">
        <f t="shared" si="15"/>
        <v>2.4021417179311908</v>
      </c>
    </row>
    <row r="56" spans="1:24" x14ac:dyDescent="0.2">
      <c r="A56" s="246" t="s">
        <v>582</v>
      </c>
      <c r="C56" s="269">
        <f t="shared" ref="C56:W56" si="16">(C24+C27)/C45</f>
        <v>4.7045607600044033</v>
      </c>
      <c r="D56" s="269">
        <f t="shared" si="16"/>
        <v>4.4156961241376917</v>
      </c>
      <c r="E56" s="269">
        <f t="shared" si="16"/>
        <v>4.7129790008368522</v>
      </c>
      <c r="F56" s="269">
        <f t="shared" si="16"/>
        <v>4.2368542791056294</v>
      </c>
      <c r="G56" s="269">
        <f t="shared" si="16"/>
        <v>4.8611002719006731</v>
      </c>
      <c r="H56" s="269">
        <f t="shared" si="16"/>
        <v>4.7869666210583244</v>
      </c>
      <c r="I56" s="269">
        <f t="shared" si="16"/>
        <v>5.0546714483170847</v>
      </c>
      <c r="J56" s="269">
        <f t="shared" si="16"/>
        <v>5.1716403665054713</v>
      </c>
      <c r="K56" s="269">
        <f t="shared" si="16"/>
        <v>5.4924342164589612</v>
      </c>
      <c r="L56" s="269">
        <f t="shared" si="16"/>
        <v>5.653590862883453</v>
      </c>
      <c r="M56" s="269">
        <f t="shared" si="16"/>
        <v>5.8392226148409874</v>
      </c>
      <c r="N56" s="269">
        <f t="shared" si="16"/>
        <v>5.9963190539678877</v>
      </c>
      <c r="O56" s="269">
        <f t="shared" si="16"/>
        <v>5.9460928092871042</v>
      </c>
      <c r="P56" s="269">
        <f t="shared" si="16"/>
        <v>5.5035589689852129</v>
      </c>
      <c r="Q56" s="269">
        <f t="shared" si="16"/>
        <v>5.5097628095924529</v>
      </c>
      <c r="R56" s="269">
        <f t="shared" si="16"/>
        <v>5.925923397282717</v>
      </c>
      <c r="S56" s="269">
        <f t="shared" si="16"/>
        <v>5.9442267502612331</v>
      </c>
      <c r="T56" s="269">
        <f t="shared" si="16"/>
        <v>5.8802670259676626</v>
      </c>
      <c r="U56" s="269">
        <f t="shared" si="16"/>
        <v>5.7384331371870294</v>
      </c>
      <c r="V56" s="269">
        <f t="shared" si="16"/>
        <v>5.0259454044578007</v>
      </c>
      <c r="W56" s="269">
        <f t="shared" si="16"/>
        <v>5.2437604414519328</v>
      </c>
    </row>
    <row r="57" spans="1:24" x14ac:dyDescent="0.2">
      <c r="A57" s="246" t="s">
        <v>583</v>
      </c>
      <c r="C57" s="272">
        <f t="shared" ref="C57:W57" si="17">C50/(C24+C27)</f>
        <v>0.14243799569064314</v>
      </c>
      <c r="D57" s="272">
        <f t="shared" si="17"/>
        <v>0.15685781907433388</v>
      </c>
      <c r="E57" s="272">
        <f t="shared" si="17"/>
        <v>0.1405352504676525</v>
      </c>
      <c r="F57" s="272">
        <f t="shared" si="17"/>
        <v>0.16415362498180222</v>
      </c>
      <c r="G57" s="272">
        <f t="shared" si="17"/>
        <v>0.1378449532596438</v>
      </c>
      <c r="H57" s="272">
        <f t="shared" si="17"/>
        <v>0.15338187981919704</v>
      </c>
      <c r="I57" s="272">
        <f t="shared" si="17"/>
        <v>0.13503586249200897</v>
      </c>
      <c r="J57" s="272">
        <f t="shared" si="17"/>
        <v>0.13766306788471599</v>
      </c>
      <c r="K57" s="272">
        <f t="shared" si="17"/>
        <v>0.12785226194346208</v>
      </c>
      <c r="L57" s="272">
        <f t="shared" si="17"/>
        <v>0.12678227299169709</v>
      </c>
      <c r="M57" s="272">
        <f t="shared" si="17"/>
        <v>0.12505066651442931</v>
      </c>
      <c r="N57" s="272">
        <f t="shared" si="17"/>
        <v>0.12423276216255404</v>
      </c>
      <c r="O57" s="272">
        <f t="shared" si="17"/>
        <v>0.12685369804972271</v>
      </c>
      <c r="P57" s="272">
        <f t="shared" si="17"/>
        <v>0.12884355771240166</v>
      </c>
      <c r="Q57" s="272">
        <f t="shared" si="17"/>
        <v>0.13047924842430728</v>
      </c>
      <c r="R57" s="272">
        <f t="shared" si="17"/>
        <v>0.12025761259029702</v>
      </c>
      <c r="S57" s="272">
        <f t="shared" si="17"/>
        <v>0.12189896503988223</v>
      </c>
      <c r="T57" s="272">
        <f t="shared" si="17"/>
        <v>0.12470186328934624</v>
      </c>
      <c r="U57" s="272">
        <f t="shared" si="17"/>
        <v>0.12752588720217156</v>
      </c>
      <c r="V57" s="272">
        <f t="shared" si="17"/>
        <v>0.1448631195001146</v>
      </c>
      <c r="W57" s="272">
        <f t="shared" si="17"/>
        <v>0.13763274763467845</v>
      </c>
    </row>
    <row r="58" spans="1:24" ht="13.5" customHeight="1" x14ac:dyDescent="0.2">
      <c r="A58" s="246" t="s">
        <v>584</v>
      </c>
      <c r="C58" s="272">
        <f t="shared" ref="C58:W58" si="18">(C24+C27)/(C26+C24+C27)</f>
        <v>0.63999989330801166</v>
      </c>
      <c r="D58" s="272">
        <f t="shared" si="18"/>
        <v>0.64000398942801573</v>
      </c>
      <c r="E58" s="272">
        <f t="shared" si="18"/>
        <v>0.63999989428784365</v>
      </c>
      <c r="F58" s="272">
        <f t="shared" si="18"/>
        <v>0.6399888195285568</v>
      </c>
      <c r="G58" s="272">
        <f t="shared" si="18"/>
        <v>0.64000030177898704</v>
      </c>
      <c r="H58" s="272">
        <f t="shared" si="18"/>
        <v>0.63999319337204608</v>
      </c>
      <c r="I58" s="272">
        <f t="shared" si="18"/>
        <v>0.639998581023555</v>
      </c>
      <c r="J58" s="272">
        <f t="shared" si="18"/>
        <v>0.64000551202803257</v>
      </c>
      <c r="K58" s="272">
        <f t="shared" si="18"/>
        <v>0.6400002521845487</v>
      </c>
      <c r="L58" s="272">
        <f t="shared" si="18"/>
        <v>0.64000676933491285</v>
      </c>
      <c r="M58" s="272">
        <f t="shared" si="18"/>
        <v>0.63999956155654725</v>
      </c>
      <c r="N58" s="272">
        <f t="shared" si="18"/>
        <v>0.63999566912083161</v>
      </c>
      <c r="O58" s="272">
        <f t="shared" si="18"/>
        <v>0.64000053170542848</v>
      </c>
      <c r="P58" s="272">
        <f t="shared" si="18"/>
        <v>0.64000178327290014</v>
      </c>
      <c r="Q58" s="272">
        <f t="shared" si="18"/>
        <v>0.64000304437171773</v>
      </c>
      <c r="R58" s="272">
        <f t="shared" si="18"/>
        <v>0.64000147470874502</v>
      </c>
      <c r="S58" s="272">
        <f t="shared" si="18"/>
        <v>0.63999831242616867</v>
      </c>
      <c r="T58" s="272">
        <f t="shared" si="18"/>
        <v>0.63999706707727588</v>
      </c>
      <c r="U58" s="272">
        <f t="shared" si="18"/>
        <v>0.63999948527235528</v>
      </c>
      <c r="V58" s="272">
        <f t="shared" si="18"/>
        <v>0.62000210080139395</v>
      </c>
      <c r="W58" s="272">
        <f t="shared" si="18"/>
        <v>0.64000296583726202</v>
      </c>
    </row>
    <row r="59" spans="1:24" x14ac:dyDescent="0.2">
      <c r="A59" s="246" t="s">
        <v>585</v>
      </c>
      <c r="C59" s="269">
        <f t="shared" ref="C59:W59" si="19">C24/C45</f>
        <v>4.5031381192625384</v>
      </c>
      <c r="D59" s="269">
        <f t="shared" si="19"/>
        <v>4.2436649520893166</v>
      </c>
      <c r="E59" s="269">
        <f t="shared" si="19"/>
        <v>4.5127571375746838</v>
      </c>
      <c r="F59" s="269">
        <f t="shared" si="19"/>
        <v>4.0826522744795692</v>
      </c>
      <c r="G59" s="269">
        <f t="shared" si="19"/>
        <v>4.6640325111342831</v>
      </c>
      <c r="H59" s="269">
        <f t="shared" si="19"/>
        <v>4.6278677570242142</v>
      </c>
      <c r="I59" s="269">
        <f t="shared" si="19"/>
        <v>4.86221001905189</v>
      </c>
      <c r="J59" s="269">
        <f t="shared" si="19"/>
        <v>5.0125668108933565</v>
      </c>
      <c r="K59" s="269">
        <f t="shared" si="19"/>
        <v>5.3059858964416469</v>
      </c>
      <c r="L59" s="269">
        <f t="shared" si="19"/>
        <v>5.5040961549961116</v>
      </c>
      <c r="M59" s="269">
        <f t="shared" si="19"/>
        <v>5.6657110474031587</v>
      </c>
      <c r="N59" s="269">
        <f t="shared" si="19"/>
        <v>5.851399918845285</v>
      </c>
      <c r="O59" s="269">
        <f t="shared" si="19"/>
        <v>5.805211645929174</v>
      </c>
      <c r="P59" s="269">
        <f t="shared" si="19"/>
        <v>5.3917421696292775</v>
      </c>
      <c r="Q59" s="269">
        <f t="shared" si="19"/>
        <v>5.5097628095924529</v>
      </c>
      <c r="R59" s="269">
        <f t="shared" si="19"/>
        <v>5.925923397282717</v>
      </c>
      <c r="S59" s="269">
        <f t="shared" si="19"/>
        <v>5.9442267502612331</v>
      </c>
      <c r="T59" s="269">
        <f t="shared" si="19"/>
        <v>5.8802670259676626</v>
      </c>
      <c r="U59" s="269">
        <f t="shared" si="19"/>
        <v>5.7384331371870294</v>
      </c>
      <c r="V59" s="269">
        <f t="shared" si="19"/>
        <v>5.0259454044578007</v>
      </c>
      <c r="W59" s="269">
        <f t="shared" si="19"/>
        <v>5.2437604414519328</v>
      </c>
    </row>
    <row r="60" spans="1:24" x14ac:dyDescent="0.2">
      <c r="A60" s="246" t="s">
        <v>586</v>
      </c>
      <c r="C60" s="272">
        <f t="shared" ref="C60:W60" si="20">C50/(C24)</f>
        <v>0.14880916097008745</v>
      </c>
      <c r="D60" s="272">
        <f t="shared" si="20"/>
        <v>0.16321657613102003</v>
      </c>
      <c r="E60" s="272">
        <f t="shared" si="20"/>
        <v>0.14677051393183516</v>
      </c>
      <c r="F60" s="272">
        <f t="shared" si="20"/>
        <v>0.17035371657350046</v>
      </c>
      <c r="G60" s="272">
        <f t="shared" si="20"/>
        <v>0.14366926863630039</v>
      </c>
      <c r="H60" s="272">
        <f t="shared" si="20"/>
        <v>0.15865490924092412</v>
      </c>
      <c r="I60" s="272">
        <f t="shared" si="20"/>
        <v>0.1403810028696223</v>
      </c>
      <c r="J60" s="272">
        <f t="shared" si="20"/>
        <v>0.14203179841959956</v>
      </c>
      <c r="K60" s="272">
        <f t="shared" si="20"/>
        <v>0.13234489345719422</v>
      </c>
      <c r="L60" s="272">
        <f t="shared" si="20"/>
        <v>0.13022575913955134</v>
      </c>
      <c r="M60" s="272">
        <f t="shared" si="20"/>
        <v>0.12888032478230177</v>
      </c>
      <c r="N60" s="272">
        <f t="shared" si="20"/>
        <v>0.12730958218787922</v>
      </c>
      <c r="O60" s="272">
        <f t="shared" si="20"/>
        <v>0.12993218986836857</v>
      </c>
      <c r="P60" s="272">
        <f t="shared" si="20"/>
        <v>0.13151558352294279</v>
      </c>
      <c r="Q60" s="272">
        <f t="shared" si="20"/>
        <v>0.13047924842430728</v>
      </c>
      <c r="R60" s="272">
        <f t="shared" si="20"/>
        <v>0.12025761259029702</v>
      </c>
      <c r="S60" s="272">
        <f t="shared" si="20"/>
        <v>0.12189896503988223</v>
      </c>
      <c r="T60" s="272">
        <f t="shared" si="20"/>
        <v>0.12470186328934624</v>
      </c>
      <c r="U60" s="272">
        <f t="shared" si="20"/>
        <v>0.12752588720217156</v>
      </c>
      <c r="V60" s="272">
        <f t="shared" si="20"/>
        <v>0.1448631195001146</v>
      </c>
      <c r="W60" s="272">
        <f t="shared" si="20"/>
        <v>0.13763274763467845</v>
      </c>
    </row>
    <row r="61" spans="1:24" x14ac:dyDescent="0.2">
      <c r="A61" s="246" t="s">
        <v>587</v>
      </c>
      <c r="C61" s="272">
        <f t="shared" ref="C61:W61" si="21">C24/(C24+C26+C27)</f>
        <v>0.6125987234303607</v>
      </c>
      <c r="D61" s="272">
        <f t="shared" si="21"/>
        <v>0.61507006432952682</v>
      </c>
      <c r="E61" s="272">
        <f t="shared" si="21"/>
        <v>0.6128107276696283</v>
      </c>
      <c r="F61" s="272">
        <f t="shared" si="21"/>
        <v>0.61669617068853066</v>
      </c>
      <c r="G61" s="272">
        <f t="shared" si="21"/>
        <v>0.61405485336056043</v>
      </c>
      <c r="H61" s="272">
        <f t="shared" si="21"/>
        <v>0.61872248101588923</v>
      </c>
      <c r="I61" s="272">
        <f t="shared" si="21"/>
        <v>0.61563002554157598</v>
      </c>
      <c r="J61" s="272">
        <f t="shared" si="21"/>
        <v>0.62031969762589079</v>
      </c>
      <c r="K61" s="272">
        <f t="shared" si="21"/>
        <v>0.6182745533181182</v>
      </c>
      <c r="L61" s="272">
        <f t="shared" si="21"/>
        <v>0.62308343205280081</v>
      </c>
      <c r="M61" s="272">
        <f t="shared" si="21"/>
        <v>0.62098207679702444</v>
      </c>
      <c r="N61" s="272">
        <f t="shared" si="21"/>
        <v>0.6245282435191486</v>
      </c>
      <c r="O61" s="272">
        <f t="shared" si="21"/>
        <v>0.62483695751507462</v>
      </c>
      <c r="P61" s="272">
        <f t="shared" si="21"/>
        <v>0.6269987517089699</v>
      </c>
      <c r="Q61" s="272">
        <f t="shared" si="21"/>
        <v>0.64000304437171773</v>
      </c>
      <c r="R61" s="272">
        <f t="shared" si="21"/>
        <v>0.64000147470874502</v>
      </c>
      <c r="S61" s="272">
        <f t="shared" si="21"/>
        <v>0.63999831242616867</v>
      </c>
      <c r="T61" s="272">
        <f t="shared" si="21"/>
        <v>0.63999706707727588</v>
      </c>
      <c r="U61" s="272">
        <f t="shared" si="21"/>
        <v>0.63999948527235528</v>
      </c>
      <c r="V61" s="272">
        <f t="shared" si="21"/>
        <v>0.62000210080139395</v>
      </c>
      <c r="W61" s="272">
        <f t="shared" si="21"/>
        <v>0.64000296583726202</v>
      </c>
    </row>
    <row r="62" spans="1:24" x14ac:dyDescent="0.2">
      <c r="A62" s="246" t="s">
        <v>588</v>
      </c>
      <c r="C62" s="272">
        <f t="shared" ref="C62:W62" si="22">C42/(C26)</f>
        <v>0.10209827514670128</v>
      </c>
      <c r="D62" s="272">
        <f t="shared" si="22"/>
        <v>7.4333460313062871E-2</v>
      </c>
      <c r="E62" s="272">
        <f t="shared" si="22"/>
        <v>0.10667381202328603</v>
      </c>
      <c r="F62" s="272">
        <f t="shared" si="22"/>
        <v>0.11039628623188394</v>
      </c>
      <c r="G62" s="272">
        <f t="shared" si="22"/>
        <v>0.10311000272439598</v>
      </c>
      <c r="H62" s="272">
        <f t="shared" si="22"/>
        <v>0.12005636632200889</v>
      </c>
      <c r="I62" s="272">
        <f t="shared" si="22"/>
        <v>9.8900954520670215E-2</v>
      </c>
      <c r="J62" s="272">
        <f t="shared" si="22"/>
        <v>0.10152370536446667</v>
      </c>
      <c r="K62" s="272">
        <f t="shared" si="22"/>
        <v>9.2444382176611023E-2</v>
      </c>
      <c r="L62" s="272">
        <f t="shared" si="22"/>
        <v>8.6764385107183234E-2</v>
      </c>
      <c r="M62" s="272">
        <f t="shared" si="22"/>
        <v>9.1565555843114654E-2</v>
      </c>
      <c r="N62" s="272">
        <f t="shared" si="22"/>
        <v>9.0413705692803395E-2</v>
      </c>
      <c r="O62" s="272">
        <f t="shared" si="22"/>
        <v>9.6390213282501247E-2</v>
      </c>
      <c r="P62" s="272">
        <f t="shared" si="22"/>
        <v>0.10633252837977304</v>
      </c>
      <c r="Q62" s="272">
        <f t="shared" si="22"/>
        <v>0.10475687103594074</v>
      </c>
      <c r="R62" s="272">
        <f t="shared" si="22"/>
        <v>8.7172029576224511E-2</v>
      </c>
      <c r="S62" s="272">
        <f t="shared" si="22"/>
        <v>9.168326887769053E-2</v>
      </c>
      <c r="T62" s="272">
        <f>T42/(T26)</f>
        <v>9.1079099392682605E-2</v>
      </c>
      <c r="U62" s="272">
        <f t="shared" si="22"/>
        <v>9.7065341721475656E-2</v>
      </c>
      <c r="V62" s="272">
        <f t="shared" si="22"/>
        <v>8.6601626016260189E-2</v>
      </c>
      <c r="W62" s="272">
        <f t="shared" si="22"/>
        <v>8.6607280778538603E-2</v>
      </c>
    </row>
    <row r="63" spans="1:24" x14ac:dyDescent="0.2">
      <c r="C63" s="272"/>
      <c r="D63" s="272"/>
      <c r="E63" s="272"/>
      <c r="F63" s="272"/>
      <c r="G63" s="272"/>
      <c r="H63" s="272"/>
      <c r="I63" s="272"/>
      <c r="J63" s="272"/>
      <c r="K63" s="272"/>
      <c r="L63" s="272"/>
      <c r="M63" s="272"/>
      <c r="N63" s="272"/>
      <c r="O63" s="272"/>
      <c r="P63" s="272"/>
      <c r="Q63" s="272"/>
      <c r="R63" s="272"/>
      <c r="S63" s="272"/>
      <c r="T63" s="272"/>
      <c r="U63" s="272"/>
      <c r="V63" s="272"/>
      <c r="W63" s="272"/>
    </row>
    <row r="64" spans="1:24" x14ac:dyDescent="0.2">
      <c r="A64" s="246" t="s">
        <v>22</v>
      </c>
    </row>
    <row r="65" spans="1:23" x14ac:dyDescent="0.2">
      <c r="A65" s="246" t="s">
        <v>589</v>
      </c>
    </row>
    <row r="66" spans="1:23" x14ac:dyDescent="0.2">
      <c r="A66" s="246" t="s">
        <v>590</v>
      </c>
    </row>
    <row r="67" spans="1:23" x14ac:dyDescent="0.2">
      <c r="A67" s="246" t="s">
        <v>591</v>
      </c>
    </row>
    <row r="68" spans="1:23" x14ac:dyDescent="0.2">
      <c r="A68" s="246" t="s">
        <v>592</v>
      </c>
    </row>
    <row r="69" spans="1:23" x14ac:dyDescent="0.2">
      <c r="A69" s="246" t="s">
        <v>593</v>
      </c>
    </row>
    <row r="70" spans="1:23" x14ac:dyDescent="0.2">
      <c r="A70" s="246" t="s">
        <v>594</v>
      </c>
    </row>
    <row r="71" spans="1:23" x14ac:dyDescent="0.2">
      <c r="A71" s="246" t="s">
        <v>595</v>
      </c>
    </row>
    <row r="73" spans="1:23" x14ac:dyDescent="0.2">
      <c r="B73" s="270"/>
    </row>
    <row r="75" spans="1:23" x14ac:dyDescent="0.2">
      <c r="E75" s="269"/>
      <c r="F75" s="269"/>
      <c r="G75" s="269"/>
      <c r="H75" s="269"/>
      <c r="I75" s="269"/>
      <c r="J75" s="269"/>
      <c r="K75" s="269"/>
      <c r="L75" s="269"/>
      <c r="M75" s="269"/>
      <c r="N75" s="269"/>
      <c r="O75" s="269"/>
      <c r="P75" s="269"/>
      <c r="Q75" s="269"/>
      <c r="R75" s="269"/>
      <c r="S75" s="269"/>
      <c r="T75" s="269"/>
      <c r="U75" s="269"/>
      <c r="V75" s="269"/>
      <c r="W75" s="269"/>
    </row>
    <row r="76" spans="1:23" x14ac:dyDescent="0.2">
      <c r="E76" s="271"/>
      <c r="F76" s="271"/>
      <c r="G76" s="271"/>
      <c r="H76" s="271"/>
      <c r="I76" s="271"/>
      <c r="J76" s="271"/>
      <c r="K76" s="271"/>
      <c r="L76" s="271"/>
      <c r="M76" s="271"/>
      <c r="N76" s="271"/>
      <c r="O76" s="271"/>
      <c r="P76" s="271"/>
      <c r="Q76" s="271"/>
      <c r="R76" s="271"/>
      <c r="S76" s="271"/>
      <c r="T76" s="271"/>
      <c r="U76" s="271"/>
      <c r="V76" s="271"/>
      <c r="W76" s="271"/>
    </row>
    <row r="77" spans="1:23" x14ac:dyDescent="0.2">
      <c r="E77" s="269"/>
      <c r="F77" s="269"/>
      <c r="G77" s="269"/>
      <c r="H77" s="269"/>
      <c r="I77" s="269"/>
      <c r="J77" s="269"/>
      <c r="K77" s="269"/>
      <c r="L77" s="269"/>
      <c r="M77" s="269"/>
      <c r="N77" s="269"/>
      <c r="O77" s="269"/>
      <c r="P77" s="269"/>
      <c r="Q77" s="269"/>
      <c r="R77" s="269"/>
      <c r="S77" s="269"/>
      <c r="T77" s="269"/>
      <c r="U77" s="269"/>
      <c r="V77" s="269"/>
      <c r="W77" s="269"/>
    </row>
    <row r="78" spans="1:23" ht="15" x14ac:dyDescent="0.25">
      <c r="D78" s="273"/>
      <c r="E78" s="272"/>
      <c r="F78" s="272"/>
      <c r="G78" s="272"/>
      <c r="H78" s="272"/>
      <c r="I78" s="272"/>
      <c r="J78" s="272"/>
      <c r="K78" s="272"/>
      <c r="L78" s="272"/>
      <c r="M78" s="272"/>
      <c r="N78" s="272"/>
      <c r="O78" s="272"/>
      <c r="P78" s="272"/>
      <c r="Q78" s="272"/>
      <c r="R78" s="272"/>
      <c r="S78" s="272"/>
      <c r="T78" s="272"/>
      <c r="U78" s="272"/>
      <c r="V78" s="272"/>
      <c r="W78" s="272"/>
    </row>
    <row r="79" spans="1:23" ht="15" x14ac:dyDescent="0.25">
      <c r="D79" s="273"/>
      <c r="E79" s="272"/>
      <c r="F79" s="272"/>
      <c r="G79" s="272"/>
      <c r="H79" s="272"/>
      <c r="I79" s="272"/>
      <c r="J79" s="272"/>
      <c r="K79" s="272"/>
      <c r="L79" s="272"/>
      <c r="M79" s="272"/>
      <c r="N79" s="272"/>
      <c r="O79" s="272"/>
      <c r="P79" s="272"/>
      <c r="Q79" s="272"/>
      <c r="R79" s="272"/>
      <c r="S79" s="272"/>
      <c r="T79" s="272"/>
      <c r="U79" s="272"/>
      <c r="V79" s="272"/>
      <c r="W79" s="272"/>
    </row>
    <row r="80" spans="1:23" x14ac:dyDescent="0.2">
      <c r="E80" s="269"/>
      <c r="F80" s="269"/>
      <c r="G80" s="269"/>
      <c r="H80" s="269"/>
      <c r="I80" s="269"/>
      <c r="J80" s="269"/>
      <c r="K80" s="269"/>
      <c r="L80" s="269"/>
      <c r="M80" s="269"/>
      <c r="N80" s="269"/>
      <c r="O80" s="269"/>
      <c r="P80" s="269"/>
      <c r="Q80" s="269"/>
      <c r="R80" s="269"/>
      <c r="S80" s="269"/>
      <c r="T80" s="269"/>
      <c r="U80" s="269"/>
      <c r="V80" s="269"/>
      <c r="W80" s="269"/>
    </row>
    <row r="81" spans="4:23" ht="15" x14ac:dyDescent="0.25">
      <c r="D81" s="273"/>
      <c r="E81" s="272"/>
      <c r="F81" s="272"/>
      <c r="G81" s="272"/>
      <c r="H81" s="272"/>
      <c r="I81" s="272"/>
      <c r="J81" s="272"/>
      <c r="K81" s="272"/>
      <c r="L81" s="272"/>
      <c r="M81" s="272"/>
      <c r="N81" s="272"/>
      <c r="O81" s="272"/>
      <c r="P81" s="272"/>
      <c r="Q81" s="272"/>
      <c r="R81" s="272"/>
      <c r="S81" s="272"/>
      <c r="T81" s="272"/>
      <c r="U81" s="272"/>
      <c r="V81" s="272"/>
      <c r="W81" s="272"/>
    </row>
    <row r="82" spans="4:23" ht="15" x14ac:dyDescent="0.25">
      <c r="D82" s="273"/>
      <c r="E82" s="272"/>
      <c r="F82" s="272"/>
      <c r="G82" s="272"/>
      <c r="H82" s="272"/>
      <c r="I82" s="272"/>
      <c r="J82" s="272"/>
      <c r="K82" s="272"/>
      <c r="L82" s="272"/>
      <c r="M82" s="272"/>
      <c r="N82" s="272"/>
      <c r="O82" s="272"/>
      <c r="P82" s="272"/>
      <c r="Q82" s="272"/>
      <c r="R82" s="272"/>
      <c r="S82" s="272"/>
      <c r="T82" s="272"/>
      <c r="U82" s="272"/>
      <c r="V82" s="272"/>
      <c r="W82" s="272"/>
    </row>
    <row r="83" spans="4:23" ht="15" x14ac:dyDescent="0.25">
      <c r="D83" s="273"/>
      <c r="E83" s="272"/>
      <c r="F83" s="272"/>
      <c r="G83" s="272"/>
      <c r="H83" s="272"/>
      <c r="I83" s="272"/>
      <c r="J83" s="272"/>
      <c r="K83" s="272"/>
      <c r="L83" s="272"/>
      <c r="M83" s="272"/>
      <c r="N83" s="272"/>
      <c r="O83" s="272"/>
      <c r="P83" s="272"/>
      <c r="Q83" s="272"/>
      <c r="R83" s="272"/>
      <c r="S83" s="272"/>
      <c r="T83" s="272"/>
      <c r="U83" s="272"/>
      <c r="V83" s="272"/>
      <c r="W83" s="272"/>
    </row>
    <row r="86" spans="4:23" x14ac:dyDescent="0.2">
      <c r="E86" s="274"/>
      <c r="F86" s="274"/>
      <c r="G86" s="274"/>
      <c r="H86" s="274"/>
      <c r="I86" s="274"/>
      <c r="J86" s="274"/>
      <c r="K86" s="274"/>
      <c r="L86" s="274"/>
      <c r="M86" s="274"/>
      <c r="N86" s="274"/>
      <c r="O86" s="274"/>
      <c r="P86" s="274"/>
      <c r="Q86" s="274"/>
      <c r="R86" s="274"/>
      <c r="S86" s="274"/>
      <c r="T86" s="274"/>
      <c r="U86" s="274"/>
      <c r="V86" s="274"/>
      <c r="W86" s="274"/>
    </row>
    <row r="87" spans="4:23" x14ac:dyDescent="0.2">
      <c r="E87" s="274"/>
      <c r="F87" s="274"/>
      <c r="G87" s="274"/>
      <c r="H87" s="274"/>
      <c r="I87" s="274"/>
      <c r="J87" s="274"/>
      <c r="K87" s="274"/>
      <c r="L87" s="274"/>
      <c r="M87" s="274"/>
      <c r="N87" s="274"/>
      <c r="O87" s="274"/>
      <c r="P87" s="274"/>
      <c r="Q87" s="274"/>
      <c r="R87" s="274"/>
      <c r="S87" s="274"/>
      <c r="T87" s="274"/>
      <c r="U87" s="274"/>
      <c r="V87" s="274"/>
      <c r="W87" s="274"/>
    </row>
    <row r="88" spans="4:23" x14ac:dyDescent="0.2">
      <c r="E88" s="274"/>
      <c r="F88" s="274"/>
      <c r="G88" s="274"/>
      <c r="H88" s="274"/>
      <c r="I88" s="274"/>
      <c r="J88" s="274"/>
      <c r="K88" s="274"/>
      <c r="L88" s="274"/>
      <c r="M88" s="274"/>
      <c r="N88" s="274"/>
      <c r="O88" s="274"/>
      <c r="P88" s="274"/>
      <c r="Q88" s="274"/>
      <c r="R88" s="274"/>
      <c r="S88" s="274"/>
      <c r="T88" s="274"/>
      <c r="U88" s="274"/>
      <c r="V88" s="274"/>
      <c r="W88" s="274"/>
    </row>
    <row r="89" spans="4:23" x14ac:dyDescent="0.2">
      <c r="E89" s="274"/>
      <c r="F89" s="274"/>
      <c r="G89" s="274"/>
      <c r="H89" s="274"/>
      <c r="I89" s="274"/>
      <c r="J89" s="274"/>
      <c r="K89" s="274"/>
      <c r="L89" s="274"/>
      <c r="M89" s="274"/>
      <c r="N89" s="274"/>
      <c r="O89" s="274"/>
      <c r="P89" s="274"/>
      <c r="Q89" s="274"/>
      <c r="R89" s="274"/>
      <c r="S89" s="274"/>
      <c r="T89" s="274"/>
      <c r="U89" s="274"/>
      <c r="V89" s="274"/>
      <c r="W89" s="274"/>
    </row>
    <row r="90" spans="4:23" x14ac:dyDescent="0.2">
      <c r="E90" s="274"/>
      <c r="F90" s="274"/>
      <c r="G90" s="274"/>
      <c r="H90" s="274"/>
      <c r="I90" s="274"/>
      <c r="J90" s="274"/>
      <c r="K90" s="274"/>
      <c r="L90" s="274"/>
      <c r="M90" s="274"/>
      <c r="N90" s="274"/>
      <c r="O90" s="274"/>
      <c r="P90" s="274"/>
      <c r="Q90" s="274"/>
      <c r="R90" s="274"/>
      <c r="S90" s="274"/>
      <c r="T90" s="274"/>
      <c r="U90" s="274"/>
      <c r="V90" s="274"/>
      <c r="W90" s="274"/>
    </row>
    <row r="91" spans="4:23" x14ac:dyDescent="0.2">
      <c r="E91" s="274"/>
      <c r="F91" s="274"/>
      <c r="G91" s="274"/>
      <c r="H91" s="274"/>
      <c r="I91" s="274"/>
      <c r="J91" s="274"/>
      <c r="K91" s="274"/>
      <c r="L91" s="274"/>
      <c r="M91" s="274"/>
      <c r="N91" s="274"/>
      <c r="O91" s="274"/>
      <c r="P91" s="274"/>
      <c r="Q91" s="274"/>
      <c r="R91" s="274"/>
      <c r="S91" s="274"/>
      <c r="T91" s="274"/>
      <c r="U91" s="274"/>
      <c r="V91" s="274"/>
      <c r="W91" s="274"/>
    </row>
    <row r="92" spans="4:23" x14ac:dyDescent="0.2">
      <c r="E92" s="274"/>
      <c r="F92" s="274"/>
      <c r="G92" s="274"/>
      <c r="H92" s="274"/>
      <c r="I92" s="274"/>
      <c r="J92" s="274"/>
      <c r="K92" s="274"/>
      <c r="L92" s="274"/>
      <c r="M92" s="274"/>
      <c r="N92" s="274"/>
      <c r="O92" s="274"/>
      <c r="P92" s="274"/>
      <c r="Q92" s="274"/>
      <c r="R92" s="274"/>
      <c r="S92" s="274"/>
      <c r="T92" s="274"/>
      <c r="U92" s="274"/>
      <c r="V92" s="274"/>
      <c r="W92" s="274"/>
    </row>
    <row r="93" spans="4:23" x14ac:dyDescent="0.2">
      <c r="E93" s="274"/>
      <c r="F93" s="274"/>
      <c r="G93" s="274"/>
      <c r="H93" s="274"/>
      <c r="I93" s="274"/>
      <c r="J93" s="274"/>
      <c r="K93" s="274"/>
      <c r="L93" s="274"/>
      <c r="M93" s="274"/>
      <c r="N93" s="274"/>
      <c r="O93" s="274"/>
      <c r="P93" s="274"/>
      <c r="Q93" s="274"/>
      <c r="R93" s="274"/>
      <c r="S93" s="274"/>
      <c r="T93" s="274"/>
      <c r="U93" s="274"/>
      <c r="V93" s="274"/>
      <c r="W93" s="274"/>
    </row>
    <row r="94" spans="4:23" x14ac:dyDescent="0.2">
      <c r="E94" s="274"/>
      <c r="F94" s="274"/>
      <c r="G94" s="274"/>
      <c r="H94" s="274"/>
      <c r="I94" s="274"/>
      <c r="J94" s="274"/>
      <c r="K94" s="274"/>
      <c r="L94" s="274"/>
      <c r="M94" s="274"/>
      <c r="N94" s="274"/>
      <c r="O94" s="274"/>
      <c r="P94" s="274"/>
      <c r="Q94" s="274"/>
      <c r="R94" s="274"/>
      <c r="S94" s="274"/>
      <c r="T94" s="274"/>
      <c r="U94" s="274"/>
      <c r="V94" s="274"/>
      <c r="W94" s="274"/>
    </row>
    <row r="95" spans="4:23" x14ac:dyDescent="0.2">
      <c r="E95" s="274"/>
      <c r="F95" s="274"/>
      <c r="G95" s="274"/>
      <c r="H95" s="274"/>
      <c r="I95" s="274"/>
      <c r="J95" s="274"/>
      <c r="K95" s="274"/>
      <c r="L95" s="274"/>
      <c r="M95" s="274"/>
      <c r="N95" s="274"/>
      <c r="O95" s="274"/>
      <c r="P95" s="274"/>
      <c r="Q95" s="274"/>
      <c r="R95" s="274"/>
      <c r="S95" s="274"/>
      <c r="T95" s="274"/>
      <c r="U95" s="274"/>
      <c r="V95" s="274"/>
      <c r="W95" s="274"/>
    </row>
    <row r="96" spans="4:23" x14ac:dyDescent="0.2">
      <c r="E96" s="274"/>
      <c r="F96" s="274"/>
      <c r="G96" s="274"/>
      <c r="H96" s="274"/>
      <c r="I96" s="274"/>
      <c r="J96" s="274"/>
      <c r="K96" s="274"/>
      <c r="L96" s="274"/>
      <c r="M96" s="274"/>
      <c r="N96" s="274"/>
      <c r="O96" s="274"/>
      <c r="P96" s="274"/>
      <c r="Q96" s="274"/>
      <c r="R96" s="274"/>
      <c r="S96" s="274"/>
      <c r="T96" s="274"/>
      <c r="U96" s="274"/>
      <c r="V96" s="274"/>
      <c r="W96" s="274"/>
    </row>
    <row r="97" spans="5:23" x14ac:dyDescent="0.2">
      <c r="E97" s="274"/>
      <c r="F97" s="274"/>
      <c r="G97" s="274"/>
      <c r="H97" s="274"/>
      <c r="I97" s="274"/>
      <c r="J97" s="274"/>
      <c r="K97" s="274"/>
      <c r="L97" s="274"/>
      <c r="M97" s="274"/>
      <c r="N97" s="274"/>
      <c r="O97" s="274"/>
      <c r="P97" s="274"/>
      <c r="Q97" s="274"/>
      <c r="R97" s="274"/>
      <c r="S97" s="274"/>
      <c r="T97" s="274"/>
      <c r="U97" s="274"/>
      <c r="V97" s="274"/>
      <c r="W97" s="274"/>
    </row>
    <row r="98" spans="5:23" x14ac:dyDescent="0.2">
      <c r="E98" s="274"/>
      <c r="F98" s="274"/>
      <c r="G98" s="274"/>
      <c r="H98" s="274"/>
      <c r="I98" s="274"/>
      <c r="J98" s="274"/>
      <c r="K98" s="274"/>
      <c r="L98" s="274"/>
      <c r="M98" s="274"/>
      <c r="N98" s="274"/>
      <c r="O98" s="274"/>
      <c r="P98" s="274"/>
      <c r="Q98" s="274"/>
      <c r="R98" s="274"/>
      <c r="S98" s="274"/>
      <c r="T98" s="274"/>
      <c r="U98" s="274"/>
      <c r="V98" s="274"/>
      <c r="W98" s="274"/>
    </row>
    <row r="99" spans="5:23" x14ac:dyDescent="0.2">
      <c r="E99" s="274"/>
      <c r="F99" s="274"/>
      <c r="G99" s="274"/>
      <c r="H99" s="274"/>
      <c r="I99" s="274"/>
      <c r="J99" s="274"/>
      <c r="K99" s="274"/>
      <c r="L99" s="274"/>
      <c r="M99" s="274"/>
      <c r="N99" s="274"/>
      <c r="O99" s="274"/>
      <c r="P99" s="274"/>
      <c r="Q99" s="274"/>
      <c r="R99" s="274"/>
      <c r="S99" s="274"/>
      <c r="T99" s="274"/>
      <c r="U99" s="274"/>
      <c r="V99" s="274"/>
      <c r="W99" s="274"/>
    </row>
    <row r="100" spans="5:23" x14ac:dyDescent="0.2">
      <c r="E100" s="274"/>
      <c r="F100" s="274"/>
      <c r="G100" s="274"/>
      <c r="H100" s="274"/>
      <c r="I100" s="274"/>
      <c r="J100" s="274"/>
      <c r="K100" s="274"/>
      <c r="L100" s="274"/>
      <c r="M100" s="274"/>
      <c r="N100" s="274"/>
      <c r="O100" s="274"/>
      <c r="P100" s="274"/>
      <c r="Q100" s="274"/>
      <c r="R100" s="274"/>
      <c r="S100" s="274"/>
      <c r="T100" s="274"/>
      <c r="U100" s="274"/>
      <c r="V100" s="274"/>
      <c r="W100" s="274"/>
    </row>
    <row r="101" spans="5:23" x14ac:dyDescent="0.2">
      <c r="E101" s="274"/>
      <c r="F101" s="274"/>
      <c r="G101" s="274"/>
      <c r="H101" s="274"/>
      <c r="I101" s="274"/>
      <c r="J101" s="274"/>
      <c r="K101" s="274"/>
      <c r="L101" s="274"/>
      <c r="M101" s="274"/>
      <c r="N101" s="274"/>
      <c r="O101" s="274"/>
      <c r="P101" s="274"/>
      <c r="Q101" s="274"/>
      <c r="R101" s="274"/>
      <c r="S101" s="274"/>
      <c r="T101" s="274"/>
      <c r="U101" s="274"/>
      <c r="V101" s="274"/>
      <c r="W101" s="274"/>
    </row>
    <row r="102" spans="5:23" x14ac:dyDescent="0.2">
      <c r="E102" s="274"/>
      <c r="F102" s="274"/>
      <c r="G102" s="274"/>
      <c r="H102" s="274"/>
      <c r="I102" s="274"/>
      <c r="J102" s="274"/>
      <c r="K102" s="274"/>
      <c r="L102" s="274"/>
      <c r="M102" s="274"/>
      <c r="N102" s="274"/>
      <c r="O102" s="274"/>
      <c r="P102" s="274"/>
      <c r="Q102" s="274"/>
      <c r="R102" s="274"/>
      <c r="S102" s="274"/>
      <c r="T102" s="274"/>
      <c r="U102" s="274"/>
      <c r="V102" s="274"/>
      <c r="W102" s="274"/>
    </row>
    <row r="103" spans="5:23" x14ac:dyDescent="0.2">
      <c r="E103" s="274"/>
      <c r="F103" s="274"/>
      <c r="G103" s="274"/>
      <c r="H103" s="274"/>
      <c r="I103" s="274"/>
      <c r="J103" s="274"/>
      <c r="K103" s="274"/>
      <c r="L103" s="274"/>
      <c r="M103" s="274"/>
      <c r="N103" s="274"/>
      <c r="O103" s="274"/>
      <c r="P103" s="274"/>
      <c r="Q103" s="274"/>
      <c r="R103" s="274"/>
      <c r="S103" s="274"/>
      <c r="T103" s="274"/>
      <c r="U103" s="274"/>
      <c r="V103" s="274"/>
      <c r="W103" s="274"/>
    </row>
    <row r="104" spans="5:23" x14ac:dyDescent="0.2">
      <c r="E104" s="274"/>
      <c r="F104" s="274"/>
      <c r="G104" s="274"/>
      <c r="H104" s="274"/>
      <c r="I104" s="274"/>
      <c r="J104" s="274"/>
      <c r="K104" s="274"/>
      <c r="L104" s="274"/>
      <c r="M104" s="274"/>
      <c r="N104" s="274"/>
      <c r="O104" s="274"/>
      <c r="P104" s="274"/>
      <c r="Q104" s="274"/>
      <c r="R104" s="274"/>
      <c r="S104" s="274"/>
      <c r="T104" s="274"/>
      <c r="U104" s="274"/>
      <c r="V104" s="274"/>
      <c r="W104" s="274"/>
    </row>
    <row r="105" spans="5:23" x14ac:dyDescent="0.2">
      <c r="E105" s="274"/>
      <c r="F105" s="274"/>
      <c r="G105" s="274"/>
      <c r="H105" s="274"/>
      <c r="I105" s="274"/>
      <c r="J105" s="274"/>
      <c r="K105" s="274"/>
      <c r="L105" s="274"/>
      <c r="M105" s="274"/>
      <c r="N105" s="274"/>
      <c r="O105" s="274"/>
      <c r="P105" s="274"/>
      <c r="Q105" s="274"/>
      <c r="R105" s="274"/>
      <c r="S105" s="274"/>
      <c r="T105" s="274"/>
      <c r="U105" s="274"/>
      <c r="V105" s="274"/>
      <c r="W105" s="274"/>
    </row>
    <row r="106" spans="5:23" x14ac:dyDescent="0.2">
      <c r="E106" s="274"/>
      <c r="F106" s="274"/>
      <c r="G106" s="274"/>
      <c r="H106" s="274"/>
      <c r="I106" s="274"/>
      <c r="J106" s="274"/>
      <c r="K106" s="274"/>
      <c r="L106" s="274"/>
      <c r="M106" s="274"/>
      <c r="N106" s="274"/>
      <c r="O106" s="274"/>
      <c r="P106" s="274"/>
      <c r="Q106" s="274"/>
      <c r="R106" s="274"/>
      <c r="S106" s="274"/>
      <c r="T106" s="274"/>
      <c r="U106" s="274"/>
      <c r="V106" s="274"/>
      <c r="W106" s="274"/>
    </row>
    <row r="107" spans="5:23" x14ac:dyDescent="0.2">
      <c r="E107" s="275"/>
      <c r="F107" s="275"/>
      <c r="G107" s="275"/>
      <c r="H107" s="275"/>
      <c r="I107" s="275"/>
      <c r="J107" s="275"/>
      <c r="K107" s="275"/>
      <c r="L107" s="275"/>
      <c r="M107" s="275"/>
      <c r="N107" s="275"/>
      <c r="O107" s="275"/>
      <c r="P107" s="275"/>
      <c r="Q107" s="275"/>
      <c r="R107" s="275"/>
      <c r="S107" s="275"/>
      <c r="T107" s="275"/>
      <c r="U107" s="275"/>
      <c r="V107" s="275"/>
      <c r="W107" s="275"/>
    </row>
    <row r="108" spans="5:23" x14ac:dyDescent="0.2">
      <c r="E108" s="275"/>
      <c r="F108" s="275"/>
      <c r="G108" s="275"/>
      <c r="H108" s="275"/>
      <c r="I108" s="275"/>
      <c r="J108" s="275"/>
      <c r="K108" s="275"/>
      <c r="L108" s="275"/>
      <c r="M108" s="275"/>
      <c r="N108" s="275"/>
      <c r="O108" s="275"/>
      <c r="P108" s="275"/>
      <c r="Q108" s="275"/>
      <c r="R108" s="275"/>
      <c r="S108" s="275"/>
      <c r="T108" s="275"/>
      <c r="U108" s="275"/>
      <c r="V108" s="275"/>
      <c r="W108" s="275"/>
    </row>
    <row r="109" spans="5:23" x14ac:dyDescent="0.2">
      <c r="E109" s="275"/>
      <c r="F109" s="275"/>
      <c r="G109" s="275"/>
      <c r="H109" s="275"/>
      <c r="I109" s="275"/>
      <c r="J109" s="275"/>
      <c r="K109" s="275"/>
      <c r="L109" s="275"/>
      <c r="M109" s="275"/>
      <c r="N109" s="275"/>
      <c r="O109" s="275"/>
      <c r="P109" s="275"/>
      <c r="Q109" s="275"/>
      <c r="R109" s="275"/>
      <c r="S109" s="275"/>
      <c r="T109" s="275"/>
      <c r="U109" s="275"/>
      <c r="V109" s="275"/>
      <c r="W109" s="275"/>
    </row>
    <row r="110" spans="5:23" x14ac:dyDescent="0.2">
      <c r="E110" s="275"/>
      <c r="F110" s="275"/>
      <c r="G110" s="275"/>
      <c r="H110" s="275"/>
      <c r="I110" s="275"/>
      <c r="J110" s="275"/>
      <c r="K110" s="275"/>
      <c r="L110" s="275"/>
      <c r="M110" s="275"/>
      <c r="N110" s="275"/>
      <c r="O110" s="275"/>
      <c r="P110" s="275"/>
      <c r="Q110" s="275"/>
      <c r="R110" s="275"/>
      <c r="S110" s="275"/>
      <c r="T110" s="275"/>
      <c r="U110" s="275"/>
      <c r="V110" s="275"/>
      <c r="W110" s="275"/>
    </row>
    <row r="111" spans="5:23" x14ac:dyDescent="0.2">
      <c r="E111" s="275"/>
      <c r="F111" s="275"/>
      <c r="G111" s="275"/>
      <c r="H111" s="275"/>
      <c r="I111" s="275"/>
      <c r="J111" s="275"/>
      <c r="K111" s="275"/>
      <c r="L111" s="275"/>
      <c r="M111" s="275"/>
      <c r="N111" s="275"/>
      <c r="O111" s="275"/>
      <c r="P111" s="275"/>
      <c r="Q111" s="275"/>
      <c r="R111" s="275"/>
      <c r="S111" s="275"/>
      <c r="T111" s="275"/>
      <c r="U111" s="275"/>
      <c r="V111" s="275"/>
      <c r="W111" s="275"/>
    </row>
    <row r="112" spans="5:23" x14ac:dyDescent="0.2">
      <c r="E112" s="275"/>
      <c r="F112" s="275"/>
      <c r="G112" s="275"/>
      <c r="H112" s="275"/>
      <c r="I112" s="275"/>
      <c r="J112" s="275"/>
      <c r="K112" s="275"/>
      <c r="L112" s="275"/>
      <c r="M112" s="275"/>
      <c r="N112" s="275"/>
      <c r="O112" s="275"/>
      <c r="P112" s="275"/>
      <c r="Q112" s="275"/>
      <c r="R112" s="275"/>
      <c r="S112" s="275"/>
      <c r="T112" s="275"/>
      <c r="U112" s="275"/>
      <c r="V112" s="275"/>
      <c r="W112" s="275"/>
    </row>
    <row r="113" spans="5:23" x14ac:dyDescent="0.2">
      <c r="E113" s="275"/>
      <c r="F113" s="275"/>
      <c r="G113" s="275"/>
      <c r="H113" s="275"/>
      <c r="I113" s="275"/>
      <c r="J113" s="275"/>
      <c r="K113" s="275"/>
      <c r="L113" s="275"/>
      <c r="M113" s="275"/>
      <c r="N113" s="275"/>
      <c r="O113" s="275"/>
      <c r="P113" s="275"/>
      <c r="Q113" s="275"/>
      <c r="R113" s="275"/>
      <c r="S113" s="275"/>
      <c r="T113" s="275"/>
      <c r="U113" s="275"/>
      <c r="V113" s="275"/>
      <c r="W113" s="275"/>
    </row>
    <row r="114" spans="5:23" x14ac:dyDescent="0.2">
      <c r="E114" s="275"/>
      <c r="F114" s="275"/>
      <c r="G114" s="275"/>
      <c r="H114" s="275"/>
      <c r="I114" s="275"/>
      <c r="J114" s="275"/>
      <c r="K114" s="275"/>
      <c r="L114" s="275"/>
      <c r="M114" s="275"/>
      <c r="N114" s="275"/>
      <c r="O114" s="275"/>
      <c r="P114" s="275"/>
      <c r="Q114" s="275"/>
      <c r="R114" s="275"/>
      <c r="S114" s="275"/>
      <c r="T114" s="275"/>
      <c r="U114" s="275"/>
      <c r="V114" s="275"/>
      <c r="W114" s="275"/>
    </row>
    <row r="115" spans="5:23" x14ac:dyDescent="0.2">
      <c r="E115" s="275"/>
      <c r="F115" s="275"/>
      <c r="G115" s="275"/>
      <c r="H115" s="275"/>
      <c r="I115" s="275"/>
      <c r="J115" s="275"/>
      <c r="K115" s="275"/>
      <c r="L115" s="275"/>
      <c r="M115" s="275"/>
      <c r="N115" s="275"/>
      <c r="O115" s="275"/>
      <c r="P115" s="275"/>
      <c r="Q115" s="275"/>
      <c r="R115" s="275"/>
      <c r="S115" s="275"/>
      <c r="T115" s="275"/>
      <c r="U115" s="275"/>
      <c r="V115" s="275"/>
      <c r="W115" s="275"/>
    </row>
    <row r="116" spans="5:23" x14ac:dyDescent="0.2">
      <c r="E116" s="275"/>
      <c r="F116" s="275"/>
      <c r="G116" s="275"/>
      <c r="H116" s="275"/>
      <c r="I116" s="275"/>
      <c r="J116" s="275"/>
      <c r="K116" s="275"/>
      <c r="L116" s="275"/>
      <c r="M116" s="275"/>
      <c r="N116" s="275"/>
      <c r="O116" s="275"/>
      <c r="P116" s="275"/>
      <c r="Q116" s="275"/>
      <c r="R116" s="275"/>
      <c r="S116" s="275"/>
      <c r="T116" s="275"/>
      <c r="U116" s="275"/>
      <c r="V116" s="275"/>
      <c r="W116" s="275"/>
    </row>
  </sheetData>
  <mergeCells count="17">
    <mergeCell ref="O2:O4"/>
    <mergeCell ref="P2:P4"/>
    <mergeCell ref="Q2:Q4"/>
    <mergeCell ref="R2:R4"/>
    <mergeCell ref="S2:S4"/>
    <mergeCell ref="N2:N4"/>
    <mergeCell ref="C2:C4"/>
    <mergeCell ref="D2:D4"/>
    <mergeCell ref="E2:E4"/>
    <mergeCell ref="F2:F4"/>
    <mergeCell ref="G2:G4"/>
    <mergeCell ref="H2:H4"/>
    <mergeCell ref="I2:I4"/>
    <mergeCell ref="J2:J4"/>
    <mergeCell ref="K2:K4"/>
    <mergeCell ref="L2:L4"/>
    <mergeCell ref="M2:M4"/>
  </mergeCells>
  <pageMargins left="0.7" right="0.7" top="0.75" bottom="0.75" header="0.3" footer="0.3"/>
  <pageSetup scale="32" orientation="landscape" r:id="rId1"/>
  <headerFooter>
    <oddHeader>&amp;R&amp;"Arial,Regular"&amp;10Filed: 2022-10-31
EB-2022-0200
Exhibit 5
Tab 3
Schedule 1
Attachment 1
Supporting Schedule&amp;"-,Regular"&amp;11s</oddHeader>
  </headerFooter>
  <rowBreaks count="1" manualBreakCount="1">
    <brk id="65"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D4EE-878E-40B8-85D2-774AA71A57C5}">
  <sheetPr>
    <pageSetUpPr fitToPage="1"/>
  </sheetPr>
  <dimension ref="A1:K23"/>
  <sheetViews>
    <sheetView showGridLines="0" tabSelected="1" view="pageBreakPreview" zoomScale="120" zoomScaleNormal="115" zoomScaleSheetLayoutView="120" workbookViewId="0">
      <selection activeCell="B37" sqref="B37"/>
    </sheetView>
  </sheetViews>
  <sheetFormatPr defaultColWidth="9" defaultRowHeight="12.75" x14ac:dyDescent="0.2"/>
  <cols>
    <col min="1" max="1" width="4.7109375" style="1" customWidth="1"/>
    <col min="2" max="2" width="39" style="1" customWidth="1"/>
    <col min="3" max="3" width="1.5703125" style="1" customWidth="1"/>
    <col min="4" max="5" width="9" style="1"/>
    <col min="6" max="6" width="1.5703125" style="1" customWidth="1"/>
    <col min="7" max="7" width="9" style="1"/>
    <col min="8" max="8" width="1.5703125" style="1" customWidth="1"/>
    <col min="9" max="9" width="21.140625" style="1" customWidth="1"/>
    <col min="10" max="10" width="18.140625" style="1" customWidth="1"/>
    <col min="11" max="16384" width="9" style="1"/>
  </cols>
  <sheetData>
    <row r="1" spans="2:11" x14ac:dyDescent="0.2">
      <c r="B1" s="107" t="s">
        <v>768</v>
      </c>
    </row>
    <row r="2" spans="2:11" ht="15" customHeight="1" x14ac:dyDescent="0.2">
      <c r="G2" s="85">
        <v>2022</v>
      </c>
      <c r="I2" s="85"/>
      <c r="J2" s="85"/>
    </row>
    <row r="3" spans="2:11" ht="15" customHeight="1" thickBot="1" x14ac:dyDescent="0.25">
      <c r="B3" s="84" t="s">
        <v>596</v>
      </c>
      <c r="D3" s="84">
        <v>2011</v>
      </c>
      <c r="E3" s="84">
        <v>2012</v>
      </c>
      <c r="F3" s="107"/>
      <c r="G3" s="84" t="s">
        <v>598</v>
      </c>
      <c r="I3" s="84" t="s">
        <v>599</v>
      </c>
      <c r="J3" s="85"/>
    </row>
    <row r="4" spans="2:11" ht="13.5" customHeight="1" x14ac:dyDescent="0.2"/>
    <row r="5" spans="2:11" ht="14.25" customHeight="1" x14ac:dyDescent="0.2">
      <c r="B5" s="1" t="s">
        <v>600</v>
      </c>
      <c r="D5" s="89">
        <f>'Figure 22 - Analysis'!F17</f>
        <v>14.795790341880341</v>
      </c>
      <c r="E5" s="89">
        <f>'Figure 22 - Analysis'!G17</f>
        <v>15.812507449978714</v>
      </c>
      <c r="F5" s="100"/>
      <c r="G5" s="89">
        <f>'Figure 22 - Analysis'!I17</f>
        <v>23.89994208588957</v>
      </c>
      <c r="I5" s="1" t="s">
        <v>601</v>
      </c>
    </row>
    <row r="6" spans="2:11" ht="14.25" customHeight="1" x14ac:dyDescent="0.2">
      <c r="B6" s="1" t="s">
        <v>602</v>
      </c>
      <c r="D6" s="89">
        <f>'Figure 22 - Analysis'!K17</f>
        <v>1.6443045726495726</v>
      </c>
      <c r="E6" s="89">
        <f>'Figure 22 - Analysis'!L17</f>
        <v>1.6050977437207326</v>
      </c>
      <c r="F6" s="100"/>
      <c r="G6" s="89">
        <f>'Figure 22 - Analysis'!N17</f>
        <v>1.9123779141104293</v>
      </c>
      <c r="I6" s="1" t="s">
        <v>601</v>
      </c>
    </row>
    <row r="7" spans="2:11" ht="14.25" customHeight="1" x14ac:dyDescent="0.2">
      <c r="B7" s="1" t="s">
        <v>603</v>
      </c>
      <c r="D7" s="90">
        <v>3.9052692307692309E-2</v>
      </c>
      <c r="E7" s="90">
        <v>2.9195402298850568E-2</v>
      </c>
      <c r="F7" s="100"/>
      <c r="G7" s="90">
        <v>2.8592820512820541E-2</v>
      </c>
      <c r="I7" s="1" t="s">
        <v>604</v>
      </c>
    </row>
    <row r="8" spans="2:11" ht="6.75" customHeight="1" x14ac:dyDescent="0.2"/>
    <row r="9" spans="2:11" ht="14.25" customHeight="1" x14ac:dyDescent="0.2">
      <c r="B9" s="1" t="s">
        <v>605</v>
      </c>
      <c r="D9" s="89">
        <f>'Figure 22 - Analysis'!F28</f>
        <v>21.113474999999994</v>
      </c>
      <c r="E9" s="89">
        <f>'Figure 22 - Analysis'!G28</f>
        <v>23.718836672140121</v>
      </c>
      <c r="F9" s="100"/>
      <c r="G9" s="89">
        <f>'Figure 22 - Analysis'!I28</f>
        <v>22.673957208588959</v>
      </c>
      <c r="I9" s="1" t="s">
        <v>604</v>
      </c>
      <c r="K9" s="277"/>
    </row>
    <row r="10" spans="2:11" ht="14.25" customHeight="1" x14ac:dyDescent="0.2">
      <c r="B10" s="1" t="s">
        <v>606</v>
      </c>
      <c r="D10" s="89">
        <f>'Figure 22 - Analysis'!K28</f>
        <v>2.1751860439560438</v>
      </c>
      <c r="E10" s="89">
        <f>'Figure 22 - Analysis'!L28</f>
        <v>2.7187906951286274</v>
      </c>
      <c r="F10" s="100"/>
      <c r="G10" s="89">
        <f>'Figure 22 - Analysis'!N28</f>
        <v>1.8304032975460123</v>
      </c>
      <c r="I10" s="1" t="s">
        <v>607</v>
      </c>
      <c r="K10" s="277"/>
    </row>
    <row r="11" spans="2:11" ht="14.25" customHeight="1" x14ac:dyDescent="0.2">
      <c r="B11" s="1" t="s">
        <v>608</v>
      </c>
      <c r="D11" s="90">
        <v>3.2906346153846154E-2</v>
      </c>
      <c r="E11" s="90">
        <v>2.4495019157088106E-2</v>
      </c>
      <c r="F11" s="100"/>
      <c r="G11" s="90">
        <v>2.6922717948717954E-2</v>
      </c>
      <c r="I11" s="1" t="s">
        <v>607</v>
      </c>
      <c r="K11" s="277"/>
    </row>
    <row r="12" spans="2:11" ht="5.25" customHeight="1" x14ac:dyDescent="0.2">
      <c r="D12" s="100"/>
      <c r="E12" s="100"/>
      <c r="F12" s="100"/>
      <c r="G12" s="100"/>
    </row>
    <row r="13" spans="2:11" ht="14.25" customHeight="1" x14ac:dyDescent="0.2">
      <c r="B13" s="1" t="s">
        <v>609</v>
      </c>
      <c r="D13" s="89">
        <f>'Figure 22 - Analysis'!P17</f>
        <v>0.76373854151766829</v>
      </c>
      <c r="E13" s="89">
        <f>'Figure 22 - Analysis'!Q17</f>
        <v>0.74410097090945149</v>
      </c>
      <c r="F13" s="100"/>
      <c r="G13" s="89">
        <f>'Figure 22 - Analysis'!S17</f>
        <v>0.81640610394412183</v>
      </c>
      <c r="I13" s="1" t="s">
        <v>607</v>
      </c>
      <c r="K13" s="277"/>
    </row>
    <row r="14" spans="2:11" ht="14.25" customHeight="1" x14ac:dyDescent="0.2">
      <c r="B14" s="1" t="s">
        <v>610</v>
      </c>
      <c r="D14" s="89">
        <f>'Figure 22 - Analysis'!P28</f>
        <v>0.58533945714285718</v>
      </c>
      <c r="E14" s="89">
        <f>'Figure 22 - Analysis'!Q28</f>
        <v>0.5808210857142857</v>
      </c>
      <c r="F14" s="100"/>
      <c r="G14" s="89">
        <f>'Figure 22 - Analysis'!S28</f>
        <v>0.85220751250000004</v>
      </c>
      <c r="I14" s="1" t="s">
        <v>607</v>
      </c>
      <c r="K14" s="277"/>
    </row>
    <row r="15" spans="2:11" ht="3.75" customHeight="1" x14ac:dyDescent="0.2">
      <c r="D15" s="100"/>
      <c r="E15" s="100"/>
      <c r="F15" s="100"/>
      <c r="G15" s="100"/>
    </row>
    <row r="16" spans="2:11" ht="14.25" customHeight="1" x14ac:dyDescent="0.2">
      <c r="B16" s="1" t="s">
        <v>611</v>
      </c>
      <c r="D16" s="89" t="str">
        <f>'Figure 22 - Analysis'!U17</f>
        <v>A-</v>
      </c>
      <c r="E16" s="89" t="str">
        <f>'Figure 22 - Analysis'!V17</f>
        <v>A-</v>
      </c>
      <c r="F16" s="100"/>
      <c r="G16" s="89" t="str">
        <f>'Figure 22 - Analysis'!X17</f>
        <v>BBB+</v>
      </c>
      <c r="I16" s="1" t="s">
        <v>607</v>
      </c>
      <c r="K16" s="277"/>
    </row>
    <row r="17" spans="1:9" ht="13.5" customHeight="1" x14ac:dyDescent="0.2">
      <c r="B17" s="1" t="s">
        <v>612</v>
      </c>
      <c r="D17" s="89" t="str">
        <f>'Figure 22 - Analysis'!U28</f>
        <v>A-</v>
      </c>
      <c r="E17" s="89" t="str">
        <f>'Figure 22 - Analysis'!V28</f>
        <v>BBB+</v>
      </c>
      <c r="F17" s="100"/>
      <c r="G17" s="89" t="str">
        <f>'Figure 22 - Analysis'!X28</f>
        <v>BBB+</v>
      </c>
      <c r="I17" s="1" t="s">
        <v>604</v>
      </c>
    </row>
    <row r="18" spans="1:9" ht="5.25" customHeight="1" x14ac:dyDescent="0.2"/>
    <row r="19" spans="1:9" ht="14.25" customHeight="1" x14ac:dyDescent="0.2">
      <c r="B19" s="1" t="s">
        <v>613</v>
      </c>
      <c r="D19" s="89">
        <v>24.202579365079369</v>
      </c>
      <c r="E19" s="89">
        <v>17.79887999999999</v>
      </c>
      <c r="F19" s="100"/>
      <c r="G19" s="89">
        <v>25.780624999999993</v>
      </c>
      <c r="I19" s="1" t="s">
        <v>607</v>
      </c>
    </row>
    <row r="20" spans="1:9" ht="4.5" customHeight="1" x14ac:dyDescent="0.2"/>
    <row r="21" spans="1:9" ht="14.25" customHeight="1" x14ac:dyDescent="0.2"/>
    <row r="22" spans="1:9" x14ac:dyDescent="0.2">
      <c r="A22" s="1" t="s">
        <v>96</v>
      </c>
    </row>
    <row r="23" spans="1:9" x14ac:dyDescent="0.2">
      <c r="A23" s="1" t="s">
        <v>765</v>
      </c>
    </row>
  </sheetData>
  <pageMargins left="0.7" right="0.7" top="0.75" bottom="0.75" header="0.3" footer="0.3"/>
  <pageSetup orientation="landscape" r:id="rId1"/>
  <headerFooter>
    <oddHeader>&amp;R&amp;"Arial,Regular"&amp;10Filed: 2022-10-31
EB-2022-0200
Exhibit 5
Tab 3
Schedule 1
Attachment 1
Supporting Schedule&amp;"-,Regular"&amp;11s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7D9D-8BA7-4893-B73B-85978DBCA805}">
  <sheetPr>
    <pageSetUpPr fitToPage="1"/>
  </sheetPr>
  <dimension ref="B1:AF33"/>
  <sheetViews>
    <sheetView tabSelected="1" view="pageBreakPreview" zoomScale="80" zoomScaleNormal="100" zoomScaleSheetLayoutView="80" workbookViewId="0">
      <selection activeCell="B37" sqref="B37"/>
    </sheetView>
  </sheetViews>
  <sheetFormatPr defaultColWidth="9" defaultRowHeight="12.75" x14ac:dyDescent="0.2"/>
  <cols>
    <col min="1" max="1" width="9" style="1"/>
    <col min="2" max="2" width="1.5703125" style="1" customWidth="1"/>
    <col min="3" max="3" width="28" style="1" bestFit="1" customWidth="1"/>
    <col min="4" max="4" width="9" style="1"/>
    <col min="5" max="5" width="1.5703125" style="1" customWidth="1"/>
    <col min="6" max="7" width="8.5703125" style="1" customWidth="1"/>
    <col min="8" max="8" width="1.5703125" style="1" customWidth="1"/>
    <col min="9" max="9" width="8.5703125" style="1" customWidth="1"/>
    <col min="10" max="10" width="1.5703125" style="1" customWidth="1"/>
    <col min="11" max="12" width="9" style="1" customWidth="1"/>
    <col min="13" max="13" width="1.5703125" style="1" customWidth="1"/>
    <col min="14" max="14" width="9" style="1" customWidth="1"/>
    <col min="15" max="15" width="1.5703125" style="1" customWidth="1"/>
    <col min="16" max="17" width="9" style="1" customWidth="1"/>
    <col min="18" max="18" width="1.5703125" style="1" customWidth="1"/>
    <col min="19" max="19" width="9" style="1" customWidth="1"/>
    <col min="20" max="20" width="1.5703125" style="1" customWidth="1"/>
    <col min="21" max="22" width="9" style="1"/>
    <col min="23" max="23" width="1.5703125" style="1" customWidth="1"/>
    <col min="24" max="24" width="9" style="1"/>
    <col min="25" max="25" width="2" style="1" customWidth="1"/>
    <col min="26" max="27" width="9" style="1"/>
    <col min="28" max="28" width="1.5703125" style="1" customWidth="1"/>
    <col min="29" max="29" width="9" style="1"/>
    <col min="30" max="30" width="1.5703125" style="1" customWidth="1"/>
    <col min="31" max="31" width="9" style="1"/>
    <col min="32" max="32" width="5" style="1" customWidth="1"/>
    <col min="33" max="16384" width="9" style="1"/>
  </cols>
  <sheetData>
    <row r="1" spans="2:32" x14ac:dyDescent="0.2">
      <c r="B1" s="107" t="s">
        <v>769</v>
      </c>
    </row>
    <row r="2" spans="2:32" x14ac:dyDescent="0.2">
      <c r="F2" s="175" t="s">
        <v>614</v>
      </c>
      <c r="G2" s="278"/>
      <c r="H2" s="278"/>
      <c r="I2" s="278"/>
      <c r="K2" s="175" t="s">
        <v>615</v>
      </c>
      <c r="L2" s="278"/>
      <c r="M2" s="278"/>
      <c r="N2" s="278"/>
      <c r="P2" s="175" t="s">
        <v>616</v>
      </c>
      <c r="Q2" s="278"/>
      <c r="R2" s="278"/>
      <c r="S2" s="278"/>
    </row>
    <row r="3" spans="2:32" x14ac:dyDescent="0.2">
      <c r="I3" s="85">
        <v>2022</v>
      </c>
      <c r="N3" s="85">
        <v>2022</v>
      </c>
      <c r="S3" s="85">
        <v>2022</v>
      </c>
      <c r="U3" s="175" t="s">
        <v>617</v>
      </c>
      <c r="V3" s="278"/>
      <c r="W3" s="278"/>
      <c r="X3" s="278"/>
    </row>
    <row r="4" spans="2:32" ht="13.5" thickBot="1" x14ac:dyDescent="0.25">
      <c r="B4" s="102" t="s">
        <v>95</v>
      </c>
      <c r="C4" s="102"/>
      <c r="D4" s="84" t="s">
        <v>25</v>
      </c>
      <c r="F4" s="84">
        <v>2011</v>
      </c>
      <c r="G4" s="84">
        <v>2012</v>
      </c>
      <c r="H4" s="107"/>
      <c r="I4" s="84" t="s">
        <v>618</v>
      </c>
      <c r="K4" s="84">
        <v>2011</v>
      </c>
      <c r="L4" s="84">
        <v>2012</v>
      </c>
      <c r="M4" s="107"/>
      <c r="N4" s="84" t="s">
        <v>618</v>
      </c>
      <c r="P4" s="84">
        <v>2011</v>
      </c>
      <c r="Q4" s="84">
        <v>2012</v>
      </c>
      <c r="R4" s="107"/>
      <c r="S4" s="84" t="s">
        <v>618</v>
      </c>
      <c r="U4" s="84">
        <v>2011</v>
      </c>
      <c r="V4" s="84">
        <v>2012</v>
      </c>
      <c r="W4" s="107"/>
      <c r="X4" s="84">
        <v>2021</v>
      </c>
    </row>
    <row r="5" spans="2:32" x14ac:dyDescent="0.2">
      <c r="F5" s="100" t="s">
        <v>98</v>
      </c>
      <c r="G5" s="100" t="s">
        <v>98</v>
      </c>
      <c r="H5" s="100"/>
      <c r="I5" s="100" t="s">
        <v>98</v>
      </c>
      <c r="J5" s="100"/>
      <c r="K5" s="100" t="s">
        <v>98</v>
      </c>
      <c r="L5" s="100" t="s">
        <v>98</v>
      </c>
      <c r="M5" s="100"/>
      <c r="N5" s="100" t="s">
        <v>98</v>
      </c>
      <c r="O5" s="100"/>
      <c r="P5" s="100" t="s">
        <v>98</v>
      </c>
      <c r="Q5" s="100" t="s">
        <v>98</v>
      </c>
      <c r="R5" s="100"/>
      <c r="S5" s="100" t="s">
        <v>98</v>
      </c>
      <c r="T5" s="100"/>
      <c r="U5" s="100" t="s">
        <v>103</v>
      </c>
      <c r="V5" s="100" t="s">
        <v>103</v>
      </c>
      <c r="W5" s="100"/>
      <c r="X5" s="100" t="s">
        <v>103</v>
      </c>
    </row>
    <row r="6" spans="2:32" x14ac:dyDescent="0.2">
      <c r="B6" s="118" t="s">
        <v>619</v>
      </c>
    </row>
    <row r="7" spans="2:32" x14ac:dyDescent="0.2">
      <c r="C7" s="1" t="s">
        <v>142</v>
      </c>
      <c r="D7" s="100" t="s">
        <v>56</v>
      </c>
      <c r="F7" s="89">
        <v>14.962386923076929</v>
      </c>
      <c r="G7" s="89">
        <v>16.090163984674341</v>
      </c>
      <c r="I7" s="89">
        <v>20.895935582822077</v>
      </c>
      <c r="K7" s="89">
        <v>1.3000446153846164</v>
      </c>
      <c r="L7" s="89">
        <v>1.3098616858237546</v>
      </c>
      <c r="N7" s="89">
        <v>1.7676552147239259</v>
      </c>
      <c r="P7" s="89">
        <v>0.76732426298279544</v>
      </c>
      <c r="Q7" s="89">
        <v>0.75289631899346432</v>
      </c>
      <c r="S7" s="89">
        <v>0.78732124023565209</v>
      </c>
      <c r="U7" s="89" t="s">
        <v>620</v>
      </c>
      <c r="V7" s="89" t="s">
        <v>620</v>
      </c>
      <c r="X7" s="89" t="s">
        <v>621</v>
      </c>
      <c r="Z7" s="100">
        <f t="shared" ref="Z7:AA16" si="0">IFERROR(INDEX($AF$7:$AF$12,MATCH(U7,$AE$7:$AE$12,0)),"N/A")</f>
        <v>3</v>
      </c>
      <c r="AA7" s="100">
        <f t="shared" si="0"/>
        <v>3</v>
      </c>
      <c r="AC7" s="100">
        <f t="shared" ref="AC7:AC16" si="1">IFERROR(INDEX($AF$7:$AF$12,MATCH(X7,$AE$7:$AE$12,0)),"N/A")</f>
        <v>4</v>
      </c>
      <c r="AE7" s="1" t="s">
        <v>622</v>
      </c>
      <c r="AF7" s="1">
        <v>1</v>
      </c>
    </row>
    <row r="8" spans="2:32" x14ac:dyDescent="0.2">
      <c r="C8" s="1" t="s">
        <v>623</v>
      </c>
      <c r="D8" s="100" t="s">
        <v>624</v>
      </c>
      <c r="F8" s="89">
        <v>14.766929999999995</v>
      </c>
      <c r="G8" s="89">
        <v>16.301350957854385</v>
      </c>
      <c r="I8" s="89">
        <v>27.082135582822087</v>
      </c>
      <c r="K8" s="89">
        <v>1.6495219230769225</v>
      </c>
      <c r="L8" s="89">
        <v>1.7113137931034483</v>
      </c>
      <c r="N8" s="89">
        <v>2.9417638036809812</v>
      </c>
      <c r="P8" s="89">
        <v>0.75484820781058992</v>
      </c>
      <c r="Q8" s="89">
        <v>0.75141322898039342</v>
      </c>
      <c r="S8" s="89">
        <v>0.71424422402980059</v>
      </c>
      <c r="U8" s="89" t="s">
        <v>625</v>
      </c>
      <c r="V8" s="89" t="s">
        <v>625</v>
      </c>
      <c r="X8" s="89" t="s">
        <v>625</v>
      </c>
      <c r="Z8" s="100" t="str">
        <f t="shared" si="0"/>
        <v>N/A</v>
      </c>
      <c r="AA8" s="100" t="str">
        <f t="shared" si="0"/>
        <v>N/A</v>
      </c>
      <c r="AC8" s="100" t="str">
        <f t="shared" si="1"/>
        <v>N/A</v>
      </c>
      <c r="AE8" s="1" t="s">
        <v>626</v>
      </c>
      <c r="AF8" s="1">
        <v>2</v>
      </c>
    </row>
    <row r="9" spans="2:32" x14ac:dyDescent="0.2">
      <c r="C9" s="1" t="s">
        <v>144</v>
      </c>
      <c r="D9" s="100" t="s">
        <v>58</v>
      </c>
      <c r="F9" s="89">
        <v>15.682421923076904</v>
      </c>
      <c r="G9" s="89">
        <v>17.824721455938686</v>
      </c>
      <c r="I9" s="89">
        <v>31.021293251533738</v>
      </c>
      <c r="K9" s="89">
        <v>2.3730938461538473</v>
      </c>
      <c r="L9" s="89">
        <v>2.2188628352490394</v>
      </c>
      <c r="N9" s="89">
        <v>2.3841392638036836</v>
      </c>
      <c r="P9" s="89">
        <v>0.7246475227905389</v>
      </c>
      <c r="Q9" s="89">
        <v>0.70720643276949446</v>
      </c>
      <c r="S9" s="89">
        <v>0.83370853672961165</v>
      </c>
      <c r="U9" s="89" t="s">
        <v>627</v>
      </c>
      <c r="V9" s="89" t="s">
        <v>627</v>
      </c>
      <c r="X9" s="89" t="s">
        <v>625</v>
      </c>
      <c r="Z9" s="100">
        <f t="shared" si="0"/>
        <v>5</v>
      </c>
      <c r="AA9" s="100">
        <f t="shared" si="0"/>
        <v>5</v>
      </c>
      <c r="AC9" s="100" t="str">
        <f t="shared" si="1"/>
        <v>N/A</v>
      </c>
      <c r="AE9" s="1" t="s">
        <v>620</v>
      </c>
      <c r="AF9" s="1">
        <v>3</v>
      </c>
    </row>
    <row r="10" spans="2:32" x14ac:dyDescent="0.2">
      <c r="C10" s="1" t="s">
        <v>59</v>
      </c>
      <c r="D10" s="100" t="s">
        <v>147</v>
      </c>
      <c r="F10" s="89">
        <v>5.9924242307692364</v>
      </c>
      <c r="G10" s="89">
        <v>7.9291808429118795</v>
      </c>
      <c r="I10" s="89">
        <v>20.594939877300614</v>
      </c>
      <c r="K10" s="89">
        <v>0.4494961538461541</v>
      </c>
      <c r="L10" s="89">
        <v>0.54193486590038298</v>
      </c>
      <c r="N10" s="89">
        <v>2.1607441717791414</v>
      </c>
      <c r="P10" s="89">
        <v>0.87755765884832826</v>
      </c>
      <c r="Q10" s="89">
        <v>0.86229715803540197</v>
      </c>
      <c r="S10" s="89">
        <v>0.85193537221319049</v>
      </c>
      <c r="U10" s="89" t="s">
        <v>622</v>
      </c>
      <c r="V10" s="89" t="s">
        <v>622</v>
      </c>
      <c r="X10" s="89" t="s">
        <v>620</v>
      </c>
      <c r="Z10" s="100">
        <f t="shared" si="0"/>
        <v>1</v>
      </c>
      <c r="AA10" s="100">
        <f t="shared" si="0"/>
        <v>1</v>
      </c>
      <c r="AC10" s="100">
        <f t="shared" si="1"/>
        <v>3</v>
      </c>
      <c r="AE10" s="1" t="s">
        <v>621</v>
      </c>
      <c r="AF10" s="1">
        <v>4</v>
      </c>
    </row>
    <row r="11" spans="2:32" x14ac:dyDescent="0.2">
      <c r="C11" s="1" t="s">
        <v>61</v>
      </c>
      <c r="D11" s="100" t="s">
        <v>62</v>
      </c>
      <c r="F11" s="89">
        <v>17.859076538461533</v>
      </c>
      <c r="G11" s="89">
        <v>19.889527586206903</v>
      </c>
      <c r="I11" s="89">
        <v>17.72730000000001</v>
      </c>
      <c r="K11" s="89">
        <v>1.7140326923076916</v>
      </c>
      <c r="L11" s="89">
        <v>1.7226800766283537</v>
      </c>
      <c r="N11" s="89">
        <v>1.64471963190184</v>
      </c>
      <c r="P11" s="89">
        <v>0.68422073221052049</v>
      </c>
      <c r="Q11" s="89">
        <v>0.6642379240126175</v>
      </c>
      <c r="S11" s="89">
        <v>0.72755817228285702</v>
      </c>
      <c r="U11" s="89" t="s">
        <v>628</v>
      </c>
      <c r="V11" s="89" t="s">
        <v>628</v>
      </c>
      <c r="X11" s="89" t="s">
        <v>628</v>
      </c>
      <c r="Z11" s="100">
        <f t="shared" si="0"/>
        <v>6</v>
      </c>
      <c r="AA11" s="100">
        <f t="shared" si="0"/>
        <v>6</v>
      </c>
      <c r="AC11" s="100">
        <f t="shared" si="1"/>
        <v>6</v>
      </c>
      <c r="AE11" s="1" t="s">
        <v>627</v>
      </c>
      <c r="AF11" s="1">
        <v>5</v>
      </c>
    </row>
    <row r="12" spans="2:32" x14ac:dyDescent="0.2">
      <c r="C12" s="1" t="s">
        <v>63</v>
      </c>
      <c r="D12" s="100" t="s">
        <v>64</v>
      </c>
      <c r="F12" s="89" t="s">
        <v>18</v>
      </c>
      <c r="G12" s="89" t="s">
        <v>18</v>
      </c>
      <c r="I12" s="89">
        <v>21.332179141104298</v>
      </c>
      <c r="K12" s="89" t="s">
        <v>18</v>
      </c>
      <c r="L12" s="89" t="s">
        <v>18</v>
      </c>
      <c r="N12" s="89">
        <v>1.8511220858895701</v>
      </c>
      <c r="P12" s="89" t="s">
        <v>18</v>
      </c>
      <c r="Q12" s="89" t="s">
        <v>18</v>
      </c>
      <c r="S12" s="89">
        <v>0.81379055332882233</v>
      </c>
      <c r="U12" s="89" t="s">
        <v>625</v>
      </c>
      <c r="V12" s="89" t="s">
        <v>625</v>
      </c>
      <c r="X12" s="89" t="s">
        <v>620</v>
      </c>
      <c r="Z12" s="100" t="str">
        <f t="shared" si="0"/>
        <v>N/A</v>
      </c>
      <c r="AA12" s="100" t="str">
        <f t="shared" si="0"/>
        <v>N/A</v>
      </c>
      <c r="AC12" s="100">
        <f t="shared" si="1"/>
        <v>3</v>
      </c>
      <c r="AE12" s="1" t="s">
        <v>628</v>
      </c>
      <c r="AF12" s="1">
        <v>6</v>
      </c>
    </row>
    <row r="13" spans="2:32" x14ac:dyDescent="0.2">
      <c r="C13" s="1" t="s">
        <v>65</v>
      </c>
      <c r="D13" s="100" t="s">
        <v>66</v>
      </c>
      <c r="F13" s="89">
        <v>19.304181538461538</v>
      </c>
      <c r="G13" s="89">
        <v>17.22964597701149</v>
      </c>
      <c r="I13" s="89">
        <v>31.721495092024512</v>
      </c>
      <c r="K13" s="89">
        <v>2.6870100000000003</v>
      </c>
      <c r="L13" s="89">
        <v>2.3535651340996204</v>
      </c>
      <c r="N13" s="89">
        <v>1.8414717791411039</v>
      </c>
      <c r="P13" s="89">
        <v>0.72590259893570219</v>
      </c>
      <c r="Q13" s="89">
        <v>0.69451655079089059</v>
      </c>
      <c r="S13" s="89">
        <v>0.81284437203798943</v>
      </c>
      <c r="U13" s="89" t="s">
        <v>620</v>
      </c>
      <c r="V13" s="89" t="s">
        <v>620</v>
      </c>
      <c r="X13" s="89" t="s">
        <v>626</v>
      </c>
      <c r="Z13" s="100">
        <f t="shared" si="0"/>
        <v>3</v>
      </c>
      <c r="AA13" s="100">
        <f t="shared" si="0"/>
        <v>3</v>
      </c>
      <c r="AC13" s="100">
        <f t="shared" si="1"/>
        <v>2</v>
      </c>
    </row>
    <row r="14" spans="2:32" x14ac:dyDescent="0.2">
      <c r="C14" s="1" t="s">
        <v>67</v>
      </c>
      <c r="D14" s="100" t="s">
        <v>68</v>
      </c>
      <c r="F14" s="89">
        <v>16.72203038461539</v>
      </c>
      <c r="G14" s="89">
        <v>16.531707662835231</v>
      </c>
      <c r="I14" s="89">
        <v>20.942991411042943</v>
      </c>
      <c r="K14" s="89">
        <v>1.4507784615384607</v>
      </c>
      <c r="L14" s="89">
        <v>1.5582681992337166</v>
      </c>
      <c r="N14" s="89">
        <v>1.5712736196319017</v>
      </c>
      <c r="P14" s="89">
        <v>0.88747996361085901</v>
      </c>
      <c r="Q14" s="89">
        <v>0.86428762473916376</v>
      </c>
      <c r="S14" s="89">
        <v>0.88160620673539181</v>
      </c>
      <c r="U14" s="89" t="s">
        <v>625</v>
      </c>
      <c r="V14" s="89" t="s">
        <v>625</v>
      </c>
      <c r="X14" s="89" t="s">
        <v>622</v>
      </c>
      <c r="Z14" s="100" t="str">
        <f t="shared" si="0"/>
        <v>N/A</v>
      </c>
      <c r="AA14" s="100" t="str">
        <f t="shared" si="0"/>
        <v>N/A</v>
      </c>
      <c r="AC14" s="100">
        <f t="shared" si="1"/>
        <v>1</v>
      </c>
    </row>
    <row r="15" spans="2:32" x14ac:dyDescent="0.2">
      <c r="C15" s="1" t="s">
        <v>162</v>
      </c>
      <c r="D15" s="100" t="s">
        <v>69</v>
      </c>
      <c r="F15" s="89">
        <v>14.676835000000015</v>
      </c>
      <c r="G15" s="89">
        <v>14.752527969348659</v>
      </c>
      <c r="I15" s="89">
        <v>16.440360736196318</v>
      </c>
      <c r="K15" s="89">
        <v>1.5123265384615379</v>
      </c>
      <c r="L15" s="89">
        <v>1.5061283524904205</v>
      </c>
      <c r="N15" s="89">
        <v>1.461843558282208</v>
      </c>
      <c r="P15" s="89">
        <v>0.69883190383727167</v>
      </c>
      <c r="Q15" s="89">
        <v>0.66298980754598147</v>
      </c>
      <c r="S15" s="89">
        <v>0.80309703376803609</v>
      </c>
      <c r="U15" s="89" t="s">
        <v>627</v>
      </c>
      <c r="V15" s="89" t="s">
        <v>627</v>
      </c>
      <c r="X15" s="89" t="s">
        <v>621</v>
      </c>
      <c r="Z15" s="100">
        <f t="shared" si="0"/>
        <v>5</v>
      </c>
      <c r="AA15" s="100">
        <f t="shared" si="0"/>
        <v>5</v>
      </c>
      <c r="AC15" s="100">
        <f t="shared" si="1"/>
        <v>4</v>
      </c>
    </row>
    <row r="16" spans="2:32" x14ac:dyDescent="0.2">
      <c r="C16" s="1" t="s">
        <v>629</v>
      </c>
      <c r="D16" s="100" t="s">
        <v>630</v>
      </c>
      <c r="F16" s="89">
        <v>13.195826538461539</v>
      </c>
      <c r="G16" s="89">
        <v>15.76374061302683</v>
      </c>
      <c r="I16" s="89">
        <v>31.240790184049086</v>
      </c>
      <c r="K16" s="89">
        <v>1.6624369230769231</v>
      </c>
      <c r="L16" s="89">
        <v>1.5232647509578541</v>
      </c>
      <c r="N16" s="89">
        <v>1.4990460122699383</v>
      </c>
      <c r="P16" s="89">
        <v>0.75283402263240795</v>
      </c>
      <c r="Q16" s="89">
        <v>0.73706369231765567</v>
      </c>
      <c r="S16" s="89">
        <v>0.93795532807986781</v>
      </c>
      <c r="U16" s="89" t="s">
        <v>625</v>
      </c>
      <c r="V16" s="89" t="s">
        <v>625</v>
      </c>
      <c r="X16" s="89" t="s">
        <v>625</v>
      </c>
      <c r="Z16" s="100" t="str">
        <f t="shared" si="0"/>
        <v>N/A</v>
      </c>
      <c r="AA16" s="100" t="str">
        <f t="shared" si="0"/>
        <v>N/A</v>
      </c>
      <c r="AC16" s="100" t="str">
        <f t="shared" si="1"/>
        <v>N/A</v>
      </c>
    </row>
    <row r="17" spans="2:29" x14ac:dyDescent="0.2">
      <c r="C17" s="100" t="s">
        <v>116</v>
      </c>
      <c r="D17" s="100"/>
      <c r="F17" s="279">
        <f>AVERAGE(F7:F16)</f>
        <v>14.795790341880341</v>
      </c>
      <c r="G17" s="279">
        <f>AVERAGE(G7:G16)</f>
        <v>15.812507449978714</v>
      </c>
      <c r="I17" s="279">
        <f>AVERAGE(I7:I16)</f>
        <v>23.89994208588957</v>
      </c>
      <c r="K17" s="279">
        <f>AVERAGE(K7:K16)</f>
        <v>1.6443045726495726</v>
      </c>
      <c r="L17" s="279">
        <f>AVERAGE(L7:L16)</f>
        <v>1.6050977437207326</v>
      </c>
      <c r="N17" s="279">
        <f>AVERAGE(N7:N16)</f>
        <v>1.9123779141104293</v>
      </c>
      <c r="P17" s="279">
        <f>AVERAGE(P7:P16)</f>
        <v>0.76373854151766829</v>
      </c>
      <c r="Q17" s="279">
        <f>AVERAGE(Q7:Q16)</f>
        <v>0.74410097090945149</v>
      </c>
      <c r="S17" s="279">
        <f>AVERAGE(S7:S16)</f>
        <v>0.81640610394412183</v>
      </c>
      <c r="U17" s="279" t="str">
        <f>INDEX($AE$7:$AE$12,MATCH(ROUND(Z17,0),$AF$7:$AF$12,0))</f>
        <v>A-</v>
      </c>
      <c r="V17" s="279" t="str">
        <f>INDEX($AE$7:$AE$12,MATCH(ROUND(AA17,0),$AF$7:$AF$12,0))</f>
        <v>A-</v>
      </c>
      <c r="X17" s="279" t="str">
        <f>INDEX($AE$7:$AE$12,MATCH(ROUND(AC17,0),$AF$7:$AF$12,0))</f>
        <v>BBB+</v>
      </c>
      <c r="Z17" s="89">
        <f>AVERAGE(Z7:Z16)</f>
        <v>3.8333333333333335</v>
      </c>
      <c r="AA17" s="89">
        <f>AVERAGE(AA7:AA16)</f>
        <v>3.8333333333333335</v>
      </c>
      <c r="AB17" s="89"/>
      <c r="AC17" s="89">
        <f>AVERAGE(AC7:AC16)</f>
        <v>3.2857142857142856</v>
      </c>
    </row>
    <row r="18" spans="2:29" x14ac:dyDescent="0.2">
      <c r="D18" s="100"/>
    </row>
    <row r="19" spans="2:29" x14ac:dyDescent="0.2">
      <c r="B19" s="118" t="s">
        <v>631</v>
      </c>
      <c r="D19" s="100"/>
    </row>
    <row r="20" spans="2:29" x14ac:dyDescent="0.2">
      <c r="C20" s="1" t="s">
        <v>632</v>
      </c>
      <c r="D20" s="100" t="s">
        <v>34</v>
      </c>
      <c r="F20" s="89">
        <v>19.1610326923077</v>
      </c>
      <c r="G20" s="89">
        <v>32.928073180076616</v>
      </c>
      <c r="I20" s="89">
        <v>30.209576687116577</v>
      </c>
      <c r="K20" s="89">
        <v>1.545911153846153</v>
      </c>
      <c r="L20" s="89">
        <v>1.669678927203065</v>
      </c>
      <c r="N20" s="89">
        <v>1.7207779141104307</v>
      </c>
      <c r="P20" s="89">
        <v>0.77509919999999999</v>
      </c>
      <c r="Q20" s="89">
        <v>0.7661348</v>
      </c>
      <c r="S20" s="89">
        <v>0.83526449999999997</v>
      </c>
      <c r="U20" s="89" t="s">
        <v>625</v>
      </c>
      <c r="V20" s="89" t="s">
        <v>622</v>
      </c>
      <c r="X20" s="89" t="s">
        <v>626</v>
      </c>
      <c r="Z20" s="100" t="str">
        <f t="shared" ref="Z20:AA27" si="2">IFERROR(INDEX($AF$7:$AF$12,MATCH(U20,$AE$7:$AE$12,0)),"N/A")</f>
        <v>N/A</v>
      </c>
      <c r="AA20" s="100">
        <f t="shared" si="2"/>
        <v>1</v>
      </c>
      <c r="AC20" s="100">
        <f t="shared" ref="AC20:AC27" si="3">IFERROR(INDEX($AF$7:$AF$12,MATCH(X20,$AE$7:$AE$12,0)),"N/A")</f>
        <v>2</v>
      </c>
    </row>
    <row r="21" spans="2:29" x14ac:dyDescent="0.2">
      <c r="C21" s="1" t="s">
        <v>633</v>
      </c>
      <c r="D21" s="100" t="s">
        <v>36</v>
      </c>
      <c r="F21" s="89">
        <v>26.830796538461531</v>
      </c>
      <c r="G21" s="89">
        <v>31.396629501915715</v>
      </c>
      <c r="I21" s="89">
        <v>35.738099999999989</v>
      </c>
      <c r="K21" s="89">
        <v>2.1571165384615374</v>
      </c>
      <c r="L21" s="89">
        <v>2.3012593869731801</v>
      </c>
      <c r="N21" s="89">
        <v>1.3118883435582824</v>
      </c>
      <c r="P21" s="89">
        <v>0.76933430000000003</v>
      </c>
      <c r="Q21" s="89">
        <v>0.78619749999999999</v>
      </c>
      <c r="S21" s="89">
        <v>1.1742760000000001</v>
      </c>
      <c r="U21" s="89" t="s">
        <v>626</v>
      </c>
      <c r="V21" s="89" t="s">
        <v>626</v>
      </c>
      <c r="X21" s="89" t="s">
        <v>622</v>
      </c>
      <c r="Z21" s="100">
        <f t="shared" si="2"/>
        <v>2</v>
      </c>
      <c r="AA21" s="100">
        <f t="shared" si="2"/>
        <v>2</v>
      </c>
      <c r="AC21" s="100">
        <f t="shared" si="3"/>
        <v>1</v>
      </c>
    </row>
    <row r="22" spans="2:29" x14ac:dyDescent="0.2">
      <c r="C22" s="1" t="s">
        <v>250</v>
      </c>
      <c r="D22" s="100" t="s">
        <v>38</v>
      </c>
      <c r="F22" s="89">
        <v>16.116883846153851</v>
      </c>
      <c r="G22" s="89">
        <v>17.501682758620689</v>
      </c>
      <c r="I22" s="89">
        <v>20.639499386503065</v>
      </c>
      <c r="K22" s="89">
        <v>2.393476153846152</v>
      </c>
      <c r="L22" s="89">
        <v>4.0383727969348691</v>
      </c>
      <c r="N22" s="89">
        <v>1.987460736196319</v>
      </c>
      <c r="P22" s="89">
        <v>0.58949189999999996</v>
      </c>
      <c r="Q22" s="89">
        <v>0.57363969999999997</v>
      </c>
      <c r="S22" s="89">
        <v>0.84113890000000002</v>
      </c>
      <c r="U22" s="89" t="s">
        <v>627</v>
      </c>
      <c r="V22" s="89" t="s">
        <v>627</v>
      </c>
      <c r="X22" s="89" t="s">
        <v>621</v>
      </c>
      <c r="Z22" s="100">
        <f t="shared" si="2"/>
        <v>5</v>
      </c>
      <c r="AA22" s="100">
        <f t="shared" si="2"/>
        <v>5</v>
      </c>
      <c r="AC22" s="100">
        <f t="shared" si="3"/>
        <v>4</v>
      </c>
    </row>
    <row r="23" spans="2:29" x14ac:dyDescent="0.2">
      <c r="C23" s="1" t="s">
        <v>39</v>
      </c>
      <c r="D23" s="100" t="s">
        <v>40</v>
      </c>
      <c r="F23" s="89">
        <v>20.355463846153842</v>
      </c>
      <c r="G23" s="89">
        <v>20.420823754789279</v>
      </c>
      <c r="I23" s="89">
        <v>15.613847239263814</v>
      </c>
      <c r="K23" s="89">
        <v>2.6397707692307706</v>
      </c>
      <c r="L23" s="89">
        <v>2.8124444444444481</v>
      </c>
      <c r="N23" s="89">
        <v>1.8181226993865029</v>
      </c>
      <c r="P23" s="89">
        <v>0.61760230000000005</v>
      </c>
      <c r="Q23" s="89">
        <v>0.62090749999999995</v>
      </c>
      <c r="S23" s="89">
        <v>0.69372730000000005</v>
      </c>
      <c r="U23" s="89" t="s">
        <v>620</v>
      </c>
      <c r="V23" s="89" t="s">
        <v>620</v>
      </c>
      <c r="X23" s="89" t="s">
        <v>626</v>
      </c>
      <c r="Z23" s="100">
        <f t="shared" si="2"/>
        <v>3</v>
      </c>
      <c r="AA23" s="100">
        <f t="shared" si="2"/>
        <v>3</v>
      </c>
      <c r="AC23" s="100">
        <f t="shared" si="3"/>
        <v>2</v>
      </c>
    </row>
    <row r="24" spans="2:29" x14ac:dyDescent="0.2">
      <c r="C24" s="1" t="s">
        <v>634</v>
      </c>
      <c r="D24" s="100" t="s">
        <v>635</v>
      </c>
      <c r="F24" s="89">
        <v>26.716881923076915</v>
      </c>
      <c r="G24" s="89">
        <v>23.291709195402287</v>
      </c>
      <c r="I24" s="89">
        <v>19.539240490797525</v>
      </c>
      <c r="K24" s="89">
        <v>3.0271611538461554</v>
      </c>
      <c r="L24" s="89">
        <v>4.6220409961685842</v>
      </c>
      <c r="N24" s="89">
        <v>2.0770331288343553</v>
      </c>
      <c r="P24" s="89">
        <v>0.6607362</v>
      </c>
      <c r="Q24" s="89">
        <v>0.63961619999999997</v>
      </c>
      <c r="S24" s="89">
        <v>0.93149079999999995</v>
      </c>
      <c r="U24" s="89" t="s">
        <v>621</v>
      </c>
      <c r="V24" s="89" t="s">
        <v>621</v>
      </c>
      <c r="X24" s="89" t="s">
        <v>620</v>
      </c>
      <c r="Z24" s="100">
        <f t="shared" si="2"/>
        <v>4</v>
      </c>
      <c r="AA24" s="100">
        <f t="shared" si="2"/>
        <v>4</v>
      </c>
      <c r="AC24" s="100">
        <f t="shared" si="3"/>
        <v>3</v>
      </c>
    </row>
    <row r="25" spans="2:29" x14ac:dyDescent="0.2">
      <c r="C25" s="1" t="s">
        <v>131</v>
      </c>
      <c r="D25" s="100" t="s">
        <v>42</v>
      </c>
      <c r="F25" s="89">
        <v>19.453143461538456</v>
      </c>
      <c r="G25" s="89">
        <v>19.72075670498085</v>
      </c>
      <c r="I25" s="89">
        <v>23.491931901840509</v>
      </c>
      <c r="K25" s="89">
        <v>1.6572100000000005</v>
      </c>
      <c r="L25" s="89">
        <v>1.6145708812260544</v>
      </c>
      <c r="N25" s="89">
        <v>1.6215858895705524</v>
      </c>
      <c r="P25" s="89">
        <v>0.68511230000000001</v>
      </c>
      <c r="Q25" s="89">
        <v>0.67925190000000002</v>
      </c>
      <c r="S25" s="89">
        <v>0.71159930000000005</v>
      </c>
      <c r="U25" s="89" t="s">
        <v>621</v>
      </c>
      <c r="V25" s="89" t="s">
        <v>621</v>
      </c>
      <c r="X25" s="89" t="s">
        <v>621</v>
      </c>
      <c r="Z25" s="100">
        <f t="shared" si="2"/>
        <v>4</v>
      </c>
      <c r="AA25" s="100">
        <f t="shared" si="2"/>
        <v>4</v>
      </c>
      <c r="AC25" s="100">
        <f t="shared" si="3"/>
        <v>4</v>
      </c>
    </row>
    <row r="26" spans="2:29" x14ac:dyDescent="0.2">
      <c r="C26" s="1" t="s">
        <v>636</v>
      </c>
      <c r="D26" s="100" t="s">
        <v>44</v>
      </c>
      <c r="F26" s="89" t="s">
        <v>18</v>
      </c>
      <c r="G26" s="89" t="s">
        <v>18</v>
      </c>
      <c r="I26" s="89">
        <v>20.406508588957067</v>
      </c>
      <c r="K26" s="89" t="s">
        <v>18</v>
      </c>
      <c r="L26" s="89" t="s">
        <v>18</v>
      </c>
      <c r="N26" s="89">
        <v>1.8405736196319029</v>
      </c>
      <c r="P26" s="89" t="s">
        <v>18</v>
      </c>
      <c r="Q26" s="89" t="s">
        <v>18</v>
      </c>
      <c r="S26" s="89">
        <v>0.64905710000000005</v>
      </c>
      <c r="U26" s="89" t="s">
        <v>625</v>
      </c>
      <c r="V26" s="89" t="s">
        <v>625</v>
      </c>
      <c r="X26" s="89" t="s">
        <v>621</v>
      </c>
      <c r="Z26" s="100" t="str">
        <f t="shared" si="2"/>
        <v>N/A</v>
      </c>
      <c r="AA26" s="100" t="str">
        <f t="shared" si="2"/>
        <v>N/A</v>
      </c>
      <c r="AC26" s="100">
        <f t="shared" si="3"/>
        <v>4</v>
      </c>
    </row>
    <row r="27" spans="2:29" x14ac:dyDescent="0.2">
      <c r="C27" s="1" t="s">
        <v>637</v>
      </c>
      <c r="D27" s="100" t="s">
        <v>638</v>
      </c>
      <c r="F27" s="89">
        <v>19.160122692307677</v>
      </c>
      <c r="G27" s="89">
        <v>20.772181609195393</v>
      </c>
      <c r="I27" s="89">
        <v>15.752953374233135</v>
      </c>
      <c r="K27" s="89">
        <v>1.8056565384615388</v>
      </c>
      <c r="L27" s="89">
        <v>1.9731674329501914</v>
      </c>
      <c r="N27" s="89">
        <v>2.2657840490797545</v>
      </c>
      <c r="P27" s="89">
        <v>0</v>
      </c>
      <c r="Q27" s="89">
        <v>0</v>
      </c>
      <c r="S27" s="89">
        <v>0.98110620000000004</v>
      </c>
      <c r="U27" s="89" t="s">
        <v>621</v>
      </c>
      <c r="V27" s="89" t="s">
        <v>621</v>
      </c>
      <c r="X27" s="89" t="s">
        <v>620</v>
      </c>
      <c r="Z27" s="100">
        <f t="shared" si="2"/>
        <v>4</v>
      </c>
      <c r="AA27" s="100">
        <f t="shared" si="2"/>
        <v>4</v>
      </c>
      <c r="AC27" s="100">
        <f t="shared" si="3"/>
        <v>3</v>
      </c>
    </row>
    <row r="28" spans="2:29" x14ac:dyDescent="0.2">
      <c r="C28" s="100" t="s">
        <v>116</v>
      </c>
      <c r="F28" s="279">
        <f>AVERAGE(F20:F27)</f>
        <v>21.113474999999994</v>
      </c>
      <c r="G28" s="279">
        <f>AVERAGE(G20:G27)</f>
        <v>23.718836672140121</v>
      </c>
      <c r="I28" s="279">
        <f>AVERAGE(I20:I27)</f>
        <v>22.673957208588959</v>
      </c>
      <c r="K28" s="279">
        <f>AVERAGE(K20:K27)</f>
        <v>2.1751860439560438</v>
      </c>
      <c r="L28" s="279">
        <f>AVERAGE(L20:L27)</f>
        <v>2.7187906951286274</v>
      </c>
      <c r="N28" s="279">
        <f>AVERAGE(N20:N27)</f>
        <v>1.8304032975460123</v>
      </c>
      <c r="P28" s="279">
        <f>AVERAGE(P20:P27)</f>
        <v>0.58533945714285718</v>
      </c>
      <c r="Q28" s="279">
        <f>AVERAGE(Q20:Q27)</f>
        <v>0.5808210857142857</v>
      </c>
      <c r="S28" s="279">
        <f>AVERAGE(S20:S27)</f>
        <v>0.85220751250000004</v>
      </c>
      <c r="U28" s="279" t="str">
        <f>INDEX($AE$7:$AE$12,MATCH(ROUND(Z28,0),$AF$7:$AF$12,0))</f>
        <v>A-</v>
      </c>
      <c r="V28" s="279" t="str">
        <f>INDEX($AE$7:$AE$12,MATCH(ROUND(AA28,0),$AF$7:$AF$12,0))</f>
        <v>BBB+</v>
      </c>
      <c r="X28" s="279" t="str">
        <f>INDEX($AE$7:$AE$12,MATCH(ROUND(AC28,0),$AF$7:$AF$12,0))</f>
        <v>BBB+</v>
      </c>
      <c r="Z28" s="89">
        <f>AVERAGE(Z20:Z27)</f>
        <v>3.6666666666666665</v>
      </c>
      <c r="AA28" s="89">
        <f>AVERAGE(AA20:AA27)</f>
        <v>3.2857142857142856</v>
      </c>
      <c r="AB28" s="89"/>
      <c r="AC28" s="89">
        <f>AVERAGE(AC20:AC27)</f>
        <v>2.875</v>
      </c>
    </row>
    <row r="31" spans="2:29" x14ac:dyDescent="0.2">
      <c r="C31" s="1" t="s">
        <v>96</v>
      </c>
    </row>
    <row r="32" spans="2:29" x14ac:dyDescent="0.2">
      <c r="C32" s="1" t="s">
        <v>639</v>
      </c>
    </row>
    <row r="33" spans="3:3" x14ac:dyDescent="0.2">
      <c r="C33" s="1" t="s">
        <v>640</v>
      </c>
    </row>
  </sheetData>
  <pageMargins left="0.7" right="0.7" top="0.75" bottom="0.75" header="0.3" footer="0.3"/>
  <pageSetup scale="72" orientation="landscape" r:id="rId1"/>
  <headerFooter>
    <oddHeader>&amp;R&amp;"Arial,Regular"&amp;10Filed: 2022-10-31
EB-2022-0200
Exhibit 5
Tab 3
Schedule 1
Attachment 1
Supporting Schedule&amp;"-,Regular"&amp;11s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4EE3-2C59-46C7-B932-ED4A3E7B2A12}">
  <sheetPr>
    <pageSetUpPr fitToPage="1"/>
  </sheetPr>
  <dimension ref="A1:H32"/>
  <sheetViews>
    <sheetView tabSelected="1" view="pageBreakPreview" zoomScaleNormal="100" zoomScaleSheetLayoutView="100" workbookViewId="0">
      <selection activeCell="B37" sqref="B37"/>
    </sheetView>
  </sheetViews>
  <sheetFormatPr defaultColWidth="9" defaultRowHeight="12.75" x14ac:dyDescent="0.2"/>
  <cols>
    <col min="1" max="1" width="24.85546875" style="1" bestFit="1" customWidth="1"/>
    <col min="2" max="2" width="1.5703125" style="1" customWidth="1"/>
    <col min="3" max="5" width="9" style="1" customWidth="1"/>
    <col min="6" max="16384" width="9" style="1"/>
  </cols>
  <sheetData>
    <row r="1" spans="1:8" x14ac:dyDescent="0.2">
      <c r="A1" s="107" t="s">
        <v>770</v>
      </c>
    </row>
    <row r="3" spans="1:8" x14ac:dyDescent="0.2">
      <c r="C3" s="175" t="s">
        <v>641</v>
      </c>
      <c r="D3" s="278"/>
      <c r="E3" s="278"/>
      <c r="F3" s="278"/>
    </row>
    <row r="4" spans="1:8" x14ac:dyDescent="0.2">
      <c r="C4" s="85" t="s">
        <v>642</v>
      </c>
      <c r="D4" s="85" t="s">
        <v>643</v>
      </c>
      <c r="E4" s="85" t="s">
        <v>644</v>
      </c>
    </row>
    <row r="5" spans="1:8" ht="13.5" thickBot="1" x14ac:dyDescent="0.25">
      <c r="A5" s="84" t="s">
        <v>645</v>
      </c>
      <c r="C5" s="84" t="s">
        <v>646</v>
      </c>
      <c r="D5" s="84" t="s">
        <v>646</v>
      </c>
      <c r="E5" s="84" t="s">
        <v>646</v>
      </c>
      <c r="F5" s="84" t="s">
        <v>647</v>
      </c>
      <c r="H5" s="100"/>
    </row>
    <row r="7" spans="1:8" x14ac:dyDescent="0.2">
      <c r="A7" s="1" t="s">
        <v>648</v>
      </c>
      <c r="C7" s="280">
        <v>4.897E-5</v>
      </c>
      <c r="D7" s="280">
        <v>3.4184900000000002E-3</v>
      </c>
      <c r="E7" s="280">
        <v>1.3466880000000001E-2</v>
      </c>
      <c r="F7" s="281">
        <f>SUM(C7:E7)</f>
        <v>1.6934339999999999E-2</v>
      </c>
      <c r="G7" s="281"/>
    </row>
    <row r="8" spans="1:8" x14ac:dyDescent="0.2">
      <c r="A8" s="1" t="s">
        <v>649</v>
      </c>
      <c r="C8" s="280">
        <v>4.3020000000000005E-5</v>
      </c>
      <c r="D8" s="280">
        <v>3.6100199999999998E-3</v>
      </c>
      <c r="E8" s="280">
        <v>1.2442979999999999E-2</v>
      </c>
      <c r="F8" s="281">
        <f t="shared" ref="F8:F16" si="0">SUM(C8:E8)</f>
        <v>1.6096019999999999E-2</v>
      </c>
      <c r="G8" s="281"/>
    </row>
    <row r="9" spans="1:8" x14ac:dyDescent="0.2">
      <c r="A9" s="1" t="s">
        <v>219</v>
      </c>
      <c r="C9" s="280">
        <v>4.7990000000000006E-5</v>
      </c>
      <c r="D9" s="280">
        <v>3.78262E-3</v>
      </c>
      <c r="E9" s="280">
        <v>1.2919769999999999E-2</v>
      </c>
      <c r="F9" s="281">
        <f t="shared" si="0"/>
        <v>1.6750379999999999E-2</v>
      </c>
      <c r="G9" s="281"/>
    </row>
    <row r="10" spans="1:8" x14ac:dyDescent="0.2">
      <c r="A10" s="1" t="s">
        <v>222</v>
      </c>
      <c r="C10" s="280">
        <v>1.6637999999999999E-4</v>
      </c>
      <c r="D10" s="280">
        <v>5.5308900000000001E-3</v>
      </c>
      <c r="E10" s="280">
        <v>3.4137889999999997E-2</v>
      </c>
      <c r="F10" s="281">
        <f t="shared" si="0"/>
        <v>3.9835159999999994E-2</v>
      </c>
      <c r="G10" s="281"/>
    </row>
    <row r="11" spans="1:8" x14ac:dyDescent="0.2">
      <c r="A11" s="1" t="s">
        <v>215</v>
      </c>
      <c r="C11" s="280">
        <v>4.4900000000000002E-6</v>
      </c>
      <c r="D11" s="280">
        <v>3.9369999999999995E-3</v>
      </c>
      <c r="E11" s="280">
        <v>2.8451339999999999E-2</v>
      </c>
      <c r="F11" s="281">
        <f t="shared" si="0"/>
        <v>3.2392829999999997E-2</v>
      </c>
      <c r="G11" s="281"/>
    </row>
    <row r="12" spans="1:8" x14ac:dyDescent="0.2">
      <c r="A12" s="1" t="s">
        <v>650</v>
      </c>
      <c r="C12" s="280">
        <v>0</v>
      </c>
      <c r="D12" s="280">
        <v>0.14052274000000001</v>
      </c>
      <c r="E12" s="280">
        <v>0.53366078000000006</v>
      </c>
      <c r="F12" s="281">
        <f t="shared" si="0"/>
        <v>0.67418352000000004</v>
      </c>
      <c r="G12" s="281"/>
    </row>
    <row r="13" spans="1:8" x14ac:dyDescent="0.2">
      <c r="A13" s="1" t="s">
        <v>651</v>
      </c>
      <c r="C13" s="280">
        <v>1.5476999999999998E-4</v>
      </c>
      <c r="D13" s="280">
        <v>0.11323654</v>
      </c>
      <c r="E13" s="280">
        <v>0.39066040999999996</v>
      </c>
      <c r="F13" s="281">
        <f t="shared" si="0"/>
        <v>0.50405171999999998</v>
      </c>
      <c r="G13" s="281"/>
    </row>
    <row r="14" spans="1:8" x14ac:dyDescent="0.2">
      <c r="A14" s="1" t="s">
        <v>652</v>
      </c>
      <c r="C14" s="280">
        <v>2.1169100000000001E-3</v>
      </c>
      <c r="D14" s="280">
        <v>0.20470614000000001</v>
      </c>
      <c r="E14" s="280">
        <v>0.61815253000000003</v>
      </c>
      <c r="F14" s="281">
        <f t="shared" si="0"/>
        <v>0.82497558000000004</v>
      </c>
      <c r="G14" s="281"/>
    </row>
    <row r="15" spans="1:8" x14ac:dyDescent="0.2">
      <c r="A15" s="1" t="s">
        <v>211</v>
      </c>
      <c r="C15" s="280">
        <v>0</v>
      </c>
      <c r="D15" s="280">
        <v>0.38155264999999999</v>
      </c>
      <c r="E15" s="280">
        <v>0.52373269</v>
      </c>
      <c r="F15" s="281">
        <f t="shared" si="0"/>
        <v>0.90528534000000005</v>
      </c>
      <c r="G15" s="281"/>
    </row>
    <row r="16" spans="1:8" x14ac:dyDescent="0.2">
      <c r="A16" s="1" t="s">
        <v>218</v>
      </c>
      <c r="C16" s="280">
        <v>0</v>
      </c>
      <c r="D16" s="280">
        <v>0.18597659</v>
      </c>
      <c r="E16" s="280">
        <v>0.33886543000000002</v>
      </c>
      <c r="F16" s="281">
        <f t="shared" si="0"/>
        <v>0.52484202000000002</v>
      </c>
      <c r="G16" s="281"/>
    </row>
    <row r="17" spans="1:6" x14ac:dyDescent="0.2">
      <c r="F17" s="282">
        <v>0</v>
      </c>
    </row>
    <row r="18" spans="1:6" x14ac:dyDescent="0.2">
      <c r="F18" s="282">
        <v>1</v>
      </c>
    </row>
    <row r="30" spans="1:6" x14ac:dyDescent="0.2">
      <c r="A30" s="283" t="s">
        <v>653</v>
      </c>
    </row>
    <row r="31" spans="1:6" x14ac:dyDescent="0.2">
      <c r="A31" s="283" t="s">
        <v>753</v>
      </c>
    </row>
    <row r="32" spans="1:6" x14ac:dyDescent="0.2">
      <c r="A32" s="1" t="s">
        <v>752</v>
      </c>
    </row>
  </sheetData>
  <pageMargins left="0.7" right="0.7" top="0.75" bottom="0.75" header="0.3" footer="0.3"/>
  <pageSetup scale="72" orientation="landscape" r:id="rId1"/>
  <headerFooter>
    <oddHeader>&amp;R&amp;"Arial,Regular"&amp;10Filed: 2022-10-31
EB-2022-0200
Exhibit 5
Tab 3
Schedule 1
Attachment 1
Supporting Schedule&amp;"-,Regular"&amp;11s</oddHeader>
  </headerFooter>
  <colBreaks count="1" manualBreakCount="1">
    <brk id="18"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1C54-008F-42E0-8AF6-CE16821445D6}">
  <sheetPr>
    <pageSetUpPr fitToPage="1"/>
  </sheetPr>
  <dimension ref="A1:K22"/>
  <sheetViews>
    <sheetView tabSelected="1" view="pageBreakPreview" zoomScaleNormal="100" zoomScaleSheetLayoutView="100" zoomScalePageLayoutView="120" workbookViewId="0">
      <selection activeCell="B37" sqref="B37"/>
    </sheetView>
  </sheetViews>
  <sheetFormatPr defaultColWidth="9" defaultRowHeight="12.75" x14ac:dyDescent="0.2"/>
  <cols>
    <col min="1" max="1" width="3" style="1" customWidth="1"/>
    <col min="2" max="2" width="12.5703125" style="1" customWidth="1"/>
    <col min="3" max="3" width="1.5703125" style="1" customWidth="1"/>
    <col min="4" max="5" width="12.5703125" style="1" customWidth="1"/>
    <col min="6" max="6" width="1.5703125" style="1" customWidth="1"/>
    <col min="7" max="7" width="12.5703125" style="1" customWidth="1"/>
    <col min="8" max="8" width="1.5703125" style="1" customWidth="1"/>
    <col min="9" max="9" width="12.5703125" style="1" customWidth="1"/>
    <col min="10" max="10" width="3.28515625" style="1" customWidth="1"/>
    <col min="11" max="16384" width="9" style="1"/>
  </cols>
  <sheetData>
    <row r="1" spans="1:11" x14ac:dyDescent="0.2">
      <c r="B1" s="107" t="s">
        <v>771</v>
      </c>
    </row>
    <row r="2" spans="1:11" x14ac:dyDescent="0.2">
      <c r="A2" s="294"/>
      <c r="B2" s="294"/>
      <c r="C2" s="294"/>
      <c r="D2" s="294"/>
      <c r="E2" s="294"/>
      <c r="F2" s="294"/>
      <c r="G2" s="294"/>
      <c r="H2" s="294"/>
      <c r="I2" s="294"/>
      <c r="J2" s="294"/>
      <c r="K2" s="294"/>
    </row>
    <row r="3" spans="1:11" ht="13.5" thickBot="1" x14ac:dyDescent="0.25">
      <c r="A3" s="294"/>
      <c r="B3" s="294"/>
      <c r="C3" s="294"/>
      <c r="D3" s="294"/>
      <c r="E3" s="294"/>
      <c r="F3" s="294"/>
      <c r="G3" s="294"/>
      <c r="H3" s="294"/>
      <c r="I3" s="294"/>
      <c r="J3" s="294"/>
      <c r="K3" s="294"/>
    </row>
    <row r="4" spans="1:11" x14ac:dyDescent="0.2">
      <c r="A4" s="294"/>
      <c r="B4" s="295"/>
      <c r="C4" s="296"/>
      <c r="D4" s="297" t="s">
        <v>755</v>
      </c>
      <c r="E4" s="297" t="s">
        <v>756</v>
      </c>
      <c r="F4" s="297"/>
      <c r="G4" s="298" t="s">
        <v>757</v>
      </c>
      <c r="H4" s="297"/>
      <c r="I4" s="299"/>
      <c r="J4" s="294"/>
      <c r="K4" s="294"/>
    </row>
    <row r="5" spans="1:11" ht="13.5" thickBot="1" x14ac:dyDescent="0.25">
      <c r="A5" s="294"/>
      <c r="B5" s="300" t="s">
        <v>95</v>
      </c>
      <c r="C5" s="294"/>
      <c r="D5" s="301" t="s">
        <v>656</v>
      </c>
      <c r="E5" s="301" t="s">
        <v>656</v>
      </c>
      <c r="F5" s="302"/>
      <c r="G5" s="303" t="s">
        <v>656</v>
      </c>
      <c r="H5" s="302"/>
      <c r="I5" s="303" t="s">
        <v>758</v>
      </c>
      <c r="J5" s="294"/>
      <c r="K5" s="294"/>
    </row>
    <row r="6" spans="1:11" x14ac:dyDescent="0.2">
      <c r="A6" s="294"/>
      <c r="B6" s="304"/>
      <c r="C6" s="294"/>
      <c r="D6" s="302"/>
      <c r="E6" s="302"/>
      <c r="F6" s="302"/>
      <c r="G6" s="305"/>
      <c r="H6" s="302"/>
      <c r="I6" s="305"/>
      <c r="J6" s="294"/>
      <c r="K6" s="294"/>
    </row>
    <row r="7" spans="1:11" x14ac:dyDescent="0.2">
      <c r="A7" s="294"/>
      <c r="B7" s="304" t="s">
        <v>104</v>
      </c>
      <c r="C7" s="294"/>
      <c r="D7" s="306">
        <v>0.37</v>
      </c>
      <c r="E7" s="106">
        <v>0</v>
      </c>
      <c r="F7" s="294"/>
      <c r="G7" s="307">
        <f>D7+E7*0.5</f>
        <v>0.37</v>
      </c>
      <c r="H7" s="294"/>
      <c r="I7" s="308" t="s">
        <v>0</v>
      </c>
      <c r="J7" s="294" t="s">
        <v>0</v>
      </c>
      <c r="K7" s="294"/>
    </row>
    <row r="8" spans="1:11" x14ac:dyDescent="0.2">
      <c r="A8" s="294"/>
      <c r="B8" s="304" t="s">
        <v>107</v>
      </c>
      <c r="C8" s="294"/>
      <c r="D8" s="306">
        <v>0.38500000000000001</v>
      </c>
      <c r="E8" s="306">
        <v>0</v>
      </c>
      <c r="F8" s="294"/>
      <c r="G8" s="307">
        <f t="shared" ref="G8" si="0">D8+E8*0.5</f>
        <v>0.38500000000000001</v>
      </c>
      <c r="H8" s="294"/>
      <c r="I8" s="308" t="s">
        <v>0</v>
      </c>
      <c r="J8" s="294" t="s">
        <v>0</v>
      </c>
      <c r="K8" s="294"/>
    </row>
    <row r="9" spans="1:11" x14ac:dyDescent="0.2">
      <c r="A9" s="294"/>
      <c r="B9" s="304" t="s">
        <v>759</v>
      </c>
      <c r="C9" s="294"/>
      <c r="D9" s="306">
        <v>0.38500000000000001</v>
      </c>
      <c r="E9" s="306">
        <v>7.4999999999999997E-2</v>
      </c>
      <c r="F9" s="294"/>
      <c r="G9" s="307">
        <f>D9+E9*0.5</f>
        <v>0.42249999999999999</v>
      </c>
      <c r="H9" s="294"/>
      <c r="I9" s="308" t="s">
        <v>98</v>
      </c>
      <c r="J9" s="294" t="s">
        <v>0</v>
      </c>
      <c r="K9" s="294"/>
    </row>
    <row r="10" spans="1:11" ht="13.5" thickBot="1" x14ac:dyDescent="0.25">
      <c r="A10" s="294"/>
      <c r="B10" s="309" t="s">
        <v>116</v>
      </c>
      <c r="C10" s="310"/>
      <c r="D10" s="311">
        <f>AVERAGE(D7:D9)</f>
        <v>0.38000000000000006</v>
      </c>
      <c r="E10" s="311">
        <f>AVERAGE(E7:E9)</f>
        <v>2.4999999999999998E-2</v>
      </c>
      <c r="F10" s="310"/>
      <c r="G10" s="312">
        <f>AVERAGE(G7:G9)</f>
        <v>0.39250000000000002</v>
      </c>
      <c r="H10" s="310"/>
      <c r="I10" s="313"/>
      <c r="J10" s="294"/>
      <c r="K10" s="294"/>
    </row>
    <row r="11" spans="1:11" x14ac:dyDescent="0.2">
      <c r="A11" s="294"/>
      <c r="B11" s="294"/>
      <c r="C11" s="294"/>
      <c r="D11" s="294"/>
      <c r="E11" s="294"/>
      <c r="F11" s="294"/>
      <c r="G11" s="294"/>
      <c r="H11" s="294"/>
      <c r="I11" s="294"/>
      <c r="J11" s="294"/>
      <c r="K11" s="294"/>
    </row>
    <row r="12" spans="1:11" x14ac:dyDescent="0.2">
      <c r="A12" s="294"/>
      <c r="B12" s="294"/>
      <c r="C12" s="294"/>
      <c r="D12" s="294"/>
      <c r="E12" s="294"/>
      <c r="F12" s="294"/>
      <c r="G12" s="294"/>
      <c r="H12" s="294"/>
      <c r="I12" s="294"/>
      <c r="J12" s="294"/>
      <c r="K12" s="294"/>
    </row>
    <row r="13" spans="1:11" x14ac:dyDescent="0.2">
      <c r="A13" s="294"/>
      <c r="B13" s="314" t="s">
        <v>22</v>
      </c>
      <c r="C13" s="314"/>
      <c r="D13" s="314"/>
      <c r="E13" s="294"/>
      <c r="F13" s="294"/>
      <c r="G13" s="294"/>
      <c r="H13" s="294"/>
      <c r="I13" s="294"/>
      <c r="J13" s="294"/>
      <c r="K13" s="294"/>
    </row>
    <row r="14" spans="1:11" x14ac:dyDescent="0.2">
      <c r="A14" s="294"/>
      <c r="B14" s="294" t="s">
        <v>760</v>
      </c>
      <c r="C14" s="294"/>
      <c r="D14" s="294"/>
      <c r="E14" s="294"/>
      <c r="F14" s="294"/>
      <c r="G14" s="294"/>
      <c r="H14" s="294"/>
      <c r="I14" s="294"/>
      <c r="J14" s="294"/>
      <c r="K14" s="294"/>
    </row>
    <row r="15" spans="1:11" x14ac:dyDescent="0.2">
      <c r="A15" s="294"/>
      <c r="B15" s="315" t="s">
        <v>761</v>
      </c>
      <c r="C15" s="294"/>
      <c r="D15" s="294"/>
      <c r="E15" s="294"/>
      <c r="F15" s="294"/>
      <c r="G15" s="294"/>
      <c r="H15" s="294"/>
      <c r="I15" s="294"/>
      <c r="J15" s="294"/>
      <c r="K15" s="294"/>
    </row>
    <row r="16" spans="1:11" x14ac:dyDescent="0.2">
      <c r="A16" s="294"/>
      <c r="B16" s="294"/>
      <c r="C16" s="294"/>
      <c r="D16" s="294"/>
      <c r="E16" s="294"/>
      <c r="F16" s="294"/>
      <c r="G16" s="294"/>
      <c r="H16" s="294"/>
      <c r="I16" s="294"/>
      <c r="J16" s="294"/>
      <c r="K16" s="294"/>
    </row>
    <row r="17" spans="1:11" x14ac:dyDescent="0.2">
      <c r="A17" s="294"/>
      <c r="B17" s="294"/>
      <c r="C17" s="294"/>
      <c r="D17" s="294"/>
      <c r="E17" s="294"/>
      <c r="F17" s="294"/>
      <c r="G17" s="294"/>
      <c r="H17" s="294"/>
      <c r="I17" s="294"/>
      <c r="J17" s="294"/>
      <c r="K17" s="294"/>
    </row>
    <row r="18" spans="1:11" x14ac:dyDescent="0.2">
      <c r="A18" s="294"/>
      <c r="B18" s="294"/>
      <c r="C18" s="294"/>
      <c r="D18" s="294"/>
      <c r="E18" s="294"/>
      <c r="F18" s="294"/>
      <c r="G18" s="294"/>
      <c r="H18" s="294"/>
      <c r="I18" s="294"/>
      <c r="J18" s="294"/>
      <c r="K18" s="294"/>
    </row>
    <row r="19" spans="1:11" x14ac:dyDescent="0.2">
      <c r="A19" s="294"/>
      <c r="B19" s="294"/>
      <c r="C19" s="294"/>
      <c r="D19" s="294"/>
      <c r="E19" s="294"/>
      <c r="F19" s="294"/>
      <c r="G19" s="294"/>
      <c r="H19" s="294"/>
      <c r="I19" s="294"/>
      <c r="J19" s="294"/>
      <c r="K19" s="294"/>
    </row>
    <row r="20" spans="1:11" x14ac:dyDescent="0.2">
      <c r="A20" s="294"/>
      <c r="B20" s="294"/>
      <c r="C20" s="294"/>
      <c r="D20" s="294"/>
      <c r="E20" s="294"/>
      <c r="F20" s="294"/>
      <c r="G20" s="294"/>
      <c r="H20" s="294"/>
      <c r="I20" s="294"/>
      <c r="J20" s="294"/>
      <c r="K20" s="294"/>
    </row>
    <row r="21" spans="1:11" x14ac:dyDescent="0.2">
      <c r="A21" s="294"/>
      <c r="B21" s="294"/>
      <c r="C21" s="294"/>
      <c r="D21" s="294"/>
      <c r="E21" s="294"/>
      <c r="F21" s="294"/>
      <c r="G21" s="294"/>
      <c r="H21" s="294"/>
      <c r="I21" s="294"/>
      <c r="J21" s="294"/>
      <c r="K21" s="294"/>
    </row>
    <row r="22" spans="1:11" x14ac:dyDescent="0.2">
      <c r="A22" s="294"/>
      <c r="B22" s="294"/>
      <c r="C22" s="294"/>
      <c r="D22" s="294"/>
      <c r="E22" s="294"/>
      <c r="F22" s="294"/>
      <c r="G22" s="294"/>
      <c r="H22" s="294"/>
      <c r="I22" s="294"/>
      <c r="J22" s="294"/>
      <c r="K22" s="294"/>
    </row>
  </sheetData>
  <pageMargins left="0.7" right="0.7" top="0.75" bottom="0.75" header="0.3" footer="0.3"/>
  <pageSetup orientation="landscape" r:id="rId1"/>
  <headerFooter>
    <oddHeader>&amp;R&amp;"Arial,Regular"&amp;10Filed: 2022-10-31
EB-2022-0200
Exhibit 5
Tab 3
Schedule 1
Attachment 1
Supporting Schedule&amp;"-,Regular"&amp;11s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1CC14-86C0-4F37-AD53-E53087823111}">
  <sheetPr>
    <pageSetUpPr fitToPage="1"/>
  </sheetPr>
  <dimension ref="B1:N80"/>
  <sheetViews>
    <sheetView tabSelected="1" view="pageBreakPreview" zoomScale="80" zoomScaleNormal="100" zoomScaleSheetLayoutView="80" workbookViewId="0">
      <selection activeCell="B37" sqref="B37"/>
    </sheetView>
  </sheetViews>
  <sheetFormatPr defaultRowHeight="15" x14ac:dyDescent="0.25"/>
  <cols>
    <col min="1" max="1" width="4.42578125" customWidth="1"/>
    <col min="2" max="2" width="41.5703125" customWidth="1"/>
    <col min="3" max="3" width="11" customWidth="1"/>
    <col min="4" max="4" width="10" customWidth="1"/>
    <col min="5" max="5" width="10.85546875" customWidth="1"/>
    <col min="8" max="8" width="11" customWidth="1"/>
  </cols>
  <sheetData>
    <row r="1" spans="2:9" x14ac:dyDescent="0.25">
      <c r="B1" s="316" t="s">
        <v>772</v>
      </c>
      <c r="I1" s="316" t="s">
        <v>772</v>
      </c>
    </row>
    <row r="2" spans="2:9" ht="22.5" customHeight="1" thickBot="1" x14ac:dyDescent="0.3">
      <c r="E2" s="284" t="s">
        <v>654</v>
      </c>
    </row>
    <row r="3" spans="2:9" ht="20.25" customHeight="1" thickTop="1" thickBot="1" x14ac:dyDescent="0.3">
      <c r="C3" s="284" t="s">
        <v>655</v>
      </c>
      <c r="D3" s="284" t="s">
        <v>656</v>
      </c>
      <c r="E3" s="284" t="s">
        <v>655</v>
      </c>
    </row>
    <row r="4" spans="2:9" ht="16.5" thickTop="1" thickBot="1" x14ac:dyDescent="0.3">
      <c r="B4" s="284" t="s">
        <v>95</v>
      </c>
      <c r="C4" s="284" t="s">
        <v>656</v>
      </c>
      <c r="D4" s="284" t="s">
        <v>10</v>
      </c>
      <c r="E4" s="284" t="s">
        <v>656</v>
      </c>
    </row>
    <row r="6" spans="2:9" x14ac:dyDescent="0.25">
      <c r="B6" t="s">
        <v>89</v>
      </c>
      <c r="C6" s="285">
        <v>8.6599999999999996E-2</v>
      </c>
      <c r="D6" s="285">
        <v>0.36</v>
      </c>
      <c r="E6" s="285">
        <f>C6*D6</f>
        <v>3.1175999999999999E-2</v>
      </c>
    </row>
    <row r="8" spans="2:9" x14ac:dyDescent="0.25">
      <c r="B8" t="s">
        <v>112</v>
      </c>
      <c r="C8" s="285">
        <v>0.109</v>
      </c>
      <c r="D8" s="285">
        <v>0.45</v>
      </c>
      <c r="E8" s="285">
        <f>C8*D8</f>
        <v>4.9050000000000003E-2</v>
      </c>
    </row>
    <row r="9" spans="2:9" x14ac:dyDescent="0.25">
      <c r="B9" t="s">
        <v>657</v>
      </c>
      <c r="C9" s="285">
        <v>8.5000000000000006E-2</v>
      </c>
      <c r="D9" s="285">
        <v>0.39</v>
      </c>
      <c r="E9" s="285">
        <f>C9*D9</f>
        <v>3.3150000000000006E-2</v>
      </c>
    </row>
    <row r="10" spans="2:9" x14ac:dyDescent="0.25">
      <c r="B10" t="s">
        <v>104</v>
      </c>
      <c r="C10" s="285">
        <v>8.5000000000000006E-2</v>
      </c>
      <c r="D10" s="285">
        <v>0.37</v>
      </c>
      <c r="E10" s="285">
        <f>C10*D10</f>
        <v>3.1449999999999999E-2</v>
      </c>
    </row>
    <row r="11" spans="2:9" x14ac:dyDescent="0.25">
      <c r="B11" t="s">
        <v>107</v>
      </c>
      <c r="C11" s="285">
        <v>8.7499999999999994E-2</v>
      </c>
      <c r="D11" s="285">
        <v>0.38500000000000001</v>
      </c>
      <c r="E11" s="285">
        <f t="shared" ref="E11:E74" si="0">C11*D11</f>
        <v>3.3687499999999995E-2</v>
      </c>
    </row>
    <row r="12" spans="2:9" x14ac:dyDescent="0.25">
      <c r="B12" t="s">
        <v>658</v>
      </c>
      <c r="C12" s="285">
        <v>8.8999999999999996E-2</v>
      </c>
      <c r="D12" s="285">
        <v>0.38500000000000001</v>
      </c>
      <c r="E12" s="285">
        <f t="shared" si="0"/>
        <v>3.4264999999999997E-2</v>
      </c>
    </row>
    <row r="13" spans="2:9" x14ac:dyDescent="0.25">
      <c r="B13" t="s">
        <v>109</v>
      </c>
      <c r="C13" s="285">
        <v>9.0999999999999998E-2</v>
      </c>
      <c r="D13" s="285">
        <v>0.4</v>
      </c>
      <c r="E13" s="285">
        <f t="shared" si="0"/>
        <v>3.6400000000000002E-2</v>
      </c>
    </row>
    <row r="14" spans="2:9" x14ac:dyDescent="0.25">
      <c r="B14" t="s">
        <v>110</v>
      </c>
      <c r="C14" s="285">
        <v>0.11</v>
      </c>
      <c r="D14" s="285">
        <v>0.45</v>
      </c>
      <c r="E14" s="285">
        <f t="shared" si="0"/>
        <v>4.9500000000000002E-2</v>
      </c>
    </row>
    <row r="15" spans="2:9" x14ac:dyDescent="0.25">
      <c r="B15" t="s">
        <v>659</v>
      </c>
      <c r="C15" s="285">
        <v>9.5000000000000001E-2</v>
      </c>
      <c r="D15" s="285">
        <v>0.46500000000000002</v>
      </c>
      <c r="E15" s="285">
        <f t="shared" si="0"/>
        <v>4.4175000000000006E-2</v>
      </c>
    </row>
    <row r="16" spans="2:9" x14ac:dyDescent="0.25">
      <c r="B16" t="s">
        <v>660</v>
      </c>
      <c r="C16" s="285">
        <v>9.2499999999999999E-2</v>
      </c>
      <c r="D16" s="285">
        <v>0.41</v>
      </c>
      <c r="E16" s="285">
        <f t="shared" si="0"/>
        <v>3.7925E-2</v>
      </c>
    </row>
    <row r="17" spans="2:14" x14ac:dyDescent="0.25">
      <c r="B17" t="s">
        <v>661</v>
      </c>
      <c r="C17" s="285">
        <v>9.5000000000000001E-2</v>
      </c>
      <c r="D17" s="285">
        <v>0.46500000000000002</v>
      </c>
      <c r="E17" s="285">
        <f t="shared" si="0"/>
        <v>4.4175000000000006E-2</v>
      </c>
    </row>
    <row r="18" spans="2:14" x14ac:dyDescent="0.25">
      <c r="C18" s="286"/>
      <c r="D18" s="286"/>
      <c r="E18" s="287">
        <f>AVERAGE(E8:E17)</f>
        <v>3.9377750000000003E-2</v>
      </c>
    </row>
    <row r="20" spans="2:14" x14ac:dyDescent="0.25">
      <c r="B20" t="s">
        <v>291</v>
      </c>
      <c r="C20" s="288">
        <v>0.1</v>
      </c>
      <c r="D20" s="288">
        <v>0.52</v>
      </c>
      <c r="E20" s="285">
        <f t="shared" si="0"/>
        <v>5.2000000000000005E-2</v>
      </c>
      <c r="I20" s="289"/>
      <c r="J20" s="289"/>
      <c r="M20" s="233"/>
      <c r="N20" s="233"/>
    </row>
    <row r="21" spans="2:14" x14ac:dyDescent="0.25">
      <c r="B21" t="s">
        <v>291</v>
      </c>
      <c r="C21" s="288">
        <v>0.1</v>
      </c>
      <c r="D21" s="288">
        <v>0.52</v>
      </c>
      <c r="E21" s="285">
        <f t="shared" si="0"/>
        <v>5.2000000000000005E-2</v>
      </c>
      <c r="I21" s="289"/>
      <c r="J21" s="289"/>
      <c r="M21" s="233"/>
      <c r="N21" s="233"/>
    </row>
    <row r="22" spans="2:14" x14ac:dyDescent="0.25">
      <c r="B22" t="s">
        <v>291</v>
      </c>
      <c r="C22" s="288">
        <v>0.1</v>
      </c>
      <c r="D22" s="288">
        <v>0.52</v>
      </c>
      <c r="E22" s="285">
        <f t="shared" si="0"/>
        <v>5.2000000000000005E-2</v>
      </c>
      <c r="I22" s="289"/>
      <c r="J22" s="289"/>
      <c r="M22" s="233"/>
      <c r="N22" s="233"/>
    </row>
    <row r="23" spans="2:14" x14ac:dyDescent="0.25">
      <c r="B23" t="s">
        <v>662</v>
      </c>
      <c r="C23" s="288">
        <v>9.1999999999999998E-2</v>
      </c>
      <c r="D23" s="288">
        <v>0.50259999999999994</v>
      </c>
      <c r="E23" s="285">
        <f t="shared" si="0"/>
        <v>4.6239199999999994E-2</v>
      </c>
      <c r="I23" s="289"/>
      <c r="J23" s="289"/>
      <c r="M23" s="233"/>
      <c r="N23" s="233"/>
    </row>
    <row r="24" spans="2:14" x14ac:dyDescent="0.25">
      <c r="B24" t="s">
        <v>246</v>
      </c>
      <c r="C24" s="288">
        <v>9.2499999999999999E-2</v>
      </c>
      <c r="D24" s="288">
        <v>0.52100000000000002</v>
      </c>
      <c r="E24" s="285">
        <f t="shared" si="0"/>
        <v>4.8192499999999999E-2</v>
      </c>
      <c r="I24" s="289"/>
      <c r="J24" s="289"/>
      <c r="M24" s="233"/>
      <c r="N24" s="233"/>
    </row>
    <row r="25" spans="2:14" x14ac:dyDescent="0.25">
      <c r="B25" t="s">
        <v>663</v>
      </c>
      <c r="C25" s="288">
        <v>9.6000000000000002E-2</v>
      </c>
      <c r="D25" s="288">
        <v>0.50369999999999993</v>
      </c>
      <c r="E25" s="285">
        <f t="shared" si="0"/>
        <v>4.8355199999999994E-2</v>
      </c>
      <c r="I25" s="289"/>
      <c r="J25" s="289"/>
      <c r="M25" s="233"/>
      <c r="N25" s="233"/>
    </row>
    <row r="26" spans="2:14" x14ac:dyDescent="0.25">
      <c r="B26" t="s">
        <v>664</v>
      </c>
      <c r="C26" s="288">
        <v>9.6000000000000002E-2</v>
      </c>
      <c r="D26" s="288">
        <v>0.50009999999999999</v>
      </c>
      <c r="E26" s="285">
        <f t="shared" si="0"/>
        <v>4.8009599999999999E-2</v>
      </c>
      <c r="I26" s="289"/>
      <c r="J26" s="289"/>
      <c r="M26" s="233"/>
      <c r="N26" s="233"/>
    </row>
    <row r="27" spans="2:14" x14ac:dyDescent="0.25">
      <c r="B27" t="s">
        <v>665</v>
      </c>
      <c r="C27" s="288">
        <v>9.4E-2</v>
      </c>
      <c r="D27" s="288">
        <v>0.5</v>
      </c>
      <c r="E27" s="285">
        <f t="shared" si="0"/>
        <v>4.7E-2</v>
      </c>
      <c r="I27" s="289"/>
      <c r="J27" s="289"/>
      <c r="M27" s="233"/>
      <c r="N27" s="233"/>
    </row>
    <row r="28" spans="2:14" x14ac:dyDescent="0.25">
      <c r="B28" t="s">
        <v>666</v>
      </c>
      <c r="C28" s="288">
        <v>9.6699999999999994E-2</v>
      </c>
      <c r="D28" s="288">
        <v>0.52</v>
      </c>
      <c r="E28" s="285">
        <f t="shared" si="0"/>
        <v>5.0283999999999995E-2</v>
      </c>
      <c r="I28" s="289"/>
      <c r="J28" s="289"/>
      <c r="M28" s="233"/>
      <c r="N28" s="233"/>
    </row>
    <row r="29" spans="2:14" x14ac:dyDescent="0.25">
      <c r="B29" t="s">
        <v>667</v>
      </c>
      <c r="C29" s="288">
        <v>9.6699999999999994E-2</v>
      </c>
      <c r="D29" s="288">
        <v>0.51580000000000004</v>
      </c>
      <c r="E29" s="285">
        <f t="shared" si="0"/>
        <v>4.9877860000000003E-2</v>
      </c>
      <c r="I29" s="289"/>
      <c r="J29" s="289"/>
      <c r="M29" s="233"/>
      <c r="N29" s="233"/>
    </row>
    <row r="30" spans="2:14" x14ac:dyDescent="0.25">
      <c r="B30" t="s">
        <v>668</v>
      </c>
      <c r="C30" s="288">
        <v>9.7500000000000003E-2</v>
      </c>
      <c r="D30" s="288">
        <v>0.54459999999999997</v>
      </c>
      <c r="E30" s="285">
        <f t="shared" si="0"/>
        <v>5.30985E-2</v>
      </c>
      <c r="I30" s="289"/>
      <c r="J30" s="289"/>
      <c r="M30" s="233"/>
      <c r="N30" s="233"/>
    </row>
    <row r="31" spans="2:14" x14ac:dyDescent="0.25">
      <c r="B31" t="s">
        <v>669</v>
      </c>
      <c r="C31" s="288">
        <v>9.8000000000000004E-2</v>
      </c>
      <c r="D31" s="288">
        <v>0.46210000000000001</v>
      </c>
      <c r="E31" s="285">
        <f t="shared" si="0"/>
        <v>4.5285800000000001E-2</v>
      </c>
      <c r="I31" s="289"/>
      <c r="J31" s="289"/>
      <c r="M31" s="233"/>
      <c r="N31" s="233"/>
    </row>
    <row r="32" spans="2:14" x14ac:dyDescent="0.25">
      <c r="B32" t="s">
        <v>670</v>
      </c>
      <c r="C32" s="288">
        <v>9.849999999999999E-2</v>
      </c>
      <c r="D32" s="288">
        <v>0.49469999999999997</v>
      </c>
      <c r="E32" s="285">
        <f t="shared" si="0"/>
        <v>4.8727949999999992E-2</v>
      </c>
      <c r="I32" s="289"/>
      <c r="J32" s="289"/>
      <c r="M32" s="233"/>
      <c r="N32" s="233"/>
    </row>
    <row r="33" spans="2:14" x14ac:dyDescent="0.25">
      <c r="B33" t="s">
        <v>671</v>
      </c>
      <c r="C33" s="288">
        <v>9.6999999999999989E-2</v>
      </c>
      <c r="D33" s="288">
        <v>0.45740000000000003</v>
      </c>
      <c r="E33" s="285">
        <f t="shared" si="0"/>
        <v>4.4367799999999999E-2</v>
      </c>
      <c r="I33" s="289"/>
      <c r="J33" s="289"/>
      <c r="M33" s="233"/>
      <c r="N33" s="233"/>
    </row>
    <row r="34" spans="2:14" x14ac:dyDescent="0.25">
      <c r="B34" t="s">
        <v>672</v>
      </c>
      <c r="C34" s="288">
        <v>9.2300000000000007E-2</v>
      </c>
      <c r="D34" s="288">
        <v>0.54500000000000004</v>
      </c>
      <c r="E34" s="285">
        <f t="shared" si="0"/>
        <v>5.0303500000000008E-2</v>
      </c>
      <c r="M34" s="233"/>
      <c r="N34" s="233"/>
    </row>
    <row r="35" spans="2:14" x14ac:dyDescent="0.25">
      <c r="B35" t="s">
        <v>276</v>
      </c>
      <c r="C35" s="288">
        <v>9.35E-2</v>
      </c>
      <c r="D35" s="288">
        <v>0.52639999999999998</v>
      </c>
      <c r="E35" s="285">
        <f t="shared" si="0"/>
        <v>4.9218399999999995E-2</v>
      </c>
      <c r="M35" s="233"/>
      <c r="N35" s="233"/>
    </row>
    <row r="36" spans="2:14" x14ac:dyDescent="0.25">
      <c r="B36" t="s">
        <v>673</v>
      </c>
      <c r="C36" s="288">
        <v>9.3800000000000008E-2</v>
      </c>
      <c r="D36" s="288">
        <v>0.51340000000000008</v>
      </c>
      <c r="E36" s="285">
        <f t="shared" si="0"/>
        <v>4.8156920000000013E-2</v>
      </c>
      <c r="M36" s="233"/>
      <c r="N36" s="233"/>
    </row>
    <row r="37" spans="2:14" x14ac:dyDescent="0.25">
      <c r="B37" t="s">
        <v>674</v>
      </c>
      <c r="C37" s="288">
        <v>9.6999999999999989E-2</v>
      </c>
      <c r="D37" s="288">
        <v>0.53439999999999999</v>
      </c>
      <c r="E37" s="285">
        <f t="shared" si="0"/>
        <v>5.1836799999999995E-2</v>
      </c>
      <c r="M37" s="233"/>
      <c r="N37" s="233"/>
    </row>
    <row r="38" spans="2:14" x14ac:dyDescent="0.25">
      <c r="B38" t="s">
        <v>675</v>
      </c>
      <c r="C38" s="288">
        <v>9.6500000000000002E-2</v>
      </c>
      <c r="D38" s="288">
        <v>0.52950000000000008</v>
      </c>
      <c r="E38" s="285">
        <f t="shared" si="0"/>
        <v>5.109675000000001E-2</v>
      </c>
      <c r="M38" s="233"/>
      <c r="N38" s="233"/>
    </row>
    <row r="39" spans="2:14" x14ac:dyDescent="0.25">
      <c r="B39" t="s">
        <v>246</v>
      </c>
      <c r="C39" s="288">
        <v>9.6999999999999989E-2</v>
      </c>
      <c r="D39" s="288">
        <v>0.52029999999999998</v>
      </c>
      <c r="E39" s="285">
        <f t="shared" si="0"/>
        <v>5.0469099999999996E-2</v>
      </c>
      <c r="M39" s="233"/>
      <c r="N39" s="233"/>
    </row>
    <row r="40" spans="2:14" x14ac:dyDescent="0.25">
      <c r="B40" t="s">
        <v>676</v>
      </c>
      <c r="C40" s="288">
        <v>9.9000000000000005E-2</v>
      </c>
      <c r="D40" s="288">
        <v>0.39229999999999998</v>
      </c>
      <c r="E40" s="285">
        <f t="shared" si="0"/>
        <v>3.8837700000000003E-2</v>
      </c>
      <c r="M40" s="233"/>
      <c r="N40" s="233"/>
    </row>
    <row r="41" spans="2:14" x14ac:dyDescent="0.25">
      <c r="B41" t="s">
        <v>677</v>
      </c>
      <c r="C41" s="288">
        <v>9.3900000000000011E-2</v>
      </c>
      <c r="D41" s="288">
        <v>0.51</v>
      </c>
      <c r="E41" s="285">
        <f t="shared" si="0"/>
        <v>4.7889000000000008E-2</v>
      </c>
      <c r="M41" s="233"/>
      <c r="N41" s="233"/>
    </row>
    <row r="42" spans="2:14" x14ac:dyDescent="0.25">
      <c r="B42" t="s">
        <v>165</v>
      </c>
      <c r="C42" s="288">
        <v>9.3699999999999992E-2</v>
      </c>
      <c r="D42" s="288">
        <v>0.49859999999999999</v>
      </c>
      <c r="E42" s="285">
        <f t="shared" si="0"/>
        <v>4.6718819999999994E-2</v>
      </c>
      <c r="M42" s="233"/>
      <c r="N42" s="233"/>
    </row>
    <row r="43" spans="2:14" x14ac:dyDescent="0.25">
      <c r="B43" t="s">
        <v>678</v>
      </c>
      <c r="C43" s="288">
        <v>9.6000000000000002E-2</v>
      </c>
      <c r="D43" s="288">
        <v>0.51600000000000001</v>
      </c>
      <c r="E43" s="285">
        <f t="shared" si="0"/>
        <v>4.9536000000000004E-2</v>
      </c>
      <c r="M43" s="233"/>
      <c r="N43" s="233"/>
    </row>
    <row r="44" spans="2:14" x14ac:dyDescent="0.25">
      <c r="B44" t="s">
        <v>679</v>
      </c>
      <c r="C44" s="288">
        <v>9.6000000000000002E-2</v>
      </c>
      <c r="D44" s="288">
        <v>0.51600000000000001</v>
      </c>
      <c r="E44" s="285">
        <f t="shared" si="0"/>
        <v>4.9536000000000004E-2</v>
      </c>
      <c r="M44" s="233"/>
      <c r="N44" s="233"/>
    </row>
    <row r="45" spans="2:14" x14ac:dyDescent="0.25">
      <c r="B45" t="s">
        <v>680</v>
      </c>
      <c r="C45" s="288">
        <v>9.3000000000000013E-2</v>
      </c>
      <c r="D45" s="288">
        <v>0.50309999999999999</v>
      </c>
      <c r="E45" s="285">
        <f t="shared" si="0"/>
        <v>4.6788300000000005E-2</v>
      </c>
      <c r="M45" s="233"/>
      <c r="N45" s="233"/>
    </row>
    <row r="46" spans="2:14" x14ac:dyDescent="0.25">
      <c r="B46" t="s">
        <v>681</v>
      </c>
      <c r="C46" s="288">
        <v>9.5000000000000001E-2</v>
      </c>
      <c r="D46" s="288">
        <v>0.5</v>
      </c>
      <c r="E46" s="285">
        <f t="shared" si="0"/>
        <v>4.7500000000000001E-2</v>
      </c>
      <c r="M46" s="233"/>
      <c r="N46" s="233"/>
    </row>
    <row r="47" spans="2:14" x14ac:dyDescent="0.25">
      <c r="B47" t="s">
        <v>239</v>
      </c>
      <c r="C47" s="288">
        <v>9.3000000000000013E-2</v>
      </c>
      <c r="D47" s="288">
        <v>0.52</v>
      </c>
      <c r="E47" s="285">
        <f t="shared" si="0"/>
        <v>4.8360000000000007E-2</v>
      </c>
      <c r="M47" s="233"/>
      <c r="N47" s="233"/>
    </row>
    <row r="48" spans="2:14" x14ac:dyDescent="0.25">
      <c r="B48" t="s">
        <v>682</v>
      </c>
      <c r="C48" s="288">
        <v>9.3000000000000013E-2</v>
      </c>
      <c r="D48" s="288">
        <v>0.52</v>
      </c>
      <c r="E48" s="285">
        <f t="shared" si="0"/>
        <v>4.8360000000000007E-2</v>
      </c>
      <c r="M48" s="233"/>
      <c r="N48" s="233"/>
    </row>
    <row r="49" spans="2:14" x14ac:dyDescent="0.25">
      <c r="B49" t="s">
        <v>289</v>
      </c>
      <c r="C49" s="288">
        <v>9.6000000000000002E-2</v>
      </c>
      <c r="D49" s="288">
        <v>0.52</v>
      </c>
      <c r="E49" s="285">
        <f t="shared" si="0"/>
        <v>4.9920000000000006E-2</v>
      </c>
      <c r="M49" s="233"/>
      <c r="N49" s="233"/>
    </row>
    <row r="50" spans="2:14" x14ac:dyDescent="0.25">
      <c r="B50" t="s">
        <v>274</v>
      </c>
      <c r="C50" s="288">
        <v>9.6000000000000002E-2</v>
      </c>
      <c r="D50" s="288">
        <v>0.54</v>
      </c>
      <c r="E50" s="285">
        <f t="shared" si="0"/>
        <v>5.1840000000000004E-2</v>
      </c>
      <c r="M50" s="233"/>
      <c r="N50" s="233"/>
    </row>
    <row r="51" spans="2:14" x14ac:dyDescent="0.25">
      <c r="B51" t="s">
        <v>291</v>
      </c>
      <c r="C51" s="288">
        <v>9.4E-2</v>
      </c>
      <c r="D51" s="288">
        <v>0.5</v>
      </c>
      <c r="E51" s="285">
        <f t="shared" si="0"/>
        <v>4.7E-2</v>
      </c>
      <c r="M51" s="233"/>
      <c r="N51" s="233"/>
    </row>
    <row r="52" spans="2:14" x14ac:dyDescent="0.25">
      <c r="B52" t="s">
        <v>291</v>
      </c>
      <c r="C52" s="288">
        <v>9.4E-2</v>
      </c>
      <c r="D52" s="288">
        <v>0.5</v>
      </c>
      <c r="E52" s="285">
        <f t="shared" si="0"/>
        <v>4.7E-2</v>
      </c>
      <c r="M52" s="233"/>
      <c r="N52" s="233"/>
    </row>
    <row r="53" spans="2:14" x14ac:dyDescent="0.25">
      <c r="B53" t="s">
        <v>683</v>
      </c>
      <c r="C53" s="288">
        <v>8.8000000000000009E-2</v>
      </c>
      <c r="D53" s="288">
        <v>0.48</v>
      </c>
      <c r="E53" s="285">
        <f t="shared" si="0"/>
        <v>4.224E-2</v>
      </c>
      <c r="M53" s="233"/>
      <c r="N53" s="233"/>
    </row>
    <row r="54" spans="2:14" x14ac:dyDescent="0.25">
      <c r="B54" t="s">
        <v>254</v>
      </c>
      <c r="C54" s="288">
        <v>0.09</v>
      </c>
      <c r="D54" s="288">
        <v>0.5</v>
      </c>
      <c r="E54" s="285">
        <f t="shared" si="0"/>
        <v>4.4999999999999998E-2</v>
      </c>
      <c r="M54" s="233"/>
      <c r="N54" s="233"/>
    </row>
    <row r="55" spans="2:14" x14ac:dyDescent="0.25">
      <c r="B55" t="s">
        <v>684</v>
      </c>
      <c r="C55" s="288">
        <v>9.2499999999999999E-2</v>
      </c>
      <c r="D55" s="288">
        <v>0.48</v>
      </c>
      <c r="E55" s="285">
        <f t="shared" si="0"/>
        <v>4.4399999999999995E-2</v>
      </c>
      <c r="M55" s="233"/>
      <c r="N55" s="233"/>
    </row>
    <row r="56" spans="2:14" x14ac:dyDescent="0.25">
      <c r="B56" t="s">
        <v>684</v>
      </c>
      <c r="C56" s="288">
        <v>8.8000000000000009E-2</v>
      </c>
      <c r="D56" s="288">
        <v>0.48</v>
      </c>
      <c r="E56" s="285">
        <f t="shared" si="0"/>
        <v>4.224E-2</v>
      </c>
      <c r="M56" s="233"/>
      <c r="N56" s="233"/>
    </row>
    <row r="57" spans="2:14" x14ac:dyDescent="0.25">
      <c r="B57" t="s">
        <v>685</v>
      </c>
      <c r="C57" s="288">
        <v>8.8000000000000009E-2</v>
      </c>
      <c r="D57" s="288">
        <v>0.48</v>
      </c>
      <c r="E57" s="285">
        <f t="shared" si="0"/>
        <v>4.224E-2</v>
      </c>
      <c r="M57" s="233"/>
      <c r="N57" s="233"/>
    </row>
    <row r="58" spans="2:14" x14ac:dyDescent="0.25">
      <c r="B58" t="s">
        <v>686</v>
      </c>
      <c r="C58" s="288">
        <v>0.09</v>
      </c>
      <c r="D58" s="288">
        <v>0.48</v>
      </c>
      <c r="E58" s="285">
        <f t="shared" si="0"/>
        <v>4.3199999999999995E-2</v>
      </c>
      <c r="M58" s="233"/>
      <c r="N58" s="233"/>
    </row>
    <row r="59" spans="2:14" x14ac:dyDescent="0.25">
      <c r="B59" t="s">
        <v>687</v>
      </c>
      <c r="C59" s="288">
        <v>9.1999999999999998E-2</v>
      </c>
      <c r="D59" s="288">
        <v>0.48</v>
      </c>
      <c r="E59" s="285">
        <f t="shared" si="0"/>
        <v>4.4159999999999998E-2</v>
      </c>
      <c r="M59" s="233"/>
      <c r="N59" s="233"/>
    </row>
    <row r="60" spans="2:14" x14ac:dyDescent="0.25">
      <c r="B60" t="s">
        <v>688</v>
      </c>
      <c r="C60" s="288">
        <v>9.4E-2</v>
      </c>
      <c r="D60" s="288">
        <v>0.58550000000000002</v>
      </c>
      <c r="E60" s="285">
        <f t="shared" si="0"/>
        <v>5.5037000000000003E-2</v>
      </c>
      <c r="M60" s="233"/>
      <c r="N60" s="233"/>
    </row>
    <row r="61" spans="2:14" x14ac:dyDescent="0.25">
      <c r="B61" t="s">
        <v>665</v>
      </c>
      <c r="C61" s="288">
        <v>9.4E-2</v>
      </c>
      <c r="D61" s="288">
        <v>0.5</v>
      </c>
      <c r="E61" s="285">
        <f t="shared" si="0"/>
        <v>4.7E-2</v>
      </c>
      <c r="M61" s="233"/>
      <c r="N61" s="233"/>
    </row>
    <row r="62" spans="2:14" x14ac:dyDescent="0.25">
      <c r="B62" t="s">
        <v>689</v>
      </c>
      <c r="C62" s="288">
        <v>9.4E-2</v>
      </c>
      <c r="D62" s="288">
        <v>0.5</v>
      </c>
      <c r="E62" s="285">
        <f t="shared" si="0"/>
        <v>4.7E-2</v>
      </c>
      <c r="M62" s="233"/>
      <c r="N62" s="233"/>
    </row>
    <row r="63" spans="2:14" x14ac:dyDescent="0.25">
      <c r="B63" t="s">
        <v>690</v>
      </c>
      <c r="C63" s="288">
        <v>9.8599999999999993E-2</v>
      </c>
      <c r="D63" s="288">
        <v>0.54189999999999994</v>
      </c>
      <c r="E63" s="285">
        <f t="shared" si="0"/>
        <v>5.3431339999999987E-2</v>
      </c>
      <c r="M63" s="233"/>
      <c r="N63" s="233"/>
    </row>
    <row r="64" spans="2:14" x14ac:dyDescent="0.25">
      <c r="B64" t="s">
        <v>691</v>
      </c>
      <c r="C64" s="288">
        <v>0.1024</v>
      </c>
      <c r="D64" s="288">
        <v>0.53380000000000005</v>
      </c>
      <c r="E64" s="285">
        <f t="shared" si="0"/>
        <v>5.4661120000000007E-2</v>
      </c>
      <c r="M64" s="233"/>
      <c r="N64" s="233"/>
    </row>
    <row r="65" spans="2:14" x14ac:dyDescent="0.25">
      <c r="B65" t="s">
        <v>678</v>
      </c>
      <c r="C65" s="288">
        <v>9.8000000000000004E-2</v>
      </c>
      <c r="D65" s="288">
        <v>0.52200000000000002</v>
      </c>
      <c r="E65" s="285">
        <f t="shared" si="0"/>
        <v>5.1156000000000007E-2</v>
      </c>
      <c r="M65" s="233"/>
      <c r="N65" s="233"/>
    </row>
    <row r="66" spans="2:14" x14ac:dyDescent="0.25">
      <c r="B66" t="s">
        <v>678</v>
      </c>
      <c r="C66" s="288">
        <v>9.8000000000000004E-2</v>
      </c>
      <c r="D66" s="288">
        <v>0.505</v>
      </c>
      <c r="E66" s="285">
        <f t="shared" si="0"/>
        <v>4.9489999999999999E-2</v>
      </c>
      <c r="M66" s="233"/>
      <c r="N66" s="233"/>
    </row>
    <row r="67" spans="2:14" x14ac:dyDescent="0.25">
      <c r="B67" t="s">
        <v>692</v>
      </c>
      <c r="C67" s="288">
        <v>9.5000000000000001E-2</v>
      </c>
      <c r="D67" s="288">
        <v>0.51890000000000003</v>
      </c>
      <c r="E67" s="285">
        <f t="shared" si="0"/>
        <v>4.9295500000000006E-2</v>
      </c>
      <c r="M67" s="233"/>
      <c r="N67" s="233"/>
    </row>
    <row r="68" spans="2:14" x14ac:dyDescent="0.25">
      <c r="B68" t="s">
        <v>665</v>
      </c>
      <c r="C68" s="288">
        <v>9.4E-2</v>
      </c>
      <c r="D68" s="288">
        <v>0.48499999999999999</v>
      </c>
      <c r="E68" s="285">
        <f t="shared" si="0"/>
        <v>4.5589999999999999E-2</v>
      </c>
      <c r="M68" s="233"/>
      <c r="N68" s="233"/>
    </row>
    <row r="69" spans="2:14" x14ac:dyDescent="0.25">
      <c r="B69" t="s">
        <v>689</v>
      </c>
      <c r="C69" s="288">
        <v>9.4E-2</v>
      </c>
      <c r="D69" s="288">
        <v>0.47</v>
      </c>
      <c r="E69" s="285">
        <f t="shared" si="0"/>
        <v>4.4179999999999997E-2</v>
      </c>
      <c r="M69" s="233"/>
      <c r="N69" s="233"/>
    </row>
    <row r="70" spans="2:14" x14ac:dyDescent="0.25">
      <c r="B70" t="s">
        <v>689</v>
      </c>
      <c r="C70" s="288">
        <v>9.4E-2</v>
      </c>
      <c r="D70" s="288">
        <v>0.49099999999999999</v>
      </c>
      <c r="E70" s="285">
        <f t="shared" si="0"/>
        <v>4.6154000000000001E-2</v>
      </c>
      <c r="M70" s="233"/>
      <c r="N70" s="233"/>
    </row>
    <row r="71" spans="2:14" x14ac:dyDescent="0.25">
      <c r="B71" t="s">
        <v>693</v>
      </c>
      <c r="C71" s="288">
        <v>9.8000000000000004E-2</v>
      </c>
      <c r="D71" s="288">
        <v>0.55000000000000004</v>
      </c>
      <c r="E71" s="285">
        <f t="shared" si="0"/>
        <v>5.3900000000000003E-2</v>
      </c>
      <c r="M71" s="233"/>
      <c r="N71" s="233"/>
    </row>
    <row r="72" spans="2:14" x14ac:dyDescent="0.25">
      <c r="B72" t="s">
        <v>694</v>
      </c>
      <c r="C72" s="288">
        <v>0.1</v>
      </c>
      <c r="D72" s="288">
        <v>0.52500000000000002</v>
      </c>
      <c r="E72" s="285">
        <f t="shared" si="0"/>
        <v>5.2500000000000005E-2</v>
      </c>
      <c r="M72" s="233"/>
      <c r="N72" s="233"/>
    </row>
    <row r="73" spans="2:14" x14ac:dyDescent="0.25">
      <c r="B73" t="s">
        <v>695</v>
      </c>
      <c r="C73" s="288">
        <v>0.1</v>
      </c>
      <c r="D73" s="288">
        <v>0.52500000000000002</v>
      </c>
      <c r="E73" s="285">
        <f t="shared" si="0"/>
        <v>5.2500000000000005E-2</v>
      </c>
      <c r="M73" s="233"/>
      <c r="N73" s="233"/>
    </row>
    <row r="74" spans="2:14" x14ac:dyDescent="0.25">
      <c r="B74" t="s">
        <v>696</v>
      </c>
      <c r="C74" s="288">
        <v>9.5399999999999985E-2</v>
      </c>
      <c r="D74" s="288">
        <v>0.46259999999999996</v>
      </c>
      <c r="E74" s="285">
        <f t="shared" si="0"/>
        <v>4.413203999999999E-2</v>
      </c>
      <c r="M74" s="233"/>
      <c r="N74" s="233"/>
    </row>
    <row r="76" spans="2:14" x14ac:dyDescent="0.25">
      <c r="E76" s="287">
        <f>AVERAGE(E20:E74)</f>
        <v>4.8278412727272735E-2</v>
      </c>
    </row>
    <row r="77" spans="2:14" x14ac:dyDescent="0.25">
      <c r="B77" t="s">
        <v>96</v>
      </c>
    </row>
    <row r="78" spans="2:14" x14ac:dyDescent="0.25">
      <c r="B78" t="s">
        <v>763</v>
      </c>
    </row>
    <row r="79" spans="2:14" x14ac:dyDescent="0.25">
      <c r="B79" t="s">
        <v>762</v>
      </c>
    </row>
    <row r="80" spans="2:14" x14ac:dyDescent="0.25">
      <c r="B80" t="s">
        <v>754</v>
      </c>
    </row>
  </sheetData>
  <pageMargins left="0.7" right="0.7" top="0.75" bottom="0.75" header="0.3" footer="0.3"/>
  <pageSetup scale="43" orientation="landscape" r:id="rId1"/>
  <headerFooter>
    <oddHeader>&amp;R&amp;"Arial,Regular"&amp;10Filed: 2022-10-31
EB-2022-0200
Exhibit 5
Tab 3
Schedule 1
Attachment 1
Supporting Schedule&amp;"-,Regular"&amp;11s</oddHeader>
  </headerFooter>
  <colBreaks count="1" manualBreakCount="1">
    <brk id="7" max="7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5FD0-E47F-4D9D-BF68-83D177E7FBD1}">
  <sheetPr>
    <pageSetUpPr fitToPage="1"/>
  </sheetPr>
  <dimension ref="A1:X53"/>
  <sheetViews>
    <sheetView tabSelected="1" view="pageBreakPreview" topLeftCell="C1" zoomScale="90" zoomScaleNormal="100" zoomScaleSheetLayoutView="90" workbookViewId="0">
      <selection activeCell="B37" sqref="B37"/>
    </sheetView>
  </sheetViews>
  <sheetFormatPr defaultColWidth="9" defaultRowHeight="12.75" x14ac:dyDescent="0.2"/>
  <cols>
    <col min="1" max="1" width="1.5703125" style="1" customWidth="1"/>
    <col min="2" max="2" width="36" style="1" customWidth="1"/>
    <col min="3" max="3" width="9" style="1"/>
    <col min="4" max="4" width="1.5703125" style="1" customWidth="1"/>
    <col min="5" max="16" width="8.5703125" style="1" customWidth="1"/>
    <col min="17" max="16384" width="9" style="1"/>
  </cols>
  <sheetData>
    <row r="1" spans="1:24" x14ac:dyDescent="0.2">
      <c r="E1" s="101" t="s">
        <v>773</v>
      </c>
      <c r="F1" s="101"/>
      <c r="G1" s="115"/>
      <c r="H1" s="115"/>
      <c r="I1" s="115"/>
      <c r="J1" s="115"/>
      <c r="K1" s="115"/>
      <c r="L1" s="115"/>
      <c r="M1" s="115"/>
      <c r="N1" s="115"/>
      <c r="O1" s="115"/>
      <c r="P1" s="115"/>
    </row>
    <row r="3" spans="1:24" ht="13.5" thickBot="1" x14ac:dyDescent="0.25">
      <c r="A3" s="102" t="s">
        <v>95</v>
      </c>
      <c r="B3" s="102"/>
      <c r="C3" s="84" t="s">
        <v>25</v>
      </c>
      <c r="E3" s="290">
        <v>2010</v>
      </c>
      <c r="F3" s="290">
        <f>E3+1</f>
        <v>2011</v>
      </c>
      <c r="G3" s="290">
        <f t="shared" ref="G3:Q3" si="0">F3+1</f>
        <v>2012</v>
      </c>
      <c r="H3" s="290">
        <f t="shared" si="0"/>
        <v>2013</v>
      </c>
      <c r="I3" s="290">
        <f t="shared" si="0"/>
        <v>2014</v>
      </c>
      <c r="J3" s="290">
        <f t="shared" si="0"/>
        <v>2015</v>
      </c>
      <c r="K3" s="290">
        <f t="shared" si="0"/>
        <v>2016</v>
      </c>
      <c r="L3" s="290">
        <f t="shared" si="0"/>
        <v>2017</v>
      </c>
      <c r="M3" s="290">
        <f t="shared" si="0"/>
        <v>2018</v>
      </c>
      <c r="N3" s="290">
        <f t="shared" si="0"/>
        <v>2019</v>
      </c>
      <c r="O3" s="290">
        <f t="shared" si="0"/>
        <v>2020</v>
      </c>
      <c r="P3" s="290">
        <f t="shared" si="0"/>
        <v>2021</v>
      </c>
      <c r="Q3" s="290">
        <f t="shared" si="0"/>
        <v>2022</v>
      </c>
    </row>
    <row r="5" spans="1:24" x14ac:dyDescent="0.2">
      <c r="A5" s="118" t="s">
        <v>697</v>
      </c>
    </row>
    <row r="6" spans="1:24" x14ac:dyDescent="0.2">
      <c r="B6" s="1" t="s">
        <v>142</v>
      </c>
      <c r="C6" s="100" t="s">
        <v>698</v>
      </c>
      <c r="E6" s="89">
        <v>14.727803065134088</v>
      </c>
      <c r="F6" s="89">
        <v>15.292880384615385</v>
      </c>
      <c r="G6" s="89">
        <v>15.67740268199233</v>
      </c>
      <c r="H6" s="89">
        <v>15.073873180076614</v>
      </c>
      <c r="I6" s="89">
        <v>15.564666283524909</v>
      </c>
      <c r="J6" s="89">
        <v>17.672233716475095</v>
      </c>
      <c r="K6" s="89">
        <v>19.28309042145592</v>
      </c>
      <c r="L6" s="89">
        <v>19.91011615384615</v>
      </c>
      <c r="M6" s="89">
        <v>18.970077011494265</v>
      </c>
      <c r="N6" s="89">
        <v>21.155547509578536</v>
      </c>
      <c r="O6" s="89">
        <v>16.853836259541978</v>
      </c>
      <c r="P6" s="89">
        <v>16.007627203065145</v>
      </c>
      <c r="Q6" s="89">
        <v>14.072071951219508</v>
      </c>
      <c r="R6" s="180" t="s">
        <v>98</v>
      </c>
    </row>
    <row r="7" spans="1:24" x14ac:dyDescent="0.2">
      <c r="B7" s="1" t="s">
        <v>623</v>
      </c>
      <c r="C7" s="100" t="s">
        <v>699</v>
      </c>
      <c r="E7" s="89">
        <v>10.289245977011497</v>
      </c>
      <c r="F7" s="89">
        <v>11.988311538461533</v>
      </c>
      <c r="G7" s="89">
        <v>13.976880076628355</v>
      </c>
      <c r="H7" s="89">
        <v>16.760250957854399</v>
      </c>
      <c r="I7" s="89">
        <v>17.273569731800766</v>
      </c>
      <c r="J7" s="89">
        <v>16.856563601532567</v>
      </c>
      <c r="K7" s="89">
        <v>18.91439425287356</v>
      </c>
      <c r="L7" s="89">
        <v>21.154258076923082</v>
      </c>
      <c r="M7" s="89">
        <v>19.294983524904204</v>
      </c>
      <c r="N7" s="89">
        <v>22.077593103448258</v>
      </c>
      <c r="O7" s="89">
        <v>23.242939312977086</v>
      </c>
      <c r="P7" s="89">
        <v>22.249753639846745</v>
      </c>
      <c r="Q7" s="89">
        <v>23.255809756097559</v>
      </c>
      <c r="R7" s="180" t="s">
        <v>98</v>
      </c>
    </row>
    <row r="8" spans="1:24" x14ac:dyDescent="0.2">
      <c r="B8" s="1" t="s">
        <v>144</v>
      </c>
      <c r="C8" s="100" t="s">
        <v>700</v>
      </c>
      <c r="E8" s="89">
        <v>16.151999616858248</v>
      </c>
      <c r="F8" s="89">
        <v>14.853066538461551</v>
      </c>
      <c r="G8" s="89">
        <v>16.345241762452101</v>
      </c>
      <c r="H8" s="89">
        <v>17.573787739463608</v>
      </c>
      <c r="I8" s="89">
        <v>17.313907279693485</v>
      </c>
      <c r="J8" s="89">
        <v>19.392091954022987</v>
      </c>
      <c r="K8" s="89">
        <v>21.818155172413793</v>
      </c>
      <c r="L8" s="89">
        <v>21.119842692307682</v>
      </c>
      <c r="M8" s="89">
        <v>19.88031340996169</v>
      </c>
      <c r="N8" s="89">
        <v>24.449770498084291</v>
      </c>
      <c r="O8" s="89">
        <v>25.530482824427477</v>
      </c>
      <c r="P8" s="89">
        <v>22.386295402298867</v>
      </c>
      <c r="Q8" s="89">
        <v>22.856661585365842</v>
      </c>
      <c r="R8" s="180" t="s">
        <v>98</v>
      </c>
      <c r="U8" s="291"/>
      <c r="V8" s="291"/>
      <c r="W8" s="291"/>
      <c r="X8" s="291"/>
    </row>
    <row r="9" spans="1:24" x14ac:dyDescent="0.2">
      <c r="B9" s="1" t="s">
        <v>59</v>
      </c>
      <c r="C9" s="100" t="s">
        <v>701</v>
      </c>
      <c r="E9" s="89">
        <v>17.222227203065135</v>
      </c>
      <c r="F9" s="89">
        <v>13.468726153846163</v>
      </c>
      <c r="G9" s="89">
        <v>16.363431034482772</v>
      </c>
      <c r="H9" s="89">
        <v>16.966432567049807</v>
      </c>
      <c r="I9" s="89">
        <v>16.627869348659001</v>
      </c>
      <c r="J9" s="89">
        <v>19.701454022988504</v>
      </c>
      <c r="K9" s="89">
        <v>21.818009578544061</v>
      </c>
      <c r="L9" s="89">
        <v>22.721221923076914</v>
      </c>
      <c r="M9" s="89">
        <v>19.976289272030662</v>
      </c>
      <c r="N9" s="89">
        <v>26.428562068965512</v>
      </c>
      <c r="O9" s="89">
        <v>24.950810687022873</v>
      </c>
      <c r="P9" s="89">
        <v>22.641076245210748</v>
      </c>
      <c r="Q9" s="89">
        <v>24.757638414634147</v>
      </c>
      <c r="R9" s="180" t="s">
        <v>98</v>
      </c>
      <c r="U9" s="291"/>
      <c r="V9" s="291"/>
      <c r="W9" s="291"/>
      <c r="X9" s="291"/>
    </row>
    <row r="10" spans="1:24" x14ac:dyDescent="0.2">
      <c r="B10" s="1" t="s">
        <v>61</v>
      </c>
      <c r="C10" s="100" t="s">
        <v>702</v>
      </c>
      <c r="E10" s="89">
        <v>14.092200766283515</v>
      </c>
      <c r="F10" s="89">
        <v>16.551843461538454</v>
      </c>
      <c r="G10" s="89">
        <v>17.031381992337174</v>
      </c>
      <c r="H10" s="89">
        <v>19.176604597701136</v>
      </c>
      <c r="I10" s="89">
        <v>19.852260153256715</v>
      </c>
      <c r="J10" s="89">
        <v>16.227934865900366</v>
      </c>
      <c r="K10" s="89">
        <v>19.533645210727972</v>
      </c>
      <c r="L10" s="89">
        <v>22.694250769230791</v>
      </c>
      <c r="M10" s="89">
        <v>18.121269731800766</v>
      </c>
      <c r="N10" s="89">
        <v>20.11932681992338</v>
      </c>
      <c r="O10" s="89">
        <v>9.7259908396946582</v>
      </c>
      <c r="P10" s="89">
        <v>18.765166666666676</v>
      </c>
      <c r="Q10" s="89">
        <v>31.948410975609761</v>
      </c>
      <c r="R10" s="180" t="s">
        <v>98</v>
      </c>
      <c r="U10" s="291"/>
      <c r="V10" s="291"/>
      <c r="W10" s="291"/>
      <c r="X10" s="291"/>
    </row>
    <row r="11" spans="1:24" x14ac:dyDescent="0.2">
      <c r="B11" s="1" t="s">
        <v>63</v>
      </c>
      <c r="C11" s="100" t="s">
        <v>147</v>
      </c>
      <c r="E11" s="89">
        <v>5.2162827586206904</v>
      </c>
      <c r="F11" s="89">
        <v>5.9924242307692364</v>
      </c>
      <c r="G11" s="89">
        <v>7.9291808429118795</v>
      </c>
      <c r="H11" s="89">
        <v>8.2935360153256763</v>
      </c>
      <c r="I11" s="89">
        <v>9.430129118773948</v>
      </c>
      <c r="J11" s="89">
        <v>15.143636781609187</v>
      </c>
      <c r="K11" s="89">
        <v>24.883908812260536</v>
      </c>
      <c r="L11" s="89">
        <v>23.571586538461553</v>
      </c>
      <c r="M11" s="89">
        <v>20.073988505747124</v>
      </c>
      <c r="N11" s="89">
        <v>23.677460919540231</v>
      </c>
      <c r="O11" s="89">
        <v>8.6163820610687001</v>
      </c>
      <c r="P11" s="89">
        <v>17.080931417624523</v>
      </c>
      <c r="Q11" s="89">
        <v>20.602620121951222</v>
      </c>
      <c r="R11" s="180" t="s">
        <v>98</v>
      </c>
      <c r="U11" s="291"/>
      <c r="V11" s="292"/>
      <c r="W11" s="292"/>
      <c r="X11" s="291"/>
    </row>
    <row r="12" spans="1:24" x14ac:dyDescent="0.2">
      <c r="B12" s="100" t="s">
        <v>116</v>
      </c>
      <c r="C12" s="100"/>
      <c r="E12" s="279">
        <f>AVERAGE(E6:E11)</f>
        <v>12.949959897828862</v>
      </c>
      <c r="F12" s="279">
        <f t="shared" ref="F12:O12" si="1">AVERAGE(F6:F11)</f>
        <v>13.024542051282053</v>
      </c>
      <c r="G12" s="279">
        <f t="shared" si="1"/>
        <v>14.553919731800768</v>
      </c>
      <c r="H12" s="279">
        <f t="shared" si="1"/>
        <v>15.640747509578539</v>
      </c>
      <c r="I12" s="279">
        <f t="shared" si="1"/>
        <v>16.010400319284802</v>
      </c>
      <c r="J12" s="279">
        <f t="shared" si="1"/>
        <v>17.498985823754783</v>
      </c>
      <c r="K12" s="279">
        <f t="shared" si="1"/>
        <v>21.041867241379308</v>
      </c>
      <c r="L12" s="279">
        <f t="shared" si="1"/>
        <v>21.861879358974363</v>
      </c>
      <c r="M12" s="279">
        <f t="shared" si="1"/>
        <v>19.386153575989784</v>
      </c>
      <c r="N12" s="279">
        <f t="shared" si="1"/>
        <v>22.9847101532567</v>
      </c>
      <c r="O12" s="279">
        <f t="shared" si="1"/>
        <v>18.153406997455463</v>
      </c>
      <c r="P12" s="279">
        <f>AVERAGE(P6:P11)</f>
        <v>19.855141762452117</v>
      </c>
      <c r="Q12" s="279">
        <f>AVERAGE(Q6:Q11)</f>
        <v>22.915535467479675</v>
      </c>
      <c r="U12" s="291"/>
      <c r="V12" s="292" t="s">
        <v>703</v>
      </c>
      <c r="W12" s="292" t="s">
        <v>704</v>
      </c>
      <c r="X12" s="291"/>
    </row>
    <row r="13" spans="1:24" x14ac:dyDescent="0.2">
      <c r="C13" s="100"/>
      <c r="U13" s="291"/>
      <c r="V13" s="292">
        <v>3</v>
      </c>
      <c r="W13" s="292">
        <v>0</v>
      </c>
      <c r="X13" s="291"/>
    </row>
    <row r="14" spans="1:24" x14ac:dyDescent="0.2">
      <c r="A14" s="118" t="s">
        <v>631</v>
      </c>
      <c r="C14" s="100"/>
      <c r="U14" s="291"/>
      <c r="V14" s="292">
        <v>3</v>
      </c>
      <c r="W14" s="292">
        <v>30</v>
      </c>
      <c r="X14" s="291"/>
    </row>
    <row r="15" spans="1:24" x14ac:dyDescent="0.2">
      <c r="B15" s="1" t="s">
        <v>632</v>
      </c>
      <c r="C15" s="100" t="s">
        <v>34</v>
      </c>
      <c r="E15" s="89">
        <v>32.05216551724137</v>
      </c>
      <c r="F15" s="89">
        <v>19.1610326923077</v>
      </c>
      <c r="G15" s="89">
        <v>32.928073180076616</v>
      </c>
      <c r="H15" s="89">
        <v>41.999432567049773</v>
      </c>
      <c r="I15" s="89">
        <v>22.667553639846748</v>
      </c>
      <c r="J15" s="89">
        <v>20.94380689655172</v>
      </c>
      <c r="K15" s="89">
        <v>22.308077394636015</v>
      </c>
      <c r="L15" s="89">
        <v>25.65613269230769</v>
      </c>
      <c r="M15" s="89">
        <v>16.813809195402307</v>
      </c>
      <c r="N15" s="89">
        <v>22.524010344827595</v>
      </c>
      <c r="O15" s="89">
        <v>24.863907633587822</v>
      </c>
      <c r="P15" s="89">
        <v>29.173272796934871</v>
      </c>
      <c r="Q15" s="89">
        <v>30.209576687116577</v>
      </c>
      <c r="R15" s="180" t="s">
        <v>98</v>
      </c>
      <c r="U15" s="291"/>
      <c r="V15" s="291"/>
      <c r="W15" s="291"/>
      <c r="X15" s="291"/>
    </row>
    <row r="16" spans="1:24" x14ac:dyDescent="0.2">
      <c r="B16" s="1" t="s">
        <v>250</v>
      </c>
      <c r="C16" s="100" t="s">
        <v>38</v>
      </c>
      <c r="E16" s="89">
        <v>13.967504214559389</v>
      </c>
      <c r="F16" s="89">
        <v>16.116883846153851</v>
      </c>
      <c r="G16" s="89">
        <v>17.501682758620689</v>
      </c>
      <c r="H16" s="89">
        <v>20.157122988505741</v>
      </c>
      <c r="I16" s="89">
        <v>20.734933333333313</v>
      </c>
      <c r="J16" s="89">
        <v>20.584467432950202</v>
      </c>
      <c r="K16" s="89">
        <v>18.747257471264369</v>
      </c>
      <c r="L16" s="89">
        <v>17.303739615384632</v>
      </c>
      <c r="M16" s="89">
        <v>15.452015708812262</v>
      </c>
      <c r="N16" s="89">
        <v>13.835115325670493</v>
      </c>
      <c r="O16" s="89">
        <v>16.56857557251908</v>
      </c>
      <c r="P16" s="89">
        <v>21.870252107279693</v>
      </c>
      <c r="Q16" s="89">
        <v>20.639499386503065</v>
      </c>
      <c r="R16" s="180" t="s">
        <v>98</v>
      </c>
      <c r="U16" s="291"/>
      <c r="V16" s="291"/>
      <c r="W16" s="291"/>
      <c r="X16" s="291"/>
    </row>
    <row r="17" spans="2:24" x14ac:dyDescent="0.2">
      <c r="B17" s="1" t="s">
        <v>39</v>
      </c>
      <c r="C17" s="100" t="s">
        <v>40</v>
      </c>
      <c r="E17" s="89">
        <v>16.016365900383143</v>
      </c>
      <c r="F17" s="89">
        <v>20.355463846153842</v>
      </c>
      <c r="G17" s="89">
        <v>20.420823754789279</v>
      </c>
      <c r="H17" s="89">
        <v>19.001117241379294</v>
      </c>
      <c r="I17" s="89">
        <v>19.372670114942512</v>
      </c>
      <c r="J17" s="89">
        <v>17.76516283524904</v>
      </c>
      <c r="K17" s="89">
        <v>18.529154406130253</v>
      </c>
      <c r="L17" s="89">
        <v>17.170569230769228</v>
      </c>
      <c r="M17" s="89">
        <v>15.858677777777777</v>
      </c>
      <c r="N17" s="89">
        <v>18.470071264367821</v>
      </c>
      <c r="O17" s="89">
        <v>22.549460305343526</v>
      </c>
      <c r="P17" s="89">
        <v>19.994450957854404</v>
      </c>
      <c r="Q17" s="89">
        <v>15.613847239263814</v>
      </c>
      <c r="R17" s="180" t="s">
        <v>98</v>
      </c>
      <c r="U17" s="291"/>
      <c r="V17" s="291"/>
      <c r="W17" s="291"/>
      <c r="X17" s="291"/>
    </row>
    <row r="18" spans="2:24" x14ac:dyDescent="0.2">
      <c r="B18" s="1" t="s">
        <v>131</v>
      </c>
      <c r="C18" s="100" t="s">
        <v>42</v>
      </c>
      <c r="E18" s="89">
        <v>18.986293486590046</v>
      </c>
      <c r="F18" s="89">
        <v>19.453143461538456</v>
      </c>
      <c r="G18" s="89">
        <v>19.72075670498085</v>
      </c>
      <c r="H18" s="89">
        <v>18.270926436781622</v>
      </c>
      <c r="I18" s="89">
        <v>20.085220689655163</v>
      </c>
      <c r="J18" s="89">
        <v>24.491334099617003</v>
      </c>
      <c r="K18" s="89">
        <v>19.189199616858243</v>
      </c>
      <c r="L18" s="89">
        <v>19.26652846153846</v>
      </c>
      <c r="M18" s="89">
        <v>16.565992337164747</v>
      </c>
      <c r="N18" s="89">
        <v>20.338593103448272</v>
      </c>
      <c r="O18" s="89">
        <v>21.260376717557246</v>
      </c>
      <c r="P18" s="89">
        <v>20.969773946360146</v>
      </c>
      <c r="Q18" s="89">
        <v>23.491931901840509</v>
      </c>
      <c r="R18" s="180" t="s">
        <v>98</v>
      </c>
      <c r="U18" s="291"/>
      <c r="V18" s="291"/>
      <c r="W18" s="291"/>
      <c r="X18" s="291"/>
    </row>
    <row r="19" spans="2:24" x14ac:dyDescent="0.2">
      <c r="B19" s="1" t="s">
        <v>636</v>
      </c>
      <c r="C19" s="100" t="s">
        <v>44</v>
      </c>
      <c r="E19" s="89" t="s">
        <v>18</v>
      </c>
      <c r="F19" s="89" t="s">
        <v>18</v>
      </c>
      <c r="G19" s="89" t="s">
        <v>18</v>
      </c>
      <c r="H19" s="89" t="s">
        <v>18</v>
      </c>
      <c r="I19" s="89" t="s">
        <v>18</v>
      </c>
      <c r="J19" s="89">
        <v>21.850721428571433</v>
      </c>
      <c r="K19" s="89">
        <v>26.371052107279702</v>
      </c>
      <c r="L19" s="89">
        <v>20.779555769230786</v>
      </c>
      <c r="M19" s="89">
        <v>16.470608812260529</v>
      </c>
      <c r="N19" s="89">
        <v>15.651100766283557</v>
      </c>
      <c r="O19" s="89">
        <v>12.580408396946574</v>
      </c>
      <c r="P19" s="89">
        <v>14.647704980842914</v>
      </c>
      <c r="Q19" s="89">
        <v>20.406508588957067</v>
      </c>
      <c r="R19" s="180" t="s">
        <v>98</v>
      </c>
      <c r="U19" s="291"/>
      <c r="V19" s="291"/>
      <c r="W19" s="291"/>
      <c r="X19" s="291"/>
    </row>
    <row r="20" spans="2:24" x14ac:dyDescent="0.2">
      <c r="B20" s="100" t="s">
        <v>116</v>
      </c>
      <c r="E20" s="279">
        <f t="shared" ref="E20:Q20" si="2">AVERAGE(E15:E19)</f>
        <v>20.255582279693488</v>
      </c>
      <c r="F20" s="279">
        <f t="shared" si="2"/>
        <v>18.771630961538463</v>
      </c>
      <c r="G20" s="279">
        <f t="shared" si="2"/>
        <v>22.642834099616856</v>
      </c>
      <c r="H20" s="279">
        <f t="shared" si="2"/>
        <v>24.857149808429106</v>
      </c>
      <c r="I20" s="279">
        <f t="shared" si="2"/>
        <v>20.715094444444432</v>
      </c>
      <c r="J20" s="279">
        <f t="shared" si="2"/>
        <v>21.12709853858788</v>
      </c>
      <c r="K20" s="279">
        <f t="shared" si="2"/>
        <v>21.028948199233717</v>
      </c>
      <c r="L20" s="279">
        <f t="shared" si="2"/>
        <v>20.03530515384616</v>
      </c>
      <c r="M20" s="279">
        <f t="shared" si="2"/>
        <v>16.232220766283525</v>
      </c>
      <c r="N20" s="279">
        <f t="shared" si="2"/>
        <v>18.163778160919549</v>
      </c>
      <c r="O20" s="279">
        <f t="shared" si="2"/>
        <v>19.56454572519085</v>
      </c>
      <c r="P20" s="279">
        <f t="shared" si="2"/>
        <v>21.331090957854407</v>
      </c>
      <c r="Q20" s="279">
        <f t="shared" si="2"/>
        <v>22.072272760736208</v>
      </c>
    </row>
    <row r="22" spans="2:24" x14ac:dyDescent="0.2">
      <c r="B22" s="1" t="s">
        <v>705</v>
      </c>
      <c r="E22" s="92">
        <f>E20/E12-1</f>
        <v>0.56414247144421337</v>
      </c>
      <c r="F22" s="92">
        <f t="shared" ref="F22:Q22" si="3">F20/F12-1</f>
        <v>0.44125074706106115</v>
      </c>
      <c r="G22" s="92">
        <f t="shared" si="3"/>
        <v>0.55578940360249196</v>
      </c>
      <c r="H22" s="92">
        <f t="shared" si="3"/>
        <v>0.58925587112804911</v>
      </c>
      <c r="I22" s="92">
        <f t="shared" si="3"/>
        <v>0.29385237291616906</v>
      </c>
      <c r="J22" s="92">
        <f t="shared" si="3"/>
        <v>0.20733274210142816</v>
      </c>
      <c r="K22" s="92">
        <f t="shared" si="3"/>
        <v>-6.1396842767758031E-4</v>
      </c>
      <c r="L22" s="92">
        <f t="shared" si="3"/>
        <v>-8.3550648831953622E-2</v>
      </c>
      <c r="M22" s="92">
        <f t="shared" si="3"/>
        <v>-0.16268997340516689</v>
      </c>
      <c r="N22" s="92">
        <f t="shared" si="3"/>
        <v>-0.20974517234249634</v>
      </c>
      <c r="O22" s="92">
        <f t="shared" si="3"/>
        <v>7.7734098504659954E-2</v>
      </c>
      <c r="P22" s="92">
        <f t="shared" si="3"/>
        <v>7.4335867910721554E-2</v>
      </c>
      <c r="Q22" s="92">
        <f t="shared" si="3"/>
        <v>-3.6798734550199552E-2</v>
      </c>
    </row>
    <row r="52" spans="2:2" x14ac:dyDescent="0.2">
      <c r="B52" s="1" t="s">
        <v>706</v>
      </c>
    </row>
    <row r="53" spans="2:2" x14ac:dyDescent="0.2">
      <c r="B53" s="1" t="s">
        <v>764</v>
      </c>
    </row>
  </sheetData>
  <pageMargins left="0.7" right="0.7" top="0.75" bottom="0.75" header="0.3" footer="0.3"/>
  <pageSetup scale="69" orientation="landscape" r:id="rId1"/>
  <headerFooter>
    <oddHeader>&amp;R&amp;"Arial,Regular"&amp;10Filed: 2022-10-31
EB-2022-0200
Exhibit 5
Tab 3
Schedule 1
Attachment 1
Supporting Schedule&amp;"-,Regular"&amp;11s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Figure 9</vt:lpstr>
      <vt:lpstr>Figure 11</vt:lpstr>
      <vt:lpstr>Fig 17, 18, 20</vt:lpstr>
      <vt:lpstr>Figure 22 - Summary</vt:lpstr>
      <vt:lpstr>Figure 22 - Analysis</vt:lpstr>
      <vt:lpstr>Figure 30</vt:lpstr>
      <vt:lpstr>Figure 36</vt:lpstr>
      <vt:lpstr>Figure 38</vt:lpstr>
      <vt:lpstr>Figure 41</vt:lpstr>
      <vt:lpstr>Figure 42</vt:lpstr>
      <vt:lpstr>Figure 45</vt:lpstr>
      <vt:lpstr>Sch 1(Fig 19, 37) - Summary </vt:lpstr>
      <vt:lpstr>Schedule 1- Analysis</vt:lpstr>
      <vt:lpstr>Schedule 2 (Fig. 29) - Summary</vt:lpstr>
      <vt:lpstr>Schedule 2 - Analysis</vt:lpstr>
      <vt:lpstr>Schedule 3 (Fig. 32) - Summary</vt:lpstr>
      <vt:lpstr>Schedule 3 - Analysis</vt:lpstr>
      <vt:lpstr>Schedule 4 (Fig 34, 35) Summary</vt:lpstr>
      <vt:lpstr>Sch 4 - Op. Company_Auth</vt:lpstr>
      <vt:lpstr>Sch 4 - Op. Company_Actual</vt:lpstr>
      <vt:lpstr>Sch 4 - Holding Company</vt:lpstr>
      <vt:lpstr>Schedule 5</vt:lpstr>
      <vt:lpstr>'Fig 17, 18, 20'!Print_Area</vt:lpstr>
      <vt:lpstr>'Figure 11'!Print_Area</vt:lpstr>
      <vt:lpstr>'Figure 22 - Analysis'!Print_Area</vt:lpstr>
      <vt:lpstr>'Figure 22 - Summary'!Print_Area</vt:lpstr>
      <vt:lpstr>'Figure 30'!Print_Area</vt:lpstr>
      <vt:lpstr>'Figure 36'!Print_Area</vt:lpstr>
      <vt:lpstr>'Figure 38'!Print_Area</vt:lpstr>
      <vt:lpstr>'Figure 41'!Print_Area</vt:lpstr>
      <vt:lpstr>'Figure 42'!Print_Area</vt:lpstr>
      <vt:lpstr>'Figure 45'!Print_Area</vt:lpstr>
      <vt:lpstr>'Figure 9'!Print_Area</vt:lpstr>
      <vt:lpstr>'Sch 1(Fig 19, 37) - Summary '!Print_Area</vt:lpstr>
      <vt:lpstr>'Sch 4 - Holding Company'!Print_Area</vt:lpstr>
      <vt:lpstr>'Sch 4 - Op. Company_Actual'!Print_Area</vt:lpstr>
      <vt:lpstr>'Sch 4 - Op. Company_Auth'!Print_Area</vt:lpstr>
      <vt:lpstr>'Schedule 1- Analysis'!Print_Area</vt:lpstr>
      <vt:lpstr>'Schedule 2 - Analysis'!Print_Area</vt:lpstr>
      <vt:lpstr>'Schedule 3 - Analysis'!Print_Area</vt:lpstr>
      <vt:lpstr>'Schedule 3 (Fig. 32) - Summary'!Print_Area</vt:lpstr>
      <vt:lpstr>'Schedule 4 (Fig 34, 35) Summary'!Print_Area</vt:lpstr>
      <vt:lpstr>'Schedule 5'!Print_Area</vt:lpstr>
      <vt:lpstr>'Schedule 3 - Analysis'!Print_Titles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2022-11-01T21:16:04Z</dcterms:created>
  <dcterms:modified xsi:type="dcterms:W3CDTF">2022-11-01T21:23:38Z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2022-11-01T21:16:09Z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a95b9541-9be2-4cc2-8179-121bf8646741</vt:lpwstr>
  </property>
  <property fmtid="{D5CDD505-2E9C-101B-9397-08002B2CF9AE}" pid="8" name="MSIP_Label_67694783-de61-499c-97f7-53d7c605e6e9_ContentBits">
    <vt:lpwstr>0</vt:lpwstr>
  </property>
</Properties>
</file>